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autoCompressPictures="0"/>
  <mc:AlternateContent xmlns:mc="http://schemas.openxmlformats.org/markup-compatibility/2006">
    <mc:Choice Requires="x15">
      <x15ac:absPath xmlns:x15ac="http://schemas.microsoft.com/office/spreadsheetml/2010/11/ac" url="W:\My Drive\Projects (Carolyn)\1581PGA\1581PGA03 PEAR Refresh\"/>
    </mc:Choice>
  </mc:AlternateContent>
  <xr:revisionPtr revIDLastSave="0" documentId="13_ncr:1_{4A15C354-99AD-40AF-A945-1DD2CFD7C9D7}" xr6:coauthVersionLast="47" xr6:coauthVersionMax="47" xr10:uidLastSave="{00000000-0000-0000-0000-000000000000}"/>
  <bookViews>
    <workbookView xWindow="-12675" yWindow="-16320" windowWidth="29040" windowHeight="15720" tabRatio="781" firstSheet="1" activeTab="1" xr2:uid="{00000000-000D-0000-FFFF-FFFF00000000}"/>
  </bookViews>
  <sheets>
    <sheet name="Edits" sheetId="44" state="hidden" r:id="rId1"/>
    <sheet name="Simple PEAR" sheetId="41" r:id="rId2"/>
    <sheet name="Simple PEAR Report" sheetId="43" r:id="rId3"/>
    <sheet name="Simple Summary" sheetId="42" state="hidden" r:id="rId4"/>
    <sheet name="Full PEAR Intro" sheetId="22" r:id="rId5"/>
    <sheet name="1-Production Info" sheetId="9" r:id="rId6"/>
    <sheet name="2-Utilities" sheetId="39" r:id="rId7"/>
    <sheet name="3-Fuel" sheetId="3" r:id="rId8"/>
    <sheet name="4-EV Charging" sheetId="46" r:id="rId9"/>
    <sheet name="5-Hotels-Housing" sheetId="6" r:id="rId10"/>
    <sheet name="6-Commercial  Travel" sheetId="4" r:id="rId11"/>
    <sheet name="7-Charter and Heli Flights" sheetId="5" r:id="rId12"/>
    <sheet name="PEAR Metrics" sheetId="28" r:id="rId13"/>
    <sheet name="PEAR" sheetId="31" r:id="rId14"/>
    <sheet name="Input Reference" sheetId="40" r:id="rId15"/>
    <sheet name="Settings" sheetId="29" r:id="rId16"/>
    <sheet name="PEAR Summary" sheetId="26" state="hidden" r:id="rId17"/>
    <sheet name="PEAR Refresh Updates" sheetId="36" state="hidden" r:id="rId18"/>
    <sheet name="Categories" sheetId="37" state="hidden" r:id="rId19"/>
    <sheet name="Lookups" sheetId="8" state="hidden" r:id="rId20"/>
    <sheet name="ElectricityEFs" sheetId="12" state="hidden" r:id="rId21"/>
    <sheet name="FuelEFs" sheetId="13" state="hidden" r:id="rId22"/>
    <sheet name="CBECs" sheetId="15" state="hidden" r:id="rId23"/>
    <sheet name="Cost" sheetId="16" state="hidden" r:id="rId24"/>
    <sheet name="MPG" sheetId="17" state="hidden" r:id="rId25"/>
    <sheet name="ComTravel" sheetId="18" state="hidden" r:id="rId26"/>
    <sheet name="HotelFactors" sheetId="19" state="hidden" r:id="rId27"/>
    <sheet name="Equivalents" sheetId="25" state="hidden" r:id="rId28"/>
  </sheets>
  <definedNames>
    <definedName name="_xlnm._FilterDatabase" localSheetId="12" hidden="1">'PEAR Metrics'!#REF!</definedName>
    <definedName name="_xlnm._FilterDatabase" localSheetId="15" hidden="1">Settings!$B$17:$B$26</definedName>
    <definedName name="AE">'PEAR Metrics'!$C$124</definedName>
    <definedName name="Air">'PEAR Summary'!$L$3</definedName>
    <definedName name="AirFactors">ComTravel!$H$1:$K$5</definedName>
    <definedName name="ALT_GENERATORS">'PEAR Metrics'!$F$135</definedName>
    <definedName name="Area_Units">Lookups!$A$2:$A$5</definedName>
    <definedName name="AreaConvert">Lookups!$A$1:$B$5</definedName>
    <definedName name="AusStates">Lookups!$R$2:$R$9</definedName>
    <definedName name="BottlesSaved">'PEAR Metrics'!$P$8</definedName>
    <definedName name="BottlesUsed">'PEAR Metrics'!$N$7</definedName>
    <definedName name="ButaneConvert">Lookups!$K$13:$L$17</definedName>
    <definedName name="CanProv">Lookups!$Q$2:$Q$15</definedName>
    <definedName name="CarFuels">FuelEFs!#REF!</definedName>
    <definedName name="Category">'PEAR Summary'!$C$3</definedName>
    <definedName name="CBECSFactors">CBECs!$A$1:$D$27</definedName>
    <definedName name="CBECSTypes">Lookups!$AJ$1:$AK$7</definedName>
    <definedName name="ChartAir1">'7-Charter and Heli Flights'!$S$15</definedName>
    <definedName name="ChartAir2">'7-Charter and Heli Flights'!$S$16</definedName>
    <definedName name="ChartAir3">'7-Charter and Heli Flights'!$S$17</definedName>
    <definedName name="ChartAirTotal">'7-Charter and Heli Flights'!$S$14</definedName>
    <definedName name="Check">Lookups!$AV$2:$AV$3</definedName>
    <definedName name="ComAirO1">'6-Commercial  Travel'!$P$13</definedName>
    <definedName name="ComAirO2">'6-Commercial  Travel'!$P$14</definedName>
    <definedName name="ComAirTotal">'6-Commercial  Travel'!$P$12</definedName>
    <definedName name="CommAirFactors">ComTravel!$A:$B</definedName>
    <definedName name="ComTravelEF">ComTravel!$A$8:$B$13</definedName>
    <definedName name="ComTravType">ComTravel!$A$9:$A$13</definedName>
    <definedName name="Countries">Lookups!$O$2:$O$199</definedName>
    <definedName name="DistanceConvert">Lookups!$T:$U</definedName>
    <definedName name="DistanceUnits">Lookups!$T$2:$T$3</definedName>
    <definedName name="DollarDonations">'PEAR Metrics'!$P$41</definedName>
    <definedName name="DON">'PEAR Metrics'!$C$39</definedName>
    <definedName name="DONA1">'PEAR Metrics'!$R$41</definedName>
    <definedName name="DONA2">'PEAR Metrics'!$R$42</definedName>
    <definedName name="DONA3">'PEAR Metrics'!$R$43</definedName>
    <definedName name="DONA4">'PEAR Metrics'!$R$44</definedName>
    <definedName name="DONA5">'PEAR Metrics'!$R$45</definedName>
    <definedName name="DonComments">'PEAR Metrics'!$G$41</definedName>
    <definedName name="DonList">'PEAR Metrics'!$M$41:$N$45</definedName>
    <definedName name="DonText">'PEAR Metrics'!$Q$39</definedName>
    <definedName name="DW">'PEAR Metrics'!$C$6</definedName>
    <definedName name="ElecCO2All">'2-Utilities'!$AJ$14</definedName>
    <definedName name="ElecCO2Use">'2-Utilities'!$AJ$15</definedName>
    <definedName name="ElecFactor">ElectricityEFs!$A:$E</definedName>
    <definedName name="ElectCO2Area">'2-Utilities'!$AJ$16</definedName>
    <definedName name="EnteredH20BottleCost">'PEAR Metrics'!#REF!</definedName>
    <definedName name="EnteredJugCost">'PEAR Metrics'!#REF!</definedName>
    <definedName name="Equipment">Lookups!$H$2:$H$18</definedName>
    <definedName name="EquipmentFuels">Lookups!$N$2:$N$24</definedName>
    <definedName name="EquipmentTypes">Lookups!$H$1:$I$18</definedName>
    <definedName name="EST_LED">'PEAR Metrics'!$D$144</definedName>
    <definedName name="EVCO2">'4-EV Charging'!$S$9</definedName>
    <definedName name="EventTypes">Lookups!$AJ$2:$AJ$7</definedName>
    <definedName name="EventTypesEV">Lookups!$AJ$2:$AJ$8</definedName>
    <definedName name="EVkWh">'4-EV Charging'!$T$9</definedName>
    <definedName name="FE">'PEAR Metrics'!$C$108</definedName>
    <definedName name="FE_VEHICLES">'PEAR Metrics'!$F$119</definedName>
    <definedName name="FilmCat" localSheetId="8">'4-EV Charging'!#REF!</definedName>
    <definedName name="FilmCat">'1-Production Info'!$C$11</definedName>
    <definedName name="FilmCategories">Lookups!#REF!</definedName>
    <definedName name="FlightClass">Lookups!$X$2:$X$6</definedName>
    <definedName name="FlightDistanceConversion">Lookups!$V$2:$W$4</definedName>
    <definedName name="FlightDistanceUnits">Lookups!$V$2:$V$4</definedName>
    <definedName name="FO_Units">Lookups!$F$2:$F$5</definedName>
    <definedName name="FOConvert">Lookups!$F$1:$G$5</definedName>
    <definedName name="Fuel">'PEAR Summary'!$K$3</definedName>
    <definedName name="Fuel_Units">Lookups!$K$2:$K$3</definedName>
    <definedName name="Fuel_UnitsButane">Lookups!$K$13:$K$17</definedName>
    <definedName name="Fuel_UnitsCNG">Lookups!$K$2:$K$4</definedName>
    <definedName name="Fuel_UnitsPropane">Lookups!$K$7:$K$10</definedName>
    <definedName name="Fuel1">'3-Fuel'!$V$14</definedName>
    <definedName name="Fuel2">'3-Fuel'!#REF!</definedName>
    <definedName name="Fuel3">'3-Fuel'!$V$15</definedName>
    <definedName name="FuelAll">'3-Fuel'!$V$13</definedName>
    <definedName name="FuelCO2Saved">'PEAR Metrics'!$T$24</definedName>
    <definedName name="FuelComments">'PEAR Metrics'!$C$29</definedName>
    <definedName name="FuelCost">Cost!$A:$B</definedName>
    <definedName name="FuelFactors">FuelEFs!$A:$D</definedName>
    <definedName name="FuelGalSaved">'PEAR Metrics'!$S$24</definedName>
    <definedName name="FuelOpt3Units">Lookups!$S$2:$S$3</definedName>
    <definedName name="FuelUnitsConvert">Lookups!$K$1:$L$10</definedName>
    <definedName name="GalGas">PEAR!$AA$6</definedName>
    <definedName name="GalGasS">'Simple PEAR Report'!$AA$6</definedName>
    <definedName name="gallonsperMTCO2">Equivalents!$B$13</definedName>
    <definedName name="H20Ave">Settings!#REF!</definedName>
    <definedName name="H20BottleperJug">'PEAR Metrics'!#REF!</definedName>
    <definedName name="H20Goal">Settings!#REF!</definedName>
    <definedName name="HeatFuel">Lookups!$C$2:$C$3</definedName>
    <definedName name="Heating_Combusted">'PEAR Summary'!$O$3</definedName>
    <definedName name="HeatingAll">'2-Utilities'!$AJ$21</definedName>
    <definedName name="HeatingArea">'2-Utilities'!$AJ$23</definedName>
    <definedName name="HeatingUse">'2-Utilities'!$AJ$22</definedName>
    <definedName name="HeatUnits">Lookups!$D$2:$D$8</definedName>
    <definedName name="Homes">PEAR!$AA$3</definedName>
    <definedName name="homesperMTCO2">Equivalents!$B$6</definedName>
    <definedName name="HomesS">'Simple PEAR Report'!$AA$3</definedName>
    <definedName name="HotelFactors">HotelFactors!$A:$F</definedName>
    <definedName name="HouseAll">'5-Hotels-Housing'!$P$12</definedName>
    <definedName name="Housing">'PEAR Summary'!$M$3</definedName>
    <definedName name="HybridCar">MPG!$H$3</definedName>
    <definedName name="HybridSUV">MPG!$H$2</definedName>
    <definedName name="JugCost">Settings!#REF!</definedName>
    <definedName name="kwhAll">'2-Utilities'!$AK$14</definedName>
    <definedName name="kwhArea">'2-Utilities'!$AK$16</definedName>
    <definedName name="kwhUse">'2-Utilities'!$AK$15</definedName>
    <definedName name="LEDS">'PEAR Metrics'!$D$141</definedName>
    <definedName name="Location" localSheetId="8">'4-EV Charging'!#REF!</definedName>
    <definedName name="Location">'1-Production Info'!$C$14</definedName>
    <definedName name="LocationInfo" localSheetId="8">'4-EV Charging'!$B:$K</definedName>
    <definedName name="LocationInfo">'1-Production Info'!$B:$J</definedName>
    <definedName name="Locations">Lookups!#REF!</definedName>
    <definedName name="LocationsDyn">Lookups!$AL$1:INDEX(Lookups!$AL$1:$AL$85,MATCH("zzzzz",Lookups!$AL$1:$AL$85))</definedName>
    <definedName name="MedMax">ComTravel!$E$3</definedName>
    <definedName name="MPG">MPG!$A:$B</definedName>
    <definedName name="MPGVehicle">MPG!$B:$C</definedName>
    <definedName name="MPGVehicleFuel">MPG!$A:$C</definedName>
    <definedName name="NA">Lookups!$AW$1</definedName>
    <definedName name="Name" localSheetId="8">'4-EV Charging'!#REF!</definedName>
    <definedName name="Name">'1-Production Info'!$C$10</definedName>
    <definedName name="NAME_simple">'Simple PEAR'!$D$5</definedName>
    <definedName name="NG_Units">Lookups!$D$2:$D$10</definedName>
    <definedName name="NGConvert">Lookups!$D$1:$E$10</definedName>
    <definedName name="NON_LEDS">'PEAR Metrics'!$D$142</definedName>
    <definedName name="NormFactor">Settings!$D$7</definedName>
    <definedName name="NormGraphLabel">PEAR!#REF!</definedName>
    <definedName name="NormLabel" localSheetId="2">'Simple PEAR Report'!$AA$2</definedName>
    <definedName name="NormLabel">PEAR!$AA$2</definedName>
    <definedName name="NumberShootDays" localSheetId="8">'4-EV Charging'!#REF!</definedName>
    <definedName name="NumberShootDays">'1-Production Info'!$E$11</definedName>
    <definedName name="NumEpisodes" localSheetId="8">'4-EV Charging'!#REF!</definedName>
    <definedName name="NumEpisodes">'1-Production Info'!$E$12</definedName>
    <definedName name="PaintTypes">Lookups!$AG$2:$AG$3</definedName>
    <definedName name="PaperAve">Settings!#REF!</definedName>
    <definedName name="PaperBench">Settings!#REF!</definedName>
    <definedName name="PaperComments">'PEAR Metrics'!$C$56:$I$64</definedName>
    <definedName name="PaperGoal">Settings!#REF!</definedName>
    <definedName name="PaperGoal2">Settings!#REF!</definedName>
    <definedName name="PaperTypes">Lookups!$AE$2:$AE$5</definedName>
    <definedName name="PaperUnits">Lookups!$AH$2:$AH$3</definedName>
    <definedName name="PieData">OFFSET('PEAR Metrics'!#REF!,0,0,COUNT('PEAR Metrics'!#REF!),1)</definedName>
    <definedName name="PieLabel">OFFSET('PEAR Metrics'!#REF!,0,0,COUNT('PEAR Metrics'!#REF!),1)</definedName>
    <definedName name="PlaneTypes">Lookups!$Y$2:$Y$5</definedName>
    <definedName name="PlyTypes">Lookups!$AP$2:$AP$4</definedName>
    <definedName name="_xlnm.Print_Area" localSheetId="5">'1-Production Info'!$A$3:$H$46</definedName>
    <definedName name="_xlnm.Print_Area" localSheetId="6">'2-Utilities'!$A$3:$S$46</definedName>
    <definedName name="_xlnm.Print_Area" localSheetId="7">'3-Fuel'!$A$3:$M$39</definedName>
    <definedName name="_xlnm.Print_Area" localSheetId="8">'4-EV Charging'!$A$4:$I$35</definedName>
    <definedName name="_xlnm.Print_Area" localSheetId="9">'5-Hotels-Housing'!$A$3:$H$36</definedName>
    <definedName name="_xlnm.Print_Area" localSheetId="10">'6-Commercial  Travel'!$A$3:$I$75</definedName>
    <definedName name="_xlnm.Print_Area" localSheetId="11">'7-Charter and Heli Flights'!$A$3:$J$37</definedName>
    <definedName name="_xlnm.Print_Area" localSheetId="4">'Full PEAR Intro'!$A$1:$E$20</definedName>
    <definedName name="_xlnm.Print_Area" localSheetId="13">PEAR!$A$1:$X$53</definedName>
    <definedName name="_xlnm.Print_Area" localSheetId="15">Settings!$A$2:$U$29</definedName>
    <definedName name="_xlnm.Print_Area" localSheetId="2">'Simple PEAR Report'!$A$1:$X$53</definedName>
    <definedName name="_xlnm.Print_Titles" localSheetId="10">'6-Commercial  Travel'!$10:$11</definedName>
    <definedName name="Procurement">Lookups!$AC$2:$AC$9</definedName>
    <definedName name="PropaneConvert">Lookups!$K$7:$L$10</definedName>
    <definedName name="Purchased_Electricity">'PEAR Summary'!$N$3</definedName>
    <definedName name="Reason">Lookups!$J$2:$J$5</definedName>
    <definedName name="Region">'PEAR Summary'!$E$3</definedName>
    <definedName name="Reusables_Savings">'PEAR Metrics'!$O$15</definedName>
    <definedName name="ReuseWaterCost">Settings!#REF!</definedName>
    <definedName name="RoomTypes">Lookups!$Z$2:$Z$8</definedName>
    <definedName name="RP">'PEAR Metrics'!$C$48</definedName>
    <definedName name="scf">Lookups!$K$4</definedName>
    <definedName name="Scope_1">'PEAR Summary'!$CO$3</definedName>
    <definedName name="Scope_2">'PEAR Summary'!$CP$3</definedName>
    <definedName name="Scope_3">'PEAR Summary'!$CQ$3</definedName>
    <definedName name="ShortMax">ComTravel!$E$2</definedName>
    <definedName name="simple_alt_generator">'Simple PEAR'!$R$56</definedName>
    <definedName name="simple_fe_vehicles">'Simple PEAR'!$R$55</definedName>
    <definedName name="Simple_Fuel">'Simple Summary'!$K$3</definedName>
    <definedName name="Simple_heat_combustion">'Simple Summary'!$O$3</definedName>
    <definedName name="simple_housing">'Simple Summary'!$M$3</definedName>
    <definedName name="simple_LED_percent">'Simple PEAR'!$H$56</definedName>
    <definedName name="Simple_LEDS">'Simple PEAR'!$H$52</definedName>
    <definedName name="Simple_NON_LEDS">'Simple PEAR'!$H$54</definedName>
    <definedName name="Simple_purchased_electricity">'Simple Summary'!$N$3</definedName>
    <definedName name="simple_scope_1">'Simple Summary'!$CO$3</definedName>
    <definedName name="simple_scope_2">'Simple Summary'!$CP$3</definedName>
    <definedName name="simple_scope_3">'Simple Summary'!$CQ$3</definedName>
    <definedName name="SIMPLE_TotalCO2MT" localSheetId="3">'Simple Summary'!$H$3</definedName>
    <definedName name="Simple_Travel">'Simple Summary'!$L$3</definedName>
    <definedName name="Simple_Utilities">'Simple Summary'!$J$3</definedName>
    <definedName name="States">Lookups!$P$2:$P$54</definedName>
    <definedName name="Total">Settings!#REF!</definedName>
    <definedName name="TotalCO2MT">'PEAR Summary'!$H$3</definedName>
    <definedName name="TotalPaper">'PEAR Metrics'!$O$55</definedName>
    <definedName name="Trees">PEAR!$AA$5</definedName>
    <definedName name="treesperMTCO2">Equivalents!$B$11</definedName>
    <definedName name="TreesperReam">'PEAR Metrics'!$Q$55</definedName>
    <definedName name="TreesS">'Simple PEAR Report'!$AA$5</definedName>
    <definedName name="TreesSaved">'PEAR Metrics'!$Q$54</definedName>
    <definedName name="TVCat" localSheetId="8">'4-EV Charging'!#REF!</definedName>
    <definedName name="TVCat">'1-Production Info'!$C$12</definedName>
    <definedName name="TVCategories">Lookups!#REF!</definedName>
    <definedName name="Type" localSheetId="8">'4-EV Charging'!#REF!</definedName>
    <definedName name="Type">'1-Production Info'!$C$9</definedName>
    <definedName name="TypeUnits">Settings!$R$26</definedName>
    <definedName name="Utilities">'PEAR Summary'!$J$3</definedName>
    <definedName name="VehicleFuels">Lookups!$M$2:$M$18</definedName>
    <definedName name="Vehicles">PEAR!$AA$4</definedName>
    <definedName name="vehiclesperMTCO2">Equivalents!$B$9</definedName>
    <definedName name="VehiclesS">'Simple PEAR Report'!$AA$4</definedName>
    <definedName name="VolUnits">Lookups!$AI$2:$AI$3</definedName>
    <definedName name="Waste">'PEAR Metrics'!$C$68</definedName>
    <definedName name="WasteComments">'PEAR Metrics'!$C$96</definedName>
    <definedName name="WasteConversions">Lookups!$AQ$2:$AR$5</definedName>
    <definedName name="WasteConvert">Lookups!$AM$1:$AO$11</definedName>
    <definedName name="WasteDiversion">'PEAR Metrics'!$W$81</definedName>
    <definedName name="WasteList">'PEAR Metrics'!$V$71:$W$78</definedName>
    <definedName name="WasteTypes">Lookups!$AM$2:$AM$11</definedName>
    <definedName name="WasteUnits">Lookups!$AA$2:$AA$5</definedName>
    <definedName name="WasteVol">Lookups!$AS$2:$AS$5</definedName>
    <definedName name="WasteVolConvert">Lookups!$AS$1:$AT$5</definedName>
    <definedName name="WasteWeight">Lookups!$AQ$2:$AQ$5</definedName>
    <definedName name="WaterBottleCost">Settings!#REF!</definedName>
    <definedName name="WaterComments">'PEAR Metrics'!$G$8</definedName>
    <definedName name="WaterCostSavings">'PEAR Metrics'!$P$12</definedName>
    <definedName name="WaterTypes">Lookups!$AF$2:$AF$3</definedName>
    <definedName name="WoodTypes">Lookups!$AD$2:$AD$8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 i="31" l="1"/>
  <c r="R26" i="29"/>
  <c r="D7" i="29" s="1"/>
  <c r="H58" i="41"/>
  <c r="H56" i="41"/>
  <c r="B24" i="13"/>
  <c r="B23" i="37"/>
  <c r="B3" i="37"/>
  <c r="B4" i="37"/>
  <c r="B5" i="37"/>
  <c r="B6" i="37"/>
  <c r="B7" i="37"/>
  <c r="B8" i="37"/>
  <c r="B9" i="37"/>
  <c r="B10" i="37"/>
  <c r="B11" i="37"/>
  <c r="B12" i="37"/>
  <c r="B13" i="37"/>
  <c r="B14" i="37"/>
  <c r="B15" i="37"/>
  <c r="B16" i="37"/>
  <c r="B17" i="37"/>
  <c r="B18" i="37"/>
  <c r="B19" i="37"/>
  <c r="B20" i="37"/>
  <c r="B21" i="37"/>
  <c r="B22" i="37"/>
  <c r="B2" i="37"/>
  <c r="E22" i="29" l="1"/>
  <c r="C7" i="29"/>
  <c r="C9" i="18"/>
  <c r="M153" i="28" l="1"/>
  <c r="N153" i="28"/>
  <c r="M154" i="28"/>
  <c r="N154" i="28"/>
  <c r="M155" i="28"/>
  <c r="N155" i="28"/>
  <c r="M156" i="28"/>
  <c r="N156" i="28"/>
  <c r="M157" i="28"/>
  <c r="N157" i="28"/>
  <c r="M158" i="28"/>
  <c r="L159" i="28"/>
  <c r="C33" i="13"/>
  <c r="B33" i="13"/>
  <c r="C44" i="13"/>
  <c r="B44" i="13"/>
  <c r="C38" i="13"/>
  <c r="B38" i="13"/>
  <c r="B30" i="13"/>
  <c r="C34" i="13"/>
  <c r="C50" i="13" s="1"/>
  <c r="B34" i="13"/>
  <c r="B22" i="13"/>
  <c r="B23" i="13"/>
  <c r="B25" i="13"/>
  <c r="B27" i="13"/>
  <c r="B21" i="13"/>
  <c r="B17" i="13"/>
  <c r="B12" i="13"/>
  <c r="B7" i="13"/>
  <c r="B8" i="13"/>
  <c r="B6" i="13"/>
  <c r="B3" i="13"/>
  <c r="AB33" i="41" s="1"/>
  <c r="B4" i="13"/>
  <c r="B2" i="13"/>
  <c r="AB32" i="41" s="1"/>
  <c r="K92" i="13"/>
  <c r="J20" i="13"/>
  <c r="B26" i="13" s="1"/>
  <c r="O39" i="28"/>
  <c r="K7" i="41"/>
  <c r="V15" i="41"/>
  <c r="V19" i="41"/>
  <c r="V20" i="41"/>
  <c r="V21" i="41"/>
  <c r="V22" i="41"/>
  <c r="V23" i="41"/>
  <c r="V24" i="41"/>
  <c r="V25" i="41"/>
  <c r="L75" i="41"/>
  <c r="AB35" i="41" l="1"/>
  <c r="AB34" i="41"/>
  <c r="C48" i="13"/>
  <c r="C49" i="13"/>
  <c r="C47" i="13"/>
  <c r="B28" i="13"/>
  <c r="B50" i="13"/>
  <c r="B47" i="13"/>
  <c r="B48" i="13"/>
  <c r="B49" i="13"/>
  <c r="N18" i="46"/>
  <c r="N19" i="46"/>
  <c r="N20" i="46"/>
  <c r="N21" i="46"/>
  <c r="N22" i="46"/>
  <c r="M10" i="46"/>
  <c r="U9"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6" i="46"/>
  <c r="N87" i="46"/>
  <c r="N88" i="46"/>
  <c r="N89" i="46"/>
  <c r="N9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L18" i="46"/>
  <c r="L19" i="46"/>
  <c r="L20"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5" i="46"/>
  <c r="L56" i="46"/>
  <c r="L57" i="46"/>
  <c r="L58" i="46"/>
  <c r="L59" i="46"/>
  <c r="L60" i="46"/>
  <c r="L61" i="46"/>
  <c r="L62" i="46"/>
  <c r="L63" i="46"/>
  <c r="L64" i="46"/>
  <c r="L65" i="46"/>
  <c r="L66" i="46"/>
  <c r="L67" i="46"/>
  <c r="L68" i="46"/>
  <c r="L69" i="46"/>
  <c r="L70" i="46"/>
  <c r="L71" i="46"/>
  <c r="L72" i="46"/>
  <c r="L73" i="46"/>
  <c r="L74" i="46"/>
  <c r="L75" i="46"/>
  <c r="L76" i="46"/>
  <c r="L77" i="46"/>
  <c r="L78" i="46"/>
  <c r="L79" i="46"/>
  <c r="L80" i="46"/>
  <c r="L81" i="46"/>
  <c r="L82" i="46"/>
  <c r="L83" i="46"/>
  <c r="L84" i="46"/>
  <c r="L86" i="46"/>
  <c r="L87" i="46"/>
  <c r="L88" i="46"/>
  <c r="L89" i="46"/>
  <c r="L90" i="46"/>
  <c r="K90" i="46"/>
  <c r="J90" i="46"/>
  <c r="K89" i="46"/>
  <c r="J89" i="46"/>
  <c r="K88" i="46"/>
  <c r="J88" i="46"/>
  <c r="K87" i="46"/>
  <c r="J87" i="46"/>
  <c r="K86" i="46"/>
  <c r="J86" i="46"/>
  <c r="K85" i="46"/>
  <c r="L85" i="46" s="1"/>
  <c r="N85" i="46" s="1"/>
  <c r="J85" i="46"/>
  <c r="K84" i="46"/>
  <c r="J84" i="46"/>
  <c r="K83" i="46"/>
  <c r="J83" i="46"/>
  <c r="K82" i="46"/>
  <c r="J82" i="46"/>
  <c r="K81" i="46"/>
  <c r="J81" i="46"/>
  <c r="K80" i="46"/>
  <c r="J80" i="46"/>
  <c r="K79" i="46"/>
  <c r="J79" i="46"/>
  <c r="K78" i="46"/>
  <c r="J78" i="46"/>
  <c r="K77" i="46"/>
  <c r="J77" i="46"/>
  <c r="K76" i="46"/>
  <c r="J76" i="46"/>
  <c r="K75" i="46"/>
  <c r="J75" i="46"/>
  <c r="K74" i="46"/>
  <c r="J74" i="46"/>
  <c r="K73" i="46"/>
  <c r="J73" i="46"/>
  <c r="K72" i="46"/>
  <c r="J72" i="46"/>
  <c r="K71" i="46"/>
  <c r="J71" i="46"/>
  <c r="K70" i="46"/>
  <c r="J70" i="46"/>
  <c r="K69" i="46"/>
  <c r="J69" i="46"/>
  <c r="K68" i="46"/>
  <c r="J68" i="46"/>
  <c r="K67" i="46"/>
  <c r="J67" i="46"/>
  <c r="K66" i="46"/>
  <c r="J66" i="46"/>
  <c r="K65" i="46"/>
  <c r="J65" i="46"/>
  <c r="K64" i="46"/>
  <c r="J64" i="46"/>
  <c r="K63" i="46"/>
  <c r="J63" i="46"/>
  <c r="K62" i="46"/>
  <c r="J62" i="46"/>
  <c r="K61" i="46"/>
  <c r="J61" i="46"/>
  <c r="K60" i="46"/>
  <c r="J60" i="46"/>
  <c r="K59" i="46"/>
  <c r="J59" i="46"/>
  <c r="K58" i="46"/>
  <c r="J58" i="46"/>
  <c r="K57" i="46"/>
  <c r="J57" i="46"/>
  <c r="K56" i="46"/>
  <c r="J56" i="46"/>
  <c r="K55" i="46"/>
  <c r="J55" i="46"/>
  <c r="K54" i="46"/>
  <c r="J54" i="46"/>
  <c r="K53" i="46"/>
  <c r="J53" i="46"/>
  <c r="K52" i="46"/>
  <c r="J52" i="46"/>
  <c r="K51" i="46"/>
  <c r="J51" i="46"/>
  <c r="K50" i="46"/>
  <c r="J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K32" i="46"/>
  <c r="J32" i="46"/>
  <c r="K31" i="46"/>
  <c r="J31" i="46"/>
  <c r="K30" i="46"/>
  <c r="J30" i="46"/>
  <c r="K29" i="46"/>
  <c r="J29" i="46"/>
  <c r="K28" i="46"/>
  <c r="J28" i="46"/>
  <c r="K27" i="46"/>
  <c r="J27" i="46"/>
  <c r="K26" i="46"/>
  <c r="J26" i="46"/>
  <c r="K25" i="46"/>
  <c r="J25" i="46"/>
  <c r="K24" i="46"/>
  <c r="J24" i="46"/>
  <c r="K23" i="46"/>
  <c r="J23" i="46"/>
  <c r="K22" i="46"/>
  <c r="J22" i="46"/>
  <c r="K21" i="46"/>
  <c r="L21" i="46" s="1"/>
  <c r="J21" i="46"/>
  <c r="K20" i="46"/>
  <c r="J20" i="46"/>
  <c r="K19" i="46"/>
  <c r="J19" i="46"/>
  <c r="K18" i="46"/>
  <c r="J18" i="46"/>
  <c r="K17" i="46"/>
  <c r="L17" i="46" s="1"/>
  <c r="J17" i="46"/>
  <c r="K16" i="46"/>
  <c r="L16" i="46" s="1"/>
  <c r="J16" i="46"/>
  <c r="K15" i="46"/>
  <c r="L15" i="46" s="1"/>
  <c r="J15" i="46"/>
  <c r="K14" i="46"/>
  <c r="L14" i="46" s="1"/>
  <c r="J14" i="46"/>
  <c r="K13" i="46"/>
  <c r="L13" i="46" s="1"/>
  <c r="J13" i="46"/>
  <c r="K12" i="46"/>
  <c r="L12" i="46" s="1"/>
  <c r="J12" i="46"/>
  <c r="K11" i="46"/>
  <c r="L11" i="46" s="1"/>
  <c r="J11" i="46"/>
  <c r="K10" i="46"/>
  <c r="L10" i="46" s="1"/>
  <c r="N10" i="46" s="1"/>
  <c r="J10" i="46"/>
  <c r="T20" i="39"/>
  <c r="U20" i="39"/>
  <c r="V20" i="39"/>
  <c r="W20" i="39"/>
  <c r="X20" i="39"/>
  <c r="Y20" i="39" a="1"/>
  <c r="Y20" i="39" s="1"/>
  <c r="T21" i="39"/>
  <c r="U21" i="39"/>
  <c r="V21" i="39"/>
  <c r="W21" i="39"/>
  <c r="X21" i="39"/>
  <c r="Y21" i="39" a="1"/>
  <c r="Y21" i="39" s="1"/>
  <c r="T22" i="39"/>
  <c r="U22" i="39"/>
  <c r="V22" i="39"/>
  <c r="W22" i="39"/>
  <c r="X22" i="39"/>
  <c r="Y22" i="39" a="1"/>
  <c r="Y22" i="39" s="1"/>
  <c r="T23" i="39"/>
  <c r="U23" i="39"/>
  <c r="V23" i="39"/>
  <c r="W23" i="39"/>
  <c r="X23" i="39"/>
  <c r="Y23" i="39" a="1"/>
  <c r="Y23" i="39" s="1"/>
  <c r="T24" i="39"/>
  <c r="U24" i="39"/>
  <c r="V24" i="39"/>
  <c r="W24" i="39"/>
  <c r="X24" i="39"/>
  <c r="Y24" i="39" a="1"/>
  <c r="Y24" i="39" s="1"/>
  <c r="T25" i="39"/>
  <c r="U25" i="39"/>
  <c r="V25" i="39"/>
  <c r="W25" i="39"/>
  <c r="X25" i="39"/>
  <c r="Y25" i="39" a="1"/>
  <c r="Y25" i="39" s="1"/>
  <c r="T26" i="39"/>
  <c r="U26" i="39"/>
  <c r="V26" i="39"/>
  <c r="W26" i="39"/>
  <c r="X26" i="39"/>
  <c r="Y26" i="39" a="1"/>
  <c r="Y26" i="39" s="1"/>
  <c r="T27" i="39"/>
  <c r="U27" i="39"/>
  <c r="V27" i="39"/>
  <c r="W27" i="39"/>
  <c r="X27" i="39"/>
  <c r="Y27" i="39" a="1"/>
  <c r="Y27" i="39" s="1"/>
  <c r="T28" i="39"/>
  <c r="U28" i="39"/>
  <c r="V28" i="39"/>
  <c r="W28" i="39"/>
  <c r="X28" i="39"/>
  <c r="Y28" i="39" a="1"/>
  <c r="Y28" i="39" s="1"/>
  <c r="T29" i="39"/>
  <c r="U29" i="39"/>
  <c r="V29" i="39"/>
  <c r="W29" i="39"/>
  <c r="X29" i="39"/>
  <c r="Y29" i="39" a="1"/>
  <c r="Y29" i="39" s="1"/>
  <c r="T30" i="39"/>
  <c r="U30" i="39"/>
  <c r="V30" i="39"/>
  <c r="W30" i="39"/>
  <c r="X30" i="39"/>
  <c r="Y30" i="39" a="1"/>
  <c r="Y30" i="39" s="1"/>
  <c r="T31" i="39"/>
  <c r="U31" i="39"/>
  <c r="V31" i="39"/>
  <c r="W31" i="39"/>
  <c r="X31" i="39"/>
  <c r="Y31" i="39" a="1"/>
  <c r="Y31" i="39" s="1"/>
  <c r="T32" i="39"/>
  <c r="U32" i="39"/>
  <c r="V32" i="39"/>
  <c r="W32" i="39"/>
  <c r="X32" i="39"/>
  <c r="Y32" i="39" a="1"/>
  <c r="Y32" i="39" s="1"/>
  <c r="T33" i="39"/>
  <c r="U33" i="39"/>
  <c r="V33" i="39"/>
  <c r="W33" i="39"/>
  <c r="X33" i="39"/>
  <c r="Y33" i="39" a="1"/>
  <c r="Y33" i="39" s="1"/>
  <c r="T34" i="39"/>
  <c r="U34" i="39"/>
  <c r="V34" i="39"/>
  <c r="W34" i="39"/>
  <c r="X34" i="39"/>
  <c r="Y34" i="39" a="1"/>
  <c r="Y34" i="39" s="1"/>
  <c r="T35" i="39"/>
  <c r="U35" i="39"/>
  <c r="V35" i="39"/>
  <c r="W35" i="39"/>
  <c r="X35" i="39"/>
  <c r="Y35" i="39" a="1"/>
  <c r="Y35" i="39" s="1"/>
  <c r="T36" i="39"/>
  <c r="U36" i="39"/>
  <c r="V36" i="39"/>
  <c r="W36" i="39"/>
  <c r="X36" i="39"/>
  <c r="Y36" i="39" a="1"/>
  <c r="Y36" i="39" s="1"/>
  <c r="T37" i="39"/>
  <c r="U37" i="39"/>
  <c r="V37" i="39"/>
  <c r="W37" i="39"/>
  <c r="X37" i="39"/>
  <c r="Y37" i="39" a="1"/>
  <c r="Y37" i="39" s="1"/>
  <c r="T38" i="39"/>
  <c r="U38" i="39"/>
  <c r="V38" i="39"/>
  <c r="W38" i="39"/>
  <c r="X38" i="39"/>
  <c r="Y38" i="39" a="1"/>
  <c r="Y38" i="39" s="1"/>
  <c r="T39" i="39"/>
  <c r="U39" i="39"/>
  <c r="V39" i="39"/>
  <c r="W39" i="39"/>
  <c r="X39" i="39"/>
  <c r="Y39" i="39" a="1"/>
  <c r="Y39" i="39" s="1"/>
  <c r="T40" i="39"/>
  <c r="U40" i="39"/>
  <c r="V40" i="39"/>
  <c r="W40" i="39"/>
  <c r="X40" i="39"/>
  <c r="Y40" i="39" a="1"/>
  <c r="Y40" i="39" s="1"/>
  <c r="T41" i="39"/>
  <c r="U41" i="39"/>
  <c r="V41" i="39"/>
  <c r="W41" i="39"/>
  <c r="X41" i="39"/>
  <c r="Y41" i="39" a="1"/>
  <c r="Y41" i="39" s="1"/>
  <c r="T42" i="39"/>
  <c r="U42" i="39"/>
  <c r="V42" i="39"/>
  <c r="W42" i="39"/>
  <c r="X42" i="39"/>
  <c r="Y42" i="39" a="1"/>
  <c r="Y42" i="39" s="1"/>
  <c r="T43" i="39"/>
  <c r="U43" i="39"/>
  <c r="V43" i="39"/>
  <c r="W43" i="39"/>
  <c r="X43" i="39"/>
  <c r="Y43" i="39" a="1"/>
  <c r="Y43" i="39" s="1"/>
  <c r="T44" i="39"/>
  <c r="U44" i="39"/>
  <c r="V44" i="39"/>
  <c r="W44" i="39"/>
  <c r="X44" i="39"/>
  <c r="Y44" i="39" a="1"/>
  <c r="Y44" i="39" s="1"/>
  <c r="T45" i="39"/>
  <c r="U45" i="39"/>
  <c r="V45" i="39"/>
  <c r="W45" i="39"/>
  <c r="X45" i="39"/>
  <c r="Y45" i="39" a="1"/>
  <c r="Y45" i="39" s="1"/>
  <c r="T46" i="39"/>
  <c r="U46" i="39"/>
  <c r="V46" i="39"/>
  <c r="W46" i="39"/>
  <c r="X46" i="39"/>
  <c r="Y46" i="39" a="1"/>
  <c r="Y46" i="39" s="1"/>
  <c r="T47" i="39"/>
  <c r="U47" i="39"/>
  <c r="V47" i="39"/>
  <c r="W47" i="39"/>
  <c r="X47" i="39"/>
  <c r="Y47" i="39" a="1"/>
  <c r="Y47" i="39" s="1"/>
  <c r="T48" i="39"/>
  <c r="U48" i="39"/>
  <c r="V48" i="39"/>
  <c r="W48" i="39"/>
  <c r="X48" i="39"/>
  <c r="Y48" i="39" a="1"/>
  <c r="Y48" i="39" s="1"/>
  <c r="T49" i="39"/>
  <c r="U49" i="39"/>
  <c r="V49" i="39"/>
  <c r="W49" i="39"/>
  <c r="X49" i="39"/>
  <c r="Y49" i="39" a="1"/>
  <c r="Y49" i="39" s="1"/>
  <c r="T50" i="39"/>
  <c r="U50" i="39"/>
  <c r="V50" i="39"/>
  <c r="W50" i="39"/>
  <c r="X50" i="39"/>
  <c r="Y50" i="39" a="1"/>
  <c r="Y50" i="39" s="1"/>
  <c r="T51" i="39"/>
  <c r="U51" i="39"/>
  <c r="V51" i="39"/>
  <c r="W51" i="39"/>
  <c r="X51" i="39"/>
  <c r="Y51" i="39" a="1"/>
  <c r="Y51" i="39" s="1"/>
  <c r="T52" i="39"/>
  <c r="U52" i="39"/>
  <c r="V52" i="39"/>
  <c r="W52" i="39"/>
  <c r="X52" i="39"/>
  <c r="Y52" i="39" a="1"/>
  <c r="Y52" i="39" s="1"/>
  <c r="T53" i="39"/>
  <c r="U53" i="39"/>
  <c r="V53" i="39"/>
  <c r="W53" i="39"/>
  <c r="X53" i="39"/>
  <c r="Y53" i="39" a="1"/>
  <c r="Y53" i="39" s="1"/>
  <c r="T54" i="39"/>
  <c r="U54" i="39"/>
  <c r="V54" i="39"/>
  <c r="W54" i="39"/>
  <c r="X54" i="39"/>
  <c r="Y54" i="39" a="1"/>
  <c r="Y54" i="39" s="1"/>
  <c r="T55" i="39"/>
  <c r="U55" i="39"/>
  <c r="V55" i="39"/>
  <c r="W55" i="39"/>
  <c r="X55" i="39"/>
  <c r="Y55" i="39" a="1"/>
  <c r="Y55" i="39" s="1"/>
  <c r="T56" i="39"/>
  <c r="U56" i="39"/>
  <c r="V56" i="39"/>
  <c r="W56" i="39"/>
  <c r="X56" i="39"/>
  <c r="Y56" i="39" a="1"/>
  <c r="Y56" i="39" s="1"/>
  <c r="T57" i="39"/>
  <c r="U57" i="39"/>
  <c r="V57" i="39"/>
  <c r="W57" i="39"/>
  <c r="X57" i="39"/>
  <c r="Y57" i="39" a="1"/>
  <c r="Y57" i="39" s="1"/>
  <c r="T58" i="39"/>
  <c r="U58" i="39"/>
  <c r="V58" i="39"/>
  <c r="W58" i="39"/>
  <c r="X58" i="39"/>
  <c r="Y58" i="39" a="1"/>
  <c r="Y58" i="39" s="1"/>
  <c r="T59" i="39"/>
  <c r="U59" i="39"/>
  <c r="V59" i="39"/>
  <c r="W59" i="39"/>
  <c r="X59" i="39"/>
  <c r="Y59" i="39" a="1"/>
  <c r="Y59" i="39" s="1"/>
  <c r="T60" i="39"/>
  <c r="U60" i="39"/>
  <c r="V60" i="39"/>
  <c r="W60" i="39"/>
  <c r="X60" i="39"/>
  <c r="Y60" i="39" a="1"/>
  <c r="Y60" i="39" s="1"/>
  <c r="T61" i="39"/>
  <c r="U61" i="39"/>
  <c r="V61" i="39"/>
  <c r="W61" i="39"/>
  <c r="X61" i="39"/>
  <c r="Y61" i="39" a="1"/>
  <c r="Y61" i="39" s="1"/>
  <c r="T62" i="39"/>
  <c r="U62" i="39"/>
  <c r="V62" i="39"/>
  <c r="W62" i="39"/>
  <c r="X62" i="39"/>
  <c r="Y62" i="39" a="1"/>
  <c r="Y62" i="39" s="1"/>
  <c r="T63" i="39"/>
  <c r="U63" i="39"/>
  <c r="V63" i="39"/>
  <c r="W63" i="39"/>
  <c r="X63" i="39"/>
  <c r="Y63" i="39" a="1"/>
  <c r="Y63" i="39" s="1"/>
  <c r="T64" i="39"/>
  <c r="U64" i="39"/>
  <c r="V64" i="39"/>
  <c r="W64" i="39"/>
  <c r="X64" i="39"/>
  <c r="Y64" i="39" a="1"/>
  <c r="Y64" i="39" s="1"/>
  <c r="T65" i="39"/>
  <c r="U65" i="39"/>
  <c r="V65" i="39"/>
  <c r="W65" i="39"/>
  <c r="X65" i="39"/>
  <c r="Y65" i="39" a="1"/>
  <c r="Y65" i="39" s="1"/>
  <c r="T66" i="39"/>
  <c r="U66" i="39"/>
  <c r="V66" i="39"/>
  <c r="W66" i="39"/>
  <c r="X66" i="39"/>
  <c r="Y66" i="39" a="1"/>
  <c r="Y66" i="39" s="1"/>
  <c r="T67" i="39"/>
  <c r="U67" i="39"/>
  <c r="V67" i="39"/>
  <c r="W67" i="39"/>
  <c r="X67" i="39"/>
  <c r="Y67" i="39" a="1"/>
  <c r="Y67" i="39" s="1"/>
  <c r="T68" i="39"/>
  <c r="U68" i="39"/>
  <c r="V68" i="39"/>
  <c r="W68" i="39"/>
  <c r="X68" i="39"/>
  <c r="Y68" i="39" a="1"/>
  <c r="Y68" i="39" s="1"/>
  <c r="T69" i="39"/>
  <c r="U69" i="39"/>
  <c r="V69" i="39"/>
  <c r="W69" i="39"/>
  <c r="X69" i="39"/>
  <c r="Y69" i="39" a="1"/>
  <c r="Y69" i="39" s="1"/>
  <c r="T70" i="39"/>
  <c r="U70" i="39"/>
  <c r="V70" i="39"/>
  <c r="W70" i="39"/>
  <c r="X70" i="39"/>
  <c r="Y70" i="39" a="1"/>
  <c r="Y70" i="39" s="1"/>
  <c r="T71" i="39"/>
  <c r="U71" i="39"/>
  <c r="V71" i="39"/>
  <c r="W71" i="39"/>
  <c r="X71" i="39"/>
  <c r="Y71" i="39" a="1"/>
  <c r="Y71" i="39" s="1"/>
  <c r="T72" i="39"/>
  <c r="U72" i="39"/>
  <c r="V72" i="39"/>
  <c r="W72" i="39"/>
  <c r="X72" i="39"/>
  <c r="Y72" i="39" a="1"/>
  <c r="Y72" i="39" s="1"/>
  <c r="T73" i="39"/>
  <c r="U73" i="39"/>
  <c r="V73" i="39"/>
  <c r="W73" i="39"/>
  <c r="X73" i="39"/>
  <c r="Y73" i="39" a="1"/>
  <c r="Y73" i="39" s="1"/>
  <c r="T74" i="39"/>
  <c r="U74" i="39"/>
  <c r="V74" i="39"/>
  <c r="W74" i="39"/>
  <c r="X74" i="39"/>
  <c r="Y74" i="39" a="1"/>
  <c r="Y74" i="39" s="1"/>
  <c r="T75" i="39"/>
  <c r="U75" i="39"/>
  <c r="V75" i="39"/>
  <c r="W75" i="39"/>
  <c r="X75" i="39"/>
  <c r="Y75" i="39" a="1"/>
  <c r="Y75" i="39" s="1"/>
  <c r="T76" i="39"/>
  <c r="U76" i="39"/>
  <c r="V76" i="39"/>
  <c r="W76" i="39"/>
  <c r="X76" i="39"/>
  <c r="Y76" i="39" a="1"/>
  <c r="Y76" i="39" s="1"/>
  <c r="T77" i="39"/>
  <c r="U77" i="39"/>
  <c r="V77" i="39"/>
  <c r="W77" i="39"/>
  <c r="X77" i="39"/>
  <c r="Y77" i="39" a="1"/>
  <c r="Y77" i="39" s="1"/>
  <c r="T78" i="39"/>
  <c r="U78" i="39"/>
  <c r="V78" i="39"/>
  <c r="W78" i="39"/>
  <c r="X78" i="39"/>
  <c r="Y78" i="39" a="1"/>
  <c r="Y78" i="39" s="1"/>
  <c r="T79" i="39"/>
  <c r="U79" i="39"/>
  <c r="V79" i="39"/>
  <c r="W79" i="39"/>
  <c r="X79" i="39"/>
  <c r="Y79" i="39" a="1"/>
  <c r="Y79" i="39" s="1"/>
  <c r="T80" i="39"/>
  <c r="U80" i="39"/>
  <c r="V80" i="39"/>
  <c r="W80" i="39"/>
  <c r="X80" i="39"/>
  <c r="Y80" i="39" a="1"/>
  <c r="Y80" i="39" s="1"/>
  <c r="T81" i="39"/>
  <c r="U81" i="39"/>
  <c r="V81" i="39"/>
  <c r="W81" i="39"/>
  <c r="X81" i="39"/>
  <c r="Y81" i="39" a="1"/>
  <c r="Y81" i="39" s="1"/>
  <c r="T82" i="39"/>
  <c r="U82" i="39"/>
  <c r="V82" i="39"/>
  <c r="W82" i="39"/>
  <c r="X82" i="39"/>
  <c r="Y82" i="39" a="1"/>
  <c r="Y82" i="39" s="1"/>
  <c r="T83" i="39"/>
  <c r="U83" i="39"/>
  <c r="V83" i="39"/>
  <c r="W83" i="39"/>
  <c r="X83" i="39"/>
  <c r="Y83" i="39" a="1"/>
  <c r="Y83" i="39" s="1"/>
  <c r="T84" i="39"/>
  <c r="U84" i="39"/>
  <c r="V84" i="39"/>
  <c r="W84" i="39"/>
  <c r="X84" i="39"/>
  <c r="Y84" i="39" a="1"/>
  <c r="Y84" i="39" s="1"/>
  <c r="T85" i="39"/>
  <c r="U85" i="39"/>
  <c r="V85" i="39"/>
  <c r="W85" i="39"/>
  <c r="X85" i="39"/>
  <c r="Y85" i="39" a="1"/>
  <c r="Y85" i="39" s="1"/>
  <c r="T86" i="39"/>
  <c r="U86" i="39"/>
  <c r="V86" i="39"/>
  <c r="W86" i="39"/>
  <c r="X86" i="39"/>
  <c r="Y86" i="39" a="1"/>
  <c r="Y86" i="39" s="1"/>
  <c r="T87" i="39"/>
  <c r="U87" i="39"/>
  <c r="V87" i="39"/>
  <c r="W87" i="39"/>
  <c r="X87" i="39"/>
  <c r="Y87" i="39" a="1"/>
  <c r="Y87" i="39" s="1"/>
  <c r="T88" i="39"/>
  <c r="U88" i="39"/>
  <c r="V88" i="39"/>
  <c r="W88" i="39"/>
  <c r="X88" i="39"/>
  <c r="Y88" i="39" a="1"/>
  <c r="Y88" i="39" s="1"/>
  <c r="T89" i="39"/>
  <c r="U89" i="39"/>
  <c r="V89" i="39"/>
  <c r="W89" i="39"/>
  <c r="X89" i="39"/>
  <c r="Y89" i="39" a="1"/>
  <c r="Y89" i="39" s="1"/>
  <c r="T90" i="39"/>
  <c r="U90" i="39"/>
  <c r="V90" i="39"/>
  <c r="W90" i="39"/>
  <c r="X90" i="39"/>
  <c r="Y90" i="39" a="1"/>
  <c r="Y90" i="39" s="1"/>
  <c r="T91" i="39"/>
  <c r="U91" i="39"/>
  <c r="V91" i="39"/>
  <c r="W91" i="39"/>
  <c r="X91" i="39"/>
  <c r="Y91" i="39" a="1"/>
  <c r="Y91" i="39" s="1"/>
  <c r="T92" i="39"/>
  <c r="U92" i="39"/>
  <c r="V92" i="39"/>
  <c r="W92" i="39"/>
  <c r="X92" i="39"/>
  <c r="Y92" i="39" a="1"/>
  <c r="Y92" i="39" s="1"/>
  <c r="T93" i="39"/>
  <c r="U93" i="39"/>
  <c r="V93" i="39"/>
  <c r="W93" i="39"/>
  <c r="X93" i="39"/>
  <c r="Y93" i="39" a="1"/>
  <c r="Y93" i="39" s="1"/>
  <c r="T94" i="39"/>
  <c r="U94" i="39"/>
  <c r="V94" i="39"/>
  <c r="W94" i="39"/>
  <c r="X94" i="39"/>
  <c r="Y94" i="39" a="1"/>
  <c r="Y94" i="39" s="1"/>
  <c r="T95" i="39"/>
  <c r="U95" i="39"/>
  <c r="V95" i="39"/>
  <c r="W95" i="39"/>
  <c r="X95" i="39"/>
  <c r="Y95" i="39" a="1"/>
  <c r="Y95" i="39" s="1"/>
  <c r="T96" i="39"/>
  <c r="U96" i="39"/>
  <c r="V96" i="39"/>
  <c r="W96" i="39"/>
  <c r="X96" i="39"/>
  <c r="Y96" i="39" a="1"/>
  <c r="Y96" i="39" s="1"/>
  <c r="T97" i="39"/>
  <c r="U97" i="39"/>
  <c r="V97" i="39"/>
  <c r="W97" i="39"/>
  <c r="X97" i="39"/>
  <c r="Y97" i="39" a="1"/>
  <c r="Y97" i="39" s="1"/>
  <c r="T98" i="39"/>
  <c r="U98" i="39"/>
  <c r="V98" i="39"/>
  <c r="W98" i="39"/>
  <c r="X98" i="39"/>
  <c r="Y98" i="39" a="1"/>
  <c r="Y98" i="39" s="1"/>
  <c r="T99" i="39"/>
  <c r="U99" i="39"/>
  <c r="V99" i="39"/>
  <c r="W99" i="39"/>
  <c r="X99" i="39"/>
  <c r="Y99" i="39" a="1"/>
  <c r="Y99" i="39" s="1"/>
  <c r="T100" i="39"/>
  <c r="U100" i="39"/>
  <c r="V100" i="39"/>
  <c r="W100" i="39"/>
  <c r="X100" i="39"/>
  <c r="Y100" i="39" a="1"/>
  <c r="Y100" i="39" s="1"/>
  <c r="T101" i="39"/>
  <c r="U101" i="39"/>
  <c r="V101" i="39"/>
  <c r="W101" i="39"/>
  <c r="X101" i="39"/>
  <c r="Y101" i="39" a="1"/>
  <c r="Y101" i="39" s="1"/>
  <c r="T102" i="39"/>
  <c r="U102" i="39"/>
  <c r="V102" i="39"/>
  <c r="W102" i="39"/>
  <c r="X102" i="39"/>
  <c r="Y102" i="39" a="1"/>
  <c r="Y102" i="39" s="1"/>
  <c r="T103" i="39"/>
  <c r="U103" i="39"/>
  <c r="V103" i="39"/>
  <c r="W103" i="39"/>
  <c r="X103" i="39"/>
  <c r="Y103" i="39" a="1"/>
  <c r="Y103" i="39" s="1"/>
  <c r="T104" i="39"/>
  <c r="U104" i="39"/>
  <c r="V104" i="39"/>
  <c r="W104" i="39"/>
  <c r="X104" i="39"/>
  <c r="Y104" i="39" a="1"/>
  <c r="Y104" i="39" s="1"/>
  <c r="T105" i="39"/>
  <c r="U105" i="39"/>
  <c r="V105" i="39"/>
  <c r="W105" i="39"/>
  <c r="X105" i="39"/>
  <c r="Y105" i="39" a="1"/>
  <c r="Y105" i="39" s="1"/>
  <c r="T106" i="39"/>
  <c r="U106" i="39"/>
  <c r="V106" i="39"/>
  <c r="W106" i="39"/>
  <c r="X106" i="39"/>
  <c r="Y106" i="39" a="1"/>
  <c r="Y106" i="39" s="1"/>
  <c r="T107" i="39"/>
  <c r="U107" i="39"/>
  <c r="V107" i="39"/>
  <c r="W107" i="39"/>
  <c r="X107" i="39"/>
  <c r="Y107" i="39" a="1"/>
  <c r="Y107" i="39" s="1"/>
  <c r="T108" i="39"/>
  <c r="U108" i="39"/>
  <c r="V108" i="39"/>
  <c r="W108" i="39"/>
  <c r="X108" i="39"/>
  <c r="Y108" i="39" a="1"/>
  <c r="Y108" i="39" s="1"/>
  <c r="T109" i="39"/>
  <c r="U109" i="39"/>
  <c r="V109" i="39"/>
  <c r="W109" i="39"/>
  <c r="X109" i="39"/>
  <c r="Y109" i="39" a="1"/>
  <c r="Y109" i="39" s="1"/>
  <c r="T110" i="39"/>
  <c r="U110" i="39"/>
  <c r="V110" i="39"/>
  <c r="W110" i="39"/>
  <c r="X110" i="39"/>
  <c r="Y110" i="39" a="1"/>
  <c r="Y110" i="39" s="1"/>
  <c r="T111" i="39"/>
  <c r="U111" i="39"/>
  <c r="V111" i="39"/>
  <c r="W111" i="39"/>
  <c r="X111" i="39"/>
  <c r="Y111" i="39" a="1"/>
  <c r="Y111" i="39" s="1"/>
  <c r="T112" i="39"/>
  <c r="U112" i="39"/>
  <c r="V112" i="39"/>
  <c r="W112" i="39"/>
  <c r="X112" i="39"/>
  <c r="Y112" i="39" a="1"/>
  <c r="Y112" i="39" s="1"/>
  <c r="T113" i="39"/>
  <c r="U113" i="39"/>
  <c r="V113" i="39"/>
  <c r="W113" i="39"/>
  <c r="X113" i="39"/>
  <c r="Y113" i="39" a="1"/>
  <c r="Y113" i="39" s="1"/>
  <c r="T114" i="39"/>
  <c r="U114" i="39"/>
  <c r="V114" i="39"/>
  <c r="W114" i="39"/>
  <c r="X114" i="39"/>
  <c r="Y114" i="39" a="1"/>
  <c r="Y114" i="39" s="1"/>
  <c r="T115" i="39"/>
  <c r="U115" i="39"/>
  <c r="V115" i="39"/>
  <c r="W115" i="39"/>
  <c r="X115" i="39"/>
  <c r="Y115" i="39" a="1"/>
  <c r="Y115" i="39" s="1"/>
  <c r="T116" i="39"/>
  <c r="U116" i="39"/>
  <c r="V116" i="39"/>
  <c r="W116" i="39"/>
  <c r="X116" i="39"/>
  <c r="Y116" i="39" a="1"/>
  <c r="Y116" i="39" s="1"/>
  <c r="T117" i="39"/>
  <c r="U117" i="39"/>
  <c r="V117" i="39"/>
  <c r="W117" i="39"/>
  <c r="X117" i="39"/>
  <c r="Y117" i="39" a="1"/>
  <c r="Y117" i="39" s="1"/>
  <c r="T118" i="39"/>
  <c r="U118" i="39"/>
  <c r="V118" i="39"/>
  <c r="W118" i="39"/>
  <c r="X118" i="39"/>
  <c r="Y118" i="39" a="1"/>
  <c r="Y118" i="39" s="1"/>
  <c r="T119" i="39"/>
  <c r="U119" i="39"/>
  <c r="V119" i="39"/>
  <c r="W119" i="39"/>
  <c r="X119" i="39"/>
  <c r="Y119" i="39" a="1"/>
  <c r="Y119" i="39" s="1"/>
  <c r="T120" i="39"/>
  <c r="U120" i="39"/>
  <c r="V120" i="39"/>
  <c r="W120" i="39"/>
  <c r="X120" i="39"/>
  <c r="Y120" i="39" a="1"/>
  <c r="Y120" i="39" s="1"/>
  <c r="T121" i="39"/>
  <c r="U121" i="39"/>
  <c r="V121" i="39"/>
  <c r="W121" i="39"/>
  <c r="X121" i="39"/>
  <c r="Y121" i="39" a="1"/>
  <c r="Y121" i="39" s="1"/>
  <c r="T122" i="39"/>
  <c r="U122" i="39"/>
  <c r="V122" i="39"/>
  <c r="W122" i="39"/>
  <c r="X122" i="39"/>
  <c r="Y122" i="39" a="1"/>
  <c r="Y122" i="39" s="1"/>
  <c r="T123" i="39"/>
  <c r="U123" i="39"/>
  <c r="V123" i="39"/>
  <c r="W123" i="39"/>
  <c r="X123" i="39"/>
  <c r="Y123" i="39" a="1"/>
  <c r="Y123" i="39" s="1"/>
  <c r="T124" i="39"/>
  <c r="U124" i="39"/>
  <c r="V124" i="39"/>
  <c r="W124" i="39"/>
  <c r="X124" i="39"/>
  <c r="Y124" i="39" a="1"/>
  <c r="Y124" i="39" s="1"/>
  <c r="T125" i="39"/>
  <c r="U125" i="39"/>
  <c r="V125" i="39"/>
  <c r="W125" i="39"/>
  <c r="X125" i="39"/>
  <c r="Y125" i="39" a="1"/>
  <c r="Y125" i="39" s="1"/>
  <c r="T126" i="39"/>
  <c r="U126" i="39"/>
  <c r="V126" i="39"/>
  <c r="W126" i="39"/>
  <c r="X126" i="39"/>
  <c r="Y126" i="39" a="1"/>
  <c r="Y126" i="39" s="1"/>
  <c r="T127" i="39"/>
  <c r="U127" i="39"/>
  <c r="V127" i="39"/>
  <c r="W127" i="39"/>
  <c r="X127" i="39"/>
  <c r="Y127" i="39" a="1"/>
  <c r="Y127" i="39" s="1"/>
  <c r="T128" i="39"/>
  <c r="U128" i="39"/>
  <c r="V128" i="39"/>
  <c r="W128" i="39"/>
  <c r="X128" i="39"/>
  <c r="Y128" i="39" a="1"/>
  <c r="Y128" i="39" s="1"/>
  <c r="T129" i="39"/>
  <c r="U129" i="39"/>
  <c r="V129" i="39"/>
  <c r="W129" i="39"/>
  <c r="X129" i="39"/>
  <c r="Y129" i="39" a="1"/>
  <c r="Y129" i="39" s="1"/>
  <c r="T130" i="39"/>
  <c r="U130" i="39"/>
  <c r="V130" i="39"/>
  <c r="W130" i="39"/>
  <c r="X130" i="39"/>
  <c r="Y130" i="39" a="1"/>
  <c r="Y130" i="39" s="1"/>
  <c r="T131" i="39"/>
  <c r="U131" i="39"/>
  <c r="V131" i="39"/>
  <c r="W131" i="39"/>
  <c r="X131" i="39"/>
  <c r="Y131" i="39" a="1"/>
  <c r="Y131" i="39" s="1"/>
  <c r="T132" i="39"/>
  <c r="U132" i="39"/>
  <c r="V132" i="39"/>
  <c r="W132" i="39"/>
  <c r="X132" i="39"/>
  <c r="Y132" i="39" a="1"/>
  <c r="Y132" i="39" s="1"/>
  <c r="T133" i="39"/>
  <c r="U133" i="39"/>
  <c r="V133" i="39"/>
  <c r="W133" i="39"/>
  <c r="X133" i="39"/>
  <c r="Y133" i="39" a="1"/>
  <c r="Y133" i="39" s="1"/>
  <c r="T134" i="39"/>
  <c r="U134" i="39"/>
  <c r="V134" i="39"/>
  <c r="W134" i="39"/>
  <c r="X134" i="39"/>
  <c r="Y134" i="39" a="1"/>
  <c r="Y134" i="39" s="1"/>
  <c r="T135" i="39"/>
  <c r="U135" i="39"/>
  <c r="V135" i="39"/>
  <c r="W135" i="39"/>
  <c r="X135" i="39"/>
  <c r="Y135" i="39" a="1"/>
  <c r="Y135" i="39" s="1"/>
  <c r="T136" i="39"/>
  <c r="U136" i="39"/>
  <c r="V136" i="39"/>
  <c r="W136" i="39"/>
  <c r="X136" i="39"/>
  <c r="Y136" i="39" a="1"/>
  <c r="Y136" i="39" s="1"/>
  <c r="T137" i="39"/>
  <c r="U137" i="39"/>
  <c r="V137" i="39"/>
  <c r="W137" i="39"/>
  <c r="X137" i="39"/>
  <c r="Y137" i="39" a="1"/>
  <c r="Y137" i="39" s="1"/>
  <c r="T138" i="39"/>
  <c r="U138" i="39"/>
  <c r="V138" i="39"/>
  <c r="W138" i="39"/>
  <c r="X138" i="39"/>
  <c r="Y138" i="39" a="1"/>
  <c r="Y138" i="39" s="1"/>
  <c r="T139" i="39"/>
  <c r="U139" i="39"/>
  <c r="V139" i="39"/>
  <c r="W139" i="39"/>
  <c r="X139" i="39"/>
  <c r="Y139" i="39" a="1"/>
  <c r="Y139" i="39" s="1"/>
  <c r="T140" i="39"/>
  <c r="U140" i="39"/>
  <c r="V140" i="39"/>
  <c r="W140" i="39"/>
  <c r="X140" i="39"/>
  <c r="Y140" i="39" a="1"/>
  <c r="Y140" i="39" s="1"/>
  <c r="T141" i="39"/>
  <c r="U141" i="39"/>
  <c r="V141" i="39"/>
  <c r="W141" i="39"/>
  <c r="X141" i="39"/>
  <c r="Y141" i="39" a="1"/>
  <c r="Y141" i="39" s="1"/>
  <c r="T142" i="39"/>
  <c r="U142" i="39"/>
  <c r="V142" i="39"/>
  <c r="W142" i="39"/>
  <c r="X142" i="39"/>
  <c r="Y142" i="39" a="1"/>
  <c r="Y142" i="39" s="1"/>
  <c r="T143" i="39"/>
  <c r="U143" i="39"/>
  <c r="V143" i="39"/>
  <c r="W143" i="39"/>
  <c r="X143" i="39"/>
  <c r="Y143" i="39" a="1"/>
  <c r="Y143" i="39" s="1"/>
  <c r="T144" i="39"/>
  <c r="U144" i="39"/>
  <c r="V144" i="39"/>
  <c r="W144" i="39"/>
  <c r="X144" i="39"/>
  <c r="Y144" i="39" a="1"/>
  <c r="Y144" i="39" s="1"/>
  <c r="T145" i="39"/>
  <c r="U145" i="39"/>
  <c r="V145" i="39"/>
  <c r="W145" i="39"/>
  <c r="X145" i="39"/>
  <c r="Y145" i="39" a="1"/>
  <c r="Y145" i="39" s="1"/>
  <c r="T146" i="39"/>
  <c r="U146" i="39"/>
  <c r="V146" i="39"/>
  <c r="W146" i="39"/>
  <c r="X146" i="39"/>
  <c r="Y146" i="39" a="1"/>
  <c r="Y146" i="39" s="1"/>
  <c r="T147" i="39"/>
  <c r="U147" i="39"/>
  <c r="V147" i="39"/>
  <c r="W147" i="39"/>
  <c r="X147" i="39"/>
  <c r="Y147" i="39" a="1"/>
  <c r="Y147" i="39" s="1"/>
  <c r="T148" i="39"/>
  <c r="U148" i="39"/>
  <c r="V148" i="39"/>
  <c r="W148" i="39"/>
  <c r="X148" i="39"/>
  <c r="Y148" i="39" a="1"/>
  <c r="Y148" i="39" s="1"/>
  <c r="T149" i="39"/>
  <c r="U149" i="39"/>
  <c r="V149" i="39"/>
  <c r="W149" i="39"/>
  <c r="X149" i="39"/>
  <c r="Y149" i="39" a="1"/>
  <c r="Y149" i="39" s="1"/>
  <c r="T150" i="39"/>
  <c r="U150" i="39"/>
  <c r="V150" i="39"/>
  <c r="W150" i="39"/>
  <c r="X150" i="39"/>
  <c r="Y150" i="39" a="1"/>
  <c r="Y150" i="39" s="1"/>
  <c r="Z20" i="39"/>
  <c r="AA20" i="39"/>
  <c r="AB20" i="39"/>
  <c r="AC20" i="39" a="1"/>
  <c r="AC20" i="39" s="1"/>
  <c r="AD20" i="39"/>
  <c r="Z21" i="39"/>
  <c r="AA21" i="39"/>
  <c r="AB21" i="39"/>
  <c r="AC21" i="39" a="1"/>
  <c r="AC21" i="39" s="1"/>
  <c r="AD21" i="39"/>
  <c r="Z22" i="39"/>
  <c r="AA22" i="39"/>
  <c r="AB22" i="39"/>
  <c r="AC22" i="39" a="1"/>
  <c r="AC22" i="39" s="1"/>
  <c r="AD22" i="39"/>
  <c r="Z23" i="39"/>
  <c r="AA23" i="39"/>
  <c r="AB23" i="39"/>
  <c r="AC23" i="39" a="1"/>
  <c r="AC23" i="39" s="1"/>
  <c r="AD23" i="39"/>
  <c r="Z24" i="39"/>
  <c r="AA24" i="39"/>
  <c r="AB24" i="39"/>
  <c r="AC24" i="39" a="1"/>
  <c r="AC24" i="39" s="1"/>
  <c r="AD24" i="39"/>
  <c r="Z25" i="39"/>
  <c r="AA25" i="39"/>
  <c r="AB25" i="39"/>
  <c r="AC25" i="39" a="1"/>
  <c r="AC25" i="39" s="1"/>
  <c r="AD25" i="39"/>
  <c r="Z26" i="39"/>
  <c r="AA26" i="39"/>
  <c r="AB26" i="39"/>
  <c r="AC26" i="39" a="1"/>
  <c r="AC26" i="39" s="1"/>
  <c r="AD26" i="39"/>
  <c r="Z27" i="39"/>
  <c r="AA27" i="39"/>
  <c r="AB27" i="39"/>
  <c r="AC27" i="39" a="1"/>
  <c r="AC27" i="39" s="1"/>
  <c r="AD27" i="39"/>
  <c r="Z28" i="39"/>
  <c r="AA28" i="39"/>
  <c r="AB28" i="39"/>
  <c r="AC28" i="39" a="1"/>
  <c r="AC28" i="39" s="1"/>
  <c r="AD28" i="39"/>
  <c r="Z29" i="39"/>
  <c r="AA29" i="39"/>
  <c r="AB29" i="39"/>
  <c r="AC29" i="39" a="1"/>
  <c r="AC29" i="39" s="1"/>
  <c r="AD29" i="39"/>
  <c r="Z30" i="39"/>
  <c r="AA30" i="39"/>
  <c r="AB30" i="39"/>
  <c r="AC30" i="39" a="1"/>
  <c r="AC30" i="39" s="1"/>
  <c r="AD30" i="39"/>
  <c r="Z31" i="39"/>
  <c r="AA31" i="39"/>
  <c r="AB31" i="39"/>
  <c r="AC31" i="39" a="1"/>
  <c r="AC31" i="39" s="1"/>
  <c r="AD31" i="39"/>
  <c r="Z32" i="39"/>
  <c r="AA32" i="39"/>
  <c r="AB32" i="39"/>
  <c r="AC32" i="39" a="1"/>
  <c r="AC32" i="39" s="1"/>
  <c r="AD32" i="39"/>
  <c r="Z33" i="39"/>
  <c r="AA33" i="39"/>
  <c r="AB33" i="39"/>
  <c r="AC33" i="39" a="1"/>
  <c r="AC33" i="39" s="1"/>
  <c r="AD33" i="39"/>
  <c r="Z34" i="39"/>
  <c r="AA34" i="39"/>
  <c r="AB34" i="39"/>
  <c r="AC34" i="39" a="1"/>
  <c r="AC34" i="39" s="1"/>
  <c r="AD34" i="39"/>
  <c r="Z35" i="39"/>
  <c r="AA35" i="39"/>
  <c r="AB35" i="39"/>
  <c r="AC35" i="39" a="1"/>
  <c r="AC35" i="39" s="1"/>
  <c r="AD35" i="39"/>
  <c r="Z36" i="39"/>
  <c r="AA36" i="39"/>
  <c r="AB36" i="39"/>
  <c r="AC36" i="39" a="1"/>
  <c r="AC36" i="39" s="1"/>
  <c r="AD36" i="39"/>
  <c r="Z37" i="39"/>
  <c r="AA37" i="39"/>
  <c r="AB37" i="39"/>
  <c r="AC37" i="39" a="1"/>
  <c r="AC37" i="39" s="1"/>
  <c r="AD37" i="39"/>
  <c r="Z38" i="39"/>
  <c r="AA38" i="39"/>
  <c r="AB38" i="39"/>
  <c r="AC38" i="39" a="1"/>
  <c r="AC38" i="39" s="1"/>
  <c r="AD38" i="39"/>
  <c r="Z39" i="39"/>
  <c r="AA39" i="39"/>
  <c r="AB39" i="39"/>
  <c r="AC39" i="39" a="1"/>
  <c r="AC39" i="39" s="1"/>
  <c r="AD39" i="39"/>
  <c r="Z40" i="39"/>
  <c r="AA40" i="39"/>
  <c r="AB40" i="39"/>
  <c r="AC40" i="39" a="1"/>
  <c r="AC40" i="39" s="1"/>
  <c r="AD40" i="39"/>
  <c r="Z41" i="39"/>
  <c r="AA41" i="39"/>
  <c r="AB41" i="39"/>
  <c r="AC41" i="39" a="1"/>
  <c r="AC41" i="39" s="1"/>
  <c r="AD41" i="39"/>
  <c r="Z42" i="39"/>
  <c r="AA42" i="39"/>
  <c r="AB42" i="39"/>
  <c r="AC42" i="39" a="1"/>
  <c r="AC42" i="39" s="1"/>
  <c r="AD42" i="39"/>
  <c r="Z43" i="39"/>
  <c r="AA43" i="39"/>
  <c r="AB43" i="39"/>
  <c r="AC43" i="39" a="1"/>
  <c r="AC43" i="39" s="1"/>
  <c r="AD43" i="39"/>
  <c r="Z44" i="39"/>
  <c r="AA44" i="39"/>
  <c r="AB44" i="39"/>
  <c r="AC44" i="39" a="1"/>
  <c r="AC44" i="39" s="1"/>
  <c r="AD44" i="39"/>
  <c r="Z45" i="39"/>
  <c r="AA45" i="39"/>
  <c r="AB45" i="39"/>
  <c r="AC45" i="39" a="1"/>
  <c r="AC45" i="39" s="1"/>
  <c r="AD45" i="39"/>
  <c r="Z46" i="39"/>
  <c r="AA46" i="39"/>
  <c r="AB46" i="39"/>
  <c r="AC46" i="39" a="1"/>
  <c r="AC46" i="39" s="1"/>
  <c r="AD46" i="39"/>
  <c r="Z47" i="39"/>
  <c r="AA47" i="39"/>
  <c r="AB47" i="39"/>
  <c r="AC47" i="39" a="1"/>
  <c r="AC47" i="39" s="1"/>
  <c r="AD47" i="39"/>
  <c r="Z48" i="39"/>
  <c r="AA48" i="39"/>
  <c r="AB48" i="39"/>
  <c r="AC48" i="39" a="1"/>
  <c r="AC48" i="39" s="1"/>
  <c r="AD48" i="39"/>
  <c r="Z49" i="39"/>
  <c r="AA49" i="39"/>
  <c r="AB49" i="39"/>
  <c r="AC49" i="39" a="1"/>
  <c r="AC49" i="39" s="1"/>
  <c r="AD49" i="39"/>
  <c r="Z50" i="39"/>
  <c r="AA50" i="39"/>
  <c r="AB50" i="39"/>
  <c r="AC50" i="39" a="1"/>
  <c r="AC50" i="39" s="1"/>
  <c r="AD50" i="39"/>
  <c r="Z51" i="39"/>
  <c r="AA51" i="39"/>
  <c r="AB51" i="39"/>
  <c r="AC51" i="39" a="1"/>
  <c r="AC51" i="39" s="1"/>
  <c r="AD51" i="39"/>
  <c r="Z52" i="39"/>
  <c r="AA52" i="39"/>
  <c r="AB52" i="39"/>
  <c r="AC52" i="39" a="1"/>
  <c r="AC52" i="39" s="1"/>
  <c r="AD52" i="39"/>
  <c r="Z53" i="39"/>
  <c r="AA53" i="39"/>
  <c r="AB53" i="39"/>
  <c r="AC53" i="39" a="1"/>
  <c r="AC53" i="39" s="1"/>
  <c r="AD53" i="39"/>
  <c r="Z54" i="39"/>
  <c r="AA54" i="39"/>
  <c r="AB54" i="39"/>
  <c r="AC54" i="39" a="1"/>
  <c r="AC54" i="39" s="1"/>
  <c r="AD54" i="39"/>
  <c r="Z55" i="39"/>
  <c r="AA55" i="39"/>
  <c r="AB55" i="39"/>
  <c r="AC55" i="39" a="1"/>
  <c r="AC55" i="39" s="1"/>
  <c r="AD55" i="39"/>
  <c r="Z56" i="39"/>
  <c r="AA56" i="39"/>
  <c r="AB56" i="39"/>
  <c r="AC56" i="39" a="1"/>
  <c r="AC56" i="39" s="1"/>
  <c r="AD56" i="39"/>
  <c r="Z57" i="39"/>
  <c r="AA57" i="39"/>
  <c r="AB57" i="39"/>
  <c r="AC57" i="39" a="1"/>
  <c r="AC57" i="39" s="1"/>
  <c r="AD57" i="39"/>
  <c r="Z58" i="39"/>
  <c r="AA58" i="39"/>
  <c r="AB58" i="39"/>
  <c r="AC58" i="39" a="1"/>
  <c r="AC58" i="39" s="1"/>
  <c r="AD58" i="39"/>
  <c r="Z59" i="39"/>
  <c r="AA59" i="39"/>
  <c r="AB59" i="39"/>
  <c r="AC59" i="39" a="1"/>
  <c r="AC59" i="39" s="1"/>
  <c r="AD59" i="39"/>
  <c r="Z60" i="39"/>
  <c r="AA60" i="39"/>
  <c r="AB60" i="39"/>
  <c r="AC60" i="39" a="1"/>
  <c r="AC60" i="39" s="1"/>
  <c r="AD60" i="39"/>
  <c r="Z61" i="39"/>
  <c r="AA61" i="39"/>
  <c r="AB61" i="39"/>
  <c r="AC61" i="39" a="1"/>
  <c r="AC61" i="39" s="1"/>
  <c r="AD61" i="39"/>
  <c r="Z62" i="39"/>
  <c r="AA62" i="39"/>
  <c r="AB62" i="39"/>
  <c r="AC62" i="39" a="1"/>
  <c r="AC62" i="39" s="1"/>
  <c r="AD62" i="39"/>
  <c r="Z63" i="39"/>
  <c r="AA63" i="39"/>
  <c r="AB63" i="39"/>
  <c r="AC63" i="39" a="1"/>
  <c r="AC63" i="39" s="1"/>
  <c r="AD63" i="39"/>
  <c r="Z64" i="39"/>
  <c r="AA64" i="39"/>
  <c r="AB64" i="39"/>
  <c r="AC64" i="39" a="1"/>
  <c r="AC64" i="39" s="1"/>
  <c r="AD64" i="39"/>
  <c r="Z65" i="39"/>
  <c r="AA65" i="39"/>
  <c r="AB65" i="39"/>
  <c r="AC65" i="39" a="1"/>
  <c r="AC65" i="39" s="1"/>
  <c r="AD65" i="39"/>
  <c r="Z66" i="39"/>
  <c r="AA66" i="39"/>
  <c r="AB66" i="39"/>
  <c r="AC66" i="39" a="1"/>
  <c r="AC66" i="39" s="1"/>
  <c r="AD66" i="39"/>
  <c r="Z67" i="39"/>
  <c r="AA67" i="39"/>
  <c r="AB67" i="39"/>
  <c r="AC67" i="39" a="1"/>
  <c r="AC67" i="39" s="1"/>
  <c r="AD67" i="39"/>
  <c r="Z68" i="39"/>
  <c r="AA68" i="39"/>
  <c r="AB68" i="39"/>
  <c r="AC68" i="39" a="1"/>
  <c r="AC68" i="39" s="1"/>
  <c r="AD68" i="39"/>
  <c r="Z69" i="39"/>
  <c r="AA69" i="39"/>
  <c r="AB69" i="39"/>
  <c r="AC69" i="39" a="1"/>
  <c r="AC69" i="39" s="1"/>
  <c r="AD69" i="39"/>
  <c r="Z70" i="39"/>
  <c r="AA70" i="39"/>
  <c r="AB70" i="39"/>
  <c r="AC70" i="39" a="1"/>
  <c r="AC70" i="39" s="1"/>
  <c r="AD70" i="39"/>
  <c r="Z71" i="39"/>
  <c r="AA71" i="39"/>
  <c r="AB71" i="39"/>
  <c r="AC71" i="39" a="1"/>
  <c r="AC71" i="39" s="1"/>
  <c r="AD71" i="39"/>
  <c r="Z72" i="39"/>
  <c r="AA72" i="39"/>
  <c r="AB72" i="39"/>
  <c r="AC72" i="39" a="1"/>
  <c r="AC72" i="39" s="1"/>
  <c r="AD72" i="39"/>
  <c r="Z73" i="39"/>
  <c r="AA73" i="39"/>
  <c r="AB73" i="39"/>
  <c r="AC73" i="39" a="1"/>
  <c r="AC73" i="39" s="1"/>
  <c r="AD73" i="39"/>
  <c r="Z74" i="39"/>
  <c r="AA74" i="39"/>
  <c r="AB74" i="39"/>
  <c r="AC74" i="39" a="1"/>
  <c r="AC74" i="39" s="1"/>
  <c r="AD74" i="39"/>
  <c r="Z75" i="39"/>
  <c r="AA75" i="39"/>
  <c r="AB75" i="39"/>
  <c r="AC75" i="39" a="1"/>
  <c r="AC75" i="39" s="1"/>
  <c r="AD75" i="39"/>
  <c r="Z76" i="39"/>
  <c r="AA76" i="39"/>
  <c r="AB76" i="39"/>
  <c r="AC76" i="39" a="1"/>
  <c r="AC76" i="39" s="1"/>
  <c r="AD76" i="39"/>
  <c r="Z77" i="39"/>
  <c r="AA77" i="39"/>
  <c r="AB77" i="39"/>
  <c r="AC77" i="39" a="1"/>
  <c r="AC77" i="39" s="1"/>
  <c r="AD77" i="39"/>
  <c r="Z78" i="39"/>
  <c r="AA78" i="39"/>
  <c r="AB78" i="39"/>
  <c r="AC78" i="39" a="1"/>
  <c r="AC78" i="39" s="1"/>
  <c r="AD78" i="39"/>
  <c r="Z79" i="39"/>
  <c r="AA79" i="39"/>
  <c r="AB79" i="39"/>
  <c r="AC79" i="39" a="1"/>
  <c r="AC79" i="39" s="1"/>
  <c r="AD79" i="39"/>
  <c r="Z80" i="39"/>
  <c r="AA80" i="39"/>
  <c r="AB80" i="39"/>
  <c r="AC80" i="39" a="1"/>
  <c r="AC80" i="39" s="1"/>
  <c r="AD80" i="39"/>
  <c r="Z81" i="39"/>
  <c r="AA81" i="39"/>
  <c r="AB81" i="39"/>
  <c r="AC81" i="39" a="1"/>
  <c r="AC81" i="39" s="1"/>
  <c r="AD81" i="39"/>
  <c r="Z82" i="39"/>
  <c r="AA82" i="39"/>
  <c r="AB82" i="39"/>
  <c r="AC82" i="39" a="1"/>
  <c r="AC82" i="39" s="1"/>
  <c r="AD82" i="39"/>
  <c r="Z83" i="39"/>
  <c r="AA83" i="39"/>
  <c r="AB83" i="39"/>
  <c r="AC83" i="39" a="1"/>
  <c r="AC83" i="39" s="1"/>
  <c r="AD83" i="39"/>
  <c r="Z84" i="39"/>
  <c r="AA84" i="39"/>
  <c r="AB84" i="39"/>
  <c r="AC84" i="39" a="1"/>
  <c r="AC84" i="39" s="1"/>
  <c r="AD84" i="39"/>
  <c r="Z85" i="39"/>
  <c r="AA85" i="39"/>
  <c r="AB85" i="39"/>
  <c r="AC85" i="39" a="1"/>
  <c r="AC85" i="39" s="1"/>
  <c r="AD85" i="39"/>
  <c r="Z86" i="39"/>
  <c r="AA86" i="39"/>
  <c r="AB86" i="39"/>
  <c r="AC86" i="39" a="1"/>
  <c r="AC86" i="39" s="1"/>
  <c r="AD86" i="39"/>
  <c r="Z87" i="39"/>
  <c r="AA87" i="39"/>
  <c r="AB87" i="39"/>
  <c r="AC87" i="39" a="1"/>
  <c r="AC87" i="39" s="1"/>
  <c r="AD87" i="39"/>
  <c r="Z88" i="39"/>
  <c r="AA88" i="39"/>
  <c r="AB88" i="39"/>
  <c r="AC88" i="39" a="1"/>
  <c r="AC88" i="39" s="1"/>
  <c r="AD88" i="39"/>
  <c r="Z89" i="39"/>
  <c r="AA89" i="39"/>
  <c r="AB89" i="39"/>
  <c r="AC89" i="39" a="1"/>
  <c r="AC89" i="39" s="1"/>
  <c r="AD89" i="39"/>
  <c r="Z90" i="39"/>
  <c r="AA90" i="39"/>
  <c r="AB90" i="39"/>
  <c r="AC90" i="39" a="1"/>
  <c r="AC90" i="39" s="1"/>
  <c r="AD90" i="39"/>
  <c r="Z91" i="39"/>
  <c r="AA91" i="39"/>
  <c r="AB91" i="39"/>
  <c r="AC91" i="39" a="1"/>
  <c r="AC91" i="39" s="1"/>
  <c r="AD91" i="39"/>
  <c r="Z92" i="39"/>
  <c r="AA92" i="39"/>
  <c r="AB92" i="39"/>
  <c r="AC92" i="39" a="1"/>
  <c r="AC92" i="39" s="1"/>
  <c r="AD92" i="39"/>
  <c r="Z93" i="39"/>
  <c r="AA93" i="39"/>
  <c r="AB93" i="39"/>
  <c r="AC93" i="39" a="1"/>
  <c r="AC93" i="39" s="1"/>
  <c r="AD93" i="39"/>
  <c r="Z94" i="39"/>
  <c r="AA94" i="39"/>
  <c r="AB94" i="39"/>
  <c r="AC94" i="39" a="1"/>
  <c r="AC94" i="39" s="1"/>
  <c r="AD94" i="39"/>
  <c r="Z95" i="39"/>
  <c r="AA95" i="39"/>
  <c r="AB95" i="39"/>
  <c r="AC95" i="39" a="1"/>
  <c r="AC95" i="39" s="1"/>
  <c r="AD95" i="39"/>
  <c r="Z96" i="39"/>
  <c r="AA96" i="39"/>
  <c r="AB96" i="39"/>
  <c r="AC96" i="39" a="1"/>
  <c r="AC96" i="39" s="1"/>
  <c r="AD96" i="39"/>
  <c r="Z97" i="39"/>
  <c r="AA97" i="39"/>
  <c r="AB97" i="39"/>
  <c r="AC97" i="39" a="1"/>
  <c r="AC97" i="39" s="1"/>
  <c r="AD97" i="39"/>
  <c r="Z98" i="39"/>
  <c r="AA98" i="39"/>
  <c r="AB98" i="39"/>
  <c r="AC98" i="39" a="1"/>
  <c r="AC98" i="39" s="1"/>
  <c r="AD98" i="39"/>
  <c r="Z99" i="39"/>
  <c r="AA99" i="39"/>
  <c r="AB99" i="39"/>
  <c r="AC99" i="39" a="1"/>
  <c r="AC99" i="39" s="1"/>
  <c r="AD99" i="39"/>
  <c r="Z100" i="39"/>
  <c r="AA100" i="39"/>
  <c r="AB100" i="39"/>
  <c r="AC100" i="39" a="1"/>
  <c r="AC100" i="39" s="1"/>
  <c r="AD100" i="39"/>
  <c r="Z101" i="39"/>
  <c r="AA101" i="39"/>
  <c r="AB101" i="39"/>
  <c r="AC101" i="39" a="1"/>
  <c r="AC101" i="39" s="1"/>
  <c r="AD101" i="39"/>
  <c r="Z102" i="39"/>
  <c r="AA102" i="39"/>
  <c r="AB102" i="39"/>
  <c r="AC102" i="39" a="1"/>
  <c r="AC102" i="39" s="1"/>
  <c r="AD102" i="39"/>
  <c r="Z103" i="39"/>
  <c r="AA103" i="39"/>
  <c r="AB103" i="39"/>
  <c r="AC103" i="39" a="1"/>
  <c r="AC103" i="39" s="1"/>
  <c r="AD103" i="39"/>
  <c r="Z104" i="39"/>
  <c r="AA104" i="39"/>
  <c r="AB104" i="39"/>
  <c r="AC104" i="39" a="1"/>
  <c r="AC104" i="39" s="1"/>
  <c r="AD104" i="39"/>
  <c r="Z105" i="39"/>
  <c r="AA105" i="39"/>
  <c r="AB105" i="39"/>
  <c r="AC105" i="39" a="1"/>
  <c r="AC105" i="39" s="1"/>
  <c r="AD105" i="39"/>
  <c r="Z106" i="39"/>
  <c r="AA106" i="39"/>
  <c r="AB106" i="39"/>
  <c r="AC106" i="39" a="1"/>
  <c r="AC106" i="39" s="1"/>
  <c r="AD106" i="39"/>
  <c r="Z107" i="39"/>
  <c r="AA107" i="39"/>
  <c r="AB107" i="39"/>
  <c r="AC107" i="39" a="1"/>
  <c r="AC107" i="39" s="1"/>
  <c r="AD107" i="39"/>
  <c r="Z108" i="39"/>
  <c r="AA108" i="39"/>
  <c r="AB108" i="39"/>
  <c r="AC108" i="39" a="1"/>
  <c r="AC108" i="39" s="1"/>
  <c r="AD108" i="39"/>
  <c r="Z109" i="39"/>
  <c r="AA109" i="39"/>
  <c r="AB109" i="39"/>
  <c r="AC109" i="39" a="1"/>
  <c r="AC109" i="39" s="1"/>
  <c r="AD109" i="39"/>
  <c r="Z110" i="39"/>
  <c r="AA110" i="39"/>
  <c r="AB110" i="39"/>
  <c r="AC110" i="39" a="1"/>
  <c r="AC110" i="39" s="1"/>
  <c r="AD110" i="39"/>
  <c r="Z111" i="39"/>
  <c r="AA111" i="39"/>
  <c r="AB111" i="39"/>
  <c r="AC111" i="39" a="1"/>
  <c r="AC111" i="39" s="1"/>
  <c r="AD111" i="39"/>
  <c r="Z112" i="39"/>
  <c r="AA112" i="39"/>
  <c r="AB112" i="39"/>
  <c r="AC112" i="39" a="1"/>
  <c r="AC112" i="39" s="1"/>
  <c r="AD112" i="39"/>
  <c r="Z113" i="39"/>
  <c r="AA113" i="39"/>
  <c r="AB113" i="39"/>
  <c r="AC113" i="39" a="1"/>
  <c r="AC113" i="39" s="1"/>
  <c r="AD113" i="39"/>
  <c r="Z114" i="39"/>
  <c r="AA114" i="39"/>
  <c r="AB114" i="39"/>
  <c r="AC114" i="39" a="1"/>
  <c r="AC114" i="39" s="1"/>
  <c r="AD114" i="39"/>
  <c r="Z115" i="39"/>
  <c r="AA115" i="39"/>
  <c r="AB115" i="39"/>
  <c r="AC115" i="39" a="1"/>
  <c r="AC115" i="39" s="1"/>
  <c r="AD115" i="39"/>
  <c r="Z116" i="39"/>
  <c r="AA116" i="39"/>
  <c r="AB116" i="39"/>
  <c r="AC116" i="39" a="1"/>
  <c r="AC116" i="39" s="1"/>
  <c r="AD116" i="39"/>
  <c r="Z117" i="39"/>
  <c r="AA117" i="39"/>
  <c r="AB117" i="39"/>
  <c r="AC117" i="39" a="1"/>
  <c r="AC117" i="39" s="1"/>
  <c r="AD117" i="39"/>
  <c r="Z118" i="39"/>
  <c r="AA118" i="39"/>
  <c r="AB118" i="39"/>
  <c r="AC118" i="39" a="1"/>
  <c r="AC118" i="39" s="1"/>
  <c r="AD118" i="39"/>
  <c r="Z119" i="39"/>
  <c r="AA119" i="39"/>
  <c r="AB119" i="39"/>
  <c r="AC119" i="39" a="1"/>
  <c r="AC119" i="39" s="1"/>
  <c r="AD119" i="39"/>
  <c r="Z120" i="39"/>
  <c r="AA120" i="39"/>
  <c r="AB120" i="39"/>
  <c r="AC120" i="39" a="1"/>
  <c r="AC120" i="39" s="1"/>
  <c r="AD120" i="39"/>
  <c r="Z121" i="39"/>
  <c r="AA121" i="39"/>
  <c r="AB121" i="39"/>
  <c r="AC121" i="39" a="1"/>
  <c r="AC121" i="39" s="1"/>
  <c r="AD121" i="39"/>
  <c r="Z122" i="39"/>
  <c r="AA122" i="39"/>
  <c r="AB122" i="39"/>
  <c r="AC122" i="39" a="1"/>
  <c r="AC122" i="39" s="1"/>
  <c r="AD122" i="39"/>
  <c r="Z123" i="39"/>
  <c r="AA123" i="39"/>
  <c r="AB123" i="39"/>
  <c r="AC123" i="39" a="1"/>
  <c r="AC123" i="39" s="1"/>
  <c r="AD123" i="39"/>
  <c r="Z124" i="39"/>
  <c r="AA124" i="39"/>
  <c r="AB124" i="39"/>
  <c r="AC124" i="39" a="1"/>
  <c r="AC124" i="39" s="1"/>
  <c r="AD124" i="39"/>
  <c r="Z125" i="39"/>
  <c r="AA125" i="39"/>
  <c r="AB125" i="39"/>
  <c r="AC125" i="39" a="1"/>
  <c r="AC125" i="39" s="1"/>
  <c r="AD125" i="39"/>
  <c r="Z126" i="39"/>
  <c r="AA126" i="39"/>
  <c r="AB126" i="39"/>
  <c r="AC126" i="39" a="1"/>
  <c r="AC126" i="39" s="1"/>
  <c r="AD126" i="39"/>
  <c r="Z127" i="39"/>
  <c r="AA127" i="39"/>
  <c r="AB127" i="39"/>
  <c r="AC127" i="39" a="1"/>
  <c r="AC127" i="39" s="1"/>
  <c r="AD127" i="39"/>
  <c r="Z128" i="39"/>
  <c r="AA128" i="39"/>
  <c r="AB128" i="39"/>
  <c r="AC128" i="39" a="1"/>
  <c r="AC128" i="39" s="1"/>
  <c r="AD128" i="39"/>
  <c r="Z129" i="39"/>
  <c r="AA129" i="39"/>
  <c r="AB129" i="39"/>
  <c r="AC129" i="39" a="1"/>
  <c r="AC129" i="39" s="1"/>
  <c r="AD129" i="39"/>
  <c r="Z130" i="39"/>
  <c r="AA130" i="39"/>
  <c r="AB130" i="39"/>
  <c r="AC130" i="39" a="1"/>
  <c r="AC130" i="39" s="1"/>
  <c r="AD130" i="39"/>
  <c r="Z131" i="39"/>
  <c r="AA131" i="39"/>
  <c r="AB131" i="39"/>
  <c r="AC131" i="39" a="1"/>
  <c r="AC131" i="39" s="1"/>
  <c r="AD131" i="39"/>
  <c r="Z132" i="39"/>
  <c r="AA132" i="39"/>
  <c r="AB132" i="39"/>
  <c r="AC132" i="39" a="1"/>
  <c r="AC132" i="39" s="1"/>
  <c r="AD132" i="39"/>
  <c r="Z133" i="39"/>
  <c r="AA133" i="39"/>
  <c r="AB133" i="39"/>
  <c r="AC133" i="39" a="1"/>
  <c r="AC133" i="39" s="1"/>
  <c r="AD133" i="39"/>
  <c r="Z134" i="39"/>
  <c r="AA134" i="39"/>
  <c r="AB134" i="39"/>
  <c r="AC134" i="39" a="1"/>
  <c r="AC134" i="39" s="1"/>
  <c r="AD134" i="39"/>
  <c r="Z135" i="39"/>
  <c r="AA135" i="39"/>
  <c r="AB135" i="39"/>
  <c r="AC135" i="39" a="1"/>
  <c r="AC135" i="39" s="1"/>
  <c r="AD135" i="39"/>
  <c r="Z136" i="39"/>
  <c r="AA136" i="39"/>
  <c r="AB136" i="39"/>
  <c r="AC136" i="39" a="1"/>
  <c r="AC136" i="39" s="1"/>
  <c r="AD136" i="39"/>
  <c r="Z137" i="39"/>
  <c r="AA137" i="39"/>
  <c r="AB137" i="39"/>
  <c r="AC137" i="39" a="1"/>
  <c r="AC137" i="39" s="1"/>
  <c r="AD137" i="39"/>
  <c r="Z138" i="39"/>
  <c r="AA138" i="39"/>
  <c r="AB138" i="39"/>
  <c r="AC138" i="39" a="1"/>
  <c r="AC138" i="39" s="1"/>
  <c r="AD138" i="39"/>
  <c r="Z139" i="39"/>
  <c r="AA139" i="39"/>
  <c r="AB139" i="39"/>
  <c r="AC139" i="39" a="1"/>
  <c r="AC139" i="39" s="1"/>
  <c r="AD139" i="39"/>
  <c r="Z140" i="39"/>
  <c r="AA140" i="39"/>
  <c r="AB140" i="39"/>
  <c r="AC140" i="39" a="1"/>
  <c r="AC140" i="39" s="1"/>
  <c r="AD140" i="39"/>
  <c r="Z141" i="39"/>
  <c r="AA141" i="39"/>
  <c r="AB141" i="39"/>
  <c r="AC141" i="39" a="1"/>
  <c r="AC141" i="39" s="1"/>
  <c r="AD141" i="39"/>
  <c r="Z142" i="39"/>
  <c r="AA142" i="39"/>
  <c r="AB142" i="39"/>
  <c r="AC142" i="39" a="1"/>
  <c r="AC142" i="39" s="1"/>
  <c r="AD142" i="39"/>
  <c r="Z143" i="39"/>
  <c r="AA143" i="39"/>
  <c r="AB143" i="39"/>
  <c r="AC143" i="39" a="1"/>
  <c r="AC143" i="39" s="1"/>
  <c r="AD143" i="39"/>
  <c r="Z144" i="39"/>
  <c r="AA144" i="39"/>
  <c r="AB144" i="39"/>
  <c r="AC144" i="39" a="1"/>
  <c r="AC144" i="39" s="1"/>
  <c r="AD144" i="39"/>
  <c r="Z145" i="39"/>
  <c r="AA145" i="39"/>
  <c r="AB145" i="39"/>
  <c r="AC145" i="39" a="1"/>
  <c r="AC145" i="39" s="1"/>
  <c r="AD145" i="39"/>
  <c r="Z146" i="39"/>
  <c r="AA146" i="39"/>
  <c r="AB146" i="39"/>
  <c r="AC146" i="39" a="1"/>
  <c r="AC146" i="39" s="1"/>
  <c r="AD146" i="39"/>
  <c r="Z147" i="39"/>
  <c r="AA147" i="39"/>
  <c r="AB147" i="39"/>
  <c r="AC147" i="39" a="1"/>
  <c r="AC147" i="39" s="1"/>
  <c r="AD147" i="39"/>
  <c r="Z148" i="39"/>
  <c r="AA148" i="39"/>
  <c r="AB148" i="39"/>
  <c r="AC148" i="39" a="1"/>
  <c r="AC148" i="39" s="1"/>
  <c r="AD148" i="39"/>
  <c r="Z149" i="39"/>
  <c r="AA149" i="39"/>
  <c r="AB149" i="39"/>
  <c r="AC149" i="39" a="1"/>
  <c r="AC149" i="39" s="1"/>
  <c r="AD149" i="39"/>
  <c r="Z150" i="39"/>
  <c r="AA150" i="39"/>
  <c r="AB150" i="39"/>
  <c r="AC150" i="39" a="1"/>
  <c r="AC150" i="39" s="1"/>
  <c r="AD150" i="39"/>
  <c r="AD17" i="39"/>
  <c r="AD19" i="39"/>
  <c r="V15" i="39"/>
  <c r="W15" i="39"/>
  <c r="V16" i="39"/>
  <c r="W16" i="39"/>
  <c r="X16" i="39"/>
  <c r="V17" i="39"/>
  <c r="W17" i="39"/>
  <c r="X17" i="39"/>
  <c r="V18" i="39"/>
  <c r="W18" i="39"/>
  <c r="X18" i="39"/>
  <c r="Y18" i="39" a="1"/>
  <c r="Y18" i="39" s="1"/>
  <c r="T19" i="39"/>
  <c r="U19" i="39" s="1"/>
  <c r="V19" i="39"/>
  <c r="W19" i="39"/>
  <c r="X19" i="39"/>
  <c r="Y19" i="39" a="1"/>
  <c r="Y19" i="39" s="1"/>
  <c r="U16" i="41"/>
  <c r="U17" i="41"/>
  <c r="U18" i="41"/>
  <c r="V18" i="41" s="1"/>
  <c r="U19" i="41"/>
  <c r="U20" i="41"/>
  <c r="U21" i="41"/>
  <c r="U22" i="41"/>
  <c r="U23" i="41"/>
  <c r="U24" i="41"/>
  <c r="U25" i="41"/>
  <c r="U14" i="41"/>
  <c r="N16" i="46" l="1"/>
  <c r="N17" i="46"/>
  <c r="N15" i="46"/>
  <c r="N14" i="46"/>
  <c r="N13" i="46"/>
  <c r="N12" i="46"/>
  <c r="N11" i="46"/>
  <c r="T9" i="46"/>
  <c r="L18" i="3"/>
  <c r="L19" i="3"/>
  <c r="L20" i="3"/>
  <c r="L21" i="3"/>
  <c r="L22" i="3"/>
  <c r="L23" i="3"/>
  <c r="L24" i="3"/>
  <c r="L25" i="3"/>
  <c r="L26" i="3"/>
  <c r="L27" i="3"/>
  <c r="L28" i="3"/>
  <c r="L29" i="3"/>
  <c r="L30" i="3"/>
  <c r="BL3" i="42"/>
  <c r="X45" i="41"/>
  <c r="X46" i="41"/>
  <c r="X47" i="41"/>
  <c r="X44" i="41"/>
  <c r="V44" i="41"/>
  <c r="V43" i="41"/>
  <c r="V45" i="41"/>
  <c r="V46" i="41"/>
  <c r="V47" i="41"/>
  <c r="J15" i="41"/>
  <c r="J16" i="41"/>
  <c r="J17" i="41"/>
  <c r="J18" i="41"/>
  <c r="J19" i="41"/>
  <c r="J20" i="41"/>
  <c r="J21" i="41"/>
  <c r="J22" i="41"/>
  <c r="J23" i="41"/>
  <c r="J24" i="41"/>
  <c r="J25" i="41"/>
  <c r="J14" i="41"/>
  <c r="S9" i="46" l="1"/>
  <c r="R5" i="46" s="1"/>
  <c r="B10" i="22" s="1"/>
  <c r="U3" i="26"/>
  <c r="Y42" i="41"/>
  <c r="X43" i="41" s="1"/>
  <c r="O40" i="28"/>
  <c r="C53" i="29"/>
  <c r="Q15" i="41"/>
  <c r="Q16" i="41"/>
  <c r="Q17" i="41"/>
  <c r="Q18" i="41"/>
  <c r="Q19" i="41"/>
  <c r="Q20" i="41"/>
  <c r="Q21" i="41"/>
  <c r="Q22" i="41"/>
  <c r="Q23" i="41"/>
  <c r="Q24" i="41"/>
  <c r="Q25" i="41"/>
  <c r="Q14" i="41"/>
  <c r="E227" i="12"/>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00" i="12"/>
  <c r="J21" i="9"/>
  <c r="K21" i="9" s="1"/>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00" i="12"/>
  <c r="X3" i="26" l="1"/>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3" i="12"/>
  <c r="A228" i="12"/>
  <c r="A229" i="12"/>
  <c r="A230" i="12"/>
  <c r="A231" i="12"/>
  <c r="A232" i="12"/>
  <c r="A233" i="12"/>
  <c r="A234" i="12"/>
  <c r="A235" i="12"/>
  <c r="K22" i="9" s="1"/>
  <c r="A236" i="12"/>
  <c r="K23" i="9" s="1"/>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R95" i="41"/>
  <c r="R94" i="41"/>
  <c r="AG11" i="28"/>
  <c r="AG8" i="28"/>
  <c r="R93" i="41"/>
  <c r="AC47" i="41"/>
  <c r="R97" i="41"/>
  <c r="R96" i="41"/>
  <c r="C48" i="29"/>
  <c r="BJ3" i="42"/>
  <c r="BZ3" i="42"/>
  <c r="BY3" i="42"/>
  <c r="BX3" i="42"/>
  <c r="S28" i="3"/>
  <c r="L31" i="3"/>
  <c r="S31" i="3" s="1"/>
  <c r="S32" i="3"/>
  <c r="S33" i="3"/>
  <c r="L38" i="3"/>
  <c r="S38" i="3" s="1"/>
  <c r="L39" i="3"/>
  <c r="S39" i="3" s="1"/>
  <c r="L40" i="3"/>
  <c r="S40" i="3" s="1"/>
  <c r="L41" i="3"/>
  <c r="L42" i="3"/>
  <c r="L43" i="3"/>
  <c r="S43" i="3" s="1"/>
  <c r="L44" i="3"/>
  <c r="S44" i="3" s="1"/>
  <c r="L45" i="3"/>
  <c r="S45" i="3" s="1"/>
  <c r="L46" i="3"/>
  <c r="S46" i="3" s="1"/>
  <c r="L47" i="3"/>
  <c r="S47" i="3" s="1"/>
  <c r="L48" i="3"/>
  <c r="S48" i="3" s="1"/>
  <c r="L49" i="3"/>
  <c r="S49" i="3" s="1"/>
  <c r="L50" i="3"/>
  <c r="L51" i="3"/>
  <c r="S51" i="3" s="1"/>
  <c r="L52" i="3"/>
  <c r="S52" i="3" s="1"/>
  <c r="L53" i="3"/>
  <c r="L54" i="3"/>
  <c r="S54" i="3" s="1"/>
  <c r="L55" i="3"/>
  <c r="S55" i="3" s="1"/>
  <c r="L56" i="3"/>
  <c r="S56" i="3" s="1"/>
  <c r="L57" i="3"/>
  <c r="S57" i="3" s="1"/>
  <c r="L58" i="3"/>
  <c r="L59" i="3"/>
  <c r="S59" i="3" s="1"/>
  <c r="L60" i="3"/>
  <c r="S60" i="3" s="1"/>
  <c r="L61" i="3"/>
  <c r="S61" i="3" s="1"/>
  <c r="L62" i="3"/>
  <c r="L63" i="3"/>
  <c r="S63" i="3" s="1"/>
  <c r="L64" i="3"/>
  <c r="S64" i="3" s="1"/>
  <c r="L65" i="3"/>
  <c r="L66" i="3"/>
  <c r="L67" i="3"/>
  <c r="S67" i="3" s="1"/>
  <c r="L68" i="3"/>
  <c r="S68" i="3" s="1"/>
  <c r="L69" i="3"/>
  <c r="S69" i="3" s="1"/>
  <c r="L70" i="3"/>
  <c r="S70" i="3" s="1"/>
  <c r="L71" i="3"/>
  <c r="S71" i="3" s="1"/>
  <c r="L72" i="3"/>
  <c r="S72" i="3" s="1"/>
  <c r="L73" i="3"/>
  <c r="S73" i="3" s="1"/>
  <c r="L74" i="3"/>
  <c r="L75" i="3"/>
  <c r="S75" i="3" s="1"/>
  <c r="L76" i="3"/>
  <c r="S76" i="3" s="1"/>
  <c r="L77" i="3"/>
  <c r="L78" i="3"/>
  <c r="S78" i="3" s="1"/>
  <c r="L79" i="3"/>
  <c r="S79" i="3" s="1"/>
  <c r="L80" i="3"/>
  <c r="S80" i="3" s="1"/>
  <c r="L81" i="3"/>
  <c r="S81" i="3" s="1"/>
  <c r="L82" i="3"/>
  <c r="L83" i="3"/>
  <c r="S83" i="3" s="1"/>
  <c r="L84" i="3"/>
  <c r="S84" i="3" s="1"/>
  <c r="L85" i="3"/>
  <c r="S85" i="3" s="1"/>
  <c r="L86" i="3"/>
  <c r="S86" i="3" s="1"/>
  <c r="L87" i="3"/>
  <c r="S87" i="3" s="1"/>
  <c r="L88" i="3"/>
  <c r="S88" i="3" s="1"/>
  <c r="L89" i="3"/>
  <c r="L90" i="3"/>
  <c r="L91" i="3"/>
  <c r="S91" i="3" s="1"/>
  <c r="L92" i="3"/>
  <c r="S92" i="3" s="1"/>
  <c r="L93" i="3"/>
  <c r="S93" i="3" s="1"/>
  <c r="L94" i="3"/>
  <c r="S94" i="3" s="1"/>
  <c r="L95" i="3"/>
  <c r="S95" i="3" s="1"/>
  <c r="L96" i="3"/>
  <c r="S96" i="3" s="1"/>
  <c r="L97" i="3"/>
  <c r="S97" i="3" s="1"/>
  <c r="L98" i="3"/>
  <c r="L99" i="3"/>
  <c r="S99" i="3" s="1"/>
  <c r="L100" i="3"/>
  <c r="S100" i="3" s="1"/>
  <c r="L101" i="3"/>
  <c r="L102" i="3"/>
  <c r="S102" i="3" s="1"/>
  <c r="L103" i="3"/>
  <c r="S103" i="3" s="1"/>
  <c r="L104" i="3"/>
  <c r="S104" i="3" s="1"/>
  <c r="L105" i="3"/>
  <c r="S105" i="3" s="1"/>
  <c r="L106" i="3"/>
  <c r="S106" i="3" s="1"/>
  <c r="L107" i="3"/>
  <c r="L108" i="3"/>
  <c r="S108" i="3" s="1"/>
  <c r="L109" i="3"/>
  <c r="S109" i="3" s="1"/>
  <c r="L110" i="3"/>
  <c r="S110" i="3" s="1"/>
  <c r="L111" i="3"/>
  <c r="S111" i="3" s="1"/>
  <c r="L112" i="3"/>
  <c r="S112" i="3" s="1"/>
  <c r="L113" i="3"/>
  <c r="L114" i="3"/>
  <c r="L115" i="3"/>
  <c r="S115" i="3" s="1"/>
  <c r="L116" i="3"/>
  <c r="S116" i="3" s="1"/>
  <c r="L117" i="3"/>
  <c r="S117" i="3" s="1"/>
  <c r="L118" i="3"/>
  <c r="S118" i="3" s="1"/>
  <c r="L119" i="3"/>
  <c r="S119" i="3" s="1"/>
  <c r="L120" i="3"/>
  <c r="S120" i="3" s="1"/>
  <c r="L121" i="3"/>
  <c r="S121" i="3" s="1"/>
  <c r="L122" i="3"/>
  <c r="L123" i="3"/>
  <c r="S123" i="3" s="1"/>
  <c r="L124" i="3"/>
  <c r="S124" i="3" s="1"/>
  <c r="L125" i="3"/>
  <c r="L126" i="3"/>
  <c r="L127" i="3"/>
  <c r="S127" i="3" s="1"/>
  <c r="L128" i="3"/>
  <c r="S128" i="3" s="1"/>
  <c r="L129" i="3"/>
  <c r="S129" i="3" s="1"/>
  <c r="L130" i="3"/>
  <c r="S130" i="3" s="1"/>
  <c r="L131" i="3"/>
  <c r="S131" i="3" s="1"/>
  <c r="L132" i="3"/>
  <c r="S132" i="3" s="1"/>
  <c r="L133" i="3"/>
  <c r="S133" i="3" s="1"/>
  <c r="L134" i="3"/>
  <c r="S134" i="3" s="1"/>
  <c r="L135" i="3"/>
  <c r="S135" i="3" s="1"/>
  <c r="L136" i="3"/>
  <c r="S136" i="3" s="1"/>
  <c r="L137" i="3"/>
  <c r="L138" i="3"/>
  <c r="L139" i="3"/>
  <c r="S139" i="3" s="1"/>
  <c r="L140" i="3"/>
  <c r="S140" i="3" s="1"/>
  <c r="L141" i="3"/>
  <c r="S141" i="3" s="1"/>
  <c r="L142" i="3"/>
  <c r="S142" i="3" s="1"/>
  <c r="L143" i="3"/>
  <c r="S143" i="3" s="1"/>
  <c r="L144" i="3"/>
  <c r="S144" i="3" s="1"/>
  <c r="L145" i="3"/>
  <c r="S145" i="3" s="1"/>
  <c r="L146" i="3"/>
  <c r="L147" i="3"/>
  <c r="S147" i="3" s="1"/>
  <c r="L148" i="3"/>
  <c r="S148" i="3" s="1"/>
  <c r="L149" i="3"/>
  <c r="L150" i="3"/>
  <c r="S150" i="3" s="1"/>
  <c r="L14" i="3"/>
  <c r="L15" i="3"/>
  <c r="L16" i="3"/>
  <c r="L17" i="3"/>
  <c r="L13" i="3"/>
  <c r="R14" i="3"/>
  <c r="R15" i="3"/>
  <c r="R16" i="3"/>
  <c r="R17" i="3"/>
  <c r="R18" i="3"/>
  <c r="R19" i="3"/>
  <c r="R20" i="3"/>
  <c r="N158" i="28" s="1"/>
  <c r="R21" i="3"/>
  <c r="R22" i="3"/>
  <c r="R23" i="3"/>
  <c r="N159" i="28" s="1"/>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3" i="3"/>
  <c r="B13" i="25"/>
  <c r="B11" i="25"/>
  <c r="B9" i="25"/>
  <c r="B6" i="25"/>
  <c r="D43" i="19"/>
  <c r="D42" i="19"/>
  <c r="D41" i="19"/>
  <c r="D40" i="19"/>
  <c r="D5" i="19"/>
  <c r="D4" i="19"/>
  <c r="D3" i="19"/>
  <c r="D2" i="19"/>
  <c r="B13" i="18"/>
  <c r="AB39" i="41" s="1"/>
  <c r="B12" i="18"/>
  <c r="B11" i="18"/>
  <c r="AB37" i="41" s="1"/>
  <c r="B10" i="18"/>
  <c r="B9" i="18"/>
  <c r="K5" i="18"/>
  <c r="J5" i="18"/>
  <c r="J4" i="18"/>
  <c r="B4" i="18"/>
  <c r="K3" i="18"/>
  <c r="Z34" i="41" s="1"/>
  <c r="J3" i="18"/>
  <c r="E3" i="18"/>
  <c r="B3" i="18"/>
  <c r="K2" i="18"/>
  <c r="Z35" i="41" s="1"/>
  <c r="J2" i="18"/>
  <c r="E2" i="18"/>
  <c r="B2" i="18"/>
  <c r="B22" i="17"/>
  <c r="B21" i="17"/>
  <c r="H3" i="17"/>
  <c r="H2" i="17"/>
  <c r="H19" i="16"/>
  <c r="H18" i="16"/>
  <c r="H14" i="16"/>
  <c r="H13" i="16"/>
  <c r="H12" i="16"/>
  <c r="H7" i="16"/>
  <c r="H8" i="16" s="1"/>
  <c r="H9" i="16" s="1"/>
  <c r="H10" i="16" s="1"/>
  <c r="H11" i="16" s="1"/>
  <c r="B3" i="16"/>
  <c r="B2" i="16"/>
  <c r="D19" i="15"/>
  <c r="D17" i="15"/>
  <c r="D16" i="15"/>
  <c r="D14" i="15"/>
  <c r="D13" i="15"/>
  <c r="D18" i="15" s="1"/>
  <c r="D11" i="15"/>
  <c r="D10" i="15"/>
  <c r="D9" i="15"/>
  <c r="D8" i="15"/>
  <c r="D7" i="15"/>
  <c r="D6" i="15"/>
  <c r="D3" i="15"/>
  <c r="P13" i="3"/>
  <c r="K219" i="12"/>
  <c r="K218" i="12"/>
  <c r="K217" i="12"/>
  <c r="K216" i="12"/>
  <c r="K215" i="12"/>
  <c r="K214" i="12"/>
  <c r="K213" i="12"/>
  <c r="K212" i="12"/>
  <c r="K211" i="12"/>
  <c r="K210" i="12"/>
  <c r="E293" i="12"/>
  <c r="K209" i="12"/>
  <c r="E292" i="12"/>
  <c r="K208" i="12"/>
  <c r="E291" i="12"/>
  <c r="K207" i="12"/>
  <c r="E290" i="12"/>
  <c r="K206" i="12"/>
  <c r="E289" i="12"/>
  <c r="K205" i="12"/>
  <c r="E288" i="12"/>
  <c r="K204" i="12"/>
  <c r="E287" i="12"/>
  <c r="K203" i="12"/>
  <c r="E286" i="12"/>
  <c r="K202" i="12"/>
  <c r="E285" i="12"/>
  <c r="K201" i="12"/>
  <c r="E284" i="12"/>
  <c r="K200" i="12"/>
  <c r="E283" i="12"/>
  <c r="K199" i="12"/>
  <c r="E282" i="12"/>
  <c r="K198" i="12"/>
  <c r="E281" i="12"/>
  <c r="O197" i="12"/>
  <c r="K197" i="12"/>
  <c r="E280" i="12"/>
  <c r="O196" i="12"/>
  <c r="K196" i="12"/>
  <c r="E279" i="12"/>
  <c r="O195" i="12"/>
  <c r="K195" i="12"/>
  <c r="E278" i="12"/>
  <c r="O194" i="12"/>
  <c r="K194" i="12"/>
  <c r="E277" i="12"/>
  <c r="O193" i="12"/>
  <c r="K193" i="12"/>
  <c r="E276" i="12"/>
  <c r="O192" i="12"/>
  <c r="K192" i="12"/>
  <c r="E275" i="12"/>
  <c r="O191" i="12"/>
  <c r="K191" i="12"/>
  <c r="E274" i="12"/>
  <c r="O190" i="12"/>
  <c r="K190" i="12"/>
  <c r="E273" i="12"/>
  <c r="O189" i="12"/>
  <c r="K189" i="12"/>
  <c r="E272" i="12"/>
  <c r="O188" i="12"/>
  <c r="K188" i="12"/>
  <c r="E271" i="12"/>
  <c r="O187" i="12"/>
  <c r="K187" i="12"/>
  <c r="E270" i="12"/>
  <c r="O186" i="12"/>
  <c r="K186" i="12"/>
  <c r="E269" i="12"/>
  <c r="O185" i="12"/>
  <c r="K185" i="12"/>
  <c r="E268" i="12"/>
  <c r="O184" i="12"/>
  <c r="K184" i="12"/>
  <c r="E267" i="12"/>
  <c r="O183" i="12"/>
  <c r="K183" i="12"/>
  <c r="E266" i="12"/>
  <c r="O182" i="12"/>
  <c r="K182" i="12"/>
  <c r="E265" i="12"/>
  <c r="O181" i="12"/>
  <c r="K181" i="12"/>
  <c r="E264" i="12"/>
  <c r="O180" i="12"/>
  <c r="K180" i="12"/>
  <c r="E263" i="12"/>
  <c r="O179" i="12"/>
  <c r="K179" i="12"/>
  <c r="E262" i="12"/>
  <c r="O178" i="12"/>
  <c r="K178" i="12"/>
  <c r="E261" i="12"/>
  <c r="O177" i="12"/>
  <c r="K177" i="12"/>
  <c r="E260" i="12"/>
  <c r="O176" i="12"/>
  <c r="K176" i="12"/>
  <c r="E259" i="12"/>
  <c r="O175" i="12"/>
  <c r="K175" i="12"/>
  <c r="E258" i="12"/>
  <c r="O174" i="12"/>
  <c r="K174" i="12"/>
  <c r="E257" i="12"/>
  <c r="O173" i="12"/>
  <c r="K173" i="12"/>
  <c r="E256" i="12"/>
  <c r="O172" i="12"/>
  <c r="K172" i="12"/>
  <c r="E255" i="12"/>
  <c r="O171" i="12"/>
  <c r="K171" i="12"/>
  <c r="E254" i="12"/>
  <c r="O170" i="12"/>
  <c r="K170" i="12"/>
  <c r="E253" i="12"/>
  <c r="O169" i="12"/>
  <c r="K169" i="12"/>
  <c r="E252" i="12"/>
  <c r="O168" i="12"/>
  <c r="K168" i="12"/>
  <c r="E251" i="12"/>
  <c r="O167" i="12"/>
  <c r="K167" i="12"/>
  <c r="E250" i="12"/>
  <c r="O166" i="12"/>
  <c r="K166" i="12"/>
  <c r="E249" i="12"/>
  <c r="O165" i="12"/>
  <c r="K165" i="12"/>
  <c r="E248" i="12"/>
  <c r="O164" i="12"/>
  <c r="K164" i="12"/>
  <c r="E247" i="12"/>
  <c r="O163" i="12"/>
  <c r="K163" i="12"/>
  <c r="E246" i="12"/>
  <c r="O162" i="12"/>
  <c r="K162" i="12"/>
  <c r="E245" i="12"/>
  <c r="O161" i="12"/>
  <c r="K161" i="12"/>
  <c r="E244" i="12"/>
  <c r="O160" i="12"/>
  <c r="K160" i="12"/>
  <c r="E243" i="12"/>
  <c r="O159" i="12"/>
  <c r="K159" i="12"/>
  <c r="E242" i="12"/>
  <c r="O158" i="12"/>
  <c r="K158" i="12"/>
  <c r="E241" i="12"/>
  <c r="O157" i="12"/>
  <c r="K157" i="12"/>
  <c r="E240" i="12"/>
  <c r="O156" i="12"/>
  <c r="K156" i="12"/>
  <c r="E239" i="12"/>
  <c r="O155" i="12"/>
  <c r="K155" i="12"/>
  <c r="E238" i="12"/>
  <c r="O154" i="12"/>
  <c r="K154" i="12"/>
  <c r="E237" i="12"/>
  <c r="O153" i="12"/>
  <c r="K153" i="12"/>
  <c r="E236" i="12"/>
  <c r="O152" i="12"/>
  <c r="K152" i="12"/>
  <c r="E235" i="12"/>
  <c r="O151" i="12"/>
  <c r="K151" i="12"/>
  <c r="E234" i="12"/>
  <c r="O150" i="12"/>
  <c r="K150" i="12"/>
  <c r="E233" i="12"/>
  <c r="O149" i="12"/>
  <c r="K149" i="12"/>
  <c r="E232" i="12"/>
  <c r="O148" i="12"/>
  <c r="K148" i="12"/>
  <c r="E231" i="12"/>
  <c r="O147" i="12"/>
  <c r="K147" i="12"/>
  <c r="E230" i="12"/>
  <c r="O146" i="12"/>
  <c r="K146" i="12"/>
  <c r="E229" i="12"/>
  <c r="K145" i="12"/>
  <c r="E228" i="12"/>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Q30" i="8"/>
  <c r="AN9" i="8" s="1"/>
  <c r="AL30" i="8"/>
  <c r="AL29" i="8"/>
  <c r="AQ28" i="8"/>
  <c r="AN7" i="8" s="1"/>
  <c r="AL28" i="8"/>
  <c r="AO28" i="8"/>
  <c r="AL27" i="8"/>
  <c r="AQ26" i="8"/>
  <c r="AN5" i="8" s="1"/>
  <c r="O74" i="28" s="1"/>
  <c r="AL26" i="8"/>
  <c r="AQ25" i="8"/>
  <c r="AN4" i="8" s="1"/>
  <c r="AL25" i="8"/>
  <c r="AQ24" i="8"/>
  <c r="AN3" i="8" s="1"/>
  <c r="AL24" i="8"/>
  <c r="AQ23" i="8"/>
  <c r="AL23" i="8"/>
  <c r="AL22" i="8"/>
  <c r="AL21" i="8"/>
  <c r="AL20" i="8"/>
  <c r="AL19" i="8"/>
  <c r="AL18" i="8"/>
  <c r="AL17" i="8"/>
  <c r="L17" i="8"/>
  <c r="AL16" i="8"/>
  <c r="L16" i="8"/>
  <c r="AL15" i="8"/>
  <c r="AL14" i="8"/>
  <c r="L14" i="8"/>
  <c r="AL13" i="8"/>
  <c r="AL12" i="8"/>
  <c r="AL11" i="8"/>
  <c r="AO11" i="8"/>
  <c r="AL10" i="8"/>
  <c r="L10" i="8"/>
  <c r="E10" i="8"/>
  <c r="AO9" i="8"/>
  <c r="AL9" i="8"/>
  <c r="AO8" i="8"/>
  <c r="AL8" i="8"/>
  <c r="L8" i="8"/>
  <c r="AO7" i="8"/>
  <c r="AL7" i="8"/>
  <c r="L7" i="8"/>
  <c r="E7" i="8"/>
  <c r="AO6" i="8"/>
  <c r="AN6" i="8"/>
  <c r="AL6" i="8"/>
  <c r="AR5" i="8"/>
  <c r="AO5" i="8"/>
  <c r="AL5" i="8"/>
  <c r="G5" i="8"/>
  <c r="E5" i="8"/>
  <c r="E6" i="8" s="1"/>
  <c r="AT5" i="8"/>
  <c r="N71" i="28" s="1"/>
  <c r="AR4" i="8"/>
  <c r="AO4" i="8"/>
  <c r="Q73" i="28" s="1"/>
  <c r="AL4" i="8"/>
  <c r="L4" i="8"/>
  <c r="G4" i="8"/>
  <c r="E4" i="8"/>
  <c r="AR3" i="8"/>
  <c r="AO3" i="8"/>
  <c r="AL3" i="8"/>
  <c r="E3" i="8"/>
  <c r="E8" i="8" s="1"/>
  <c r="AO2" i="8"/>
  <c r="AL2" i="8"/>
  <c r="AL1" i="8"/>
  <c r="CI3" i="26"/>
  <c r="CH3" i="26"/>
  <c r="CG3" i="26"/>
  <c r="CF3" i="26"/>
  <c r="CE3" i="26"/>
  <c r="BZ3" i="26"/>
  <c r="BY3" i="26"/>
  <c r="BX3" i="26"/>
  <c r="BW3" i="26"/>
  <c r="BV3" i="26"/>
  <c r="BU3" i="26"/>
  <c r="BT3" i="26"/>
  <c r="BS3" i="26"/>
  <c r="BR3" i="26"/>
  <c r="BQ3" i="26"/>
  <c r="BP3" i="26"/>
  <c r="BO3" i="26"/>
  <c r="BN3" i="26"/>
  <c r="BM3" i="26"/>
  <c r="BL3" i="26"/>
  <c r="AU3" i="26"/>
  <c r="AT3" i="26"/>
  <c r="AS3" i="26"/>
  <c r="G3" i="26"/>
  <c r="F3" i="26"/>
  <c r="E3" i="26"/>
  <c r="D6" i="29" s="1"/>
  <c r="D3" i="26"/>
  <c r="B3" i="26"/>
  <c r="A3" i="26"/>
  <c r="D2" i="26" s="1"/>
  <c r="I2" i="26"/>
  <c r="C55" i="29"/>
  <c r="C54" i="29"/>
  <c r="H50" i="29"/>
  <c r="C50" i="29"/>
  <c r="H49" i="29"/>
  <c r="C49" i="29"/>
  <c r="C38" i="29"/>
  <c r="D37" i="29"/>
  <c r="D36" i="29"/>
  <c r="C33" i="29"/>
  <c r="D26" i="29"/>
  <c r="F26" i="29" s="1"/>
  <c r="C25" i="29"/>
  <c r="C24" i="29"/>
  <c r="C23" i="29"/>
  <c r="H20" i="29"/>
  <c r="C20" i="29"/>
  <c r="H19" i="29"/>
  <c r="C19" i="29"/>
  <c r="C17" i="29"/>
  <c r="U11" i="29"/>
  <c r="U10" i="29"/>
  <c r="U9" i="29"/>
  <c r="U8" i="29"/>
  <c r="U7" i="29"/>
  <c r="U6" i="29"/>
  <c r="U5" i="29"/>
  <c r="D5" i="29"/>
  <c r="C5" i="29"/>
  <c r="C2" i="29"/>
  <c r="AA2" i="31"/>
  <c r="D144" i="28"/>
  <c r="F135" i="28"/>
  <c r="F119" i="28"/>
  <c r="Q95" i="28"/>
  <c r="P95" i="28"/>
  <c r="O95" i="28"/>
  <c r="N95" i="28"/>
  <c r="M95" i="28"/>
  <c r="L95" i="28"/>
  <c r="Q94" i="28"/>
  <c r="P94" i="28"/>
  <c r="O94" i="28"/>
  <c r="N94" i="28"/>
  <c r="M94" i="28"/>
  <c r="L94" i="28"/>
  <c r="Q93" i="28"/>
  <c r="P93" i="28"/>
  <c r="O93" i="28"/>
  <c r="N93" i="28"/>
  <c r="M93" i="28"/>
  <c r="L93" i="28"/>
  <c r="Q92" i="28"/>
  <c r="P92" i="28"/>
  <c r="O92" i="28"/>
  <c r="N92" i="28"/>
  <c r="M92" i="28"/>
  <c r="L92" i="28"/>
  <c r="Q91" i="28"/>
  <c r="P91" i="28"/>
  <c r="O91" i="28"/>
  <c r="N91" i="28"/>
  <c r="M91" i="28"/>
  <c r="L91" i="28"/>
  <c r="Q90" i="28"/>
  <c r="P90" i="28"/>
  <c r="O90" i="28"/>
  <c r="N90" i="28"/>
  <c r="M90" i="28"/>
  <c r="L90" i="28"/>
  <c r="Q89" i="28"/>
  <c r="P89" i="28"/>
  <c r="O89" i="28"/>
  <c r="N89" i="28"/>
  <c r="M89" i="28"/>
  <c r="L89" i="28"/>
  <c r="Q88" i="28"/>
  <c r="P88" i="28"/>
  <c r="O88" i="28"/>
  <c r="N88" i="28"/>
  <c r="M88" i="28"/>
  <c r="L88" i="28"/>
  <c r="Q87" i="28"/>
  <c r="P87" i="28"/>
  <c r="O87" i="28"/>
  <c r="N87" i="28"/>
  <c r="M87" i="28"/>
  <c r="L87" i="28"/>
  <c r="Q86" i="28"/>
  <c r="P86" i="28"/>
  <c r="O86" i="28"/>
  <c r="N86" i="28"/>
  <c r="M86" i="28"/>
  <c r="L86" i="28"/>
  <c r="Q85" i="28"/>
  <c r="P85" i="28"/>
  <c r="O85" i="28"/>
  <c r="N85" i="28"/>
  <c r="M85" i="28"/>
  <c r="L85" i="28"/>
  <c r="Q84" i="28"/>
  <c r="P84" i="28"/>
  <c r="O84" i="28"/>
  <c r="N84" i="28"/>
  <c r="M84" i="28"/>
  <c r="L84" i="28"/>
  <c r="Q83" i="28"/>
  <c r="P83" i="28"/>
  <c r="O83" i="28"/>
  <c r="N83" i="28"/>
  <c r="M83" i="28"/>
  <c r="L83" i="28"/>
  <c r="Q82" i="28"/>
  <c r="P82" i="28"/>
  <c r="O82" i="28"/>
  <c r="N82" i="28"/>
  <c r="M82" i="28"/>
  <c r="L82" i="28"/>
  <c r="Q81" i="28"/>
  <c r="P81" i="28"/>
  <c r="O81" i="28"/>
  <c r="N81" i="28"/>
  <c r="M81" i="28"/>
  <c r="L81" i="28"/>
  <c r="Q80" i="28"/>
  <c r="O80" i="28"/>
  <c r="N80" i="28"/>
  <c r="M80" i="28"/>
  <c r="L80" i="28"/>
  <c r="Q79" i="28"/>
  <c r="P79" i="28"/>
  <c r="O79" i="28"/>
  <c r="N79" i="28"/>
  <c r="M79" i="28"/>
  <c r="L79" i="28"/>
  <c r="U79" i="28" s="1"/>
  <c r="Q78" i="28"/>
  <c r="P78" i="28"/>
  <c r="O78" i="28"/>
  <c r="N78" i="28"/>
  <c r="M78" i="28"/>
  <c r="L78" i="28"/>
  <c r="Q77" i="28"/>
  <c r="P77" i="28"/>
  <c r="O77" i="28"/>
  <c r="N77" i="28"/>
  <c r="M77" i="28"/>
  <c r="L77" i="28"/>
  <c r="Q76" i="28"/>
  <c r="P76" i="28"/>
  <c r="O76" i="28"/>
  <c r="N76" i="28"/>
  <c r="M76" i="28"/>
  <c r="L76" i="28"/>
  <c r="Q75" i="28"/>
  <c r="P75" i="28"/>
  <c r="O75" i="28"/>
  <c r="N75" i="28"/>
  <c r="M75" i="28"/>
  <c r="L75" i="28"/>
  <c r="Q74" i="28"/>
  <c r="N74" i="28"/>
  <c r="M74" i="28"/>
  <c r="L74" i="28"/>
  <c r="U74" i="28" s="1"/>
  <c r="P73" i="28"/>
  <c r="O73" i="28"/>
  <c r="N73" i="28"/>
  <c r="M73" i="28"/>
  <c r="L73" i="28"/>
  <c r="Q72" i="28"/>
  <c r="O72" i="28"/>
  <c r="N72" i="28"/>
  <c r="M72" i="28"/>
  <c r="L72" i="28"/>
  <c r="Q71" i="28"/>
  <c r="M71" i="28"/>
  <c r="L71" i="28"/>
  <c r="Q55" i="28"/>
  <c r="N54" i="28"/>
  <c r="M54" i="28"/>
  <c r="N53" i="28"/>
  <c r="M53" i="28"/>
  <c r="N52" i="28"/>
  <c r="M52" i="28"/>
  <c r="N51" i="28"/>
  <c r="M51" i="28"/>
  <c r="N50" i="28"/>
  <c r="M50" i="28"/>
  <c r="N45" i="28"/>
  <c r="Z47" i="31" s="1"/>
  <c r="L45" i="28"/>
  <c r="N44" i="28"/>
  <c r="Z46" i="31" s="1"/>
  <c r="L44" i="28"/>
  <c r="N43" i="28"/>
  <c r="Z45" i="31" s="1"/>
  <c r="L43" i="28"/>
  <c r="N42" i="28"/>
  <c r="Z44" i="31" s="1"/>
  <c r="L42" i="28"/>
  <c r="P41" i="28"/>
  <c r="BJ3" i="26" s="1"/>
  <c r="L41" i="28"/>
  <c r="M41" i="28" s="1"/>
  <c r="BK3" i="26"/>
  <c r="Q39" i="28"/>
  <c r="O26" i="28"/>
  <c r="S23" i="28" s="1"/>
  <c r="O25" i="28"/>
  <c r="S22" i="28" s="1"/>
  <c r="O24" i="28"/>
  <c r="S21" i="28" s="1"/>
  <c r="T23" i="28"/>
  <c r="R23" i="28"/>
  <c r="O23" i="28"/>
  <c r="S20" i="28" s="1"/>
  <c r="T22" i="28"/>
  <c r="R22" i="28"/>
  <c r="T21" i="28"/>
  <c r="R21" i="28"/>
  <c r="N21" i="28"/>
  <c r="M21" i="28"/>
  <c r="L21" i="28"/>
  <c r="D21" i="28"/>
  <c r="T20" i="28"/>
  <c r="R20" i="28"/>
  <c r="N20" i="28"/>
  <c r="M20" i="28"/>
  <c r="L20" i="28"/>
  <c r="D20" i="28"/>
  <c r="S14" i="28"/>
  <c r="R14" i="28"/>
  <c r="F14" i="28" s="1"/>
  <c r="T14" i="28" s="1"/>
  <c r="S13" i="28"/>
  <c r="R13" i="28"/>
  <c r="F13" i="28" s="1"/>
  <c r="T13" i="28" s="1"/>
  <c r="AG12" i="28"/>
  <c r="S12" i="28"/>
  <c r="R12" i="28"/>
  <c r="F12" i="28" s="1"/>
  <c r="T12" i="28" s="1"/>
  <c r="S11" i="28"/>
  <c r="R11" i="28"/>
  <c r="F11" i="28" s="1"/>
  <c r="T11" i="28" s="1"/>
  <c r="AG10" i="28"/>
  <c r="S10" i="28"/>
  <c r="R10" i="28"/>
  <c r="F10" i="28" s="1"/>
  <c r="T10" i="28" s="1"/>
  <c r="AG9" i="28"/>
  <c r="S9" i="28"/>
  <c r="R9" i="28"/>
  <c r="F9" i="28" s="1"/>
  <c r="T9" i="28" s="1"/>
  <c r="O9" i="28"/>
  <c r="S8" i="28"/>
  <c r="R8" i="28"/>
  <c r="F8" i="28" s="1"/>
  <c r="T8" i="28" s="1"/>
  <c r="C3" i="28"/>
  <c r="P152" i="5"/>
  <c r="O152" i="5"/>
  <c r="N152" i="5"/>
  <c r="M152" i="5"/>
  <c r="L152" i="5"/>
  <c r="K152" i="5"/>
  <c r="I152" i="5"/>
  <c r="P151" i="5"/>
  <c r="O151" i="5"/>
  <c r="N151" i="5"/>
  <c r="M151" i="5"/>
  <c r="L151" i="5"/>
  <c r="K151" i="5"/>
  <c r="I151" i="5"/>
  <c r="P150" i="5"/>
  <c r="O150" i="5"/>
  <c r="N150" i="5"/>
  <c r="M150" i="5"/>
  <c r="L150" i="5"/>
  <c r="K150" i="5"/>
  <c r="I150" i="5"/>
  <c r="P149" i="5"/>
  <c r="O149" i="5"/>
  <c r="N149" i="5"/>
  <c r="M149" i="5"/>
  <c r="L149" i="5"/>
  <c r="K149" i="5"/>
  <c r="I149" i="5"/>
  <c r="P148" i="5"/>
  <c r="O148" i="5"/>
  <c r="N148" i="5"/>
  <c r="M148" i="5"/>
  <c r="L148" i="5"/>
  <c r="K148" i="5"/>
  <c r="I148" i="5"/>
  <c r="P147" i="5"/>
  <c r="O147" i="5"/>
  <c r="N147" i="5"/>
  <c r="M147" i="5"/>
  <c r="L147" i="5"/>
  <c r="K147" i="5"/>
  <c r="I147" i="5"/>
  <c r="P146" i="5"/>
  <c r="O146" i="5"/>
  <c r="N146" i="5"/>
  <c r="M146" i="5"/>
  <c r="L146" i="5"/>
  <c r="K146" i="5"/>
  <c r="I146" i="5"/>
  <c r="P145" i="5"/>
  <c r="O145" i="5"/>
  <c r="N145" i="5"/>
  <c r="M145" i="5"/>
  <c r="L145" i="5"/>
  <c r="K145" i="5"/>
  <c r="I145" i="5"/>
  <c r="P144" i="5"/>
  <c r="O144" i="5"/>
  <c r="N144" i="5"/>
  <c r="M144" i="5"/>
  <c r="L144" i="5"/>
  <c r="K144" i="5"/>
  <c r="I144" i="5"/>
  <c r="P143" i="5"/>
  <c r="O143" i="5"/>
  <c r="N143" i="5"/>
  <c r="M143" i="5"/>
  <c r="L143" i="5"/>
  <c r="K143" i="5"/>
  <c r="I143" i="5"/>
  <c r="P142" i="5"/>
  <c r="O142" i="5"/>
  <c r="N142" i="5"/>
  <c r="M142" i="5"/>
  <c r="L142" i="5"/>
  <c r="K142" i="5"/>
  <c r="I142" i="5"/>
  <c r="P141" i="5"/>
  <c r="O141" i="5"/>
  <c r="N141" i="5"/>
  <c r="M141" i="5"/>
  <c r="L141" i="5"/>
  <c r="K141" i="5"/>
  <c r="I141" i="5"/>
  <c r="P140" i="5"/>
  <c r="O140" i="5"/>
  <c r="N140" i="5"/>
  <c r="M140" i="5"/>
  <c r="L140" i="5"/>
  <c r="K140" i="5"/>
  <c r="I140" i="5"/>
  <c r="P139" i="5"/>
  <c r="O139" i="5"/>
  <c r="N139" i="5"/>
  <c r="M139" i="5"/>
  <c r="L139" i="5"/>
  <c r="K139" i="5"/>
  <c r="I139" i="5"/>
  <c r="P138" i="5"/>
  <c r="O138" i="5"/>
  <c r="N138" i="5"/>
  <c r="M138" i="5"/>
  <c r="L138" i="5"/>
  <c r="K138" i="5"/>
  <c r="I138" i="5"/>
  <c r="P137" i="5"/>
  <c r="O137" i="5"/>
  <c r="N137" i="5"/>
  <c r="M137" i="5"/>
  <c r="L137" i="5"/>
  <c r="K137" i="5"/>
  <c r="I137" i="5"/>
  <c r="P136" i="5"/>
  <c r="O136" i="5"/>
  <c r="N136" i="5"/>
  <c r="M136" i="5"/>
  <c r="L136" i="5"/>
  <c r="K136" i="5"/>
  <c r="I136" i="5"/>
  <c r="P135" i="5"/>
  <c r="O135" i="5"/>
  <c r="N135" i="5"/>
  <c r="M135" i="5"/>
  <c r="L135" i="5"/>
  <c r="K135" i="5"/>
  <c r="I135" i="5"/>
  <c r="P134" i="5"/>
  <c r="O134" i="5"/>
  <c r="N134" i="5"/>
  <c r="M134" i="5"/>
  <c r="L134" i="5"/>
  <c r="K134" i="5"/>
  <c r="I134" i="5"/>
  <c r="P133" i="5"/>
  <c r="O133" i="5"/>
  <c r="N133" i="5"/>
  <c r="M133" i="5"/>
  <c r="L133" i="5"/>
  <c r="K133" i="5"/>
  <c r="I133" i="5"/>
  <c r="P132" i="5"/>
  <c r="O132" i="5"/>
  <c r="N132" i="5"/>
  <c r="M132" i="5"/>
  <c r="L132" i="5"/>
  <c r="K132" i="5"/>
  <c r="I132" i="5"/>
  <c r="P131" i="5"/>
  <c r="O131" i="5"/>
  <c r="N131" i="5"/>
  <c r="M131" i="5"/>
  <c r="L131" i="5"/>
  <c r="K131" i="5"/>
  <c r="I131" i="5"/>
  <c r="P130" i="5"/>
  <c r="O130" i="5"/>
  <c r="N130" i="5"/>
  <c r="M130" i="5"/>
  <c r="L130" i="5"/>
  <c r="K130" i="5"/>
  <c r="I130" i="5"/>
  <c r="P129" i="5"/>
  <c r="O129" i="5"/>
  <c r="N129" i="5"/>
  <c r="M129" i="5"/>
  <c r="L129" i="5"/>
  <c r="K129" i="5"/>
  <c r="I129" i="5"/>
  <c r="P128" i="5"/>
  <c r="O128" i="5"/>
  <c r="N128" i="5"/>
  <c r="M128" i="5"/>
  <c r="L128" i="5"/>
  <c r="K128" i="5"/>
  <c r="I128" i="5"/>
  <c r="P127" i="5"/>
  <c r="O127" i="5"/>
  <c r="N127" i="5"/>
  <c r="M127" i="5"/>
  <c r="L127" i="5"/>
  <c r="K127" i="5"/>
  <c r="I127" i="5"/>
  <c r="P126" i="5"/>
  <c r="O126" i="5"/>
  <c r="N126" i="5"/>
  <c r="M126" i="5"/>
  <c r="L126" i="5"/>
  <c r="K126" i="5"/>
  <c r="I126" i="5"/>
  <c r="P125" i="5"/>
  <c r="O125" i="5"/>
  <c r="N125" i="5"/>
  <c r="M125" i="5"/>
  <c r="L125" i="5"/>
  <c r="K125" i="5"/>
  <c r="I125" i="5"/>
  <c r="P124" i="5"/>
  <c r="O124" i="5"/>
  <c r="N124" i="5"/>
  <c r="M124" i="5"/>
  <c r="L124" i="5"/>
  <c r="K124" i="5"/>
  <c r="I124" i="5"/>
  <c r="P123" i="5"/>
  <c r="O123" i="5"/>
  <c r="N123" i="5"/>
  <c r="M123" i="5"/>
  <c r="L123" i="5"/>
  <c r="K123" i="5"/>
  <c r="I123" i="5"/>
  <c r="P122" i="5"/>
  <c r="O122" i="5"/>
  <c r="N122" i="5"/>
  <c r="M122" i="5"/>
  <c r="L122" i="5"/>
  <c r="K122" i="5"/>
  <c r="I122" i="5"/>
  <c r="P121" i="5"/>
  <c r="O121" i="5"/>
  <c r="N121" i="5"/>
  <c r="M121" i="5"/>
  <c r="L121" i="5"/>
  <c r="K121" i="5"/>
  <c r="I121" i="5"/>
  <c r="P120" i="5"/>
  <c r="O120" i="5"/>
  <c r="N120" i="5"/>
  <c r="M120" i="5"/>
  <c r="L120" i="5"/>
  <c r="K120" i="5"/>
  <c r="I120" i="5"/>
  <c r="P119" i="5"/>
  <c r="O119" i="5"/>
  <c r="N119" i="5"/>
  <c r="M119" i="5"/>
  <c r="L119" i="5"/>
  <c r="K119" i="5"/>
  <c r="I119" i="5"/>
  <c r="P118" i="5"/>
  <c r="O118" i="5"/>
  <c r="N118" i="5"/>
  <c r="M118" i="5"/>
  <c r="L118" i="5"/>
  <c r="K118" i="5"/>
  <c r="I118" i="5"/>
  <c r="P117" i="5"/>
  <c r="O117" i="5"/>
  <c r="N117" i="5"/>
  <c r="M117" i="5"/>
  <c r="L117" i="5"/>
  <c r="K117" i="5"/>
  <c r="I117" i="5"/>
  <c r="P116" i="5"/>
  <c r="O116" i="5"/>
  <c r="N116" i="5"/>
  <c r="M116" i="5"/>
  <c r="L116" i="5"/>
  <c r="K116" i="5"/>
  <c r="I116" i="5"/>
  <c r="P115" i="5"/>
  <c r="O115" i="5"/>
  <c r="N115" i="5"/>
  <c r="M115" i="5"/>
  <c r="L115" i="5"/>
  <c r="K115" i="5"/>
  <c r="I115" i="5"/>
  <c r="P114" i="5"/>
  <c r="O114" i="5"/>
  <c r="N114" i="5"/>
  <c r="M114" i="5"/>
  <c r="L114" i="5"/>
  <c r="K114" i="5"/>
  <c r="I114" i="5"/>
  <c r="P113" i="5"/>
  <c r="O113" i="5"/>
  <c r="N113" i="5"/>
  <c r="M113" i="5"/>
  <c r="L113" i="5"/>
  <c r="K113" i="5"/>
  <c r="I113" i="5"/>
  <c r="P112" i="5"/>
  <c r="O112" i="5"/>
  <c r="N112" i="5"/>
  <c r="M112" i="5"/>
  <c r="L112" i="5"/>
  <c r="K112" i="5"/>
  <c r="I112" i="5"/>
  <c r="P111" i="5"/>
  <c r="O111" i="5"/>
  <c r="N111" i="5"/>
  <c r="M111" i="5"/>
  <c r="L111" i="5"/>
  <c r="K111" i="5"/>
  <c r="I111" i="5"/>
  <c r="P110" i="5"/>
  <c r="O110" i="5"/>
  <c r="N110" i="5"/>
  <c r="M110" i="5"/>
  <c r="L110" i="5"/>
  <c r="K110" i="5"/>
  <c r="I110" i="5"/>
  <c r="P109" i="5"/>
  <c r="O109" i="5"/>
  <c r="N109" i="5"/>
  <c r="M109" i="5"/>
  <c r="L109" i="5"/>
  <c r="K109" i="5"/>
  <c r="I109" i="5"/>
  <c r="P108" i="5"/>
  <c r="O108" i="5"/>
  <c r="N108" i="5"/>
  <c r="M108" i="5"/>
  <c r="L108" i="5"/>
  <c r="K108" i="5"/>
  <c r="I108" i="5"/>
  <c r="P107" i="5"/>
  <c r="O107" i="5"/>
  <c r="N107" i="5"/>
  <c r="M107" i="5"/>
  <c r="L107" i="5"/>
  <c r="K107" i="5"/>
  <c r="I107" i="5"/>
  <c r="P106" i="5"/>
  <c r="O106" i="5"/>
  <c r="N106" i="5"/>
  <c r="M106" i="5"/>
  <c r="L106" i="5"/>
  <c r="K106" i="5"/>
  <c r="I106" i="5"/>
  <c r="P105" i="5"/>
  <c r="O105" i="5"/>
  <c r="N105" i="5"/>
  <c r="M105" i="5"/>
  <c r="L105" i="5"/>
  <c r="K105" i="5"/>
  <c r="I105" i="5"/>
  <c r="P104" i="5"/>
  <c r="O104" i="5"/>
  <c r="N104" i="5"/>
  <c r="M104" i="5"/>
  <c r="L104" i="5"/>
  <c r="K104" i="5"/>
  <c r="I104" i="5"/>
  <c r="P103" i="5"/>
  <c r="O103" i="5"/>
  <c r="N103" i="5"/>
  <c r="M103" i="5"/>
  <c r="L103" i="5"/>
  <c r="K103" i="5"/>
  <c r="I103" i="5"/>
  <c r="P102" i="5"/>
  <c r="O102" i="5"/>
  <c r="N102" i="5"/>
  <c r="M102" i="5"/>
  <c r="L102" i="5"/>
  <c r="K102" i="5"/>
  <c r="I102" i="5"/>
  <c r="P101" i="5"/>
  <c r="O101" i="5"/>
  <c r="N101" i="5"/>
  <c r="M101" i="5"/>
  <c r="L101" i="5"/>
  <c r="K101" i="5"/>
  <c r="I101" i="5"/>
  <c r="P100" i="5"/>
  <c r="O100" i="5"/>
  <c r="N100" i="5"/>
  <c r="M100" i="5"/>
  <c r="L100" i="5"/>
  <c r="K100" i="5"/>
  <c r="I100" i="5"/>
  <c r="P99" i="5"/>
  <c r="O99" i="5"/>
  <c r="N99" i="5"/>
  <c r="M99" i="5"/>
  <c r="L99" i="5"/>
  <c r="K99" i="5"/>
  <c r="I99" i="5"/>
  <c r="P98" i="5"/>
  <c r="O98" i="5"/>
  <c r="N98" i="5"/>
  <c r="M98" i="5"/>
  <c r="L98" i="5"/>
  <c r="K98" i="5"/>
  <c r="I98" i="5"/>
  <c r="P97" i="5"/>
  <c r="O97" i="5"/>
  <c r="N97" i="5"/>
  <c r="M97" i="5"/>
  <c r="L97" i="5"/>
  <c r="K97" i="5"/>
  <c r="I97" i="5"/>
  <c r="P96" i="5"/>
  <c r="O96" i="5"/>
  <c r="N96" i="5"/>
  <c r="M96" i="5"/>
  <c r="L96" i="5"/>
  <c r="K96" i="5"/>
  <c r="I96" i="5"/>
  <c r="P95" i="5"/>
  <c r="O95" i="5"/>
  <c r="N95" i="5"/>
  <c r="M95" i="5"/>
  <c r="L95" i="5"/>
  <c r="K95" i="5"/>
  <c r="I95" i="5"/>
  <c r="P94" i="5"/>
  <c r="O94" i="5"/>
  <c r="N94" i="5"/>
  <c r="M94" i="5"/>
  <c r="L94" i="5"/>
  <c r="K94" i="5"/>
  <c r="I94" i="5"/>
  <c r="P93" i="5"/>
  <c r="O93" i="5"/>
  <c r="N93" i="5"/>
  <c r="M93" i="5"/>
  <c r="L93" i="5"/>
  <c r="K93" i="5"/>
  <c r="I93" i="5"/>
  <c r="P92" i="5"/>
  <c r="O92" i="5"/>
  <c r="N92" i="5"/>
  <c r="M92" i="5"/>
  <c r="L92" i="5"/>
  <c r="K92" i="5"/>
  <c r="I92" i="5"/>
  <c r="P91" i="5"/>
  <c r="O91" i="5"/>
  <c r="N91" i="5"/>
  <c r="M91" i="5"/>
  <c r="L91" i="5"/>
  <c r="K91" i="5"/>
  <c r="I91" i="5"/>
  <c r="P90" i="5"/>
  <c r="O90" i="5"/>
  <c r="N90" i="5"/>
  <c r="M90" i="5"/>
  <c r="L90" i="5"/>
  <c r="K90" i="5"/>
  <c r="I90" i="5"/>
  <c r="P89" i="5"/>
  <c r="O89" i="5"/>
  <c r="N89" i="5"/>
  <c r="M89" i="5"/>
  <c r="L89" i="5"/>
  <c r="K89" i="5"/>
  <c r="I89" i="5"/>
  <c r="P88" i="5"/>
  <c r="O88" i="5"/>
  <c r="N88" i="5"/>
  <c r="M88" i="5"/>
  <c r="L88" i="5"/>
  <c r="K88" i="5"/>
  <c r="I88" i="5"/>
  <c r="P87" i="5"/>
  <c r="O87" i="5"/>
  <c r="N87" i="5"/>
  <c r="M87" i="5"/>
  <c r="L87" i="5"/>
  <c r="K87" i="5"/>
  <c r="I87" i="5"/>
  <c r="P86" i="5"/>
  <c r="O86" i="5"/>
  <c r="N86" i="5"/>
  <c r="M86" i="5"/>
  <c r="L86" i="5"/>
  <c r="K86" i="5"/>
  <c r="I86" i="5"/>
  <c r="P85" i="5"/>
  <c r="O85" i="5"/>
  <c r="N85" i="5"/>
  <c r="M85" i="5"/>
  <c r="L85" i="5"/>
  <c r="K85" i="5"/>
  <c r="I85" i="5"/>
  <c r="P84" i="5"/>
  <c r="O84" i="5"/>
  <c r="N84" i="5"/>
  <c r="M84" i="5"/>
  <c r="L84" i="5"/>
  <c r="K84" i="5"/>
  <c r="I84" i="5"/>
  <c r="P83" i="5"/>
  <c r="O83" i="5"/>
  <c r="N83" i="5"/>
  <c r="M83" i="5"/>
  <c r="L83" i="5"/>
  <c r="K83" i="5"/>
  <c r="I83" i="5"/>
  <c r="P82" i="5"/>
  <c r="O82" i="5"/>
  <c r="N82" i="5"/>
  <c r="M82" i="5"/>
  <c r="L82" i="5"/>
  <c r="K82" i="5"/>
  <c r="I82" i="5"/>
  <c r="P81" i="5"/>
  <c r="O81" i="5"/>
  <c r="N81" i="5"/>
  <c r="M81" i="5"/>
  <c r="L81" i="5"/>
  <c r="K81" i="5"/>
  <c r="I81" i="5"/>
  <c r="P80" i="5"/>
  <c r="O80" i="5"/>
  <c r="N80" i="5"/>
  <c r="M80" i="5"/>
  <c r="L80" i="5"/>
  <c r="K80" i="5"/>
  <c r="I80" i="5"/>
  <c r="P79" i="5"/>
  <c r="O79" i="5"/>
  <c r="N79" i="5"/>
  <c r="M79" i="5"/>
  <c r="L79" i="5"/>
  <c r="K79" i="5"/>
  <c r="I79" i="5"/>
  <c r="P78" i="5"/>
  <c r="O78" i="5"/>
  <c r="N78" i="5"/>
  <c r="M78" i="5"/>
  <c r="L78" i="5"/>
  <c r="K78" i="5"/>
  <c r="I78" i="5"/>
  <c r="P77" i="5"/>
  <c r="O77" i="5"/>
  <c r="N77" i="5"/>
  <c r="M77" i="5"/>
  <c r="L77" i="5"/>
  <c r="K77" i="5"/>
  <c r="I77" i="5"/>
  <c r="P76" i="5"/>
  <c r="O76" i="5"/>
  <c r="N76" i="5"/>
  <c r="M76" i="5"/>
  <c r="L76" i="5"/>
  <c r="K76" i="5"/>
  <c r="I76" i="5"/>
  <c r="P75" i="5"/>
  <c r="O75" i="5"/>
  <c r="N75" i="5"/>
  <c r="M75" i="5"/>
  <c r="L75" i="5"/>
  <c r="K75" i="5"/>
  <c r="I75" i="5"/>
  <c r="P74" i="5"/>
  <c r="O74" i="5"/>
  <c r="N74" i="5"/>
  <c r="M74" i="5"/>
  <c r="L74" i="5"/>
  <c r="K74" i="5"/>
  <c r="I74" i="5"/>
  <c r="P73" i="5"/>
  <c r="O73" i="5"/>
  <c r="N73" i="5"/>
  <c r="M73" i="5"/>
  <c r="L73" i="5"/>
  <c r="K73" i="5"/>
  <c r="I73" i="5"/>
  <c r="P72" i="5"/>
  <c r="O72" i="5"/>
  <c r="N72" i="5"/>
  <c r="M72" i="5"/>
  <c r="L72" i="5"/>
  <c r="K72" i="5"/>
  <c r="I72" i="5"/>
  <c r="P71" i="5"/>
  <c r="O71" i="5"/>
  <c r="N71" i="5"/>
  <c r="M71" i="5"/>
  <c r="L71" i="5"/>
  <c r="K71" i="5"/>
  <c r="I71" i="5"/>
  <c r="P70" i="5"/>
  <c r="O70" i="5"/>
  <c r="N70" i="5"/>
  <c r="M70" i="5"/>
  <c r="L70" i="5"/>
  <c r="K70" i="5"/>
  <c r="I70" i="5"/>
  <c r="P69" i="5"/>
  <c r="O69" i="5"/>
  <c r="N69" i="5"/>
  <c r="M69" i="5"/>
  <c r="L69" i="5"/>
  <c r="K69" i="5"/>
  <c r="I69" i="5"/>
  <c r="P68" i="5"/>
  <c r="O68" i="5"/>
  <c r="N68" i="5"/>
  <c r="M68" i="5"/>
  <c r="L68" i="5"/>
  <c r="K68" i="5"/>
  <c r="I68" i="5"/>
  <c r="P67" i="5"/>
  <c r="O67" i="5"/>
  <c r="N67" i="5"/>
  <c r="M67" i="5"/>
  <c r="L67" i="5"/>
  <c r="K67" i="5"/>
  <c r="I67" i="5"/>
  <c r="P66" i="5"/>
  <c r="O66" i="5"/>
  <c r="N66" i="5"/>
  <c r="M66" i="5"/>
  <c r="L66" i="5"/>
  <c r="K66" i="5"/>
  <c r="I66" i="5"/>
  <c r="P65" i="5"/>
  <c r="O65" i="5"/>
  <c r="N65" i="5"/>
  <c r="M65" i="5"/>
  <c r="L65" i="5"/>
  <c r="K65" i="5"/>
  <c r="I65" i="5"/>
  <c r="P64" i="5"/>
  <c r="O64" i="5"/>
  <c r="N64" i="5"/>
  <c r="M64" i="5"/>
  <c r="L64" i="5"/>
  <c r="K64" i="5"/>
  <c r="I64" i="5"/>
  <c r="P63" i="5"/>
  <c r="O63" i="5"/>
  <c r="N63" i="5"/>
  <c r="M63" i="5"/>
  <c r="L63" i="5"/>
  <c r="K63" i="5"/>
  <c r="I63" i="5"/>
  <c r="P62" i="5"/>
  <c r="O62" i="5"/>
  <c r="N62" i="5"/>
  <c r="M62" i="5"/>
  <c r="L62" i="5"/>
  <c r="K62" i="5"/>
  <c r="I62" i="5"/>
  <c r="P61" i="5"/>
  <c r="O61" i="5"/>
  <c r="N61" i="5"/>
  <c r="M61" i="5"/>
  <c r="L61" i="5"/>
  <c r="K61" i="5"/>
  <c r="I61" i="5"/>
  <c r="P60" i="5"/>
  <c r="O60" i="5"/>
  <c r="N60" i="5"/>
  <c r="M60" i="5"/>
  <c r="L60" i="5"/>
  <c r="K60" i="5"/>
  <c r="I60" i="5"/>
  <c r="P59" i="5"/>
  <c r="O59" i="5"/>
  <c r="N59" i="5"/>
  <c r="M59" i="5"/>
  <c r="L59" i="5"/>
  <c r="K59" i="5"/>
  <c r="I59" i="5"/>
  <c r="P58" i="5"/>
  <c r="O58" i="5"/>
  <c r="N58" i="5"/>
  <c r="M58" i="5"/>
  <c r="L58" i="5"/>
  <c r="K58" i="5"/>
  <c r="I58" i="5"/>
  <c r="P57" i="5"/>
  <c r="O57" i="5"/>
  <c r="N57" i="5"/>
  <c r="M57" i="5"/>
  <c r="L57" i="5"/>
  <c r="K57" i="5"/>
  <c r="I57" i="5"/>
  <c r="P56" i="5"/>
  <c r="O56" i="5"/>
  <c r="N56" i="5"/>
  <c r="M56" i="5"/>
  <c r="L56" i="5"/>
  <c r="K56" i="5"/>
  <c r="I56" i="5"/>
  <c r="P55" i="5"/>
  <c r="O55" i="5"/>
  <c r="N55" i="5"/>
  <c r="M55" i="5"/>
  <c r="L55" i="5"/>
  <c r="K55" i="5"/>
  <c r="I55" i="5"/>
  <c r="P54" i="5"/>
  <c r="O54" i="5"/>
  <c r="N54" i="5"/>
  <c r="M54" i="5"/>
  <c r="L54" i="5"/>
  <c r="K54" i="5"/>
  <c r="I54" i="5"/>
  <c r="P53" i="5"/>
  <c r="O53" i="5"/>
  <c r="N53" i="5"/>
  <c r="M53" i="5"/>
  <c r="L53" i="5"/>
  <c r="K53" i="5"/>
  <c r="I53" i="5"/>
  <c r="P52" i="5"/>
  <c r="O52" i="5"/>
  <c r="N52" i="5"/>
  <c r="M52" i="5"/>
  <c r="L52" i="5"/>
  <c r="K52" i="5"/>
  <c r="I52" i="5"/>
  <c r="P51" i="5"/>
  <c r="O51" i="5"/>
  <c r="N51" i="5"/>
  <c r="M51" i="5"/>
  <c r="L51" i="5"/>
  <c r="K51" i="5"/>
  <c r="I51" i="5"/>
  <c r="P50" i="5"/>
  <c r="O50" i="5"/>
  <c r="N50" i="5"/>
  <c r="M50" i="5"/>
  <c r="L50" i="5"/>
  <c r="K50" i="5"/>
  <c r="I50" i="5"/>
  <c r="P49" i="5"/>
  <c r="O49" i="5"/>
  <c r="N49" i="5"/>
  <c r="M49" i="5"/>
  <c r="L49" i="5"/>
  <c r="K49" i="5"/>
  <c r="I49" i="5"/>
  <c r="P48" i="5"/>
  <c r="O48" i="5"/>
  <c r="N48" i="5"/>
  <c r="M48" i="5"/>
  <c r="L48" i="5"/>
  <c r="K48" i="5"/>
  <c r="I48" i="5"/>
  <c r="P47" i="5"/>
  <c r="O47" i="5"/>
  <c r="N47" i="5"/>
  <c r="M47" i="5"/>
  <c r="L47" i="5"/>
  <c r="K47" i="5"/>
  <c r="I47" i="5"/>
  <c r="P46" i="5"/>
  <c r="O46" i="5"/>
  <c r="N46" i="5"/>
  <c r="M46" i="5"/>
  <c r="L46" i="5"/>
  <c r="K46" i="5"/>
  <c r="I46" i="5"/>
  <c r="P45" i="5"/>
  <c r="O45" i="5"/>
  <c r="N45" i="5"/>
  <c r="M45" i="5"/>
  <c r="L45" i="5"/>
  <c r="K45" i="5"/>
  <c r="I45" i="5"/>
  <c r="P44" i="5"/>
  <c r="O44" i="5"/>
  <c r="N44" i="5"/>
  <c r="M44" i="5"/>
  <c r="L44" i="5"/>
  <c r="K44" i="5"/>
  <c r="I44" i="5"/>
  <c r="P43" i="5"/>
  <c r="O43" i="5"/>
  <c r="N43" i="5"/>
  <c r="M43" i="5"/>
  <c r="L43" i="5"/>
  <c r="K43" i="5"/>
  <c r="I43" i="5"/>
  <c r="P42" i="5"/>
  <c r="O42" i="5"/>
  <c r="N42" i="5"/>
  <c r="M42" i="5"/>
  <c r="L42" i="5"/>
  <c r="K42" i="5"/>
  <c r="I42" i="5"/>
  <c r="P41" i="5"/>
  <c r="O41" i="5"/>
  <c r="N41" i="5"/>
  <c r="M41" i="5"/>
  <c r="L41" i="5"/>
  <c r="K41" i="5"/>
  <c r="I41" i="5"/>
  <c r="P40" i="5"/>
  <c r="O40" i="5"/>
  <c r="N40" i="5"/>
  <c r="M40" i="5"/>
  <c r="L40" i="5"/>
  <c r="K40" i="5"/>
  <c r="I40" i="5"/>
  <c r="P39" i="5"/>
  <c r="O39" i="5"/>
  <c r="N39" i="5"/>
  <c r="M39" i="5"/>
  <c r="L39" i="5"/>
  <c r="K39" i="5"/>
  <c r="I39" i="5"/>
  <c r="P38" i="5"/>
  <c r="O38" i="5"/>
  <c r="N38" i="5"/>
  <c r="M38" i="5"/>
  <c r="L38" i="5"/>
  <c r="K38" i="5"/>
  <c r="I38" i="5"/>
  <c r="P37" i="5"/>
  <c r="O37" i="5"/>
  <c r="N37" i="5"/>
  <c r="M37" i="5"/>
  <c r="L37" i="5"/>
  <c r="K37" i="5"/>
  <c r="I37" i="5"/>
  <c r="P36" i="5"/>
  <c r="O36" i="5"/>
  <c r="N36" i="5"/>
  <c r="M36" i="5"/>
  <c r="L36" i="5"/>
  <c r="K36" i="5"/>
  <c r="I36" i="5"/>
  <c r="P35" i="5"/>
  <c r="O35" i="5"/>
  <c r="N35" i="5"/>
  <c r="M35" i="5"/>
  <c r="L35" i="5"/>
  <c r="K35" i="5"/>
  <c r="I35" i="5"/>
  <c r="P34" i="5"/>
  <c r="O34" i="5"/>
  <c r="N34" i="5"/>
  <c r="M34" i="5"/>
  <c r="L34" i="5"/>
  <c r="K34" i="5"/>
  <c r="I34" i="5"/>
  <c r="P33" i="5"/>
  <c r="O33" i="5"/>
  <c r="N33" i="5"/>
  <c r="M33" i="5"/>
  <c r="L33" i="5"/>
  <c r="K33" i="5"/>
  <c r="I33" i="5"/>
  <c r="P32" i="5"/>
  <c r="O32" i="5"/>
  <c r="N32" i="5"/>
  <c r="M32" i="5"/>
  <c r="L32" i="5"/>
  <c r="K32" i="5"/>
  <c r="I32" i="5"/>
  <c r="P31" i="5"/>
  <c r="O31" i="5"/>
  <c r="N31" i="5"/>
  <c r="M31" i="5"/>
  <c r="L31" i="5"/>
  <c r="K31" i="5"/>
  <c r="I31" i="5"/>
  <c r="P30" i="5"/>
  <c r="O30" i="5"/>
  <c r="N30" i="5"/>
  <c r="M30" i="5"/>
  <c r="L30" i="5"/>
  <c r="K30" i="5"/>
  <c r="I30" i="5"/>
  <c r="P29" i="5"/>
  <c r="O29" i="5"/>
  <c r="N29" i="5"/>
  <c r="M29" i="5"/>
  <c r="L29" i="5"/>
  <c r="K29" i="5"/>
  <c r="I29" i="5"/>
  <c r="P28" i="5"/>
  <c r="O28" i="5"/>
  <c r="N28" i="5"/>
  <c r="M28" i="5"/>
  <c r="L28" i="5"/>
  <c r="K28" i="5"/>
  <c r="I28" i="5"/>
  <c r="P27" i="5"/>
  <c r="O27" i="5"/>
  <c r="N27" i="5"/>
  <c r="M27" i="5"/>
  <c r="L27" i="5"/>
  <c r="K27" i="5"/>
  <c r="I27" i="5"/>
  <c r="P26" i="5"/>
  <c r="O26" i="5"/>
  <c r="N26" i="5"/>
  <c r="M26" i="5"/>
  <c r="L26" i="5"/>
  <c r="K26" i="5"/>
  <c r="I26" i="5"/>
  <c r="N25" i="5"/>
  <c r="O25" i="5" s="1"/>
  <c r="P25" i="5" s="1"/>
  <c r="M25" i="5"/>
  <c r="L25" i="5"/>
  <c r="K25" i="5"/>
  <c r="I25" i="5"/>
  <c r="N24" i="5"/>
  <c r="O24" i="5" s="1"/>
  <c r="P24" i="5" s="1"/>
  <c r="M24" i="5"/>
  <c r="L24" i="5"/>
  <c r="K24" i="5"/>
  <c r="I24" i="5"/>
  <c r="N23" i="5"/>
  <c r="O23" i="5" s="1"/>
  <c r="P23" i="5" s="1"/>
  <c r="M23" i="5"/>
  <c r="L23" i="5"/>
  <c r="K23" i="5"/>
  <c r="I23" i="5"/>
  <c r="N22" i="5"/>
  <c r="O22" i="5" s="1"/>
  <c r="P22" i="5" s="1"/>
  <c r="M22" i="5"/>
  <c r="L22" i="5"/>
  <c r="K22" i="5"/>
  <c r="I22" i="5"/>
  <c r="O21" i="5"/>
  <c r="N21" i="5"/>
  <c r="M21" i="5"/>
  <c r="P21" i="5" s="1"/>
  <c r="L21" i="5"/>
  <c r="K21" i="5"/>
  <c r="I21" i="5"/>
  <c r="P20" i="5"/>
  <c r="O20" i="5"/>
  <c r="N20" i="5"/>
  <c r="M20" i="5"/>
  <c r="L20" i="5"/>
  <c r="K20" i="5"/>
  <c r="I20" i="5"/>
  <c r="O19" i="5"/>
  <c r="N19" i="5"/>
  <c r="M19" i="5"/>
  <c r="P19" i="5" s="1"/>
  <c r="L19" i="5"/>
  <c r="K19" i="5"/>
  <c r="I19" i="5"/>
  <c r="O18" i="5"/>
  <c r="N18" i="5"/>
  <c r="M18" i="5"/>
  <c r="P18" i="5" s="1"/>
  <c r="L18" i="5"/>
  <c r="K18" i="5"/>
  <c r="I18" i="5"/>
  <c r="O17" i="5"/>
  <c r="N17" i="5"/>
  <c r="M17" i="5"/>
  <c r="L17" i="5"/>
  <c r="K17" i="5"/>
  <c r="P17" i="5" s="1"/>
  <c r="I17" i="5"/>
  <c r="N16" i="5"/>
  <c r="O16" i="5" s="1"/>
  <c r="M16" i="5"/>
  <c r="L16" i="5"/>
  <c r="K16" i="5"/>
  <c r="I16" i="5"/>
  <c r="O15" i="5"/>
  <c r="N15" i="5"/>
  <c r="M15" i="5"/>
  <c r="L15" i="5"/>
  <c r="K15" i="5"/>
  <c r="I15" i="5"/>
  <c r="O14" i="5"/>
  <c r="N14" i="5"/>
  <c r="M14" i="5"/>
  <c r="L14" i="5"/>
  <c r="K14" i="5"/>
  <c r="I14" i="5"/>
  <c r="B4" i="5"/>
  <c r="L150" i="4"/>
  <c r="K150" i="4"/>
  <c r="J150" i="4"/>
  <c r="H150" i="4"/>
  <c r="M150" i="4" s="1"/>
  <c r="K149" i="4"/>
  <c r="J149" i="4"/>
  <c r="H149" i="4"/>
  <c r="M149" i="4" s="1"/>
  <c r="K148" i="4"/>
  <c r="J148" i="4"/>
  <c r="H148" i="4"/>
  <c r="M147" i="4"/>
  <c r="K147" i="4"/>
  <c r="J147" i="4"/>
  <c r="H147" i="4"/>
  <c r="L147" i="4" s="1"/>
  <c r="M146" i="4"/>
  <c r="L146" i="4"/>
  <c r="K146" i="4"/>
  <c r="J146" i="4"/>
  <c r="H146" i="4"/>
  <c r="K145" i="4"/>
  <c r="J145" i="4"/>
  <c r="H145" i="4"/>
  <c r="L145" i="4" s="1"/>
  <c r="K144" i="4"/>
  <c r="J144" i="4"/>
  <c r="H144" i="4"/>
  <c r="M144" i="4" s="1"/>
  <c r="K143" i="4"/>
  <c r="J143" i="4"/>
  <c r="H143" i="4"/>
  <c r="L142" i="4"/>
  <c r="K142" i="4"/>
  <c r="J142" i="4"/>
  <c r="H142" i="4"/>
  <c r="M142" i="4" s="1"/>
  <c r="K141" i="4"/>
  <c r="J141" i="4"/>
  <c r="H141" i="4"/>
  <c r="M141" i="4" s="1"/>
  <c r="K140" i="4"/>
  <c r="J140" i="4"/>
  <c r="H140" i="4"/>
  <c r="M139" i="4"/>
  <c r="K139" i="4"/>
  <c r="J139" i="4"/>
  <c r="H139" i="4"/>
  <c r="L139" i="4" s="1"/>
  <c r="M138" i="4"/>
  <c r="L138" i="4"/>
  <c r="K138" i="4"/>
  <c r="J138" i="4"/>
  <c r="H138" i="4"/>
  <c r="K137" i="4"/>
  <c r="J137" i="4"/>
  <c r="H137" i="4"/>
  <c r="L137" i="4" s="1"/>
  <c r="K136" i="4"/>
  <c r="J136" i="4"/>
  <c r="H136" i="4"/>
  <c r="M136" i="4" s="1"/>
  <c r="K135" i="4"/>
  <c r="J135" i="4"/>
  <c r="H135" i="4"/>
  <c r="L134" i="4"/>
  <c r="K134" i="4"/>
  <c r="J134" i="4"/>
  <c r="H134" i="4"/>
  <c r="M134" i="4" s="1"/>
  <c r="K133" i="4"/>
  <c r="J133" i="4"/>
  <c r="H133" i="4"/>
  <c r="M133" i="4" s="1"/>
  <c r="K132" i="4"/>
  <c r="J132" i="4"/>
  <c r="H132" i="4"/>
  <c r="M131" i="4"/>
  <c r="K131" i="4"/>
  <c r="J131" i="4"/>
  <c r="H131" i="4"/>
  <c r="L131" i="4" s="1"/>
  <c r="M130" i="4"/>
  <c r="L130" i="4"/>
  <c r="K130" i="4"/>
  <c r="J130" i="4"/>
  <c r="H130" i="4"/>
  <c r="K129" i="4"/>
  <c r="J129" i="4"/>
  <c r="H129" i="4"/>
  <c r="L129" i="4" s="1"/>
  <c r="K128" i="4"/>
  <c r="J128" i="4"/>
  <c r="H128" i="4"/>
  <c r="M128" i="4" s="1"/>
  <c r="K127" i="4"/>
  <c r="J127" i="4"/>
  <c r="H127" i="4"/>
  <c r="L126" i="4"/>
  <c r="K126" i="4"/>
  <c r="J126" i="4"/>
  <c r="H126" i="4"/>
  <c r="M126" i="4" s="1"/>
  <c r="K125" i="4"/>
  <c r="J125" i="4"/>
  <c r="H125" i="4"/>
  <c r="M125" i="4" s="1"/>
  <c r="K124" i="4"/>
  <c r="J124" i="4"/>
  <c r="H124" i="4"/>
  <c r="M123" i="4"/>
  <c r="K123" i="4"/>
  <c r="J123" i="4"/>
  <c r="H123" i="4"/>
  <c r="L123" i="4" s="1"/>
  <c r="M122" i="4"/>
  <c r="L122" i="4"/>
  <c r="K122" i="4"/>
  <c r="J122" i="4"/>
  <c r="H122" i="4"/>
  <c r="K121" i="4"/>
  <c r="J121" i="4"/>
  <c r="H121" i="4"/>
  <c r="L121" i="4" s="1"/>
  <c r="K120" i="4"/>
  <c r="J120" i="4"/>
  <c r="H120" i="4"/>
  <c r="M120" i="4" s="1"/>
  <c r="K119" i="4"/>
  <c r="J119" i="4"/>
  <c r="H119" i="4"/>
  <c r="L118" i="4"/>
  <c r="K118" i="4"/>
  <c r="J118" i="4"/>
  <c r="H118" i="4"/>
  <c r="M118" i="4" s="1"/>
  <c r="K117" i="4"/>
  <c r="J117" i="4"/>
  <c r="H117" i="4"/>
  <c r="M117" i="4" s="1"/>
  <c r="K116" i="4"/>
  <c r="J116" i="4"/>
  <c r="H116" i="4"/>
  <c r="M115" i="4"/>
  <c r="K115" i="4"/>
  <c r="J115" i="4"/>
  <c r="H115" i="4"/>
  <c r="L115" i="4" s="1"/>
  <c r="M114" i="4"/>
  <c r="L114" i="4"/>
  <c r="K114" i="4"/>
  <c r="J114" i="4"/>
  <c r="H114" i="4"/>
  <c r="K113" i="4"/>
  <c r="J113" i="4"/>
  <c r="H113" i="4"/>
  <c r="L113" i="4" s="1"/>
  <c r="K112" i="4"/>
  <c r="J112" i="4"/>
  <c r="H112" i="4"/>
  <c r="M112" i="4" s="1"/>
  <c r="K111" i="4"/>
  <c r="J111" i="4"/>
  <c r="H111" i="4"/>
  <c r="L110" i="4"/>
  <c r="K110" i="4"/>
  <c r="J110" i="4"/>
  <c r="H110" i="4"/>
  <c r="M110" i="4" s="1"/>
  <c r="K109" i="4"/>
  <c r="J109" i="4"/>
  <c r="H109" i="4"/>
  <c r="M109" i="4" s="1"/>
  <c r="K108" i="4"/>
  <c r="J108" i="4"/>
  <c r="H108" i="4"/>
  <c r="M107" i="4"/>
  <c r="K107" i="4"/>
  <c r="J107" i="4"/>
  <c r="H107" i="4"/>
  <c r="L107" i="4" s="1"/>
  <c r="M106" i="4"/>
  <c r="L106" i="4"/>
  <c r="K106" i="4"/>
  <c r="J106" i="4"/>
  <c r="H106" i="4"/>
  <c r="K105" i="4"/>
  <c r="J105" i="4"/>
  <c r="H105" i="4"/>
  <c r="L105" i="4" s="1"/>
  <c r="K104" i="4"/>
  <c r="J104" i="4"/>
  <c r="H104" i="4"/>
  <c r="M104" i="4" s="1"/>
  <c r="K103" i="4"/>
  <c r="J103" i="4"/>
  <c r="H103" i="4"/>
  <c r="L102" i="4"/>
  <c r="K102" i="4"/>
  <c r="J102" i="4"/>
  <c r="H102" i="4"/>
  <c r="M102" i="4" s="1"/>
  <c r="K101" i="4"/>
  <c r="J101" i="4"/>
  <c r="H101" i="4"/>
  <c r="M101" i="4" s="1"/>
  <c r="K100" i="4"/>
  <c r="J100" i="4"/>
  <c r="H100" i="4"/>
  <c r="M99" i="4"/>
  <c r="K99" i="4"/>
  <c r="J99" i="4"/>
  <c r="H99" i="4"/>
  <c r="L99" i="4" s="1"/>
  <c r="M98" i="4"/>
  <c r="L98" i="4"/>
  <c r="K98" i="4"/>
  <c r="J98" i="4"/>
  <c r="H98" i="4"/>
  <c r="K97" i="4"/>
  <c r="J97" i="4"/>
  <c r="H97" i="4"/>
  <c r="L97" i="4" s="1"/>
  <c r="K96" i="4"/>
  <c r="J96" i="4"/>
  <c r="H96" i="4"/>
  <c r="M96" i="4" s="1"/>
  <c r="K95" i="4"/>
  <c r="J95" i="4"/>
  <c r="H95" i="4"/>
  <c r="L94" i="4"/>
  <c r="K94" i="4"/>
  <c r="J94" i="4"/>
  <c r="H94" i="4"/>
  <c r="M94" i="4" s="1"/>
  <c r="K93" i="4"/>
  <c r="J93" i="4"/>
  <c r="H93" i="4"/>
  <c r="M93" i="4" s="1"/>
  <c r="K92" i="4"/>
  <c r="J92" i="4"/>
  <c r="H92" i="4"/>
  <c r="M91" i="4"/>
  <c r="K91" i="4"/>
  <c r="J91" i="4"/>
  <c r="H91" i="4"/>
  <c r="L91" i="4" s="1"/>
  <c r="M90" i="4"/>
  <c r="L90" i="4"/>
  <c r="K90" i="4"/>
  <c r="J90" i="4"/>
  <c r="H90" i="4"/>
  <c r="K89" i="4"/>
  <c r="J89" i="4"/>
  <c r="H89" i="4"/>
  <c r="L89" i="4" s="1"/>
  <c r="K88" i="4"/>
  <c r="J88" i="4"/>
  <c r="H88" i="4"/>
  <c r="M88" i="4" s="1"/>
  <c r="K87" i="4"/>
  <c r="J87" i="4"/>
  <c r="H87" i="4"/>
  <c r="L86" i="4"/>
  <c r="K86" i="4"/>
  <c r="J86" i="4"/>
  <c r="H86" i="4"/>
  <c r="M86" i="4" s="1"/>
  <c r="K85" i="4"/>
  <c r="J85" i="4"/>
  <c r="H85" i="4"/>
  <c r="M85" i="4" s="1"/>
  <c r="K84" i="4"/>
  <c r="J84" i="4"/>
  <c r="H84" i="4"/>
  <c r="M83" i="4"/>
  <c r="K83" i="4"/>
  <c r="J83" i="4"/>
  <c r="H83" i="4"/>
  <c r="L83" i="4" s="1"/>
  <c r="M82" i="4"/>
  <c r="L82" i="4"/>
  <c r="K82" i="4"/>
  <c r="J82" i="4"/>
  <c r="H82" i="4"/>
  <c r="K81" i="4"/>
  <c r="J81" i="4"/>
  <c r="H81" i="4"/>
  <c r="L81" i="4" s="1"/>
  <c r="K80" i="4"/>
  <c r="J80" i="4"/>
  <c r="H80" i="4"/>
  <c r="M80" i="4" s="1"/>
  <c r="K79" i="4"/>
  <c r="J79" i="4"/>
  <c r="H79" i="4"/>
  <c r="L78" i="4"/>
  <c r="K78" i="4"/>
  <c r="J78" i="4"/>
  <c r="H78" i="4"/>
  <c r="M78" i="4" s="1"/>
  <c r="K77" i="4"/>
  <c r="J77" i="4"/>
  <c r="H77" i="4"/>
  <c r="M77" i="4" s="1"/>
  <c r="K76" i="4"/>
  <c r="J76" i="4"/>
  <c r="H76" i="4"/>
  <c r="M75" i="4"/>
  <c r="K75" i="4"/>
  <c r="J75" i="4"/>
  <c r="H75" i="4"/>
  <c r="L75" i="4" s="1"/>
  <c r="M74" i="4"/>
  <c r="L74" i="4"/>
  <c r="K74" i="4"/>
  <c r="J74" i="4"/>
  <c r="H74" i="4"/>
  <c r="K73" i="4"/>
  <c r="J73" i="4"/>
  <c r="H73" i="4"/>
  <c r="L73" i="4" s="1"/>
  <c r="K72" i="4"/>
  <c r="J72" i="4"/>
  <c r="H72" i="4"/>
  <c r="M72" i="4" s="1"/>
  <c r="K71" i="4"/>
  <c r="J71" i="4"/>
  <c r="H71" i="4"/>
  <c r="L70" i="4"/>
  <c r="K70" i="4"/>
  <c r="J70" i="4"/>
  <c r="H70" i="4"/>
  <c r="M70" i="4" s="1"/>
  <c r="K69" i="4"/>
  <c r="J69" i="4"/>
  <c r="H69" i="4"/>
  <c r="M69" i="4" s="1"/>
  <c r="K68" i="4"/>
  <c r="J68" i="4"/>
  <c r="H68" i="4"/>
  <c r="M67" i="4"/>
  <c r="L67" i="4"/>
  <c r="K67" i="4"/>
  <c r="J67" i="4"/>
  <c r="H67" i="4"/>
  <c r="M66" i="4"/>
  <c r="K66" i="4"/>
  <c r="J66" i="4"/>
  <c r="H66" i="4"/>
  <c r="L66" i="4" s="1"/>
  <c r="K65" i="4"/>
  <c r="J65" i="4"/>
  <c r="H65" i="4"/>
  <c r="L65" i="4" s="1"/>
  <c r="M64" i="4"/>
  <c r="L64" i="4"/>
  <c r="K64" i="4"/>
  <c r="J64" i="4"/>
  <c r="H64" i="4"/>
  <c r="K63" i="4"/>
  <c r="J63" i="4"/>
  <c r="H63" i="4"/>
  <c r="K62" i="4"/>
  <c r="J62" i="4"/>
  <c r="H62" i="4"/>
  <c r="M62" i="4" s="1"/>
  <c r="K61" i="4"/>
  <c r="J61" i="4"/>
  <c r="H61" i="4"/>
  <c r="M61" i="4" s="1"/>
  <c r="K60" i="4"/>
  <c r="J60" i="4"/>
  <c r="H60" i="4"/>
  <c r="M59" i="4"/>
  <c r="K59" i="4"/>
  <c r="J59" i="4"/>
  <c r="H59" i="4"/>
  <c r="L59" i="4" s="1"/>
  <c r="K58" i="4"/>
  <c r="J58" i="4"/>
  <c r="H58" i="4"/>
  <c r="M58" i="4" s="1"/>
  <c r="K57" i="4"/>
  <c r="J57" i="4"/>
  <c r="H57" i="4"/>
  <c r="L57" i="4" s="1"/>
  <c r="M56" i="4"/>
  <c r="L56" i="4"/>
  <c r="K56" i="4"/>
  <c r="J56" i="4"/>
  <c r="H56" i="4"/>
  <c r="K55" i="4"/>
  <c r="J55" i="4"/>
  <c r="H55" i="4"/>
  <c r="K54" i="4"/>
  <c r="J54" i="4"/>
  <c r="H54" i="4"/>
  <c r="M54" i="4" s="1"/>
  <c r="K53" i="4"/>
  <c r="J53" i="4"/>
  <c r="H53" i="4"/>
  <c r="M53" i="4" s="1"/>
  <c r="K52" i="4"/>
  <c r="J52" i="4"/>
  <c r="H52" i="4"/>
  <c r="M51" i="4"/>
  <c r="K51" i="4"/>
  <c r="J51" i="4"/>
  <c r="H51" i="4"/>
  <c r="L51" i="4" s="1"/>
  <c r="K50" i="4"/>
  <c r="J50" i="4"/>
  <c r="H50" i="4"/>
  <c r="M50" i="4" s="1"/>
  <c r="K49" i="4"/>
  <c r="J49" i="4"/>
  <c r="H49" i="4"/>
  <c r="L49" i="4" s="1"/>
  <c r="M48" i="4"/>
  <c r="L48" i="4"/>
  <c r="K48" i="4"/>
  <c r="J48" i="4"/>
  <c r="H48" i="4"/>
  <c r="K47" i="4"/>
  <c r="J47" i="4"/>
  <c r="H47" i="4"/>
  <c r="K46" i="4"/>
  <c r="J46" i="4"/>
  <c r="H46" i="4"/>
  <c r="M46" i="4" s="1"/>
  <c r="K45" i="4"/>
  <c r="J45" i="4"/>
  <c r="H45" i="4"/>
  <c r="M45" i="4" s="1"/>
  <c r="K44" i="4"/>
  <c r="J44" i="4"/>
  <c r="H44" i="4"/>
  <c r="M43" i="4"/>
  <c r="K43" i="4"/>
  <c r="J43" i="4"/>
  <c r="H43" i="4"/>
  <c r="L43" i="4" s="1"/>
  <c r="K42" i="4"/>
  <c r="J42" i="4"/>
  <c r="H42" i="4"/>
  <c r="M42" i="4" s="1"/>
  <c r="K41" i="4"/>
  <c r="J41" i="4"/>
  <c r="H41" i="4"/>
  <c r="L41" i="4" s="1"/>
  <c r="M40" i="4"/>
  <c r="L40" i="4"/>
  <c r="K40" i="4"/>
  <c r="J40" i="4"/>
  <c r="H40" i="4"/>
  <c r="K39" i="4"/>
  <c r="J39" i="4"/>
  <c r="H39" i="4"/>
  <c r="M38" i="4"/>
  <c r="L38" i="4"/>
  <c r="K38" i="4"/>
  <c r="J38" i="4"/>
  <c r="H38" i="4"/>
  <c r="L37" i="4"/>
  <c r="K37" i="4"/>
  <c r="J37" i="4"/>
  <c r="H37" i="4"/>
  <c r="M37" i="4" s="1"/>
  <c r="K36" i="4"/>
  <c r="J36" i="4"/>
  <c r="H36" i="4"/>
  <c r="K35" i="4"/>
  <c r="J35" i="4"/>
  <c r="H35" i="4"/>
  <c r="M35" i="4" s="1"/>
  <c r="L34" i="4"/>
  <c r="K34" i="4"/>
  <c r="J34" i="4"/>
  <c r="H34" i="4"/>
  <c r="M34" i="4" s="1"/>
  <c r="M33" i="4"/>
  <c r="K33" i="4"/>
  <c r="J33" i="4"/>
  <c r="H33" i="4"/>
  <c r="L33" i="4" s="1"/>
  <c r="M32" i="4"/>
  <c r="L32" i="4"/>
  <c r="K32" i="4"/>
  <c r="J32" i="4"/>
  <c r="H32" i="4"/>
  <c r="K31" i="4"/>
  <c r="J31" i="4"/>
  <c r="H31" i="4"/>
  <c r="K30" i="4"/>
  <c r="J30" i="4"/>
  <c r="H30" i="4"/>
  <c r="M30" i="4" s="1"/>
  <c r="L29" i="4"/>
  <c r="K29" i="4"/>
  <c r="J29" i="4"/>
  <c r="H29" i="4"/>
  <c r="M29" i="4" s="1"/>
  <c r="K28" i="4"/>
  <c r="J28" i="4"/>
  <c r="H28" i="4"/>
  <c r="M27" i="4"/>
  <c r="L27" i="4"/>
  <c r="K27" i="4"/>
  <c r="J27" i="4"/>
  <c r="H27" i="4"/>
  <c r="K26" i="4"/>
  <c r="J26" i="4"/>
  <c r="H26" i="4"/>
  <c r="M26" i="4" s="1"/>
  <c r="M25" i="4"/>
  <c r="K25" i="4"/>
  <c r="J25" i="4"/>
  <c r="H25" i="4"/>
  <c r="L25" i="4" s="1"/>
  <c r="M24" i="4"/>
  <c r="L24" i="4"/>
  <c r="K24" i="4"/>
  <c r="J24" i="4"/>
  <c r="H24" i="4"/>
  <c r="K23" i="4"/>
  <c r="J23" i="4"/>
  <c r="H23" i="4"/>
  <c r="K22" i="4"/>
  <c r="J22" i="4"/>
  <c r="H22" i="4"/>
  <c r="M22" i="4" s="1"/>
  <c r="K21" i="4"/>
  <c r="J21" i="4"/>
  <c r="H21" i="4"/>
  <c r="M21" i="4" s="1"/>
  <c r="K20" i="4"/>
  <c r="J20" i="4"/>
  <c r="H20" i="4"/>
  <c r="M19" i="4"/>
  <c r="L19" i="4"/>
  <c r="K19" i="4"/>
  <c r="J19" i="4"/>
  <c r="H19" i="4"/>
  <c r="K18" i="4"/>
  <c r="J18" i="4"/>
  <c r="H18" i="4"/>
  <c r="M18" i="4" s="1"/>
  <c r="K17" i="4"/>
  <c r="J17" i="4"/>
  <c r="H17" i="4"/>
  <c r="L17" i="4" s="1"/>
  <c r="K16" i="4"/>
  <c r="J16" i="4"/>
  <c r="L16" i="4" s="1"/>
  <c r="H16" i="4"/>
  <c r="K15" i="4"/>
  <c r="J15" i="4"/>
  <c r="L15" i="4" s="1"/>
  <c r="H15" i="4"/>
  <c r="K14" i="4"/>
  <c r="J14" i="4"/>
  <c r="H14" i="4"/>
  <c r="K13" i="4"/>
  <c r="J13" i="4"/>
  <c r="H13" i="4"/>
  <c r="K12" i="4"/>
  <c r="J12" i="4"/>
  <c r="H12" i="4"/>
  <c r="C4" i="4"/>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L18" i="6"/>
  <c r="K18" i="6"/>
  <c r="J18" i="6"/>
  <c r="I18" i="6"/>
  <c r="L17" i="6"/>
  <c r="K17" i="6"/>
  <c r="J17" i="6"/>
  <c r="I17" i="6"/>
  <c r="L16" i="6"/>
  <c r="K16" i="6"/>
  <c r="J16" i="6"/>
  <c r="I16" i="6"/>
  <c r="L15" i="6"/>
  <c r="K15" i="6"/>
  <c r="J15" i="6"/>
  <c r="I15" i="6"/>
  <c r="L14" i="6"/>
  <c r="K14" i="6"/>
  <c r="J14" i="6"/>
  <c r="I14" i="6"/>
  <c r="L13" i="6"/>
  <c r="K13" i="6"/>
  <c r="I13" i="6"/>
  <c r="L12" i="6"/>
  <c r="K12" i="6"/>
  <c r="J12" i="6"/>
  <c r="I12" i="6"/>
  <c r="B4" i="6"/>
  <c r="Q150" i="3"/>
  <c r="P150" i="3"/>
  <c r="O150" i="3"/>
  <c r="N150" i="3"/>
  <c r="S149" i="3"/>
  <c r="Q149" i="3"/>
  <c r="P149" i="3"/>
  <c r="O149" i="3"/>
  <c r="N149" i="3"/>
  <c r="Q148" i="3"/>
  <c r="P148" i="3"/>
  <c r="O148" i="3"/>
  <c r="N148" i="3"/>
  <c r="Q147" i="3"/>
  <c r="P147" i="3"/>
  <c r="O147" i="3"/>
  <c r="N147" i="3"/>
  <c r="S146" i="3"/>
  <c r="Q146" i="3"/>
  <c r="P146" i="3"/>
  <c r="O146" i="3"/>
  <c r="N146" i="3"/>
  <c r="Q145" i="3"/>
  <c r="P145" i="3"/>
  <c r="O145" i="3"/>
  <c r="N145" i="3"/>
  <c r="Q144" i="3"/>
  <c r="P144" i="3"/>
  <c r="O144" i="3"/>
  <c r="N144" i="3"/>
  <c r="Q143" i="3"/>
  <c r="P143" i="3"/>
  <c r="O143" i="3"/>
  <c r="N143" i="3"/>
  <c r="Q142" i="3"/>
  <c r="P142" i="3"/>
  <c r="O142" i="3"/>
  <c r="N142" i="3"/>
  <c r="Q141" i="3"/>
  <c r="P141" i="3"/>
  <c r="O141" i="3"/>
  <c r="N141" i="3"/>
  <c r="Q140" i="3"/>
  <c r="P140" i="3"/>
  <c r="O140" i="3"/>
  <c r="N140" i="3"/>
  <c r="Q139" i="3"/>
  <c r="P139" i="3"/>
  <c r="O139" i="3"/>
  <c r="N139" i="3"/>
  <c r="S138" i="3"/>
  <c r="Q138" i="3"/>
  <c r="P138" i="3"/>
  <c r="O138" i="3"/>
  <c r="N138" i="3"/>
  <c r="S137" i="3"/>
  <c r="Q137" i="3"/>
  <c r="P137" i="3"/>
  <c r="O137" i="3"/>
  <c r="N137" i="3"/>
  <c r="Q136" i="3"/>
  <c r="P136" i="3"/>
  <c r="O136" i="3"/>
  <c r="N136" i="3"/>
  <c r="Q135" i="3"/>
  <c r="P135" i="3"/>
  <c r="O135" i="3"/>
  <c r="N135" i="3"/>
  <c r="Q134" i="3"/>
  <c r="P134" i="3"/>
  <c r="O134" i="3"/>
  <c r="N134" i="3"/>
  <c r="Q133" i="3"/>
  <c r="P133" i="3"/>
  <c r="O133" i="3"/>
  <c r="N133" i="3"/>
  <c r="Q132" i="3"/>
  <c r="P132" i="3"/>
  <c r="O132" i="3"/>
  <c r="N132" i="3"/>
  <c r="Q131" i="3"/>
  <c r="P131" i="3"/>
  <c r="O131" i="3"/>
  <c r="N131" i="3"/>
  <c r="Q130" i="3"/>
  <c r="P130" i="3"/>
  <c r="O130" i="3"/>
  <c r="N130" i="3"/>
  <c r="Q129" i="3"/>
  <c r="P129" i="3"/>
  <c r="O129" i="3"/>
  <c r="N129" i="3"/>
  <c r="Q128" i="3"/>
  <c r="P128" i="3"/>
  <c r="O128" i="3"/>
  <c r="N128" i="3"/>
  <c r="Q127" i="3"/>
  <c r="P127" i="3"/>
  <c r="O127" i="3"/>
  <c r="N127" i="3"/>
  <c r="S126" i="3"/>
  <c r="Q126" i="3"/>
  <c r="P126" i="3"/>
  <c r="O126" i="3"/>
  <c r="N126" i="3"/>
  <c r="S125" i="3"/>
  <c r="Q125" i="3"/>
  <c r="P125" i="3"/>
  <c r="O125" i="3"/>
  <c r="N125" i="3"/>
  <c r="Q124" i="3"/>
  <c r="P124" i="3"/>
  <c r="O124" i="3"/>
  <c r="N124" i="3"/>
  <c r="Q123" i="3"/>
  <c r="P123" i="3"/>
  <c r="O123" i="3"/>
  <c r="N123" i="3"/>
  <c r="S122" i="3"/>
  <c r="Q122" i="3"/>
  <c r="P122" i="3"/>
  <c r="O122" i="3"/>
  <c r="N122" i="3"/>
  <c r="Q121" i="3"/>
  <c r="P121" i="3"/>
  <c r="O121" i="3"/>
  <c r="N121" i="3"/>
  <c r="Q120" i="3"/>
  <c r="P120" i="3"/>
  <c r="O120" i="3"/>
  <c r="N120" i="3"/>
  <c r="Q119" i="3"/>
  <c r="P119" i="3"/>
  <c r="O119" i="3"/>
  <c r="N119" i="3"/>
  <c r="Q118" i="3"/>
  <c r="P118" i="3"/>
  <c r="O118" i="3"/>
  <c r="N118" i="3"/>
  <c r="Q117" i="3"/>
  <c r="P117" i="3"/>
  <c r="O117" i="3"/>
  <c r="N117" i="3"/>
  <c r="Q116" i="3"/>
  <c r="P116" i="3"/>
  <c r="O116" i="3"/>
  <c r="N116" i="3"/>
  <c r="Q115" i="3"/>
  <c r="P115" i="3"/>
  <c r="O115" i="3"/>
  <c r="N115" i="3"/>
  <c r="S114" i="3"/>
  <c r="Q114" i="3"/>
  <c r="P114" i="3"/>
  <c r="O114" i="3"/>
  <c r="N114" i="3"/>
  <c r="S113" i="3"/>
  <c r="Q113" i="3"/>
  <c r="P113" i="3"/>
  <c r="O113" i="3"/>
  <c r="N113" i="3"/>
  <c r="Q112" i="3"/>
  <c r="P112" i="3"/>
  <c r="O112" i="3"/>
  <c r="N112" i="3"/>
  <c r="Q111" i="3"/>
  <c r="P111" i="3"/>
  <c r="O111" i="3"/>
  <c r="T111" i="3" s="1"/>
  <c r="N111" i="3"/>
  <c r="Q110" i="3"/>
  <c r="P110" i="3"/>
  <c r="O110" i="3"/>
  <c r="N110" i="3"/>
  <c r="Q109" i="3"/>
  <c r="P109" i="3"/>
  <c r="O109" i="3"/>
  <c r="N109" i="3"/>
  <c r="Q108" i="3"/>
  <c r="P108" i="3"/>
  <c r="O108" i="3"/>
  <c r="N108" i="3"/>
  <c r="S107" i="3"/>
  <c r="Q107" i="3"/>
  <c r="P107" i="3"/>
  <c r="O107" i="3"/>
  <c r="N107" i="3"/>
  <c r="Q106" i="3"/>
  <c r="P106" i="3"/>
  <c r="O106" i="3"/>
  <c r="N106" i="3"/>
  <c r="Q105" i="3"/>
  <c r="P105" i="3"/>
  <c r="O105" i="3"/>
  <c r="N105" i="3"/>
  <c r="Q104" i="3"/>
  <c r="P104" i="3"/>
  <c r="O104" i="3"/>
  <c r="N104" i="3"/>
  <c r="Q103" i="3"/>
  <c r="P103" i="3"/>
  <c r="O103" i="3"/>
  <c r="N103" i="3"/>
  <c r="Q102" i="3"/>
  <c r="P102" i="3"/>
  <c r="O102" i="3"/>
  <c r="N102" i="3"/>
  <c r="S101" i="3"/>
  <c r="Q101" i="3"/>
  <c r="P101" i="3"/>
  <c r="O101" i="3"/>
  <c r="N101" i="3"/>
  <c r="Q100" i="3"/>
  <c r="P100" i="3"/>
  <c r="O100" i="3"/>
  <c r="N100" i="3"/>
  <c r="Q99" i="3"/>
  <c r="P99" i="3"/>
  <c r="O99" i="3"/>
  <c r="N99" i="3"/>
  <c r="S98" i="3"/>
  <c r="Q98" i="3"/>
  <c r="P98" i="3"/>
  <c r="O98" i="3"/>
  <c r="N98" i="3"/>
  <c r="Q97" i="3"/>
  <c r="P97" i="3"/>
  <c r="O97" i="3"/>
  <c r="N97" i="3"/>
  <c r="Q96" i="3"/>
  <c r="P96" i="3"/>
  <c r="O96" i="3"/>
  <c r="N96" i="3"/>
  <c r="Q95" i="3"/>
  <c r="P95" i="3"/>
  <c r="O95" i="3"/>
  <c r="N95" i="3"/>
  <c r="Q94" i="3"/>
  <c r="P94" i="3"/>
  <c r="O94" i="3"/>
  <c r="N94" i="3"/>
  <c r="Q93" i="3"/>
  <c r="P93" i="3"/>
  <c r="O93" i="3"/>
  <c r="N93" i="3"/>
  <c r="Q92" i="3"/>
  <c r="P92" i="3"/>
  <c r="O92" i="3"/>
  <c r="N92" i="3"/>
  <c r="Q91" i="3"/>
  <c r="P91" i="3"/>
  <c r="O91" i="3"/>
  <c r="N91" i="3"/>
  <c r="S90" i="3"/>
  <c r="Q90" i="3"/>
  <c r="P90" i="3"/>
  <c r="O90" i="3"/>
  <c r="N90" i="3"/>
  <c r="S89" i="3"/>
  <c r="Q89" i="3"/>
  <c r="P89" i="3"/>
  <c r="O89" i="3"/>
  <c r="N89" i="3"/>
  <c r="Q88" i="3"/>
  <c r="P88" i="3"/>
  <c r="O88" i="3"/>
  <c r="N88" i="3"/>
  <c r="Q87" i="3"/>
  <c r="P87" i="3"/>
  <c r="O87" i="3"/>
  <c r="N87" i="3"/>
  <c r="Q86" i="3"/>
  <c r="P86" i="3"/>
  <c r="O86" i="3"/>
  <c r="N86" i="3"/>
  <c r="Q85" i="3"/>
  <c r="P85" i="3"/>
  <c r="O85" i="3"/>
  <c r="N85" i="3"/>
  <c r="Q84" i="3"/>
  <c r="P84" i="3"/>
  <c r="O84" i="3"/>
  <c r="N84" i="3"/>
  <c r="Q83" i="3"/>
  <c r="P83" i="3"/>
  <c r="O83" i="3"/>
  <c r="N83" i="3"/>
  <c r="S82" i="3"/>
  <c r="Q82" i="3"/>
  <c r="P82" i="3"/>
  <c r="O82" i="3"/>
  <c r="N82" i="3"/>
  <c r="Q81" i="3"/>
  <c r="P81" i="3"/>
  <c r="O81" i="3"/>
  <c r="N81" i="3"/>
  <c r="Q80" i="3"/>
  <c r="P80" i="3"/>
  <c r="O80" i="3"/>
  <c r="N80" i="3"/>
  <c r="Q79" i="3"/>
  <c r="P79" i="3"/>
  <c r="O79" i="3"/>
  <c r="N79" i="3"/>
  <c r="Q78" i="3"/>
  <c r="P78" i="3"/>
  <c r="O78" i="3"/>
  <c r="N78" i="3"/>
  <c r="S77" i="3"/>
  <c r="Q77" i="3"/>
  <c r="P77" i="3"/>
  <c r="O77" i="3"/>
  <c r="N77" i="3"/>
  <c r="Q76" i="3"/>
  <c r="P76" i="3"/>
  <c r="O76" i="3"/>
  <c r="N76" i="3"/>
  <c r="Q75" i="3"/>
  <c r="P75" i="3"/>
  <c r="O75" i="3"/>
  <c r="N75" i="3"/>
  <c r="S74" i="3"/>
  <c r="Q74" i="3"/>
  <c r="P74" i="3"/>
  <c r="O74" i="3"/>
  <c r="N74" i="3"/>
  <c r="Q73" i="3"/>
  <c r="P73" i="3"/>
  <c r="O73" i="3"/>
  <c r="N73" i="3"/>
  <c r="Q72" i="3"/>
  <c r="P72" i="3"/>
  <c r="O72" i="3"/>
  <c r="N72" i="3"/>
  <c r="Q71" i="3"/>
  <c r="P71" i="3"/>
  <c r="O71" i="3"/>
  <c r="N71" i="3"/>
  <c r="Q70" i="3"/>
  <c r="P70" i="3"/>
  <c r="O70" i="3"/>
  <c r="N70" i="3"/>
  <c r="Q69" i="3"/>
  <c r="P69" i="3"/>
  <c r="O69" i="3"/>
  <c r="N69" i="3"/>
  <c r="Q68" i="3"/>
  <c r="P68" i="3"/>
  <c r="O68" i="3"/>
  <c r="N68" i="3"/>
  <c r="Q67" i="3"/>
  <c r="P67" i="3"/>
  <c r="O67" i="3"/>
  <c r="N67" i="3"/>
  <c r="S66" i="3"/>
  <c r="Q66" i="3"/>
  <c r="P66" i="3"/>
  <c r="O66" i="3"/>
  <c r="N66" i="3"/>
  <c r="S65" i="3"/>
  <c r="Q65" i="3"/>
  <c r="P65" i="3"/>
  <c r="O65" i="3"/>
  <c r="N65" i="3"/>
  <c r="Q64" i="3"/>
  <c r="P64" i="3"/>
  <c r="O64" i="3"/>
  <c r="N64" i="3"/>
  <c r="Q63" i="3"/>
  <c r="P63" i="3"/>
  <c r="O63" i="3"/>
  <c r="N63" i="3"/>
  <c r="S62" i="3"/>
  <c r="Q62" i="3"/>
  <c r="P62" i="3"/>
  <c r="O62" i="3"/>
  <c r="N62" i="3"/>
  <c r="Q61" i="3"/>
  <c r="P61" i="3"/>
  <c r="O61" i="3"/>
  <c r="N61" i="3"/>
  <c r="Q60" i="3"/>
  <c r="P60" i="3"/>
  <c r="O60" i="3"/>
  <c r="N60" i="3"/>
  <c r="Q59" i="3"/>
  <c r="P59" i="3"/>
  <c r="O59" i="3"/>
  <c r="N59" i="3"/>
  <c r="S58" i="3"/>
  <c r="Q58" i="3"/>
  <c r="P58" i="3"/>
  <c r="O58" i="3"/>
  <c r="N58" i="3"/>
  <c r="Q57" i="3"/>
  <c r="P57" i="3"/>
  <c r="O57" i="3"/>
  <c r="N57" i="3"/>
  <c r="Q56" i="3"/>
  <c r="P56" i="3"/>
  <c r="O56" i="3"/>
  <c r="N56" i="3"/>
  <c r="Q55" i="3"/>
  <c r="P55" i="3"/>
  <c r="O55" i="3"/>
  <c r="N55" i="3"/>
  <c r="Q54" i="3"/>
  <c r="P54" i="3"/>
  <c r="O54" i="3"/>
  <c r="N54" i="3"/>
  <c r="S53" i="3"/>
  <c r="Q53" i="3"/>
  <c r="P53" i="3"/>
  <c r="O53" i="3"/>
  <c r="N53" i="3"/>
  <c r="Q52" i="3"/>
  <c r="P52" i="3"/>
  <c r="O52" i="3"/>
  <c r="N52" i="3"/>
  <c r="Q51" i="3"/>
  <c r="P51" i="3"/>
  <c r="O51" i="3"/>
  <c r="N51" i="3"/>
  <c r="S50" i="3"/>
  <c r="Q50" i="3"/>
  <c r="P50" i="3"/>
  <c r="O50" i="3"/>
  <c r="N50" i="3"/>
  <c r="Q49" i="3"/>
  <c r="P49" i="3"/>
  <c r="O49" i="3"/>
  <c r="N49" i="3"/>
  <c r="Q48" i="3"/>
  <c r="P48" i="3"/>
  <c r="O48" i="3"/>
  <c r="N48" i="3"/>
  <c r="Q47" i="3"/>
  <c r="P47" i="3"/>
  <c r="O47" i="3"/>
  <c r="N47" i="3"/>
  <c r="Q46" i="3"/>
  <c r="P46" i="3"/>
  <c r="O46" i="3"/>
  <c r="N46" i="3"/>
  <c r="Q45" i="3"/>
  <c r="P45" i="3"/>
  <c r="O45" i="3"/>
  <c r="N45" i="3"/>
  <c r="Q44" i="3"/>
  <c r="P44" i="3"/>
  <c r="O44" i="3"/>
  <c r="N44" i="3"/>
  <c r="Q43" i="3"/>
  <c r="P43" i="3"/>
  <c r="O43" i="3"/>
  <c r="N43" i="3"/>
  <c r="S42" i="3"/>
  <c r="Q42" i="3"/>
  <c r="P42" i="3"/>
  <c r="O42" i="3"/>
  <c r="N42" i="3"/>
  <c r="S41" i="3"/>
  <c r="Q41" i="3"/>
  <c r="P41" i="3"/>
  <c r="O41" i="3"/>
  <c r="N41" i="3"/>
  <c r="Q40" i="3"/>
  <c r="P40" i="3"/>
  <c r="O40" i="3"/>
  <c r="N40" i="3"/>
  <c r="Q39" i="3"/>
  <c r="P39" i="3"/>
  <c r="O39" i="3"/>
  <c r="N39" i="3"/>
  <c r="Q38" i="3"/>
  <c r="P38" i="3"/>
  <c r="O38" i="3"/>
  <c r="N38" i="3"/>
  <c r="S37" i="3"/>
  <c r="Q37" i="3"/>
  <c r="P37" i="3"/>
  <c r="O37" i="3"/>
  <c r="N37" i="3"/>
  <c r="S36" i="3"/>
  <c r="Q36" i="3"/>
  <c r="P36" i="3"/>
  <c r="O36" i="3"/>
  <c r="N36" i="3"/>
  <c r="S35" i="3"/>
  <c r="Q35" i="3"/>
  <c r="P35" i="3"/>
  <c r="O35" i="3"/>
  <c r="N35" i="3"/>
  <c r="S34" i="3"/>
  <c r="Q34" i="3"/>
  <c r="P34" i="3"/>
  <c r="O34" i="3"/>
  <c r="N34" i="3"/>
  <c r="Q33" i="3"/>
  <c r="P33" i="3"/>
  <c r="O33" i="3"/>
  <c r="N33" i="3"/>
  <c r="Q32" i="3"/>
  <c r="P32" i="3"/>
  <c r="O32" i="3"/>
  <c r="N32" i="3"/>
  <c r="Q31" i="3"/>
  <c r="P31" i="3"/>
  <c r="O31" i="3"/>
  <c r="N31" i="3"/>
  <c r="Q30" i="3"/>
  <c r="S30" i="3" s="1"/>
  <c r="P30" i="3"/>
  <c r="O30" i="3"/>
  <c r="N30" i="3"/>
  <c r="Q29" i="3"/>
  <c r="S29" i="3" s="1"/>
  <c r="P29" i="3"/>
  <c r="O29" i="3"/>
  <c r="N29" i="3"/>
  <c r="Q28" i="3"/>
  <c r="P28" i="3"/>
  <c r="O28" i="3"/>
  <c r="N28" i="3"/>
  <c r="Q27" i="3"/>
  <c r="S27" i="3" s="1"/>
  <c r="P27" i="3"/>
  <c r="O27" i="3"/>
  <c r="N27" i="3"/>
  <c r="Q26" i="3"/>
  <c r="P26" i="3"/>
  <c r="O26" i="3"/>
  <c r="N26" i="3"/>
  <c r="Q25" i="3"/>
  <c r="P25" i="3"/>
  <c r="O25" i="3"/>
  <c r="N25" i="3"/>
  <c r="Q24" i="3"/>
  <c r="S24" i="3" s="1"/>
  <c r="P24" i="3"/>
  <c r="O24" i="3"/>
  <c r="N24" i="3"/>
  <c r="Q23" i="3"/>
  <c r="P23" i="3"/>
  <c r="O23" i="3"/>
  <c r="N23" i="3"/>
  <c r="Q22" i="3"/>
  <c r="P22" i="3"/>
  <c r="O22" i="3"/>
  <c r="N22" i="3"/>
  <c r="Q21" i="3"/>
  <c r="M159" i="28" s="1"/>
  <c r="P21" i="3"/>
  <c r="O21" i="3"/>
  <c r="N21" i="3"/>
  <c r="Q20" i="3"/>
  <c r="P20" i="3"/>
  <c r="O20" i="3"/>
  <c r="N20" i="3"/>
  <c r="Q19" i="3"/>
  <c r="P19" i="3"/>
  <c r="O19" i="3"/>
  <c r="L157" i="28" s="1"/>
  <c r="D157" i="28" s="1"/>
  <c r="E157" i="28" s="1"/>
  <c r="N19" i="3"/>
  <c r="Q18" i="3"/>
  <c r="P18" i="3"/>
  <c r="O18" i="3"/>
  <c r="N18" i="3"/>
  <c r="Q17" i="3"/>
  <c r="P17" i="3"/>
  <c r="O17" i="3"/>
  <c r="L156" i="28" s="1"/>
  <c r="N17" i="3"/>
  <c r="Q16" i="3"/>
  <c r="P16" i="3"/>
  <c r="O16" i="3"/>
  <c r="L155" i="28" s="1"/>
  <c r="N16" i="3"/>
  <c r="Q15" i="3"/>
  <c r="P15" i="3"/>
  <c r="O15" i="3"/>
  <c r="L154" i="28" s="1"/>
  <c r="N15" i="3"/>
  <c r="Q14" i="3"/>
  <c r="O14" i="3"/>
  <c r="L153" i="28" s="1"/>
  <c r="N14" i="3"/>
  <c r="Q13" i="3"/>
  <c r="O13" i="3"/>
  <c r="N13" i="3"/>
  <c r="B4" i="3"/>
  <c r="R150" i="39"/>
  <c r="R149" i="39"/>
  <c r="R148" i="39"/>
  <c r="R147" i="39"/>
  <c r="R146" i="39"/>
  <c r="R145" i="39"/>
  <c r="R144" i="39"/>
  <c r="R143" i="39"/>
  <c r="R142" i="39"/>
  <c r="R141" i="39"/>
  <c r="R140" i="39"/>
  <c r="R139" i="39"/>
  <c r="R138" i="39"/>
  <c r="R137" i="39"/>
  <c r="R136" i="39"/>
  <c r="R135" i="39"/>
  <c r="R134" i="39"/>
  <c r="R133" i="39"/>
  <c r="R132" i="39"/>
  <c r="R131" i="39"/>
  <c r="R130" i="39"/>
  <c r="R129" i="39"/>
  <c r="R128" i="39"/>
  <c r="R127" i="39"/>
  <c r="R126" i="39"/>
  <c r="R125" i="39"/>
  <c r="R124" i="39"/>
  <c r="R123" i="39"/>
  <c r="R122" i="39"/>
  <c r="R121" i="39"/>
  <c r="R120" i="39"/>
  <c r="R119" i="39"/>
  <c r="R118" i="39"/>
  <c r="R117" i="39"/>
  <c r="R116" i="39"/>
  <c r="R115" i="39"/>
  <c r="R114" i="39"/>
  <c r="R113" i="39"/>
  <c r="R112" i="39"/>
  <c r="R111" i="39"/>
  <c r="R110" i="39"/>
  <c r="R109" i="39"/>
  <c r="R108" i="39"/>
  <c r="R107" i="39"/>
  <c r="R106" i="39"/>
  <c r="R105" i="39"/>
  <c r="R104" i="39"/>
  <c r="R103" i="39"/>
  <c r="R102" i="39"/>
  <c r="R101" i="39"/>
  <c r="R100" i="39"/>
  <c r="R99" i="39"/>
  <c r="R98" i="39"/>
  <c r="R97" i="39"/>
  <c r="R96" i="39"/>
  <c r="R95" i="39"/>
  <c r="R94" i="39"/>
  <c r="R93" i="39"/>
  <c r="R92" i="39"/>
  <c r="R91" i="39"/>
  <c r="R90" i="39"/>
  <c r="R89" i="39"/>
  <c r="R88" i="39"/>
  <c r="R87" i="39"/>
  <c r="R86" i="39"/>
  <c r="R85" i="39"/>
  <c r="R84" i="39"/>
  <c r="R83" i="39"/>
  <c r="R82" i="39"/>
  <c r="R81" i="39"/>
  <c r="R80" i="39"/>
  <c r="R79" i="39"/>
  <c r="R78" i="39"/>
  <c r="R77" i="39"/>
  <c r="R76" i="39"/>
  <c r="R75" i="39"/>
  <c r="R74" i="39"/>
  <c r="R73" i="39"/>
  <c r="R72" i="39"/>
  <c r="R71" i="39"/>
  <c r="R70" i="39"/>
  <c r="R69" i="39"/>
  <c r="R68" i="39"/>
  <c r="R67" i="39"/>
  <c r="R66" i="39"/>
  <c r="R65" i="39"/>
  <c r="R64" i="39"/>
  <c r="R63" i="39"/>
  <c r="R62" i="39"/>
  <c r="R61" i="39"/>
  <c r="R60" i="39"/>
  <c r="R59" i="39"/>
  <c r="R58" i="39"/>
  <c r="R57" i="39"/>
  <c r="R56" i="39"/>
  <c r="R55" i="39"/>
  <c r="R54" i="39"/>
  <c r="R53" i="39"/>
  <c r="R52" i="39"/>
  <c r="R51" i="39"/>
  <c r="R50" i="39"/>
  <c r="R49" i="39"/>
  <c r="R48" i="39"/>
  <c r="R47" i="39"/>
  <c r="R46" i="39"/>
  <c r="R45" i="39"/>
  <c r="R44" i="39"/>
  <c r="R43" i="39"/>
  <c r="R42" i="39"/>
  <c r="R41" i="39"/>
  <c r="R40" i="39"/>
  <c r="R39" i="39"/>
  <c r="R38" i="39"/>
  <c r="R37" i="39"/>
  <c r="R36" i="39"/>
  <c r="R35" i="39"/>
  <c r="R34" i="39"/>
  <c r="R33" i="39"/>
  <c r="R32" i="39"/>
  <c r="R31" i="39"/>
  <c r="R30" i="39"/>
  <c r="R29" i="39"/>
  <c r="R28" i="39"/>
  <c r="R27" i="39"/>
  <c r="R26" i="39"/>
  <c r="R25" i="39"/>
  <c r="R24" i="39"/>
  <c r="R23" i="39"/>
  <c r="R22" i="39"/>
  <c r="R21" i="39"/>
  <c r="R20" i="39"/>
  <c r="AC19" i="39" a="1"/>
  <c r="AC19" i="39" s="1"/>
  <c r="AB19" i="39"/>
  <c r="AA19" i="39"/>
  <c r="Z19" i="39"/>
  <c r="R19" i="39"/>
  <c r="AC18" i="39" a="1"/>
  <c r="AC18" i="39" s="1"/>
  <c r="AB18" i="39"/>
  <c r="AA18" i="39"/>
  <c r="Z18" i="39"/>
  <c r="AD18" i="39" s="1"/>
  <c r="R18" i="39"/>
  <c r="AC17" i="39" a="1"/>
  <c r="AC17" i="39" s="1"/>
  <c r="AB17" i="39"/>
  <c r="AA17" i="39"/>
  <c r="Z17" i="39"/>
  <c r="R17" i="39"/>
  <c r="AC16" i="39" a="1"/>
  <c r="AC16" i="39" s="1"/>
  <c r="AB16" i="39"/>
  <c r="AA16" i="39"/>
  <c r="Z16" i="39"/>
  <c r="R16" i="39"/>
  <c r="AC15" i="39" a="1"/>
  <c r="AC15" i="39" s="1"/>
  <c r="AB15" i="39"/>
  <c r="AA15" i="39"/>
  <c r="R15" i="39"/>
  <c r="AC14" i="39" a="1"/>
  <c r="AC14" i="39" s="1"/>
  <c r="AB14" i="39"/>
  <c r="AA14" i="39"/>
  <c r="Z14" i="39"/>
  <c r="X14" i="39"/>
  <c r="W14" i="39"/>
  <c r="V14" i="39"/>
  <c r="T14" i="39"/>
  <c r="U14" i="39" s="1"/>
  <c r="R14" i="39"/>
  <c r="K101" i="9"/>
  <c r="I101" i="9"/>
  <c r="K100" i="9"/>
  <c r="I100" i="9"/>
  <c r="K99" i="9"/>
  <c r="I99" i="9"/>
  <c r="K98" i="9"/>
  <c r="I98" i="9"/>
  <c r="K97" i="9"/>
  <c r="I97" i="9"/>
  <c r="K96" i="9"/>
  <c r="I96" i="9"/>
  <c r="K95" i="9"/>
  <c r="I95" i="9"/>
  <c r="K94" i="9"/>
  <c r="I94" i="9"/>
  <c r="K93" i="9"/>
  <c r="I93" i="9"/>
  <c r="K92" i="9"/>
  <c r="I92" i="9"/>
  <c r="K91" i="9"/>
  <c r="I91" i="9"/>
  <c r="K90" i="9"/>
  <c r="I90" i="9"/>
  <c r="K89" i="9"/>
  <c r="I89" i="9"/>
  <c r="K88" i="9"/>
  <c r="I88" i="9"/>
  <c r="K87" i="9"/>
  <c r="I87" i="9"/>
  <c r="K86" i="9"/>
  <c r="I86" i="9"/>
  <c r="K85" i="9"/>
  <c r="I85" i="9"/>
  <c r="K84" i="9"/>
  <c r="I84" i="9"/>
  <c r="K83" i="9"/>
  <c r="I83" i="9"/>
  <c r="K82" i="9"/>
  <c r="I82" i="9"/>
  <c r="K81" i="9"/>
  <c r="I81" i="9"/>
  <c r="K80" i="9"/>
  <c r="I80" i="9"/>
  <c r="K79" i="9"/>
  <c r="I79" i="9"/>
  <c r="K78" i="9"/>
  <c r="I78" i="9"/>
  <c r="K77" i="9"/>
  <c r="I77" i="9"/>
  <c r="K76" i="9"/>
  <c r="I76" i="9"/>
  <c r="K75" i="9"/>
  <c r="I75" i="9"/>
  <c r="K74" i="9"/>
  <c r="I74" i="9"/>
  <c r="K73" i="9"/>
  <c r="I73" i="9"/>
  <c r="K72" i="9"/>
  <c r="I72" i="9"/>
  <c r="K71" i="9"/>
  <c r="I71" i="9"/>
  <c r="K70" i="9"/>
  <c r="I70" i="9"/>
  <c r="K69" i="9"/>
  <c r="I69" i="9"/>
  <c r="K68" i="9"/>
  <c r="I68" i="9"/>
  <c r="K67" i="9"/>
  <c r="I67" i="9"/>
  <c r="K66" i="9"/>
  <c r="I66" i="9"/>
  <c r="K65" i="9"/>
  <c r="I65" i="9"/>
  <c r="K64" i="9"/>
  <c r="I64" i="9"/>
  <c r="K63" i="9"/>
  <c r="I63" i="9"/>
  <c r="K62" i="9"/>
  <c r="I62" i="9"/>
  <c r="K61" i="9"/>
  <c r="I61" i="9"/>
  <c r="K60" i="9"/>
  <c r="I60" i="9"/>
  <c r="K59" i="9"/>
  <c r="I59" i="9"/>
  <c r="K58" i="9"/>
  <c r="I58" i="9"/>
  <c r="K57" i="9"/>
  <c r="I57" i="9"/>
  <c r="K56" i="9"/>
  <c r="I56" i="9"/>
  <c r="K55" i="9"/>
  <c r="I55" i="9"/>
  <c r="K54" i="9"/>
  <c r="I54" i="9"/>
  <c r="K53" i="9"/>
  <c r="I53" i="9"/>
  <c r="K52" i="9"/>
  <c r="I52" i="9"/>
  <c r="K51" i="9"/>
  <c r="I51" i="9"/>
  <c r="K50" i="9"/>
  <c r="I50" i="9"/>
  <c r="K49" i="9"/>
  <c r="I49" i="9"/>
  <c r="K48" i="9"/>
  <c r="I48" i="9"/>
  <c r="K47" i="9"/>
  <c r="I47" i="9"/>
  <c r="K46" i="9"/>
  <c r="I46" i="9"/>
  <c r="K45" i="9"/>
  <c r="I45" i="9"/>
  <c r="K44" i="9"/>
  <c r="I44" i="9"/>
  <c r="K43" i="9"/>
  <c r="I43" i="9"/>
  <c r="K42" i="9"/>
  <c r="I42" i="9"/>
  <c r="K41" i="9"/>
  <c r="I41" i="9"/>
  <c r="K40" i="9"/>
  <c r="I40" i="9"/>
  <c r="K39" i="9"/>
  <c r="I39" i="9"/>
  <c r="K38" i="9"/>
  <c r="I38" i="9"/>
  <c r="K37" i="9"/>
  <c r="I37" i="9"/>
  <c r="K36" i="9"/>
  <c r="I36" i="9"/>
  <c r="K35" i="9"/>
  <c r="I35" i="9"/>
  <c r="K34" i="9"/>
  <c r="I34" i="9"/>
  <c r="K33" i="9"/>
  <c r="I33" i="9"/>
  <c r="K32" i="9"/>
  <c r="I32" i="9"/>
  <c r="K31" i="9"/>
  <c r="I31" i="9"/>
  <c r="K30" i="9"/>
  <c r="I30" i="9"/>
  <c r="K29" i="9"/>
  <c r="I29" i="9"/>
  <c r="K28" i="9"/>
  <c r="I28" i="9"/>
  <c r="K27" i="9"/>
  <c r="I27" i="9"/>
  <c r="K26" i="9"/>
  <c r="I26" i="9"/>
  <c r="K25" i="9"/>
  <c r="I25" i="9"/>
  <c r="K24" i="9"/>
  <c r="I24" i="9"/>
  <c r="I23" i="9"/>
  <c r="I22" i="9"/>
  <c r="I21" i="9"/>
  <c r="I15" i="9"/>
  <c r="B8" i="9"/>
  <c r="BW3" i="42"/>
  <c r="BV3" i="42"/>
  <c r="BU3" i="42"/>
  <c r="BT3" i="42"/>
  <c r="BS3" i="42"/>
  <c r="BR3" i="42"/>
  <c r="BQ3" i="42"/>
  <c r="BP3" i="42"/>
  <c r="BO3" i="42"/>
  <c r="BN3" i="42"/>
  <c r="BM3" i="42"/>
  <c r="G3" i="42"/>
  <c r="F3" i="42"/>
  <c r="E3" i="42"/>
  <c r="C3" i="42"/>
  <c r="B3" i="42"/>
  <c r="A3" i="42"/>
  <c r="I2" i="42" s="1"/>
  <c r="AA2" i="43"/>
  <c r="X87" i="41"/>
  <c r="W87" i="41"/>
  <c r="J87" i="41" s="1"/>
  <c r="Y87" i="41" s="1"/>
  <c r="X86" i="41"/>
  <c r="W86" i="41"/>
  <c r="J86" i="41" s="1"/>
  <c r="Y86" i="41" s="1"/>
  <c r="X85" i="41"/>
  <c r="W85" i="41"/>
  <c r="J85" i="41" s="1"/>
  <c r="Y85" i="41" s="1"/>
  <c r="X84" i="41"/>
  <c r="W84" i="41"/>
  <c r="J84" i="41" s="1"/>
  <c r="Y84" i="41" s="1"/>
  <c r="X83" i="41"/>
  <c r="W83" i="41"/>
  <c r="J83" i="41" s="1"/>
  <c r="Y83" i="41" s="1"/>
  <c r="X82" i="41"/>
  <c r="W82" i="41"/>
  <c r="J82" i="41" s="1"/>
  <c r="Y82" i="41" s="1"/>
  <c r="T82" i="41"/>
  <c r="X81" i="41"/>
  <c r="W81" i="41"/>
  <c r="J81" i="41" s="1"/>
  <c r="Q75" i="41"/>
  <c r="M75" i="41"/>
  <c r="M73" i="41" s="1"/>
  <c r="AB74" i="41"/>
  <c r="AA74" i="41"/>
  <c r="S74" i="41"/>
  <c r="R74" i="41"/>
  <c r="Q74" i="41"/>
  <c r="AB73" i="41"/>
  <c r="AA73" i="41"/>
  <c r="S73" i="41"/>
  <c r="R73" i="41"/>
  <c r="Q73" i="41"/>
  <c r="AB72" i="41"/>
  <c r="AA72" i="41"/>
  <c r="S72" i="41"/>
  <c r="R72" i="41"/>
  <c r="Q72" i="41"/>
  <c r="AB71" i="41"/>
  <c r="AA71" i="41"/>
  <c r="S71" i="41"/>
  <c r="R71" i="41"/>
  <c r="Q71" i="41"/>
  <c r="AE70" i="41"/>
  <c r="AB70" i="41"/>
  <c r="AA70" i="41"/>
  <c r="S70" i="41"/>
  <c r="R70" i="41"/>
  <c r="Q70" i="41"/>
  <c r="AB69" i="41"/>
  <c r="AA69" i="41"/>
  <c r="S69" i="41"/>
  <c r="R69" i="41"/>
  <c r="Q69" i="41"/>
  <c r="AB68" i="41"/>
  <c r="AA68" i="41"/>
  <c r="S68" i="41"/>
  <c r="R68" i="41"/>
  <c r="Q68" i="41"/>
  <c r="AB67" i="41"/>
  <c r="AA67" i="41"/>
  <c r="S67" i="41"/>
  <c r="R67" i="41"/>
  <c r="Q67" i="41"/>
  <c r="AB66" i="41"/>
  <c r="AA66" i="41"/>
  <c r="S66" i="41"/>
  <c r="R66" i="41"/>
  <c r="Q66" i="41"/>
  <c r="AB65" i="41"/>
  <c r="AA65" i="41"/>
  <c r="S65" i="41"/>
  <c r="S75" i="41" s="1"/>
  <c r="R65" i="41"/>
  <c r="Q65" i="41"/>
  <c r="R56" i="41"/>
  <c r="R55" i="41"/>
  <c r="U46" i="41"/>
  <c r="T46" i="41"/>
  <c r="S46" i="41"/>
  <c r="R46" i="41"/>
  <c r="Q46" i="41"/>
  <c r="U45" i="41"/>
  <c r="T45" i="41"/>
  <c r="S45" i="41"/>
  <c r="R45" i="41"/>
  <c r="Q45" i="41"/>
  <c r="U44" i="41"/>
  <c r="T44" i="41"/>
  <c r="S44" i="41"/>
  <c r="R44" i="41"/>
  <c r="Q44" i="41"/>
  <c r="Z43" i="41"/>
  <c r="U43" i="41"/>
  <c r="T43" i="41"/>
  <c r="S43" i="41"/>
  <c r="R43" i="41"/>
  <c r="Q43" i="41"/>
  <c r="BK3" i="42"/>
  <c r="U42" i="41"/>
  <c r="T42" i="41"/>
  <c r="S42" i="41"/>
  <c r="R42" i="41"/>
  <c r="Q42" i="41"/>
  <c r="U41" i="41"/>
  <c r="T41" i="41"/>
  <c r="S41" i="41"/>
  <c r="R41" i="41"/>
  <c r="Q41" i="41"/>
  <c r="Z39" i="41"/>
  <c r="U39" i="41"/>
  <c r="T39" i="41"/>
  <c r="S39" i="41"/>
  <c r="R39" i="41"/>
  <c r="Q39" i="41"/>
  <c r="AB38" i="41"/>
  <c r="Z38" i="41"/>
  <c r="U38" i="41"/>
  <c r="T38" i="41"/>
  <c r="S38" i="41"/>
  <c r="R38" i="41"/>
  <c r="Q38" i="41"/>
  <c r="Z37" i="41"/>
  <c r="T37" i="41"/>
  <c r="S37" i="41"/>
  <c r="R37" i="41"/>
  <c r="Q37" i="41"/>
  <c r="AB36" i="41"/>
  <c r="Z36" i="41"/>
  <c r="T36" i="41"/>
  <c r="S36" i="41"/>
  <c r="R36" i="41"/>
  <c r="U36" i="41" s="1"/>
  <c r="Q36" i="41"/>
  <c r="T35" i="41"/>
  <c r="S35" i="41"/>
  <c r="R35" i="41"/>
  <c r="Q35" i="41"/>
  <c r="T34" i="41"/>
  <c r="S34" i="41"/>
  <c r="R34" i="41"/>
  <c r="Q34" i="41"/>
  <c r="Z33" i="41"/>
  <c r="T33" i="41"/>
  <c r="S33" i="41"/>
  <c r="R33" i="41"/>
  <c r="Q33" i="41"/>
  <c r="Z32" i="41"/>
  <c r="T32" i="41"/>
  <c r="S32" i="41"/>
  <c r="R32" i="41"/>
  <c r="Q32" i="41"/>
  <c r="AB31" i="41"/>
  <c r="Z31" i="41"/>
  <c r="T31" i="41"/>
  <c r="S31" i="41"/>
  <c r="R31" i="41"/>
  <c r="Q31" i="41"/>
  <c r="AA25" i="41"/>
  <c r="Y25" i="41"/>
  <c r="X25" i="41"/>
  <c r="W25" i="41"/>
  <c r="Z25" i="41" s="1"/>
  <c r="T25" i="41"/>
  <c r="S25" i="41"/>
  <c r="R25" i="41"/>
  <c r="AA24" i="41"/>
  <c r="Y24" i="41"/>
  <c r="X24" i="41"/>
  <c r="W24" i="41"/>
  <c r="Z24" i="41" s="1"/>
  <c r="T24" i="41"/>
  <c r="S24" i="41"/>
  <c r="R24" i="41"/>
  <c r="AA23" i="41"/>
  <c r="Y23" i="41"/>
  <c r="X23" i="41"/>
  <c r="W23" i="41"/>
  <c r="Z23" i="41" s="1"/>
  <c r="T23" i="41"/>
  <c r="S23" i="41"/>
  <c r="R23" i="41"/>
  <c r="AA22" i="41"/>
  <c r="Y22" i="41"/>
  <c r="X22" i="41"/>
  <c r="W22" i="41"/>
  <c r="Z22" i="41" s="1"/>
  <c r="T22" i="41"/>
  <c r="S22" i="41"/>
  <c r="R22" i="41"/>
  <c r="AA21" i="41"/>
  <c r="Y21" i="41"/>
  <c r="X21" i="41"/>
  <c r="W21" i="41"/>
  <c r="Z21" i="41" s="1"/>
  <c r="T21" i="41"/>
  <c r="S21" i="41"/>
  <c r="R21" i="41"/>
  <c r="AA20" i="41"/>
  <c r="Y20" i="41"/>
  <c r="X20" i="41"/>
  <c r="W20" i="41"/>
  <c r="Z20" i="41" s="1"/>
  <c r="T20" i="41"/>
  <c r="S20" i="41"/>
  <c r="R20" i="41"/>
  <c r="AA19" i="41"/>
  <c r="Y19" i="41"/>
  <c r="X19" i="41"/>
  <c r="W19" i="41"/>
  <c r="Z19" i="41" s="1"/>
  <c r="T19" i="41"/>
  <c r="S19" i="41"/>
  <c r="R19" i="41"/>
  <c r="Y18" i="41"/>
  <c r="X18" i="41"/>
  <c r="W18" i="41"/>
  <c r="Z18" i="41" s="1"/>
  <c r="AA18" i="41" s="1"/>
  <c r="T18" i="41"/>
  <c r="S18" i="41"/>
  <c r="R18" i="41"/>
  <c r="Y17" i="41"/>
  <c r="X17" i="41"/>
  <c r="W17" i="41"/>
  <c r="Z17" i="41" s="1"/>
  <c r="AA17" i="41" s="1"/>
  <c r="T17" i="41"/>
  <c r="S17" i="41"/>
  <c r="R17" i="41"/>
  <c r="V17" i="41" s="1"/>
  <c r="Y16" i="41"/>
  <c r="X16" i="41"/>
  <c r="W16" i="41"/>
  <c r="Z16" i="41" s="1"/>
  <c r="T16" i="41"/>
  <c r="V16" i="41" s="1"/>
  <c r="S16" i="41"/>
  <c r="R16" i="41"/>
  <c r="Y15" i="41"/>
  <c r="X15" i="41"/>
  <c r="W15" i="41"/>
  <c r="Z15" i="41" s="1"/>
  <c r="T15" i="41"/>
  <c r="S15" i="41"/>
  <c r="U15" i="41" s="1"/>
  <c r="R15" i="41"/>
  <c r="Y14" i="41"/>
  <c r="X14" i="41"/>
  <c r="W14" i="41"/>
  <c r="Z14" i="41" s="1"/>
  <c r="T14" i="41"/>
  <c r="V14" i="41" s="1"/>
  <c r="S14" i="41"/>
  <c r="R14" i="41"/>
  <c r="D38" i="29"/>
  <c r="B7" i="41"/>
  <c r="Q5" i="41"/>
  <c r="E52" i="29" s="1"/>
  <c r="F5" i="41"/>
  <c r="L158" i="28" l="1"/>
  <c r="D158" i="28" s="1"/>
  <c r="E158" i="28" s="1"/>
  <c r="AC36" i="41"/>
  <c r="P72" i="28"/>
  <c r="R72" i="28" s="1"/>
  <c r="W72" i="28" s="1"/>
  <c r="AM3" i="26" s="1"/>
  <c r="L35" i="4"/>
  <c r="B24" i="17"/>
  <c r="AC67" i="41"/>
  <c r="B5" i="18"/>
  <c r="AC74" i="41"/>
  <c r="T113" i="3"/>
  <c r="L72" i="4"/>
  <c r="L80" i="4"/>
  <c r="L88" i="4"/>
  <c r="L96" i="4"/>
  <c r="L104" i="4"/>
  <c r="L112" i="4"/>
  <c r="L120" i="4"/>
  <c r="L128" i="4"/>
  <c r="L136" i="4"/>
  <c r="L144" i="4"/>
  <c r="L21" i="4"/>
  <c r="T140" i="3"/>
  <c r="T110" i="3"/>
  <c r="M41" i="4"/>
  <c r="L45" i="4"/>
  <c r="M49" i="4"/>
  <c r="L53" i="4"/>
  <c r="M57" i="4"/>
  <c r="L61" i="4"/>
  <c r="M65" i="4"/>
  <c r="L22" i="4"/>
  <c r="L69" i="4"/>
  <c r="M73" i="4"/>
  <c r="L77" i="4"/>
  <c r="M81" i="4"/>
  <c r="L85" i="4"/>
  <c r="M89" i="4"/>
  <c r="L93" i="4"/>
  <c r="M97" i="4"/>
  <c r="L101" i="4"/>
  <c r="M105" i="4"/>
  <c r="L109" i="4"/>
  <c r="M113" i="4"/>
  <c r="L117" i="4"/>
  <c r="M121" i="4"/>
  <c r="L125" i="4"/>
  <c r="M129" i="4"/>
  <c r="L133" i="4"/>
  <c r="M137" i="4"/>
  <c r="L141" i="4"/>
  <c r="M145" i="4"/>
  <c r="L149" i="4"/>
  <c r="L26" i="4"/>
  <c r="L30" i="4"/>
  <c r="AC66" i="41"/>
  <c r="L42" i="4"/>
  <c r="L46" i="4"/>
  <c r="L50" i="4"/>
  <c r="L54" i="4"/>
  <c r="L58" i="4"/>
  <c r="L62" i="4"/>
  <c r="L14" i="4"/>
  <c r="L12" i="4"/>
  <c r="M12" i="4" s="1"/>
  <c r="L13" i="4"/>
  <c r="M13" i="4" s="1"/>
  <c r="U37" i="41"/>
  <c r="U35" i="41"/>
  <c r="U34" i="41"/>
  <c r="U33" i="41"/>
  <c r="M18" i="6"/>
  <c r="M17" i="6"/>
  <c r="M16" i="6"/>
  <c r="P16" i="5"/>
  <c r="Z15" i="39"/>
  <c r="AD15" i="39" s="1"/>
  <c r="T136" i="3"/>
  <c r="O13" i="28"/>
  <c r="O8" i="28"/>
  <c r="O12" i="28" s="1"/>
  <c r="P14" i="3"/>
  <c r="S14" i="3" s="1"/>
  <c r="AC35" i="41"/>
  <c r="U72" i="41"/>
  <c r="AD14" i="39"/>
  <c r="M17" i="4"/>
  <c r="L18" i="4"/>
  <c r="T86" i="41"/>
  <c r="AC71" i="41"/>
  <c r="T81" i="41"/>
  <c r="T85" i="41" s="1"/>
  <c r="AD16" i="39"/>
  <c r="P15" i="5"/>
  <c r="P14" i="5"/>
  <c r="U32" i="41"/>
  <c r="S16" i="5"/>
  <c r="AH3" i="26" s="1"/>
  <c r="X15" i="39"/>
  <c r="AK16" i="39" s="1"/>
  <c r="T17" i="39"/>
  <c r="U17" i="39" s="1"/>
  <c r="Y17" i="39" s="1" a="1"/>
  <c r="Y17" i="39" s="1"/>
  <c r="T15" i="39"/>
  <c r="U15" i="39" s="1"/>
  <c r="T18" i="39"/>
  <c r="U18" i="39" s="1"/>
  <c r="T16" i="39"/>
  <c r="U16" i="39" s="1"/>
  <c r="Y16" i="39" s="1" a="1"/>
  <c r="Y16" i="39" s="1"/>
  <c r="S15" i="5"/>
  <c r="AG3" i="26" s="1"/>
  <c r="M16" i="4"/>
  <c r="M14" i="4"/>
  <c r="M15" i="4"/>
  <c r="M15" i="6"/>
  <c r="M14" i="6"/>
  <c r="S17" i="3"/>
  <c r="T144" i="3"/>
  <c r="L152" i="28"/>
  <c r="Z46" i="43"/>
  <c r="T126" i="3"/>
  <c r="T100" i="3"/>
  <c r="T119" i="3"/>
  <c r="T114" i="3"/>
  <c r="T149" i="3"/>
  <c r="D24" i="17"/>
  <c r="D22" i="17"/>
  <c r="R75" i="41"/>
  <c r="U75" i="41" s="1"/>
  <c r="X68" i="41" s="1"/>
  <c r="T131" i="3"/>
  <c r="P80" i="28"/>
  <c r="R80" i="28" s="1"/>
  <c r="W80" i="28" s="1"/>
  <c r="T106" i="3"/>
  <c r="P74" i="28"/>
  <c r="T123" i="3"/>
  <c r="T145" i="3"/>
  <c r="T127" i="3"/>
  <c r="T132" i="3"/>
  <c r="T148" i="3"/>
  <c r="T130" i="3"/>
  <c r="T135" i="3"/>
  <c r="I26" i="28"/>
  <c r="M26" i="28" s="1"/>
  <c r="AC31" i="41"/>
  <c r="AC73" i="41"/>
  <c r="AC39" i="41"/>
  <c r="AC69" i="41"/>
  <c r="AC38" i="41"/>
  <c r="AC70" i="41"/>
  <c r="AC72" i="41"/>
  <c r="CH3" i="42" s="1"/>
  <c r="AC68" i="41"/>
  <c r="CF3" i="42" s="1"/>
  <c r="W42" i="41"/>
  <c r="AA42" i="41" s="1"/>
  <c r="AC37" i="41"/>
  <c r="S15" i="3"/>
  <c r="S21" i="3"/>
  <c r="S20" i="3"/>
  <c r="S13" i="3"/>
  <c r="S26" i="3"/>
  <c r="AB75" i="41"/>
  <c r="AA80" i="41" s="1"/>
  <c r="N41" i="28"/>
  <c r="Y81" i="41"/>
  <c r="T84" i="41" s="1"/>
  <c r="U65" i="41"/>
  <c r="U31" i="41"/>
  <c r="Q4" i="41"/>
  <c r="AG16" i="41"/>
  <c r="W3" i="42" s="1"/>
  <c r="AH15" i="41"/>
  <c r="S3" i="42" s="1"/>
  <c r="S25" i="3"/>
  <c r="S23" i="3"/>
  <c r="S22" i="3"/>
  <c r="N152" i="28"/>
  <c r="S19" i="3"/>
  <c r="M152" i="28"/>
  <c r="D155" i="28"/>
  <c r="E155" i="28" s="1"/>
  <c r="S18" i="3"/>
  <c r="S16" i="3"/>
  <c r="I24" i="28"/>
  <c r="M24" i="28" s="1"/>
  <c r="T125" i="3"/>
  <c r="T101" i="3"/>
  <c r="AA15" i="41"/>
  <c r="AG22" i="41" s="1"/>
  <c r="Y3" i="42" s="1"/>
  <c r="AA16" i="41"/>
  <c r="U70" i="41"/>
  <c r="U71" i="41"/>
  <c r="AA14" i="41"/>
  <c r="U74" i="41"/>
  <c r="U68" i="41"/>
  <c r="U73" i="41"/>
  <c r="U69" i="41"/>
  <c r="T115" i="3"/>
  <c r="AQ29" i="8"/>
  <c r="AN8" i="8" s="1"/>
  <c r="T133" i="3"/>
  <c r="T141" i="3"/>
  <c r="T146" i="3"/>
  <c r="T103" i="3"/>
  <c r="T124" i="3"/>
  <c r="T134" i="3"/>
  <c r="T137" i="3"/>
  <c r="T142" i="3"/>
  <c r="T147" i="3"/>
  <c r="T108" i="3"/>
  <c r="T121" i="3"/>
  <c r="T139" i="3"/>
  <c r="T116" i="3"/>
  <c r="T109" i="3"/>
  <c r="T112" i="3"/>
  <c r="T117" i="3"/>
  <c r="T102" i="3"/>
  <c r="T107" i="3"/>
  <c r="T120" i="3"/>
  <c r="T138" i="3"/>
  <c r="T105" i="3"/>
  <c r="T128" i="3"/>
  <c r="Y14" i="39" a="1"/>
  <c r="Y14" i="39" s="1"/>
  <c r="U67" i="41"/>
  <c r="AN2" i="8"/>
  <c r="O71" i="28" s="1"/>
  <c r="P71" i="28" s="1"/>
  <c r="R71" i="28" s="1"/>
  <c r="S17" i="5"/>
  <c r="AI3" i="26" s="1"/>
  <c r="I23" i="28"/>
  <c r="M23" i="28" s="1"/>
  <c r="T118" i="3"/>
  <c r="U66" i="41"/>
  <c r="AH16" i="41"/>
  <c r="T3" i="42" s="1"/>
  <c r="T143" i="3"/>
  <c r="R83" i="28"/>
  <c r="T122" i="3"/>
  <c r="J13" i="6"/>
  <c r="M13" i="6" s="1"/>
  <c r="M12" i="6"/>
  <c r="AK15" i="39"/>
  <c r="S3" i="26" s="1"/>
  <c r="C3" i="26"/>
  <c r="W43" i="41"/>
  <c r="W44" i="41" s="1"/>
  <c r="AS3" i="42"/>
  <c r="AG23" i="41"/>
  <c r="Z3" i="42" s="1"/>
  <c r="L20" i="9"/>
  <c r="J14" i="9" s="1"/>
  <c r="B7" i="22" s="1"/>
  <c r="M23" i="4"/>
  <c r="L23" i="4"/>
  <c r="M68" i="4"/>
  <c r="L68" i="4"/>
  <c r="M76" i="4"/>
  <c r="L76" i="4"/>
  <c r="M84" i="4"/>
  <c r="L84" i="4"/>
  <c r="M92" i="4"/>
  <c r="L92" i="4"/>
  <c r="M100" i="4"/>
  <c r="L100" i="4"/>
  <c r="M108" i="4"/>
  <c r="L108" i="4"/>
  <c r="M116" i="4"/>
  <c r="L116" i="4"/>
  <c r="M124" i="4"/>
  <c r="L124" i="4"/>
  <c r="M132" i="4"/>
  <c r="L132" i="4"/>
  <c r="M140" i="4"/>
  <c r="L140" i="4"/>
  <c r="M148" i="4"/>
  <c r="L148" i="4"/>
  <c r="M31" i="4"/>
  <c r="L31" i="4"/>
  <c r="F41" i="19"/>
  <c r="F3" i="19"/>
  <c r="F40" i="19"/>
  <c r="F2" i="19"/>
  <c r="F43" i="19"/>
  <c r="F5" i="19"/>
  <c r="M39" i="4"/>
  <c r="L39" i="4"/>
  <c r="AA75" i="41"/>
  <c r="M47" i="4"/>
  <c r="L47" i="4"/>
  <c r="M55" i="4"/>
  <c r="L55" i="4"/>
  <c r="M63" i="4"/>
  <c r="L63" i="4"/>
  <c r="D3" i="42"/>
  <c r="M71" i="4"/>
  <c r="L71" i="4"/>
  <c r="M79" i="4"/>
  <c r="L79" i="4"/>
  <c r="M87" i="4"/>
  <c r="L87" i="4"/>
  <c r="M95" i="4"/>
  <c r="L95" i="4"/>
  <c r="M103" i="4"/>
  <c r="L103" i="4"/>
  <c r="M111" i="4"/>
  <c r="L111" i="4"/>
  <c r="M119" i="4"/>
  <c r="L119" i="4"/>
  <c r="M127" i="4"/>
  <c r="L127" i="4"/>
  <c r="M135" i="4"/>
  <c r="L135" i="4"/>
  <c r="M143" i="4"/>
  <c r="L143" i="4"/>
  <c r="F42" i="19"/>
  <c r="AJ23" i="39"/>
  <c r="Z3" i="26" s="1"/>
  <c r="M20" i="4"/>
  <c r="L20" i="4"/>
  <c r="Z47" i="43"/>
  <c r="M28" i="4"/>
  <c r="L28" i="4"/>
  <c r="D2" i="42"/>
  <c r="M36" i="4"/>
  <c r="L36" i="4"/>
  <c r="F4" i="19"/>
  <c r="AC65" i="41"/>
  <c r="T104" i="3"/>
  <c r="T129" i="3"/>
  <c r="T150" i="3"/>
  <c r="M44" i="4"/>
  <c r="L44" i="4"/>
  <c r="M52" i="4"/>
  <c r="L52" i="4"/>
  <c r="M60" i="4"/>
  <c r="L60" i="4"/>
  <c r="R76" i="28"/>
  <c r="W76" i="28" s="1"/>
  <c r="AP3" i="26" s="1"/>
  <c r="B23" i="17"/>
  <c r="B27" i="17" s="1"/>
  <c r="O51" i="28"/>
  <c r="Z44" i="43"/>
  <c r="Z45" i="43"/>
  <c r="R89" i="28"/>
  <c r="R84" i="28"/>
  <c r="R88" i="28"/>
  <c r="R77" i="28"/>
  <c r="W77" i="28" s="1"/>
  <c r="AQ3" i="26" s="1"/>
  <c r="R91" i="28"/>
  <c r="B16" i="22"/>
  <c r="O53" i="28"/>
  <c r="O50" i="28"/>
  <c r="O54" i="28"/>
  <c r="R79" i="28"/>
  <c r="W79" i="28" s="1"/>
  <c r="R92" i="28"/>
  <c r="R87" i="28"/>
  <c r="R75" i="28"/>
  <c r="W75" i="28" s="1"/>
  <c r="AO3" i="26" s="1"/>
  <c r="R78" i="28"/>
  <c r="W78" i="28" s="1"/>
  <c r="AR3" i="26" s="1"/>
  <c r="R81" i="28"/>
  <c r="AJ3" i="26"/>
  <c r="R73" i="28"/>
  <c r="W73" i="28" s="1"/>
  <c r="AN3" i="26" s="1"/>
  <c r="R93" i="28"/>
  <c r="M55" i="28"/>
  <c r="M58" i="28" s="1"/>
  <c r="E48" i="28" s="1"/>
  <c r="R86" i="28"/>
  <c r="R95" i="28"/>
  <c r="R85" i="28"/>
  <c r="R94" i="28"/>
  <c r="R82" i="28"/>
  <c r="N55" i="28"/>
  <c r="M59" i="28" s="1"/>
  <c r="O52" i="28"/>
  <c r="R90" i="28"/>
  <c r="O11" i="28"/>
  <c r="O6" i="28" s="1"/>
  <c r="L37" i="28" s="1"/>
  <c r="X96" i="28"/>
  <c r="X97" i="28"/>
  <c r="M42" i="28"/>
  <c r="X98" i="28"/>
  <c r="O21" i="28"/>
  <c r="X99" i="28"/>
  <c r="O20" i="28"/>
  <c r="X100" i="28"/>
  <c r="AD65" i="41" l="1"/>
  <c r="CI3" i="42"/>
  <c r="W71" i="28"/>
  <c r="I48" i="28"/>
  <c r="CG3" i="42"/>
  <c r="CC3" i="42"/>
  <c r="V15" i="3"/>
  <c r="AD3" i="26" s="1"/>
  <c r="V16" i="3"/>
  <c r="AC3" i="26" s="1"/>
  <c r="P50" i="28"/>
  <c r="S69" i="28"/>
  <c r="B14" i="22" s="1"/>
  <c r="R74" i="28"/>
  <c r="W74" i="28" s="1"/>
  <c r="W81" i="28" s="1"/>
  <c r="AJ22" i="39"/>
  <c r="Y3" i="26" s="1"/>
  <c r="D152" i="28"/>
  <c r="V14" i="3"/>
  <c r="AB3" i="26" s="1"/>
  <c r="AC34" i="41"/>
  <c r="AC33" i="41"/>
  <c r="AC32" i="41"/>
  <c r="S14" i="5"/>
  <c r="Q3" i="26" s="1"/>
  <c r="G48" i="28"/>
  <c r="AG30" i="41"/>
  <c r="P3" i="42" s="1"/>
  <c r="T88" i="41"/>
  <c r="AT3" i="42"/>
  <c r="X31" i="41"/>
  <c r="M3" i="42" s="1"/>
  <c r="G48" i="29" s="1"/>
  <c r="Y15" i="39" a="1"/>
  <c r="Y15" i="39" s="1"/>
  <c r="AJ16" i="39" s="1"/>
  <c r="W3" i="26" s="1"/>
  <c r="P12" i="6"/>
  <c r="J6" i="6" s="1"/>
  <c r="B11" i="22" s="1"/>
  <c r="AJ21" i="39"/>
  <c r="O3" i="26" s="1"/>
  <c r="AG15" i="41"/>
  <c r="V3" i="42" s="1"/>
  <c r="AE69" i="41"/>
  <c r="CD3" i="42" s="1"/>
  <c r="I27" i="28"/>
  <c r="M27" i="28" s="1"/>
  <c r="AF3" i="42"/>
  <c r="D154" i="28"/>
  <c r="E154" i="28" s="1"/>
  <c r="V13" i="3"/>
  <c r="AG21" i="41"/>
  <c r="O3" i="42" s="1"/>
  <c r="I25" i="28"/>
  <c r="M25" i="28" s="1"/>
  <c r="D159" i="28"/>
  <c r="E159" i="28" s="1"/>
  <c r="D153" i="28"/>
  <c r="E153" i="28" s="1"/>
  <c r="D156" i="28"/>
  <c r="E156" i="28" s="1"/>
  <c r="X66" i="41"/>
  <c r="AB3" i="42" s="1"/>
  <c r="X65" i="41"/>
  <c r="K3" i="42" s="1"/>
  <c r="E48" i="29" s="1"/>
  <c r="AH14" i="41"/>
  <c r="R3" i="42" s="1"/>
  <c r="P12" i="4"/>
  <c r="K8" i="4" s="1"/>
  <c r="B12" i="22" s="1"/>
  <c r="AK14" i="39"/>
  <c r="R3" i="26" s="1"/>
  <c r="T3" i="26"/>
  <c r="T87" i="41"/>
  <c r="CB3" i="42"/>
  <c r="AA79" i="41"/>
  <c r="CE3" i="42"/>
  <c r="AC75" i="41"/>
  <c r="CA3" i="42" s="1"/>
  <c r="W45" i="41"/>
  <c r="B17" i="22"/>
  <c r="Q54" i="28"/>
  <c r="CD3" i="26" s="1"/>
  <c r="CC3" i="26"/>
  <c r="O15" i="28"/>
  <c r="S18" i="28"/>
  <c r="O55" i="28"/>
  <c r="CA3" i="26" s="1"/>
  <c r="O14" i="28"/>
  <c r="L14" i="28" s="1"/>
  <c r="CB3" i="26"/>
  <c r="M43" i="28"/>
  <c r="M44" i="28" s="1"/>
  <c r="M45" i="28" s="1"/>
  <c r="AL3" i="26" l="1"/>
  <c r="G68" i="28"/>
  <c r="AK3" i="26"/>
  <c r="E152" i="28"/>
  <c r="E160" i="28" s="1"/>
  <c r="D160" i="28"/>
  <c r="AJ15" i="39"/>
  <c r="V3" i="26" s="1"/>
  <c r="AG31" i="41"/>
  <c r="Q3" i="42" s="1"/>
  <c r="L8" i="5"/>
  <c r="B13" i="22" s="1"/>
  <c r="B15" i="22"/>
  <c r="B19" i="22"/>
  <c r="AJ14" i="39"/>
  <c r="M3" i="26"/>
  <c r="G17" i="29" s="1"/>
  <c r="AG14" i="41"/>
  <c r="N3" i="42" s="1"/>
  <c r="CP3" i="42" s="1"/>
  <c r="P19" i="28"/>
  <c r="K3" i="26"/>
  <c r="E17" i="29" s="1"/>
  <c r="O9" i="3"/>
  <c r="B9" i="22" s="1"/>
  <c r="S19" i="28"/>
  <c r="T19" i="28" s="1"/>
  <c r="CO3" i="42"/>
  <c r="T18" i="28"/>
  <c r="P3" i="26"/>
  <c r="L3" i="26" s="1"/>
  <c r="F17" i="29" s="1"/>
  <c r="AF3" i="26"/>
  <c r="AU3" i="42"/>
  <c r="Q87" i="41"/>
  <c r="W46" i="41"/>
  <c r="R41" i="28"/>
  <c r="R43" i="28"/>
  <c r="R42" i="28"/>
  <c r="R45" i="28"/>
  <c r="R44" i="28"/>
  <c r="I68" i="28" l="1"/>
  <c r="AG32" i="41"/>
  <c r="L3" i="42" s="1"/>
  <c r="CQ3" i="42" s="1"/>
  <c r="W47" i="41"/>
  <c r="AB46" i="41" s="1"/>
  <c r="AJ27" i="39"/>
  <c r="U10" i="39" s="1"/>
  <c r="B8" i="22" s="1"/>
  <c r="E11" i="22" s="1"/>
  <c r="B18" i="22" s="1"/>
  <c r="N3" i="26"/>
  <c r="J3" i="26" s="1"/>
  <c r="AG18" i="41"/>
  <c r="S24" i="28"/>
  <c r="CO3" i="26"/>
  <c r="T24" i="28"/>
  <c r="CQ3" i="26"/>
  <c r="F48" i="29" l="1"/>
  <c r="AB44" i="41"/>
  <c r="AB45" i="41"/>
  <c r="AB43" i="41"/>
  <c r="J3" i="42"/>
  <c r="D48" i="29" s="1"/>
  <c r="R10" i="41"/>
  <c r="CP3" i="26"/>
  <c r="E53" i="29" l="1"/>
  <c r="H3" i="42"/>
  <c r="H48" i="29" s="1"/>
  <c r="D17" i="29"/>
  <c r="H3" i="26"/>
  <c r="E54" i="29" l="1"/>
  <c r="AA1" i="43"/>
  <c r="AA3" i="43" s="1"/>
  <c r="I3" i="42"/>
  <c r="E56" i="29"/>
  <c r="D56" i="29" s="1"/>
  <c r="F56" i="29" s="1"/>
  <c r="E55" i="29"/>
  <c r="AA4" i="31"/>
  <c r="AA6" i="31"/>
  <c r="H17" i="29"/>
  <c r="E23" i="29"/>
  <c r="AA3" i="31"/>
  <c r="AA5" i="31"/>
  <c r="AA1" i="31"/>
  <c r="I3" i="26"/>
  <c r="AA6" i="43" l="1"/>
  <c r="AA4" i="43"/>
  <c r="AA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cnobel</author>
    <author>Carolyn Nobel</author>
  </authors>
  <commentList>
    <comment ref="AL1" authorId="0" shapeId="0" xr:uid="{00000000-0006-0000-0F00-000001000000}">
      <text>
        <r>
          <rPr>
            <b/>
            <sz val="8"/>
            <color indexed="81"/>
            <rFont val="Tahoma"/>
            <family val="2"/>
          </rPr>
          <t>cnobel:</t>
        </r>
        <r>
          <rPr>
            <sz val="8"/>
            <color indexed="81"/>
            <rFont val="Tahoma"/>
            <family val="2"/>
          </rPr>
          <t xml:space="preserve">
used to create lookup list for locations based on production info</t>
        </r>
      </text>
    </comment>
    <comment ref="AN10" authorId="1" shapeId="0" xr:uid="{FB4563F0-7E97-4700-8E47-D1013B80D1AE}">
      <text>
        <r>
          <rPr>
            <b/>
            <sz val="9"/>
            <color indexed="81"/>
            <rFont val="Tahoma"/>
            <family val="2"/>
          </rPr>
          <t>Carolyn Nobel:</t>
        </r>
        <r>
          <rPr>
            <sz val="9"/>
            <color indexed="81"/>
            <rFont val="Tahoma"/>
            <family val="2"/>
          </rPr>
          <t xml:space="preserve">
https://www.epa.gov/sites/default/files/2016-04/documents/volume_to_weight_conversion_factors_memorandum_04192016_508fnl.pdf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E288" authorId="0" shapeId="0" xr:uid="{20B8D180-E330-42A2-A864-8F029EDBB285}">
      <text>
        <r>
          <rPr>
            <b/>
            <sz val="9"/>
            <color indexed="81"/>
            <rFont val="Tahoma"/>
            <family val="2"/>
          </rPr>
          <t>Carolyn Nobel:</t>
        </r>
        <r>
          <rPr>
            <sz val="9"/>
            <color indexed="81"/>
            <rFont val="Tahoma"/>
            <family val="2"/>
          </rPr>
          <t xml:space="preserve">
**    Due to the high level of imports from New Brunswick, values for New Brunswick are more indicative of GHG consumption intensity.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Carolyn Nobel</author>
    <author>Rebekah Watson</author>
    <author>Kelsall, Alex</author>
  </authors>
  <commentList>
    <comment ref="D2" authorId="0" shapeId="0" xr:uid="{3740EA1E-F75A-4AD8-81DF-6C6432BD06ED}">
      <text>
        <r>
          <rPr>
            <b/>
            <sz val="8"/>
            <rFont val="Tahoma"/>
            <family val="2"/>
          </rPr>
          <t>Fuel for piston-engined aircraft - a high octane petrol (aka AVGAS).</t>
        </r>
      </text>
    </comment>
    <comment ref="J2" authorId="1" shapeId="0" xr:uid="{5A916626-D1AB-4204-9031-08CB851C8825}">
      <text>
        <r>
          <rPr>
            <b/>
            <sz val="9"/>
            <color indexed="81"/>
            <rFont val="Tahoma"/>
            <family val="2"/>
          </rPr>
          <t>Carolyn Nobel:</t>
        </r>
        <r>
          <rPr>
            <sz val="9"/>
            <color indexed="81"/>
            <rFont val="Tahoma"/>
            <family val="2"/>
          </rPr>
          <t xml:space="preserve">
gal per litre</t>
        </r>
      </text>
    </comment>
    <comment ref="D3" authorId="0" shapeId="0" xr:uid="{74DE75A9-900F-4FB5-834D-2E0DCDCCFB71}">
      <text>
        <r>
          <rPr>
            <b/>
            <sz val="8"/>
            <rFont val="Tahoma"/>
            <family val="2"/>
          </rPr>
          <t>Fuel for turbo-prop aircraft and jets (aka jet fuel). Similar to kerosene used as a heating fuel, but refined to a higher quality.</t>
        </r>
      </text>
    </comment>
    <comment ref="D4" authorId="0" shapeId="0" xr:uid="{877237E4-1900-450A-B402-C8682094F59C}">
      <text>
        <r>
          <rPr>
            <b/>
            <sz val="8"/>
            <rFont val="Tahoma"/>
            <family val="2"/>
          </rPr>
          <t>Main purpose is for heating/lighting on a domestic scale (also known as kerosene).</t>
        </r>
      </text>
    </comment>
    <comment ref="D5" authorId="0" shapeId="0" xr:uid="{59DB3BE5-9419-4520-9F58-D1BF351DF1E3}">
      <text>
        <r>
          <rPr>
            <b/>
            <sz val="8"/>
            <rFont val="Tahoma"/>
            <family val="2"/>
          </rPr>
          <t>Standard diesel bought from any local filling station (across the board forecourt fuel typically contains biofuel content).</t>
        </r>
      </text>
    </comment>
    <comment ref="D6" authorId="0" shapeId="0" xr:uid="{D9287A42-B8D1-4A53-9602-9AF3D420D5A1}">
      <text>
        <r>
          <rPr>
            <b/>
            <sz val="8"/>
            <rFont val="Tahoma"/>
            <family val="2"/>
          </rPr>
          <t>Diesel that has not been blended with biofuel (non-forecourt diesel).</t>
        </r>
      </text>
    </comment>
    <comment ref="D7" authorId="0" shapeId="0" xr:uid="{F0141F06-8557-4DE5-A159-7360E424C2FE}">
      <text>
        <r>
          <rPr>
            <b/>
            <sz val="8"/>
            <rFont val="Tahoma"/>
            <family val="2"/>
          </rPr>
          <t>Heavy oil used as fuel in furnaces and boilers of power stations, in industry, for industrial heating and in ships.</t>
        </r>
      </text>
    </comment>
    <comment ref="D8" authorId="0" shapeId="0" xr:uid="{E9ABDE83-62F5-477F-A21A-498B3A34BDD3}">
      <text>
        <r>
          <rPr>
            <b/>
            <sz val="8"/>
            <rFont val="Tahoma"/>
            <family val="2"/>
          </rPr>
          <t>Medium oil used in diesel engines and heating systems (also known as red diesel).</t>
        </r>
      </text>
    </comment>
    <comment ref="D9" authorId="2" shapeId="0" xr:uid="{941F8004-C161-4718-B7E9-7EA95DBAE559}">
      <text>
        <r>
          <rPr>
            <b/>
            <sz val="8"/>
            <color indexed="81"/>
            <rFont val="Tahoma"/>
            <family val="2"/>
          </rPr>
          <t>Waste petroleum-based lubricating oils recovered for use as fuels</t>
        </r>
      </text>
    </comment>
    <comment ref="D10" authorId="0" shapeId="0" xr:uid="{FBD5A89D-B571-4891-894B-CDDE26310E7E}">
      <text>
        <r>
          <rPr>
            <b/>
            <sz val="8"/>
            <rFont val="Tahoma"/>
            <family val="2"/>
          </rPr>
          <t>A product of crude oil refining - often used as a solvent.</t>
        </r>
      </text>
    </comment>
    <comment ref="D11" authorId="0" shapeId="0" xr:uid="{DE2B29F7-0674-4520-8867-8797EDF780EE}">
      <text>
        <r>
          <rPr>
            <b/>
            <sz val="8"/>
            <rFont val="Tahoma"/>
            <family val="2"/>
          </rPr>
          <t>Standard petrol bought from any local filling station (across the board forecourt fuel typically contains biofuel content).</t>
        </r>
      </text>
    </comment>
    <comment ref="D12" authorId="0" shapeId="0" xr:uid="{317E27BA-DDAB-411C-9487-A27E0D18E474}">
      <text>
        <r>
          <rPr>
            <b/>
            <sz val="8"/>
            <rFont val="Tahoma"/>
            <family val="2"/>
          </rPr>
          <t>Petrol that has not been blended with biofuel (non forecourt petrol).</t>
        </r>
      </text>
    </comment>
    <comment ref="D13" authorId="0" shapeId="0" xr:uid="{8F00DE10-ACB1-4F0D-A458-5840F4BD6393}">
      <text>
        <r>
          <rPr>
            <b/>
            <sz val="8"/>
            <rFont val="Tahoma"/>
            <family val="2"/>
          </rPr>
          <t>Waste oils meeting the 'residual' oil definition contained in the 'Processed Fuel Oil Quality Protocol'.</t>
        </r>
      </text>
    </comment>
    <comment ref="D14" authorId="0" shapeId="0" xr:uid="{BEC545D4-465D-4C43-912A-5BA995D459E9}">
      <text>
        <r>
          <rPr>
            <b/>
            <sz val="8"/>
            <rFont val="Tahoma"/>
            <family val="2"/>
          </rPr>
          <t>Waste oils meeting the 'distillate' oil definition contained in the 'Processed Fuel Oil Quality Protocol'.</t>
        </r>
      </text>
    </comment>
    <comment ref="D15" authorId="2" shapeId="0" xr:uid="{6114BC4B-7322-4370-AE12-5B40FDE7A459}">
      <text>
        <r>
          <rPr>
            <b/>
            <sz val="8"/>
            <color indexed="81"/>
            <rFont val="Tahoma"/>
            <family val="2"/>
          </rPr>
          <t>Includes aromatic extracts, defoament solvents and other minor miscellaneous products</t>
        </r>
        <r>
          <rPr>
            <sz val="9"/>
            <color indexed="81"/>
            <rFont val="Tahoma"/>
            <family val="2"/>
          </rPr>
          <t xml:space="preserve">
</t>
        </r>
      </text>
    </comment>
    <comment ref="D16" authorId="0" shapeId="0" xr:uid="{BCA00507-5D74-4C22-A9D5-70028CEAC321}">
      <text>
        <r>
          <rPr>
            <b/>
            <sz val="8"/>
            <rFont val="Tahoma"/>
            <family val="2"/>
          </rPr>
          <t>Recycled oils outside of the 'Processed Fuel Oil Quality Protocol' definitions.</t>
        </r>
      </text>
    </comment>
    <comment ref="D17" authorId="0" shapeId="0" xr:uid="{E9C98908-4B06-4AC5-A915-27BA5A9C83BD}">
      <text>
        <r>
          <rPr>
            <b/>
            <sz val="8"/>
            <rFont val="Tahoma"/>
            <family val="2"/>
          </rPr>
          <t>Distillate fuels are commonly called "Marine gas oil". Distillate fuel is composed of petroleum fractions of crude oil that are separated in a refinery by a boiling or "distillation" process.</t>
        </r>
      </text>
    </comment>
    <comment ref="D18" authorId="0" shapeId="0" xr:uid="{BF5480D5-8AEA-4566-9687-C9483A19F1B8}">
      <text>
        <r>
          <rPr>
            <b/>
            <sz val="8"/>
            <rFont val="Tahoma"/>
            <family val="2"/>
          </rPr>
          <t>Residual fuels are called "Marine fuel oil". Residual fuel or "residuum" is the fraction that did not boil, sometimes referred to as "tar" or "petroleum pitch".</t>
        </r>
      </text>
    </comment>
    <comment ref="J20" authorId="1" shapeId="0" xr:uid="{B8ED5E98-4823-477B-998E-74A26BEF93A7}">
      <text>
        <r>
          <rPr>
            <b/>
            <sz val="9"/>
            <color indexed="81"/>
            <rFont val="Tahoma"/>
            <family val="2"/>
          </rPr>
          <t>Carolyn Nobel:</t>
        </r>
        <r>
          <rPr>
            <sz val="9"/>
            <color indexed="81"/>
            <rFont val="Tahoma"/>
            <family val="2"/>
          </rPr>
          <t xml:space="preserve">
cubic feet per cubic meter</t>
        </r>
      </text>
    </comment>
    <comment ref="D27" authorId="0" shapeId="0" xr:uid="{59ECF5B0-42A6-4234-B95E-2B3599CD9C8A}">
      <text>
        <r>
          <rPr>
            <b/>
            <sz val="8"/>
            <rFont val="Tahoma"/>
            <family val="2"/>
          </rPr>
          <t>Consists mainly of ethane, plus other hydrocarbons, (excludes butane and propane).</t>
        </r>
      </text>
    </comment>
    <comment ref="A33" authorId="0" shapeId="0" xr:uid="{59F7EAE6-68F8-4FA4-BA65-0087ADEE1D3D}">
      <text>
        <r>
          <rPr>
            <b/>
            <sz val="8"/>
            <rFont val="Tahoma"/>
            <family val="2"/>
          </rPr>
          <t>Renewable fuel derived from common crops (such as sugar cane and sugar beet).</t>
        </r>
      </text>
    </comment>
    <comment ref="D33" authorId="0" shapeId="0" xr:uid="{2A8EBB35-232D-4110-85C4-9A39063DD96D}">
      <text>
        <r>
          <rPr>
            <b/>
            <sz val="8"/>
            <rFont val="Tahoma"/>
            <family val="2"/>
          </rPr>
          <t>Renewable fuel derived from common crops (such as sugar cane and sugar beet).</t>
        </r>
      </text>
    </comment>
    <comment ref="D34" authorId="0" shapeId="0" xr:uid="{5BEF28DA-7900-42A9-B85E-214F655C15C7}">
      <text>
        <r>
          <rPr>
            <b/>
            <sz val="8"/>
            <rFont val="Tahoma"/>
            <family val="2"/>
          </rPr>
          <t>Renewable fuel almost exclusively derived from common natural oils (for example, vegetable oils).</t>
        </r>
      </text>
    </comment>
    <comment ref="D35" authorId="0" shapeId="0" xr:uid="{0F103FD5-FFC8-44DA-8242-E398F4D77CAE}">
      <text>
        <r>
          <rPr>
            <b/>
            <sz val="8"/>
            <rFont val="Tahoma"/>
            <family val="2"/>
          </rPr>
          <t>The methane constituent of biogas.  Biogas comes from anaerobic digestion of organic matter.</t>
        </r>
      </text>
    </comment>
    <comment ref="D36" authorId="0" shapeId="0" xr:uid="{10C0053C-7DE7-4967-93C2-668C06A4834E}">
      <text>
        <r>
          <rPr>
            <b/>
            <sz val="8"/>
            <rFont val="Tahoma"/>
            <family val="2"/>
          </rPr>
          <t>Renewable fuel almost exclusively derived from common natural oils (such as vegetable oils).</t>
        </r>
      </text>
    </comment>
    <comment ref="D37" authorId="0" shapeId="0" xr:uid="{471C5F04-6AA6-4B85-A75E-131AF2FDE3B6}">
      <text>
        <r>
          <rPr>
            <b/>
            <sz val="8"/>
            <rFont val="Tahoma"/>
            <family val="2"/>
          </rPr>
          <t>Renewable fuel almost exclusively derived from common natural oils (such as vegetable oils).</t>
        </r>
      </text>
    </comment>
    <comment ref="D40" authorId="3" shapeId="0" xr:uid="{23CF8D3F-074C-43B5-9EA1-29CE34254AE1}">
      <text>
        <r>
          <rPr>
            <b/>
            <sz val="8"/>
            <color indexed="81"/>
            <rFont val="Tahoma"/>
            <family val="2"/>
          </rPr>
          <t>Derived from sustainable wastes and residues other than used cooking oil and tallow.</t>
        </r>
      </text>
    </comment>
    <comment ref="D41" authorId="3" shapeId="0" xr:uid="{91BB5F9A-3D27-4D52-A997-8879A985FF10}">
      <text>
        <r>
          <rPr>
            <b/>
            <sz val="8"/>
            <color indexed="81"/>
            <rFont val="Tahoma"/>
            <family val="2"/>
          </rPr>
          <t>Derived from sustainable wastes and residues other than used cooking oil and tallow.</t>
        </r>
      </text>
    </comment>
    <comment ref="D45" authorId="3" shapeId="0" xr:uid="{59DD1097-1954-435E-AC58-56163C518038}">
      <text>
        <r>
          <rPr>
            <b/>
            <sz val="8"/>
            <color indexed="81"/>
            <rFont val="Tahoma"/>
            <family val="2"/>
          </rPr>
          <t>Sustainable aviation fuel derived wholly from biomass.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D18" authorId="0" shapeId="0" xr:uid="{3E2D3E43-440C-43E4-BFAF-AB28036DB880}">
      <text>
        <r>
          <rPr>
            <b/>
            <sz val="9"/>
            <color indexed="81"/>
            <rFont val="Tahoma"/>
            <family val="2"/>
          </rPr>
          <t>Carolyn Nobel:</t>
        </r>
        <r>
          <rPr>
            <sz val="9"/>
            <color indexed="81"/>
            <rFont val="Tahoma"/>
            <family val="2"/>
          </rPr>
          <t xml:space="preserve">
Note that the fuel oil CBEC value for office was used for warehouse and storage because no 2018 values are available for this categori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<sst xmlns="http://schemas.openxmlformats.org/spreadsheetml/2006/main" count="46014" uniqueCount="1791">
  <si>
    <t>Recycled</t>
  </si>
  <si>
    <t>Wood alternative</t>
  </si>
  <si>
    <t>PaperTypes</t>
  </si>
  <si>
    <t>Recycled white</t>
  </si>
  <si>
    <t>Recycled color</t>
  </si>
  <si>
    <t>Virgin white</t>
  </si>
  <si>
    <t>Virgin color</t>
  </si>
  <si>
    <t>Water Types</t>
  </si>
  <si>
    <t>Bottled water</t>
  </si>
  <si>
    <t>5 gallon bottles</t>
  </si>
  <si>
    <t>PaintTypes</t>
  </si>
  <si>
    <t>Low VOC</t>
  </si>
  <si>
    <t>No VOC</t>
  </si>
  <si>
    <t>Ahesives</t>
  </si>
  <si>
    <t>Category of Film by Budget:</t>
  </si>
  <si>
    <t>Option Selected</t>
  </si>
  <si>
    <t>Electricity Use (kWh)</t>
  </si>
  <si>
    <t>Units</t>
  </si>
  <si>
    <t>Days Used</t>
  </si>
  <si>
    <t>Fuel Type</t>
  </si>
  <si>
    <t>Fuel Use Amount</t>
  </si>
  <si>
    <t>Fuel Use Units</t>
  </si>
  <si>
    <t>Equipment Type</t>
  </si>
  <si>
    <t>Country</t>
  </si>
  <si>
    <t xml:space="preserve">Miles Driven (Vehicles) </t>
  </si>
  <si>
    <t>Plane Type</t>
  </si>
  <si>
    <t>Model 
(if known)</t>
  </si>
  <si>
    <t>Total Distance Flown</t>
  </si>
  <si>
    <t>Flight Units</t>
  </si>
  <si>
    <t>Total Hours Flown</t>
  </si>
  <si>
    <t>Room Type</t>
  </si>
  <si>
    <t>State/Province</t>
  </si>
  <si>
    <t>Type</t>
  </si>
  <si>
    <t>Comments</t>
  </si>
  <si>
    <t>Locations</t>
  </si>
  <si>
    <t>Area_Units</t>
  </si>
  <si>
    <t>HeatFuel</t>
  </si>
  <si>
    <t>Equipment</t>
  </si>
  <si>
    <t>Reason</t>
  </si>
  <si>
    <t>Fuel_Units</t>
  </si>
  <si>
    <t>Countries</t>
  </si>
  <si>
    <t>States</t>
  </si>
  <si>
    <t>FuelOpt3Units</t>
  </si>
  <si>
    <t>DistanceUnits</t>
  </si>
  <si>
    <t>FlightClass</t>
  </si>
  <si>
    <t>PlaneTypes</t>
  </si>
  <si>
    <t>RoomTypes</t>
  </si>
  <si>
    <t>WasteUnits</t>
  </si>
  <si>
    <t>Procurement</t>
  </si>
  <si>
    <t>PaperUnits</t>
  </si>
  <si>
    <t>VolUnits</t>
  </si>
  <si>
    <t>EventTypes</t>
  </si>
  <si>
    <t>square feet</t>
  </si>
  <si>
    <t>Fuel Oil</t>
  </si>
  <si>
    <t>Personal</t>
  </si>
  <si>
    <t>miles</t>
  </si>
  <si>
    <t>First</t>
  </si>
  <si>
    <t>metric tons</t>
  </si>
  <si>
    <t>Wood</t>
  </si>
  <si>
    <t>Reams</t>
  </si>
  <si>
    <t>Gallons</t>
  </si>
  <si>
    <t>On Location</t>
  </si>
  <si>
    <t>square yards</t>
  </si>
  <si>
    <t>Natural Gas</t>
  </si>
  <si>
    <t>Production</t>
  </si>
  <si>
    <t>Diesel</t>
  </si>
  <si>
    <t>Liters</t>
  </si>
  <si>
    <t>France</t>
  </si>
  <si>
    <t>hours</t>
  </si>
  <si>
    <t>Business</t>
  </si>
  <si>
    <t>pounds</t>
  </si>
  <si>
    <t>Paper</t>
  </si>
  <si>
    <t>Cases</t>
  </si>
  <si>
    <t>Office</t>
  </si>
  <si>
    <t>square meters</t>
  </si>
  <si>
    <t>Rental</t>
  </si>
  <si>
    <t>Economy Plus</t>
  </si>
  <si>
    <t>Helicopter</t>
  </si>
  <si>
    <t>tons</t>
  </si>
  <si>
    <t>Paint</t>
  </si>
  <si>
    <t>Warehouse</t>
  </si>
  <si>
    <t>acres</t>
  </si>
  <si>
    <t>Other</t>
  </si>
  <si>
    <t>Kerosene</t>
  </si>
  <si>
    <t>Japan</t>
  </si>
  <si>
    <t>Economy</t>
  </si>
  <si>
    <t>Stage(s)</t>
  </si>
  <si>
    <t>Propane</t>
  </si>
  <si>
    <t>United Kingdom</t>
  </si>
  <si>
    <t>Unknown</t>
  </si>
  <si>
    <t>Glass</t>
  </si>
  <si>
    <t>All Vehicles</t>
  </si>
  <si>
    <t>Styrofoam</t>
  </si>
  <si>
    <t>Boat</t>
  </si>
  <si>
    <t>Albania</t>
  </si>
  <si>
    <t>Other "Green" Purchases</t>
  </si>
  <si>
    <t>Generator</t>
  </si>
  <si>
    <t>Algeria</t>
  </si>
  <si>
    <t>Cooking Equipment</t>
  </si>
  <si>
    <t>Lift</t>
  </si>
  <si>
    <t>Angola</t>
  </si>
  <si>
    <t>Georgia</t>
  </si>
  <si>
    <t>Azerbaijan</t>
  </si>
  <si>
    <t>Argentina</t>
  </si>
  <si>
    <t>Australia</t>
  </si>
  <si>
    <t>Austria</t>
  </si>
  <si>
    <t>Bahrain</t>
  </si>
  <si>
    <t>Bangladesh</t>
  </si>
  <si>
    <t>Armenia</t>
  </si>
  <si>
    <t>Belgium</t>
  </si>
  <si>
    <t>Bolivia</t>
  </si>
  <si>
    <t>Botswana</t>
  </si>
  <si>
    <t>Brazil</t>
  </si>
  <si>
    <t>Brunei Darussalam</t>
  </si>
  <si>
    <t>Bulgaria</t>
  </si>
  <si>
    <t>Myanmar</t>
  </si>
  <si>
    <t>Belarus</t>
  </si>
  <si>
    <t>Cambodia</t>
  </si>
  <si>
    <t>Cameroon</t>
  </si>
  <si>
    <t>Canada</t>
  </si>
  <si>
    <t>Sri Lanka</t>
  </si>
  <si>
    <t>Chile</t>
  </si>
  <si>
    <t>Colombia</t>
  </si>
  <si>
    <t>Congo</t>
  </si>
  <si>
    <t>Costa Rica</t>
  </si>
  <si>
    <t>Cuba</t>
  </si>
  <si>
    <t>Cyprus</t>
  </si>
  <si>
    <t>Czech Republic</t>
  </si>
  <si>
    <t>Benin</t>
  </si>
  <si>
    <t>Denmark</t>
  </si>
  <si>
    <t>Dominican Republic</t>
  </si>
  <si>
    <t>Ecuador</t>
  </si>
  <si>
    <t>El Salvador</t>
  </si>
  <si>
    <t>Ethiopia</t>
  </si>
  <si>
    <t>Eritrea</t>
  </si>
  <si>
    <t>Estonia</t>
  </si>
  <si>
    <t>Finland</t>
  </si>
  <si>
    <t>Gabon</t>
  </si>
  <si>
    <t>Germany</t>
  </si>
  <si>
    <t>Ghana</t>
  </si>
  <si>
    <t>Gibraltar</t>
  </si>
  <si>
    <t>Greece</t>
  </si>
  <si>
    <t>Guatemala</t>
  </si>
  <si>
    <t>Haiti</t>
  </si>
  <si>
    <t>Honduras</t>
  </si>
  <si>
    <t>Hungary</t>
  </si>
  <si>
    <t>Iceland</t>
  </si>
  <si>
    <t>India</t>
  </si>
  <si>
    <t>Indonesia</t>
  </si>
  <si>
    <t>Iraq</t>
  </si>
  <si>
    <t>Ireland</t>
  </si>
  <si>
    <t>Israel</t>
  </si>
  <si>
    <t>Italy</t>
  </si>
  <si>
    <t>Côte d'Ivoire</t>
  </si>
  <si>
    <t>Jamaica</t>
  </si>
  <si>
    <t>Kazakhstan</t>
  </si>
  <si>
    <t>Jordan</t>
  </si>
  <si>
    <t>Kenya</t>
  </si>
  <si>
    <t>Kuwait</t>
  </si>
  <si>
    <t>Kyrgyzstan</t>
  </si>
  <si>
    <t>Lebanon</t>
  </si>
  <si>
    <t>Latvia</t>
  </si>
  <si>
    <t>Lithuania</t>
  </si>
  <si>
    <t>Luxembourg</t>
  </si>
  <si>
    <t>Malaysia</t>
  </si>
  <si>
    <t>Malta</t>
  </si>
  <si>
    <t>Mexico</t>
  </si>
  <si>
    <t>Mongolia</t>
  </si>
  <si>
    <t>Morocco</t>
  </si>
  <si>
    <t>Mozambique</t>
  </si>
  <si>
    <t>Oman</t>
  </si>
  <si>
    <t>Namibia</t>
  </si>
  <si>
    <t>Nepal</t>
  </si>
  <si>
    <t>Netherlands</t>
  </si>
  <si>
    <t>Netherlands Antilles</t>
  </si>
  <si>
    <t>New Zealand</t>
  </si>
  <si>
    <t>Nicaragua</t>
  </si>
  <si>
    <t>Nigeria</t>
  </si>
  <si>
    <t>Norway</t>
  </si>
  <si>
    <t>Pakistan</t>
  </si>
  <si>
    <t>Panama</t>
  </si>
  <si>
    <t>Paraguay</t>
  </si>
  <si>
    <t>Peru</t>
  </si>
  <si>
    <t>Philippines</t>
  </si>
  <si>
    <t>Poland</t>
  </si>
  <si>
    <t>Portugal</t>
  </si>
  <si>
    <t>Qatar</t>
  </si>
  <si>
    <t>Romania</t>
  </si>
  <si>
    <t>Saudi Arabia</t>
  </si>
  <si>
    <t>Senegal</t>
  </si>
  <si>
    <t>Serbia</t>
  </si>
  <si>
    <t>Singapore</t>
  </si>
  <si>
    <t>South Africa</t>
  </si>
  <si>
    <t>Zimbabwe</t>
  </si>
  <si>
    <t>Spain</t>
  </si>
  <si>
    <t>Sudan</t>
  </si>
  <si>
    <t>Sweden</t>
  </si>
  <si>
    <t>Switzerland</t>
  </si>
  <si>
    <t>Tajikistan</t>
  </si>
  <si>
    <t>Thailand</t>
  </si>
  <si>
    <t>Togo</t>
  </si>
  <si>
    <t>Trinidad and Tobago</t>
  </si>
  <si>
    <t>United Arab Emirates</t>
  </si>
  <si>
    <t>Tunisia</t>
  </si>
  <si>
    <t>Turkey</t>
  </si>
  <si>
    <t>Turkmenistan</t>
  </si>
  <si>
    <t>Ukraine</t>
  </si>
  <si>
    <t>Egypt</t>
  </si>
  <si>
    <t>Uruguay</t>
  </si>
  <si>
    <t>Uzbekistan</t>
  </si>
  <si>
    <t>Yemen</t>
  </si>
  <si>
    <t>Zambia</t>
  </si>
  <si>
    <t xml:space="preserve">Location Name </t>
  </si>
  <si>
    <t>USA</t>
  </si>
  <si>
    <t>PREFERRED OPTION</t>
  </si>
  <si>
    <t>ElectricityCode</t>
  </si>
  <si>
    <t>China (including Hong Kong)</t>
  </si>
  <si>
    <t>Democratic Republic of Congo</t>
  </si>
  <si>
    <t>Hong Kong, China</t>
  </si>
  <si>
    <t>Other Africa</t>
  </si>
  <si>
    <t>Other Asia</t>
  </si>
  <si>
    <t>Other Latin America</t>
  </si>
  <si>
    <t>Slovak Republic</t>
  </si>
  <si>
    <t>Venezuela</t>
  </si>
  <si>
    <t>Vietnam</t>
  </si>
  <si>
    <t>kg CO2 per kWh</t>
  </si>
  <si>
    <t>lb/MWh</t>
  </si>
  <si>
    <t>Reference</t>
  </si>
  <si>
    <t>ElecFactor (kgCO2/kWh)</t>
  </si>
  <si>
    <t>CO2 emissions</t>
  </si>
  <si>
    <t>http://www.eia.doe.gov/cneaf/electricity/epa/epat7p4.html#_ftn1</t>
  </si>
  <si>
    <t>cubic feet</t>
  </si>
  <si>
    <t>cubic meters</t>
  </si>
  <si>
    <t>NG_Units</t>
  </si>
  <si>
    <t>FO_Units</t>
  </si>
  <si>
    <t>Btu</t>
  </si>
  <si>
    <t>gallons</t>
  </si>
  <si>
    <t>liters</t>
  </si>
  <si>
    <t>Megajoules</t>
  </si>
  <si>
    <t>Natural gas</t>
  </si>
  <si>
    <t>Fuel</t>
  </si>
  <si>
    <t>kg CO2/cubic foot</t>
  </si>
  <si>
    <t>Square Footage</t>
  </si>
  <si>
    <t>AreaConvert</t>
  </si>
  <si>
    <t>CBECskWh</t>
  </si>
  <si>
    <t>Standard Fuel Use Amount</t>
  </si>
  <si>
    <t>Standard Fuel Use Units</t>
  </si>
  <si>
    <t>NGConvert</t>
  </si>
  <si>
    <t>FOConvert</t>
  </si>
  <si>
    <t>EquipmentType</t>
  </si>
  <si>
    <t>Vehicle</t>
  </si>
  <si>
    <t>Education ....................</t>
  </si>
  <si>
    <t>Food Sales ...................</t>
  </si>
  <si>
    <t>Food Service .................</t>
  </si>
  <si>
    <t>Health Care ..................</t>
  </si>
  <si>
    <t xml:space="preserve">  Inpatient ..................</t>
  </si>
  <si>
    <t xml:space="preserve">  Outpatient .................</t>
  </si>
  <si>
    <t>Lodging ......................</t>
  </si>
  <si>
    <t>Retail (Other Than Mall)......</t>
  </si>
  <si>
    <t>Office .......................</t>
  </si>
  <si>
    <t>Public Assembly ..............</t>
  </si>
  <si>
    <t>Public Order and Safety ......</t>
  </si>
  <si>
    <t>Religious Worship ............</t>
  </si>
  <si>
    <t>Service ......................</t>
  </si>
  <si>
    <t>Warehouse and Storage ........</t>
  </si>
  <si>
    <t>Other ........................</t>
  </si>
  <si>
    <t>Vacant .......................</t>
  </si>
  <si>
    <t>per Square Foot (kWh)</t>
  </si>
  <si>
    <t>per Square Foot 
(cubic feet)</t>
  </si>
  <si>
    <t>per 
Square Foot
(gallons)</t>
  </si>
  <si>
    <t>Q</t>
  </si>
  <si>
    <t>Principal Building Activity</t>
  </si>
  <si>
    <t>CBECType</t>
  </si>
  <si>
    <t>Electricity</t>
  </si>
  <si>
    <t>Source</t>
  </si>
  <si>
    <t>EF (kg CO2/unit)</t>
  </si>
  <si>
    <t>$ per standard unit</t>
  </si>
  <si>
    <t>Standard Unit</t>
  </si>
  <si>
    <t>kWh</t>
  </si>
  <si>
    <t>VehicleFuels</t>
  </si>
  <si>
    <t>B5</t>
  </si>
  <si>
    <t>B20</t>
  </si>
  <si>
    <t>B40</t>
  </si>
  <si>
    <t>B99</t>
  </si>
  <si>
    <t>EquipmentFuels</t>
  </si>
  <si>
    <t>Residual Fuel Oil</t>
  </si>
  <si>
    <t>LNG</t>
  </si>
  <si>
    <t>LPG</t>
  </si>
  <si>
    <t>CNG</t>
  </si>
  <si>
    <t>FuelUnitsConvert</t>
  </si>
  <si>
    <t>std cubic feet</t>
  </si>
  <si>
    <t>jet fuel</t>
  </si>
  <si>
    <t>aviation gasoline</t>
  </si>
  <si>
    <t>E85</t>
  </si>
  <si>
    <t>Buses</t>
  </si>
  <si>
    <t>Ethanol</t>
  </si>
  <si>
    <t>VehicleType</t>
  </si>
  <si>
    <t>Fuel Efficiency (mpg)</t>
  </si>
  <si>
    <t>CO2 emissions (kg)</t>
  </si>
  <si>
    <t>Cars</t>
  </si>
  <si>
    <t>Average US$ per gallon</t>
  </si>
  <si>
    <t>Short</t>
  </si>
  <si>
    <t>Medium</t>
  </si>
  <si>
    <t>Long</t>
  </si>
  <si>
    <t>Average</t>
  </si>
  <si>
    <t>kilometers</t>
  </si>
  <si>
    <t>DistanceConvert</t>
  </si>
  <si>
    <t>Total Distance (miles)</t>
  </si>
  <si>
    <t>Trip Classification</t>
  </si>
  <si>
    <t>Length Classification</t>
  </si>
  <si>
    <t>EF (kg CO2/passenger mile)</t>
  </si>
  <si>
    <t>Max Distance (miles)</t>
  </si>
  <si>
    <t>EF (kgCO2/passenger mile)</t>
  </si>
  <si>
    <t>Standard Fuel Use (gal)</t>
  </si>
  <si>
    <t>Standard Distance (miles)</t>
  </si>
  <si>
    <t>CANProvinces</t>
  </si>
  <si>
    <t>AusState</t>
  </si>
  <si>
    <t>British Columbia</t>
  </si>
  <si>
    <t>Alberta</t>
  </si>
  <si>
    <t>Saskatchewan</t>
  </si>
  <si>
    <t>Ontario</t>
  </si>
  <si>
    <t>Manitoba</t>
  </si>
  <si>
    <t>Newfoundland</t>
  </si>
  <si>
    <t>New South Wales</t>
  </si>
  <si>
    <t>Australian Capital Teritory</t>
  </si>
  <si>
    <t>Victoria</t>
  </si>
  <si>
    <t>Queensland</t>
  </si>
  <si>
    <t>South Australia</t>
  </si>
  <si>
    <t>Western Australia</t>
  </si>
  <si>
    <t>Tasmaian</t>
  </si>
  <si>
    <t>Northern Territory</t>
  </si>
  <si>
    <t>StatesDropdown</t>
  </si>
  <si>
    <t>StatesList</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</si>
  <si>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</si>
  <si>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</si>
  <si>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</si>
  <si>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</si>
  <si>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</si>
  <si>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</si>
  <si>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</si>
  <si>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</si>
  <si>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</si>
  <si>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</si>
  <si>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</si>
  <si>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</si>
  <si>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</si>
  <si>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</si>
  <si>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</si>
  <si>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</si>
  <si>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</si>
  <si>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</si>
  <si>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</si>
  <si>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</si>
  <si>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</si>
  <si>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</si>
  <si>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</si>
  <si>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</si>
  <si>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</si>
  <si>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</si>
  <si>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</si>
  <si>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</si>
  <si>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</si>
  <si>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</si>
  <si>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</si>
  <si>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</si>
  <si>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</si>
  <si>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</si>
  <si>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</si>
  <si>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</si>
  <si>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</si>
  <si>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</si>
  <si>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</si>
  <si>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</si>
  <si>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</si>
  <si>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</si>
  <si>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</si>
  <si>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</si>
  <si>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</si>
  <si>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</si>
  <si>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</si>
  <si>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</si>
  <si>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</si>
  <si>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</si>
  <si>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</si>
  <si>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Quebec</t>
  </si>
  <si>
    <t>Nova Scotia</t>
  </si>
  <si>
    <t>Elec Region</t>
  </si>
  <si>
    <t>kilograms</t>
  </si>
  <si>
    <t>Production Name:</t>
  </si>
  <si>
    <t>Production Coordinator Sign Off</t>
  </si>
  <si>
    <t>Name</t>
  </si>
  <si>
    <t>Date</t>
  </si>
  <si>
    <t>Headquarter State/Province:</t>
  </si>
  <si>
    <t>Start Date:</t>
  </si>
  <si>
    <t>End Date:</t>
  </si>
  <si>
    <t>Did You Purchase Renewable Energy or RECs?</t>
  </si>
  <si>
    <t>Did you choose a hotel because it is considered "green"?</t>
  </si>
  <si>
    <t>Phone Number</t>
  </si>
  <si>
    <t>Production Calculator Contact</t>
  </si>
  <si>
    <t>Did you use power drops?</t>
  </si>
  <si>
    <t>Required field</t>
  </si>
  <si>
    <t>Input not required</t>
  </si>
  <si>
    <t>Emissions</t>
  </si>
  <si>
    <t>Total</t>
  </si>
  <si>
    <t>Preferred Option (kWh)</t>
  </si>
  <si>
    <t>2nd Option (square footage)</t>
  </si>
  <si>
    <t>Preferred Option (fuel use)</t>
  </si>
  <si>
    <t>gallon</t>
  </si>
  <si>
    <t>cubic foot</t>
  </si>
  <si>
    <t>http://www.eia.doe.gov/emeu/steo/pub/</t>
  </si>
  <si>
    <t>Labrador</t>
  </si>
  <si>
    <t>Prince Edward Island</t>
  </si>
  <si>
    <t>New Brunswick</t>
  </si>
  <si>
    <t>Yukon</t>
  </si>
  <si>
    <t>Northwest Territories</t>
  </si>
  <si>
    <t>Nunavut</t>
  </si>
  <si>
    <t xml:space="preserve">Kerosene </t>
  </si>
  <si>
    <t xml:space="preserve">Gasoline </t>
  </si>
  <si>
    <t xml:space="preserve">Diesel Fuel </t>
  </si>
  <si>
    <t>Aviation Gasoline</t>
  </si>
  <si>
    <t>Biodiesel (B100)</t>
  </si>
  <si>
    <t>Ethanol (E100)</t>
  </si>
  <si>
    <t>Jet Fuel</t>
  </si>
  <si>
    <t>85%x Ethanol +15% gasoline</t>
  </si>
  <si>
    <t>Passenger Cars</t>
  </si>
  <si>
    <t>Motorcycles</t>
  </si>
  <si>
    <t>Vans, Pickups, SUVs</t>
  </si>
  <si>
    <t>Trucks (&lt;18 wheel)</t>
  </si>
  <si>
    <t>18 Wheelers</t>
  </si>
  <si>
    <t>Other 2-Axel 4 Tire vehicles</t>
  </si>
  <si>
    <t>Single-Unit 2-axles 6-tire or more trucks</t>
  </si>
  <si>
    <t>Combination Trucks</t>
  </si>
  <si>
    <t>All Motor Vehicles</t>
  </si>
  <si>
    <t>Standard Fuel Use Amount (gal)</t>
  </si>
  <si>
    <t>Fuel EF (kg CO2/gal)</t>
  </si>
  <si>
    <t>DEFRA Classification</t>
  </si>
  <si>
    <t>Total kg CO2 pkm*</t>
  </si>
  <si>
    <t>km = 1 mile</t>
  </si>
  <si>
    <t>G5</t>
  </si>
  <si>
    <t>Charter - C750</t>
  </si>
  <si>
    <t>Charter - Falcon 2000</t>
  </si>
  <si>
    <t>Helicopter - A Star 350</t>
  </si>
  <si>
    <t>Charter - G IV</t>
  </si>
  <si>
    <t>Helicopter - Twin Star</t>
  </si>
  <si>
    <t>Helicopter–EuroAS350BA</t>
  </si>
  <si>
    <t>Citation 550</t>
  </si>
  <si>
    <t>Helecoptor – Bell B212</t>
  </si>
  <si>
    <t>Citation Excel</t>
  </si>
  <si>
    <t xml:space="preserve">Eurocopter 350 B-2 </t>
  </si>
  <si>
    <t>Metro III</t>
  </si>
  <si>
    <t>ACG 39 / Lear 45</t>
  </si>
  <si>
    <t>Cessna 50XL Citation</t>
  </si>
  <si>
    <t>Large Private Jet</t>
  </si>
  <si>
    <t>Small Private Jet</t>
  </si>
  <si>
    <t>737-800</t>
  </si>
  <si>
    <t>MD-80</t>
  </si>
  <si>
    <t>Chartered Commercial Jet</t>
  </si>
  <si>
    <t>http://www.seattlepi.com/business/368286_air25.html</t>
  </si>
  <si>
    <t>Gallons per Hour</t>
  </si>
  <si>
    <t>miles per gallon</t>
  </si>
  <si>
    <t>Cessna Citation CJ2</t>
  </si>
  <si>
    <t>http://www.jetadvisors.com/aircraft-specs/Description-CessnaCitationCJ2-SmallCabinLightJets.htm</t>
  </si>
  <si>
    <t>http://en.wikipedia.org/wiki/Fuel_efficiency_in_transportation</t>
  </si>
  <si>
    <t>Climate Leaders Table 4: Fuel Economy Values by Vehicle Type</t>
  </si>
  <si>
    <t>http://www.ehow.com/about_5665316_private-suv-jet-fuel-cost.html</t>
  </si>
  <si>
    <t>Second Option</t>
  </si>
  <si>
    <t>Third Option</t>
  </si>
  <si>
    <t>Distance Fuel Use (gal)</t>
  </si>
  <si>
    <t>2nd Option (hours flown)</t>
  </si>
  <si>
    <t>3rd Option (disntance flown)</t>
  </si>
  <si>
    <t>Model</t>
  </si>
  <si>
    <t>Economy Hotel</t>
  </si>
  <si>
    <t>Midscale Hotel</t>
  </si>
  <si>
    <t>Upscale Hotel</t>
  </si>
  <si>
    <t>Luxury Hotel</t>
  </si>
  <si>
    <t>kWh/square foot/yr</t>
  </si>
  <si>
    <t>kWh/yr</t>
  </si>
  <si>
    <t>KBtu/sq foot/yr</t>
  </si>
  <si>
    <t>natural gas/yr</t>
  </si>
  <si>
    <t>Air Travel</t>
  </si>
  <si>
    <t>Hotels &amp; Housing Calculations</t>
  </si>
  <si>
    <t>Emission Summary</t>
  </si>
  <si>
    <t>Status:</t>
  </si>
  <si>
    <t>kg CO2</t>
  </si>
  <si>
    <t xml:space="preserve">Charter Flight Calculations </t>
  </si>
  <si>
    <t>Commercial Flight Calculations</t>
  </si>
  <si>
    <t>RFO (Ships)</t>
  </si>
  <si>
    <t>Fuel Calculations</t>
  </si>
  <si>
    <t>Electricity Calculations</t>
  </si>
  <si>
    <t>Location Calculations</t>
  </si>
  <si>
    <t>TV only- HIDE ROW IF FILM</t>
  </si>
  <si>
    <t>Status</t>
  </si>
  <si>
    <t xml:space="preserve">   Annual energy use from</t>
  </si>
  <si>
    <t xml:space="preserve">   Annual emissions from</t>
  </si>
  <si>
    <t>Calculator Tab</t>
  </si>
  <si>
    <t>1-Production Information</t>
  </si>
  <si>
    <t>Description</t>
  </si>
  <si>
    <t>Potential Sources of Data</t>
  </si>
  <si>
    <t>utility heating bills
location lease or real estate information
procurement (natural gas or heating oil cost)</t>
  </si>
  <si>
    <t xml:space="preserve">Fuel used for equipment (e.g., generators) and vehicles </t>
  </si>
  <si>
    <t>Number of days and location of hotels, houses and condos rented during the production</t>
  </si>
  <si>
    <t>Fuel, hours or distance traveled on charter jets and helicopters</t>
  </si>
  <si>
    <t>eGRID Factor</t>
  </si>
  <si>
    <t>assume same as B100</t>
  </si>
  <si>
    <t>US DOT classification</t>
  </si>
  <si>
    <t xml:space="preserve">Reference: </t>
  </si>
  <si>
    <t>Joe Bellas, Universal carbon calculator factors based on equipment manual</t>
  </si>
  <si>
    <t>Reference:</t>
  </si>
  <si>
    <t>Calculator contact information &amp; general production information including production name, headquarters location &amp; schedule.
Production location information (e.g., production offices, warehouses, stages) used for utility electricity, natural gas &amp; heating oil tracking</t>
  </si>
  <si>
    <t>Did you enforce the "No-Idling" polIcy on your set?</t>
  </si>
  <si>
    <t>Locations entered in Production Info tab</t>
  </si>
  <si>
    <t>Fuel Use, CBECs-Est. (Std Units)</t>
  </si>
  <si>
    <t>Fuel Use - Cost Est. (Gallons)</t>
  </si>
  <si>
    <t>Fuel Use - Miles Est. (Gallons)</t>
  </si>
  <si>
    <t>kWh/year</t>
  </si>
  <si>
    <t>EF (kg CO2/kWh)</t>
  </si>
  <si>
    <t>FlightDistanceUnits</t>
  </si>
  <si>
    <t>FlightDistanceConversion</t>
  </si>
  <si>
    <t>land miles</t>
  </si>
  <si>
    <t>nautical miles</t>
  </si>
  <si>
    <t>Fuel EF (kg/gallon)</t>
  </si>
  <si>
    <t>Fuel Use - Hours Est. (gal)</t>
  </si>
  <si>
    <t>Enter all information for ONE option for each equipment and fuel type combination</t>
  </si>
  <si>
    <t>Select the plane type.  Model type is optional.</t>
  </si>
  <si>
    <t>Enter all information for ONE option</t>
  </si>
  <si>
    <t>WoodTypes</t>
  </si>
  <si>
    <t>Instructions</t>
  </si>
  <si>
    <t>From Date (optional)</t>
  </si>
  <si>
    <t>End Date (optional)</t>
  </si>
  <si>
    <t>Reason for Use (Optional)</t>
  </si>
  <si>
    <t>City (Optional)</t>
  </si>
  <si>
    <r>
      <t xml:space="preserve">Total Area 
</t>
    </r>
    <r>
      <rPr>
        <b/>
        <sz val="8"/>
        <color indexed="8"/>
        <rFont val="Arial"/>
        <family val="2"/>
      </rPr>
      <t>(e.g., Total Square Feet)</t>
    </r>
  </si>
  <si>
    <t>Click for Checklist</t>
  </si>
  <si>
    <t>Address (optional)</t>
  </si>
  <si>
    <r>
      <rPr>
        <b/>
        <sz val="10"/>
        <color indexed="8"/>
        <rFont val="Arial"/>
        <family val="2"/>
      </rPr>
      <t xml:space="preserve">1. General Electricity Questions:  </t>
    </r>
    <r>
      <rPr>
        <sz val="10"/>
        <color indexed="8"/>
        <rFont val="Arial"/>
        <family val="2"/>
      </rPr>
      <t>Select Yes or No from the dropdowns to identify if you purchased renewable energy, RECs or used power drops on your production.  
Enter comments about your production energy use (optional)</t>
    </r>
  </si>
  <si>
    <r>
      <rPr>
        <b/>
        <sz val="10"/>
        <color indexed="8"/>
        <rFont val="Arial"/>
        <family val="2"/>
      </rPr>
      <t>3. From &amp; End Date</t>
    </r>
    <r>
      <rPr>
        <sz val="10"/>
        <color indexed="8"/>
        <rFont val="Arial"/>
        <family val="2"/>
      </rPr>
      <t xml:space="preserve"> </t>
    </r>
    <r>
      <rPr>
        <i/>
        <sz val="10"/>
        <color indexed="8"/>
        <rFont val="Arial"/>
        <family val="2"/>
      </rPr>
      <t>(optional):</t>
    </r>
    <r>
      <rPr>
        <sz val="10"/>
        <color indexed="8"/>
        <rFont val="Arial"/>
        <family val="2"/>
      </rPr>
      <t>- Enter the start and end date of the location electricity information (e.g., the dates on the invoice) into column C and D, respectively</t>
    </r>
  </si>
  <si>
    <r>
      <rPr>
        <b/>
        <sz val="10"/>
        <color indexed="8"/>
        <rFont val="Arial"/>
        <family val="2"/>
      </rPr>
      <t>2.</t>
    </r>
    <r>
      <rPr>
        <sz val="10"/>
        <color indexed="8"/>
        <rFont val="Arial"/>
        <family val="2"/>
      </rPr>
      <t xml:space="preserve"> </t>
    </r>
    <r>
      <rPr>
        <b/>
        <sz val="10"/>
        <color indexed="8"/>
        <rFont val="Arial"/>
        <family val="2"/>
      </rPr>
      <t xml:space="preserve">Equipment Type: </t>
    </r>
    <r>
      <rPr>
        <sz val="10"/>
        <color indexed="8"/>
        <rFont val="Arial"/>
        <family val="2"/>
      </rPr>
      <t>Select an equipment type from the dropdown list in column B.  If the equipment type is unknown or you would like to enter information for multiple types of equipment, select “Other"</t>
    </r>
  </si>
  <si>
    <r>
      <rPr>
        <b/>
        <sz val="10"/>
        <color indexed="8"/>
        <rFont val="Arial"/>
        <family val="2"/>
      </rPr>
      <t xml:space="preserve">1. General Fuel Questions:  </t>
    </r>
    <r>
      <rPr>
        <sz val="10"/>
        <color indexed="8"/>
        <rFont val="Arial"/>
        <family val="2"/>
      </rPr>
      <t>Select Yes or No from the dropdowns to identify if you used hybrid vehicles or enforced the no-idling policy on your set.  Enter comments about your production fuel use (optional)</t>
    </r>
  </si>
  <si>
    <r>
      <rPr>
        <b/>
        <sz val="10"/>
        <color indexed="8"/>
        <rFont val="Arial"/>
        <family val="2"/>
      </rPr>
      <t>3.</t>
    </r>
    <r>
      <rPr>
        <sz val="10"/>
        <color indexed="8"/>
        <rFont val="Arial"/>
        <family val="2"/>
      </rPr>
      <t xml:space="preserve"> </t>
    </r>
    <r>
      <rPr>
        <b/>
        <sz val="10"/>
        <color indexed="8"/>
        <rFont val="Arial"/>
        <family val="2"/>
      </rPr>
      <t xml:space="preserve">From &amp; End Date </t>
    </r>
    <r>
      <rPr>
        <sz val="10"/>
        <color indexed="8"/>
        <rFont val="Arial"/>
        <family val="2"/>
      </rPr>
      <t>(optional): Enter the start and end date of the equipment fuel use information information into columns C and D, respectively</t>
    </r>
  </si>
  <si>
    <r>
      <rPr>
        <b/>
        <sz val="10"/>
        <color indexed="8"/>
        <rFont val="Arial"/>
        <family val="2"/>
      </rPr>
      <t>6.1 Preferred Option</t>
    </r>
    <r>
      <rPr>
        <sz val="10"/>
        <color indexed="8"/>
        <rFont val="Arial"/>
        <family val="2"/>
      </rPr>
      <t xml:space="preserve">- </t>
    </r>
    <r>
      <rPr>
        <b/>
        <sz val="10"/>
        <color indexed="8"/>
        <rFont val="Arial"/>
        <family val="2"/>
      </rPr>
      <t>Actual Fuel Use:</t>
    </r>
    <r>
      <rPr>
        <sz val="10"/>
        <color indexed="8"/>
        <rFont val="Arial"/>
        <family val="2"/>
      </rPr>
      <t xml:space="preserve">  Enter the actual fuel use in column G and select the associated units (e.g., gallons) from the dropdown list in column H</t>
    </r>
  </si>
  <si>
    <r>
      <rPr>
        <b/>
        <sz val="10"/>
        <color indexed="8"/>
        <rFont val="Arial"/>
        <family val="2"/>
      </rPr>
      <t>2. Room Type:</t>
    </r>
    <r>
      <rPr>
        <sz val="10"/>
        <color indexed="8"/>
        <rFont val="Arial"/>
        <family val="2"/>
      </rPr>
      <t xml:space="preserve"> Select a room or house type from the drop down list in column B</t>
    </r>
  </si>
  <si>
    <r>
      <rPr>
        <b/>
        <sz val="10"/>
        <color indexed="8"/>
        <rFont val="Arial"/>
        <family val="2"/>
      </rPr>
      <t>3.</t>
    </r>
    <r>
      <rPr>
        <sz val="10"/>
        <color indexed="8"/>
        <rFont val="Arial"/>
        <family val="2"/>
      </rPr>
      <t xml:space="preserve"> </t>
    </r>
    <r>
      <rPr>
        <b/>
        <sz val="10"/>
        <color indexed="8"/>
        <rFont val="Arial"/>
        <family val="2"/>
      </rPr>
      <t>Hotel/Housing Location: 
    -</t>
    </r>
    <r>
      <rPr>
        <sz val="10"/>
        <color indexed="8"/>
        <rFont val="Arial"/>
        <family val="2"/>
      </rPr>
      <t>Enter the hotel or housing city into column C (optional)
    -Select the country from the dropdown list in column D 
    -Select the state or province from column E (if required)</t>
    </r>
  </si>
  <si>
    <r>
      <t xml:space="preserve">1. General Hotel &amp; Housing Questions:  </t>
    </r>
    <r>
      <rPr>
        <sz val="10"/>
        <color indexed="8"/>
        <rFont val="Arial"/>
        <family val="2"/>
      </rPr>
      <t>Select Yes or No from the dropdown to identify if you choose a hotel because it is considered “green.” 
Enter comments about your production hotel &amp; housing use (optional)</t>
    </r>
  </si>
  <si>
    <r>
      <rPr>
        <b/>
        <sz val="10"/>
        <color indexed="8"/>
        <rFont val="Arial"/>
        <family val="2"/>
      </rPr>
      <t xml:space="preserve">1. General Charter and Helicopter Flight Information: </t>
    </r>
    <r>
      <rPr>
        <sz val="10"/>
        <color indexed="8"/>
        <rFont val="Arial"/>
        <family val="2"/>
      </rPr>
      <t xml:space="preserve"> Enter comments about charter and helicopter air travel for your production (optional) </t>
    </r>
  </si>
  <si>
    <r>
      <rPr>
        <b/>
        <sz val="10"/>
        <color indexed="8"/>
        <rFont val="Arial"/>
        <family val="2"/>
      </rPr>
      <t>2.</t>
    </r>
    <r>
      <rPr>
        <sz val="10"/>
        <color indexed="8"/>
        <rFont val="Arial"/>
        <family val="2"/>
      </rPr>
      <t xml:space="preserve"> </t>
    </r>
    <r>
      <rPr>
        <b/>
        <sz val="10"/>
        <color indexed="8"/>
        <rFont val="Arial"/>
        <family val="2"/>
      </rPr>
      <t xml:space="preserve">Plane Information: </t>
    </r>
    <r>
      <rPr>
        <sz val="10"/>
        <color indexed="8"/>
        <rFont val="Arial"/>
        <family val="2"/>
      </rPr>
      <t>Select the plane type from the dropdown list in column B (required) and enter the plane model in column C (optional)</t>
    </r>
  </si>
  <si>
    <r>
      <rPr>
        <b/>
        <sz val="10"/>
        <color indexed="8"/>
        <rFont val="Arial"/>
        <family val="2"/>
      </rPr>
      <t>3.</t>
    </r>
    <r>
      <rPr>
        <sz val="10"/>
        <color indexed="8"/>
        <rFont val="Arial"/>
        <family val="2"/>
      </rPr>
      <t xml:space="preserve"> </t>
    </r>
    <r>
      <rPr>
        <b/>
        <sz val="10"/>
        <color indexed="8"/>
        <rFont val="Arial"/>
        <family val="2"/>
      </rPr>
      <t>Enter data for ONE Option for Chartered and Helicopter Flights:</t>
    </r>
  </si>
  <si>
    <r>
      <rPr>
        <b/>
        <sz val="10"/>
        <color indexed="8"/>
        <rFont val="Arial"/>
        <family val="2"/>
      </rPr>
      <t xml:space="preserve">3.1 Preferred Option- Actual Fuel Use: </t>
    </r>
    <r>
      <rPr>
        <sz val="10"/>
        <color indexed="8"/>
        <rFont val="Arial"/>
        <family val="2"/>
      </rPr>
      <t>Enter the actual fuel used for the plane type selected in column D and select the associated units (e.g., gallons) from the dropdown list in column E</t>
    </r>
  </si>
  <si>
    <r>
      <rPr>
        <b/>
        <sz val="10"/>
        <color indexed="8"/>
        <rFont val="Arial"/>
        <family val="2"/>
      </rPr>
      <t>3.2 Second Option- Hours Flown:</t>
    </r>
    <r>
      <rPr>
        <sz val="10"/>
        <color indexed="8"/>
        <rFont val="Arial"/>
        <family val="2"/>
      </rPr>
      <t xml:space="preserve"> Enter the total hours flown by the selected plane type in column F</t>
    </r>
  </si>
  <si>
    <r>
      <rPr>
        <b/>
        <sz val="10"/>
        <color indexed="8"/>
        <rFont val="Arial"/>
        <family val="2"/>
      </rPr>
      <t>3.3 Third Option- Distance:</t>
    </r>
    <r>
      <rPr>
        <sz val="10"/>
        <color indexed="8"/>
        <rFont val="Arial"/>
        <family val="2"/>
      </rPr>
      <t xml:space="preserve"> Enter the total distance flown by the selected plane type in column G and select the associated units (e.g. miles) from the dropdown list in column H</t>
    </r>
  </si>
  <si>
    <t>Click on a tab name to link to the sheet</t>
  </si>
  <si>
    <r>
      <rPr>
        <b/>
        <sz val="10"/>
        <color indexed="8"/>
        <rFont val="Arial"/>
        <family val="2"/>
      </rPr>
      <t>2.</t>
    </r>
    <r>
      <rPr>
        <sz val="10"/>
        <color indexed="8"/>
        <rFont val="Arial"/>
        <family val="2"/>
      </rPr>
      <t xml:space="preserve"> </t>
    </r>
    <r>
      <rPr>
        <b/>
        <sz val="10"/>
        <color indexed="8"/>
        <rFont val="Arial"/>
        <family val="2"/>
      </rPr>
      <t>Location:</t>
    </r>
    <r>
      <rPr>
        <sz val="10"/>
        <color indexed="8"/>
        <rFont val="Arial"/>
        <family val="2"/>
      </rPr>
      <t xml:space="preserve"> Select a Location Name from the dropdown box.  
</t>
    </r>
    <r>
      <rPr>
        <i/>
        <sz val="10"/>
        <color indexed="8"/>
        <rFont val="Arial"/>
        <family val="2"/>
      </rPr>
      <t>Locations are entered in column B of the Production Info Tab</t>
    </r>
  </si>
  <si>
    <r>
      <rPr>
        <b/>
        <sz val="10"/>
        <color indexed="8"/>
        <rFont val="Arial"/>
        <family val="2"/>
      </rPr>
      <t xml:space="preserve">4. Reason for Use </t>
    </r>
    <r>
      <rPr>
        <sz val="10"/>
        <color indexed="8"/>
        <rFont val="Arial"/>
        <family val="2"/>
      </rPr>
      <t>(optional)</t>
    </r>
    <r>
      <rPr>
        <b/>
        <sz val="10"/>
        <color indexed="8"/>
        <rFont val="Arial"/>
        <family val="2"/>
      </rPr>
      <t xml:space="preserve">: </t>
    </r>
    <r>
      <rPr>
        <sz val="10"/>
        <color indexed="8"/>
        <rFont val="Arial"/>
        <family val="2"/>
      </rPr>
      <t>select the reason for the equipment use (e.g., personal, production) from the dropdown list in column E</t>
    </r>
  </si>
  <si>
    <t>6. Enter data for ONE option for Fuel Use:</t>
  </si>
  <si>
    <t>Puerto Rico</t>
  </si>
  <si>
    <t>Taiwan</t>
  </si>
  <si>
    <t>E100</t>
  </si>
  <si>
    <t>Fuel_UnitsPropane</t>
  </si>
  <si>
    <t>Bosnia and Herzegovina</t>
  </si>
  <si>
    <t>China (including Hong Kong)-IEA</t>
  </si>
  <si>
    <t>Taiwan, China</t>
  </si>
  <si>
    <t>Croatia</t>
  </si>
  <si>
    <t>Dem. People's Republic of Korea</t>
  </si>
  <si>
    <t>FYR of Macedonia</t>
  </si>
  <si>
    <t>Islamic Republic of Iran</t>
  </si>
  <si>
    <t>Korea</t>
  </si>
  <si>
    <t>Libyan Arab Jamahiriya</t>
  </si>
  <si>
    <t>Middle East</t>
  </si>
  <si>
    <t>China (mainland)</t>
  </si>
  <si>
    <t>Republic of Moldova</t>
  </si>
  <si>
    <t>Russian Federation</t>
  </si>
  <si>
    <t>Slovenia</t>
  </si>
  <si>
    <t>Syrian Arab Republic</t>
  </si>
  <si>
    <t>United Republic of Tanzania</t>
  </si>
  <si>
    <t>United States</t>
  </si>
  <si>
    <t>Greenhouse Gas Protocol Initiative, Emission Factors from Cross-sector Tools, Versions 1.3, August 2012.  “Electricity Other Countries” worksheet</t>
  </si>
  <si>
    <t>eGRID2012 Version 1.0, eGRID2012V1_0_year09_DATA.xls, “ST09” worksheet, State annual CO2 output emission rate (lb/MWh)</t>
  </si>
  <si>
    <t>Greenhouse Gas Protocol Initiative, Emission Factors from Cross-sector Tools, Versions 1.3, August 2012.  “Electricity China and Taiwan” worksheet. [Note: CO2e/kWh].</t>
  </si>
  <si>
    <t xml:space="preserve">The Climate Registry's 2013Default Emission Factors. Table 14.1 US Emission Factors by eGRIDSubregion. "US Territories (not an eGRID Region)" from Department of Energy Guidance on Voluntary Reporting of Greenhouse Gases, Form EIA-1605 (2007), Appendix F, </t>
  </si>
  <si>
    <t>National Inventory Report, 1990-2011: Greenhouse Gas Sources and Sinks in Canada Part 3, Table A13-10</t>
  </si>
  <si>
    <t>National Inventory Report, 1990-2011: Greenhouse Gas Sources and Sinks in Canada Part 3, Table A13-11</t>
  </si>
  <si>
    <t>National Inventory Report, 1990-2011: Greenhouse Gas Sources and Sinks in Canada Part 3, Table A13-12</t>
  </si>
  <si>
    <t>National Inventory Report, 1990-2011: Greenhouse Gas Sources and Sinks in Canada Part 3, Table A13-13</t>
  </si>
  <si>
    <t>National Inventory Report, 1990-2011: Greenhouse Gas Sources and Sinks in Canada Part 3, Table A13-2</t>
  </si>
  <si>
    <t>National Inventory Report, 1990-2011: Greenhouse Gas Sources and Sinks in Canada Part 3, Table A13-3</t>
  </si>
  <si>
    <t>National Inventory Report, 1990-2011: Greenhouse Gas Sources and Sinks in Canada Part 3, Table A13-4</t>
  </si>
  <si>
    <t>National Inventory Report, 1990-2011: Greenhouse Gas Sources and Sinks in Canada Part 3, Table A13-5</t>
  </si>
  <si>
    <t>National Inventory Report, 1990-2011: Greenhouse Gas Sources and Sinks in Canada Part 3, Table A13-6</t>
  </si>
  <si>
    <t>National Inventory Report, 1990-2011: Greenhouse Gas Sources and Sinks in Canada Part 3, Table A13-7</t>
  </si>
  <si>
    <t>National Inventory Report, 1990-2011: Greenhouse Gas Sources and Sinks in Canada Part 3, Table A13-8</t>
  </si>
  <si>
    <t>National Inventory Report, 1990-2011: Greenhouse Gas Sources and Sinks in Canada Part 3, Table A13-9</t>
  </si>
  <si>
    <t>Australian National Greenhouse Accounts (NGA) Factors July 2012, Table 5</t>
  </si>
  <si>
    <t>Economy and Budget</t>
  </si>
  <si>
    <t>Midscale w/ Food and Beverage</t>
  </si>
  <si>
    <t>Upscale</t>
  </si>
  <si>
    <t>Upper Upscale</t>
  </si>
  <si>
    <t>Holiday Inn, Ramada, Best Western</t>
  </si>
  <si>
    <t>Year</t>
  </si>
  <si>
    <t>hotel_casino_analysis.pdf, Table 16 &amp; 17</t>
  </si>
  <si>
    <t>hotel_casino_analysis.pdf, Table 16 &amp; 18</t>
  </si>
  <si>
    <t>hotel_casino_analysis.pdf, Table 16 &amp; 19</t>
  </si>
  <si>
    <t>hotel_casino_analysis.pdf, Table 16 &amp; 20</t>
  </si>
  <si>
    <t>Casino Analysis</t>
  </si>
  <si>
    <t>Examples</t>
  </si>
  <si>
    <t>Heating Oil from http://www.eia.doe.gov/emeu/steo/pub/</t>
  </si>
  <si>
    <t>Average Cost in Los Angeles from http://www.altfuelprices.com/</t>
  </si>
  <si>
    <t>http://www.eia.gov/petroleum/heatingoilpropane/</t>
  </si>
  <si>
    <t>Note: Steo no longer collects propane data. This is the only source for propane data, though only ~24 states collect data</t>
  </si>
  <si>
    <t>U.S. Price excluding taxes from http://www.eia.gov/dnav/pet/pet_sum_mkt_a_EPPK_PTG_dpgal_a.htm</t>
  </si>
  <si>
    <t>Average U.S. Sales to End Users excluding taxes from http://www.eia.gov/dnav/pet/pet_pri_resid_dcu_nus_a.htm</t>
  </si>
  <si>
    <t xml:space="preserve"> 1 MT CO2 Emissions is equivalent to*:</t>
  </si>
  <si>
    <t>passenger vehicles</t>
  </si>
  <si>
    <t>tree seedlings grown for 10 years</t>
  </si>
  <si>
    <t>gallons of gasoline consumed</t>
  </si>
  <si>
    <t>homes for one year</t>
  </si>
  <si>
    <t>http://www.epa.gov/cleanenergy/energy-resources/calculator.html</t>
  </si>
  <si>
    <t>Reference Classification</t>
  </si>
  <si>
    <t>Domestic Average</t>
  </si>
  <si>
    <t>Short-Haul International Average</t>
  </si>
  <si>
    <t>Long-Haul International Average</t>
  </si>
  <si>
    <t xml:space="preserve">Average of Min and Max Values from http://www.ams.usda.gov/mnreports/lswagenergy.pdf </t>
  </si>
  <si>
    <t>Homes per Year</t>
  </si>
  <si>
    <t>Passenger Vehicles</t>
  </si>
  <si>
    <t>Tree Seedlings</t>
  </si>
  <si>
    <t>Gallons of Gasoline Consumed</t>
  </si>
  <si>
    <t>*Note:  make sure lists match named ranges and the all of the country names correspond to the list of countried on the ElectricityEFs page</t>
  </si>
  <si>
    <t>Total Nights (years)
(Option 2)</t>
  </si>
  <si>
    <t>Average House</t>
  </si>
  <si>
    <t>Apartment/Condo</t>
  </si>
  <si>
    <t>Large House</t>
  </si>
  <si>
    <t>Apartments in 5 or More Unit Buildings</t>
  </si>
  <si>
    <t>Total US</t>
  </si>
  <si>
    <t>&gt;4000</t>
  </si>
  <si>
    <t>Marriot, Hilton</t>
  </si>
  <si>
    <t>Room/House Type</t>
  </si>
  <si>
    <t>Motel 6, Red Roof, Days Inn</t>
  </si>
  <si>
    <t>Four Seasons, Ritz Carlton</t>
  </si>
  <si>
    <t>&gt;4000 Square feet</t>
  </si>
  <si>
    <t>&lt;1000 square feet</t>
  </si>
  <si>
    <t>Housing Type</t>
  </si>
  <si>
    <t>1000 - 4000 square feet</t>
  </si>
  <si>
    <t>Housing Type Key</t>
  </si>
  <si>
    <t>14-20</t>
  </si>
  <si>
    <t>5-13</t>
  </si>
  <si>
    <t>&gt;20</t>
  </si>
  <si>
    <t>Number of Passengers</t>
  </si>
  <si>
    <t>Plane Type Key</t>
  </si>
  <si>
    <t>Water</t>
  </si>
  <si>
    <t>Multiple</t>
  </si>
  <si>
    <t>FilmCategories</t>
  </si>
  <si>
    <t>Other US</t>
  </si>
  <si>
    <t>Other International</t>
  </si>
  <si>
    <t>TVCategories</t>
  </si>
  <si>
    <t>Digital</t>
  </si>
  <si>
    <t>Micro</t>
  </si>
  <si>
    <t>Small</t>
  </si>
  <si>
    <t>Large</t>
  </si>
  <si>
    <t>Tentpole</t>
  </si>
  <si>
    <t>Animated</t>
  </si>
  <si>
    <t>Movie of the Week</t>
  </si>
  <si>
    <t>Location:</t>
  </si>
  <si>
    <t>Total Number of Shoot Days:</t>
  </si>
  <si>
    <t>Number Episodes:</t>
  </si>
  <si>
    <t>Film</t>
  </si>
  <si>
    <t>Total kWh</t>
  </si>
  <si>
    <t>Entered kWh</t>
  </si>
  <si>
    <t>SqFt kWh</t>
  </si>
  <si>
    <t>Cost Kwh</t>
  </si>
  <si>
    <t>Worksheet</t>
  </si>
  <si>
    <t>TV</t>
  </si>
  <si>
    <t>Type of TV Production:</t>
  </si>
  <si>
    <t>W</t>
  </si>
  <si>
    <t>DW</t>
  </si>
  <si>
    <t>F</t>
  </si>
  <si>
    <t>Don</t>
  </si>
  <si>
    <t>P</t>
  </si>
  <si>
    <t>Interface to select quadrant: only can select options with checkmarks</t>
  </si>
  <si>
    <t>Waste</t>
  </si>
  <si>
    <t>Number</t>
  </si>
  <si>
    <t>Size</t>
  </si>
  <si>
    <t>Cost ($)</t>
  </si>
  <si>
    <t>Waste to Landfill</t>
  </si>
  <si>
    <t>Mixed Recycled</t>
  </si>
  <si>
    <t>Metal Recycling</t>
  </si>
  <si>
    <t>Recycled Construction Material</t>
  </si>
  <si>
    <t>Other Recycled</t>
  </si>
  <si>
    <t>Compost</t>
  </si>
  <si>
    <t>WasteTypes</t>
  </si>
  <si>
    <t>0.5L Plastic water bottles (not cases)</t>
  </si>
  <si>
    <t>5 gallon jugs</t>
  </si>
  <si>
    <t>Reusable bottles</t>
  </si>
  <si>
    <t>Fuel Savings</t>
  </si>
  <si>
    <t>Hybrid Vehicles</t>
  </si>
  <si>
    <t>gal</t>
  </si>
  <si>
    <t>Hybrid SUVs</t>
  </si>
  <si>
    <t>Hybrid Cars</t>
  </si>
  <si>
    <t>Other Fuel Savings</t>
  </si>
  <si>
    <t>Gallons Saved</t>
  </si>
  <si>
    <t>Electric Cars</t>
  </si>
  <si>
    <t>Solar</t>
  </si>
  <si>
    <t>Electric grid tie in</t>
  </si>
  <si>
    <t xml:space="preserve">Other </t>
  </si>
  <si>
    <t>FS</t>
  </si>
  <si>
    <t>Food</t>
  </si>
  <si>
    <t>Set dressing/props</t>
  </si>
  <si>
    <t>Wardrobe</t>
  </si>
  <si>
    <t>Construction Material</t>
  </si>
  <si>
    <t>Number of Reams</t>
  </si>
  <si>
    <t>Lauan/Meranti- non certified</t>
  </si>
  <si>
    <t>Lauan/Meranti -  FSC</t>
  </si>
  <si>
    <t>Non Lauan Ply/Other</t>
  </si>
  <si>
    <t>Ply Alternative</t>
  </si>
  <si>
    <t>PlyTypes</t>
  </si>
  <si>
    <t>X</t>
  </si>
  <si>
    <t>Goal</t>
  </si>
  <si>
    <t>Utilities</t>
  </si>
  <si>
    <t>Net Benchmark 1 Name:</t>
  </si>
  <si>
    <t>Net Benchmark 2 Name:</t>
  </si>
  <si>
    <t>Norm Benchmark 1 Name:</t>
  </si>
  <si>
    <t>Norm Benchmark 2 Name:</t>
  </si>
  <si>
    <t>NetCO2BM1</t>
  </si>
  <si>
    <t>NetCO2BM2</t>
  </si>
  <si>
    <t>NormCO2BM1</t>
  </si>
  <si>
    <t>NormCO2BM2</t>
  </si>
  <si>
    <t>NormGoal</t>
  </si>
  <si>
    <t>Net Benchmark 1</t>
  </si>
  <si>
    <t>Net Benchmark 2</t>
  </si>
  <si>
    <t>Norm Benchmark 1</t>
  </si>
  <si>
    <t>Norm Benchmark 2</t>
  </si>
  <si>
    <t>Hide associated Row index not set to "Yes"</t>
  </si>
  <si>
    <t>EAR</t>
  </si>
  <si>
    <t>Version</t>
  </si>
  <si>
    <t>Region:</t>
  </si>
  <si>
    <t>Total Number of 2nd Unit Shoot Days:</t>
  </si>
  <si>
    <t>Total Number of 1st Unit Shoot Days:</t>
  </si>
  <si>
    <t xml:space="preserve">Other/Additional Photography Shoot Days: </t>
  </si>
  <si>
    <t>Main Production Office Location:</t>
  </si>
  <si>
    <t>Number of Days for Prep:</t>
  </si>
  <si>
    <t>Number of Days for Wrap:</t>
  </si>
  <si>
    <t>Number of On Location Days:</t>
  </si>
  <si>
    <t>Number of Stage Days:</t>
  </si>
  <si>
    <t>Region</t>
  </si>
  <si>
    <t>Total Fuel CO2</t>
  </si>
  <si>
    <t>Total Housing</t>
  </si>
  <si>
    <t xml:space="preserve">Total Utilities </t>
  </si>
  <si>
    <t>Total CO2 MT</t>
  </si>
  <si>
    <t>Norm Graph Label</t>
  </si>
  <si>
    <t>Homes</t>
  </si>
  <si>
    <t>Vehicles</t>
  </si>
  <si>
    <t>Trees</t>
  </si>
  <si>
    <t>GalGas</t>
  </si>
  <si>
    <t>Waste Calculations</t>
  </si>
  <si>
    <t>Waste- Cost Est.</t>
  </si>
  <si>
    <t>WasteWeight</t>
  </si>
  <si>
    <t>lbs</t>
  </si>
  <si>
    <t>kgs</t>
  </si>
  <si>
    <t>WasteConversions</t>
  </si>
  <si>
    <t>WasteVol</t>
  </si>
  <si>
    <t>Cubic yard bins</t>
  </si>
  <si>
    <t>WasteVolConversion</t>
  </si>
  <si>
    <t>http://www.calrecycle.ca.gov/wastechar/DispRate.htm</t>
  </si>
  <si>
    <t>WasteDensity (lb per cubic yard)</t>
  </si>
  <si>
    <t>http://www.deq.state.ms.us/mdeq.nsf/page/Recycling_MaterialDensityandVolumeConversion?OpenDocument</t>
  </si>
  <si>
    <t>Polystreme foam</t>
  </si>
  <si>
    <t>http://www.engineeringtoolbox.com/density-solids-d_1265.html</t>
  </si>
  <si>
    <t>0.03g/cm³</t>
  </si>
  <si>
    <t>Compost (assume food)</t>
  </si>
  <si>
    <t>http://www.wrap.org.uk/sites/files/wrap/Bulk%20Density%20Summary%20Report%20-%20Jan2010.pdf</t>
  </si>
  <si>
    <t>405 kg/m3</t>
  </si>
  <si>
    <t>Waste - Volume Est. (Cubic yards)</t>
  </si>
  <si>
    <t>Waste density (lb/cubic yard)</t>
  </si>
  <si>
    <t>Standard Waste  Amount (lb)</t>
  </si>
  <si>
    <t>Waste Weight - Volume Est. (pounds)</t>
  </si>
  <si>
    <t>WasteCost ($/lb)</t>
  </si>
  <si>
    <t>Waste Type</t>
  </si>
  <si>
    <t>Waste total (lbs)</t>
  </si>
  <si>
    <t>Diverted?</t>
  </si>
  <si>
    <t>N</t>
  </si>
  <si>
    <t>Y</t>
  </si>
  <si>
    <t>Waste Category</t>
  </si>
  <si>
    <t>Total (lbs)</t>
  </si>
  <si>
    <t>Diversion rate</t>
  </si>
  <si>
    <t>Construction Material to Landfill</t>
  </si>
  <si>
    <t>Polystyrene Foam to Landfill</t>
  </si>
  <si>
    <t>WasteGoal</t>
  </si>
  <si>
    <t>Diversion Rate</t>
  </si>
  <si>
    <t>Cost per bottle</t>
  </si>
  <si>
    <t>Cost per jug</t>
  </si>
  <si>
    <t>Total Cost ($)</t>
  </si>
  <si>
    <t>Bottles Used</t>
  </si>
  <si>
    <t>Bottles</t>
  </si>
  <si>
    <t>Bottles per jug</t>
  </si>
  <si>
    <t>H20 Goal</t>
  </si>
  <si>
    <t>H20Goal</t>
  </si>
  <si>
    <t>Biodiesel</t>
  </si>
  <si>
    <t>Amount Saved</t>
  </si>
  <si>
    <t>Grid Tie In</t>
  </si>
  <si>
    <t>Virgin</t>
  </si>
  <si>
    <t>Trees per Ream</t>
  </si>
  <si>
    <t>Gal Diesel Saved</t>
  </si>
  <si>
    <t>Average of hybrid cars</t>
  </si>
  <si>
    <t>Average of hybrid SUVs</t>
  </si>
  <si>
    <t>Gas Saving Ratio</t>
  </si>
  <si>
    <t>hybrid</t>
  </si>
  <si>
    <t>normal</t>
  </si>
  <si>
    <t>Gal Saved</t>
  </si>
  <si>
    <t>Value ($)</t>
  </si>
  <si>
    <t>Total Donations</t>
  </si>
  <si>
    <t>meals</t>
  </si>
  <si>
    <t>Waste Weight</t>
  </si>
  <si>
    <t>PREFERRED OPTION: Weight</t>
  </si>
  <si>
    <t>Second Option: Volume</t>
  </si>
  <si>
    <t>Number of containers</t>
  </si>
  <si>
    <t>Waste Type &amp; Disposal</t>
  </si>
  <si>
    <t>Waste Totals/Diversion Rate</t>
  </si>
  <si>
    <t>Drinking Water</t>
  </si>
  <si>
    <t>Drinking Water Container</t>
  </si>
  <si>
    <t>Drinking Water Calculations</t>
  </si>
  <si>
    <t>Fuel Saving Calculations</t>
  </si>
  <si>
    <t>Hybrid Fuel Use Amount</t>
  </si>
  <si>
    <t>Total Cost of Hybrid Fuel (US$)</t>
  </si>
  <si>
    <t>Other fuel description:</t>
  </si>
  <si>
    <t>Biodiesel values obtained from the "Fuel" tab</t>
  </si>
  <si>
    <t>Donations</t>
  </si>
  <si>
    <t>Type of Donation</t>
  </si>
  <si>
    <t>Recycled Paper Content</t>
  </si>
  <si>
    <t>Percent Recycled Content</t>
  </si>
  <si>
    <t>Donation Calculations</t>
  </si>
  <si>
    <t>Recycled Paper Calculations</t>
  </si>
  <si>
    <t>Production Type:</t>
  </si>
  <si>
    <t>Waste: Landfill, Compost and Recycling</t>
  </si>
  <si>
    <t>Donations (food and wrap)</t>
  </si>
  <si>
    <t>Drinking Water (water/refillable bottles)</t>
  </si>
  <si>
    <t>Paper, Recycled Content</t>
  </si>
  <si>
    <t>DON</t>
  </si>
  <si>
    <t>Other Rec.</t>
  </si>
  <si>
    <t>Rec. Const. Mtl</t>
  </si>
  <si>
    <t>Metal Rec.</t>
  </si>
  <si>
    <t>Waste to LF</t>
  </si>
  <si>
    <t>Const. Mtl to LF</t>
  </si>
  <si>
    <t>PS Foam to LF</t>
  </si>
  <si>
    <t>Category for Graph</t>
  </si>
  <si>
    <t>Hybrids</t>
  </si>
  <si>
    <t xml:space="preserve">Benchmark </t>
  </si>
  <si>
    <t>Utility Breakout</t>
  </si>
  <si>
    <t>Electricity Details</t>
  </si>
  <si>
    <t>Heat Details</t>
  </si>
  <si>
    <t>Fuel Details</t>
  </si>
  <si>
    <t>Chart Air Details</t>
  </si>
  <si>
    <t>Bottle saved</t>
  </si>
  <si>
    <t>Cost Savings</t>
  </si>
  <si>
    <t>Hybrid SUV</t>
  </si>
  <si>
    <t>Fuel Use obtained from "Fuel Tab" (Gal)</t>
  </si>
  <si>
    <t>Hybrid Distance Driven (miles)</t>
  </si>
  <si>
    <t>Enter the number of Reams used of the associated percent recycled content paper</t>
  </si>
  <si>
    <t>Housing</t>
  </si>
  <si>
    <t>Total Fuel Savings (Gallons)</t>
  </si>
  <si>
    <t>Hybrids- gal</t>
  </si>
  <si>
    <t>Biodiesel - gal</t>
  </si>
  <si>
    <t>Electric Cars- gal</t>
  </si>
  <si>
    <t>Solar-gal</t>
  </si>
  <si>
    <t>Grid Tie In-gal</t>
  </si>
  <si>
    <t>Other-gal</t>
  </si>
  <si>
    <t>Food- Amount</t>
  </si>
  <si>
    <t>Food Units</t>
  </si>
  <si>
    <t>Food $</t>
  </si>
  <si>
    <t>Set dressing/props- Amount</t>
  </si>
  <si>
    <t>Set dressing/props- Units</t>
  </si>
  <si>
    <t>Set dressing/props- Cost</t>
  </si>
  <si>
    <t>Wardrobe-Amount</t>
  </si>
  <si>
    <t>Wardrobe-Units</t>
  </si>
  <si>
    <t>Wardrobe-$</t>
  </si>
  <si>
    <t>Construction Material- Amount</t>
  </si>
  <si>
    <t>Construction Material- Units</t>
  </si>
  <si>
    <t>Construction Material- $</t>
  </si>
  <si>
    <t>Other-Amount</t>
  </si>
  <si>
    <t>Other-Units</t>
  </si>
  <si>
    <t>Other-Cost</t>
  </si>
  <si>
    <t>Total $</t>
  </si>
  <si>
    <t>Meals</t>
  </si>
  <si>
    <t>Total Virgin (reams)</t>
  </si>
  <si>
    <t>Total Recycled (Reams)</t>
  </si>
  <si>
    <t>Total Reams</t>
  </si>
  <si>
    <t>Trees Saved</t>
  </si>
  <si>
    <t>0% (reams)</t>
  </si>
  <si>
    <t>30% (reams)</t>
  </si>
  <si>
    <t>50% (reams)</t>
  </si>
  <si>
    <t>70% (reams)</t>
  </si>
  <si>
    <t>100% (reams)</t>
  </si>
  <si>
    <t>L/M Plywood (board feet)</t>
  </si>
  <si>
    <t>Repurposed walls</t>
  </si>
  <si>
    <t>$C$11</t>
  </si>
  <si>
    <t>$C$13</t>
  </si>
  <si>
    <t>$C$35</t>
  </si>
  <si>
    <t>$C$49</t>
  </si>
  <si>
    <t>Category</t>
  </si>
  <si>
    <t>Gallon containers</t>
  </si>
  <si>
    <t>Check</t>
  </si>
  <si>
    <t>used for goal</t>
  </si>
  <si>
    <t>used for graph label</t>
  </si>
  <si>
    <t>Net CO2 Emissions Benchmarks</t>
  </si>
  <si>
    <t>Intensity Emissions Benchmarks</t>
  </si>
  <si>
    <t>Production Information</t>
  </si>
  <si>
    <t>$C$9</t>
  </si>
  <si>
    <t>$C$14</t>
  </si>
  <si>
    <t>$C$16</t>
  </si>
  <si>
    <t>PLY</t>
  </si>
  <si>
    <t>Amount Used (gal)</t>
  </si>
  <si>
    <t>http://conservatree.org/learn/EnviroIssues/TreeStats.shtml</t>
  </si>
  <si>
    <t>original units</t>
  </si>
  <si>
    <t>original value</t>
  </si>
  <si>
    <t>kg/m3</t>
  </si>
  <si>
    <t>Food and garden</t>
  </si>
  <si>
    <t>Co-mingled: Plastic bottles, news &amp; pams, cardboard and mixed cans</t>
  </si>
  <si>
    <t>Foam</t>
  </si>
  <si>
    <t>http://www.epa.vic.gov.au/business</t>
  </si>
  <si>
    <t>http://www.wastediversion.org/files/managed/Document/230/Weight</t>
  </si>
  <si>
    <t>http://www.dep.state.fl.us/waste/quick_topics/publications/shw/recycling/candd/cdconversionformula.pdf</t>
  </si>
  <si>
    <t>pounds/yd3</t>
  </si>
  <si>
    <t>http://www.epa.gov/osw/conserve/tools/recmeas/docs/guide_b.pdf</t>
  </si>
  <si>
    <t>Ave Commercial/Industrial</t>
  </si>
  <si>
    <t>Ave Aluminum can (compacted manually)</t>
  </si>
  <si>
    <t>C&amp;D Debris</t>
  </si>
  <si>
    <t>Ave excluding foam</t>
  </si>
  <si>
    <t>Environmental Accounting Report Metrics</t>
  </si>
  <si>
    <t>Environmental Accounting Report</t>
  </si>
  <si>
    <t>Start Date</t>
  </si>
  <si>
    <t>End Date</t>
  </si>
  <si>
    <t>Mix Rec.</t>
  </si>
  <si>
    <t>Fossil Fuel (Gasoline &amp; Diesel) Savings</t>
  </si>
  <si>
    <t>Total Waste (pounds)</t>
  </si>
  <si>
    <t>Waste to Landfill (pounds)</t>
  </si>
  <si>
    <t>Construction Material to Landfill (pounds)</t>
  </si>
  <si>
    <t>Polystyrene Foam to Landfill (pounds)</t>
  </si>
  <si>
    <t>Metal Recycling (pounds)</t>
  </si>
  <si>
    <t>Recycled Construction Material (pounds)</t>
  </si>
  <si>
    <t>Other Recycled (pounds)</t>
  </si>
  <si>
    <t>Compost (pounds)</t>
  </si>
  <si>
    <t>Total Footprint (MTCO2e)</t>
  </si>
  <si>
    <t>Summary CO2 (MTCO2)</t>
  </si>
  <si>
    <t>Total CO2 (MTCO2)</t>
  </si>
  <si>
    <t>Total Electric MTCO2</t>
  </si>
  <si>
    <t>Total Heat MTCO2</t>
  </si>
  <si>
    <t>Total Com Air MTCO2</t>
  </si>
  <si>
    <t>Chart Air Total MTCO2</t>
  </si>
  <si>
    <t>Entered Electric MTCO2</t>
  </si>
  <si>
    <t>SqFt Electricity MTCO2</t>
  </si>
  <si>
    <t>Cost Electric MTCO2</t>
  </si>
  <si>
    <t>Entered Heat MTCO2</t>
  </si>
  <si>
    <t>SqFt Heat MTCO2</t>
  </si>
  <si>
    <t>Cost Heat MTCO2</t>
  </si>
  <si>
    <t>Fuel use MTCO2</t>
  </si>
  <si>
    <t>Fuel Cost MTCO2</t>
  </si>
  <si>
    <t>Fuel miles MTCO2</t>
  </si>
  <si>
    <t>Com Air Flight Type MTCO2</t>
  </si>
  <si>
    <t>Com Air Total Miles MTCO2</t>
  </si>
  <si>
    <t>Chart Air Fuel Use MTCO2</t>
  </si>
  <si>
    <t>Chart Air Miles MTCO2</t>
  </si>
  <si>
    <t>Chart Air Distance MTCO2</t>
  </si>
  <si>
    <t>MTCO2 Saved</t>
  </si>
  <si>
    <t>Total Fuel Savings (MTCO2)</t>
  </si>
  <si>
    <t>Hybrids-MTCO2</t>
  </si>
  <si>
    <t>Biodiesel-MTCO2</t>
  </si>
  <si>
    <t>Electric Cars-MTCO2</t>
  </si>
  <si>
    <t>Solar-MTCO2</t>
  </si>
  <si>
    <t>Grid Tie In MTCO2</t>
  </si>
  <si>
    <t>Other - MTCO2</t>
  </si>
  <si>
    <t>enter comments on the EAR metrics page</t>
  </si>
  <si>
    <t>Environmental Accounting Report Calculator General Info &amp; Checklist</t>
  </si>
  <si>
    <t>This calculator measures the carbon emissions generated and resources used and saved by your production based on information you enter on emission sources such as utility electricity and heating, fuel, flight and hotel use.  Information for each emission source is collected on a separate worksheet tab.  Information is not required for every tab, and should only be entered for the emission sources associated with your production. 
The table below provides a general description of the information collected and data collection status for each emission source data collection worksheet.</t>
  </si>
  <si>
    <t>Lauan Alternative</t>
  </si>
  <si>
    <t>Non Lauan Ply/Other -REMOVED</t>
  </si>
  <si>
    <t xml:space="preserve">Select the room type and location (city is optional). </t>
  </si>
  <si>
    <t>4. Total Nights: Enter the total number of nights into Column  F</t>
  </si>
  <si>
    <t>Exclude Option 1 from housing  (Number of Rooms/Number of Nights)</t>
  </si>
  <si>
    <t>Exclude Cost from fuel</t>
  </si>
  <si>
    <t>2nd Option (miles)</t>
  </si>
  <si>
    <r>
      <rPr>
        <b/>
        <sz val="10"/>
        <color indexed="8"/>
        <rFont val="Arial"/>
        <family val="2"/>
      </rPr>
      <t>6.2 Second  Option-</t>
    </r>
    <r>
      <rPr>
        <sz val="10"/>
        <color indexed="8"/>
        <rFont val="Arial"/>
        <family val="2"/>
      </rPr>
      <t xml:space="preserve"> </t>
    </r>
    <r>
      <rPr>
        <b/>
        <sz val="10"/>
        <color indexed="8"/>
        <rFont val="Arial"/>
        <family val="2"/>
      </rPr>
      <t xml:space="preserve">Distance: </t>
    </r>
    <r>
      <rPr>
        <i/>
        <sz val="10"/>
        <color indexed="8"/>
        <rFont val="Arial"/>
        <family val="2"/>
      </rPr>
      <t>This option applies only to vehicles.</t>
    </r>
    <r>
      <rPr>
        <b/>
        <sz val="10"/>
        <color indexed="8"/>
        <rFont val="Arial"/>
        <family val="2"/>
      </rPr>
      <t xml:space="preserve">  </t>
    </r>
    <r>
      <rPr>
        <sz val="10"/>
        <color indexed="8"/>
        <rFont val="Arial"/>
        <family val="2"/>
      </rPr>
      <t>Enter the total miles driven for the selected vehicle type</t>
    </r>
  </si>
  <si>
    <t>To Do</t>
  </si>
  <si>
    <t>In Process</t>
  </si>
  <si>
    <t>Ready for Review</t>
  </si>
  <si>
    <t>Need Input</t>
  </si>
  <si>
    <t>Exclude Trips by route/flight distance</t>
  </si>
  <si>
    <t>Update dropdowns for Production Types, Categories and Regions</t>
  </si>
  <si>
    <t>1/2 hr scripted single-camera</t>
  </si>
  <si>
    <t>Animated show of any length.</t>
  </si>
  <si>
    <t>Pilot</t>
  </si>
  <si>
    <t>Soap Opera (Daytime or Continued Drama)</t>
  </si>
  <si>
    <t>Dramatic, serial drama with a continuing story line.</t>
  </si>
  <si>
    <t>Unscripted - Documentary</t>
  </si>
  <si>
    <t>Unscripted - Natural History</t>
  </si>
  <si>
    <t>An unscripted program filmed mostly on location and focusing on the natural world.</t>
  </si>
  <si>
    <t>An unscripted program that is filmed almost exclusively on a soundstage, such as talk shows, game shows, talent competitions, etc.</t>
  </si>
  <si>
    <t>Unscripted - Reality</t>
  </si>
  <si>
    <t>Unscripted - Variety</t>
  </si>
  <si>
    <t>A scripted show, usually a drama, that is between 45 - 60 minutes in length. Can be single or multi-camera.</t>
  </si>
  <si>
    <t>1/2 hr scripted multi-camera</t>
  </si>
  <si>
    <t>1-Production Info</t>
  </si>
  <si>
    <t>Notes</t>
  </si>
  <si>
    <t>Values in dropdowns listed in "Categories" sheet -  can be updated/refined from here, but should be consistent for grouping/tracking</t>
  </si>
  <si>
    <t>Update conditional formatting on rows 11/12 due to removal of macro that previously hid column</t>
  </si>
  <si>
    <t>Can also hide "other" row if sending out specifically to TV or movie</t>
  </si>
  <si>
    <t>2018 Consumption and expenditures information will be available starting in August 2022.</t>
  </si>
  <si>
    <t>Table E6. Electricity consumption intensities (kWh) by end use, 2012</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</si>
  <si>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</si>
  <si>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</si>
  <si>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</si>
  <si>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</si>
  <si>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</si>
  <si>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</si>
  <si>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</si>
  <si>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</si>
  <si>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</si>
  <si>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</si>
  <si>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Office </t>
  </si>
  <si>
    <t xml:space="preserve">Public assembly </t>
  </si>
  <si>
    <t xml:space="preserve">Public order and safety </t>
  </si>
  <si>
    <t xml:space="preserve">Religious worship </t>
  </si>
  <si>
    <t xml:space="preserve">Service </t>
  </si>
  <si>
    <t xml:space="preserve">Warehouse and storage </t>
  </si>
  <si>
    <t xml:space="preserve">Vacant </t>
  </si>
  <si>
    <t>Fuel oil</t>
  </si>
  <si>
    <t>Table E8. Natural gas consumption and conditional energy intensities (cubic feet) by end use, 2012</t>
  </si>
  <si>
    <t>Table E10. Fuel oil consumption and energy intensities (gallons) by end use, 2012</t>
  </si>
  <si>
    <t>OLD Data Used in PEAR 3.3 (2003)</t>
  </si>
  <si>
    <t>https://www.eia.gov/consumption/commercial/data/2003/index.php?view=consumption</t>
  </si>
  <si>
    <t>CBECs</t>
  </si>
  <si>
    <r>
      <t>a</t>
    </r>
    <r>
      <rPr>
        <sz val="7"/>
        <color rgb="FF333333"/>
        <rFont val="Inherit"/>
      </rPr>
      <t>West Texas Intermediate.</t>
    </r>
  </si>
  <si>
    <r>
      <t>b</t>
    </r>
    <r>
      <rPr>
        <sz val="7"/>
        <color rgb="FF333333"/>
        <rFont val="Inherit"/>
      </rPr>
      <t>Average regular pump price.</t>
    </r>
  </si>
  <si>
    <r>
      <t>c</t>
    </r>
    <r>
      <rPr>
        <sz val="7"/>
        <color rgb="FF333333"/>
        <rFont val="Inherit"/>
      </rPr>
      <t>On-highway retail.</t>
    </r>
  </si>
  <si>
    <r>
      <t>d</t>
    </r>
    <r>
      <rPr>
        <sz val="7"/>
        <color rgb="FF333333"/>
        <rFont val="Inherit"/>
      </rPr>
      <t>U.S. Residential average.</t>
    </r>
  </si>
  <si>
    <r>
      <t>WTI Crude Oil</t>
    </r>
    <r>
      <rPr>
        <b/>
        <vertAlign val="superscript"/>
        <sz val="8"/>
        <color rgb="FF333333"/>
        <rFont val="Inherit"/>
      </rPr>
      <t>a</t>
    </r>
  </si>
  <si>
    <t>(dollars per barrel)</t>
  </si>
  <si>
    <t>Brent Crude Oil</t>
  </si>
  <si>
    <r>
      <t>Gasoline</t>
    </r>
    <r>
      <rPr>
        <b/>
        <vertAlign val="superscript"/>
        <sz val="8"/>
        <color rgb="FF333333"/>
        <rFont val="Inherit"/>
      </rPr>
      <t>b</t>
    </r>
  </si>
  <si>
    <t>(dollars per gallon)</t>
  </si>
  <si>
    <r>
      <t>Diesel</t>
    </r>
    <r>
      <rPr>
        <b/>
        <vertAlign val="superscript"/>
        <sz val="8"/>
        <color rgb="FF333333"/>
        <rFont val="Inherit"/>
      </rPr>
      <t>c</t>
    </r>
  </si>
  <si>
    <r>
      <t>Heating Oil</t>
    </r>
    <r>
      <rPr>
        <b/>
        <vertAlign val="superscript"/>
        <sz val="8"/>
        <color rgb="FF333333"/>
        <rFont val="Inherit"/>
      </rPr>
      <t>d</t>
    </r>
  </si>
  <si>
    <r>
      <t>Natural Gas</t>
    </r>
    <r>
      <rPr>
        <b/>
        <vertAlign val="superscript"/>
        <sz val="8"/>
        <color rgb="FF333333"/>
        <rFont val="Inherit"/>
      </rPr>
      <t>d</t>
    </r>
  </si>
  <si>
    <t>(dollars per thousand cubic feet)</t>
  </si>
  <si>
    <r>
      <t>Electricity</t>
    </r>
    <r>
      <rPr>
        <b/>
        <vertAlign val="superscript"/>
        <sz val="8"/>
        <color rgb="FF333333"/>
        <rFont val="Inherit"/>
      </rPr>
      <t>d</t>
    </r>
  </si>
  <si>
    <t>(cents per kilowatthour)</t>
  </si>
  <si>
    <t>https://www.eia.gov/outlooks/steo/</t>
  </si>
  <si>
    <t>Accessed 5/10/22</t>
  </si>
  <si>
    <t>Costs</t>
  </si>
  <si>
    <t xml:space="preserve">Emission factors update: Fuel Costs </t>
  </si>
  <si>
    <t>Fuel costs removed from 4-Fuel, so factors for non heating/electrical options removed from list</t>
  </si>
  <si>
    <t>OLD FACTORS USED FOR PEAR 3.3</t>
  </si>
  <si>
    <t>PR</t>
  </si>
  <si>
    <t>National Inventory Report, 1990-2020: Greenhouse Gas Sources and Sinks in Canada Part 3, Table A13-10</t>
  </si>
  <si>
    <t>National Inventory Report, 1990-2020: Greenhouse Gas Sources and Sinks in Canada Part 3, Table A13-11</t>
  </si>
  <si>
    <t>National Inventory Report, 1990-2020: Greenhouse Gas Sources and Sinks in Canada Part 3, Table A13-8</t>
  </si>
  <si>
    <t>National Inventory Report, 1990-2020: Greenhouse Gas Sources and Sinks in Canada Part 3, Table A13-2</t>
  </si>
  <si>
    <t>National Inventory Report, 1990-2020: Greenhouse Gas Sources and Sinks in Canada Part 3, Table A13-5</t>
  </si>
  <si>
    <t>National Inventory Report, 1990-2020: Greenhouse Gas Sources and Sinks in Canada Part 3, Table A13-4</t>
  </si>
  <si>
    <t>National Inventory Report, 1990-2020: Greenhouse Gas Sources and Sinks in Canada Part 3, Table A13-7</t>
  </si>
  <si>
    <t>National Inventory Report, 1990-2020: Greenhouse Gas Sources and Sinks in Canada Part 3, Table A13-3</t>
  </si>
  <si>
    <t>National Inventory Report, 1990-2020: Greenhouse Gas Sources and Sinks in Canada Part 3, Table A13-6</t>
  </si>
  <si>
    <t>National Inventory Report, 1990-2020: Greenhouse Gas Sources and Sinks in Canada Part 3, Table A13-9</t>
  </si>
  <si>
    <t>National Inventory Report, 1990-2020: Greenhouse Gas Sources and Sinks in Canada Part 3, Table A13-12</t>
  </si>
  <si>
    <t>National Inventory Report, 1990-2020: Greenhouse Gas Sources and Sinks in Canada Part 3, Table A13-13</t>
  </si>
  <si>
    <t>South West Interconnected System (SWIS) in Western Australia</t>
  </si>
  <si>
    <t>North Western Interconnected System (NWIS) in Western Australia</t>
  </si>
  <si>
    <t>Darwin Katherine Interconnected System (DKIS) in the Northern Territory</t>
  </si>
  <si>
    <t>Tasmania</t>
  </si>
  <si>
    <t>National Greenhouse Accounts Factors: 2021; Table 5: Indirect (scope 2) emission factors for consumption of purchased electricity or loss of electricity from the grid</t>
  </si>
  <si>
    <t>OLD EMISSIONS FACTORS USED IN PEAR 3.3</t>
  </si>
  <si>
    <t>Emission factor update:  Electricity Efs by State (eGRID), Australia by Territory, Canada by Province</t>
  </si>
  <si>
    <t>ElectricityEFs</t>
  </si>
  <si>
    <t>Renewable Diesel (R100)</t>
  </si>
  <si>
    <t xml:space="preserve">Emission factors update: Hotel </t>
  </si>
  <si>
    <t>OLD EMISSIONS FACTORS PEAR VERSION 3.3</t>
  </si>
  <si>
    <t>International, to/from non-UK (includes long and short)</t>
  </si>
  <si>
    <t>Emission factors update:  Business Travel - air</t>
  </si>
  <si>
    <t>OLD FACTORS PEAR 3.3</t>
  </si>
  <si>
    <t>&gt;3000</t>
  </si>
  <si>
    <t>Residential Energy Consumption Survey (RECS) Table CE2.1  Household Site Fuel Consumption in the U.S., Totals and Averages, 2015  (average site energy consumption)</t>
  </si>
  <si>
    <t>Emission factors update: CBECs update for electricity, natural gas and fuel oil (by square footage)</t>
  </si>
  <si>
    <t>Emission factors update: Residential Energy Consumption</t>
  </si>
  <si>
    <t>Hotel Updates</t>
  </si>
  <si>
    <t>2020 RECS data will be releads in early 2023</t>
  </si>
  <si>
    <t>Diesel (Red)</t>
  </si>
  <si>
    <t>Acetylene</t>
  </si>
  <si>
    <t>gallons, liters, cf</t>
  </si>
  <si>
    <t>Welding</t>
  </si>
  <si>
    <t>gallons, liters</t>
  </si>
  <si>
    <t>Aircraft</t>
  </si>
  <si>
    <t>Vehicles, Generators, Unknown</t>
  </si>
  <si>
    <t>Biodiesel (B20)</t>
  </si>
  <si>
    <t>Butane</t>
  </si>
  <si>
    <t>gallons, liters, kg, lbs, sterno cans</t>
  </si>
  <si>
    <t>Cooking</t>
  </si>
  <si>
    <t xml:space="preserve">Diesel </t>
  </si>
  <si>
    <t>Generators</t>
  </si>
  <si>
    <t>Diesel (Renewable)</t>
  </si>
  <si>
    <t>Gasoline</t>
  </si>
  <si>
    <t>Hyrdogen</t>
  </si>
  <si>
    <t>liters, kg</t>
  </si>
  <si>
    <t>Special Effects</t>
  </si>
  <si>
    <t>gallons, liters, kg, lbs</t>
  </si>
  <si>
    <t>Cooking, Heating, Equipment, Vehicles, Unknown</t>
  </si>
  <si>
    <t xml:space="preserve">RFO </t>
  </si>
  <si>
    <t>Ship</t>
  </si>
  <si>
    <t>Hydrogen</t>
  </si>
  <si>
    <t>Gigajoules</t>
  </si>
  <si>
    <t>ccf</t>
  </si>
  <si>
    <t>ccm</t>
  </si>
  <si>
    <t>therms</t>
  </si>
  <si>
    <t>**acetylene</t>
  </si>
  <si>
    <t>Quantity</t>
  </si>
  <si>
    <t>ccf, ccm, gj, mj, therms, kWh</t>
  </si>
  <si>
    <t>Complete</t>
  </si>
  <si>
    <t>Need Input from Studios</t>
  </si>
  <si>
    <t>Electricity &amp; Heating</t>
  </si>
  <si>
    <t>Fuel types:  Add Red Diesel, Renewable Diesel to dropdown</t>
  </si>
  <si>
    <t>Add additional units to Natural Gas</t>
  </si>
  <si>
    <t>Removed Macros</t>
  </si>
  <si>
    <t>All</t>
  </si>
  <si>
    <t>Removed ability to:  Copy Facility Information to Natural Gas; Clear Data (Settings); EAR Setting Hide/Show Include Benchmark Options; Select Environmental Activity &amp; Choose 4 metrics to include</t>
  </si>
  <si>
    <t>4- Fuel</t>
  </si>
  <si>
    <t>3-Nat Gas &amp; Heating Oil</t>
  </si>
  <si>
    <t>Add lbs to propane</t>
  </si>
  <si>
    <t>Electricity Data Type</t>
  </si>
  <si>
    <t>Departure City 
(if known)</t>
  </si>
  <si>
    <t>Arrival City 
(if known)</t>
  </si>
  <si>
    <t>Type of Transport</t>
  </si>
  <si>
    <t>Distance Units</t>
  </si>
  <si>
    <t>Activity</t>
  </si>
  <si>
    <t>Unit</t>
  </si>
  <si>
    <t>kg CO2e</t>
  </si>
  <si>
    <t>kg CH4</t>
  </si>
  <si>
    <t>kg N2O</t>
  </si>
  <si>
    <t>Ferry</t>
  </si>
  <si>
    <t>Foot passenger</t>
  </si>
  <si>
    <t>passenger.km</t>
  </si>
  <si>
    <t>Car passenger</t>
  </si>
  <si>
    <t>Average (all passenger)</t>
  </si>
  <si>
    <t>Rail</t>
  </si>
  <si>
    <t>National rail</t>
  </si>
  <si>
    <t>International rail</t>
  </si>
  <si>
    <t>Light rail and tram</t>
  </si>
  <si>
    <t>London Underground</t>
  </si>
  <si>
    <t>Heating Data Type</t>
  </si>
  <si>
    <t>PGA Benchmark Dashboard</t>
  </si>
  <si>
    <t>Total electricity, natural gas and/or heating oil used for all locations entered in Production Info</t>
  </si>
  <si>
    <t>2-Utilities</t>
  </si>
  <si>
    <t>3-Fuel</t>
  </si>
  <si>
    <t xml:space="preserve">Carbon Footprint Summary: presents emissions results based on the information added in tabs 1 through 6 </t>
  </si>
  <si>
    <t>4-Hotels and Housing</t>
  </si>
  <si>
    <t>5- Commuter Air Travel</t>
  </si>
  <si>
    <t>Add Rail and Ferry option</t>
  </si>
  <si>
    <t>5- Commercial Travel</t>
  </si>
  <si>
    <t xml:space="preserve">Updated to "Commercial Travel"; included new dropdowns (and associated emissions factors) for ferry (average), national and international rail </t>
  </si>
  <si>
    <t>Combined Electricity and Natural Gas &amp; Heating Oil --&gt; "Utilities page"</t>
  </si>
  <si>
    <t>Added new columns for Electricity &amp; Heating data type to allow users to enter usage, area or none for electricity and NG/FO for each location.  Removed Cost options
Removed previous sheets 2 and 3, renumbered subsequent - updated references on Intro and Summary Page</t>
  </si>
  <si>
    <t xml:space="preserve">enter comments </t>
  </si>
  <si>
    <t xml:space="preserve">Co-mingled: Plastic bottles, news &amp; pams, cardboard, mixed cans and glass </t>
  </si>
  <si>
    <t>Redesign of the EAR Report  to be “static” and include the Drinking Water, Donations (Food only) and Recycled Paper</t>
  </si>
  <si>
    <t xml:space="preserve">Comment sections/text boxes editable directly on the EAR report </t>
  </si>
  <si>
    <t>EAR Metrics</t>
  </si>
  <si>
    <t>EAR Metrics: Waste data collection will remain as data collection only; fuel savings and Lauan /Meranti Plywood sections will be removed; reformat for no macros/static</t>
  </si>
  <si>
    <t>Passenger miles and routes (if applicable) traveled on commercial airlines, ferries and trains</t>
  </si>
  <si>
    <t>Heating Calculations</t>
  </si>
  <si>
    <t>per 1000
Square Foot
(gallons)</t>
  </si>
  <si>
    <t>Usage kWH</t>
  </si>
  <si>
    <t>Electricity Summary</t>
  </si>
  <si>
    <t>Heating  Summary</t>
  </si>
  <si>
    <t>TOTAL HEATING</t>
  </si>
  <si>
    <t>Per direction of Carrie and Daphne, use older Efs for now (no refresh available)</t>
  </si>
  <si>
    <t>Emission factor update:  IEA</t>
  </si>
  <si>
    <t>IEA emissions factors by country not updated (yet) due to cost (see EF Comparison Worksheet, send separately)</t>
  </si>
  <si>
    <t>Fuel Types: Add Butane, Acetylene to Dropdown</t>
  </si>
  <si>
    <t>Flight</t>
  </si>
  <si>
    <t xml:space="preserve">Total Passenger Distance </t>
  </si>
  <si>
    <r>
      <rPr>
        <b/>
        <sz val="10"/>
        <color indexed="8"/>
        <rFont val="Arial"/>
        <family val="2"/>
      </rPr>
      <t xml:space="preserve">1. General Commercial  Travel Information:  </t>
    </r>
    <r>
      <rPr>
        <sz val="10"/>
        <color indexed="8"/>
        <rFont val="Arial"/>
        <family val="2"/>
      </rPr>
      <t xml:space="preserve">Enter comments about commercial  travel for your production (optional) </t>
    </r>
  </si>
  <si>
    <r>
      <rPr>
        <b/>
        <sz val="10"/>
        <color indexed="8"/>
        <rFont val="Arial"/>
        <family val="2"/>
      </rPr>
      <t>2.</t>
    </r>
    <r>
      <rPr>
        <sz val="10"/>
        <color indexed="8"/>
        <rFont val="Arial"/>
        <family val="2"/>
      </rPr>
      <t xml:space="preserve"> </t>
    </r>
    <r>
      <rPr>
        <b/>
        <sz val="10"/>
        <color indexed="8"/>
        <rFont val="Arial"/>
        <family val="2"/>
      </rPr>
      <t>Enter Commercial Travel Information:</t>
    </r>
  </si>
  <si>
    <t>Cost per Unit</t>
  </si>
  <si>
    <t>Costs not Used in PEAR Version 4</t>
  </si>
  <si>
    <t>Fuel_UnitsButane</t>
  </si>
  <si>
    <t>Sterno can (7oz)</t>
  </si>
  <si>
    <t>**would users enter 20 pound tanks, for example?  This would be a different conversion than straight density.</t>
  </si>
  <si>
    <t>Boxed Water</t>
  </si>
  <si>
    <t>Amount</t>
  </si>
  <si>
    <t>Travel</t>
  </si>
  <si>
    <t>Travel Breakout</t>
  </si>
  <si>
    <t>Total  Travel</t>
  </si>
  <si>
    <t>Com  Details</t>
  </si>
  <si>
    <t xml:space="preserve">Drinking water:  Add Canned Water and Boxed Water </t>
  </si>
  <si>
    <t>How do you want to calculate costs/savings?</t>
  </si>
  <si>
    <t>TV Production</t>
  </si>
  <si>
    <t>Carbon Footprint Goals/Benchmark Labels</t>
  </si>
  <si>
    <t>HIDE ROW TO REMOVE FROM GRAPH</t>
  </si>
  <si>
    <t>ENTER GRAPH BENCHMARK LABELS HERE</t>
  </si>
  <si>
    <t>Custom Benchmarks</t>
  </si>
  <si>
    <t>Settings</t>
  </si>
  <si>
    <t>Users can enter custom benchmarks and goals.  Values can be hidden from the graphs by hiding the corresponding rows.</t>
  </si>
  <si>
    <t>Thermal Waste to Energy</t>
  </si>
  <si>
    <t>Ther WTE</t>
  </si>
  <si>
    <t>Total Pounds:</t>
  </si>
  <si>
    <t>Removed Plywood and Fuel, updated waste to include Total pounds and Total % Diversion</t>
  </si>
  <si>
    <t>Add Thermal WTE to Waste List</t>
  </si>
  <si>
    <t>Review Comments</t>
  </si>
  <si>
    <t>Select Type of Information Available</t>
  </si>
  <si>
    <t>Heating Fuel Type</t>
  </si>
  <si>
    <t>Heating Fuel Use Amount</t>
  </si>
  <si>
    <t>Heating Fuel Use Units</t>
  </si>
  <si>
    <r>
      <t>Second Option</t>
    </r>
    <r>
      <rPr>
        <i/>
        <sz val="10"/>
        <color rgb="FF000000"/>
        <rFont val="Arial"/>
        <family val="2"/>
      </rPr>
      <t xml:space="preserve"> (if "</t>
    </r>
    <r>
      <rPr>
        <b/>
        <i/>
        <sz val="10"/>
        <color rgb="FF000000"/>
        <rFont val="Arial"/>
        <family val="2"/>
      </rPr>
      <t>Area</t>
    </r>
    <r>
      <rPr>
        <i/>
        <sz val="10"/>
        <color rgb="FF000000"/>
        <rFont val="Arial"/>
        <family val="2"/>
      </rPr>
      <t>" is selected for Electricity of Heating Data Type)</t>
    </r>
  </si>
  <si>
    <t xml:space="preserve"> </t>
  </si>
  <si>
    <t>EF CO2e</t>
  </si>
  <si>
    <t>Ref 1- In 2019 the average fuel economy for the U.S. car fleet (all cars on the road) was 28.3 mpg.</t>
  </si>
  <si>
    <t>Ref 2- Motorcycles-</t>
  </si>
  <si>
    <t>Ref 2- Buses</t>
  </si>
  <si>
    <t>Ref 1- Class 7-8 combination trucks, 2019, Page 5-1</t>
  </si>
  <si>
    <t>Ref 2- All Motor Vehicles</t>
  </si>
  <si>
    <t>Ref 1- In 2019 the average fuel economy for the U.S. light truck fleet (all light trucks on the road) was 20.4 mpg w</t>
  </si>
  <si>
    <t>Ref 1- Class 3-8 Single-unite trucks, 2019, Page 5-1</t>
  </si>
  <si>
    <t>2-US Department of Transportation, Federal Highway Administration Office of Highway Policy Information, Highway Statistics 2016,  Revised 2018, Table VM-1, Annual Vehicle Distance Traveled in Miles and Related Data-2016, Average miles traveled per gallon of fuel consumed accessed fromhttps://www.fhwa.dot.gov/policyinformation/statistics/2016/xls/vm1.xlsx</t>
  </si>
  <si>
    <t>Years: 2015–2023
Class: Sport Utility Vehicles
Vehicle Type: Hybrid</t>
  </si>
  <si>
    <t>Years: 2015–2023
Class: Small Cars, Family Sedans, Large Sedans
Vehicle Type: Hybrid</t>
  </si>
  <si>
    <t>https://www.fueleconomy.gov/feg/hybrids.jsp</t>
  </si>
  <si>
    <t>1-Transportation Energy Data Book: Edition 39 https://tedb.ornl.gov/wp-content/uploads/2021/02/TEDB_Ed_39.pdf</t>
  </si>
  <si>
    <t>Total kg CO2e pkm</t>
  </si>
  <si>
    <t>36-65 Minute SVOD</t>
  </si>
  <si>
    <t>1 hr drama</t>
  </si>
  <si>
    <t>20-35 Minute SVOD</t>
  </si>
  <si>
    <t>Feature Documentary</t>
  </si>
  <si>
    <t>Film Categories</t>
  </si>
  <si>
    <t>&lt;$5M</t>
  </si>
  <si>
    <t>$5M-$10M</t>
  </si>
  <si>
    <t>$10M-$20M</t>
  </si>
  <si>
    <t>$20-$40M</t>
  </si>
  <si>
    <t>$40M-$70M</t>
  </si>
  <si>
    <t>&gt;$70M</t>
  </si>
  <si>
    <t>A feature length documentary produced for theatrical release.</t>
  </si>
  <si>
    <t>Feature length animated film</t>
  </si>
  <si>
    <t>Live action film less than 40 minutes long</t>
  </si>
  <si>
    <t>TV Production Types</t>
  </si>
  <si>
    <t>A scripted show, usually a drama, that is between 36 - 65 minutes in length, that is produced for a Streaming service. Can be single or multi-camera. Has a higher budget that a traditional 1 hr drama.</t>
  </si>
  <si>
    <t>A scripted show, usually a comedy, shot with the perspective of a single camera, produced for a Streaming service. Can be anywhere from 20 minutes to 35 minutes in length without commericals. Has a higher budget than a traditional 1/2 scripted single camera show.</t>
  </si>
  <si>
    <t>A scripted show, usually a comedy, shot with the perspective of a single camera.  Can be anywhere from 22 minutes to 40 minutes in length without commericals.</t>
  </si>
  <si>
    <t>A scripted show, usually a comedy, filmed using mulitple cameras all at the same time.  Can be anywhere from 22 minutes to 40 minutes in length.</t>
  </si>
  <si>
    <t>A feature length film produced for television (linear) broadcast.  Equivalent to a "Micro" budget film.</t>
  </si>
  <si>
    <t>Pilot or a presentation.  Can be any type of show (e.g., 1 hour drama, Unscripted - Reality) and any length.</t>
  </si>
  <si>
    <t>A nonfiction program that provides a factual record or report.  Can be a single episode or series of any length</t>
  </si>
  <si>
    <t>A program that that documents purportedly unscripted real-life situations and is filmed almost exclusively on location (both structured and nonstructured shows)</t>
  </si>
  <si>
    <t>A semi-scripted program that is filmed almost exclusively at a theater with a live audience, such as the Oscars, Emmys, CMA, Espys, etc.</t>
  </si>
  <si>
    <t>Add note about how to update categories</t>
  </si>
  <si>
    <t>Categories guide on Info tab</t>
  </si>
  <si>
    <t>EAR Format for Production Details</t>
  </si>
  <si>
    <t>Methodology</t>
  </si>
  <si>
    <t>Simple PEAR</t>
  </si>
  <si>
    <t>Add documentation on how to update Categories</t>
  </si>
  <si>
    <t>Categories</t>
  </si>
  <si>
    <t>Add Info Tab (reference on Production Ino) with Category definitions</t>
  </si>
  <si>
    <t>Info</t>
  </si>
  <si>
    <t>Updated Utility page formatting and instructions</t>
  </si>
  <si>
    <t>2- Utilities</t>
  </si>
  <si>
    <t>Updated Emissions Calculation Methodology/References</t>
  </si>
  <si>
    <t>Separate Doc</t>
  </si>
  <si>
    <t>Production Name</t>
  </si>
  <si>
    <t>Total No. Stage Days</t>
  </si>
  <si>
    <t>Season</t>
  </si>
  <si>
    <t>First Shoot Date</t>
  </si>
  <si>
    <t>Total No. Location Days</t>
  </si>
  <si>
    <t>City</t>
  </si>
  <si>
    <t>Last Shoot Date</t>
  </si>
  <si>
    <t>Total No. Shoot Days</t>
  </si>
  <si>
    <t>Use this section if you have utility use information.
PLEASE ATTACH UTILITY BILL BACKUPS WHEN SUBMITTING THIS PEAR WORKSHEET.</t>
  </si>
  <si>
    <t>Electric Company:</t>
  </si>
  <si>
    <t>Gas Company:</t>
  </si>
  <si>
    <t>Zip Code</t>
  </si>
  <si>
    <t>Name and Address</t>
  </si>
  <si>
    <t xml:space="preserve">Duration of Rental </t>
  </si>
  <si>
    <r>
      <t xml:space="preserve">
</t>
    </r>
    <r>
      <rPr>
        <i/>
        <sz val="9"/>
        <rFont val="Arial"/>
        <family val="2"/>
      </rPr>
      <t xml:space="preserve">Modify list as needed, be sure to include address
</t>
    </r>
  </si>
  <si>
    <r>
      <t xml:space="preserve">
</t>
    </r>
    <r>
      <rPr>
        <i/>
        <sz val="9"/>
        <rFont val="Arial"/>
        <family val="2"/>
      </rPr>
      <t xml:space="preserve">Use Drop Down </t>
    </r>
  </si>
  <si>
    <r>
      <t xml:space="preserve">
</t>
    </r>
    <r>
      <rPr>
        <i/>
        <sz val="9"/>
        <rFont val="Arial"/>
        <family val="2"/>
      </rPr>
      <t xml:space="preserve">Use Drop Down               </t>
    </r>
  </si>
  <si>
    <r>
      <t xml:space="preserve">
</t>
    </r>
    <r>
      <rPr>
        <i/>
        <sz val="9"/>
        <rFont val="Arial"/>
        <family val="2"/>
      </rPr>
      <t xml:space="preserve">Square Feet
</t>
    </r>
  </si>
  <si>
    <r>
      <t xml:space="preserve">Start Date </t>
    </r>
    <r>
      <rPr>
        <sz val="9"/>
        <rFont val="Arial"/>
        <family val="2"/>
      </rPr>
      <t>(MM/DD/YY)</t>
    </r>
  </si>
  <si>
    <r>
      <t xml:space="preserve">End Date </t>
    </r>
    <r>
      <rPr>
        <sz val="8"/>
        <rFont val="Arial"/>
        <family val="2"/>
      </rPr>
      <t>(MM/DD/YY)</t>
    </r>
  </si>
  <si>
    <t>Number of Days</t>
  </si>
  <si>
    <t xml:space="preserve">Total kWh </t>
  </si>
  <si>
    <t>Total Amount</t>
  </si>
  <si>
    <t>Accommodations</t>
  </si>
  <si>
    <t>Commercial Air Travel, Helicopters, Charters</t>
  </si>
  <si>
    <t>Choose a housing type from the drop down menu. KEY: Economy = Motel 6; Midscale = Best Western; Upscale = Hilton; Luxury = Four Seasons; Apt/Condo = &lt;1,000 sq.ft; Avg House 1000-4000 sq.ft; Large House &gt; 4,000 sq.ft.  Do not include housing allowances.</t>
  </si>
  <si>
    <t>Did you use any drones?</t>
  </si>
  <si>
    <t>If yes, did it replace a helicopter or other aircraft?</t>
  </si>
  <si>
    <t>Total Number of Nights</t>
  </si>
  <si>
    <t>Total Number</t>
  </si>
  <si>
    <t>total miles flown</t>
  </si>
  <si>
    <t>Helicopter (total hours flown)</t>
  </si>
  <si>
    <t xml:space="preserve">total hours flown </t>
  </si>
  <si>
    <t>Small Private Jet (5-13 seats)</t>
  </si>
  <si>
    <t>Large Private Jet (14-20 seats)</t>
  </si>
  <si>
    <t>Paper Used</t>
  </si>
  <si>
    <t>Mileage Reimbursements</t>
  </si>
  <si>
    <t>Enter reams and total spend below. If you did not track white vs colored, enter all paper in the correct % recycled content - white boxes.</t>
  </si>
  <si>
    <t>Enter total mileage reimbursement spend. Adjust mileage rates as needed. An average rate is calculated to estimate miles reimbursed.</t>
  </si>
  <si>
    <t>% of Recycled Content</t>
  </si>
  <si>
    <t>Total Number of Reams</t>
  </si>
  <si>
    <t>Unit (Drop Down)</t>
  </si>
  <si>
    <t>Total Spend on Mileage:</t>
  </si>
  <si>
    <t>0% - White</t>
  </si>
  <si>
    <t>Rate #1</t>
  </si>
  <si>
    <t>0% - Color</t>
  </si>
  <si>
    <t>Rate #2</t>
  </si>
  <si>
    <t>30% - White</t>
  </si>
  <si>
    <t>30% - Color</t>
  </si>
  <si>
    <t>50% - White</t>
  </si>
  <si>
    <t>50% - Color</t>
  </si>
  <si>
    <t>70% - White</t>
  </si>
  <si>
    <t>70% - Color</t>
  </si>
  <si>
    <t>100% - White</t>
  </si>
  <si>
    <t>Estimated Miles:</t>
  </si>
  <si>
    <t>100% - Color</t>
  </si>
  <si>
    <t>TOTAL PAPER SPEND:</t>
  </si>
  <si>
    <t>TOTAL FUEL SPEND:</t>
  </si>
  <si>
    <t>This number is not a sum of the gallons above.</t>
  </si>
  <si>
    <t>Date Range of Data</t>
  </si>
  <si>
    <t>Completed By:</t>
  </si>
  <si>
    <t>Is data complete for the season? If no, explain.</t>
  </si>
  <si>
    <t>Type of Container</t>
  </si>
  <si>
    <t>Total Quantity</t>
  </si>
  <si>
    <t>Total Cost</t>
  </si>
  <si>
    <t>Cost Per Unit</t>
  </si>
  <si>
    <r>
      <rPr>
        <u/>
        <sz val="10"/>
        <rFont val="Arial"/>
        <family val="2"/>
      </rPr>
      <t>Instructions:</t>
    </r>
    <r>
      <rPr>
        <sz val="10"/>
        <rFont val="Arial"/>
        <family val="2"/>
      </rPr>
      <t xml:space="preserve">
</t>
    </r>
    <r>
      <rPr>
        <i/>
        <sz val="10"/>
        <color rgb="FFFF0000"/>
        <rFont val="Arial"/>
        <family val="2"/>
      </rPr>
      <t>STUDIO ENTER INDIVIDUAL INSTRUCTIONS HERE</t>
    </r>
    <r>
      <rPr>
        <sz val="10"/>
        <rFont val="Arial"/>
        <family val="2"/>
      </rPr>
      <t xml:space="preserve">
</t>
    </r>
  </si>
  <si>
    <t xml:space="preserve"> Include fuel used for generators, trucks and transportation, picture vehicles and rented vehicles. Include propane from Catering, Locations, Special Effects, etc.</t>
  </si>
  <si>
    <t>Sustainability Contacts:</t>
  </si>
  <si>
    <t>Type of Fuel
(Select other, if appropriate)</t>
  </si>
  <si>
    <t>CBECs Factor (kWh/sqft)</t>
  </si>
  <si>
    <t>ElecFactor (kgCO2/kWh/year)</t>
  </si>
  <si>
    <t>Preferred Option (Usage)</t>
  </si>
  <si>
    <t>total passenger miles flown</t>
  </si>
  <si>
    <t>EF (kg CO2e/passenger mile)</t>
  </si>
  <si>
    <t>EF (kgCO2/passenger mile or gallon)</t>
  </si>
  <si>
    <t>Jet fuel</t>
  </si>
  <si>
    <t>Hotels and Housing</t>
  </si>
  <si>
    <t>Commercial and Charter Travel Summary</t>
  </si>
  <si>
    <t>Commerical</t>
  </si>
  <si>
    <t>Charter</t>
  </si>
  <si>
    <t>Total Travel</t>
  </si>
  <si>
    <t>TOTAL UTILITIES</t>
  </si>
  <si>
    <t>SIMPLE PEAR SETTINGS</t>
  </si>
  <si>
    <t>FULL PEAR SETTINGS</t>
  </si>
  <si>
    <t>Total Distance or fuel use (miles or gal)</t>
  </si>
  <si>
    <t>Back to Productions Info Worksheet</t>
  </si>
  <si>
    <r>
      <rPr>
        <b/>
        <sz val="10"/>
        <color rgb="FF000000"/>
        <rFont val="Arial"/>
        <family val="2"/>
      </rPr>
      <t xml:space="preserve">4.  Select Type of Information available for </t>
    </r>
    <r>
      <rPr>
        <sz val="10"/>
        <color indexed="8"/>
        <rFont val="Arial"/>
        <family val="2"/>
      </rPr>
      <t xml:space="preserve">Electricity (column E) and Heating (column F).  
  - Usage: choose if you have actual consumption data for your utilities
  - Area: choose if you need to estmate consumption from the area of the space and the days occupied
  - None: choose if you did not use the utility at this location
Please note:  you should choose a "type of information" for both Electricity and Heating utilities.
You can select different Types for each utility.
The data entry fields NOT associated with your selections will be greyed out on the associated row.  
</t>
    </r>
    <r>
      <rPr>
        <b/>
        <sz val="10"/>
        <color rgb="FF000000"/>
        <rFont val="Arial"/>
        <family val="2"/>
      </rPr>
      <t xml:space="preserve">5. If Heating Data Type is not “None”, select the Heating Fuel Type from Column G
</t>
    </r>
    <r>
      <rPr>
        <sz val="10"/>
        <color indexed="8"/>
        <rFont val="Arial"/>
        <family val="2"/>
      </rPr>
      <t xml:space="preserve">
</t>
    </r>
    <r>
      <rPr>
        <b/>
        <sz val="10"/>
        <color rgb="FF000000"/>
        <rFont val="Arial"/>
        <family val="2"/>
      </rPr>
      <t>6.1 Enter Usage (Preferred Option) (if applicable)</t>
    </r>
    <r>
      <rPr>
        <sz val="10"/>
        <color indexed="8"/>
        <rFont val="Arial"/>
        <family val="2"/>
      </rPr>
      <t xml:space="preserve">
Electricity: enter the electricity used (kWh) in column H
Heating:  enter the fuel amount (column I) and associated units (column J) 
</t>
    </r>
    <r>
      <rPr>
        <b/>
        <sz val="10"/>
        <color rgb="FF000000"/>
        <rFont val="Arial"/>
        <family val="2"/>
      </rPr>
      <t xml:space="preserve">6.2 Enter Area data </t>
    </r>
    <r>
      <rPr>
        <sz val="10"/>
        <color indexed="8"/>
        <rFont val="Arial"/>
        <family val="2"/>
      </rPr>
      <t>(if “Area” is selected for Electricity or Heating Data Type
Enter the total area (column K), units (column L) and days used (column M)</t>
    </r>
  </si>
  <si>
    <t xml:space="preserve">Production Type: </t>
  </si>
  <si>
    <t>total passenger miles traveled</t>
  </si>
  <si>
    <t>Commercial Air Travel
Total Miles Flown here:</t>
  </si>
  <si>
    <t>Type of  Travel</t>
  </si>
  <si>
    <t>assume gasoline and average all vehicle mpg</t>
  </si>
  <si>
    <t>Aluminum Canned Water</t>
  </si>
  <si>
    <t>Aluminum Bottled Water</t>
  </si>
  <si>
    <t>Default Amounts</t>
  </si>
  <si>
    <t>Single-Use Plastic Water Bottles Avoided</t>
  </si>
  <si>
    <t>Single-Use Water Bottles Used</t>
  </si>
  <si>
    <t>Total Cost of Drinking Water</t>
  </si>
  <si>
    <t>Alternative Cost</t>
  </si>
  <si>
    <t>Canned + Aluminum + Other + Jugs * 38</t>
  </si>
  <si>
    <t>Plastic + Canned + Aluminum + Other</t>
  </si>
  <si>
    <t>Cost</t>
  </si>
  <si>
    <t>sum of all costs</t>
  </si>
  <si>
    <t>Alternative Cost - Total Costs</t>
  </si>
  <si>
    <t>(Bottles avoided + bottles used) * cost per bottle</t>
  </si>
  <si>
    <t>&lt;-- used for graph label on PEAR</t>
  </si>
  <si>
    <r>
      <t xml:space="preserve">Disposable Water Bottles number to include total amount of </t>
    </r>
    <r>
      <rPr>
        <u/>
        <sz val="10"/>
        <rFont val="Arial"/>
        <family val="2"/>
      </rPr>
      <t>individual bottles</t>
    </r>
    <r>
      <rPr>
        <sz val="10"/>
        <rFont val="Arial"/>
        <family val="2"/>
      </rPr>
      <t xml:space="preserve"> (converted from cases) purchased for crew/staff consumption.  Do not include miscellaneous stand-alone water bottle purchases, i.e. lunch receipt. </t>
    </r>
  </si>
  <si>
    <t>Single Use Other (Non-Plastic)</t>
  </si>
  <si>
    <t>Boxed Canned + Aluminum + Other + Jugs * 38</t>
  </si>
  <si>
    <t>Plastic + Boxed Canned + Aluminum + Other</t>
  </si>
  <si>
    <t>*NOTE:  Edit comments directly in PEAR text boxes</t>
  </si>
  <si>
    <t>DEFAULT DRINKING WATER COSTS</t>
  </si>
  <si>
    <t>Default Cost</t>
  </si>
  <si>
    <t>Nuber per .5L Water Bottle</t>
  </si>
  <si>
    <t>Equivalent</t>
  </si>
  <si>
    <t>Single Use Bottles Used</t>
  </si>
  <si>
    <t>Single Use Plastic Bottles Avoided</t>
  </si>
  <si>
    <t>&lt;--  0 assumes not used in the number avoided (accounted for in the gallon jugs)</t>
  </si>
  <si>
    <t>Virtual Production Stage</t>
  </si>
  <si>
    <t>enter notes here 
(anything you want to appear on the final report should be entered directly on PEAR)</t>
  </si>
  <si>
    <t>Los Angeles</t>
  </si>
  <si>
    <t>New York</t>
  </si>
  <si>
    <t>Atlanta</t>
  </si>
  <si>
    <t>Vancouver</t>
  </si>
  <si>
    <t>Toronto</t>
  </si>
  <si>
    <t>Montreal</t>
  </si>
  <si>
    <t>Other Canada</t>
  </si>
  <si>
    <t>London</t>
  </si>
  <si>
    <t>Other UK</t>
  </si>
  <si>
    <t>Europe</t>
  </si>
  <si>
    <t>Australia/NZ</t>
  </si>
  <si>
    <t>PRODUCTION INFORMATION</t>
  </si>
  <si>
    <t>Simple PEAR Worksheet</t>
  </si>
  <si>
    <t>Data from Accounting</t>
  </si>
  <si>
    <t>Make</t>
  </si>
  <si>
    <t>QTY</t>
  </si>
  <si>
    <t>Hybrid</t>
  </si>
  <si>
    <t>Plug-in Hybrid</t>
  </si>
  <si>
    <t>Electric Vehicle</t>
  </si>
  <si>
    <t>Fuel Efficient Vehicles</t>
  </si>
  <si>
    <t>Hydrogen Fuel Cell</t>
  </si>
  <si>
    <t>Alternative Energy Generators/ Power</t>
  </si>
  <si>
    <t>Manufacturer</t>
  </si>
  <si>
    <t>Alternative Energy Generators/Power</t>
  </si>
  <si>
    <t>LINK</t>
  </si>
  <si>
    <t>Vehicle Type</t>
  </si>
  <si>
    <t>Currency:</t>
  </si>
  <si>
    <r>
      <t>Reminder:</t>
    </r>
    <r>
      <rPr>
        <sz val="10"/>
        <rFont val="Arial"/>
        <family val="2"/>
      </rPr>
      <t xml:space="preserve"> Include back up detail, invoices, ledgers or data collected for this worksheet</t>
    </r>
  </si>
  <si>
    <t xml:space="preserve">List the date range of this data and indicate if any additional relevant expeneses are expected to post after this worksheet is submitted. </t>
  </si>
  <si>
    <t xml:space="preserve">Currency Used: </t>
  </si>
  <si>
    <t>NOTE: Please convert all expenses to the same currency and indicate that currency.</t>
  </si>
  <si>
    <t>For each production facilitiy, enter the name, selet the facility type and country.  Additional address information is optional.    
These locations are used on the electricity and natural gas &amp; heating oil tabs.</t>
  </si>
  <si>
    <t>For details on Types of TV Production or Film Categories see the INPUT REFERENCE tab.</t>
  </si>
  <si>
    <t>Select equipment and fuel type.  Dates and reason for use are optional. 
Include fuel used for `generators, trucks and transportation, picture vehicles and rented vehicles. Include propane from Catering, Locations, Special Effects, etc.</t>
  </si>
  <si>
    <t>Scope 1</t>
  </si>
  <si>
    <t>Scope 2</t>
  </si>
  <si>
    <t>Scope 3</t>
  </si>
  <si>
    <t>Emissions by Scope (MTCO2E)</t>
  </si>
  <si>
    <t>LEDS</t>
  </si>
  <si>
    <t># of LEDs</t>
  </si>
  <si>
    <t># of Non-LEDs</t>
  </si>
  <si>
    <t>Estimated %</t>
  </si>
  <si>
    <t>LED Fixtures Used</t>
  </si>
  <si>
    <t>Non-LED Fixtures User</t>
  </si>
  <si>
    <t>Estimated % of LEDs on Shoot</t>
  </si>
  <si>
    <t>Production Lighting</t>
  </si>
  <si>
    <t>plastic bottles</t>
  </si>
  <si>
    <t>5 gal jugs</t>
  </si>
  <si>
    <t>boxed water</t>
  </si>
  <si>
    <t>canned water</t>
  </si>
  <si>
    <t>other</t>
  </si>
  <si>
    <t>Reusables Cost</t>
  </si>
  <si>
    <t>Reusables Savings</t>
  </si>
  <si>
    <t>(single-use used/bottles per jug + jugs used) * cost per jug</t>
  </si>
  <si>
    <t>Total Cost - Reusables Costs</t>
  </si>
  <si>
    <t>Fuel tab: we’ve gotten request to add back in the fuel cost option into this tab. Apparently some studios still use that instead of document actual quantities. Would that be a big lift? Is there a place to add average diesel/gas/propane costs to ensure that estimation ends up accurate with the current fuel prices?</t>
  </si>
  <si>
    <t>Utilities tab: can you please add a column to this page so that the user can indicate a percentage of renewable energy for each facility listed?</t>
  </si>
  <si>
    <t>There was a general question about the functionality for goal-setting for the other metrics like paper, water, waste. Is that lingering somewhere in the tool or has it been excised?</t>
  </si>
  <si>
    <t>PEAR Metrics: can you add a “cubic meter” bin option to the waste metrics section?</t>
  </si>
  <si>
    <t>Fuel tab: Add “heater” as an equipment type available for HVO and propane</t>
  </si>
  <si>
    <t>Production Info: Add “housing” as a location type so they can add utilities if they have it for housing</t>
  </si>
  <si>
    <t>PEAR and Simple PEAR output pages: change icons to suit the updated quadrants. (I hope you don’t mind that I took some liberties with those </t>
  </si>
  <si>
    <t>)</t>
  </si>
  <si>
    <t>Heater</t>
  </si>
  <si>
    <t>Added Heater as equipment type (associated with equipment fuels)</t>
  </si>
  <si>
    <t>Cubic meter bins</t>
  </si>
  <si>
    <t>Added</t>
  </si>
  <si>
    <t>Added "Housing"  (associated with "Lodging" CBECs Type)</t>
  </si>
  <si>
    <t>Average $US per Gal</t>
  </si>
  <si>
    <t>% Electricity from Renewable</t>
  </si>
  <si>
    <t>D will add graphic over existing</t>
  </si>
  <si>
    <t>Just add text boxes to the report</t>
  </si>
  <si>
    <t>Total Cost of Fuel ($US)</t>
  </si>
  <si>
    <t>Fuel Use Cost (Gallons)</t>
  </si>
  <si>
    <t>3rd Option (Cost)</t>
  </si>
  <si>
    <t>Added back for US$ and user-entered $/gal</t>
  </si>
  <si>
    <t>Plastic Bottles</t>
  </si>
  <si>
    <t>5 Gal Jugs</t>
  </si>
  <si>
    <t>Aluminum</t>
  </si>
  <si>
    <t>Boxed</t>
  </si>
  <si>
    <t>Calculations for Chart</t>
  </si>
  <si>
    <t>Total Value:</t>
  </si>
  <si>
    <t>Page</t>
  </si>
  <si>
    <t>Edit</t>
  </si>
  <si>
    <t xml:space="preserve">Requested by </t>
  </si>
  <si>
    <t>Production Info</t>
  </si>
  <si>
    <t>We will need to require Post Code with the change to the EF calcualtion methodology</t>
  </si>
  <si>
    <t>Starting in P38 there is weird conditional formatting</t>
  </si>
  <si>
    <t>Unit
(Please convert to miles)</t>
  </si>
  <si>
    <t>Daphne Medina</t>
  </si>
  <si>
    <t>For Drinking Water, there are notes when you click in Total Quantity cells, notes don’t pop in any other section so just want to be consistent.</t>
  </si>
  <si>
    <t>Validation on E14 down - validation is requiring date</t>
  </si>
  <si>
    <t>Hotels</t>
  </si>
  <si>
    <t>Should state/province be conditionally formatted when required? Should this be zip based too?</t>
  </si>
  <si>
    <t>Simple PEAR/PEAR</t>
  </si>
  <si>
    <t xml:space="preserve">The calculations are not coming out the same for the drinking water between the simple and full PEAR. The Full PEAR chart is also missing. </t>
  </si>
  <si>
    <t>fixed</t>
  </si>
  <si>
    <t>removed notes</t>
  </si>
  <si>
    <t>fixed calculation, view hidden cell-- graph shows now</t>
  </si>
  <si>
    <t>added conditional formatting for state/provence</t>
  </si>
  <si>
    <t>World</t>
  </si>
  <si>
    <t>OECD Total</t>
  </si>
  <si>
    <t>OECD Americas</t>
  </si>
  <si>
    <t>OECD Asia Oceania</t>
  </si>
  <si>
    <t>OECD Europe</t>
  </si>
  <si>
    <t>Africa</t>
  </si>
  <si>
    <t>Non-OECD Americas</t>
  </si>
  <si>
    <t>Non-OECD Europe and Eurasia</t>
  </si>
  <si>
    <t>Non-OECD Asia (excluding China)</t>
  </si>
  <si>
    <t>China (PR of China and Hong Kong China)</t>
  </si>
  <si>
    <t>Plurinational State of Bolivia</t>
  </si>
  <si>
    <t>People's Republic of China</t>
  </si>
  <si>
    <t>Republic of the Congo</t>
  </si>
  <si>
    <t>Democratic Republic of the Congo</t>
  </si>
  <si>
    <t>Cote d'Ivoire</t>
  </si>
  <si>
    <t>Curacao/Netherlands Antilles</t>
  </si>
  <si>
    <t>Equatorial Guinea</t>
  </si>
  <si>
    <t>Kingdom of Eswatini</t>
  </si>
  <si>
    <t>Guyana</t>
  </si>
  <si>
    <t>Hong Kong (China)</t>
  </si>
  <si>
    <t>Democratic People's Republic of Korea</t>
  </si>
  <si>
    <t>Kosovo</t>
  </si>
  <si>
    <t>Lao People's Democratic Republic</t>
  </si>
  <si>
    <t>Libya</t>
  </si>
  <si>
    <t>Madagascar</t>
  </si>
  <si>
    <t>Mauritius</t>
  </si>
  <si>
    <t>Montenegro</t>
  </si>
  <si>
    <t>Niger</t>
  </si>
  <si>
    <t>Republic of North Macedonia</t>
  </si>
  <si>
    <t>Rwanda</t>
  </si>
  <si>
    <t>South Sudan</t>
  </si>
  <si>
    <t>Suriname</t>
  </si>
  <si>
    <t>Chinese Taipei</t>
  </si>
  <si>
    <t>Republic of Turkiye</t>
  </si>
  <si>
    <t>Uganda</t>
  </si>
  <si>
    <t>Bolivarian Republic of Venezuela</t>
  </si>
  <si>
    <t>Viet Nam</t>
  </si>
  <si>
    <t>Other non-OECD Americas</t>
  </si>
  <si>
    <t>Other non-OECD Asia</t>
  </si>
  <si>
    <t>Americas (UN)</t>
  </si>
  <si>
    <t>Asia (UN)</t>
  </si>
  <si>
    <t>Europe (UN)</t>
  </si>
  <si>
    <t>Oceania (UN)</t>
  </si>
  <si>
    <t>Non-OECD Total</t>
  </si>
  <si>
    <t>IEA Total</t>
  </si>
  <si>
    <t>IEA and Accession/Association countries</t>
  </si>
  <si>
    <t>European Union (with UK)</t>
  </si>
  <si>
    <t>European Union</t>
  </si>
  <si>
    <t>FSU 15</t>
  </si>
  <si>
    <t>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</si>
  <si>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</si>
  <si>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</si>
  <si>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</si>
  <si>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</si>
  <si>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</si>
  <si>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</si>
  <si>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</si>
  <si>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</si>
  <si>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OPEC</t>
  </si>
  <si>
    <t>ASEAN</t>
  </si>
  <si>
    <t>G7</t>
  </si>
  <si>
    <t>G8</t>
  </si>
  <si>
    <t>G20</t>
  </si>
  <si>
    <t>Burkina Faso*</t>
  </si>
  <si>
    <t>Chad*</t>
  </si>
  <si>
    <t>Mauritania*</t>
  </si>
  <si>
    <t>Palestinian Authority*</t>
  </si>
  <si>
    <t>Mali*</t>
  </si>
  <si>
    <t>Greenland*</t>
  </si>
  <si>
    <t>zip</t>
  </si>
  <si>
    <t>Subregion 1</t>
  </si>
  <si>
    <t>AKMS</t>
  </si>
  <si>
    <t>AKGD</t>
  </si>
  <si>
    <t>CAMX</t>
  </si>
  <si>
    <t>HIMS</t>
  </si>
  <si>
    <t>AZNM</t>
  </si>
  <si>
    <t>RMPA</t>
  </si>
  <si>
    <t>NWPP</t>
  </si>
  <si>
    <t>FRCC</t>
  </si>
  <si>
    <t>MROW</t>
  </si>
  <si>
    <t>SPSO</t>
  </si>
  <si>
    <t>SRVC</t>
  </si>
  <si>
    <t>SRMV</t>
  </si>
  <si>
    <t>NEWE</t>
  </si>
  <si>
    <t>RFCE</t>
  </si>
  <si>
    <t>ERCT</t>
  </si>
  <si>
    <t>NYLI</t>
  </si>
  <si>
    <t>PRMS</t>
  </si>
  <si>
    <t>SRSO</t>
  </si>
  <si>
    <t>NYUP</t>
  </si>
  <si>
    <t>NYCW</t>
  </si>
  <si>
    <t>RFCW</t>
  </si>
  <si>
    <t>SRTV</t>
  </si>
  <si>
    <t>RFCM</t>
  </si>
  <si>
    <t>MROE</t>
  </si>
  <si>
    <t>SRMW</t>
  </si>
  <si>
    <t>SPNO</t>
  </si>
  <si>
    <t>HIOA</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</si>
  <si>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</si>
  <si>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</si>
  <si>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</si>
  <si>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</si>
  <si>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</si>
  <si>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</si>
  <si>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</si>
  <si>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</si>
  <si>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</si>
  <si>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</si>
  <si>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</si>
  <si>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</si>
  <si>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</si>
  <si>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</si>
  <si>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</si>
  <si>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</si>
  <si>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</si>
  <si>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</si>
  <si>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</si>
  <si>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</si>
  <si>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</si>
  <si>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</si>
  <si>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</si>
  <si>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</si>
  <si>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</si>
  <si>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</si>
  <si>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</si>
  <si>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Simple PEAR/Productions/Utilities</t>
  </si>
  <si>
    <t>USAPuerto Rico</t>
  </si>
  <si>
    <t>Fuels</t>
  </si>
  <si>
    <t>Added "Electric" as vehicle fuel type option (0 emissions)</t>
  </si>
  <si>
    <t>Lisa Day</t>
  </si>
  <si>
    <t>Added ZipCode eGrid Lookups and associated conditional formatting; note, if USA zip is not entered, the selected state factor is applied</t>
  </si>
  <si>
    <t>Added udpated IEUA Factors (updated country dropdown lists)</t>
  </si>
  <si>
    <t>Standard Fuel Use Amount Gallons)</t>
  </si>
  <si>
    <t>Pear Metrics</t>
  </si>
  <si>
    <t>Biogenic Fuel Use and CO2 Emissions (Full Pear only)</t>
  </si>
  <si>
    <t>Hide/Remove Cost Columns</t>
  </si>
  <si>
    <t>Add back in instructions for cost</t>
  </si>
  <si>
    <t>Currency List</t>
  </si>
  <si>
    <t>USD</t>
  </si>
  <si>
    <t>EUR</t>
  </si>
  <si>
    <t>GBP</t>
  </si>
  <si>
    <t>CAD</t>
  </si>
  <si>
    <t>AUD</t>
  </si>
  <si>
    <t>AUR</t>
  </si>
  <si>
    <t>INR</t>
  </si>
  <si>
    <t>NZD</t>
  </si>
  <si>
    <t>JPY</t>
  </si>
  <si>
    <t>CNY</t>
  </si>
  <si>
    <t>MXN</t>
  </si>
  <si>
    <t>Currency</t>
  </si>
  <si>
    <t>(USA Only)</t>
  </si>
  <si>
    <t>Use Drop Down 
(if USA, CAN or AUS selected)</t>
  </si>
  <si>
    <r>
      <t>From Date (</t>
    </r>
    <r>
      <rPr>
        <i/>
        <sz val="9"/>
        <color rgb="FFFFFFFF"/>
        <rFont val="Arial"/>
        <family val="2"/>
      </rPr>
      <t xml:space="preserve">MM/DD/YY </t>
    </r>
    <r>
      <rPr>
        <i/>
        <sz val="10"/>
        <color indexed="9"/>
        <rFont val="Arial"/>
        <family val="2"/>
      </rPr>
      <t xml:space="preserve">
optional)</t>
    </r>
  </si>
  <si>
    <r>
      <t>End Date (</t>
    </r>
    <r>
      <rPr>
        <i/>
        <sz val="9"/>
        <color rgb="FFFFFFFF"/>
        <rFont val="Arial"/>
        <family val="2"/>
      </rPr>
      <t xml:space="preserve">MM/DD/YY </t>
    </r>
    <r>
      <rPr>
        <i/>
        <sz val="10"/>
        <color indexed="9"/>
        <rFont val="Arial"/>
        <family val="2"/>
      </rPr>
      <t>optional)</t>
    </r>
  </si>
  <si>
    <t>Enter the number of room nights stayed at the hotel (number of rooms x number of nights) or number of nights at a house.</t>
  </si>
  <si>
    <t>- Enter room nights (number of rooms x number of nights) for hotels</t>
  </si>
  <si>
    <t xml:space="preserve">      - Enter number of nights  for houses</t>
  </si>
  <si>
    <t>Natural Gas or Fuel Oil</t>
  </si>
  <si>
    <t>Go to PEAR</t>
  </si>
  <si>
    <t>How much energy was powered from power drops (kWh)?</t>
  </si>
  <si>
    <t>NA</t>
  </si>
  <si>
    <t>PEAR</t>
  </si>
  <si>
    <t>Data Source e.g., (name of) Hauler report, estimate, on-site weighing, other</t>
  </si>
  <si>
    <t>For which Office, Stage, Location?</t>
  </si>
  <si>
    <t>Fueler Truck</t>
  </si>
  <si>
    <r>
      <t>PREFERRED OPTION</t>
    </r>
    <r>
      <rPr>
        <i/>
        <sz val="10"/>
        <color rgb="FF000000"/>
        <rFont val="Arial"/>
        <family val="2"/>
      </rPr>
      <t xml:space="preserve"> (if "</t>
    </r>
    <r>
      <rPr>
        <b/>
        <i/>
        <sz val="10"/>
        <color rgb="FF000000"/>
        <rFont val="Arial"/>
        <family val="2"/>
      </rPr>
      <t>Usage"</t>
    </r>
    <r>
      <rPr>
        <i/>
        <sz val="10"/>
        <color rgb="FF000000"/>
        <rFont val="Arial"/>
        <family val="2"/>
      </rPr>
      <t xml:space="preserve"> is selected from Electricity or Heating Data Type)</t>
    </r>
  </si>
  <si>
    <r>
      <t xml:space="preserve">5. Fuel Type: </t>
    </r>
    <r>
      <rPr>
        <sz val="10"/>
        <color indexed="8"/>
        <rFont val="Arial"/>
        <family val="2"/>
      </rPr>
      <t>Select the type of fuel used for the equipment from the dropdown list in column F</t>
    </r>
  </si>
  <si>
    <t>Alternative Energy</t>
  </si>
  <si>
    <t>Recycled Paper</t>
  </si>
  <si>
    <r>
      <t>First Shoot Date</t>
    </r>
    <r>
      <rPr>
        <sz val="8"/>
        <color theme="1"/>
        <rFont val="Arial"/>
        <family val="2"/>
      </rPr>
      <t xml:space="preserve"> (MM/YY/DD)</t>
    </r>
    <r>
      <rPr>
        <b/>
        <sz val="10"/>
        <color theme="1"/>
        <rFont val="Arial"/>
        <family val="2"/>
      </rPr>
      <t>:</t>
    </r>
  </si>
  <si>
    <r>
      <t>Last Shoot Date</t>
    </r>
    <r>
      <rPr>
        <sz val="8"/>
        <color theme="1"/>
        <rFont val="Arial"/>
        <family val="2"/>
      </rPr>
      <t xml:space="preserve"> (MM/YY/DD)</t>
    </r>
    <r>
      <rPr>
        <b/>
        <sz val="10"/>
        <color theme="1"/>
        <rFont val="Arial"/>
        <family val="2"/>
      </rPr>
      <t>:</t>
    </r>
  </si>
  <si>
    <t>Other Paid Utilities</t>
  </si>
  <si>
    <t>Facilities and Locations</t>
  </si>
  <si>
    <t>Facility  &amp; Location Name</t>
  </si>
  <si>
    <t>Total Number of  Room Nights (Hotel) or Nights (House/Condo)</t>
  </si>
  <si>
    <r>
      <t xml:space="preserve">Waste:  </t>
    </r>
    <r>
      <rPr>
        <b/>
        <i/>
        <sz val="12"/>
        <color theme="7" tint="-0.499984740745262"/>
        <rFont val="Arial"/>
        <family val="2"/>
      </rPr>
      <t>Data Collection Only (not included on PEAR Report)</t>
    </r>
  </si>
  <si>
    <t xml:space="preserve"> Data Collection Only (not included on PEAR Report)
enter notes here </t>
  </si>
  <si>
    <t>Virgin Reams</t>
  </si>
  <si>
    <t>Recycled Reams</t>
  </si>
  <si>
    <t>Recycled %</t>
  </si>
  <si>
    <t>Other Environmental Activities: Presents results for water bottles,  donations and other  Environmental Activities</t>
  </si>
  <si>
    <t>Zip Code (USA Only)</t>
  </si>
  <si>
    <t>List of all Facilities and Locations</t>
  </si>
  <si>
    <t>Description (optional)</t>
  </si>
  <si>
    <t>Charge Station Electricity Use (kWh)</t>
  </si>
  <si>
    <t>Enter Location Information for the Charging Station</t>
  </si>
  <si>
    <t>Electric Vehicle Charging Stations</t>
  </si>
  <si>
    <t>Usage kWh</t>
  </si>
  <si>
    <t>Emissions Summary</t>
  </si>
  <si>
    <t>EV CO2</t>
  </si>
  <si>
    <t>Miles</t>
  </si>
  <si>
    <t>EV Kwh</t>
  </si>
  <si>
    <t>EV Electric MTCO2</t>
  </si>
  <si>
    <r>
      <rPr>
        <b/>
        <sz val="10"/>
        <color rgb="FF000000"/>
        <rFont val="Arial"/>
        <family val="2"/>
      </rPr>
      <t xml:space="preserve">1. Enter the location information for each EV Charging station. </t>
    </r>
    <r>
      <rPr>
        <sz val="10"/>
        <color rgb="FF000000"/>
        <rFont val="Arial"/>
        <family val="2"/>
      </rPr>
      <t xml:space="preserve"> Include a zipcode for US locations.  If EVs are plugged in at a location included in the Utilities Facility electricity use, do not include it here. </t>
    </r>
  </si>
  <si>
    <r>
      <t xml:space="preserve">Miles Driven  (Optional)
</t>
    </r>
    <r>
      <rPr>
        <sz val="10"/>
        <color rgb="FF000000"/>
        <rFont val="Arial"/>
        <family val="2"/>
      </rPr>
      <t>(used for tracking ONLY, not included in emissions</t>
    </r>
    <r>
      <rPr>
        <b/>
        <sz val="10"/>
        <color indexed="8"/>
        <rFont val="Arial"/>
        <family val="2"/>
      </rPr>
      <t>)</t>
    </r>
  </si>
  <si>
    <r>
      <rPr>
        <b/>
        <sz val="10"/>
        <color indexed="8"/>
        <rFont val="Arial"/>
        <family val="2"/>
      </rPr>
      <t>2.Charging Station Electricity Use:</t>
    </r>
    <r>
      <rPr>
        <sz val="10"/>
        <color indexed="8"/>
        <rFont val="Arial"/>
        <family val="2"/>
      </rPr>
      <t xml:space="preserve"> Enter the electricity use (in kWh) for each charging station/combination of charging stations in the same area into Column G.</t>
    </r>
  </si>
  <si>
    <r>
      <t>3. Miles Driven:</t>
    </r>
    <r>
      <rPr>
        <sz val="10"/>
        <color rgb="FF000000"/>
        <rFont val="Arial"/>
        <family val="2"/>
      </rPr>
      <t xml:space="preserve"> For tracking purposes only, enter the the number of miles driven into Column H.  (Not used for emissions calculations)</t>
    </r>
  </si>
  <si>
    <t>4- Electric Vehicle Charging</t>
  </si>
  <si>
    <t>Electricity used by electric vehicles at off-location charging stations</t>
  </si>
  <si>
    <t>5-Hotels &amp; Housing</t>
  </si>
  <si>
    <t>6-Commercial  Travel</t>
  </si>
  <si>
    <t>7-Charter &amp; Helicopter Flights</t>
  </si>
  <si>
    <t>EV Charging Station</t>
  </si>
  <si>
    <t xml:space="preserve"> Include all office spaces, stages, warehouses, and storage spaces rented throughout the production and Electric Vehicle charging (electricity only). 
Do not include shooting locations unless you have utilities information for them.</t>
  </si>
  <si>
    <t>EV Charging</t>
  </si>
  <si>
    <t>Added new page for electric vehicle charging</t>
  </si>
  <si>
    <t>Add "Electric Vehicle Charging" to location and associated calculation logic to Location Type dropdown</t>
  </si>
  <si>
    <t>Updates &amp; Fixes per studio comments</t>
  </si>
  <si>
    <t>Type of Space/Location</t>
  </si>
  <si>
    <r>
      <rPr>
        <b/>
        <sz val="10"/>
        <color indexed="8"/>
        <rFont val="Arial"/>
        <family val="2"/>
      </rPr>
      <t>6.3 Third  Option-</t>
    </r>
    <r>
      <rPr>
        <sz val="10"/>
        <color indexed="8"/>
        <rFont val="Arial"/>
        <family val="2"/>
      </rPr>
      <t xml:space="preserve"> </t>
    </r>
    <r>
      <rPr>
        <b/>
        <sz val="10"/>
        <color indexed="8"/>
        <rFont val="Arial"/>
        <family val="2"/>
      </rPr>
      <t xml:space="preserve">Cost: </t>
    </r>
    <r>
      <rPr>
        <i/>
        <sz val="10"/>
        <color indexed="8"/>
        <rFont val="Arial"/>
        <family val="2"/>
      </rPr>
      <t>Enter the total fuel cost and the average cost per gallon</t>
    </r>
  </si>
  <si>
    <t>Sports &amp; Live Events - Award Show</t>
  </si>
  <si>
    <t>Sports &amp; Live Events - Championship</t>
  </si>
  <si>
    <t>A Championship/Playoff game of any sport</t>
  </si>
  <si>
    <t>Sports &amp; Live Events - Regular Season (Professional)</t>
  </si>
  <si>
    <t>Professional sport produced onsite and not remotely</t>
  </si>
  <si>
    <t>Sports &amp; Live Events - Regular Season (College/High School)</t>
  </si>
  <si>
    <t>College/high school sport produced onsite and not remotely</t>
  </si>
  <si>
    <t>Sports &amp; Live Events - Remote</t>
  </si>
  <si>
    <t>Production workflow where live content is captured from a remote location with a central control room</t>
  </si>
  <si>
    <t>Sports &amp; Live Events - Special Event</t>
  </si>
  <si>
    <t>World Cup, Olympics, X-Games, etc.</t>
  </si>
  <si>
    <t>Sports &amp; Live Events - In Studio Program</t>
  </si>
  <si>
    <t>A program that is filmed on a stage at a studio</t>
  </si>
  <si>
    <t>Sports &amp; Live Events - Remote Studio Program</t>
  </si>
  <si>
    <t>A program that is filmed onsite</t>
  </si>
  <si>
    <r>
      <t>kg CO</t>
    </r>
    <r>
      <rPr>
        <vertAlign val="subscript"/>
        <sz val="11"/>
        <color indexed="56"/>
        <rFont val="Calibri"/>
        <family val="2"/>
      </rPr>
      <t>2</t>
    </r>
    <r>
      <rPr>
        <sz val="11"/>
        <color indexed="56"/>
        <rFont val="Calibri"/>
        <family val="2"/>
      </rPr>
      <t>e</t>
    </r>
  </si>
  <si>
    <t>Aviation spirit</t>
  </si>
  <si>
    <t>litres</t>
  </si>
  <si>
    <t>Aviation turbine fuel</t>
  </si>
  <si>
    <t>Burning oil</t>
  </si>
  <si>
    <t>Diesel (average biofuel blend)</t>
  </si>
  <si>
    <t>Diesel (100% mineral diesel)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</si>
  <si>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</si>
  <si>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</si>
  <si>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</si>
  <si>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</si>
  <si>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</si>
  <si>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</si>
  <si>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</si>
  <si>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</si>
  <si>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</si>
  <si>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</si>
  <si>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</si>
  <si>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cubic metres</t>
  </si>
  <si>
    <t>Other petroleum gas</t>
  </si>
  <si>
    <t>Biodiesel ME</t>
  </si>
  <si>
    <t>(lbCO2e/MWh)</t>
  </si>
  <si>
    <t>Power_profiler_zipcode_tool; Subregion Rates (lbs-MWh) eGRID2021 Subregion File (lbs/MWh); eGRID subregion annual CO2e total output emission rate (lb/MWh)</t>
  </si>
  <si>
    <t>eGRID2021, "ST21" Worksheet, State annual CO2 equivalent output emissions rate (lb/Mwh)  (Column Y)</t>
  </si>
  <si>
    <t>gCO2e/kWh</t>
  </si>
  <si>
    <t>kgCO2e/KWh</t>
  </si>
  <si>
    <t>kgCO2e/gallon</t>
  </si>
  <si>
    <t>Department for Environment Food &amp; Rural Affairs, UK Government GHG Conversion Factors for Company Reporting, 2023, Version 1.1, Fuels</t>
  </si>
  <si>
    <t>Bioethanol</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</si>
  <si>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</si>
  <si>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</si>
  <si>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</si>
  <si>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</si>
  <si>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</si>
  <si>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</si>
  <si>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</si>
  <si>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</si>
  <si>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</si>
  <si>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</si>
  <si>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</si>
  <si>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 xml:space="preserve">The Climate Registry's 2022 Default Emission Factors, Table 1.1 U.S. Default Factors for Calculating CO2 Emissions from Fossil Fuel and Biomass Combustion </t>
  </si>
  <si>
    <t xml:space="preserve"> (converted from kg CO2/std cubic feet)</t>
  </si>
  <si>
    <t>kg CO2/gallon equivalent**</t>
  </si>
  <si>
    <t>CO2e emissions (kg)</t>
  </si>
  <si>
    <t>Fuel EF (kg CO2e/gal)</t>
  </si>
  <si>
    <t>Enter electricity used by electric vehicles at off-location charging stations in the "EV Charging tab</t>
  </si>
  <si>
    <t>Enter more details on energy efficient equipment or vehicles in the PEAR Metrics tab.</t>
  </si>
  <si>
    <t>DEFRA Fuel Name</t>
  </si>
  <si>
    <t>PEAR Fuel</t>
  </si>
  <si>
    <t>Outside of Scope</t>
  </si>
  <si>
    <t>Out of Scope</t>
  </si>
  <si>
    <t>2018 CBEC Data</t>
  </si>
  <si>
    <t>Source: IEA (2023) Emission Factors (https://www.iea.org/terms); CO2e emissions per kwh of electricity only, "Summary" worksheet, Product: Total , 2021 Emissions</t>
  </si>
  <si>
    <t>Department for Environment, Food and Rural Affairs (2023). Greenhouse gas reporting: conversion factors 2023, Business travel- air, average factors without RF</t>
  </si>
  <si>
    <t>Select the mode of transport in Column E.
Enter the Total passenger distance  into column F and the associated units into column G.  
(If two people are on the  same flight, train or ferry, the total passenger miles would be the distance traveled by passenger one plus the distance traveled by passenger two)</t>
  </si>
  <si>
    <t>Outside of Scopes</t>
  </si>
  <si>
    <t>Outside of Scopes Emissions from Biogenic Fuel Use</t>
  </si>
  <si>
    <t xml:space="preserve"> Fuel Use (Gallons)</t>
  </si>
  <si>
    <t>Outside of Scopes CO2e emissions (kg)</t>
  </si>
  <si>
    <t xml:space="preserve"> Note: Outside of Scopes Biogenic Fuel Use and Emissions values are calculated based on data entered in the fuel tab; Summary calculations - no data entry required.
These emissions are NOT included in the PEAR report.</t>
  </si>
  <si>
    <t>Scope 1: 5% x S1Biodiesel + 95% x Diesel
Outside of Scopes: 5% x S3 Biodiesel</t>
  </si>
  <si>
    <t>Scope 1: 20% x S1Biodiesel + 80% x Diesel
Outside of Scopes: 20% x S3 Biodiesel</t>
  </si>
  <si>
    <t>Scope 1: 40% x S1Biodiesel + 60% x Diesel
Outside of Scopes: 40% x S3 Biodiesel</t>
  </si>
  <si>
    <t>Scope 1: 99% x S1Biodiesel + 1% x Diesel
Outside of Scopes: 99% x S3 Biodiesel</t>
  </si>
  <si>
    <t xml:space="preserve">Department for Environment Food &amp; Rural Affairs, UK Government GHG Conversion Factors for Company Reporting, 2023, Version 1.1, Bioenergy (Scope 1); Outside of scopes </t>
  </si>
  <si>
    <t>Class</t>
  </si>
  <si>
    <t>EV</t>
  </si>
  <si>
    <t>plug-in</t>
  </si>
  <si>
    <t>LDV</t>
  </si>
  <si>
    <t>MDV</t>
  </si>
  <si>
    <t>HDV</t>
  </si>
  <si>
    <t>Trailer</t>
  </si>
  <si>
    <t>test</t>
  </si>
  <si>
    <t>Upd</t>
  </si>
  <si>
    <t>Notes/ comments</t>
  </si>
  <si>
    <t>Litre containers</t>
  </si>
  <si>
    <t># of Non-Evs</t>
  </si>
  <si>
    <t># of EVs</t>
  </si>
  <si>
    <t>Shooting Day</t>
  </si>
  <si>
    <t>(Enter number on Production Info Tab)</t>
  </si>
  <si>
    <t>TV Production Benchmark Graph Emissions Per:</t>
  </si>
  <si>
    <t>E-Waste</t>
  </si>
  <si>
    <t xml:space="preserve">Updates &amp; Fixes per studio comments, round 2.  Added LED % on simple pear; added toggle feature for shooting days vs. episodes for benchmark graph for full PEAR + other small updates. 
</t>
  </si>
  <si>
    <t>Simple Pear version 4.2.6</t>
  </si>
  <si>
    <t>Updated August  2024</t>
  </si>
  <si>
    <t>Version 4.2.6</t>
  </si>
  <si>
    <t>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</si>
</sst>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8" formatCode="&quot;$&quot;#,##0.00_);[Red]\(&quot;$&quot;#,##0.00\)"/>
    <numFmt numFmtId="44" formatCode="_(&quot;$&quot;* #,##0.00_);_(&quot;$&quot;* \(#,##0.00\);_(&quot;$&quot;* &quot;-&quot;??_);_(@_)"/>
    <numFmt numFmtId="43" formatCode="_(* #,##0.00_);_(* \(#,##0.00\);_(* &quot;-&quot;??_);_(@_)"/>
    <numFmt numFmtId="164" formatCode="m/d/yy;@"/>
    <numFmt numFmtId="165" formatCode="&quot;$&quot;#,##0"/>
    <numFmt numFmtId="166" formatCode="0.000"/>
    <numFmt numFmtId="167" formatCode="@*."/>
    <numFmt numFmtId="168" formatCode="0.0"/>
    <numFmt numFmtId="169" formatCode="#,##0.0"/>
    <numFmt numFmtId="170" formatCode="&quot;$&quot;#,##0.00"/>
    <numFmt numFmtId="171" formatCode="&quot;$&quot;#,##0.000"/>
    <numFmt numFmtId="172" formatCode="0.0000"/>
    <numFmt numFmtId="173" formatCode="_(* #,##0.0_);_(* \(#,##0.0\);_(* &quot;-&quot;??_);_(@_)"/>
    <numFmt numFmtId="174" formatCode="_(* #,##0_);_(* \(#,##0\);_(* &quot;-&quot;??_);_(@_)"/>
    <numFmt numFmtId="175" formatCode="#,##0.000"/>
    <numFmt numFmtId="176" formatCode="_(* #,##0.000_);_(* \(#,##0.000\);_(* &quot;-&quot;??_);_(@_)"/>
    <numFmt numFmtId="177" formatCode="_(&quot;$&quot;* #,##0_);_(&quot;$&quot;* \(#,##0\);_(&quot;$&quot;* &quot;-&quot;??_);_(@_)"/>
    <numFmt numFmtId="178" formatCode="??0.0?????"/>
    <numFmt numFmtId="179" formatCode="0.0%"/>
    <numFmt numFmtId="180" formatCode="00000"/>
    <numFmt numFmtId="181" formatCode="??0.00"/>
    <numFmt numFmtId="182" formatCode="??0.00000"/>
    <numFmt numFmtId="183" formatCode="##0.0#####"/>
  </numFmts>
  <fonts count="162">
    <font>
      <sz val="10"/>
      <color indexed="8"/>
      <name val="Arial"/>
    </font>
    <font>
      <sz val="11"/>
      <color theme="1"/>
      <name val="Lucida Sans"/>
      <family val="2"/>
      <scheme val="minor"/>
    </font>
    <font>
      <sz val="11"/>
      <color theme="1"/>
      <name val="Lucida Sans"/>
      <family val="2"/>
      <scheme val="minor"/>
    </font>
    <font>
      <sz val="10"/>
      <color indexed="8"/>
      <name val="Arial"/>
      <family val="2"/>
    </font>
    <font>
      <sz val="10"/>
      <color indexed="8"/>
      <name val="Arial"/>
      <family val="2"/>
    </font>
    <font>
      <b/>
      <sz val="10"/>
      <color indexed="8"/>
      <name val="Arial"/>
      <family val="2"/>
    </font>
    <font>
      <b/>
      <i/>
      <sz val="10"/>
      <color indexed="8"/>
      <name val="Arial"/>
      <family val="2"/>
    </font>
    <font>
      <i/>
      <sz val="10"/>
      <color indexed="8"/>
      <name val="Arial"/>
      <family val="2"/>
    </font>
    <font>
      <sz val="10"/>
      <color indexed="8"/>
      <name val="Arial"/>
      <family val="2"/>
    </font>
    <font>
      <b/>
      <i/>
      <sz val="10"/>
      <color indexed="21"/>
      <name val="Arial"/>
      <family val="2"/>
    </font>
    <font>
      <b/>
      <sz val="10"/>
      <color indexed="8"/>
      <name val="Arial"/>
      <family val="2"/>
    </font>
    <font>
      <sz val="8"/>
      <name val="Arial"/>
      <family val="2"/>
    </font>
    <font>
      <u/>
      <sz val="10"/>
      <color indexed="12"/>
      <name val="Arial"/>
      <family val="2"/>
    </font>
    <font>
      <sz val="10"/>
      <color indexed="8"/>
      <name val="Arial"/>
      <family val="2"/>
    </font>
    <font>
      <sz val="8"/>
      <name val="Arial"/>
      <family val="2"/>
    </font>
    <font>
      <b/>
      <sz val="8"/>
      <name val="Arial"/>
      <family val="2"/>
    </font>
    <font>
      <u/>
      <sz val="10"/>
      <color indexed="12"/>
      <name val="Arial"/>
      <family val="2"/>
    </font>
    <font>
      <sz val="9"/>
      <color indexed="8"/>
      <name val="Arial"/>
      <family val="2"/>
    </font>
    <font>
      <sz val="9"/>
      <color indexed="8"/>
      <name val="Times New Roman"/>
      <family val="1"/>
    </font>
    <font>
      <sz val="9"/>
      <color indexed="8"/>
      <name val="Arial"/>
      <family val="2"/>
    </font>
    <font>
      <sz val="8"/>
      <color indexed="81"/>
      <name val="Tahoma"/>
      <family val="2"/>
    </font>
    <font>
      <b/>
      <sz val="8"/>
      <color indexed="81"/>
      <name val="Tahoma"/>
      <family val="2"/>
    </font>
    <font>
      <b/>
      <sz val="10"/>
      <color indexed="9"/>
      <name val="Arial"/>
      <family val="2"/>
    </font>
    <font>
      <sz val="10"/>
      <color indexed="8"/>
      <name val="Arial"/>
      <family val="2"/>
    </font>
    <font>
      <b/>
      <i/>
      <sz val="10"/>
      <color indexed="8"/>
      <name val="Arial"/>
      <family val="2"/>
    </font>
    <font>
      <i/>
      <sz val="10"/>
      <color indexed="8"/>
      <name val="Arial Narrow"/>
      <family val="2"/>
    </font>
    <font>
      <b/>
      <u/>
      <sz val="10"/>
      <color indexed="12"/>
      <name val="Arial Narrow"/>
      <family val="2"/>
    </font>
    <font>
      <i/>
      <sz val="10"/>
      <color indexed="9"/>
      <name val="Arial"/>
      <family val="2"/>
    </font>
    <font>
      <b/>
      <sz val="12"/>
      <color indexed="9"/>
      <name val="Arial"/>
      <family val="2"/>
    </font>
    <font>
      <b/>
      <u/>
      <sz val="10"/>
      <color indexed="22"/>
      <name val="Arial Narrow"/>
      <family val="2"/>
    </font>
    <font>
      <sz val="10"/>
      <color indexed="9"/>
      <name val="Arial Narrow"/>
      <family val="2"/>
    </font>
    <font>
      <sz val="10"/>
      <color indexed="8"/>
      <name val="Arial Narrow"/>
      <family val="2"/>
    </font>
    <font>
      <b/>
      <sz val="10"/>
      <color indexed="12"/>
      <name val="Arial"/>
      <family val="2"/>
    </font>
    <font>
      <b/>
      <i/>
      <sz val="10"/>
      <color indexed="12"/>
      <name val="Arial"/>
      <family val="2"/>
    </font>
    <font>
      <b/>
      <sz val="10"/>
      <color indexed="21"/>
      <name val="Arial"/>
      <family val="2"/>
    </font>
    <font>
      <b/>
      <u/>
      <sz val="10"/>
      <color indexed="21"/>
      <name val="Arial"/>
      <family val="2"/>
    </font>
    <font>
      <i/>
      <sz val="10"/>
      <color indexed="8"/>
      <name val="Arial"/>
      <family val="2"/>
    </font>
    <font>
      <b/>
      <sz val="10"/>
      <color indexed="9"/>
      <name val="Arial"/>
      <family val="2"/>
    </font>
    <font>
      <i/>
      <sz val="9"/>
      <color indexed="8"/>
      <name val="Arial"/>
      <family val="2"/>
    </font>
    <font>
      <b/>
      <sz val="12"/>
      <color indexed="8"/>
      <name val="Arial"/>
      <family val="2"/>
    </font>
    <font>
      <b/>
      <sz val="12"/>
      <color indexed="63"/>
      <name val="Arial"/>
      <family val="2"/>
    </font>
    <font>
      <sz val="11"/>
      <color indexed="8"/>
      <name val="Calibri"/>
      <family val="2"/>
    </font>
    <font>
      <sz val="8"/>
      <color indexed="8"/>
      <name val="Arial"/>
      <family val="2"/>
    </font>
    <font>
      <b/>
      <u/>
      <sz val="10"/>
      <color indexed="9"/>
      <name val="Arial"/>
      <family val="2"/>
    </font>
    <font>
      <b/>
      <u/>
      <sz val="10"/>
      <color indexed="8"/>
      <name val="Arial"/>
      <family val="2"/>
    </font>
    <font>
      <b/>
      <u/>
      <sz val="10"/>
      <name val="Arial"/>
      <family val="2"/>
    </font>
    <font>
      <sz val="10"/>
      <color indexed="8"/>
      <name val="Arial"/>
      <family val="2"/>
    </font>
    <font>
      <sz val="10"/>
      <name val="Arial"/>
      <family val="2"/>
    </font>
    <font>
      <sz val="10"/>
      <color indexed="8"/>
      <name val="Arial"/>
      <family val="2"/>
    </font>
    <font>
      <sz val="10"/>
      <color indexed="63"/>
      <name val="Arial"/>
      <family val="2"/>
    </font>
    <font>
      <sz val="10"/>
      <color indexed="8"/>
      <name val="Arial"/>
      <family val="2"/>
    </font>
    <font>
      <sz val="10"/>
      <color indexed="8"/>
      <name val="Verdana"/>
      <family val="2"/>
    </font>
    <font>
      <b/>
      <i/>
      <sz val="10"/>
      <color indexed="12"/>
      <name val="Arial"/>
      <family val="2"/>
    </font>
    <font>
      <b/>
      <u/>
      <sz val="10"/>
      <color indexed="55"/>
      <name val="Arial"/>
      <family val="2"/>
    </font>
    <font>
      <sz val="10"/>
      <color indexed="62"/>
      <name val="Arial"/>
      <family val="2"/>
    </font>
    <font>
      <sz val="10"/>
      <color indexed="8"/>
      <name val="Arial"/>
      <family val="2"/>
    </font>
    <font>
      <sz val="10"/>
      <color indexed="8"/>
      <name val="Times New Roman"/>
      <family val="1"/>
    </font>
    <font>
      <sz val="10"/>
      <color indexed="8"/>
      <name val="Arial"/>
      <family val="2"/>
    </font>
    <font>
      <sz val="11"/>
      <color indexed="62"/>
      <name val="Arial Narrow"/>
      <family val="2"/>
    </font>
    <font>
      <sz val="11"/>
      <color indexed="8"/>
      <name val="Arial Narrow"/>
      <family val="2"/>
    </font>
    <font>
      <sz val="11"/>
      <color indexed="9"/>
      <name val="Arial Narrow"/>
      <family val="2"/>
    </font>
    <font>
      <b/>
      <sz val="8"/>
      <color indexed="8"/>
      <name val="Arial"/>
      <family val="2"/>
    </font>
    <font>
      <sz val="11"/>
      <color indexed="8"/>
      <name val="Arial"/>
      <family val="2"/>
    </font>
    <font>
      <b/>
      <sz val="10"/>
      <name val="Arial"/>
      <family val="2"/>
    </font>
    <font>
      <b/>
      <sz val="10"/>
      <name val="Arial Narrow"/>
      <family val="2"/>
    </font>
    <font>
      <b/>
      <sz val="11"/>
      <color indexed="8"/>
      <name val="Arial"/>
      <family val="2"/>
    </font>
    <font>
      <b/>
      <sz val="10"/>
      <color theme="1"/>
      <name val="Arial"/>
      <family val="2"/>
    </font>
    <font>
      <b/>
      <u/>
      <sz val="10"/>
      <color theme="1"/>
      <name val="Arial"/>
      <family val="2"/>
    </font>
    <font>
      <b/>
      <sz val="10"/>
      <color rgb="FF0000FF"/>
      <name val="Arial"/>
      <family val="2"/>
    </font>
    <font>
      <i/>
      <sz val="10"/>
      <color theme="0"/>
      <name val="Arial"/>
      <family val="2"/>
    </font>
    <font>
      <i/>
      <sz val="10"/>
      <color rgb="FF0000FF"/>
      <name val="Arial"/>
      <family val="2"/>
    </font>
    <font>
      <i/>
      <sz val="11"/>
      <color indexed="8"/>
      <name val="Arial Narrow"/>
      <family val="2"/>
    </font>
    <font>
      <sz val="10"/>
      <color rgb="FF000000"/>
      <name val="Arial"/>
      <family val="2"/>
    </font>
    <font>
      <i/>
      <sz val="10"/>
      <color rgb="FFFF0000"/>
      <name val="Arial"/>
      <family val="2"/>
    </font>
    <font>
      <b/>
      <sz val="10"/>
      <color indexed="8"/>
      <name val="Lucida Sans"/>
      <family val="2"/>
      <scheme val="minor"/>
    </font>
    <font>
      <sz val="10"/>
      <color indexed="8"/>
      <name val="Lucida Sans"/>
      <family val="2"/>
      <scheme val="minor"/>
    </font>
    <font>
      <sz val="10"/>
      <color indexed="8"/>
      <name val="Symbol"/>
      <family val="1"/>
      <charset val="2"/>
    </font>
    <font>
      <b/>
      <sz val="10"/>
      <color rgb="FF000000"/>
      <name val="Arial"/>
      <family val="2"/>
    </font>
    <font>
      <sz val="10"/>
      <color rgb="FFFF0000"/>
      <name val="Arial"/>
      <family val="2"/>
    </font>
    <font>
      <sz val="11"/>
      <color rgb="FF000000"/>
      <name val="Arial"/>
      <family val="2"/>
    </font>
    <font>
      <sz val="12"/>
      <color indexed="8"/>
      <name val="Arial"/>
      <family val="2"/>
    </font>
    <font>
      <b/>
      <i/>
      <sz val="10"/>
      <color rgb="FF000000"/>
      <name val="Arial"/>
      <family val="2"/>
    </font>
    <font>
      <u/>
      <sz val="10"/>
      <color rgb="FF000000"/>
      <name val="Arial"/>
      <family val="2"/>
    </font>
    <font>
      <b/>
      <sz val="14"/>
      <color indexed="8"/>
      <name val="Arial"/>
      <family val="2"/>
    </font>
    <font>
      <u/>
      <sz val="10"/>
      <color indexed="8"/>
      <name val="Arial"/>
      <family val="2"/>
    </font>
    <font>
      <b/>
      <sz val="10"/>
      <color rgb="FF006600"/>
      <name val="Arial"/>
      <family val="2"/>
    </font>
    <font>
      <i/>
      <sz val="10"/>
      <color rgb="FF006600"/>
      <name val="Arial"/>
      <family val="2"/>
    </font>
    <font>
      <sz val="10"/>
      <color theme="0"/>
      <name val="Arial"/>
      <family val="2"/>
    </font>
    <font>
      <b/>
      <sz val="10"/>
      <color theme="0"/>
      <name val="Arial"/>
      <family val="2"/>
    </font>
    <font>
      <sz val="10"/>
      <color theme="1"/>
      <name val="Arial"/>
      <family val="2"/>
    </font>
    <font>
      <sz val="8"/>
      <color theme="0"/>
      <name val="Arial"/>
      <family val="2"/>
    </font>
    <font>
      <b/>
      <i/>
      <sz val="10"/>
      <color theme="6" tint="-0.499984740745262"/>
      <name val="Arial"/>
      <family val="2"/>
    </font>
    <font>
      <sz val="8"/>
      <color rgb="FFFF0000"/>
      <name val="Arial"/>
      <family val="2"/>
    </font>
    <font>
      <b/>
      <i/>
      <sz val="10"/>
      <color rgb="FF006600"/>
      <name val="Arial"/>
      <family val="2"/>
    </font>
    <font>
      <i/>
      <sz val="14"/>
      <color rgb="FF006600"/>
      <name val="Arial"/>
      <family val="2"/>
    </font>
    <font>
      <i/>
      <sz val="10"/>
      <color rgb="FF000000"/>
      <name val="Arial"/>
      <family val="2"/>
    </font>
    <font>
      <sz val="12"/>
      <color rgb="FF000000"/>
      <name val="Lucida Sans"/>
      <family val="2"/>
    </font>
    <font>
      <b/>
      <i/>
      <sz val="11"/>
      <color indexed="8"/>
      <name val="Arial"/>
      <family val="2"/>
    </font>
    <font>
      <sz val="11"/>
      <color rgb="FF000000"/>
      <name val="Calibri"/>
      <family val="2"/>
    </font>
    <font>
      <sz val="11"/>
      <name val="Arial"/>
      <family val="2"/>
    </font>
    <font>
      <sz val="9"/>
      <color indexed="81"/>
      <name val="Tahoma"/>
      <family val="2"/>
    </font>
    <font>
      <sz val="9"/>
      <color rgb="FFFFFFFF"/>
      <name val="Inherit"/>
    </font>
    <font>
      <sz val="7"/>
      <color rgb="FF333333"/>
      <name val="Inherit"/>
    </font>
    <font>
      <vertAlign val="superscript"/>
      <sz val="7"/>
      <color rgb="FF333333"/>
      <name val="Inherit"/>
    </font>
    <font>
      <b/>
      <sz val="8"/>
      <color rgb="FF333333"/>
      <name val="Inherit"/>
    </font>
    <font>
      <b/>
      <vertAlign val="superscript"/>
      <sz val="8"/>
      <color rgb="FF333333"/>
      <name val="Inherit"/>
    </font>
    <font>
      <sz val="8"/>
      <color rgb="FF333333"/>
      <name val="Inherit"/>
    </font>
    <font>
      <i/>
      <sz val="8"/>
      <color rgb="FF333333"/>
      <name val="Inherit"/>
    </font>
    <font>
      <b/>
      <sz val="9"/>
      <color indexed="81"/>
      <name val="Tahoma"/>
      <family val="2"/>
    </font>
    <font>
      <b/>
      <sz val="9"/>
      <color theme="1"/>
      <name val="Lucida Sans"/>
      <family val="2"/>
      <scheme val="minor"/>
    </font>
    <font>
      <sz val="9"/>
      <color theme="1"/>
      <name val="Lucida Sans"/>
      <family val="2"/>
      <scheme val="minor"/>
    </font>
    <font>
      <u/>
      <sz val="10"/>
      <color theme="4"/>
      <name val="Lucida Sans"/>
      <family val="2"/>
      <scheme val="minor"/>
    </font>
    <font>
      <u/>
      <sz val="11"/>
      <color theme="6"/>
      <name val="Calibri"/>
      <family val="2"/>
    </font>
    <font>
      <b/>
      <sz val="12"/>
      <color theme="4"/>
      <name val="Lucida Sans"/>
      <family val="2"/>
      <scheme val="minor"/>
    </font>
    <font>
      <sz val="10"/>
      <color theme="1"/>
      <name val="Lucida Sans"/>
      <family val="2"/>
      <scheme val="minor"/>
    </font>
    <font>
      <sz val="11"/>
      <name val="Lucida Sans"/>
      <family val="2"/>
      <scheme val="minor"/>
    </font>
    <font>
      <i/>
      <sz val="10"/>
      <color theme="1" tint="0.34998626667073579"/>
      <name val="Arial"/>
      <family val="2"/>
    </font>
    <font>
      <b/>
      <sz val="11"/>
      <color theme="7" tint="-0.499984740745262"/>
      <name val="Arial"/>
      <family val="2"/>
    </font>
    <font>
      <b/>
      <i/>
      <sz val="12"/>
      <color theme="7" tint="-0.499984740745262"/>
      <name val="Arial"/>
      <family val="2"/>
    </font>
    <font>
      <sz val="20"/>
      <color indexed="8"/>
      <name val="Arial"/>
      <family val="2"/>
    </font>
    <font>
      <sz val="8"/>
      <color theme="5"/>
      <name val="Arial"/>
      <family val="2"/>
    </font>
    <font>
      <b/>
      <i/>
      <sz val="12"/>
      <color indexed="8"/>
      <name val="Arial"/>
      <family val="2"/>
    </font>
    <font>
      <sz val="8.5"/>
      <color theme="1"/>
      <name val="Arial"/>
      <family val="2"/>
    </font>
    <font>
      <b/>
      <sz val="18"/>
      <color indexed="8"/>
      <name val="Arial"/>
      <family val="2"/>
    </font>
    <font>
      <b/>
      <sz val="11"/>
      <color rgb="FF000000"/>
      <name val="Arial"/>
      <family val="2"/>
    </font>
    <font>
      <sz val="11"/>
      <color rgb="FF444444"/>
      <name val="Arial"/>
      <family val="2"/>
    </font>
    <font>
      <b/>
      <sz val="24"/>
      <name val="Arial"/>
      <family val="2"/>
    </font>
    <font>
      <u/>
      <sz val="10"/>
      <name val="Arial"/>
      <family val="2"/>
    </font>
    <font>
      <b/>
      <sz val="20"/>
      <color theme="0"/>
      <name val="Arial"/>
      <family val="2"/>
    </font>
    <font>
      <b/>
      <sz val="14"/>
      <name val="Arial"/>
      <family val="2"/>
    </font>
    <font>
      <b/>
      <sz val="10.5"/>
      <name val="Arial"/>
      <family val="2"/>
    </font>
    <font>
      <b/>
      <sz val="11"/>
      <name val="Arial"/>
      <family val="2"/>
    </font>
    <font>
      <sz val="14"/>
      <name val="Arial"/>
      <family val="2"/>
    </font>
    <font>
      <i/>
      <sz val="10"/>
      <name val="Arial"/>
      <family val="2"/>
    </font>
    <font>
      <b/>
      <i/>
      <sz val="10"/>
      <name val="Arial"/>
      <family val="2"/>
    </font>
    <font>
      <i/>
      <sz val="9"/>
      <name val="Arial"/>
      <family val="2"/>
    </font>
    <font>
      <sz val="9"/>
      <name val="Arial"/>
      <family val="2"/>
    </font>
    <font>
      <b/>
      <sz val="9.5"/>
      <name val="Arial"/>
      <family val="2"/>
    </font>
    <font>
      <b/>
      <sz val="16"/>
      <color theme="0"/>
      <name val="Arial"/>
      <family val="2"/>
    </font>
    <font>
      <b/>
      <sz val="9"/>
      <name val="Arial"/>
      <family val="2"/>
    </font>
    <font>
      <sz val="9.5"/>
      <name val="Arial"/>
      <family val="2"/>
    </font>
    <font>
      <sz val="7"/>
      <name val="Arial"/>
      <family val="2"/>
    </font>
    <font>
      <sz val="6"/>
      <name val="Arial"/>
      <family val="2"/>
    </font>
    <font>
      <sz val="22"/>
      <color indexed="8"/>
      <name val="Arial"/>
      <family val="2"/>
    </font>
    <font>
      <b/>
      <i/>
      <sz val="11"/>
      <name val="Arial"/>
      <family val="2"/>
    </font>
    <font>
      <b/>
      <sz val="9"/>
      <color indexed="12"/>
      <name val="Arial"/>
      <family val="2"/>
    </font>
    <font>
      <sz val="10"/>
      <color theme="5" tint="-0.249977111117893"/>
      <name val="Arial"/>
      <family val="2"/>
    </font>
    <font>
      <b/>
      <sz val="10"/>
      <color theme="5" tint="-0.249977111117893"/>
      <name val="Arial"/>
      <family val="2"/>
    </font>
    <font>
      <sz val="11"/>
      <color rgb="FF222222"/>
      <name val="Calibri"/>
      <family val="2"/>
    </font>
    <font>
      <sz val="11"/>
      <color theme="0"/>
      <name val="Lucida Sans"/>
      <family val="2"/>
      <scheme val="minor"/>
    </font>
    <font>
      <b/>
      <sz val="8"/>
      <name val="Lucida Sans"/>
      <family val="2"/>
      <scheme val="minor"/>
    </font>
    <font>
      <sz val="8"/>
      <name val="Lucida Sans"/>
      <family val="2"/>
      <scheme val="minor"/>
    </font>
    <font>
      <sz val="10"/>
      <name val="Lucida Sans"/>
      <family val="2"/>
      <scheme val="minor"/>
    </font>
    <font>
      <i/>
      <sz val="9"/>
      <color rgb="FFFFFFFF"/>
      <name val="Arial"/>
      <family val="2"/>
    </font>
    <font>
      <b/>
      <u/>
      <sz val="10"/>
      <color rgb="FF0000FF"/>
      <name val="Arial"/>
      <family val="2"/>
    </font>
    <font>
      <sz val="8"/>
      <color theme="1"/>
      <name val="Arial"/>
      <family val="2"/>
    </font>
    <font>
      <b/>
      <sz val="12"/>
      <name val="Arial"/>
      <family val="2"/>
    </font>
    <font>
      <sz val="11"/>
      <color rgb="FF002060"/>
      <name val="Lucida Sans"/>
      <family val="2"/>
      <scheme val="minor"/>
    </font>
    <font>
      <vertAlign val="subscript"/>
      <sz val="11"/>
      <color indexed="56"/>
      <name val="Calibri"/>
      <family val="2"/>
    </font>
    <font>
      <sz val="11"/>
      <color indexed="56"/>
      <name val="Calibri"/>
      <family val="2"/>
    </font>
    <font>
      <b/>
      <sz val="8"/>
      <name val="Tahoma"/>
      <family val="2"/>
    </font>
    <font>
      <b/>
      <sz val="12"/>
      <color rgb="FF0000FF"/>
      <name val="Arial"/>
      <family val="2"/>
    </font>
  </fonts>
  <fills count="88">
    <fill>
      <patternFill patternType="none"/>
    </fill>
    <fill>
      <patternFill patternType="gray125"/>
    </fill>
    <fill>
      <patternFill patternType="solid">
        <fgColor indexed="16"/>
        <bgColor indexed="8"/>
      </patternFill>
    </fill>
    <fill>
      <patternFill patternType="solid">
        <fgColor indexed="9"/>
        <bgColor indexed="8"/>
      </patternFill>
    </fill>
    <fill>
      <patternFill patternType="solid">
        <fgColor indexed="16"/>
        <bgColor indexed="64"/>
      </patternFill>
    </fill>
    <fill>
      <patternFill patternType="solid">
        <fgColor indexed="9"/>
        <bgColor indexed="64"/>
      </patternFill>
    </fill>
    <fill>
      <patternFill patternType="solid">
        <fgColor indexed="41"/>
        <bgColor indexed="64"/>
      </patternFill>
    </fill>
    <fill>
      <patternFill patternType="solid">
        <fgColor indexed="23"/>
        <bgColor indexed="64"/>
      </patternFill>
    </fill>
    <fill>
      <patternFill patternType="solid">
        <fgColor indexed="55"/>
        <bgColor indexed="64"/>
      </patternFill>
    </fill>
    <fill>
      <patternFill patternType="solid">
        <fgColor indexed="42"/>
        <bgColor indexed="64"/>
      </patternFill>
    </fill>
    <fill>
      <patternFill patternType="solid">
        <fgColor indexed="47"/>
        <bgColor indexed="64"/>
      </patternFill>
    </fill>
    <fill>
      <patternFill patternType="solid">
        <fgColor indexed="23"/>
        <bgColor indexed="8"/>
      </patternFill>
    </fill>
    <fill>
      <patternFill patternType="solid">
        <fgColor indexed="55"/>
        <bgColor indexed="8"/>
      </patternFill>
    </fill>
    <fill>
      <patternFill patternType="solid">
        <fgColor indexed="19"/>
        <bgColor indexed="64"/>
      </patternFill>
    </fill>
    <fill>
      <patternFill patternType="solid">
        <fgColor indexed="57"/>
        <bgColor indexed="64"/>
      </patternFill>
    </fill>
    <fill>
      <patternFill patternType="solid">
        <fgColor indexed="62"/>
        <bgColor indexed="64"/>
      </patternFill>
    </fill>
    <fill>
      <patternFill patternType="solid">
        <fgColor indexed="13"/>
        <bgColor indexed="64"/>
      </patternFill>
    </fill>
    <fill>
      <patternFill patternType="solid">
        <fgColor indexed="52"/>
        <bgColor indexed="64"/>
      </patternFill>
    </fill>
    <fill>
      <patternFill patternType="solid">
        <fgColor indexed="12"/>
        <bgColor indexed="64"/>
      </patternFill>
    </fill>
    <fill>
      <patternFill patternType="solid">
        <fgColor indexed="49"/>
        <bgColor indexed="64"/>
      </patternFill>
    </fill>
    <fill>
      <patternFill patternType="solid">
        <fgColor indexed="53"/>
        <bgColor indexed="64"/>
      </patternFill>
    </fill>
    <fill>
      <patternFill patternType="solid">
        <fgColor indexed="11"/>
        <bgColor indexed="64"/>
      </patternFill>
    </fill>
    <fill>
      <patternFill patternType="solid">
        <fgColor indexed="42"/>
        <bgColor indexed="8"/>
      </patternFill>
    </fill>
    <fill>
      <patternFill patternType="solid">
        <fgColor indexed="47"/>
        <bgColor indexed="8"/>
      </patternFill>
    </fill>
    <fill>
      <patternFill patternType="solid">
        <fgColor indexed="21"/>
        <bgColor indexed="64"/>
      </patternFill>
    </fill>
    <fill>
      <patternFill patternType="solid">
        <fgColor indexed="41"/>
        <bgColor indexed="8"/>
      </patternFill>
    </fill>
    <fill>
      <patternFill patternType="lightUp">
        <bgColor indexed="9"/>
      </patternFill>
    </fill>
    <fill>
      <patternFill patternType="solid">
        <fgColor indexed="22"/>
        <bgColor indexed="64"/>
      </patternFill>
    </fill>
    <fill>
      <patternFill patternType="solid">
        <fgColor indexed="44"/>
        <bgColor indexed="64"/>
      </patternFill>
    </fill>
    <fill>
      <patternFill patternType="solid">
        <fgColor indexed="62"/>
        <bgColor indexed="8"/>
      </patternFill>
    </fill>
    <fill>
      <patternFill patternType="solid">
        <fgColor indexed="52"/>
        <bgColor indexed="8"/>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indexed="8"/>
      </patternFill>
    </fill>
    <fill>
      <patternFill patternType="solid">
        <fgColor rgb="FF969696"/>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00B050"/>
        <bgColor indexed="64"/>
      </patternFill>
    </fill>
    <fill>
      <patternFill patternType="solid">
        <fgColor rgb="FFCCFFFF"/>
        <bgColor indexed="8"/>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99"/>
        <bgColor indexed="8"/>
      </patternFill>
    </fill>
    <fill>
      <patternFill patternType="solid">
        <fgColor theme="0" tint="-0.249977111117893"/>
        <bgColor indexed="8"/>
      </patternFill>
    </fill>
    <fill>
      <patternFill patternType="solid">
        <fgColor theme="2"/>
        <bgColor indexed="64"/>
      </patternFill>
    </fill>
    <fill>
      <patternFill patternType="solid">
        <fgColor rgb="FF0000FF"/>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006600"/>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8" tint="0.39997558519241921"/>
        <bgColor indexed="64"/>
      </patternFill>
    </fill>
    <fill>
      <patternFill patternType="lightUp">
        <bgColor theme="0" tint="-0.14996795556505021"/>
      </patternFill>
    </fill>
    <fill>
      <patternFill patternType="solid">
        <fgColor theme="4" tint="0.39997558519241921"/>
        <bgColor indexed="64"/>
      </patternFill>
    </fill>
    <fill>
      <patternFill patternType="solid">
        <fgColor rgb="FF00405D"/>
        <bgColor indexed="64"/>
      </patternFill>
    </fill>
    <fill>
      <patternFill patternType="solid">
        <fgColor rgb="FFDDF0F9"/>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3" tint="0.749992370372631"/>
        <bgColor indexed="64"/>
      </patternFill>
    </fill>
    <fill>
      <patternFill patternType="solid">
        <fgColor theme="2"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8C552"/>
        <bgColor indexed="64"/>
      </patternFill>
    </fill>
    <fill>
      <patternFill patternType="solid">
        <fgColor theme="2" tint="0.79998168889431442"/>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FBFFFF"/>
        <bgColor indexed="8"/>
      </patternFill>
    </fill>
    <fill>
      <patternFill patternType="solid">
        <fgColor rgb="FF003399"/>
        <bgColor indexed="64"/>
      </patternFill>
    </fill>
    <fill>
      <patternFill patternType="solid">
        <fgColor rgb="FF003399"/>
        <bgColor indexed="8"/>
      </patternFill>
    </fill>
    <fill>
      <patternFill patternType="solid">
        <fgColor rgb="FFFF6600"/>
        <bgColor indexed="64"/>
      </patternFill>
    </fill>
    <fill>
      <patternFill patternType="solid">
        <fgColor rgb="FFFFCCCC"/>
        <bgColor indexed="8"/>
      </patternFill>
    </fill>
    <fill>
      <patternFill patternType="solid">
        <fgColor rgb="FFFFFFCC"/>
        <bgColor indexed="64"/>
      </patternFill>
    </fill>
    <fill>
      <patternFill patternType="solid">
        <fgColor theme="4" tint="-0.249977111117893"/>
        <bgColor indexed="64"/>
      </patternFill>
    </fill>
    <fill>
      <patternFill patternType="solid">
        <fgColor theme="4" tint="0.79998168889431442"/>
        <bgColor indexed="8"/>
      </patternFill>
    </fill>
    <fill>
      <patternFill patternType="solid">
        <fgColor theme="6" tint="0.79998168889431442"/>
        <bgColor indexed="64"/>
      </patternFill>
    </fill>
    <fill>
      <patternFill patternType="solid">
        <fgColor theme="7" tint="0.59999389629810485"/>
        <bgColor indexed="8"/>
      </patternFill>
    </fill>
    <fill>
      <patternFill patternType="solid">
        <fgColor theme="7" tint="0.59999389629810485"/>
        <bgColor indexed="64"/>
      </patternFill>
    </fill>
    <fill>
      <patternFill patternType="solid">
        <fgColor rgb="FFD9D9D9"/>
        <bgColor indexed="64"/>
      </patternFill>
    </fill>
    <fill>
      <patternFill patternType="lightGray">
        <bgColor theme="0"/>
      </patternFill>
    </fill>
  </fills>
  <borders count="240">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auto="1"/>
      </left>
      <right/>
      <top style="thin">
        <color auto="1"/>
      </top>
      <bottom style="thin">
        <color auto="1"/>
      </bottom>
      <diagonal/>
    </border>
    <border>
      <left style="medium">
        <color auto="1"/>
      </left>
      <right style="thin">
        <color indexed="8"/>
      </right>
      <top/>
      <bottom style="thin">
        <color indexed="8"/>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auto="1"/>
      </left>
      <right/>
      <top style="thin">
        <color auto="1"/>
      </top>
      <bottom/>
      <diagonal/>
    </border>
    <border>
      <left style="thin">
        <color indexed="8"/>
      </left>
      <right style="thin">
        <color indexed="8"/>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bottom style="thin">
        <color indexed="8"/>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medium">
        <color auto="1"/>
      </bottom>
      <diagonal/>
    </border>
    <border>
      <left/>
      <right style="medium">
        <color auto="1"/>
      </right>
      <top style="thin">
        <color indexed="8"/>
      </top>
      <bottom style="thin">
        <color indexed="8"/>
      </bottom>
      <diagonal/>
    </border>
    <border>
      <left/>
      <right/>
      <top style="thin">
        <color auto="1"/>
      </top>
      <bottom style="thin">
        <color auto="1"/>
      </bottom>
      <diagonal/>
    </border>
    <border>
      <left style="thin">
        <color indexed="8"/>
      </left>
      <right/>
      <top/>
      <bottom/>
      <diagonal/>
    </border>
    <border>
      <left style="medium">
        <color auto="1"/>
      </left>
      <right style="thin">
        <color auto="1"/>
      </right>
      <top style="medium">
        <color auto="1"/>
      </top>
      <bottom style="thin">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medium">
        <color auto="1"/>
      </left>
      <right/>
      <top/>
      <bottom style="medium">
        <color indexed="8"/>
      </bottom>
      <diagonal/>
    </border>
    <border>
      <left/>
      <right/>
      <top/>
      <bottom style="medium">
        <color indexed="8"/>
      </bottom>
      <diagonal/>
    </border>
    <border>
      <left/>
      <right style="medium">
        <color auto="1"/>
      </right>
      <top/>
      <bottom style="medium">
        <color indexed="8"/>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thin">
        <color indexed="8"/>
      </bottom>
      <diagonal/>
    </border>
    <border>
      <left/>
      <right style="medium">
        <color auto="1"/>
      </right>
      <top style="thin">
        <color indexed="8"/>
      </top>
      <bottom/>
      <diagonal/>
    </border>
    <border>
      <left style="medium">
        <color auto="1"/>
      </left>
      <right/>
      <top style="thin">
        <color auto="1"/>
      </top>
      <bottom style="thin">
        <color auto="1"/>
      </bottom>
      <diagonal/>
    </border>
    <border>
      <left/>
      <right style="thin">
        <color indexed="8"/>
      </right>
      <top/>
      <bottom style="thin">
        <color indexed="8"/>
      </bottom>
      <diagonal/>
    </border>
    <border>
      <left/>
      <right style="thin">
        <color auto="1"/>
      </right>
      <top/>
      <bottom style="thin">
        <color indexed="8"/>
      </bottom>
      <diagonal/>
    </border>
    <border>
      <left style="medium">
        <color rgb="FF003300"/>
      </left>
      <right style="medium">
        <color rgb="FF003300"/>
      </right>
      <top/>
      <bottom style="medium">
        <color rgb="FF003300"/>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medium">
        <color indexed="64"/>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medium">
        <color rgb="FFFFFFFF"/>
      </bottom>
      <diagonal/>
    </border>
    <border>
      <left/>
      <right/>
      <top/>
      <bottom style="medium">
        <color rgb="FFE3E5E6"/>
      </bottom>
      <diagonal/>
    </border>
    <border>
      <left/>
      <right/>
      <top style="medium">
        <color rgb="FFFFFFFF"/>
      </top>
      <bottom/>
      <diagonal/>
    </border>
    <border>
      <left/>
      <right/>
      <top/>
      <bottom style="dashed">
        <color theme="0" tint="-0.24994659260841701"/>
      </bottom>
      <diagonal/>
    </border>
    <border>
      <left/>
      <right/>
      <top style="medium">
        <color theme="4"/>
      </top>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indexed="8"/>
      </right>
      <top/>
      <bottom/>
      <diagonal/>
    </border>
    <border>
      <left style="thin">
        <color indexed="8"/>
      </left>
      <right style="thin">
        <color indexed="8"/>
      </right>
      <top/>
      <bottom style="thin">
        <color indexed="8"/>
      </bottom>
      <diagonal/>
    </border>
    <border>
      <left style="thin">
        <color indexed="8"/>
      </left>
      <right style="medium">
        <color auto="1"/>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double">
        <color indexed="64"/>
      </bottom>
      <diagonal/>
    </border>
    <border>
      <left/>
      <right style="medium">
        <color auto="1"/>
      </right>
      <top/>
      <bottom style="double">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indexed="64"/>
      </right>
      <top/>
      <bottom style="thin">
        <color indexed="64"/>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right style="medium">
        <color indexed="64"/>
      </right>
      <top style="thin">
        <color auto="1"/>
      </top>
      <bottom style="medium">
        <color indexed="64"/>
      </bottom>
      <diagonal/>
    </border>
    <border>
      <left style="medium">
        <color indexed="64"/>
      </left>
      <right/>
      <top/>
      <bottom style="double">
        <color indexed="64"/>
      </bottom>
      <diagonal/>
    </border>
    <border>
      <left style="medium">
        <color indexed="64"/>
      </left>
      <right style="thin">
        <color indexed="64"/>
      </right>
      <top style="thin">
        <color indexed="64"/>
      </top>
      <bottom/>
      <diagonal/>
    </border>
    <border>
      <left style="medium">
        <color auto="1"/>
      </left>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medium">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double">
        <color indexed="64"/>
      </top>
      <bottom/>
      <diagonal/>
    </border>
    <border>
      <left/>
      <right/>
      <top style="double">
        <color indexed="64"/>
      </top>
      <bottom/>
      <diagonal/>
    </border>
    <border>
      <left/>
      <right style="medium">
        <color auto="1"/>
      </right>
      <top style="double">
        <color indexed="64"/>
      </top>
      <bottom/>
      <diagonal/>
    </border>
    <border>
      <left style="medium">
        <color indexed="64"/>
      </left>
      <right style="medium">
        <color indexed="64"/>
      </right>
      <top style="medium">
        <color indexed="64"/>
      </top>
      <bottom style="medium">
        <color indexed="64"/>
      </bottom>
      <diagonal/>
    </border>
    <border>
      <left style="medium">
        <color auto="1"/>
      </left>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top style="thin">
        <color indexed="64"/>
      </top>
      <bottom style="thin">
        <color indexed="64"/>
      </bottom>
      <diagonal/>
    </border>
    <border>
      <left style="thin">
        <color indexed="64"/>
      </left>
      <right style="medium">
        <color auto="1"/>
      </right>
      <top/>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style="thin">
        <color auto="1"/>
      </right>
      <top style="thin">
        <color indexed="64"/>
      </top>
      <bottom style="medium">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indexed="8"/>
      </left>
      <right style="medium">
        <color auto="1"/>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26">
    <xf numFmtId="0" fontId="0" fillId="0" borderId="0"/>
    <xf numFmtId="43"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alignment vertical="top"/>
      <protection locked="0"/>
    </xf>
    <xf numFmtId="0" fontId="41" fillId="0" borderId="0"/>
    <xf numFmtId="9" fontId="3" fillId="0" borderId="0" applyFont="0" applyFill="0" applyBorder="0" applyAlignment="0" applyProtection="0"/>
    <xf numFmtId="0" fontId="2" fillId="0" borderId="0"/>
    <xf numFmtId="0" fontId="47" fillId="0" borderId="0"/>
    <xf numFmtId="0" fontId="1" fillId="0" borderId="0"/>
    <xf numFmtId="0" fontId="109" fillId="0" borderId="83" applyNumberFormat="0" applyProtection="0">
      <alignment wrapText="1"/>
    </xf>
    <xf numFmtId="0" fontId="110" fillId="0" borderId="88" applyNumberFormat="0" applyFont="0" applyProtection="0">
      <alignment wrapText="1"/>
    </xf>
    <xf numFmtId="0" fontId="109" fillId="0" borderId="93" applyNumberFormat="0" applyProtection="0">
      <alignment horizontal="left" wrapText="1"/>
    </xf>
    <xf numFmtId="0" fontId="109" fillId="0" borderId="92" applyNumberFormat="0" applyFill="0" applyProtection="0">
      <alignment wrapText="1"/>
    </xf>
    <xf numFmtId="0" fontId="109" fillId="0" borderId="90" applyNumberFormat="0" applyProtection="0">
      <alignment wrapText="1"/>
    </xf>
    <xf numFmtId="0" fontId="110" fillId="0" borderId="89" applyNumberFormat="0" applyProtection="0">
      <alignment vertical="top" wrapText="1"/>
    </xf>
    <xf numFmtId="0" fontId="110" fillId="0" borderId="91" applyNumberFormat="0" applyFont="0" applyFill="0" applyProtection="0">
      <alignment wrapText="1"/>
    </xf>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Protection="0">
      <alignment vertical="top" wrapText="1"/>
    </xf>
    <xf numFmtId="0" fontId="113" fillId="0" borderId="0" applyNumberFormat="0" applyProtection="0">
      <alignment horizontal="left"/>
    </xf>
    <xf numFmtId="43" fontId="1" fillId="0" borderId="0" applyFont="0" applyFill="0" applyBorder="0" applyAlignment="0" applyProtection="0"/>
    <xf numFmtId="0" fontId="72" fillId="0" borderId="0"/>
    <xf numFmtId="0" fontId="41" fillId="0" borderId="0"/>
    <xf numFmtId="9" fontId="47" fillId="0" borderId="0" applyFont="0" applyFill="0" applyBorder="0" applyAlignment="0" applyProtection="0"/>
    <xf numFmtId="9" fontId="47" fillId="0" borderId="0" applyFont="0" applyFill="0" applyBorder="0" applyAlignment="0" applyProtection="0"/>
  </cellStyleXfs>
  <cellXfs count="1739">
    <xf numFmtId="0" fontId="0" fillId="0" borderId="0" xfId="0"/>
    <xf numFmtId="0" fontId="12" fillId="0" borderId="0" xfId="3" applyAlignment="1" applyProtection="1"/>
    <xf numFmtId="0" fontId="15" fillId="0" borderId="1" xfId="0" applyFont="1" applyBorder="1" applyAlignment="1">
      <alignment horizontal="center" wrapText="1"/>
    </xf>
    <xf numFmtId="0" fontId="13" fillId="2" borderId="0" xfId="0" applyFont="1" applyFill="1"/>
    <xf numFmtId="0" fontId="13" fillId="0" borderId="0" xfId="0" applyFont="1"/>
    <xf numFmtId="0" fontId="10" fillId="0" borderId="0" xfId="0" applyFont="1"/>
    <xf numFmtId="0" fontId="16" fillId="0" borderId="0" xfId="3" applyFont="1" applyAlignment="1" applyProtection="1"/>
    <xf numFmtId="170" fontId="17" fillId="0" borderId="0" xfId="2" applyNumberFormat="1" applyFont="1"/>
    <xf numFmtId="0" fontId="13" fillId="0" borderId="0" xfId="0" applyFont="1" applyAlignment="1">
      <alignment wrapText="1"/>
    </xf>
    <xf numFmtId="2" fontId="19" fillId="0" borderId="0" xfId="2" applyNumberFormat="1" applyFont="1"/>
    <xf numFmtId="2" fontId="18" fillId="0" borderId="0" xfId="0" applyNumberFormat="1" applyFont="1"/>
    <xf numFmtId="0" fontId="0" fillId="0" borderId="1" xfId="0" applyBorder="1"/>
    <xf numFmtId="0" fontId="8" fillId="4" borderId="0" xfId="0" applyFont="1" applyFill="1"/>
    <xf numFmtId="0" fontId="13" fillId="4" borderId="0" xfId="0" applyFont="1" applyFill="1"/>
    <xf numFmtId="0" fontId="8" fillId="4" borderId="0" xfId="0" applyFont="1" applyFill="1" applyAlignment="1">
      <alignment wrapText="1"/>
    </xf>
    <xf numFmtId="0" fontId="8" fillId="4" borderId="2" xfId="0" applyFont="1" applyFill="1" applyBorder="1"/>
    <xf numFmtId="0" fontId="8" fillId="4" borderId="3" xfId="0" applyFont="1" applyFill="1" applyBorder="1"/>
    <xf numFmtId="0" fontId="8" fillId="4" borderId="0" xfId="0" applyFont="1" applyFill="1" applyAlignment="1">
      <alignment horizontal="center"/>
    </xf>
    <xf numFmtId="0" fontId="24" fillId="4" borderId="0" xfId="0" applyFont="1" applyFill="1" applyAlignment="1" applyProtection="1">
      <alignment horizontal="center"/>
      <protection locked="0"/>
    </xf>
    <xf numFmtId="0" fontId="24" fillId="4" borderId="3" xfId="0" applyFont="1" applyFill="1" applyBorder="1" applyAlignment="1" applyProtection="1">
      <alignment horizontal="center"/>
      <protection locked="0"/>
    </xf>
    <xf numFmtId="0" fontId="24" fillId="4" borderId="2" xfId="0" applyFont="1" applyFill="1" applyBorder="1" applyAlignment="1" applyProtection="1">
      <alignment horizontal="center"/>
      <protection locked="0"/>
    </xf>
    <xf numFmtId="174" fontId="8" fillId="4" borderId="0" xfId="1" applyNumberFormat="1" applyFont="1" applyFill="1" applyBorder="1" applyAlignment="1" applyProtection="1"/>
    <xf numFmtId="0" fontId="32" fillId="5" borderId="4" xfId="0" applyFont="1" applyFill="1" applyBorder="1" applyAlignment="1" applyProtection="1">
      <alignment horizontal="left"/>
      <protection locked="0"/>
    </xf>
    <xf numFmtId="174" fontId="32" fillId="5" borderId="1" xfId="1" applyNumberFormat="1" applyFont="1" applyFill="1" applyBorder="1" applyAlignment="1" applyProtection="1">
      <alignment horizontal="center"/>
      <protection locked="0"/>
    </xf>
    <xf numFmtId="0" fontId="32" fillId="5" borderId="1" xfId="0" applyFont="1" applyFill="1" applyBorder="1" applyAlignment="1" applyProtection="1">
      <alignment horizontal="center"/>
      <protection locked="0"/>
    </xf>
    <xf numFmtId="165" fontId="32" fillId="5" borderId="1" xfId="0" applyNumberFormat="1" applyFont="1" applyFill="1" applyBorder="1" applyAlignment="1" applyProtection="1">
      <alignment horizontal="center"/>
      <protection locked="0"/>
    </xf>
    <xf numFmtId="0" fontId="13" fillId="0" borderId="1" xfId="0" applyFont="1" applyBorder="1"/>
    <xf numFmtId="0" fontId="13" fillId="0" borderId="1" xfId="0" applyFont="1" applyBorder="1" applyAlignment="1">
      <alignment horizontal="left"/>
    </xf>
    <xf numFmtId="0" fontId="16" fillId="0" borderId="0" xfId="3" applyFont="1" applyFill="1" applyBorder="1" applyAlignment="1" applyProtection="1"/>
    <xf numFmtId="0" fontId="10" fillId="0" borderId="1" xfId="0" applyFont="1" applyBorder="1" applyAlignment="1">
      <alignment wrapText="1"/>
    </xf>
    <xf numFmtId="173" fontId="8" fillId="4" borderId="0" xfId="1" applyNumberFormat="1" applyFont="1" applyFill="1" applyBorder="1" applyAlignment="1" applyProtection="1"/>
    <xf numFmtId="173" fontId="8" fillId="4" borderId="0" xfId="1" applyNumberFormat="1" applyFont="1" applyFill="1"/>
    <xf numFmtId="0" fontId="8" fillId="4" borderId="0" xfId="0" applyFont="1" applyFill="1" applyAlignment="1">
      <alignment vertical="top" wrapText="1"/>
    </xf>
    <xf numFmtId="3" fontId="8" fillId="4" borderId="0" xfId="0" applyNumberFormat="1" applyFont="1" applyFill="1" applyAlignment="1">
      <alignment horizontal="center"/>
    </xf>
    <xf numFmtId="0" fontId="8" fillId="4" borderId="3" xfId="0" applyFont="1" applyFill="1" applyBorder="1" applyAlignment="1">
      <alignment horizontal="center"/>
    </xf>
    <xf numFmtId="0" fontId="32" fillId="5" borderId="7" xfId="0" applyFont="1" applyFill="1" applyBorder="1" applyProtection="1">
      <protection locked="0"/>
    </xf>
    <xf numFmtId="164" fontId="32" fillId="5" borderId="8" xfId="0" applyNumberFormat="1" applyFont="1" applyFill="1" applyBorder="1" applyProtection="1">
      <protection locked="0"/>
    </xf>
    <xf numFmtId="0" fontId="32" fillId="5" borderId="8" xfId="0" applyFont="1" applyFill="1" applyBorder="1" applyAlignment="1" applyProtection="1">
      <alignment horizontal="center"/>
      <protection locked="0"/>
    </xf>
    <xf numFmtId="0" fontId="36" fillId="7" borderId="1" xfId="0" applyFont="1" applyFill="1" applyBorder="1"/>
    <xf numFmtId="172" fontId="36" fillId="7" borderId="1" xfId="0" applyNumberFormat="1" applyFont="1" applyFill="1" applyBorder="1"/>
    <xf numFmtId="174" fontId="36" fillId="7" borderId="1" xfId="1" applyNumberFormat="1" applyFont="1" applyFill="1" applyBorder="1" applyAlignment="1" applyProtection="1"/>
    <xf numFmtId="2" fontId="36" fillId="7" borderId="1" xfId="0" applyNumberFormat="1" applyFont="1" applyFill="1" applyBorder="1"/>
    <xf numFmtId="43" fontId="36" fillId="7" borderId="1" xfId="0" applyNumberFormat="1" applyFont="1" applyFill="1" applyBorder="1"/>
    <xf numFmtId="0" fontId="36" fillId="7" borderId="1" xfId="0" applyFont="1" applyFill="1" applyBorder="1" applyAlignment="1">
      <alignment horizontal="center" vertical="center"/>
    </xf>
    <xf numFmtId="0" fontId="36" fillId="7" borderId="1" xfId="0" applyFont="1" applyFill="1" applyBorder="1" applyAlignment="1">
      <alignment horizontal="center" vertical="center" wrapText="1"/>
    </xf>
    <xf numFmtId="0" fontId="8" fillId="7" borderId="1" xfId="0" applyFont="1" applyFill="1" applyBorder="1"/>
    <xf numFmtId="0" fontId="8" fillId="7" borderId="1" xfId="0" applyFont="1" applyFill="1" applyBorder="1" applyAlignment="1">
      <alignment horizontal="center" vertical="center"/>
    </xf>
    <xf numFmtId="173" fontId="36" fillId="7" borderId="1" xfId="1" applyNumberFormat="1" applyFont="1" applyFill="1" applyBorder="1" applyAlignment="1">
      <alignment horizontal="center" vertical="center"/>
    </xf>
    <xf numFmtId="0" fontId="10" fillId="7" borderId="1" xfId="0" applyFont="1" applyFill="1" applyBorder="1"/>
    <xf numFmtId="0" fontId="32" fillId="3" borderId="8" xfId="0" applyFont="1" applyFill="1" applyBorder="1" applyProtection="1">
      <protection locked="0"/>
    </xf>
    <xf numFmtId="0" fontId="36" fillId="9" borderId="10" xfId="0" applyFont="1" applyFill="1" applyBorder="1"/>
    <xf numFmtId="3" fontId="32" fillId="5" borderId="8" xfId="0" applyNumberFormat="1" applyFont="1" applyFill="1" applyBorder="1" applyAlignment="1" applyProtection="1">
      <alignment horizontal="center"/>
      <protection locked="0"/>
    </xf>
    <xf numFmtId="0" fontId="36" fillId="10" borderId="1" xfId="0" applyFont="1" applyFill="1" applyBorder="1"/>
    <xf numFmtId="168" fontId="36" fillId="10" borderId="1" xfId="0" applyNumberFormat="1" applyFont="1" applyFill="1" applyBorder="1"/>
    <xf numFmtId="0" fontId="36" fillId="10" borderId="1" xfId="0" applyFont="1" applyFill="1" applyBorder="1" applyAlignment="1">
      <alignment horizontal="center" vertical="center" wrapText="1"/>
    </xf>
    <xf numFmtId="0" fontId="10" fillId="10" borderId="1" xfId="0" applyFont="1" applyFill="1" applyBorder="1"/>
    <xf numFmtId="0" fontId="8" fillId="10" borderId="1" xfId="0" applyFont="1" applyFill="1" applyBorder="1"/>
    <xf numFmtId="0" fontId="13" fillId="10" borderId="1" xfId="0" applyFont="1" applyFill="1" applyBorder="1"/>
    <xf numFmtId="0" fontId="13" fillId="7" borderId="1" xfId="0" applyFont="1" applyFill="1" applyBorder="1"/>
    <xf numFmtId="164" fontId="32" fillId="5" borderId="1" xfId="0" applyNumberFormat="1" applyFont="1" applyFill="1" applyBorder="1" applyProtection="1">
      <protection locked="0"/>
    </xf>
    <xf numFmtId="0" fontId="13"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32" fillId="5" borderId="4" xfId="0" applyFont="1" applyFill="1" applyBorder="1" applyProtection="1">
      <protection locked="0"/>
    </xf>
    <xf numFmtId="0" fontId="32" fillId="5" borderId="11" xfId="0" applyFont="1" applyFill="1" applyBorder="1" applyProtection="1">
      <protection locked="0"/>
    </xf>
    <xf numFmtId="0" fontId="8" fillId="7" borderId="1" xfId="0" applyFont="1" applyFill="1" applyBorder="1" applyAlignment="1">
      <alignment horizontal="center"/>
    </xf>
    <xf numFmtId="174" fontId="10" fillId="7" borderId="1" xfId="1" applyNumberFormat="1" applyFont="1" applyFill="1" applyBorder="1"/>
    <xf numFmtId="174" fontId="8" fillId="7" borderId="1" xfId="1" applyNumberFormat="1" applyFont="1" applyFill="1" applyBorder="1"/>
    <xf numFmtId="172" fontId="8" fillId="7" borderId="1" xfId="0" applyNumberFormat="1" applyFont="1" applyFill="1" applyBorder="1"/>
    <xf numFmtId="0" fontId="24" fillId="4" borderId="0" xfId="0" applyFont="1" applyFill="1"/>
    <xf numFmtId="174" fontId="13" fillId="7" borderId="1" xfId="1" applyNumberFormat="1" applyFont="1" applyFill="1" applyBorder="1"/>
    <xf numFmtId="0" fontId="10" fillId="2" borderId="0" xfId="0" applyFont="1" applyFill="1"/>
    <xf numFmtId="0" fontId="13" fillId="11" borderId="1" xfId="0" applyFont="1" applyFill="1" applyBorder="1"/>
    <xf numFmtId="0" fontId="10" fillId="12" borderId="8" xfId="0" applyFont="1" applyFill="1" applyBorder="1" applyAlignment="1">
      <alignment horizontal="center"/>
    </xf>
    <xf numFmtId="0" fontId="37" fillId="12" borderId="1" xfId="0" applyFont="1" applyFill="1" applyBorder="1" applyAlignment="1">
      <alignment horizontal="center"/>
    </xf>
    <xf numFmtId="0" fontId="13" fillId="2" borderId="13" xfId="0" applyFont="1" applyFill="1" applyBorder="1"/>
    <xf numFmtId="0" fontId="37" fillId="12" borderId="14" xfId="0" applyFont="1" applyFill="1" applyBorder="1" applyAlignment="1">
      <alignment horizontal="center"/>
    </xf>
    <xf numFmtId="0" fontId="13" fillId="2" borderId="2" xfId="0" applyFont="1" applyFill="1" applyBorder="1"/>
    <xf numFmtId="0" fontId="13" fillId="2" borderId="3" xfId="0" applyFont="1" applyFill="1" applyBorder="1"/>
    <xf numFmtId="0" fontId="37" fillId="12" borderId="4" xfId="0" applyFont="1" applyFill="1" applyBorder="1" applyAlignment="1">
      <alignment horizontal="center"/>
    </xf>
    <xf numFmtId="0" fontId="27" fillId="12" borderId="15" xfId="0" applyFont="1" applyFill="1" applyBorder="1" applyAlignment="1">
      <alignment horizontal="center"/>
    </xf>
    <xf numFmtId="0" fontId="32" fillId="3" borderId="1" xfId="0" applyFont="1" applyFill="1" applyBorder="1" applyAlignment="1" applyProtection="1">
      <alignment horizontal="left" vertical="center" wrapText="1"/>
      <protection locked="0"/>
    </xf>
    <xf numFmtId="0" fontId="8" fillId="13" borderId="18" xfId="0" applyFont="1" applyFill="1" applyBorder="1"/>
    <xf numFmtId="0" fontId="8" fillId="13" borderId="19" xfId="0" applyFont="1" applyFill="1" applyBorder="1"/>
    <xf numFmtId="0" fontId="0" fillId="4" borderId="0" xfId="0" applyFill="1"/>
    <xf numFmtId="0" fontId="0" fillId="4" borderId="0" xfId="0" applyFill="1" applyAlignment="1">
      <alignment wrapText="1"/>
    </xf>
    <xf numFmtId="0" fontId="42" fillId="4" borderId="0" xfId="0" applyFont="1" applyFill="1" applyAlignment="1">
      <alignment wrapText="1"/>
    </xf>
    <xf numFmtId="166" fontId="13" fillId="11" borderId="1" xfId="0" applyNumberFormat="1" applyFont="1" applyFill="1" applyBorder="1"/>
    <xf numFmtId="0" fontId="46" fillId="4" borderId="0" xfId="0" applyFont="1" applyFill="1" applyAlignment="1">
      <alignment wrapText="1"/>
    </xf>
    <xf numFmtId="0" fontId="22" fillId="8" borderId="4" xfId="0" applyFont="1" applyFill="1" applyBorder="1" applyAlignment="1">
      <alignment horizontal="center" wrapText="1"/>
    </xf>
    <xf numFmtId="0" fontId="22" fillId="8" borderId="1" xfId="0" applyFont="1" applyFill="1" applyBorder="1" applyAlignment="1">
      <alignment horizontal="center" vertical="center" wrapText="1"/>
    </xf>
    <xf numFmtId="0" fontId="43" fillId="15" borderId="1" xfId="3" applyFont="1" applyFill="1" applyBorder="1" applyAlignment="1" applyProtection="1">
      <alignment horizontal="left" vertical="center" wrapText="1"/>
      <protection locked="0"/>
    </xf>
    <xf numFmtId="0" fontId="44" fillId="16" borderId="1" xfId="3" applyFont="1" applyFill="1" applyBorder="1" applyAlignment="1" applyProtection="1">
      <alignment horizontal="left" vertical="center" wrapText="1"/>
      <protection locked="0"/>
    </xf>
    <xf numFmtId="0" fontId="43" fillId="14" borderId="1" xfId="3" applyFont="1" applyFill="1" applyBorder="1" applyAlignment="1" applyProtection="1">
      <alignment horizontal="left" vertical="center" wrapText="1"/>
      <protection locked="0"/>
    </xf>
    <xf numFmtId="0" fontId="44" fillId="20" borderId="1" xfId="3" applyFont="1" applyFill="1" applyBorder="1" applyAlignment="1" applyProtection="1">
      <alignment horizontal="left" vertical="center" wrapText="1"/>
      <protection locked="0"/>
    </xf>
    <xf numFmtId="0" fontId="43" fillId="18" borderId="1" xfId="3" applyFont="1" applyFill="1" applyBorder="1" applyAlignment="1" applyProtection="1">
      <alignment horizontal="left" vertical="center" wrapText="1"/>
      <protection locked="0"/>
    </xf>
    <xf numFmtId="0" fontId="44" fillId="19" borderId="1" xfId="3" applyFont="1" applyFill="1" applyBorder="1" applyAlignment="1" applyProtection="1">
      <alignment horizontal="left" vertical="center" wrapText="1"/>
      <protection locked="0"/>
    </xf>
    <xf numFmtId="0" fontId="10" fillId="22" borderId="0" xfId="0" applyFont="1" applyFill="1"/>
    <xf numFmtId="0" fontId="13" fillId="0" borderId="0" xfId="0" applyFont="1" applyAlignment="1">
      <alignment horizontal="left"/>
    </xf>
    <xf numFmtId="0" fontId="47" fillId="0" borderId="0" xfId="0" applyFont="1"/>
    <xf numFmtId="0" fontId="10" fillId="0" borderId="1" xfId="0" applyFont="1" applyBorder="1"/>
    <xf numFmtId="0" fontId="15" fillId="0" borderId="1" xfId="0" applyFont="1" applyBorder="1"/>
    <xf numFmtId="0" fontId="15" fillId="0" borderId="1" xfId="0" applyFont="1" applyBorder="1" applyAlignment="1">
      <alignment wrapText="1"/>
    </xf>
    <xf numFmtId="170" fontId="13" fillId="0" borderId="1" xfId="2" applyNumberFormat="1" applyFont="1" applyBorder="1"/>
    <xf numFmtId="171" fontId="13" fillId="0" borderId="1" xfId="0" applyNumberFormat="1" applyFont="1" applyBorder="1"/>
    <xf numFmtId="44" fontId="13" fillId="0" borderId="1" xfId="2" applyFont="1" applyBorder="1"/>
    <xf numFmtId="0" fontId="4" fillId="0" borderId="1" xfId="0" applyFont="1" applyBorder="1"/>
    <xf numFmtId="0" fontId="10" fillId="0" borderId="1" xfId="0" applyFont="1" applyBorder="1" applyAlignment="1">
      <alignment horizontal="center"/>
    </xf>
    <xf numFmtId="0" fontId="23" fillId="0" borderId="0" xfId="0" applyFont="1"/>
    <xf numFmtId="0" fontId="23" fillId="0" borderId="1" xfId="0" applyFont="1" applyBorder="1"/>
    <xf numFmtId="0" fontId="48" fillId="0" borderId="0" xfId="0" applyFont="1"/>
    <xf numFmtId="0" fontId="49" fillId="0" borderId="0" xfId="0" applyFont="1"/>
    <xf numFmtId="0" fontId="50" fillId="0" borderId="0" xfId="0" applyFont="1"/>
    <xf numFmtId="166" fontId="23" fillId="0" borderId="1" xfId="0" applyNumberFormat="1" applyFont="1" applyBorder="1"/>
    <xf numFmtId="175" fontId="23" fillId="0" borderId="1" xfId="0" applyNumberFormat="1" applyFont="1" applyBorder="1"/>
    <xf numFmtId="0" fontId="10" fillId="0" borderId="1" xfId="0" applyFont="1" applyBorder="1" applyAlignment="1">
      <alignment horizontal="center" wrapText="1"/>
    </xf>
    <xf numFmtId="0" fontId="51" fillId="0" borderId="1" xfId="0" applyFont="1" applyBorder="1"/>
    <xf numFmtId="0" fontId="48" fillId="0" borderId="1" xfId="0" applyFont="1" applyBorder="1"/>
    <xf numFmtId="174" fontId="0" fillId="0" borderId="1" xfId="1" applyNumberFormat="1" applyFont="1" applyBorder="1"/>
    <xf numFmtId="3" fontId="13" fillId="0" borderId="1" xfId="0" applyNumberFormat="1" applyFont="1" applyBorder="1"/>
    <xf numFmtId="0" fontId="32" fillId="3" borderId="15" xfId="0" applyFont="1" applyFill="1" applyBorder="1" applyProtection="1">
      <protection locked="0"/>
    </xf>
    <xf numFmtId="0" fontId="3" fillId="4" borderId="0" xfId="0" applyFont="1" applyFill="1" applyAlignment="1">
      <alignment wrapText="1"/>
    </xf>
    <xf numFmtId="0" fontId="42" fillId="4" borderId="3" xfId="0" applyFont="1" applyFill="1" applyBorder="1" applyAlignment="1">
      <alignment horizontal="center" wrapText="1"/>
    </xf>
    <xf numFmtId="0" fontId="37" fillId="8" borderId="14" xfId="0" applyFont="1" applyFill="1" applyBorder="1" applyAlignment="1">
      <alignment horizontal="center" vertical="center" wrapText="1"/>
    </xf>
    <xf numFmtId="0" fontId="11" fillId="0" borderId="20" xfId="4" applyFont="1" applyBorder="1"/>
    <xf numFmtId="0" fontId="11" fillId="0" borderId="3" xfId="4" applyFont="1" applyBorder="1"/>
    <xf numFmtId="0" fontId="13" fillId="23" borderId="0" xfId="0" applyFont="1" applyFill="1"/>
    <xf numFmtId="43" fontId="8" fillId="4" borderId="0" xfId="1" applyFont="1" applyFill="1" applyBorder="1" applyAlignment="1" applyProtection="1"/>
    <xf numFmtId="43" fontId="8" fillId="4" borderId="0" xfId="1" applyFont="1" applyFill="1"/>
    <xf numFmtId="43" fontId="13" fillId="7" borderId="1" xfId="1" applyFont="1" applyFill="1" applyBorder="1" applyAlignment="1">
      <alignment horizontal="center" vertical="center" wrapText="1"/>
    </xf>
    <xf numFmtId="43" fontId="8" fillId="7" borderId="1" xfId="1" applyFont="1" applyFill="1" applyBorder="1"/>
    <xf numFmtId="0" fontId="13" fillId="10" borderId="1" xfId="0" applyFont="1" applyFill="1" applyBorder="1" applyAlignment="1">
      <alignment horizontal="center" vertical="center" wrapText="1"/>
    </xf>
    <xf numFmtId="174" fontId="13" fillId="4" borderId="0" xfId="1" applyNumberFormat="1" applyFont="1" applyFill="1"/>
    <xf numFmtId="174" fontId="8" fillId="4" borderId="0" xfId="1" applyNumberFormat="1" applyFont="1" applyFill="1"/>
    <xf numFmtId="0" fontId="24" fillId="10" borderId="1" xfId="0" applyFont="1" applyFill="1" applyBorder="1" applyAlignment="1">
      <alignment horizontal="center" vertical="center" wrapText="1"/>
    </xf>
    <xf numFmtId="173" fontId="24" fillId="7" borderId="1" xfId="1" applyNumberFormat="1" applyFont="1" applyFill="1" applyBorder="1" applyAlignment="1">
      <alignment horizontal="center" vertical="center" wrapText="1"/>
    </xf>
    <xf numFmtId="173" fontId="8" fillId="7" borderId="1" xfId="1" applyNumberFormat="1" applyFont="1" applyFill="1" applyBorder="1" applyAlignment="1" applyProtection="1"/>
    <xf numFmtId="176" fontId="8" fillId="4" borderId="0" xfId="1" applyNumberFormat="1" applyFont="1" applyFill="1" applyBorder="1" applyAlignment="1" applyProtection="1"/>
    <xf numFmtId="176" fontId="8" fillId="4" borderId="0" xfId="1" applyNumberFormat="1" applyFont="1" applyFill="1"/>
    <xf numFmtId="176" fontId="36" fillId="7" borderId="1" xfId="1" applyNumberFormat="1" applyFont="1" applyFill="1" applyBorder="1" applyAlignment="1" applyProtection="1">
      <alignment horizontal="center" vertical="center" wrapText="1"/>
    </xf>
    <xf numFmtId="176" fontId="8" fillId="7" borderId="1" xfId="1" applyNumberFormat="1" applyFont="1" applyFill="1" applyBorder="1" applyAlignment="1" applyProtection="1"/>
    <xf numFmtId="0" fontId="5" fillId="24" borderId="1" xfId="0" applyFont="1" applyFill="1" applyBorder="1" applyAlignment="1">
      <alignment horizontal="center" vertical="center" wrapText="1"/>
    </xf>
    <xf numFmtId="0" fontId="54" fillId="0" borderId="0" xfId="0" applyFont="1"/>
    <xf numFmtId="0" fontId="3" fillId="0" borderId="1" xfId="0" applyFont="1" applyBorder="1"/>
    <xf numFmtId="0" fontId="3" fillId="0" borderId="0" xfId="0" applyFont="1"/>
    <xf numFmtId="0" fontId="55" fillId="0" borderId="1" xfId="0" applyFont="1" applyBorder="1"/>
    <xf numFmtId="0" fontId="47" fillId="0" borderId="1" xfId="0" applyFont="1" applyBorder="1"/>
    <xf numFmtId="4" fontId="47" fillId="0" borderId="1" xfId="0" applyNumberFormat="1" applyFont="1" applyBorder="1" applyAlignment="1">
      <alignment horizontal="right"/>
    </xf>
    <xf numFmtId="0" fontId="56" fillId="0" borderId="1" xfId="0" applyFont="1" applyBorder="1" applyAlignment="1">
      <alignment wrapText="1"/>
    </xf>
    <xf numFmtId="0" fontId="57" fillId="0" borderId="1" xfId="0" applyFont="1" applyBorder="1"/>
    <xf numFmtId="0" fontId="13" fillId="0" borderId="1" xfId="0" applyFont="1" applyBorder="1" applyAlignment="1">
      <alignment horizontal="center" vertical="top" wrapText="1"/>
    </xf>
    <xf numFmtId="3" fontId="10" fillId="24" borderId="8" xfId="0" applyNumberFormat="1" applyFont="1" applyFill="1" applyBorder="1" applyAlignment="1">
      <alignment horizontal="center" vertical="center" wrapText="1"/>
    </xf>
    <xf numFmtId="0" fontId="24" fillId="4" borderId="2" xfId="0" applyFont="1" applyFill="1" applyBorder="1" applyAlignment="1">
      <alignment horizontal="center"/>
    </xf>
    <xf numFmtId="0" fontId="24" fillId="4" borderId="0" xfId="0" applyFont="1" applyFill="1" applyAlignment="1">
      <alignment horizontal="center"/>
    </xf>
    <xf numFmtId="0" fontId="24" fillId="4" borderId="3" xfId="0" applyFont="1" applyFill="1" applyBorder="1" applyAlignment="1">
      <alignment horizontal="center"/>
    </xf>
    <xf numFmtId="37" fontId="32" fillId="5" borderId="8" xfId="0" applyNumberFormat="1" applyFont="1" applyFill="1" applyBorder="1" applyAlignment="1" applyProtection="1">
      <alignment horizontal="center"/>
      <protection locked="0"/>
    </xf>
    <xf numFmtId="0" fontId="32" fillId="5" borderId="22" xfId="0" applyFont="1" applyFill="1" applyBorder="1" applyAlignment="1" applyProtection="1">
      <alignment horizontal="center"/>
      <protection locked="0"/>
    </xf>
    <xf numFmtId="170" fontId="32" fillId="5" borderId="22" xfId="0" applyNumberFormat="1" applyFont="1" applyFill="1" applyBorder="1" applyAlignment="1" applyProtection="1">
      <alignment horizontal="center"/>
      <protection locked="0"/>
    </xf>
    <xf numFmtId="174" fontId="32" fillId="5" borderId="22" xfId="1" applyNumberFormat="1" applyFont="1" applyFill="1" applyBorder="1" applyAlignment="1" applyProtection="1">
      <protection locked="0"/>
    </xf>
    <xf numFmtId="0" fontId="32" fillId="3" borderId="1" xfId="0" applyFont="1" applyFill="1" applyBorder="1" applyProtection="1">
      <protection locked="0"/>
    </xf>
    <xf numFmtId="164" fontId="32" fillId="3" borderId="1" xfId="0" applyNumberFormat="1" applyFont="1" applyFill="1" applyBorder="1" applyAlignment="1" applyProtection="1">
      <alignment horizontal="left" vertical="center" wrapText="1"/>
      <protection locked="0"/>
    </xf>
    <xf numFmtId="164"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Protection="1">
      <protection locked="0"/>
    </xf>
    <xf numFmtId="0" fontId="8" fillId="5" borderId="0" xfId="0" applyFont="1" applyFill="1"/>
    <xf numFmtId="0" fontId="8" fillId="26" borderId="1" xfId="0" applyFont="1" applyFill="1" applyBorder="1"/>
    <xf numFmtId="0" fontId="8" fillId="27" borderId="1" xfId="0" applyFont="1" applyFill="1" applyBorder="1"/>
    <xf numFmtId="0" fontId="32" fillId="5" borderId="25" xfId="0" applyFont="1" applyFill="1" applyBorder="1" applyAlignment="1" applyProtection="1">
      <alignment vertical="top" wrapText="1"/>
      <protection locked="0"/>
    </xf>
    <xf numFmtId="0" fontId="5" fillId="24" borderId="14" xfId="0" applyFont="1" applyFill="1" applyBorder="1" applyAlignment="1">
      <alignment horizontal="center" vertical="center" wrapText="1"/>
    </xf>
    <xf numFmtId="165" fontId="32" fillId="5" borderId="27" xfId="0" applyNumberFormat="1" applyFont="1" applyFill="1" applyBorder="1" applyAlignment="1" applyProtection="1">
      <alignment horizontal="center"/>
      <protection locked="0"/>
    </xf>
    <xf numFmtId="0" fontId="8" fillId="5" borderId="3" xfId="0" applyFont="1" applyFill="1" applyBorder="1"/>
    <xf numFmtId="0" fontId="58" fillId="5" borderId="0" xfId="0" applyFont="1" applyFill="1"/>
    <xf numFmtId="168" fontId="5" fillId="5" borderId="2" xfId="1" applyNumberFormat="1" applyFont="1" applyFill="1" applyBorder="1" applyAlignment="1">
      <alignment horizontal="right" vertical="top"/>
    </xf>
    <xf numFmtId="168" fontId="5" fillId="5" borderId="0" xfId="1" applyNumberFormat="1" applyFont="1" applyFill="1" applyBorder="1" applyAlignment="1">
      <alignment horizontal="right" vertical="top"/>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8" fillId="33" borderId="0" xfId="0" applyFont="1" applyFill="1"/>
    <xf numFmtId="0" fontId="8" fillId="33" borderId="0" xfId="0" applyFont="1" applyFill="1" applyAlignment="1">
      <alignment horizontal="center"/>
    </xf>
    <xf numFmtId="0" fontId="30" fillId="33" borderId="0" xfId="0" applyFont="1" applyFill="1"/>
    <xf numFmtId="0" fontId="26" fillId="33" borderId="0" xfId="3" applyNumberFormat="1" applyFont="1" applyFill="1" applyBorder="1" applyAlignment="1" applyProtection="1">
      <alignment horizontal="center" wrapText="1"/>
      <protection locked="0"/>
    </xf>
    <xf numFmtId="0" fontId="25" fillId="33" borderId="0" xfId="0" applyFont="1" applyFill="1"/>
    <xf numFmtId="0" fontId="13" fillId="33" borderId="0" xfId="0" applyFont="1" applyFill="1" applyAlignment="1">
      <alignment horizontal="center"/>
    </xf>
    <xf numFmtId="0" fontId="39" fillId="16" borderId="19" xfId="0" applyFont="1" applyFill="1" applyBorder="1" applyProtection="1">
      <protection locked="0"/>
    </xf>
    <xf numFmtId="174" fontId="8" fillId="33" borderId="0" xfId="1" applyNumberFormat="1" applyFont="1" applyFill="1" applyBorder="1" applyAlignment="1" applyProtection="1"/>
    <xf numFmtId="0" fontId="34" fillId="6" borderId="6" xfId="0" applyFont="1" applyFill="1" applyBorder="1" applyAlignment="1">
      <alignment vertical="center" wrapText="1"/>
    </xf>
    <xf numFmtId="0" fontId="32" fillId="5" borderId="3" xfId="0" applyFont="1" applyFill="1" applyBorder="1" applyAlignment="1" applyProtection="1">
      <alignment vertical="top" wrapText="1"/>
      <protection locked="0"/>
    </xf>
    <xf numFmtId="0" fontId="25" fillId="6" borderId="31" xfId="0" applyFont="1" applyFill="1" applyBorder="1" applyAlignment="1">
      <alignment horizontal="center"/>
    </xf>
    <xf numFmtId="0" fontId="66" fillId="6" borderId="4" xfId="0" applyFont="1" applyFill="1" applyBorder="1" applyAlignment="1">
      <alignment vertical="center" wrapText="1"/>
    </xf>
    <xf numFmtId="0" fontId="13" fillId="34" borderId="0" xfId="0" applyFont="1" applyFill="1"/>
    <xf numFmtId="0" fontId="10" fillId="34" borderId="0" xfId="0" applyFont="1" applyFill="1"/>
    <xf numFmtId="0" fontId="29" fillId="33" borderId="0" xfId="3" applyNumberFormat="1" applyFont="1" applyFill="1" applyBorder="1" applyAlignment="1" applyProtection="1">
      <alignment horizontal="center" wrapText="1"/>
      <protection locked="0"/>
    </xf>
    <xf numFmtId="0" fontId="58" fillId="5" borderId="0" xfId="0" applyFont="1" applyFill="1" applyAlignment="1">
      <alignment horizontal="left" vertical="center"/>
    </xf>
    <xf numFmtId="0" fontId="8" fillId="26" borderId="1" xfId="0" applyFont="1" applyFill="1" applyBorder="1" applyAlignment="1">
      <alignment horizontal="left" vertical="center"/>
    </xf>
    <xf numFmtId="0" fontId="66" fillId="25" borderId="4" xfId="0" applyFont="1" applyFill="1" applyBorder="1" applyAlignment="1">
      <alignment horizontal="right" vertical="center" wrapText="1"/>
    </xf>
    <xf numFmtId="0" fontId="66" fillId="25" borderId="1" xfId="0" applyFont="1" applyFill="1" applyBorder="1" applyAlignment="1">
      <alignment horizontal="right" vertical="center" wrapText="1"/>
    </xf>
    <xf numFmtId="0" fontId="66" fillId="25" borderId="32" xfId="0" applyFont="1" applyFill="1" applyBorder="1" applyAlignment="1">
      <alignment horizontal="right" vertical="center" wrapText="1"/>
    </xf>
    <xf numFmtId="43" fontId="8" fillId="33" borderId="0" xfId="1" applyFont="1" applyFill="1" applyBorder="1" applyAlignment="1" applyProtection="1"/>
    <xf numFmtId="43" fontId="8" fillId="33" borderId="0" xfId="1" applyFont="1" applyFill="1"/>
    <xf numFmtId="174" fontId="13" fillId="33" borderId="0" xfId="1" applyNumberFormat="1" applyFont="1" applyFill="1" applyAlignment="1">
      <alignment horizontal="center"/>
    </xf>
    <xf numFmtId="0" fontId="8" fillId="4" borderId="3" xfId="0" applyFont="1" applyFill="1" applyBorder="1" applyAlignment="1">
      <alignment vertical="top" wrapText="1"/>
    </xf>
    <xf numFmtId="0" fontId="24" fillId="33" borderId="0" xfId="0" applyFont="1" applyFill="1" applyAlignment="1" applyProtection="1">
      <alignment horizontal="center"/>
      <protection locked="0"/>
    </xf>
    <xf numFmtId="173" fontId="8" fillId="33" borderId="0" xfId="1" applyNumberFormat="1" applyFont="1" applyFill="1" applyBorder="1" applyAlignment="1" applyProtection="1"/>
    <xf numFmtId="0" fontId="10" fillId="31" borderId="8" xfId="0" applyFont="1" applyFill="1" applyBorder="1" applyAlignment="1">
      <alignment horizontal="center" vertical="center" wrapText="1"/>
    </xf>
    <xf numFmtId="0" fontId="28" fillId="18" borderId="19" xfId="0" applyFont="1" applyFill="1" applyBorder="1"/>
    <xf numFmtId="0" fontId="53" fillId="6" borderId="3" xfId="0" applyFont="1" applyFill="1" applyBorder="1"/>
    <xf numFmtId="176" fontId="8" fillId="33" borderId="0" xfId="1" applyNumberFormat="1" applyFont="1" applyFill="1" applyBorder="1" applyAlignment="1" applyProtection="1"/>
    <xf numFmtId="176" fontId="8" fillId="33" borderId="0" xfId="1" applyNumberFormat="1" applyFont="1" applyFill="1"/>
    <xf numFmtId="173" fontId="8" fillId="33" borderId="0" xfId="1" applyNumberFormat="1" applyFont="1" applyFill="1"/>
    <xf numFmtId="0" fontId="5" fillId="33" borderId="0" xfId="0" applyFont="1" applyFill="1"/>
    <xf numFmtId="0" fontId="8" fillId="33" borderId="0" xfId="0" applyFont="1" applyFill="1" applyAlignment="1">
      <alignment horizontal="left"/>
    </xf>
    <xf numFmtId="0" fontId="38" fillId="6" borderId="36" xfId="0" applyFont="1" applyFill="1" applyBorder="1" applyAlignment="1">
      <alignment horizontal="center"/>
    </xf>
    <xf numFmtId="0" fontId="32" fillId="5" borderId="15" xfId="0" applyFont="1" applyFill="1" applyBorder="1" applyAlignment="1" applyProtection="1">
      <alignment horizontal="center"/>
      <protection locked="0"/>
    </xf>
    <xf numFmtId="0" fontId="40" fillId="28" borderId="19" xfId="0" applyFont="1" applyFill="1" applyBorder="1"/>
    <xf numFmtId="0" fontId="35" fillId="6" borderId="3" xfId="0" applyFont="1" applyFill="1" applyBorder="1" applyAlignment="1">
      <alignment vertical="center"/>
    </xf>
    <xf numFmtId="3" fontId="8" fillId="33" borderId="0" xfId="0" applyNumberFormat="1" applyFont="1" applyFill="1" applyAlignment="1">
      <alignment horizontal="center"/>
    </xf>
    <xf numFmtId="0" fontId="10" fillId="24" borderId="15" xfId="0" applyFont="1" applyFill="1" applyBorder="1" applyAlignment="1">
      <alignment horizontal="center" vertical="center" wrapText="1"/>
    </xf>
    <xf numFmtId="0" fontId="24" fillId="32" borderId="38" xfId="0" applyFont="1" applyFill="1" applyBorder="1" applyAlignment="1">
      <alignment horizontal="center" vertical="center"/>
    </xf>
    <xf numFmtId="0" fontId="10" fillId="32" borderId="8" xfId="0" applyFont="1" applyFill="1" applyBorder="1" applyAlignment="1">
      <alignment horizontal="center" vertical="center" wrapText="1"/>
    </xf>
    <xf numFmtId="0" fontId="42" fillId="33" borderId="0" xfId="0" applyFont="1" applyFill="1" applyAlignment="1">
      <alignment wrapText="1"/>
    </xf>
    <xf numFmtId="0" fontId="3" fillId="33" borderId="0" xfId="0" applyFont="1" applyFill="1" applyAlignment="1">
      <alignment wrapText="1"/>
    </xf>
    <xf numFmtId="0" fontId="0" fillId="33" borderId="0" xfId="0" applyFill="1"/>
    <xf numFmtId="0" fontId="28" fillId="33" borderId="33" xfId="0" applyFont="1" applyFill="1" applyBorder="1"/>
    <xf numFmtId="0" fontId="13" fillId="33" borderId="3" xfId="0" applyFont="1" applyFill="1" applyBorder="1" applyAlignment="1">
      <alignment horizontal="center"/>
    </xf>
    <xf numFmtId="0" fontId="0" fillId="33" borderId="3" xfId="0" applyFill="1" applyBorder="1"/>
    <xf numFmtId="0" fontId="0" fillId="33" borderId="0" xfId="0" applyFill="1" applyAlignment="1">
      <alignment horizontal="left"/>
    </xf>
    <xf numFmtId="0" fontId="0" fillId="33" borderId="3" xfId="0" applyFill="1" applyBorder="1" applyAlignment="1">
      <alignment wrapText="1"/>
    </xf>
    <xf numFmtId="0" fontId="0" fillId="33" borderId="21" xfId="0" applyFill="1" applyBorder="1"/>
    <xf numFmtId="0" fontId="46" fillId="33" borderId="0" xfId="0" applyFont="1" applyFill="1" applyAlignment="1">
      <alignment wrapText="1"/>
    </xf>
    <xf numFmtId="0" fontId="0" fillId="33" borderId="0" xfId="0" applyFill="1" applyAlignment="1">
      <alignment wrapText="1"/>
    </xf>
    <xf numFmtId="0" fontId="7" fillId="33" borderId="0" xfId="0" applyFont="1" applyFill="1" applyAlignment="1">
      <alignment horizontal="right" wrapText="1"/>
    </xf>
    <xf numFmtId="0" fontId="0" fillId="31" borderId="14" xfId="0" applyFill="1" applyBorder="1" applyAlignment="1">
      <alignment horizontal="left" vertical="center" wrapText="1"/>
    </xf>
    <xf numFmtId="0" fontId="42" fillId="31" borderId="4" xfId="0" applyFont="1" applyFill="1" applyBorder="1" applyAlignment="1">
      <alignment horizontal="center" vertical="center" wrapText="1"/>
    </xf>
    <xf numFmtId="0" fontId="42" fillId="31" borderId="30" xfId="0" applyFont="1" applyFill="1" applyBorder="1" applyAlignment="1">
      <alignment horizontal="center" vertical="center" wrapText="1"/>
    </xf>
    <xf numFmtId="0" fontId="64" fillId="4" borderId="2" xfId="0" applyFont="1" applyFill="1" applyBorder="1"/>
    <xf numFmtId="0" fontId="68" fillId="3" borderId="1" xfId="0" applyFont="1" applyFill="1" applyBorder="1" applyProtection="1">
      <protection locked="0"/>
    </xf>
    <xf numFmtId="0" fontId="12" fillId="33" borderId="0" xfId="3" applyNumberFormat="1" applyFill="1" applyBorder="1" applyAlignment="1" applyProtection="1">
      <alignment horizontal="left" wrapText="1"/>
      <protection locked="0"/>
    </xf>
    <xf numFmtId="0" fontId="4" fillId="5" borderId="0" xfId="0" applyFont="1" applyFill="1" applyAlignment="1">
      <alignment vertical="top" wrapText="1"/>
    </xf>
    <xf numFmtId="0" fontId="8" fillId="7" borderId="10" xfId="0" applyFont="1" applyFill="1" applyBorder="1" applyAlignment="1">
      <alignment horizontal="center" vertical="center"/>
    </xf>
    <xf numFmtId="174" fontId="10" fillId="7" borderId="10" xfId="1" applyNumberFormat="1" applyFont="1" applyFill="1" applyBorder="1"/>
    <xf numFmtId="174" fontId="8" fillId="7" borderId="10" xfId="1" applyNumberFormat="1" applyFont="1" applyFill="1" applyBorder="1"/>
    <xf numFmtId="0" fontId="5" fillId="5" borderId="0" xfId="0" applyFont="1" applyFill="1" applyAlignment="1">
      <alignment vertical="center"/>
    </xf>
    <xf numFmtId="0" fontId="5" fillId="5" borderId="0" xfId="0" applyFont="1" applyFill="1" applyAlignment="1">
      <alignment vertical="center" wrapText="1"/>
    </xf>
    <xf numFmtId="168" fontId="5" fillId="5" borderId="0" xfId="1" applyNumberFormat="1" applyFont="1" applyFill="1" applyBorder="1" applyAlignment="1">
      <alignment vertical="center"/>
    </xf>
    <xf numFmtId="0" fontId="8" fillId="33" borderId="3" xfId="0" applyFont="1" applyFill="1" applyBorder="1"/>
    <xf numFmtId="0" fontId="5" fillId="5" borderId="2" xfId="0" quotePrefix="1" applyFont="1" applyFill="1" applyBorder="1" applyAlignment="1">
      <alignment horizontal="right" vertical="center"/>
    </xf>
    <xf numFmtId="0" fontId="5" fillId="5" borderId="2" xfId="0" applyFont="1" applyFill="1" applyBorder="1" applyAlignment="1">
      <alignment vertical="center"/>
    </xf>
    <xf numFmtId="0" fontId="5" fillId="5" borderId="2" xfId="0" quotePrefix="1" applyFont="1" applyFill="1" applyBorder="1" applyAlignment="1">
      <alignment horizontal="left" vertical="center"/>
    </xf>
    <xf numFmtId="0" fontId="8" fillId="5" borderId="2" xfId="0" applyFont="1" applyFill="1" applyBorder="1" applyAlignment="1">
      <alignment horizontal="left" vertical="center"/>
    </xf>
    <xf numFmtId="168" fontId="5" fillId="5" borderId="2" xfId="1" applyNumberFormat="1" applyFont="1" applyFill="1" applyBorder="1" applyAlignment="1">
      <alignment vertical="center"/>
    </xf>
    <xf numFmtId="0" fontId="4" fillId="5" borderId="0" xfId="0" applyFont="1" applyFill="1" applyAlignment="1">
      <alignment vertical="center"/>
    </xf>
    <xf numFmtId="0" fontId="4" fillId="5" borderId="0" xfId="0" applyFont="1" applyFill="1" applyAlignment="1">
      <alignment vertical="center" wrapText="1"/>
    </xf>
    <xf numFmtId="0" fontId="8" fillId="5" borderId="33" xfId="0" applyFont="1" applyFill="1" applyBorder="1"/>
    <xf numFmtId="0" fontId="8" fillId="5" borderId="2" xfId="0" applyFont="1" applyFill="1" applyBorder="1" applyAlignment="1">
      <alignment vertical="center"/>
    </xf>
    <xf numFmtId="168" fontId="5" fillId="5" borderId="2" xfId="1" applyNumberFormat="1" applyFont="1" applyFill="1" applyBorder="1" applyAlignment="1">
      <alignment horizontal="right" vertical="center"/>
    </xf>
    <xf numFmtId="168" fontId="5" fillId="5" borderId="0" xfId="1" applyNumberFormat="1" applyFont="1" applyFill="1" applyBorder="1" applyAlignment="1">
      <alignment horizontal="right" vertical="center"/>
    </xf>
    <xf numFmtId="168" fontId="5" fillId="5" borderId="28" xfId="1" applyNumberFormat="1" applyFont="1" applyFill="1" applyBorder="1" applyAlignment="1">
      <alignment horizontal="right" vertical="center"/>
    </xf>
    <xf numFmtId="0" fontId="4" fillId="5" borderId="29" xfId="0" applyFont="1" applyFill="1" applyBorder="1" applyAlignment="1">
      <alignment vertical="center" wrapText="1"/>
    </xf>
    <xf numFmtId="0" fontId="8" fillId="5" borderId="0" xfId="0" applyFont="1" applyFill="1" applyAlignment="1">
      <alignment vertical="center"/>
    </xf>
    <xf numFmtId="0" fontId="8" fillId="5" borderId="21" xfId="0" applyFont="1" applyFill="1" applyBorder="1"/>
    <xf numFmtId="174" fontId="36" fillId="7" borderId="10" xfId="1" applyNumberFormat="1" applyFont="1" applyFill="1" applyBorder="1" applyAlignment="1">
      <alignment horizontal="center" vertical="center"/>
    </xf>
    <xf numFmtId="0" fontId="7" fillId="5" borderId="0" xfId="0" applyFont="1" applyFill="1" applyAlignment="1">
      <alignment horizontal="right" vertical="top"/>
    </xf>
    <xf numFmtId="0" fontId="12" fillId="5" borderId="0" xfId="3" applyFill="1" applyBorder="1" applyAlignment="1" applyProtection="1">
      <alignment vertical="center"/>
    </xf>
    <xf numFmtId="0" fontId="8" fillId="33" borderId="2" xfId="0" applyFont="1" applyFill="1" applyBorder="1" applyAlignment="1">
      <alignment vertical="center"/>
    </xf>
    <xf numFmtId="168" fontId="5" fillId="33" borderId="2" xfId="1" applyNumberFormat="1" applyFont="1" applyFill="1" applyBorder="1" applyAlignment="1">
      <alignment horizontal="right" vertical="center"/>
    </xf>
    <xf numFmtId="0" fontId="5" fillId="33" borderId="0" xfId="0" applyFont="1" applyFill="1" applyAlignment="1">
      <alignment vertical="center" wrapText="1"/>
    </xf>
    <xf numFmtId="168" fontId="5" fillId="33" borderId="0" xfId="1" applyNumberFormat="1" applyFont="1" applyFill="1" applyBorder="1" applyAlignment="1">
      <alignment horizontal="right" vertical="center"/>
    </xf>
    <xf numFmtId="168" fontId="5" fillId="33" borderId="28" xfId="1" applyNumberFormat="1" applyFont="1" applyFill="1" applyBorder="1" applyAlignment="1">
      <alignment horizontal="right" vertical="center"/>
    </xf>
    <xf numFmtId="168" fontId="5" fillId="33" borderId="0" xfId="1" applyNumberFormat="1" applyFont="1" applyFill="1" applyBorder="1" applyAlignment="1">
      <alignment horizontal="right" vertical="top"/>
    </xf>
    <xf numFmtId="173" fontId="36" fillId="7" borderId="10" xfId="1" applyNumberFormat="1" applyFont="1" applyFill="1" applyBorder="1" applyAlignment="1">
      <alignment horizontal="center" vertical="center"/>
    </xf>
    <xf numFmtId="173" fontId="10" fillId="7" borderId="10" xfId="1" applyNumberFormat="1" applyFont="1" applyFill="1" applyBorder="1" applyAlignment="1"/>
    <xf numFmtId="0" fontId="8" fillId="33" borderId="0" xfId="0" applyFont="1" applyFill="1" applyAlignment="1">
      <alignment vertical="center"/>
    </xf>
    <xf numFmtId="0" fontId="7" fillId="5" borderId="0" xfId="0" applyFont="1" applyFill="1" applyAlignment="1">
      <alignment vertical="top"/>
    </xf>
    <xf numFmtId="173" fontId="10" fillId="7" borderId="10" xfId="1" applyNumberFormat="1" applyFont="1" applyFill="1" applyBorder="1"/>
    <xf numFmtId="173" fontId="8" fillId="7" borderId="10" xfId="1" applyNumberFormat="1" applyFont="1" applyFill="1" applyBorder="1"/>
    <xf numFmtId="173" fontId="10" fillId="10" borderId="10" xfId="1" applyNumberFormat="1" applyFont="1" applyFill="1" applyBorder="1"/>
    <xf numFmtId="173" fontId="8" fillId="10" borderId="10" xfId="1" applyNumberFormat="1" applyFont="1" applyFill="1" applyBorder="1"/>
    <xf numFmtId="0" fontId="12" fillId="33" borderId="0" xfId="3" applyNumberFormat="1" applyFill="1" applyBorder="1" applyAlignment="1" applyProtection="1">
      <alignment vertical="center" wrapText="1"/>
      <protection locked="0"/>
    </xf>
    <xf numFmtId="14" fontId="68" fillId="3" borderId="1" xfId="0" applyNumberFormat="1" applyFont="1" applyFill="1" applyBorder="1" applyAlignment="1" applyProtection="1">
      <alignment horizontal="center"/>
      <protection locked="0"/>
    </xf>
    <xf numFmtId="14" fontId="68" fillId="3" borderId="34" xfId="0" applyNumberFormat="1" applyFont="1" applyFill="1" applyBorder="1" applyAlignment="1" applyProtection="1">
      <alignment horizontal="center"/>
      <protection locked="0"/>
    </xf>
    <xf numFmtId="43" fontId="0" fillId="33" borderId="0" xfId="0" applyNumberFormat="1" applyFill="1"/>
    <xf numFmtId="0" fontId="5" fillId="0" borderId="0" xfId="0" applyFont="1"/>
    <xf numFmtId="0" fontId="11" fillId="0" borderId="0" xfId="4" applyFont="1"/>
    <xf numFmtId="0" fontId="3" fillId="0" borderId="0" xfId="0" applyFont="1" applyAlignment="1">
      <alignment horizontal="left"/>
    </xf>
    <xf numFmtId="0" fontId="3" fillId="0" borderId="0" xfId="0" applyFont="1" applyAlignment="1">
      <alignment wrapText="1"/>
    </xf>
    <xf numFmtId="0" fontId="55" fillId="0" borderId="10" xfId="0" applyFont="1" applyBorder="1"/>
    <xf numFmtId="0" fontId="3" fillId="36" borderId="0" xfId="0" applyFont="1" applyFill="1"/>
    <xf numFmtId="0" fontId="12" fillId="0" borderId="0" xfId="3" applyFill="1" applyBorder="1" applyAlignment="1" applyProtection="1"/>
    <xf numFmtId="0" fontId="5" fillId="0" borderId="1" xfId="0" applyFont="1" applyBorder="1"/>
    <xf numFmtId="1" fontId="0" fillId="0" borderId="1" xfId="1" applyNumberFormat="1" applyFont="1" applyBorder="1"/>
    <xf numFmtId="1" fontId="13" fillId="0" borderId="1" xfId="0" applyNumberFormat="1" applyFont="1" applyBorder="1"/>
    <xf numFmtId="1" fontId="13" fillId="0" borderId="1" xfId="2" applyNumberFormat="1" applyFont="1" applyBorder="1"/>
    <xf numFmtId="44" fontId="0" fillId="0" borderId="1" xfId="2" applyFont="1" applyBorder="1"/>
    <xf numFmtId="168" fontId="0" fillId="0" borderId="1" xfId="0" applyNumberFormat="1" applyBorder="1"/>
    <xf numFmtId="0" fontId="12" fillId="0" borderId="1" xfId="3" applyBorder="1" applyAlignment="1" applyProtection="1"/>
    <xf numFmtId="1" fontId="23" fillId="0" borderId="1" xfId="0" applyNumberFormat="1" applyFont="1" applyBorder="1"/>
    <xf numFmtId="0" fontId="33" fillId="5" borderId="1" xfId="0" applyFont="1" applyFill="1" applyBorder="1" applyAlignment="1" applyProtection="1">
      <alignment horizontal="center" vertical="center" wrapText="1"/>
      <protection locked="0"/>
    </xf>
    <xf numFmtId="0" fontId="13" fillId="33" borderId="0" xfId="0" applyFont="1" applyFill="1"/>
    <xf numFmtId="0" fontId="32" fillId="3" borderId="1" xfId="0" applyFont="1" applyFill="1" applyBorder="1" applyAlignment="1" applyProtection="1">
      <alignment wrapText="1"/>
      <protection locked="0"/>
    </xf>
    <xf numFmtId="0" fontId="68" fillId="3" borderId="12" xfId="0" applyFont="1" applyFill="1" applyBorder="1" applyAlignment="1" applyProtection="1">
      <alignment wrapText="1"/>
      <protection locked="0"/>
    </xf>
    <xf numFmtId="0" fontId="68" fillId="3" borderId="58" xfId="0" applyFont="1" applyFill="1" applyBorder="1" applyAlignment="1" applyProtection="1">
      <alignment wrapText="1"/>
      <protection locked="0"/>
    </xf>
    <xf numFmtId="0" fontId="3" fillId="33" borderId="0" xfId="0" applyFont="1" applyFill="1"/>
    <xf numFmtId="0" fontId="73" fillId="0" borderId="0" xfId="0" applyFont="1"/>
    <xf numFmtId="0" fontId="27"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4" fillId="7" borderId="0" xfId="0" applyFont="1" applyFill="1" applyAlignment="1">
      <alignment horizontal="center"/>
    </xf>
    <xf numFmtId="0" fontId="5"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24" fillId="4" borderId="1" xfId="0" applyFont="1" applyFill="1" applyBorder="1" applyAlignment="1">
      <alignment horizontal="center"/>
    </xf>
    <xf numFmtId="0" fontId="8" fillId="4" borderId="1" xfId="0" applyFont="1" applyFill="1" applyBorder="1"/>
    <xf numFmtId="0" fontId="9" fillId="4" borderId="1" xfId="0" applyFont="1" applyFill="1" applyBorder="1" applyAlignment="1">
      <alignment horizontal="left" vertical="center" wrapText="1"/>
    </xf>
    <xf numFmtId="0" fontId="6" fillId="4" borderId="1" xfId="0" applyFont="1" applyFill="1" applyBorder="1" applyAlignment="1">
      <alignment horizontal="center" vertical="center"/>
    </xf>
    <xf numFmtId="0" fontId="10" fillId="12" borderId="1" xfId="0" applyFont="1" applyFill="1" applyBorder="1" applyAlignment="1">
      <alignment horizontal="center" vertical="center"/>
    </xf>
    <xf numFmtId="0" fontId="32" fillId="5" borderId="1" xfId="0" applyFont="1" applyFill="1" applyBorder="1" applyProtection="1">
      <protection locked="0"/>
    </xf>
    <xf numFmtId="1" fontId="32" fillId="5" borderId="1" xfId="0" applyNumberFormat="1" applyFont="1" applyFill="1" applyBorder="1" applyAlignment="1" applyProtection="1">
      <alignment horizontal="center"/>
      <protection locked="0"/>
    </xf>
    <xf numFmtId="0" fontId="7" fillId="10" borderId="1" xfId="0" applyFont="1" applyFill="1" applyBorder="1" applyAlignment="1">
      <alignment horizontal="center" vertical="center" wrapText="1"/>
    </xf>
    <xf numFmtId="0" fontId="24" fillId="4" borderId="51" xfId="0" applyFont="1" applyFill="1" applyBorder="1" applyAlignment="1">
      <alignment horizontal="center"/>
    </xf>
    <xf numFmtId="0" fontId="59" fillId="4" borderId="10" xfId="0" applyFont="1" applyFill="1" applyBorder="1"/>
    <xf numFmtId="0" fontId="59" fillId="4" borderId="37" xfId="0" applyFont="1" applyFill="1" applyBorder="1"/>
    <xf numFmtId="0" fontId="8" fillId="4" borderId="10" xfId="0" applyFont="1" applyFill="1" applyBorder="1"/>
    <xf numFmtId="0" fontId="13" fillId="2" borderId="10" xfId="0" applyFont="1" applyFill="1" applyBorder="1" applyAlignment="1">
      <alignment vertical="top"/>
    </xf>
    <xf numFmtId="0" fontId="59" fillId="4" borderId="1" xfId="0" applyFont="1" applyFill="1" applyBorder="1"/>
    <xf numFmtId="3" fontId="11" fillId="0" borderId="0" xfId="0" applyNumberFormat="1" applyFont="1" applyAlignment="1">
      <alignment horizontal="right" indent="1"/>
    </xf>
    <xf numFmtId="0" fontId="5" fillId="5" borderId="0" xfId="0" applyFont="1" applyFill="1" applyAlignment="1">
      <alignment horizontal="center" vertical="center" wrapText="1"/>
    </xf>
    <xf numFmtId="0" fontId="5" fillId="33" borderId="3" xfId="0" applyFont="1" applyFill="1" applyBorder="1" applyAlignment="1">
      <alignment horizontal="left" vertical="center" wrapText="1"/>
    </xf>
    <xf numFmtId="0" fontId="5" fillId="33" borderId="3" xfId="0" applyFont="1" applyFill="1" applyBorder="1" applyAlignment="1">
      <alignment vertical="center" wrapText="1"/>
    </xf>
    <xf numFmtId="0" fontId="5" fillId="5" borderId="3" xfId="0" applyFont="1" applyFill="1" applyBorder="1" applyAlignment="1">
      <alignment horizontal="center" vertical="center" wrapText="1"/>
    </xf>
    <xf numFmtId="0" fontId="74" fillId="0" borderId="1" xfId="0" applyFont="1" applyBorder="1" applyAlignment="1">
      <alignment horizontal="center"/>
    </xf>
    <xf numFmtId="0" fontId="75" fillId="0" borderId="1" xfId="0" applyFont="1" applyBorder="1"/>
    <xf numFmtId="0" fontId="75" fillId="0" borderId="1" xfId="0" applyFont="1" applyBorder="1" applyAlignment="1">
      <alignment wrapText="1"/>
    </xf>
    <xf numFmtId="0" fontId="5" fillId="5" borderId="0" xfId="0" applyFont="1" applyFill="1" applyAlignment="1">
      <alignment vertical="top"/>
    </xf>
    <xf numFmtId="0" fontId="75" fillId="0" borderId="1" xfId="0" applyFont="1" applyBorder="1" applyAlignment="1">
      <alignment horizontal="left" vertical="center"/>
    </xf>
    <xf numFmtId="16" fontId="75" fillId="0" borderId="1" xfId="0" quotePrefix="1" applyNumberFormat="1" applyFont="1" applyBorder="1" applyAlignment="1">
      <alignment horizontal="left" vertical="center"/>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0" fontId="5" fillId="5" borderId="0" xfId="0" applyFont="1" applyFill="1"/>
    <xf numFmtId="0" fontId="76" fillId="0" borderId="0" xfId="0" applyFont="1" applyAlignment="1">
      <alignment horizontal="left" vertical="center" indent="4"/>
    </xf>
    <xf numFmtId="0" fontId="71" fillId="2" borderId="45" xfId="0" applyFont="1" applyFill="1" applyBorder="1" applyAlignment="1">
      <alignment vertical="center" wrapText="1"/>
    </xf>
    <xf numFmtId="0" fontId="71" fillId="2" borderId="3" xfId="0" applyFont="1" applyFill="1" applyBorder="1" applyAlignment="1">
      <alignment vertical="center" wrapText="1"/>
    </xf>
    <xf numFmtId="0" fontId="5" fillId="0" borderId="0" xfId="0" applyFont="1" applyAlignment="1">
      <alignment wrapText="1"/>
    </xf>
    <xf numFmtId="0" fontId="72" fillId="0" borderId="61" xfId="0" applyFont="1" applyBorder="1" applyAlignment="1">
      <alignment vertical="center"/>
    </xf>
    <xf numFmtId="0" fontId="72" fillId="0" borderId="1" xfId="0" applyFont="1" applyBorder="1" applyAlignment="1">
      <alignment vertical="center"/>
    </xf>
    <xf numFmtId="0" fontId="79" fillId="0" borderId="1" xfId="0" applyFont="1" applyBorder="1" applyAlignment="1">
      <alignment vertical="center"/>
    </xf>
    <xf numFmtId="0" fontId="78" fillId="33" borderId="0" xfId="0" applyFont="1" applyFill="1"/>
    <xf numFmtId="0" fontId="0" fillId="33" borderId="0" xfId="0" applyFill="1" applyAlignment="1">
      <alignment horizontal="right"/>
    </xf>
    <xf numFmtId="43" fontId="0" fillId="33" borderId="0" xfId="1" applyFont="1" applyFill="1"/>
    <xf numFmtId="0" fontId="66" fillId="40" borderId="4" xfId="0" applyFont="1" applyFill="1" applyBorder="1" applyAlignment="1">
      <alignment horizontal="right" vertical="center" wrapText="1"/>
    </xf>
    <xf numFmtId="0" fontId="66" fillId="40" borderId="1" xfId="0" applyFont="1" applyFill="1" applyBorder="1" applyAlignment="1">
      <alignment horizontal="right" vertical="center" wrapText="1"/>
    </xf>
    <xf numFmtId="174" fontId="0" fillId="33" borderId="0" xfId="1" applyNumberFormat="1" applyFont="1" applyFill="1"/>
    <xf numFmtId="0" fontId="3" fillId="10" borderId="1" xfId="0" applyFont="1" applyFill="1" applyBorder="1" applyAlignment="1">
      <alignment horizontal="center" vertical="center" wrapText="1"/>
    </xf>
    <xf numFmtId="0" fontId="72" fillId="0" borderId="32" xfId="0" applyFont="1" applyBorder="1" applyAlignment="1">
      <alignment vertical="center"/>
    </xf>
    <xf numFmtId="0" fontId="12" fillId="0" borderId="0" xfId="3" applyBorder="1" applyAlignment="1" applyProtection="1"/>
    <xf numFmtId="0" fontId="3" fillId="0" borderId="1" xfId="0" applyFont="1" applyBorder="1" applyAlignment="1">
      <alignment horizontal="right"/>
    </xf>
    <xf numFmtId="177" fontId="0" fillId="0" borderId="0" xfId="0" applyNumberFormat="1"/>
    <xf numFmtId="0" fontId="3" fillId="0" borderId="1" xfId="0" applyFont="1" applyBorder="1" applyAlignment="1">
      <alignment wrapText="1"/>
    </xf>
    <xf numFmtId="0" fontId="12" fillId="33" borderId="0" xfId="3" applyNumberFormat="1" applyFill="1" applyBorder="1" applyAlignment="1" applyProtection="1">
      <alignment wrapText="1"/>
      <protection locked="0"/>
    </xf>
    <xf numFmtId="0" fontId="3" fillId="0" borderId="1" xfId="0" applyFont="1" applyBorder="1" applyAlignment="1">
      <alignment horizontal="left"/>
    </xf>
    <xf numFmtId="0" fontId="10" fillId="7" borderId="32" xfId="0" applyFont="1" applyFill="1" applyBorder="1"/>
    <xf numFmtId="0" fontId="8" fillId="7" borderId="32" xfId="0" applyFont="1" applyFill="1" applyBorder="1"/>
    <xf numFmtId="0" fontId="3" fillId="7" borderId="32" xfId="0" applyFont="1" applyFill="1" applyBorder="1"/>
    <xf numFmtId="43" fontId="8" fillId="4" borderId="1" xfId="0" applyNumberFormat="1" applyFont="1" applyFill="1" applyBorder="1"/>
    <xf numFmtId="43" fontId="0" fillId="0" borderId="1" xfId="1" applyFont="1" applyBorder="1"/>
    <xf numFmtId="173" fontId="0" fillId="0" borderId="1" xfId="1" applyNumberFormat="1" applyFont="1" applyBorder="1"/>
    <xf numFmtId="0" fontId="77" fillId="45" borderId="1" xfId="0" applyFont="1" applyFill="1" applyBorder="1" applyAlignment="1">
      <alignment horizontal="center" vertical="center" wrapText="1"/>
    </xf>
    <xf numFmtId="0" fontId="77" fillId="45" borderId="1" xfId="0" applyFont="1" applyFill="1" applyBorder="1" applyAlignment="1">
      <alignment horizontal="center" vertical="center"/>
    </xf>
    <xf numFmtId="0" fontId="77" fillId="32" borderId="1" xfId="0" applyFont="1" applyFill="1" applyBorder="1" applyAlignment="1">
      <alignment horizontal="center" vertical="center"/>
    </xf>
    <xf numFmtId="0" fontId="81" fillId="32" borderId="67" xfId="0" applyFont="1" applyFill="1" applyBorder="1" applyAlignment="1">
      <alignment horizontal="center" vertical="center"/>
    </xf>
    <xf numFmtId="0" fontId="83" fillId="0" borderId="0" xfId="0" applyFont="1"/>
    <xf numFmtId="0" fontId="5" fillId="32" borderId="1" xfId="0" applyFont="1" applyFill="1" applyBorder="1" applyAlignment="1">
      <alignment horizontal="center"/>
    </xf>
    <xf numFmtId="0" fontId="5" fillId="45" borderId="1" xfId="0" applyFont="1" applyFill="1" applyBorder="1" applyAlignment="1">
      <alignment horizontal="center" vertical="center" wrapText="1"/>
    </xf>
    <xf numFmtId="43" fontId="5" fillId="7" borderId="1" xfId="1"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41" borderId="1" xfId="0" applyFill="1" applyBorder="1"/>
    <xf numFmtId="0" fontId="5" fillId="41" borderId="1" xfId="0" applyFont="1" applyFill="1" applyBorder="1"/>
    <xf numFmtId="0" fontId="77" fillId="32" borderId="1" xfId="0" applyFont="1" applyFill="1" applyBorder="1" applyAlignment="1">
      <alignment vertical="center"/>
    </xf>
    <xf numFmtId="0" fontId="0" fillId="32" borderId="0" xfId="0" applyFill="1"/>
    <xf numFmtId="0" fontId="0" fillId="41" borderId="32" xfId="0" applyFill="1" applyBorder="1"/>
    <xf numFmtId="0" fontId="5" fillId="41" borderId="1" xfId="0" applyFont="1" applyFill="1" applyBorder="1" applyAlignment="1">
      <alignment horizontal="center"/>
    </xf>
    <xf numFmtId="9" fontId="72" fillId="0" borderId="1" xfId="0" applyNumberFormat="1" applyFont="1" applyBorder="1" applyAlignment="1">
      <alignment horizontal="right" vertical="center"/>
    </xf>
    <xf numFmtId="0" fontId="77" fillId="32" borderId="1" xfId="0" applyFont="1" applyFill="1" applyBorder="1" applyAlignment="1">
      <alignment horizontal="center" vertical="center" wrapText="1"/>
    </xf>
    <xf numFmtId="0" fontId="66" fillId="48" borderId="10" xfId="0" applyFont="1" applyFill="1" applyBorder="1" applyAlignment="1">
      <alignment horizontal="right" vertical="center" wrapText="1"/>
    </xf>
    <xf numFmtId="164" fontId="32" fillId="48" borderId="37" xfId="0" applyNumberFormat="1" applyFont="1" applyFill="1" applyBorder="1" applyAlignment="1" applyProtection="1">
      <alignment horizontal="left" vertical="center" wrapText="1"/>
      <protection locked="0"/>
    </xf>
    <xf numFmtId="0" fontId="66" fillId="48" borderId="37" xfId="0" applyFont="1" applyFill="1" applyBorder="1" applyAlignment="1">
      <alignment horizontal="right" vertical="center" wrapText="1"/>
    </xf>
    <xf numFmtId="164" fontId="32" fillId="48" borderId="31" xfId="0" applyNumberFormat="1" applyFont="1" applyFill="1" applyBorder="1" applyAlignment="1" applyProtection="1">
      <alignment horizontal="left" vertical="center" wrapText="1"/>
      <protection locked="0"/>
    </xf>
    <xf numFmtId="0" fontId="32" fillId="47" borderId="1" xfId="0" applyFont="1" applyFill="1" applyBorder="1" applyAlignment="1" applyProtection="1">
      <alignment horizontal="left" vertical="center" wrapText="1"/>
      <protection locked="0"/>
    </xf>
    <xf numFmtId="0" fontId="47" fillId="33" borderId="0" xfId="0" applyFont="1" applyFill="1"/>
    <xf numFmtId="0" fontId="87" fillId="33" borderId="0" xfId="0" applyFont="1" applyFill="1"/>
    <xf numFmtId="0" fontId="87" fillId="34" borderId="0" xfId="0" applyFont="1" applyFill="1"/>
    <xf numFmtId="0" fontId="88" fillId="34" borderId="0" xfId="0" applyFont="1" applyFill="1"/>
    <xf numFmtId="0" fontId="8" fillId="0" borderId="0" xfId="0" applyFont="1"/>
    <xf numFmtId="0" fontId="87" fillId="33" borderId="0" xfId="0" applyFont="1" applyFill="1" applyAlignment="1">
      <alignment wrapText="1"/>
    </xf>
    <xf numFmtId="0" fontId="83" fillId="33" borderId="0" xfId="0" applyFont="1" applyFill="1"/>
    <xf numFmtId="0" fontId="0" fillId="41" borderId="1" xfId="0" applyFill="1" applyBorder="1" applyAlignment="1">
      <alignment horizontal="center" vertical="center" wrapText="1"/>
    </xf>
    <xf numFmtId="0" fontId="3" fillId="41" borderId="1" xfId="0" applyFont="1" applyFill="1" applyBorder="1" applyAlignment="1">
      <alignment horizontal="center" vertical="center" wrapText="1"/>
    </xf>
    <xf numFmtId="43" fontId="3" fillId="41" borderId="1" xfId="1" applyFont="1" applyFill="1" applyBorder="1" applyAlignment="1">
      <alignment horizontal="center" vertical="center" wrapText="1"/>
    </xf>
    <xf numFmtId="0" fontId="72" fillId="33" borderId="0" xfId="0" applyFont="1" applyFill="1" applyAlignment="1">
      <alignment vertical="center"/>
    </xf>
    <xf numFmtId="0" fontId="79" fillId="33" borderId="0" xfId="0" applyFont="1" applyFill="1" applyAlignment="1">
      <alignment vertical="center"/>
    </xf>
    <xf numFmtId="0" fontId="56" fillId="33" borderId="0" xfId="0" applyFont="1" applyFill="1"/>
    <xf numFmtId="0" fontId="47" fillId="33" borderId="0" xfId="0" applyFont="1" applyFill="1" applyAlignment="1">
      <alignment horizontal="center" vertical="center"/>
    </xf>
    <xf numFmtId="0" fontId="72" fillId="33" borderId="0" xfId="0" applyFont="1" applyFill="1" applyAlignment="1">
      <alignment vertical="center" wrapText="1"/>
    </xf>
    <xf numFmtId="0" fontId="56" fillId="33" borderId="0" xfId="0" applyFont="1" applyFill="1" applyAlignment="1">
      <alignment wrapText="1"/>
    </xf>
    <xf numFmtId="0" fontId="47" fillId="33" borderId="0" xfId="0" applyFont="1" applyFill="1" applyAlignment="1">
      <alignment horizontal="center" vertical="center" wrapText="1"/>
    </xf>
    <xf numFmtId="0" fontId="8" fillId="27" borderId="1" xfId="0" applyFont="1" applyFill="1" applyBorder="1" applyAlignment="1">
      <alignment wrapText="1"/>
    </xf>
    <xf numFmtId="0" fontId="90" fillId="33" borderId="0" xfId="0" applyFont="1" applyFill="1"/>
    <xf numFmtId="173" fontId="0" fillId="33" borderId="0" xfId="1" applyNumberFormat="1" applyFont="1" applyFill="1"/>
    <xf numFmtId="0" fontId="5" fillId="33" borderId="0" xfId="0" applyFont="1" applyFill="1" applyAlignment="1">
      <alignment horizontal="left"/>
    </xf>
    <xf numFmtId="0" fontId="5" fillId="36" borderId="1" xfId="0" applyFont="1" applyFill="1" applyBorder="1" applyAlignment="1">
      <alignment horizontal="center" vertical="center" wrapText="1"/>
    </xf>
    <xf numFmtId="0" fontId="88" fillId="53" borderId="1" xfId="0" applyFont="1" applyFill="1" applyBorder="1" applyAlignment="1">
      <alignment horizontal="center" vertical="center" wrapText="1"/>
    </xf>
    <xf numFmtId="0" fontId="88" fillId="50" borderId="1" xfId="0" applyFont="1" applyFill="1" applyBorder="1" applyAlignment="1">
      <alignment horizontal="center" vertical="center" wrapText="1"/>
    </xf>
    <xf numFmtId="0" fontId="5" fillId="46" borderId="1" xfId="0" applyFont="1" applyFill="1" applyBorder="1" applyAlignment="1">
      <alignment horizontal="center" vertical="center" wrapText="1"/>
    </xf>
    <xf numFmtId="0" fontId="88" fillId="51" borderId="1"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173" fontId="5" fillId="41" borderId="1" xfId="1" applyNumberFormat="1" applyFont="1" applyFill="1" applyBorder="1"/>
    <xf numFmtId="173" fontId="3" fillId="0" borderId="1" xfId="1" applyNumberFormat="1" applyFont="1" applyBorder="1"/>
    <xf numFmtId="173" fontId="72" fillId="0" borderId="1" xfId="1" applyNumberFormat="1" applyFont="1" applyBorder="1" applyAlignment="1">
      <alignment vertical="center"/>
    </xf>
    <xf numFmtId="173" fontId="3" fillId="0" borderId="0" xfId="1" applyNumberFormat="1" applyFont="1"/>
    <xf numFmtId="0" fontId="77" fillId="45" borderId="10" xfId="0" applyFont="1" applyFill="1" applyBorder="1" applyAlignment="1">
      <alignment vertical="center"/>
    </xf>
    <xf numFmtId="173" fontId="91" fillId="33" borderId="1" xfId="1" applyNumberFormat="1" applyFont="1" applyFill="1" applyBorder="1" applyAlignment="1">
      <alignment wrapText="1"/>
    </xf>
    <xf numFmtId="0" fontId="5" fillId="32" borderId="1" xfId="0" applyFont="1" applyFill="1" applyBorder="1" applyAlignment="1">
      <alignment horizontal="center" vertical="center"/>
    </xf>
    <xf numFmtId="0" fontId="92" fillId="33" borderId="0" xfId="0" applyFont="1" applyFill="1" applyAlignment="1">
      <alignment horizontal="center" vertical="center" wrapText="1"/>
    </xf>
    <xf numFmtId="43" fontId="3" fillId="41" borderId="10" xfId="1" applyFont="1" applyFill="1" applyBorder="1" applyAlignment="1">
      <alignment horizontal="center" vertical="center" wrapText="1"/>
    </xf>
    <xf numFmtId="0" fontId="78" fillId="33" borderId="62"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3" fillId="0" borderId="32" xfId="0" applyFont="1" applyBorder="1" applyAlignment="1">
      <alignment horizontal="right"/>
    </xf>
    <xf numFmtId="0" fontId="78" fillId="0" borderId="62" xfId="0" applyFont="1" applyBorder="1" applyAlignment="1">
      <alignment vertical="center" wrapText="1"/>
    </xf>
    <xf numFmtId="174" fontId="0" fillId="0" borderId="67" xfId="1" applyNumberFormat="1" applyFont="1" applyBorder="1" applyAlignment="1">
      <alignment horizontal="center"/>
    </xf>
    <xf numFmtId="0" fontId="0" fillId="0" borderId="62" xfId="0" applyBorder="1"/>
    <xf numFmtId="0" fontId="3" fillId="0" borderId="10" xfId="0" applyFont="1" applyBorder="1"/>
    <xf numFmtId="0" fontId="3" fillId="31" borderId="34" xfId="0" applyFont="1" applyFill="1" applyBorder="1" applyAlignment="1">
      <alignment horizontal="left" vertical="center" wrapText="1"/>
    </xf>
    <xf numFmtId="0" fontId="47" fillId="31" borderId="14" xfId="0" applyFont="1" applyFill="1" applyBorder="1" applyAlignment="1">
      <alignment vertical="center"/>
    </xf>
    <xf numFmtId="0" fontId="3" fillId="31" borderId="14" xfId="0" applyFont="1" applyFill="1" applyBorder="1" applyAlignment="1">
      <alignment horizontal="left" vertical="center" wrapText="1"/>
    </xf>
    <xf numFmtId="174" fontId="3" fillId="0" borderId="1" xfId="1" applyNumberFormat="1" applyFont="1" applyBorder="1"/>
    <xf numFmtId="0" fontId="72" fillId="0" borderId="1" xfId="0" applyFont="1" applyBorder="1" applyAlignment="1">
      <alignment horizontal="right" vertical="center"/>
    </xf>
    <xf numFmtId="174" fontId="77" fillId="0" borderId="1" xfId="1" applyNumberFormat="1" applyFont="1" applyFill="1" applyBorder="1" applyAlignment="1">
      <alignment horizontal="right" vertical="center"/>
    </xf>
    <xf numFmtId="0" fontId="69" fillId="57" borderId="0" xfId="0" applyFont="1" applyFill="1"/>
    <xf numFmtId="0" fontId="0" fillId="57" borderId="0" xfId="0" applyFill="1"/>
    <xf numFmtId="0" fontId="94" fillId="33" borderId="0" xfId="0" applyFont="1" applyFill="1"/>
    <xf numFmtId="0" fontId="0" fillId="0" borderId="62" xfId="0" applyBorder="1" applyAlignment="1">
      <alignment horizontal="center"/>
    </xf>
    <xf numFmtId="174" fontId="5" fillId="0" borderId="1" xfId="1" applyNumberFormat="1" applyFont="1" applyFill="1" applyBorder="1"/>
    <xf numFmtId="0" fontId="85" fillId="42" borderId="1" xfId="0" applyFont="1" applyFill="1" applyBorder="1" applyAlignment="1">
      <alignment vertical="center"/>
    </xf>
    <xf numFmtId="0" fontId="85" fillId="42" borderId="1" xfId="0" applyFont="1" applyFill="1" applyBorder="1" applyAlignment="1">
      <alignment horizontal="right" vertical="center"/>
    </xf>
    <xf numFmtId="9" fontId="85" fillId="42" borderId="1" xfId="0" applyNumberFormat="1" applyFont="1" applyFill="1" applyBorder="1" applyAlignment="1">
      <alignment horizontal="right" vertical="center"/>
    </xf>
    <xf numFmtId="0" fontId="0" fillId="32" borderId="1" xfId="0" applyFill="1" applyBorder="1"/>
    <xf numFmtId="0" fontId="0" fillId="32" borderId="1" xfId="0" applyFill="1" applyBorder="1" applyAlignment="1">
      <alignment horizontal="center"/>
    </xf>
    <xf numFmtId="0" fontId="3" fillId="32" borderId="1" xfId="0" applyFont="1" applyFill="1" applyBorder="1" applyAlignment="1">
      <alignment horizontal="center"/>
    </xf>
    <xf numFmtId="0" fontId="93" fillId="31" borderId="1" xfId="0" applyFont="1" applyFill="1" applyBorder="1" applyAlignment="1">
      <alignment horizontal="right" vertical="center"/>
    </xf>
    <xf numFmtId="174" fontId="86" fillId="31" borderId="1" xfId="1" applyNumberFormat="1" applyFont="1" applyFill="1" applyBorder="1"/>
    <xf numFmtId="0" fontId="93" fillId="31" borderId="1" xfId="0" applyFont="1" applyFill="1" applyBorder="1" applyAlignment="1">
      <alignment horizontal="right"/>
    </xf>
    <xf numFmtId="43" fontId="86" fillId="31" borderId="1" xfId="1" applyFont="1" applyFill="1" applyBorder="1"/>
    <xf numFmtId="0" fontId="0" fillId="58" borderId="0" xfId="0" applyFill="1"/>
    <xf numFmtId="0" fontId="5" fillId="46" borderId="10" xfId="0" applyFont="1" applyFill="1" applyBorder="1" applyAlignment="1">
      <alignment horizontal="center" vertical="center" wrapText="1"/>
    </xf>
    <xf numFmtId="0" fontId="5" fillId="55" borderId="30" xfId="0" applyFont="1" applyFill="1" applyBorder="1" applyAlignment="1">
      <alignment wrapText="1"/>
    </xf>
    <xf numFmtId="0" fontId="5" fillId="55" borderId="12" xfId="0" applyFont="1" applyFill="1" applyBorder="1" applyAlignment="1">
      <alignment wrapText="1"/>
    </xf>
    <xf numFmtId="0" fontId="77" fillId="55" borderId="12" xfId="0" applyFont="1" applyFill="1" applyBorder="1" applyAlignment="1">
      <alignment vertical="center" wrapText="1"/>
    </xf>
    <xf numFmtId="0" fontId="77" fillId="55" borderId="34" xfId="0" applyFont="1" applyFill="1" applyBorder="1" applyAlignment="1">
      <alignment vertical="center" wrapText="1"/>
    </xf>
    <xf numFmtId="0" fontId="5" fillId="55" borderId="30" xfId="0" applyFont="1" applyFill="1" applyBorder="1" applyAlignment="1">
      <alignment horizontal="center" vertical="center" wrapText="1"/>
    </xf>
    <xf numFmtId="0" fontId="5" fillId="55" borderId="12" xfId="0" applyFont="1" applyFill="1" applyBorder="1" applyAlignment="1">
      <alignment horizontal="center" vertical="center" wrapText="1"/>
    </xf>
    <xf numFmtId="0" fontId="5" fillId="55" borderId="34" xfId="0" applyFont="1" applyFill="1" applyBorder="1" applyAlignment="1">
      <alignment horizontal="center" vertical="center" wrapText="1"/>
    </xf>
    <xf numFmtId="0" fontId="5" fillId="55" borderId="68" xfId="0" applyFont="1" applyFill="1" applyBorder="1" applyAlignment="1">
      <alignment horizontal="center" vertical="center" wrapText="1"/>
    </xf>
    <xf numFmtId="0" fontId="77" fillId="55" borderId="12" xfId="0" applyFont="1" applyFill="1" applyBorder="1" applyAlignment="1">
      <alignment horizontal="center" vertical="center" wrapText="1"/>
    </xf>
    <xf numFmtId="0" fontId="77" fillId="55" borderId="34" xfId="0" applyFont="1" applyFill="1" applyBorder="1" applyAlignment="1">
      <alignment horizontal="center" vertical="center" wrapText="1"/>
    </xf>
    <xf numFmtId="0" fontId="63" fillId="55" borderId="30" xfId="0" applyFont="1" applyFill="1" applyBorder="1" applyAlignment="1">
      <alignment horizontal="center" vertical="center" wrapText="1"/>
    </xf>
    <xf numFmtId="0" fontId="63" fillId="55" borderId="12" xfId="0" applyFont="1" applyFill="1" applyBorder="1" applyAlignment="1">
      <alignment horizontal="center" vertical="center" wrapText="1"/>
    </xf>
    <xf numFmtId="0" fontId="63" fillId="55" borderId="34" xfId="0" applyFont="1" applyFill="1" applyBorder="1" applyAlignment="1">
      <alignment horizontal="center" vertical="center" wrapText="1"/>
    </xf>
    <xf numFmtId="9" fontId="77" fillId="55" borderId="12" xfId="0" applyNumberFormat="1" applyFont="1" applyFill="1" applyBorder="1" applyAlignment="1">
      <alignment horizontal="right" vertical="center" wrapText="1"/>
    </xf>
    <xf numFmtId="9" fontId="77" fillId="55" borderId="12" xfId="0" applyNumberFormat="1" applyFont="1" applyFill="1" applyBorder="1" applyAlignment="1">
      <alignment horizontal="right" vertical="center"/>
    </xf>
    <xf numFmtId="9" fontId="77" fillId="55" borderId="34" xfId="0" applyNumberFormat="1" applyFont="1" applyFill="1" applyBorder="1" applyAlignment="1">
      <alignment horizontal="right" vertical="center"/>
    </xf>
    <xf numFmtId="0" fontId="5" fillId="55" borderId="30" xfId="0" applyFont="1" applyFill="1" applyBorder="1" applyAlignment="1">
      <alignment vertical="center" wrapText="1"/>
    </xf>
    <xf numFmtId="0" fontId="5" fillId="55" borderId="12" xfId="0" applyFont="1" applyFill="1" applyBorder="1" applyAlignment="1">
      <alignment vertical="center" wrapText="1"/>
    </xf>
    <xf numFmtId="0" fontId="86" fillId="31" borderId="1" xfId="0" applyFont="1" applyFill="1" applyBorder="1" applyAlignment="1">
      <alignment horizontal="right" vertical="center"/>
    </xf>
    <xf numFmtId="0" fontId="85" fillId="31" borderId="1" xfId="0" applyFont="1" applyFill="1" applyBorder="1" applyAlignment="1">
      <alignment horizontal="right"/>
    </xf>
    <xf numFmtId="0" fontId="69" fillId="59" borderId="0" xfId="0" applyFont="1" applyFill="1"/>
    <xf numFmtId="0" fontId="0" fillId="59" borderId="0" xfId="0" applyFill="1"/>
    <xf numFmtId="0" fontId="7" fillId="32" borderId="1" xfId="0" applyFont="1" applyFill="1" applyBorder="1" applyAlignment="1">
      <alignment horizontal="center"/>
    </xf>
    <xf numFmtId="0" fontId="7" fillId="32" borderId="1" xfId="0" applyFont="1" applyFill="1" applyBorder="1"/>
    <xf numFmtId="0" fontId="7" fillId="57" borderId="0" xfId="0" applyFont="1" applyFill="1" applyAlignment="1">
      <alignment horizontal="center"/>
    </xf>
    <xf numFmtId="173" fontId="86" fillId="42" borderId="1" xfId="1" applyNumberFormat="1" applyFont="1" applyFill="1" applyBorder="1"/>
    <xf numFmtId="0" fontId="93" fillId="42" borderId="1" xfId="0" applyFont="1" applyFill="1" applyBorder="1" applyAlignment="1">
      <alignment horizontal="left"/>
    </xf>
    <xf numFmtId="0" fontId="4" fillId="5" borderId="0" xfId="0" applyFont="1" applyFill="1" applyAlignment="1">
      <alignment horizontal="left" vertical="center" wrapText="1"/>
    </xf>
    <xf numFmtId="0" fontId="13" fillId="36" borderId="0" xfId="0" applyFont="1" applyFill="1"/>
    <xf numFmtId="0" fontId="88" fillId="54" borderId="1" xfId="0" applyFont="1" applyFill="1" applyBorder="1" applyAlignment="1">
      <alignment horizontal="center" vertical="center" wrapText="1"/>
    </xf>
    <xf numFmtId="0" fontId="5" fillId="60" borderId="1" xfId="0" applyFont="1" applyFill="1" applyBorder="1" applyAlignment="1">
      <alignment horizontal="center" vertical="center" wrapText="1"/>
    </xf>
    <xf numFmtId="173" fontId="68" fillId="0" borderId="1" xfId="1" applyNumberFormat="1" applyFont="1" applyBorder="1" applyAlignment="1" applyProtection="1">
      <alignment wrapText="1"/>
      <protection locked="0"/>
    </xf>
    <xf numFmtId="173" fontId="68" fillId="0" borderId="1" xfId="1" applyNumberFormat="1" applyFont="1" applyBorder="1" applyProtection="1">
      <protection locked="0"/>
    </xf>
    <xf numFmtId="44" fontId="68" fillId="0" borderId="1" xfId="2" applyFont="1" applyBorder="1" applyProtection="1">
      <protection locked="0"/>
    </xf>
    <xf numFmtId="0" fontId="68" fillId="0" borderId="1" xfId="0" applyFont="1" applyBorder="1" applyAlignment="1" applyProtection="1">
      <alignment wrapText="1"/>
      <protection locked="0"/>
    </xf>
    <xf numFmtId="0" fontId="68" fillId="0" borderId="1" xfId="0" applyFont="1" applyBorder="1" applyProtection="1">
      <protection locked="0"/>
    </xf>
    <xf numFmtId="174" fontId="68" fillId="0" borderId="1" xfId="1" applyNumberFormat="1" applyFont="1" applyBorder="1" applyAlignment="1" applyProtection="1">
      <alignment vertical="center" wrapText="1"/>
      <protection locked="0"/>
    </xf>
    <xf numFmtId="0" fontId="68" fillId="0" borderId="1" xfId="0" applyFont="1" applyBorder="1" applyAlignment="1" applyProtection="1">
      <alignment vertical="center" wrapText="1"/>
      <protection locked="0"/>
    </xf>
    <xf numFmtId="0" fontId="68" fillId="0" borderId="1" xfId="0" applyFont="1" applyBorder="1" applyAlignment="1" applyProtection="1">
      <alignment vertical="center"/>
      <protection locked="0"/>
    </xf>
    <xf numFmtId="177" fontId="68" fillId="37" borderId="1" xfId="2" applyNumberFormat="1" applyFont="1" applyFill="1" applyBorder="1" applyAlignment="1" applyProtection="1">
      <alignment vertical="center"/>
      <protection locked="0"/>
    </xf>
    <xf numFmtId="0" fontId="68" fillId="33" borderId="1" xfId="0" applyFont="1" applyFill="1" applyBorder="1" applyAlignment="1" applyProtection="1">
      <alignment vertical="center" wrapText="1"/>
      <protection locked="0"/>
    </xf>
    <xf numFmtId="177" fontId="68" fillId="33" borderId="1" xfId="2" applyNumberFormat="1" applyFont="1" applyFill="1" applyBorder="1" applyAlignment="1" applyProtection="1">
      <alignment vertical="center"/>
      <protection locked="0"/>
    </xf>
    <xf numFmtId="174" fontId="68" fillId="33" borderId="1" xfId="1" applyNumberFormat="1" applyFont="1" applyFill="1" applyBorder="1" applyAlignment="1" applyProtection="1">
      <alignment vertical="center" wrapText="1"/>
      <protection locked="0"/>
    </xf>
    <xf numFmtId="43" fontId="0" fillId="61" borderId="1" xfId="0" applyNumberFormat="1" applyFill="1" applyBorder="1"/>
    <xf numFmtId="43" fontId="7" fillId="61" borderId="1" xfId="0" applyNumberFormat="1" applyFont="1" applyFill="1" applyBorder="1"/>
    <xf numFmtId="0" fontId="0" fillId="61" borderId="1" xfId="0" applyFill="1" applyBorder="1"/>
    <xf numFmtId="0" fontId="85" fillId="45" borderId="1" xfId="0" applyFont="1" applyFill="1" applyBorder="1" applyAlignment="1">
      <alignment horizontal="right"/>
    </xf>
    <xf numFmtId="0" fontId="68" fillId="38" borderId="1" xfId="0" applyFont="1" applyFill="1" applyBorder="1" applyAlignment="1" applyProtection="1">
      <alignment horizontal="right"/>
      <protection locked="0"/>
    </xf>
    <xf numFmtId="174" fontId="68" fillId="38" borderId="1" xfId="1" applyNumberFormat="1" applyFont="1" applyFill="1" applyBorder="1" applyProtection="1">
      <protection locked="0"/>
    </xf>
    <xf numFmtId="43" fontId="68" fillId="38" borderId="1" xfId="1" applyFont="1" applyFill="1" applyBorder="1" applyProtection="1">
      <protection locked="0"/>
    </xf>
    <xf numFmtId="0" fontId="87" fillId="33" borderId="0" xfId="0" applyFont="1" applyFill="1" applyProtection="1">
      <protection locked="0"/>
    </xf>
    <xf numFmtId="0" fontId="8" fillId="33" borderId="0" xfId="0" applyFont="1" applyFill="1" applyProtection="1">
      <protection locked="0"/>
    </xf>
    <xf numFmtId="0" fontId="8" fillId="5" borderId="0" xfId="0" applyFont="1" applyFill="1" applyProtection="1">
      <protection locked="0"/>
    </xf>
    <xf numFmtId="0" fontId="8" fillId="33" borderId="45" xfId="0" applyFont="1" applyFill="1" applyBorder="1" applyProtection="1">
      <protection locked="0"/>
    </xf>
    <xf numFmtId="0" fontId="5" fillId="33" borderId="0" xfId="0" applyFont="1" applyFill="1" applyProtection="1">
      <protection locked="0"/>
    </xf>
    <xf numFmtId="0" fontId="8" fillId="33" borderId="64" xfId="0" applyFont="1" applyFill="1" applyBorder="1" applyProtection="1">
      <protection locked="0"/>
    </xf>
    <xf numFmtId="0" fontId="0" fillId="33" borderId="0" xfId="0" applyFill="1" applyProtection="1">
      <protection locked="0"/>
    </xf>
    <xf numFmtId="0" fontId="39" fillId="5" borderId="0" xfId="0" applyFont="1" applyFill="1" applyAlignment="1">
      <alignment vertical="center"/>
    </xf>
    <xf numFmtId="0" fontId="5" fillId="5" borderId="0" xfId="0" quotePrefix="1" applyFont="1" applyFill="1" applyAlignment="1">
      <alignment horizontal="right" vertical="center"/>
    </xf>
    <xf numFmtId="0" fontId="5" fillId="5" borderId="0" xfId="0" quotePrefix="1" applyFont="1" applyFill="1" applyAlignment="1">
      <alignment horizontal="left" vertical="center"/>
    </xf>
    <xf numFmtId="0" fontId="8" fillId="5" borderId="0" xfId="0" applyFont="1" applyFill="1" applyAlignment="1">
      <alignment horizontal="left" vertical="center"/>
    </xf>
    <xf numFmtId="43" fontId="5" fillId="36" borderId="1" xfId="1" applyFont="1" applyFill="1" applyBorder="1"/>
    <xf numFmtId="0" fontId="12" fillId="36" borderId="1" xfId="3" applyFill="1" applyBorder="1" applyAlignment="1" applyProtection="1"/>
    <xf numFmtId="44" fontId="72" fillId="36" borderId="1" xfId="2" applyFont="1" applyFill="1" applyBorder="1" applyAlignment="1">
      <alignment vertical="center"/>
    </xf>
    <xf numFmtId="0" fontId="5" fillId="0" borderId="71" xfId="0" applyFont="1" applyBorder="1" applyAlignment="1">
      <alignment horizontal="center"/>
    </xf>
    <xf numFmtId="0" fontId="5" fillId="0" borderId="70" xfId="0" applyFont="1" applyBorder="1" applyAlignment="1">
      <alignment horizontal="center"/>
    </xf>
    <xf numFmtId="174" fontId="72" fillId="36" borderId="1" xfId="1" applyNumberFormat="1" applyFont="1" applyFill="1" applyBorder="1" applyAlignment="1">
      <alignment vertical="center"/>
    </xf>
    <xf numFmtId="0" fontId="3" fillId="0" borderId="72" xfId="0" applyFont="1" applyBorder="1"/>
    <xf numFmtId="0" fontId="5" fillId="0" borderId="72" xfId="0" applyFont="1" applyBorder="1" applyAlignment="1">
      <alignment horizontal="center" wrapText="1"/>
    </xf>
    <xf numFmtId="0" fontId="72" fillId="0" borderId="72" xfId="0" applyFont="1" applyBorder="1" applyAlignment="1">
      <alignment vertical="center"/>
    </xf>
    <xf numFmtId="0" fontId="13" fillId="0" borderId="72" xfId="0" applyFont="1" applyBorder="1"/>
    <xf numFmtId="174" fontId="13" fillId="0" borderId="72" xfId="1" applyNumberFormat="1" applyFont="1" applyBorder="1"/>
    <xf numFmtId="0" fontId="3" fillId="0" borderId="72" xfId="0" applyFont="1" applyBorder="1" applyAlignment="1">
      <alignment wrapText="1"/>
    </xf>
    <xf numFmtId="174" fontId="13" fillId="0" borderId="72" xfId="0" applyNumberFormat="1" applyFont="1" applyBorder="1"/>
    <xf numFmtId="0" fontId="12" fillId="0" borderId="70" xfId="3" applyNumberFormat="1" applyFill="1" applyBorder="1" applyAlignment="1" applyProtection="1">
      <alignment horizontal="center"/>
    </xf>
    <xf numFmtId="0" fontId="5" fillId="31" borderId="72" xfId="0" applyFont="1" applyFill="1" applyBorder="1" applyAlignment="1">
      <alignment horizontal="center" vertical="center" wrapText="1"/>
    </xf>
    <xf numFmtId="0" fontId="32" fillId="3" borderId="17" xfId="0" applyFont="1" applyFill="1" applyBorder="1" applyProtection="1">
      <protection locked="0"/>
    </xf>
    <xf numFmtId="0" fontId="32" fillId="3" borderId="74" xfId="0" applyFont="1" applyFill="1" applyBorder="1" applyProtection="1">
      <protection locked="0"/>
    </xf>
    <xf numFmtId="0" fontId="32" fillId="3" borderId="73" xfId="0" applyFont="1" applyFill="1" applyBorder="1" applyProtection="1">
      <protection locked="0"/>
    </xf>
    <xf numFmtId="0" fontId="32" fillId="5" borderId="76" xfId="0" applyFont="1" applyFill="1" applyBorder="1" applyAlignment="1" applyProtection="1">
      <alignment horizontal="left"/>
      <protection locked="0"/>
    </xf>
    <xf numFmtId="164" fontId="32" fillId="5" borderId="76" xfId="0" applyNumberFormat="1" applyFont="1" applyFill="1" applyBorder="1" applyProtection="1">
      <protection locked="0"/>
    </xf>
    <xf numFmtId="165" fontId="32" fillId="5" borderId="76" xfId="0" applyNumberFormat="1" applyFont="1" applyFill="1" applyBorder="1" applyAlignment="1" applyProtection="1">
      <alignment horizontal="center"/>
      <protection locked="0"/>
    </xf>
    <xf numFmtId="0" fontId="25" fillId="6" borderId="76" xfId="0" applyFont="1" applyFill="1" applyBorder="1" applyAlignment="1">
      <alignment horizontal="center"/>
    </xf>
    <xf numFmtId="164" fontId="32" fillId="5" borderId="51" xfId="0" applyNumberFormat="1" applyFont="1" applyFill="1" applyBorder="1" applyProtection="1">
      <protection locked="0"/>
    </xf>
    <xf numFmtId="164" fontId="32" fillId="5" borderId="77" xfId="0" applyNumberFormat="1" applyFont="1" applyFill="1" applyBorder="1" applyProtection="1">
      <protection locked="0"/>
    </xf>
    <xf numFmtId="0" fontId="32" fillId="5" borderId="77" xfId="0" applyFont="1" applyFill="1" applyBorder="1" applyAlignment="1" applyProtection="1">
      <alignment horizontal="center"/>
      <protection locked="0"/>
    </xf>
    <xf numFmtId="0" fontId="32" fillId="5" borderId="77" xfId="0" applyFont="1" applyFill="1" applyBorder="1" applyProtection="1">
      <protection locked="0"/>
    </xf>
    <xf numFmtId="0" fontId="38" fillId="6" borderId="77" xfId="0" applyFont="1" applyFill="1" applyBorder="1" applyAlignment="1">
      <alignment horizontal="center"/>
    </xf>
    <xf numFmtId="0" fontId="32" fillId="5" borderId="9" xfId="0" applyFont="1" applyFill="1" applyBorder="1" applyProtection="1">
      <protection locked="0"/>
    </xf>
    <xf numFmtId="0" fontId="32" fillId="5" borderId="51" xfId="0" applyFont="1" applyFill="1" applyBorder="1" applyAlignment="1" applyProtection="1">
      <alignment horizontal="center"/>
      <protection locked="0"/>
    </xf>
    <xf numFmtId="3" fontId="32" fillId="5" borderId="77" xfId="0" applyNumberFormat="1" applyFont="1" applyFill="1" applyBorder="1" applyAlignment="1" applyProtection="1">
      <alignment horizontal="center"/>
      <protection locked="0"/>
    </xf>
    <xf numFmtId="0" fontId="32" fillId="5" borderId="17" xfId="0" applyFont="1" applyFill="1" applyBorder="1" applyAlignment="1" applyProtection="1">
      <alignment horizontal="center"/>
      <protection locked="0"/>
    </xf>
    <xf numFmtId="0" fontId="32" fillId="5" borderId="79" xfId="0" applyFont="1" applyFill="1" applyBorder="1" applyAlignment="1" applyProtection="1">
      <alignment horizontal="center"/>
      <protection locked="0"/>
    </xf>
    <xf numFmtId="0" fontId="38" fillId="6" borderId="57" xfId="0" applyFont="1" applyFill="1" applyBorder="1" applyAlignment="1">
      <alignment horizontal="center"/>
    </xf>
    <xf numFmtId="164" fontId="32" fillId="5" borderId="17" xfId="0" applyNumberFormat="1" applyFont="1" applyFill="1" applyBorder="1" applyProtection="1">
      <protection locked="0"/>
    </xf>
    <xf numFmtId="3" fontId="32" fillId="5" borderId="17" xfId="0" applyNumberFormat="1" applyFont="1" applyFill="1" applyBorder="1" applyAlignment="1" applyProtection="1">
      <alignment horizontal="center"/>
      <protection locked="0"/>
    </xf>
    <xf numFmtId="0" fontId="96" fillId="0" borderId="0" xfId="0" applyFont="1"/>
    <xf numFmtId="0" fontId="0" fillId="0" borderId="0" xfId="0" applyProtection="1">
      <protection locked="0"/>
    </xf>
    <xf numFmtId="0" fontId="97" fillId="33" borderId="0" xfId="0" applyFont="1" applyFill="1"/>
    <xf numFmtId="0" fontId="3" fillId="0" borderId="1" xfId="0" applyFont="1" applyBorder="1" applyAlignment="1" applyProtection="1">
      <alignment horizontal="left"/>
      <protection locked="0"/>
    </xf>
    <xf numFmtId="174" fontId="3" fillId="33" borderId="1" xfId="1" applyNumberFormat="1" applyFont="1" applyFill="1" applyBorder="1" applyProtection="1">
      <protection locked="0"/>
    </xf>
    <xf numFmtId="0" fontId="3" fillId="0" borderId="1" xfId="0" applyFont="1" applyBorder="1" applyProtection="1">
      <protection locked="0"/>
    </xf>
    <xf numFmtId="174" fontId="5" fillId="0" borderId="1" xfId="1" applyNumberFormat="1" applyFont="1" applyBorder="1" applyProtection="1">
      <protection locked="0"/>
    </xf>
    <xf numFmtId="174" fontId="5" fillId="33" borderId="1" xfId="1" applyNumberFormat="1" applyFont="1" applyFill="1" applyBorder="1" applyProtection="1">
      <protection locked="0"/>
    </xf>
    <xf numFmtId="0" fontId="12" fillId="33" borderId="0" xfId="3" applyNumberFormat="1" applyFill="1" applyBorder="1" applyAlignment="1" applyProtection="1">
      <alignment horizontal="left"/>
      <protection locked="0"/>
    </xf>
    <xf numFmtId="0" fontId="12" fillId="5" borderId="0" xfId="3" applyFill="1" applyBorder="1" applyAlignment="1" applyProtection="1">
      <alignment horizontal="left" vertical="center"/>
      <protection locked="0"/>
    </xf>
    <xf numFmtId="43" fontId="3" fillId="7" borderId="32" xfId="1" applyFont="1" applyFill="1" applyBorder="1" applyAlignment="1" applyProtection="1">
      <alignment horizontal="center" vertical="center" wrapText="1"/>
    </xf>
    <xf numFmtId="43" fontId="3" fillId="7" borderId="1" xfId="1" applyFont="1" applyFill="1" applyBorder="1" applyAlignment="1" applyProtection="1">
      <alignment horizontal="center" vertical="center" wrapText="1"/>
    </xf>
    <xf numFmtId="174" fontId="0" fillId="0" borderId="1" xfId="1" applyNumberFormat="1" applyFont="1" applyBorder="1" applyProtection="1"/>
    <xf numFmtId="0" fontId="0" fillId="0" borderId="75" xfId="0" applyBorder="1"/>
    <xf numFmtId="0" fontId="72" fillId="0" borderId="75" xfId="0" applyFont="1" applyBorder="1" applyAlignment="1">
      <alignment vertical="center"/>
    </xf>
    <xf numFmtId="174" fontId="0" fillId="0" borderId="0" xfId="1" applyNumberFormat="1" applyFont="1" applyProtection="1"/>
    <xf numFmtId="173" fontId="3" fillId="0" borderId="1" xfId="1" applyNumberFormat="1" applyFont="1" applyBorder="1" applyProtection="1"/>
    <xf numFmtId="174" fontId="5" fillId="0" borderId="1" xfId="1" applyNumberFormat="1" applyFont="1" applyBorder="1" applyProtection="1"/>
    <xf numFmtId="173" fontId="0" fillId="33" borderId="0" xfId="1" applyNumberFormat="1" applyFont="1" applyFill="1" applyProtection="1"/>
    <xf numFmtId="0" fontId="47" fillId="33" borderId="0" xfId="0" applyFont="1" applyFill="1" applyAlignment="1">
      <alignment wrapText="1"/>
    </xf>
    <xf numFmtId="0" fontId="5" fillId="55" borderId="81" xfId="0" applyFont="1" applyFill="1" applyBorder="1" applyAlignment="1">
      <alignment vertical="center" wrapText="1"/>
    </xf>
    <xf numFmtId="0" fontId="5" fillId="46" borderId="80" xfId="0" applyFont="1" applyFill="1" applyBorder="1" applyAlignment="1">
      <alignment vertical="center"/>
    </xf>
    <xf numFmtId="0" fontId="5" fillId="46" borderId="80" xfId="0" applyFont="1" applyFill="1" applyBorder="1" applyAlignment="1">
      <alignment vertical="center" wrapText="1"/>
    </xf>
    <xf numFmtId="0" fontId="5" fillId="55" borderId="51" xfId="0" applyFont="1" applyFill="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28" fillId="33" borderId="0" xfId="0" applyFont="1" applyFill="1" applyAlignment="1">
      <alignment horizontal="center"/>
    </xf>
    <xf numFmtId="0" fontId="24" fillId="33" borderId="0" xfId="0" applyFont="1" applyFill="1" applyAlignment="1">
      <alignment horizontal="center"/>
    </xf>
    <xf numFmtId="0" fontId="67" fillId="33" borderId="0" xfId="0" applyFont="1" applyFill="1" applyAlignment="1">
      <alignment horizontal="left" vertical="center"/>
    </xf>
    <xf numFmtId="0" fontId="32" fillId="34" borderId="0" xfId="0" applyFont="1" applyFill="1" applyAlignment="1" applyProtection="1">
      <alignment horizontal="left" vertical="top" wrapText="1"/>
      <protection locked="0"/>
    </xf>
    <xf numFmtId="0" fontId="5" fillId="33" borderId="0" xfId="0" applyFont="1" applyFill="1" applyAlignment="1">
      <alignment horizontal="center" vertical="center" wrapText="1"/>
    </xf>
    <xf numFmtId="1" fontId="32" fillId="33" borderId="0" xfId="0" applyNumberFormat="1" applyFont="1" applyFill="1" applyAlignment="1" applyProtection="1">
      <alignment horizontal="center"/>
      <protection locked="0"/>
    </xf>
    <xf numFmtId="0" fontId="5" fillId="5" borderId="0" xfId="0" applyFont="1" applyFill="1" applyAlignment="1">
      <alignment horizontal="left" vertical="center" wrapText="1"/>
    </xf>
    <xf numFmtId="0" fontId="33" fillId="5" borderId="1" xfId="0" applyFont="1" applyFill="1" applyBorder="1" applyAlignment="1" applyProtection="1">
      <alignment horizontal="center" vertical="center"/>
      <protection locked="0"/>
    </xf>
    <xf numFmtId="0" fontId="5" fillId="5" borderId="3" xfId="0" applyFont="1" applyFill="1" applyBorder="1" applyAlignment="1">
      <alignment vertical="center" wrapText="1"/>
    </xf>
    <xf numFmtId="0" fontId="4" fillId="5" borderId="29" xfId="0" applyFont="1" applyFill="1" applyBorder="1" applyAlignment="1">
      <alignment vertical="center"/>
    </xf>
    <xf numFmtId="0" fontId="58" fillId="5" borderId="0" xfId="0" applyFont="1" applyFill="1" applyAlignment="1">
      <alignment horizontal="left"/>
    </xf>
    <xf numFmtId="0" fontId="32" fillId="5" borderId="15" xfId="0" applyFont="1" applyFill="1" applyBorder="1" applyAlignment="1" applyProtection="1">
      <alignment horizontal="left"/>
      <protection locked="0"/>
    </xf>
    <xf numFmtId="0" fontId="8" fillId="4" borderId="0" xfId="0" applyFont="1" applyFill="1" applyAlignment="1">
      <alignment horizontal="left"/>
    </xf>
    <xf numFmtId="0" fontId="59" fillId="4" borderId="0" xfId="0" applyFont="1" applyFill="1" applyAlignment="1">
      <alignment horizontal="center" vertical="center"/>
    </xf>
    <xf numFmtId="0" fontId="72" fillId="0" borderId="0" xfId="0" applyFont="1" applyAlignment="1" applyProtection="1">
      <alignment horizontal="center" vertical="center"/>
      <protection locked="0"/>
    </xf>
    <xf numFmtId="0" fontId="5" fillId="0" borderId="0" xfId="0" applyFont="1" applyAlignment="1">
      <alignment vertical="center"/>
    </xf>
    <xf numFmtId="0" fontId="0" fillId="0" borderId="0" xfId="0" applyAlignment="1">
      <alignment vertical="center"/>
    </xf>
    <xf numFmtId="0" fontId="5" fillId="0" borderId="0" xfId="0" applyFont="1" applyAlignment="1">
      <alignment vertical="center" wrapText="1"/>
    </xf>
    <xf numFmtId="0" fontId="0" fillId="0" borderId="0" xfId="0" applyAlignment="1">
      <alignment vertical="center" wrapText="1"/>
    </xf>
    <xf numFmtId="0" fontId="12" fillId="0" borderId="0" xfId="3" applyAlignment="1" applyProtection="1">
      <alignment vertical="center" wrapText="1"/>
    </xf>
    <xf numFmtId="0" fontId="0" fillId="62" borderId="0" xfId="0" applyFill="1"/>
    <xf numFmtId="0" fontId="0" fillId="37" borderId="0" xfId="0" applyFill="1"/>
    <xf numFmtId="0" fontId="101" fillId="63" borderId="85" xfId="0" applyFont="1" applyFill="1" applyBorder="1" applyAlignment="1">
      <alignment horizontal="left" vertical="center" wrapText="1"/>
    </xf>
    <xf numFmtId="0" fontId="104" fillId="64" borderId="0" xfId="0" applyFont="1" applyFill="1" applyAlignment="1">
      <alignment horizontal="left" vertical="top" wrapText="1"/>
    </xf>
    <xf numFmtId="0" fontId="106" fillId="64" borderId="85" xfId="0" applyFont="1" applyFill="1" applyBorder="1" applyAlignment="1">
      <alignment horizontal="left" vertical="top" wrapText="1"/>
    </xf>
    <xf numFmtId="0" fontId="104" fillId="37" borderId="0" xfId="0" applyFont="1" applyFill="1" applyAlignment="1">
      <alignment horizontal="left" vertical="top" wrapText="1"/>
    </xf>
    <xf numFmtId="0" fontId="106"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3" fillId="0" borderId="84" xfId="0" applyFont="1" applyBorder="1"/>
    <xf numFmtId="0" fontId="0" fillId="0" borderId="84" xfId="0" applyBorder="1"/>
    <xf numFmtId="166" fontId="0" fillId="0" borderId="84" xfId="0" applyNumberFormat="1" applyBorder="1"/>
    <xf numFmtId="0" fontId="57" fillId="0" borderId="51" xfId="0" applyFont="1" applyBorder="1"/>
    <xf numFmtId="0" fontId="56" fillId="0" borderId="51" xfId="0" applyFont="1" applyBorder="1" applyAlignment="1">
      <alignment wrapText="1"/>
    </xf>
    <xf numFmtId="0" fontId="0" fillId="0" borderId="51" xfId="0" applyBorder="1"/>
    <xf numFmtId="0" fontId="57" fillId="0" borderId="84" xfId="0" applyFont="1" applyBorder="1"/>
    <xf numFmtId="0" fontId="56" fillId="0" borderId="84" xfId="0" applyFont="1" applyBorder="1" applyAlignment="1">
      <alignment wrapText="1"/>
    </xf>
    <xf numFmtId="0" fontId="23" fillId="0" borderId="84" xfId="0" applyFont="1" applyBorder="1"/>
    <xf numFmtId="0" fontId="3" fillId="65" borderId="1" xfId="0" applyFont="1" applyFill="1" applyBorder="1"/>
    <xf numFmtId="0" fontId="3" fillId="65" borderId="0" xfId="0" applyFont="1" applyFill="1"/>
    <xf numFmtId="0" fontId="55" fillId="65" borderId="1" xfId="0" applyFont="1" applyFill="1" applyBorder="1"/>
    <xf numFmtId="0" fontId="55" fillId="65" borderId="10" xfId="0" applyFont="1" applyFill="1" applyBorder="1"/>
    <xf numFmtId="178" fontId="13" fillId="0" borderId="0" xfId="0" applyNumberFormat="1" applyFont="1"/>
    <xf numFmtId="174" fontId="114" fillId="0" borderId="90" xfId="13" applyNumberFormat="1" applyFont="1">
      <alignment wrapText="1"/>
    </xf>
    <xf numFmtId="174" fontId="114" fillId="0" borderId="88" xfId="21" applyNumberFormat="1" applyFont="1" applyBorder="1" applyAlignment="1">
      <alignment horizontal="right" wrapText="1"/>
    </xf>
    <xf numFmtId="0" fontId="13" fillId="62" borderId="0" xfId="0" applyFont="1" applyFill="1"/>
    <xf numFmtId="166" fontId="13" fillId="62" borderId="0" xfId="0" applyNumberFormat="1" applyFont="1" applyFill="1"/>
    <xf numFmtId="164" fontId="32" fillId="5" borderId="98" xfId="0" applyNumberFormat="1" applyFont="1" applyFill="1" applyBorder="1" applyProtection="1">
      <protection locked="0"/>
    </xf>
    <xf numFmtId="0" fontId="8" fillId="7" borderId="0" xfId="0" applyFont="1" applyFill="1" applyAlignment="1">
      <alignment horizontal="center" vertical="center" wrapText="1"/>
    </xf>
    <xf numFmtId="0" fontId="8" fillId="7" borderId="0" xfId="0" applyFont="1" applyFill="1"/>
    <xf numFmtId="0" fontId="0" fillId="0" borderId="99" xfId="0" applyBorder="1" applyProtection="1">
      <protection locked="0"/>
    </xf>
    <xf numFmtId="0" fontId="3" fillId="0" borderId="99" xfId="0" applyFont="1" applyBorder="1" applyProtection="1">
      <protection locked="0"/>
    </xf>
    <xf numFmtId="0" fontId="32" fillId="5" borderId="99" xfId="0" applyFont="1" applyFill="1" applyBorder="1" applyAlignment="1" applyProtection="1">
      <alignment horizontal="center"/>
      <protection locked="0"/>
    </xf>
    <xf numFmtId="0" fontId="3" fillId="4" borderId="0" xfId="0" applyFont="1" applyFill="1"/>
    <xf numFmtId="0" fontId="116" fillId="31" borderId="100" xfId="0" applyFont="1" applyFill="1" applyBorder="1" applyAlignment="1">
      <alignment horizontal="center" vertical="center" wrapText="1"/>
    </xf>
    <xf numFmtId="0" fontId="116" fillId="31" borderId="78" xfId="0" applyFont="1" applyFill="1" applyBorder="1" applyAlignment="1">
      <alignment horizontal="center" vertical="center" wrapText="1"/>
    </xf>
    <xf numFmtId="0" fontId="5" fillId="32" borderId="101" xfId="0" applyFont="1" applyFill="1" applyBorder="1" applyAlignment="1">
      <alignment horizontal="center" vertical="center" wrapText="1"/>
    </xf>
    <xf numFmtId="0" fontId="5" fillId="32" borderId="102" xfId="0" applyFont="1" applyFill="1" applyBorder="1" applyAlignment="1">
      <alignment horizontal="left" vertical="center" wrapText="1"/>
    </xf>
    <xf numFmtId="0" fontId="30" fillId="8" borderId="106" xfId="0" applyFont="1" applyFill="1" applyBorder="1" applyAlignment="1">
      <alignment horizontal="center" vertical="center" wrapText="1"/>
    </xf>
    <xf numFmtId="0" fontId="30" fillId="8" borderId="107" xfId="0" applyFont="1" applyFill="1" applyBorder="1" applyAlignment="1">
      <alignment horizontal="center" vertical="center" wrapText="1"/>
    </xf>
    <xf numFmtId="0" fontId="60" fillId="8" borderId="51" xfId="0" applyFont="1" applyFill="1" applyBorder="1" applyAlignment="1">
      <alignment vertical="center"/>
    </xf>
    <xf numFmtId="0" fontId="60" fillId="8" borderId="16" xfId="0" applyFont="1" applyFill="1" applyBorder="1" applyAlignment="1">
      <alignment vertical="center"/>
    </xf>
    <xf numFmtId="0" fontId="60" fillId="8" borderId="52" xfId="0" applyFont="1" applyFill="1" applyBorder="1" applyAlignment="1">
      <alignment vertical="center"/>
    </xf>
    <xf numFmtId="0" fontId="6" fillId="35" borderId="1" xfId="0" applyFont="1" applyFill="1" applyBorder="1" applyAlignment="1">
      <alignment vertical="center"/>
    </xf>
    <xf numFmtId="0" fontId="6" fillId="35" borderId="95" xfId="0" applyFont="1" applyFill="1" applyBorder="1" applyAlignment="1">
      <alignment vertical="center"/>
    </xf>
    <xf numFmtId="0" fontId="6" fillId="35" borderId="14" xfId="0" applyFont="1" applyFill="1" applyBorder="1" applyAlignment="1">
      <alignment vertical="center"/>
    </xf>
    <xf numFmtId="0" fontId="117" fillId="33" borderId="0" xfId="0" applyFont="1" applyFill="1"/>
    <xf numFmtId="0" fontId="12" fillId="33" borderId="0" xfId="3" applyFill="1" applyAlignment="1" applyProtection="1"/>
    <xf numFmtId="0" fontId="36" fillId="66" borderId="108" xfId="0" applyFont="1" applyFill="1" applyBorder="1" applyAlignment="1">
      <alignment horizontal="center" vertical="center" wrapText="1"/>
    </xf>
    <xf numFmtId="0" fontId="8" fillId="66" borderId="108" xfId="0" applyFont="1" applyFill="1" applyBorder="1"/>
    <xf numFmtId="43" fontId="36" fillId="66" borderId="108" xfId="1" applyFont="1" applyFill="1" applyBorder="1"/>
    <xf numFmtId="0" fontId="8" fillId="13" borderId="0" xfId="0" applyFont="1" applyFill="1"/>
    <xf numFmtId="0" fontId="8" fillId="7" borderId="111" xfId="0" applyFont="1" applyFill="1" applyBorder="1" applyAlignment="1">
      <alignment horizontal="center"/>
    </xf>
    <xf numFmtId="0" fontId="3" fillId="7" borderId="111" xfId="0" applyFont="1" applyFill="1" applyBorder="1" applyAlignment="1">
      <alignment horizontal="center" vertical="center" wrapText="1"/>
    </xf>
    <xf numFmtId="0" fontId="36" fillId="66" borderId="1" xfId="0" applyFont="1" applyFill="1" applyBorder="1" applyAlignment="1">
      <alignment horizontal="center" vertical="center"/>
    </xf>
    <xf numFmtId="173" fontId="36" fillId="66" borderId="1" xfId="1" applyNumberFormat="1" applyFont="1" applyFill="1" applyBorder="1" applyAlignment="1">
      <alignment horizontal="center" vertical="center"/>
    </xf>
    <xf numFmtId="0" fontId="8" fillId="66" borderId="10" xfId="0" applyFont="1" applyFill="1" applyBorder="1" applyAlignment="1">
      <alignment horizontal="center" vertical="center"/>
    </xf>
    <xf numFmtId="174" fontId="10" fillId="66" borderId="1" xfId="1" applyNumberFormat="1" applyFont="1" applyFill="1" applyBorder="1"/>
    <xf numFmtId="174" fontId="10" fillId="66" borderId="10" xfId="1" applyNumberFormat="1" applyFont="1" applyFill="1" applyBorder="1"/>
    <xf numFmtId="174" fontId="13" fillId="66" borderId="1" xfId="1" applyNumberFormat="1" applyFont="1" applyFill="1" applyBorder="1"/>
    <xf numFmtId="174" fontId="8" fillId="66" borderId="1" xfId="1" applyNumberFormat="1" applyFont="1" applyFill="1" applyBorder="1"/>
    <xf numFmtId="174" fontId="8" fillId="66" borderId="10" xfId="1" applyNumberFormat="1" applyFont="1" applyFill="1" applyBorder="1"/>
    <xf numFmtId="0" fontId="3" fillId="56" borderId="0" xfId="0" applyFont="1" applyFill="1"/>
    <xf numFmtId="0" fontId="8" fillId="56" borderId="0" xfId="0" applyFont="1" applyFill="1"/>
    <xf numFmtId="174" fontId="8" fillId="56" borderId="0" xfId="0" applyNumberFormat="1" applyFont="1" applyFill="1"/>
    <xf numFmtId="0" fontId="0" fillId="62" borderId="0" xfId="0" applyFill="1" applyAlignment="1">
      <alignment vertical="center"/>
    </xf>
    <xf numFmtId="0" fontId="8" fillId="33" borderId="114" xfId="0" applyFont="1" applyFill="1" applyBorder="1"/>
    <xf numFmtId="0" fontId="8" fillId="33" borderId="117" xfId="0" applyFont="1" applyFill="1" applyBorder="1"/>
    <xf numFmtId="0" fontId="5" fillId="0" borderId="111" xfId="0" applyFont="1" applyBorder="1"/>
    <xf numFmtId="0" fontId="3" fillId="0" borderId="111" xfId="0" applyFont="1" applyBorder="1"/>
    <xf numFmtId="0" fontId="50" fillId="0" borderId="111" xfId="0" applyFont="1" applyBorder="1"/>
    <xf numFmtId="0" fontId="84" fillId="46" borderId="10" xfId="0" applyFont="1" applyFill="1" applyBorder="1"/>
    <xf numFmtId="0" fontId="84" fillId="46" borderId="37" xfId="0" applyFont="1" applyFill="1" applyBorder="1"/>
    <xf numFmtId="0" fontId="84" fillId="46" borderId="32" xfId="0" applyFont="1" applyFill="1" applyBorder="1"/>
    <xf numFmtId="44" fontId="7" fillId="68" borderId="111" xfId="2" applyFont="1" applyFill="1" applyBorder="1"/>
    <xf numFmtId="2" fontId="13" fillId="0" borderId="0" xfId="0" applyNumberFormat="1" applyFont="1"/>
    <xf numFmtId="2" fontId="13" fillId="33" borderId="0" xfId="0" applyNumberFormat="1" applyFont="1" applyFill="1"/>
    <xf numFmtId="0" fontId="3" fillId="56" borderId="0" xfId="0" applyFont="1" applyFill="1" applyAlignment="1">
      <alignment vertical="center" wrapText="1"/>
    </xf>
    <xf numFmtId="174" fontId="68" fillId="0" borderId="111" xfId="1" applyNumberFormat="1" applyFont="1" applyBorder="1" applyAlignment="1" applyProtection="1">
      <alignment vertical="center" wrapText="1"/>
      <protection locked="0"/>
    </xf>
    <xf numFmtId="0" fontId="68" fillId="33" borderId="123" xfId="0" applyFont="1" applyFill="1" applyBorder="1" applyAlignment="1" applyProtection="1">
      <alignment horizontal="right"/>
      <protection locked="0"/>
    </xf>
    <xf numFmtId="0" fontId="120" fillId="33" borderId="124" xfId="0" applyFont="1" applyFill="1" applyBorder="1"/>
    <xf numFmtId="0" fontId="68" fillId="33" borderId="122" xfId="0" applyFont="1" applyFill="1" applyBorder="1" applyAlignment="1" applyProtection="1">
      <alignment horizontal="right"/>
      <protection locked="0"/>
    </xf>
    <xf numFmtId="0" fontId="120" fillId="33" borderId="0" xfId="0" applyFont="1" applyFill="1"/>
    <xf numFmtId="0" fontId="120" fillId="33" borderId="118" xfId="0" applyFont="1" applyFill="1" applyBorder="1"/>
    <xf numFmtId="0" fontId="120" fillId="33" borderId="125" xfId="0" applyFont="1" applyFill="1" applyBorder="1"/>
    <xf numFmtId="0" fontId="39" fillId="43" borderId="119" xfId="0" applyFont="1" applyFill="1" applyBorder="1"/>
    <xf numFmtId="0" fontId="39" fillId="43" borderId="118" xfId="0" applyFont="1" applyFill="1" applyBorder="1"/>
    <xf numFmtId="0" fontId="121" fillId="56" borderId="127" xfId="0" applyFont="1" applyFill="1" applyBorder="1" applyAlignment="1">
      <alignment horizontal="right"/>
    </xf>
    <xf numFmtId="0" fontId="121" fillId="56" borderId="127" xfId="0" applyFont="1" applyFill="1" applyBorder="1"/>
    <xf numFmtId="179" fontId="121" fillId="56" borderId="121" xfId="0" applyNumberFormat="1" applyFont="1" applyFill="1" applyBorder="1"/>
    <xf numFmtId="0" fontId="122" fillId="0" borderId="0" xfId="0" applyFont="1"/>
    <xf numFmtId="175" fontId="122" fillId="33" borderId="0" xfId="0" applyNumberFormat="1" applyFont="1" applyFill="1"/>
    <xf numFmtId="0" fontId="5" fillId="43" borderId="1" xfId="0" applyFont="1" applyFill="1" applyBorder="1" applyAlignment="1">
      <alignment horizontal="center" vertical="center" wrapText="1"/>
    </xf>
    <xf numFmtId="0" fontId="5" fillId="0" borderId="111" xfId="0" applyFont="1" applyBorder="1" applyAlignment="1">
      <alignment wrapText="1"/>
    </xf>
    <xf numFmtId="0" fontId="98" fillId="0" borderId="122" xfId="0" applyFont="1" applyBorder="1"/>
    <xf numFmtId="0" fontId="72" fillId="33" borderId="122" xfId="0" applyFont="1" applyFill="1" applyBorder="1" applyAlignment="1">
      <alignment vertical="center" wrapText="1"/>
    </xf>
    <xf numFmtId="0" fontId="3" fillId="0" borderId="122" xfId="0" applyFont="1" applyBorder="1"/>
    <xf numFmtId="0" fontId="98" fillId="0" borderId="0" xfId="0" applyFont="1"/>
    <xf numFmtId="0" fontId="8" fillId="5" borderId="2" xfId="0" applyFont="1" applyFill="1" applyBorder="1"/>
    <xf numFmtId="0" fontId="8" fillId="5" borderId="115" xfId="0" applyFont="1" applyFill="1" applyBorder="1"/>
    <xf numFmtId="0" fontId="123" fillId="33" borderId="0" xfId="0" applyFont="1" applyFill="1"/>
    <xf numFmtId="0" fontId="62" fillId="33" borderId="0" xfId="0" applyFont="1" applyFill="1"/>
    <xf numFmtId="0" fontId="65" fillId="31" borderId="122" xfId="0" applyFont="1" applyFill="1" applyBorder="1"/>
    <xf numFmtId="0" fontId="79" fillId="33" borderId="122" xfId="0" applyFont="1" applyFill="1" applyBorder="1"/>
    <xf numFmtId="0" fontId="124" fillId="31" borderId="122" xfId="0" applyFont="1" applyFill="1" applyBorder="1"/>
    <xf numFmtId="0" fontId="79" fillId="33" borderId="122" xfId="0" applyFont="1" applyFill="1" applyBorder="1" applyAlignment="1">
      <alignment vertical="center" wrapText="1"/>
    </xf>
    <xf numFmtId="0" fontId="125" fillId="33" borderId="122" xfId="0" applyFont="1" applyFill="1" applyBorder="1" applyAlignment="1">
      <alignment vertical="center" wrapText="1"/>
    </xf>
    <xf numFmtId="0" fontId="79" fillId="0" borderId="0" xfId="0" applyFont="1"/>
    <xf numFmtId="0" fontId="126" fillId="33" borderId="2" xfId="0" applyFont="1" applyFill="1" applyBorder="1" applyAlignment="1">
      <alignment horizontal="center"/>
    </xf>
    <xf numFmtId="0" fontId="126" fillId="33" borderId="133" xfId="0" applyFont="1" applyFill="1" applyBorder="1" applyAlignment="1">
      <alignment horizontal="center"/>
    </xf>
    <xf numFmtId="0" fontId="63" fillId="42" borderId="122" xfId="0" applyFont="1" applyFill="1" applyBorder="1"/>
    <xf numFmtId="0" fontId="63" fillId="42" borderId="94" xfId="0" applyFont="1" applyFill="1" applyBorder="1"/>
    <xf numFmtId="0" fontId="131" fillId="70" borderId="141" xfId="0" applyFont="1" applyFill="1" applyBorder="1"/>
    <xf numFmtId="0" fontId="99" fillId="69" borderId="64" xfId="0" applyFont="1" applyFill="1" applyBorder="1"/>
    <xf numFmtId="0" fontId="132" fillId="69" borderId="16" xfId="0" applyFont="1" applyFill="1" applyBorder="1"/>
    <xf numFmtId="0" fontId="132" fillId="69" borderId="6" xfId="0" applyFont="1" applyFill="1" applyBorder="1"/>
    <xf numFmtId="0" fontId="134" fillId="42" borderId="122" xfId="0" applyFont="1" applyFill="1" applyBorder="1" applyAlignment="1">
      <alignment horizontal="center" vertical="center" wrapText="1"/>
    </xf>
    <xf numFmtId="0" fontId="134" fillId="42" borderId="122" xfId="0" applyFont="1" applyFill="1" applyBorder="1" applyAlignment="1">
      <alignment horizontal="center" vertical="top" wrapText="1"/>
    </xf>
    <xf numFmtId="0" fontId="63" fillId="42" borderId="122" xfId="0" applyFont="1" applyFill="1" applyBorder="1" applyAlignment="1">
      <alignment horizontal="center" vertical="center" wrapText="1"/>
    </xf>
    <xf numFmtId="0" fontId="137" fillId="42" borderId="122" xfId="0" applyFont="1" applyFill="1" applyBorder="1" applyAlignment="1">
      <alignment horizontal="center" vertical="center" wrapText="1"/>
    </xf>
    <xf numFmtId="0" fontId="47" fillId="42" borderId="122" xfId="0" applyFont="1" applyFill="1" applyBorder="1"/>
    <xf numFmtId="0" fontId="47" fillId="42" borderId="130" xfId="0" applyFont="1" applyFill="1" applyBorder="1" applyAlignment="1">
      <alignment vertical="center" wrapText="1"/>
    </xf>
    <xf numFmtId="0" fontId="47" fillId="42" borderId="127" xfId="0" applyFont="1" applyFill="1" applyBorder="1" applyAlignment="1">
      <alignment horizontal="left" vertical="center" wrapText="1"/>
    </xf>
    <xf numFmtId="0" fontId="63" fillId="42" borderId="2" xfId="0" applyFont="1" applyFill="1" applyBorder="1" applyAlignment="1">
      <alignment horizontal="center"/>
    </xf>
    <xf numFmtId="0" fontId="63" fillId="42" borderId="0" xfId="0" applyFont="1" applyFill="1" applyAlignment="1">
      <alignment horizontal="center"/>
    </xf>
    <xf numFmtId="0" fontId="63" fillId="42" borderId="3" xfId="0" applyFont="1" applyFill="1" applyBorder="1" applyAlignment="1">
      <alignment horizontal="center" wrapText="1"/>
    </xf>
    <xf numFmtId="0" fontId="63" fillId="42" borderId="131" xfId="0" applyFont="1" applyFill="1" applyBorder="1" applyAlignment="1">
      <alignment horizontal="right" wrapText="1"/>
    </xf>
    <xf numFmtId="0" fontId="47" fillId="42" borderId="128" xfId="0" applyFont="1" applyFill="1" applyBorder="1"/>
    <xf numFmtId="0" fontId="47" fillId="71" borderId="2" xfId="0" applyFont="1" applyFill="1" applyBorder="1"/>
    <xf numFmtId="0" fontId="47" fillId="71" borderId="0" xfId="0" applyFont="1" applyFill="1"/>
    <xf numFmtId="0" fontId="47" fillId="71" borderId="116" xfId="0" applyFont="1" applyFill="1" applyBorder="1"/>
    <xf numFmtId="0" fontId="47" fillId="71" borderId="0" xfId="0" applyFont="1" applyFill="1" applyAlignment="1">
      <alignment horizontal="left" wrapText="1"/>
    </xf>
    <xf numFmtId="0" fontId="47" fillId="71" borderId="3" xfId="0" applyFont="1" applyFill="1" applyBorder="1"/>
    <xf numFmtId="0" fontId="63" fillId="42" borderId="131" xfId="0" applyFont="1" applyFill="1" applyBorder="1" applyAlignment="1">
      <alignment horizontal="center"/>
    </xf>
    <xf numFmtId="0" fontId="63" fillId="42" borderId="129" xfId="0" applyFont="1" applyFill="1" applyBorder="1" applyAlignment="1">
      <alignment horizontal="center" wrapText="1"/>
    </xf>
    <xf numFmtId="9" fontId="47" fillId="42" borderId="131" xfId="0" applyNumberFormat="1" applyFont="1" applyFill="1" applyBorder="1" applyAlignment="1">
      <alignment horizontal="right"/>
    </xf>
    <xf numFmtId="0" fontId="47" fillId="42" borderId="131" xfId="0" applyFont="1" applyFill="1" applyBorder="1" applyAlignment="1">
      <alignment horizontal="right"/>
    </xf>
    <xf numFmtId="0" fontId="47" fillId="42" borderId="147" xfId="0" applyFont="1" applyFill="1" applyBorder="1" applyAlignment="1">
      <alignment horizontal="right"/>
    </xf>
    <xf numFmtId="0" fontId="47" fillId="42" borderId="128" xfId="0" applyFont="1" applyFill="1" applyBorder="1" applyAlignment="1">
      <alignment horizontal="right"/>
    </xf>
    <xf numFmtId="0" fontId="47" fillId="42" borderId="148" xfId="0" applyFont="1" applyFill="1" applyBorder="1" applyAlignment="1">
      <alignment horizontal="right"/>
    </xf>
    <xf numFmtId="171" fontId="47" fillId="72" borderId="6" xfId="0" applyNumberFormat="1" applyFont="1" applyFill="1" applyBorder="1"/>
    <xf numFmtId="9" fontId="47" fillId="42" borderId="147" xfId="0" applyNumberFormat="1" applyFont="1" applyFill="1" applyBorder="1" applyAlignment="1">
      <alignment horizontal="right"/>
    </xf>
    <xf numFmtId="0" fontId="63" fillId="42" borderId="2" xfId="0" applyFont="1" applyFill="1" applyBorder="1" applyAlignment="1">
      <alignment horizontal="center" vertical="center"/>
    </xf>
    <xf numFmtId="0" fontId="63" fillId="42" borderId="3" xfId="0" applyFont="1" applyFill="1" applyBorder="1" applyAlignment="1">
      <alignment horizontal="center" vertical="center"/>
    </xf>
    <xf numFmtId="0" fontId="47" fillId="42" borderId="2" xfId="0" applyFont="1" applyFill="1" applyBorder="1" applyAlignment="1">
      <alignment horizontal="right"/>
    </xf>
    <xf numFmtId="38" fontId="47" fillId="42" borderId="3" xfId="0" applyNumberFormat="1" applyFont="1" applyFill="1" applyBorder="1" applyAlignment="1">
      <alignment horizontal="left"/>
    </xf>
    <xf numFmtId="9" fontId="47" fillId="42" borderId="128" xfId="0" applyNumberFormat="1" applyFont="1" applyFill="1" applyBorder="1" applyAlignment="1">
      <alignment horizontal="right"/>
    </xf>
    <xf numFmtId="0" fontId="63" fillId="42" borderId="149" xfId="0" applyFont="1" applyFill="1" applyBorder="1" applyAlignment="1">
      <alignment horizontal="right" wrapText="1"/>
    </xf>
    <xf numFmtId="0" fontId="47" fillId="42" borderId="115" xfId="0" applyFont="1" applyFill="1" applyBorder="1" applyAlignment="1">
      <alignment horizontal="right" vertical="center"/>
    </xf>
    <xf numFmtId="0" fontId="63" fillId="42" borderId="155" xfId="0" applyFont="1" applyFill="1" applyBorder="1" applyAlignment="1">
      <alignment horizontal="center" vertical="center"/>
    </xf>
    <xf numFmtId="0" fontId="47" fillId="42" borderId="131" xfId="0" applyFont="1" applyFill="1" applyBorder="1" applyAlignment="1">
      <alignment wrapText="1"/>
    </xf>
    <xf numFmtId="0" fontId="47" fillId="42" borderId="131" xfId="0" applyFont="1" applyFill="1" applyBorder="1"/>
    <xf numFmtId="0" fontId="45" fillId="42" borderId="122" xfId="0" applyFont="1" applyFill="1" applyBorder="1"/>
    <xf numFmtId="0" fontId="141" fillId="71" borderId="116" xfId="0" applyFont="1" applyFill="1" applyBorder="1" applyAlignment="1">
      <alignment horizontal="right"/>
    </xf>
    <xf numFmtId="0" fontId="142" fillId="71" borderId="116" xfId="0" applyFont="1" applyFill="1" applyBorder="1" applyAlignment="1">
      <alignment horizontal="right"/>
    </xf>
    <xf numFmtId="0" fontId="47" fillId="71" borderId="117" xfId="0" applyFont="1" applyFill="1" applyBorder="1"/>
    <xf numFmtId="0" fontId="47" fillId="31" borderId="0" xfId="0" applyFont="1" applyFill="1"/>
    <xf numFmtId="0" fontId="47" fillId="68" borderId="0" xfId="0" applyFont="1" applyFill="1"/>
    <xf numFmtId="0" fontId="63" fillId="42" borderId="157" xfId="0" applyFont="1" applyFill="1" applyBorder="1" applyAlignment="1">
      <alignment horizontal="center"/>
    </xf>
    <xf numFmtId="0" fontId="63" fillId="70" borderId="122" xfId="0" applyFont="1" applyFill="1" applyBorder="1" applyAlignment="1">
      <alignment horizontal="center" vertical="center"/>
    </xf>
    <xf numFmtId="0" fontId="63" fillId="70" borderId="129" xfId="0" applyFont="1" applyFill="1" applyBorder="1" applyAlignment="1">
      <alignment vertical="center" wrapText="1"/>
    </xf>
    <xf numFmtId="0" fontId="63" fillId="42" borderId="161" xfId="0" applyFont="1" applyFill="1" applyBorder="1" applyAlignment="1">
      <alignment horizontal="center" wrapText="1"/>
    </xf>
    <xf numFmtId="0" fontId="3" fillId="7" borderId="1" xfId="0" applyFont="1" applyFill="1" applyBorder="1" applyAlignment="1">
      <alignment horizontal="center" vertical="center" wrapText="1"/>
    </xf>
    <xf numFmtId="0" fontId="0" fillId="65" borderId="1" xfId="0" applyFill="1" applyBorder="1"/>
    <xf numFmtId="0" fontId="13" fillId="65" borderId="1" xfId="0" applyFont="1" applyFill="1" applyBorder="1"/>
    <xf numFmtId="0" fontId="0" fillId="65" borderId="0" xfId="0" applyFill="1"/>
    <xf numFmtId="0" fontId="15" fillId="65" borderId="1" xfId="0" applyFont="1" applyFill="1" applyBorder="1"/>
    <xf numFmtId="0" fontId="15" fillId="65" borderId="1" xfId="0" applyFont="1" applyFill="1" applyBorder="1" applyAlignment="1">
      <alignment wrapText="1"/>
    </xf>
    <xf numFmtId="0" fontId="15" fillId="65" borderId="1" xfId="0" applyFont="1" applyFill="1" applyBorder="1" applyAlignment="1">
      <alignment horizontal="center" wrapText="1"/>
    </xf>
    <xf numFmtId="167" fontId="11" fillId="65" borderId="1" xfId="0" applyNumberFormat="1" applyFont="1" applyFill="1" applyBorder="1"/>
    <xf numFmtId="168" fontId="14" fillId="65" borderId="1" xfId="0" applyNumberFormat="1" applyFont="1" applyFill="1" applyBorder="1" applyAlignment="1">
      <alignment horizontal="right"/>
    </xf>
    <xf numFmtId="169" fontId="14" fillId="65" borderId="1" xfId="0" applyNumberFormat="1" applyFont="1" applyFill="1" applyBorder="1" applyAlignment="1">
      <alignment horizontal="right"/>
    </xf>
    <xf numFmtId="2" fontId="14" fillId="65" borderId="1" xfId="0" applyNumberFormat="1" applyFont="1" applyFill="1" applyBorder="1" applyAlignment="1">
      <alignment horizontal="right"/>
    </xf>
    <xf numFmtId="0" fontId="12" fillId="65" borderId="0" xfId="3" applyFill="1" applyAlignment="1" applyProtection="1"/>
    <xf numFmtId="2" fontId="8" fillId="7" borderId="1" xfId="0" applyNumberFormat="1" applyFont="1" applyFill="1" applyBorder="1"/>
    <xf numFmtId="2" fontId="8" fillId="66" borderId="108" xfId="0" applyNumberFormat="1" applyFont="1" applyFill="1" applyBorder="1"/>
    <xf numFmtId="166" fontId="8" fillId="33" borderId="0" xfId="0" applyNumberFormat="1" applyFont="1" applyFill="1"/>
    <xf numFmtId="166" fontId="8" fillId="4" borderId="0" xfId="0" applyNumberFormat="1" applyFont="1" applyFill="1"/>
    <xf numFmtId="166" fontId="8" fillId="4" borderId="0" xfId="0" applyNumberFormat="1" applyFont="1" applyFill="1" applyAlignment="1">
      <alignment horizontal="center"/>
    </xf>
    <xf numFmtId="166" fontId="36" fillId="66" borderId="108" xfId="0" applyNumberFormat="1" applyFont="1" applyFill="1" applyBorder="1" applyAlignment="1">
      <alignment horizontal="center" vertical="center" wrapText="1"/>
    </xf>
    <xf numFmtId="166" fontId="8" fillId="66" borderId="108" xfId="0" applyNumberFormat="1" applyFont="1" applyFill="1" applyBorder="1"/>
    <xf numFmtId="2" fontId="36" fillId="66" borderId="108" xfId="1" applyNumberFormat="1" applyFont="1" applyFill="1" applyBorder="1"/>
    <xf numFmtId="174" fontId="3" fillId="66" borderId="1" xfId="1" applyNumberFormat="1" applyFont="1" applyFill="1" applyBorder="1"/>
    <xf numFmtId="43" fontId="8" fillId="67" borderId="1" xfId="1" applyFont="1" applyFill="1" applyBorder="1"/>
    <xf numFmtId="0" fontId="3" fillId="7" borderId="1" xfId="0" applyFont="1" applyFill="1" applyBorder="1"/>
    <xf numFmtId="1" fontId="8" fillId="7" borderId="1" xfId="0" applyNumberFormat="1" applyFont="1" applyFill="1" applyBorder="1"/>
    <xf numFmtId="0" fontId="7" fillId="7" borderId="1" xfId="0" applyFont="1" applyFill="1" applyBorder="1" applyAlignment="1">
      <alignment horizontal="center" vertical="center" wrapText="1"/>
    </xf>
    <xf numFmtId="176" fontId="7" fillId="7" borderId="1" xfId="1" applyNumberFormat="1" applyFont="1" applyFill="1" applyBorder="1" applyAlignment="1" applyProtection="1">
      <alignment horizontal="center" vertical="center" wrapText="1"/>
    </xf>
    <xf numFmtId="0" fontId="3" fillId="7" borderId="0" xfId="0" applyFont="1" applyFill="1"/>
    <xf numFmtId="0" fontId="6" fillId="7" borderId="0" xfId="0" applyFont="1" applyFill="1" applyAlignment="1">
      <alignment horizontal="left"/>
    </xf>
    <xf numFmtId="174" fontId="5" fillId="66" borderId="1" xfId="1" applyNumberFormat="1" applyFont="1" applyFill="1" applyBorder="1"/>
    <xf numFmtId="174" fontId="5" fillId="4" borderId="0" xfId="0" applyNumberFormat="1" applyFont="1" applyFill="1"/>
    <xf numFmtId="0" fontId="90" fillId="73" borderId="0" xfId="0" applyFont="1" applyFill="1"/>
    <xf numFmtId="0" fontId="0" fillId="73" borderId="0" xfId="0" applyFill="1"/>
    <xf numFmtId="0" fontId="3" fillId="46" borderId="0" xfId="0" applyFont="1" applyFill="1"/>
    <xf numFmtId="174" fontId="8" fillId="46" borderId="0" xfId="0" applyNumberFormat="1" applyFont="1" applyFill="1"/>
    <xf numFmtId="0" fontId="143" fillId="33" borderId="0" xfId="0" applyFont="1" applyFill="1"/>
    <xf numFmtId="0" fontId="12" fillId="33" borderId="0" xfId="3" applyFill="1" applyAlignment="1" applyProtection="1">
      <alignment horizontal="right"/>
    </xf>
    <xf numFmtId="0" fontId="26" fillId="33" borderId="0" xfId="3" applyNumberFormat="1" applyFont="1" applyFill="1" applyBorder="1" applyAlignment="1" applyProtection="1">
      <alignment horizontal="left" wrapText="1"/>
      <protection locked="0"/>
    </xf>
    <xf numFmtId="0" fontId="24" fillId="4" borderId="0" xfId="0" applyFont="1" applyFill="1" applyAlignment="1" applyProtection="1">
      <alignment horizontal="left"/>
      <protection locked="0"/>
    </xf>
    <xf numFmtId="164" fontId="32" fillId="5" borderId="22" xfId="0" applyNumberFormat="1" applyFont="1" applyFill="1" applyBorder="1" applyAlignment="1" applyProtection="1">
      <alignment horizontal="left"/>
      <protection locked="0"/>
    </xf>
    <xf numFmtId="0" fontId="129" fillId="42" borderId="112" xfId="0" applyFont="1" applyFill="1" applyBorder="1"/>
    <xf numFmtId="0" fontId="129" fillId="42" borderId="82" xfId="0" applyFont="1" applyFill="1" applyBorder="1"/>
    <xf numFmtId="0" fontId="129" fillId="42" borderId="114" xfId="0" applyFont="1" applyFill="1" applyBorder="1"/>
    <xf numFmtId="0" fontId="47" fillId="42" borderId="167" xfId="0" applyFont="1" applyFill="1" applyBorder="1"/>
    <xf numFmtId="0" fontId="47" fillId="42" borderId="169" xfId="0" applyFont="1" applyFill="1" applyBorder="1"/>
    <xf numFmtId="0" fontId="8" fillId="74" borderId="1" xfId="0" applyFont="1" applyFill="1" applyBorder="1"/>
    <xf numFmtId="43" fontId="8" fillId="74" borderId="1" xfId="1" applyFont="1" applyFill="1" applyBorder="1"/>
    <xf numFmtId="43" fontId="8" fillId="74" borderId="1" xfId="0" applyNumberFormat="1" applyFont="1" applyFill="1" applyBorder="1"/>
    <xf numFmtId="0" fontId="3" fillId="74" borderId="0" xfId="0" applyFont="1" applyFill="1"/>
    <xf numFmtId="0" fontId="144" fillId="42" borderId="2" xfId="0" applyFont="1" applyFill="1" applyBorder="1" applyAlignment="1">
      <alignment horizontal="right"/>
    </xf>
    <xf numFmtId="38" fontId="144" fillId="42" borderId="3" xfId="0" applyNumberFormat="1" applyFont="1" applyFill="1" applyBorder="1" applyAlignment="1">
      <alignment horizontal="left"/>
    </xf>
    <xf numFmtId="0" fontId="85" fillId="42" borderId="157" xfId="0" applyFont="1" applyFill="1" applyBorder="1" applyAlignment="1">
      <alignment vertical="center"/>
    </xf>
    <xf numFmtId="44" fontId="3" fillId="0" borderId="0" xfId="2" applyFont="1" applyAlignment="1" applyProtection="1">
      <alignment horizontal="center"/>
    </xf>
    <xf numFmtId="0" fontId="47" fillId="0" borderId="157" xfId="0" applyFont="1" applyBorder="1" applyAlignment="1">
      <alignment horizontal="left" vertical="center"/>
    </xf>
    <xf numFmtId="0" fontId="0" fillId="33" borderId="157" xfId="0" applyFill="1" applyBorder="1"/>
    <xf numFmtId="174" fontId="0" fillId="0" borderId="157" xfId="0" applyNumberFormat="1" applyBorder="1"/>
    <xf numFmtId="0" fontId="3" fillId="0" borderId="157" xfId="0" applyFont="1" applyBorder="1"/>
    <xf numFmtId="0" fontId="0" fillId="0" borderId="157" xfId="0" applyBorder="1" applyAlignment="1">
      <alignment horizontal="left"/>
    </xf>
    <xf numFmtId="0" fontId="0" fillId="0" borderId="157" xfId="0" applyBorder="1"/>
    <xf numFmtId="177" fontId="0" fillId="0" borderId="157" xfId="2" applyNumberFormat="1" applyFont="1" applyBorder="1"/>
    <xf numFmtId="177" fontId="0" fillId="0" borderId="157" xfId="0" applyNumberFormat="1" applyBorder="1"/>
    <xf numFmtId="174" fontId="68" fillId="0" borderId="157" xfId="1" applyNumberFormat="1" applyFont="1" applyBorder="1" applyAlignment="1" applyProtection="1">
      <alignment vertical="center" wrapText="1"/>
      <protection locked="0"/>
    </xf>
    <xf numFmtId="0" fontId="0" fillId="0" borderId="171" xfId="0" applyBorder="1"/>
    <xf numFmtId="0" fontId="47" fillId="42" borderId="167" xfId="0" applyFont="1" applyFill="1" applyBorder="1" applyAlignment="1">
      <alignment horizontal="left"/>
    </xf>
    <xf numFmtId="8" fontId="68" fillId="0" borderId="157" xfId="2" applyNumberFormat="1" applyFont="1" applyBorder="1" applyAlignment="1" applyProtection="1">
      <alignment vertical="center" wrapText="1"/>
      <protection locked="0"/>
    </xf>
    <xf numFmtId="8" fontId="68" fillId="0" borderId="111" xfId="2" applyNumberFormat="1" applyFont="1" applyBorder="1" applyAlignment="1" applyProtection="1">
      <alignment vertical="center" wrapText="1"/>
      <protection locked="0"/>
    </xf>
    <xf numFmtId="0" fontId="0" fillId="69" borderId="157" xfId="0" applyFill="1" applyBorder="1"/>
    <xf numFmtId="177" fontId="0" fillId="33" borderId="157" xfId="2" applyNumberFormat="1" applyFont="1" applyFill="1" applyBorder="1"/>
    <xf numFmtId="0" fontId="8" fillId="69" borderId="0" xfId="0" applyFont="1" applyFill="1"/>
    <xf numFmtId="0" fontId="3" fillId="32" borderId="1" xfId="0" applyFont="1" applyFill="1" applyBorder="1" applyAlignment="1">
      <alignment horizontal="center" wrapText="1"/>
    </xf>
    <xf numFmtId="174" fontId="3" fillId="0" borderId="1" xfId="0" applyNumberFormat="1" applyFont="1" applyBorder="1"/>
    <xf numFmtId="0" fontId="3" fillId="0" borderId="1" xfId="0" applyFont="1" applyBorder="1" applyAlignment="1">
      <alignment horizontal="center" vertical="center"/>
    </xf>
    <xf numFmtId="174" fontId="8" fillId="7" borderId="0" xfId="1" applyNumberFormat="1" applyFont="1" applyFill="1" applyBorder="1"/>
    <xf numFmtId="0" fontId="63" fillId="42" borderId="124" xfId="0" applyFont="1" applyFill="1" applyBorder="1" applyAlignment="1">
      <alignment horizontal="center" vertical="center" wrapText="1"/>
    </xf>
    <xf numFmtId="0" fontId="32" fillId="75" borderId="8" xfId="0" applyFont="1" applyFill="1" applyBorder="1" applyProtection="1">
      <protection locked="0"/>
    </xf>
    <xf numFmtId="164" fontId="68" fillId="75" borderId="22" xfId="0" applyNumberFormat="1" applyFont="1" applyFill="1" applyBorder="1" applyAlignment="1" applyProtection="1">
      <alignment horizontal="center"/>
      <protection locked="0"/>
    </xf>
    <xf numFmtId="0" fontId="63" fillId="42" borderId="127" xfId="0" applyFont="1" applyFill="1" applyBorder="1" applyAlignment="1">
      <alignment horizontal="right" wrapText="1"/>
    </xf>
    <xf numFmtId="0" fontId="63" fillId="75" borderId="1" xfId="0" applyFont="1" applyFill="1" applyBorder="1" applyAlignment="1" applyProtection="1">
      <alignment horizontal="left" vertical="center" wrapText="1"/>
      <protection locked="0"/>
    </xf>
    <xf numFmtId="177" fontId="8" fillId="33" borderId="0" xfId="0" applyNumberFormat="1" applyFont="1" applyFill="1"/>
    <xf numFmtId="0" fontId="7" fillId="32" borderId="51" xfId="0" applyFont="1" applyFill="1" applyBorder="1" applyAlignment="1">
      <alignment horizontal="center"/>
    </xf>
    <xf numFmtId="0" fontId="7" fillId="32" borderId="51" xfId="0" applyFont="1" applyFill="1" applyBorder="1" applyAlignment="1">
      <alignment horizontal="center" wrapText="1"/>
    </xf>
    <xf numFmtId="170" fontId="0" fillId="56" borderId="172" xfId="2" applyNumberFormat="1" applyFont="1" applyFill="1" applyBorder="1"/>
    <xf numFmtId="0" fontId="0" fillId="56" borderId="172" xfId="0" applyFill="1" applyBorder="1" applyAlignment="1">
      <alignment horizontal="center"/>
    </xf>
    <xf numFmtId="9" fontId="77" fillId="55" borderId="34" xfId="0" applyNumberFormat="1" applyFont="1" applyFill="1" applyBorder="1" applyAlignment="1">
      <alignment horizontal="right" vertical="center" wrapText="1"/>
    </xf>
    <xf numFmtId="0" fontId="66" fillId="48" borderId="1" xfId="0" applyFont="1" applyFill="1" applyBorder="1" applyAlignment="1">
      <alignment horizontal="right" vertical="center" wrapText="1"/>
    </xf>
    <xf numFmtId="174" fontId="68" fillId="0" borderId="175" xfId="1" applyNumberFormat="1" applyFont="1" applyBorder="1" applyAlignment="1" applyProtection="1">
      <alignment vertical="center" wrapText="1"/>
      <protection locked="0"/>
    </xf>
    <xf numFmtId="8" fontId="68" fillId="0" borderId="175" xfId="2" applyNumberFormat="1" applyFont="1" applyBorder="1" applyAlignment="1" applyProtection="1">
      <alignment vertical="center" wrapText="1"/>
      <protection locked="0"/>
    </xf>
    <xf numFmtId="0" fontId="47" fillId="42" borderId="122" xfId="0" applyFont="1" applyFill="1" applyBorder="1" applyAlignment="1">
      <alignment horizontal="left"/>
    </xf>
    <xf numFmtId="0" fontId="47" fillId="42" borderId="129" xfId="0" applyFont="1" applyFill="1" applyBorder="1" applyAlignment="1">
      <alignment horizontal="left"/>
    </xf>
    <xf numFmtId="0" fontId="47" fillId="42" borderId="168" xfId="0" applyFont="1" applyFill="1" applyBorder="1" applyAlignment="1">
      <alignment horizontal="left"/>
    </xf>
    <xf numFmtId="0" fontId="47" fillId="42" borderId="169" xfId="0" applyFont="1" applyFill="1" applyBorder="1" applyAlignment="1">
      <alignment horizontal="left"/>
    </xf>
    <xf numFmtId="0" fontId="47" fillId="42" borderId="170" xfId="0" applyFont="1" applyFill="1" applyBorder="1" applyAlignment="1">
      <alignment horizontal="left"/>
    </xf>
    <xf numFmtId="0" fontId="129" fillId="42" borderId="82" xfId="0" applyFont="1" applyFill="1" applyBorder="1" applyAlignment="1">
      <alignment wrapText="1"/>
    </xf>
    <xf numFmtId="0" fontId="63" fillId="42" borderId="81" xfId="0" applyFont="1" applyFill="1" applyBorder="1" applyAlignment="1">
      <alignment horizontal="right" wrapText="1"/>
    </xf>
    <xf numFmtId="0" fontId="32" fillId="75" borderId="8" xfId="0" applyFont="1" applyFill="1" applyBorder="1" applyAlignment="1" applyProtection="1">
      <alignment wrapText="1"/>
      <protection locked="0"/>
    </xf>
    <xf numFmtId="0" fontId="47" fillId="71" borderId="0" xfId="0" applyFont="1" applyFill="1" applyAlignment="1">
      <alignment wrapText="1"/>
    </xf>
    <xf numFmtId="0" fontId="47" fillId="42" borderId="167" xfId="0" applyFont="1" applyFill="1" applyBorder="1" applyAlignment="1">
      <alignment horizontal="left" wrapText="1"/>
    </xf>
    <xf numFmtId="164" fontId="145" fillId="5" borderId="161" xfId="0" applyNumberFormat="1" applyFont="1" applyFill="1" applyBorder="1" applyAlignment="1" applyProtection="1">
      <alignment wrapText="1"/>
      <protection locked="0"/>
    </xf>
    <xf numFmtId="0" fontId="47" fillId="71" borderId="116" xfId="0" applyFont="1" applyFill="1" applyBorder="1" applyAlignment="1">
      <alignment wrapText="1"/>
    </xf>
    <xf numFmtId="0" fontId="47" fillId="68" borderId="0" xfId="0" applyFont="1" applyFill="1" applyAlignment="1">
      <alignment wrapText="1"/>
    </xf>
    <xf numFmtId="0" fontId="39" fillId="5" borderId="0" xfId="0" applyFont="1" applyFill="1" applyAlignment="1">
      <alignment horizontal="left" vertical="center"/>
    </xf>
    <xf numFmtId="0" fontId="39" fillId="5" borderId="2" xfId="0" applyFont="1" applyFill="1" applyBorder="1" applyAlignment="1">
      <alignment horizontal="left" vertical="center"/>
    </xf>
    <xf numFmtId="0" fontId="3" fillId="0" borderId="177" xfId="0" applyFont="1" applyBorder="1"/>
    <xf numFmtId="0" fontId="47" fillId="76" borderId="0" xfId="0" applyFont="1" applyFill="1"/>
    <xf numFmtId="0" fontId="128" fillId="76" borderId="0" xfId="0" applyFont="1" applyFill="1" applyAlignment="1">
      <alignment horizontal="center" vertical="center"/>
    </xf>
    <xf numFmtId="0" fontId="47" fillId="76" borderId="3" xfId="0" applyFont="1" applyFill="1" applyBorder="1"/>
    <xf numFmtId="0" fontId="47" fillId="76" borderId="0" xfId="0" applyFont="1" applyFill="1" applyAlignment="1">
      <alignment wrapText="1"/>
    </xf>
    <xf numFmtId="172" fontId="8" fillId="7" borderId="0" xfId="0" applyNumberFormat="1" applyFont="1" applyFill="1"/>
    <xf numFmtId="0" fontId="8" fillId="7" borderId="0" xfId="0" applyFont="1" applyFill="1" applyAlignment="1">
      <alignment horizontal="center"/>
    </xf>
    <xf numFmtId="2" fontId="8" fillId="7" borderId="0" xfId="0" applyNumberFormat="1" applyFont="1" applyFill="1"/>
    <xf numFmtId="0" fontId="8" fillId="66" borderId="0" xfId="0" applyFont="1" applyFill="1"/>
    <xf numFmtId="2" fontId="8" fillId="66" borderId="0" xfId="0" applyNumberFormat="1" applyFont="1" applyFill="1"/>
    <xf numFmtId="2" fontId="36" fillId="66" borderId="0" xfId="1" applyNumberFormat="1" applyFont="1" applyFill="1" applyBorder="1"/>
    <xf numFmtId="0" fontId="47" fillId="78" borderId="0" xfId="0" applyFont="1" applyFill="1"/>
    <xf numFmtId="0" fontId="47" fillId="78" borderId="0" xfId="0" applyFont="1" applyFill="1" applyAlignment="1">
      <alignment wrapText="1"/>
    </xf>
    <xf numFmtId="0" fontId="47" fillId="78" borderId="0" xfId="0" applyFont="1" applyFill="1" applyAlignment="1">
      <alignment vertical="center"/>
    </xf>
    <xf numFmtId="0" fontId="47" fillId="78" borderId="2" xfId="0" applyFont="1" applyFill="1" applyBorder="1"/>
    <xf numFmtId="0" fontId="47" fillId="52" borderId="0" xfId="0" applyFont="1" applyFill="1"/>
    <xf numFmtId="0" fontId="47" fillId="52" borderId="3" xfId="0" applyFont="1" applyFill="1" applyBorder="1"/>
    <xf numFmtId="0" fontId="47" fillId="52" borderId="0" xfId="0" applyFont="1" applyFill="1" applyAlignment="1">
      <alignment vertical="center"/>
    </xf>
    <xf numFmtId="0" fontId="138" fillId="52" borderId="3" xfId="0" applyFont="1" applyFill="1" applyBorder="1" applyAlignment="1">
      <alignment vertical="center"/>
    </xf>
    <xf numFmtId="0" fontId="36" fillId="7" borderId="0" xfId="0" applyFont="1" applyFill="1"/>
    <xf numFmtId="172" fontId="36" fillId="7" borderId="0" xfId="0" applyNumberFormat="1" applyFont="1" applyFill="1"/>
    <xf numFmtId="174" fontId="36" fillId="7" borderId="0" xfId="1" applyNumberFormat="1" applyFont="1" applyFill="1" applyBorder="1" applyAlignment="1" applyProtection="1"/>
    <xf numFmtId="2" fontId="36" fillId="7" borderId="0" xfId="0" applyNumberFormat="1" applyFont="1" applyFill="1"/>
    <xf numFmtId="43" fontId="36" fillId="7" borderId="0" xfId="0" applyNumberFormat="1" applyFont="1" applyFill="1"/>
    <xf numFmtId="0" fontId="0" fillId="41" borderId="0" xfId="0" applyFill="1"/>
    <xf numFmtId="0" fontId="36" fillId="7" borderId="177" xfId="0" applyFont="1" applyFill="1" applyBorder="1"/>
    <xf numFmtId="172" fontId="36" fillId="7" borderId="177" xfId="0" applyNumberFormat="1" applyFont="1" applyFill="1" applyBorder="1"/>
    <xf numFmtId="174" fontId="36" fillId="7" borderId="177" xfId="1" applyNumberFormat="1" applyFont="1" applyFill="1" applyBorder="1" applyAlignment="1" applyProtection="1"/>
    <xf numFmtId="2" fontId="36" fillId="7" borderId="177" xfId="0" applyNumberFormat="1" applyFont="1" applyFill="1" applyBorder="1"/>
    <xf numFmtId="43" fontId="36" fillId="7" borderId="177" xfId="0" applyNumberFormat="1" applyFont="1" applyFill="1" applyBorder="1"/>
    <xf numFmtId="0" fontId="0" fillId="41" borderId="177" xfId="0" applyFill="1" applyBorder="1"/>
    <xf numFmtId="0" fontId="47" fillId="42" borderId="182" xfId="0" applyFont="1" applyFill="1" applyBorder="1" applyAlignment="1">
      <alignment horizontal="left"/>
    </xf>
    <xf numFmtId="0" fontId="47" fillId="42" borderId="141" xfId="0" applyFont="1" applyFill="1" applyBorder="1" applyAlignment="1">
      <alignment horizontal="left"/>
    </xf>
    <xf numFmtId="0" fontId="66" fillId="75" borderId="123" xfId="0" applyFont="1" applyFill="1" applyBorder="1" applyAlignment="1" applyProtection="1">
      <alignment vertical="center" wrapText="1"/>
      <protection locked="0"/>
    </xf>
    <xf numFmtId="0" fontId="63" fillId="42" borderId="151" xfId="0" applyFont="1" applyFill="1" applyBorder="1" applyAlignment="1">
      <alignment horizontal="center"/>
    </xf>
    <xf numFmtId="0" fontId="63" fillId="42" borderId="150" xfId="0" applyFont="1" applyFill="1" applyBorder="1" applyAlignment="1">
      <alignment horizontal="center"/>
    </xf>
    <xf numFmtId="0" fontId="63" fillId="42" borderId="149" xfId="0" applyFont="1" applyFill="1" applyBorder="1" applyAlignment="1">
      <alignment horizontal="center"/>
    </xf>
    <xf numFmtId="0" fontId="47" fillId="44" borderId="0" xfId="0" applyFont="1" applyFill="1"/>
    <xf numFmtId="0" fontId="47" fillId="44" borderId="0" xfId="0" applyFont="1" applyFill="1" applyAlignment="1">
      <alignment vertical="center" wrapText="1"/>
    </xf>
    <xf numFmtId="0" fontId="47" fillId="44" borderId="146" xfId="0" applyFont="1" applyFill="1" applyBorder="1"/>
    <xf numFmtId="0" fontId="47" fillId="44" borderId="132" xfId="0" applyFont="1" applyFill="1" applyBorder="1"/>
    <xf numFmtId="0" fontId="47" fillId="44" borderId="132" xfId="0" applyFont="1" applyFill="1" applyBorder="1" applyAlignment="1">
      <alignment wrapText="1"/>
    </xf>
    <xf numFmtId="0" fontId="139" fillId="44" borderId="0" xfId="0" applyFont="1" applyFill="1" applyAlignment="1">
      <alignment horizontal="center" vertical="center" wrapText="1"/>
    </xf>
    <xf numFmtId="0" fontId="47" fillId="44" borderId="3" xfId="0" applyFont="1" applyFill="1" applyBorder="1"/>
    <xf numFmtId="0" fontId="47" fillId="44" borderId="133" xfId="0" applyFont="1" applyFill="1" applyBorder="1"/>
    <xf numFmtId="0" fontId="47" fillId="44" borderId="132" xfId="0" applyFont="1" applyFill="1" applyBorder="1" applyAlignment="1">
      <alignment horizontal="left" wrapText="1"/>
    </xf>
    <xf numFmtId="0" fontId="13" fillId="30" borderId="0" xfId="0" applyFont="1" applyFill="1" applyAlignment="1">
      <alignment horizontal="left"/>
    </xf>
    <xf numFmtId="0" fontId="5" fillId="12" borderId="7" xfId="0" applyFont="1" applyFill="1" applyBorder="1" applyAlignment="1">
      <alignment horizontal="center"/>
    </xf>
    <xf numFmtId="0" fontId="5" fillId="12" borderId="8" xfId="0" applyFont="1" applyFill="1" applyBorder="1" applyAlignment="1">
      <alignment horizontal="center"/>
    </xf>
    <xf numFmtId="0" fontId="5" fillId="51" borderId="190" xfId="0" applyFont="1" applyFill="1" applyBorder="1" applyAlignment="1">
      <alignment vertical="center" wrapText="1"/>
    </xf>
    <xf numFmtId="0" fontId="63" fillId="42" borderId="181" xfId="0" applyFont="1" applyFill="1" applyBorder="1"/>
    <xf numFmtId="0" fontId="129" fillId="42" borderId="181" xfId="0" applyFont="1" applyFill="1" applyBorder="1"/>
    <xf numFmtId="0" fontId="3" fillId="33" borderId="189" xfId="0" applyFont="1" applyFill="1" applyBorder="1"/>
    <xf numFmtId="0" fontId="0" fillId="33" borderId="189" xfId="0" applyFill="1" applyBorder="1"/>
    <xf numFmtId="0" fontId="3" fillId="33" borderId="128" xfId="0" applyFont="1" applyFill="1" applyBorder="1"/>
    <xf numFmtId="9" fontId="0" fillId="33" borderId="137" xfId="5" applyFont="1" applyFill="1" applyBorder="1" applyAlignment="1">
      <alignment wrapText="1"/>
    </xf>
    <xf numFmtId="174" fontId="0" fillId="33" borderId="0" xfId="0" applyNumberFormat="1" applyFill="1"/>
    <xf numFmtId="0" fontId="3" fillId="0" borderId="157" xfId="0" applyFont="1" applyBorder="1" applyAlignment="1">
      <alignment horizontal="left"/>
    </xf>
    <xf numFmtId="43" fontId="0" fillId="0" borderId="157" xfId="0" applyNumberFormat="1" applyBorder="1"/>
    <xf numFmtId="177" fontId="0" fillId="33" borderId="0" xfId="0" applyNumberFormat="1" applyFill="1"/>
    <xf numFmtId="1" fontId="36" fillId="7" borderId="0" xfId="1" applyNumberFormat="1" applyFont="1" applyFill="1" applyBorder="1"/>
    <xf numFmtId="0" fontId="148" fillId="0" borderId="0" xfId="0" applyFont="1" applyAlignment="1">
      <alignment horizontal="left" vertical="center" wrapText="1" indent="1"/>
    </xf>
    <xf numFmtId="176" fontId="0" fillId="0" borderId="1" xfId="1" applyNumberFormat="1" applyFont="1" applyBorder="1"/>
    <xf numFmtId="0" fontId="3" fillId="51" borderId="0" xfId="0" applyFont="1" applyFill="1" applyAlignment="1">
      <alignment vertical="center"/>
    </xf>
    <xf numFmtId="0" fontId="3" fillId="51" borderId="0" xfId="0" applyFont="1" applyFill="1" applyAlignment="1">
      <alignment vertical="center" wrapText="1"/>
    </xf>
    <xf numFmtId="0" fontId="63" fillId="70" borderId="122" xfId="0" applyFont="1" applyFill="1" applyBorder="1" applyAlignment="1">
      <alignment horizontal="center" vertical="center" wrapText="1"/>
    </xf>
    <xf numFmtId="43" fontId="8" fillId="7" borderId="193" xfId="1" applyFont="1" applyFill="1" applyBorder="1"/>
    <xf numFmtId="0" fontId="3" fillId="10" borderId="193" xfId="0" applyFont="1" applyFill="1" applyBorder="1" applyAlignment="1">
      <alignment horizontal="center" vertical="center" wrapText="1"/>
    </xf>
    <xf numFmtId="0" fontId="6" fillId="24" borderId="187" xfId="0" applyFont="1" applyFill="1" applyBorder="1" applyAlignment="1">
      <alignment horizontal="center" vertical="center"/>
    </xf>
    <xf numFmtId="0" fontId="5" fillId="24" borderId="187" xfId="0" applyFont="1" applyFill="1" applyBorder="1" applyAlignment="1">
      <alignment horizontal="center" vertical="center" wrapText="1"/>
    </xf>
    <xf numFmtId="3" fontId="32" fillId="5" borderId="187" xfId="0" applyNumberFormat="1" applyFont="1" applyFill="1" applyBorder="1" applyAlignment="1" applyProtection="1">
      <alignment horizontal="center"/>
      <protection locked="0"/>
    </xf>
    <xf numFmtId="0" fontId="28" fillId="14" borderId="126" xfId="0" applyFont="1" applyFill="1" applyBorder="1" applyProtection="1">
      <protection locked="0"/>
    </xf>
    <xf numFmtId="0" fontId="8" fillId="4" borderId="64" xfId="0" applyFont="1" applyFill="1" applyBorder="1"/>
    <xf numFmtId="0" fontId="35" fillId="6" borderId="188" xfId="0" applyFont="1" applyFill="1" applyBorder="1" applyAlignment="1">
      <alignment vertical="center"/>
    </xf>
    <xf numFmtId="0" fontId="32" fillId="5" borderId="126" xfId="0" applyFont="1" applyFill="1" applyBorder="1" applyAlignment="1" applyProtection="1">
      <alignment vertical="top"/>
      <protection locked="0"/>
    </xf>
    <xf numFmtId="0" fontId="32" fillId="5" borderId="141" xfId="0" applyFont="1" applyFill="1" applyBorder="1" applyAlignment="1" applyProtection="1">
      <alignment vertical="top"/>
      <protection locked="0"/>
    </xf>
    <xf numFmtId="0" fontId="8" fillId="4" borderId="198" xfId="0" applyFont="1" applyFill="1" applyBorder="1" applyAlignment="1">
      <alignment vertical="top" wrapText="1"/>
    </xf>
    <xf numFmtId="0" fontId="8" fillId="4" borderId="64" xfId="0" applyFont="1" applyFill="1" applyBorder="1" applyAlignment="1">
      <alignment horizontal="center"/>
    </xf>
    <xf numFmtId="0" fontId="30" fillId="24" borderId="188" xfId="0" applyFont="1" applyFill="1" applyBorder="1"/>
    <xf numFmtId="0" fontId="38" fillId="5" borderId="188" xfId="0" applyFont="1" applyFill="1" applyBorder="1" applyAlignment="1">
      <alignment horizontal="center"/>
    </xf>
    <xf numFmtId="0" fontId="5" fillId="24" borderId="193" xfId="0" applyFont="1" applyFill="1" applyBorder="1" applyAlignment="1">
      <alignment horizontal="center" vertical="center" wrapText="1"/>
    </xf>
    <xf numFmtId="44" fontId="32" fillId="5" borderId="193" xfId="2" applyFont="1" applyFill="1" applyBorder="1" applyAlignment="1" applyProtection="1">
      <protection locked="0"/>
    </xf>
    <xf numFmtId="0" fontId="3" fillId="80" borderId="0" xfId="0" applyFont="1" applyFill="1" applyAlignment="1">
      <alignment vertical="center"/>
    </xf>
    <xf numFmtId="0" fontId="84" fillId="46" borderId="187" xfId="0" applyFont="1" applyFill="1" applyBorder="1"/>
    <xf numFmtId="0" fontId="0" fillId="46" borderId="197" xfId="0" applyFill="1" applyBorder="1" applyAlignment="1">
      <alignment wrapText="1"/>
    </xf>
    <xf numFmtId="0" fontId="3" fillId="46" borderId="197" xfId="0" applyFont="1" applyFill="1" applyBorder="1" applyAlignment="1">
      <alignment wrapText="1"/>
    </xf>
    <xf numFmtId="0" fontId="0" fillId="46" borderId="188" xfId="0" applyFill="1" applyBorder="1"/>
    <xf numFmtId="174" fontId="8" fillId="33" borderId="0" xfId="0" applyNumberFormat="1" applyFont="1" applyFill="1"/>
    <xf numFmtId="177" fontId="3" fillId="33" borderId="0" xfId="0" applyNumberFormat="1" applyFont="1" applyFill="1"/>
    <xf numFmtId="0" fontId="41" fillId="0" borderId="0" xfId="0" applyFont="1" applyAlignment="1">
      <alignment wrapText="1"/>
    </xf>
    <xf numFmtId="0" fontId="150" fillId="0" borderId="0" xfId="17" applyNumberFormat="1" applyFont="1" applyFill="1" applyAlignment="1" applyProtection="1"/>
    <xf numFmtId="0" fontId="151" fillId="0" borderId="0" xfId="24" applyNumberFormat="1" applyFont="1" applyFill="1"/>
    <xf numFmtId="0" fontId="151" fillId="0" borderId="0" xfId="24" applyNumberFormat="1" applyFont="1"/>
    <xf numFmtId="0" fontId="55" fillId="65" borderId="193" xfId="0" applyFont="1" applyFill="1" applyBorder="1"/>
    <xf numFmtId="0" fontId="55" fillId="65" borderId="199" xfId="0" applyFont="1" applyFill="1" applyBorder="1"/>
    <xf numFmtId="0" fontId="149" fillId="81" borderId="0" xfId="0" applyFont="1" applyFill="1" applyAlignment="1">
      <alignment horizontal="center" vertical="center" wrapText="1"/>
    </xf>
    <xf numFmtId="0" fontId="152" fillId="0" borderId="0" xfId="0" applyFont="1"/>
    <xf numFmtId="0" fontId="115" fillId="0" borderId="0" xfId="0" applyFont="1"/>
    <xf numFmtId="2" fontId="149" fillId="81" borderId="0" xfId="0" applyNumberFormat="1" applyFont="1" applyFill="1" applyAlignment="1">
      <alignment horizontal="center" vertical="center" wrapText="1"/>
    </xf>
    <xf numFmtId="2" fontId="115" fillId="0" borderId="0" xfId="0" applyNumberFormat="1" applyFont="1"/>
    <xf numFmtId="0" fontId="115" fillId="0" borderId="193" xfId="0" applyFont="1" applyBorder="1"/>
    <xf numFmtId="0" fontId="3" fillId="65" borderId="199" xfId="0" applyFont="1" applyFill="1" applyBorder="1"/>
    <xf numFmtId="176" fontId="99" fillId="0" borderId="193" xfId="1" applyNumberFormat="1" applyFont="1" applyBorder="1" applyAlignment="1"/>
    <xf numFmtId="180" fontId="32" fillId="3" borderId="8" xfId="0" applyNumberFormat="1" applyFont="1" applyFill="1" applyBorder="1" applyProtection="1">
      <protection locked="0"/>
    </xf>
    <xf numFmtId="180" fontId="152" fillId="0" borderId="0" xfId="0" applyNumberFormat="1" applyFont="1"/>
    <xf numFmtId="180" fontId="32" fillId="75" borderId="8" xfId="0" applyNumberFormat="1" applyFont="1" applyFill="1" applyBorder="1" applyProtection="1">
      <protection locked="0"/>
    </xf>
    <xf numFmtId="43" fontId="3" fillId="7" borderId="1" xfId="1" applyFont="1" applyFill="1" applyBorder="1" applyAlignment="1">
      <alignment horizontal="center" vertical="center" wrapText="1"/>
    </xf>
    <xf numFmtId="168" fontId="0" fillId="33" borderId="0" xfId="0" applyNumberFormat="1" applyFill="1" applyAlignment="1">
      <alignment wrapText="1"/>
    </xf>
    <xf numFmtId="0" fontId="63" fillId="42" borderId="149" xfId="0" applyFont="1" applyFill="1" applyBorder="1" applyAlignment="1">
      <alignment horizontal="center" vertical="center" wrapText="1"/>
    </xf>
    <xf numFmtId="0" fontId="63" fillId="42" borderId="181" xfId="0" applyFont="1" applyFill="1" applyBorder="1" applyAlignment="1">
      <alignment horizontal="center" vertical="center" wrapText="1"/>
    </xf>
    <xf numFmtId="0" fontId="4" fillId="5" borderId="3" xfId="0" applyFont="1" applyFill="1" applyBorder="1" applyAlignment="1">
      <alignment horizontal="left" vertical="center" wrapText="1"/>
    </xf>
    <xf numFmtId="14" fontId="47" fillId="0" borderId="122" xfId="0" applyNumberFormat="1" applyFont="1" applyBorder="1" applyProtection="1">
      <protection locked="0"/>
    </xf>
    <xf numFmtId="14" fontId="47" fillId="0" borderId="94" xfId="0" applyNumberFormat="1" applyFont="1" applyBorder="1" applyProtection="1">
      <protection locked="0"/>
    </xf>
    <xf numFmtId="0" fontId="68" fillId="0" borderId="122" xfId="0" applyFont="1" applyBorder="1" applyAlignment="1" applyProtection="1">
      <alignment horizontal="center"/>
      <protection locked="0"/>
    </xf>
    <xf numFmtId="14" fontId="68" fillId="0" borderId="122" xfId="0" applyNumberFormat="1" applyFont="1" applyBorder="1" applyAlignment="1" applyProtection="1">
      <alignment horizontal="center"/>
      <protection locked="0"/>
    </xf>
    <xf numFmtId="0" fontId="68" fillId="69" borderId="122" xfId="0" applyFont="1" applyFill="1" applyBorder="1" applyProtection="1">
      <protection locked="0"/>
    </xf>
    <xf numFmtId="0" fontId="68" fillId="69" borderId="129" xfId="0" applyFont="1" applyFill="1" applyBorder="1" applyProtection="1">
      <protection locked="0"/>
    </xf>
    <xf numFmtId="0" fontId="68" fillId="69" borderId="175" xfId="0" applyFont="1" applyFill="1" applyBorder="1" applyProtection="1">
      <protection locked="0"/>
    </xf>
    <xf numFmtId="0" fontId="68" fillId="69" borderId="176" xfId="0" applyFont="1" applyFill="1" applyBorder="1" applyProtection="1">
      <protection locked="0"/>
    </xf>
    <xf numFmtId="14" fontId="68" fillId="0" borderId="94" xfId="0" applyNumberFormat="1" applyFont="1" applyBorder="1" applyAlignment="1" applyProtection="1">
      <alignment horizontal="center"/>
      <protection locked="0"/>
    </xf>
    <xf numFmtId="0" fontId="68" fillId="69" borderId="94" xfId="0" applyFont="1" applyFill="1" applyBorder="1" applyProtection="1">
      <protection locked="0"/>
    </xf>
    <xf numFmtId="0" fontId="68" fillId="0" borderId="131" xfId="0" applyFont="1" applyBorder="1" applyProtection="1">
      <protection locked="0"/>
    </xf>
    <xf numFmtId="0" fontId="68" fillId="0" borderId="122" xfId="0" applyFont="1" applyBorder="1" applyProtection="1">
      <protection locked="0"/>
    </xf>
    <xf numFmtId="0" fontId="68" fillId="0" borderId="122" xfId="0" applyFont="1" applyBorder="1" applyAlignment="1" applyProtection="1">
      <alignment wrapText="1"/>
      <protection locked="0"/>
    </xf>
    <xf numFmtId="0" fontId="68" fillId="0" borderId="161" xfId="0" applyFont="1" applyBorder="1" applyProtection="1">
      <protection locked="0"/>
    </xf>
    <xf numFmtId="0" fontId="68" fillId="0" borderId="177" xfId="0" applyFont="1" applyBorder="1" applyProtection="1">
      <protection locked="0"/>
    </xf>
    <xf numFmtId="0" fontId="68" fillId="0" borderId="177" xfId="0" applyFont="1" applyBorder="1" applyAlignment="1" applyProtection="1">
      <alignment wrapText="1"/>
      <protection locked="0"/>
    </xf>
    <xf numFmtId="0" fontId="47" fillId="33" borderId="122" xfId="0" applyFont="1" applyFill="1" applyBorder="1" applyAlignment="1" applyProtection="1">
      <alignment vertical="center" wrapText="1"/>
      <protection locked="0"/>
    </xf>
    <xf numFmtId="177" fontId="68" fillId="33" borderId="27" xfId="2" applyNumberFormat="1" applyFont="1" applyFill="1" applyBorder="1" applyAlignment="1" applyProtection="1">
      <alignment vertical="center"/>
      <protection locked="0"/>
    </xf>
    <xf numFmtId="0" fontId="68" fillId="33" borderId="177" xfId="0" applyFont="1" applyFill="1" applyBorder="1" applyAlignment="1" applyProtection="1">
      <alignment vertical="center"/>
      <protection locked="0"/>
    </xf>
    <xf numFmtId="177" fontId="68" fillId="33" borderId="176" xfId="2" applyNumberFormat="1" applyFont="1" applyFill="1" applyBorder="1" applyAlignment="1" applyProtection="1">
      <alignment vertical="center"/>
      <protection locked="0"/>
    </xf>
    <xf numFmtId="0" fontId="68" fillId="33" borderId="94" xfId="0" applyFont="1" applyFill="1" applyBorder="1" applyAlignment="1" applyProtection="1">
      <alignment vertical="center"/>
      <protection locked="0"/>
    </xf>
    <xf numFmtId="177" fontId="68" fillId="33" borderId="137" xfId="2" applyNumberFormat="1" applyFont="1" applyFill="1" applyBorder="1" applyAlignment="1" applyProtection="1">
      <alignment vertical="center"/>
      <protection locked="0"/>
    </xf>
    <xf numFmtId="0" fontId="139" fillId="33" borderId="161" xfId="0" applyFont="1" applyFill="1" applyBorder="1" applyAlignment="1" applyProtection="1">
      <alignment horizontal="center" vertical="center" wrapText="1"/>
      <protection locked="0"/>
    </xf>
    <xf numFmtId="0" fontId="139" fillId="33" borderId="177" xfId="0" applyFont="1" applyFill="1" applyBorder="1" applyAlignment="1" applyProtection="1">
      <alignment horizontal="center" vertical="center" wrapText="1"/>
      <protection locked="0"/>
    </xf>
    <xf numFmtId="0" fontId="47" fillId="33" borderId="177" xfId="0" applyFont="1" applyFill="1" applyBorder="1" applyAlignment="1" applyProtection="1">
      <alignment vertical="center" wrapText="1"/>
      <protection locked="0"/>
    </xf>
    <xf numFmtId="0" fontId="47" fillId="33" borderId="176" xfId="0" applyFont="1" applyFill="1" applyBorder="1" applyAlignment="1" applyProtection="1">
      <alignment vertical="center" wrapText="1"/>
      <protection locked="0"/>
    </xf>
    <xf numFmtId="0" fontId="139" fillId="33" borderId="128" xfId="0" applyFont="1" applyFill="1" applyBorder="1" applyAlignment="1" applyProtection="1">
      <alignment horizontal="center" vertical="center" wrapText="1"/>
      <protection locked="0"/>
    </xf>
    <xf numFmtId="0" fontId="139" fillId="33" borderId="94" xfId="0" applyFont="1" applyFill="1" applyBorder="1" applyAlignment="1" applyProtection="1">
      <alignment horizontal="center" vertical="center" wrapText="1"/>
      <protection locked="0"/>
    </xf>
    <xf numFmtId="0" fontId="47" fillId="33" borderId="94" xfId="0" applyFont="1" applyFill="1" applyBorder="1" applyAlignment="1" applyProtection="1">
      <alignment vertical="center" wrapText="1"/>
      <protection locked="0"/>
    </xf>
    <xf numFmtId="0" fontId="47" fillId="33" borderId="137" xfId="0" applyFont="1" applyFill="1" applyBorder="1" applyAlignment="1" applyProtection="1">
      <alignment vertical="center" wrapText="1"/>
      <protection locked="0"/>
    </xf>
    <xf numFmtId="0" fontId="68" fillId="0" borderId="129" xfId="0" applyFont="1" applyBorder="1" applyProtection="1">
      <protection locked="0"/>
    </xf>
    <xf numFmtId="165" fontId="47" fillId="0" borderId="150" xfId="0" applyNumberFormat="1" applyFont="1" applyBorder="1" applyProtection="1">
      <protection locked="0"/>
    </xf>
    <xf numFmtId="1" fontId="68" fillId="0" borderId="175" xfId="0" applyNumberFormat="1" applyFont="1" applyBorder="1" applyProtection="1">
      <protection locked="0"/>
    </xf>
    <xf numFmtId="1" fontId="68" fillId="0" borderId="157" xfId="0" applyNumberFormat="1" applyFont="1" applyBorder="1" applyProtection="1">
      <protection locked="0"/>
    </xf>
    <xf numFmtId="1" fontId="68" fillId="0" borderId="51" xfId="0" applyNumberFormat="1" applyFont="1" applyBorder="1" applyProtection="1">
      <protection locked="0"/>
    </xf>
    <xf numFmtId="165" fontId="47" fillId="0" borderId="151" xfId="0" applyNumberFormat="1" applyFont="1" applyBorder="1" applyProtection="1">
      <protection locked="0"/>
    </xf>
    <xf numFmtId="171" fontId="68" fillId="33" borderId="137" xfId="0" applyNumberFormat="1" applyFont="1" applyFill="1" applyBorder="1" applyProtection="1">
      <protection locked="0"/>
    </xf>
    <xf numFmtId="0" fontId="47" fillId="68" borderId="0" xfId="0" applyFont="1" applyFill="1" applyProtection="1">
      <protection locked="0"/>
    </xf>
    <xf numFmtId="0" fontId="47" fillId="33" borderId="129" xfId="0" applyFont="1" applyFill="1" applyBorder="1" applyAlignment="1" applyProtection="1">
      <alignment vertical="center" wrapText="1"/>
      <protection locked="0"/>
    </xf>
    <xf numFmtId="0" fontId="47" fillId="0" borderId="114" xfId="0" applyFont="1" applyBorder="1" applyAlignment="1" applyProtection="1">
      <alignment horizontal="left" vertical="center"/>
      <protection locked="0"/>
    </xf>
    <xf numFmtId="0" fontId="47" fillId="0" borderId="122" xfId="0" applyFont="1" applyBorder="1" applyAlignment="1" applyProtection="1">
      <alignment horizontal="center"/>
      <protection locked="0"/>
    </xf>
    <xf numFmtId="177" fontId="0" fillId="33" borderId="0" xfId="2" applyNumberFormat="1" applyFont="1" applyFill="1"/>
    <xf numFmtId="0" fontId="139" fillId="33" borderId="189" xfId="0" applyFont="1" applyFill="1" applyBorder="1" applyAlignment="1" applyProtection="1">
      <alignment horizontal="center" vertical="center" wrapText="1"/>
      <protection locked="0"/>
    </xf>
    <xf numFmtId="0" fontId="139" fillId="33" borderId="186" xfId="0" applyFont="1" applyFill="1" applyBorder="1" applyAlignment="1" applyProtection="1">
      <alignment horizontal="center" vertical="center" wrapText="1"/>
      <protection locked="0"/>
    </xf>
    <xf numFmtId="0" fontId="47" fillId="33" borderId="186" xfId="0" applyFont="1" applyFill="1" applyBorder="1" applyAlignment="1" applyProtection="1">
      <alignment vertical="center" wrapText="1"/>
      <protection locked="0"/>
    </xf>
    <xf numFmtId="0" fontId="47" fillId="33" borderId="192" xfId="0" applyFont="1" applyFill="1" applyBorder="1" applyAlignment="1" applyProtection="1">
      <alignment vertical="center" wrapText="1"/>
      <protection locked="0"/>
    </xf>
    <xf numFmtId="0" fontId="0" fillId="33" borderId="192" xfId="0" applyFill="1" applyBorder="1" applyAlignment="1" applyProtection="1">
      <alignment wrapText="1"/>
      <protection locked="0"/>
    </xf>
    <xf numFmtId="0" fontId="8" fillId="5" borderId="115" xfId="0" applyFont="1" applyFill="1" applyBorder="1" applyAlignment="1">
      <alignment vertical="center"/>
    </xf>
    <xf numFmtId="168" fontId="5" fillId="5" borderId="116" xfId="1" applyNumberFormat="1" applyFont="1" applyFill="1" applyBorder="1" applyAlignment="1">
      <alignment horizontal="right" vertical="center"/>
    </xf>
    <xf numFmtId="0" fontId="133" fillId="42" borderId="202" xfId="0" applyFont="1" applyFill="1" applyBorder="1" applyAlignment="1">
      <alignment vertical="center"/>
    </xf>
    <xf numFmtId="0" fontId="135" fillId="42" borderId="201" xfId="0" applyFont="1" applyFill="1" applyBorder="1" applyAlignment="1">
      <alignment horizontal="center" vertical="top" wrapText="1"/>
    </xf>
    <xf numFmtId="0" fontId="47" fillId="42" borderId="201" xfId="0" applyFont="1" applyFill="1" applyBorder="1" applyAlignment="1">
      <alignment horizontal="center"/>
    </xf>
    <xf numFmtId="0" fontId="59" fillId="4" borderId="32" xfId="0" applyFont="1" applyFill="1" applyBorder="1"/>
    <xf numFmtId="0" fontId="3" fillId="5" borderId="0" xfId="0" quotePrefix="1" applyFont="1" applyFill="1"/>
    <xf numFmtId="0" fontId="63" fillId="42" borderId="127" xfId="0" applyFont="1" applyFill="1" applyBorder="1" applyAlignment="1">
      <alignment horizontal="right" vertical="center" wrapText="1"/>
    </xf>
    <xf numFmtId="0" fontId="47" fillId="0" borderId="122" xfId="0" applyFont="1" applyBorder="1" applyAlignment="1" applyProtection="1">
      <alignment horizontal="center" vertical="center"/>
      <protection locked="0"/>
    </xf>
    <xf numFmtId="0" fontId="63" fillId="42" borderId="122" xfId="0" applyFont="1" applyFill="1" applyBorder="1" applyAlignment="1">
      <alignment vertical="center"/>
    </xf>
    <xf numFmtId="0" fontId="134" fillId="42" borderId="193" xfId="0" applyFont="1" applyFill="1" applyBorder="1" applyAlignment="1">
      <alignment horizontal="center" vertical="top" wrapText="1"/>
    </xf>
    <xf numFmtId="0" fontId="12" fillId="33" borderId="0" xfId="3" applyNumberFormat="1" applyFill="1" applyBorder="1" applyAlignment="1" applyProtection="1">
      <alignment vertical="center"/>
      <protection locked="0"/>
    </xf>
    <xf numFmtId="2" fontId="89" fillId="39" borderId="1" xfId="0" applyNumberFormat="1" applyFont="1" applyFill="1" applyBorder="1"/>
    <xf numFmtId="2" fontId="89" fillId="39" borderId="72" xfId="0" applyNumberFormat="1" applyFont="1" applyFill="1" applyBorder="1"/>
    <xf numFmtId="2" fontId="89" fillId="0" borderId="1" xfId="0" applyNumberFormat="1" applyFont="1" applyBorder="1" applyAlignment="1">
      <alignment horizontal="center" wrapText="1"/>
    </xf>
    <xf numFmtId="2" fontId="89" fillId="0" borderId="1" xfId="0" applyNumberFormat="1" applyFont="1" applyBorder="1" applyAlignment="1">
      <alignment horizontal="center"/>
    </xf>
    <xf numFmtId="2" fontId="89" fillId="0" borderId="72" xfId="0" applyNumberFormat="1" applyFont="1" applyBorder="1" applyAlignment="1">
      <alignment horizontal="center" wrapText="1"/>
    </xf>
    <xf numFmtId="2" fontId="89" fillId="0" borderId="1" xfId="1" applyNumberFormat="1" applyFont="1" applyBorder="1" applyAlignment="1">
      <alignment horizontal="center"/>
    </xf>
    <xf numFmtId="2" fontId="89" fillId="0" borderId="1" xfId="1" applyNumberFormat="1" applyFont="1" applyBorder="1"/>
    <xf numFmtId="2" fontId="89" fillId="67" borderId="1" xfId="1" applyNumberFormat="1" applyFont="1" applyFill="1" applyBorder="1"/>
    <xf numFmtId="2" fontId="89" fillId="49" borderId="1" xfId="1" applyNumberFormat="1" applyFont="1" applyFill="1" applyBorder="1"/>
    <xf numFmtId="2" fontId="89" fillId="49" borderId="67" xfId="0" applyNumberFormat="1" applyFont="1" applyFill="1" applyBorder="1"/>
    <xf numFmtId="2" fontId="89" fillId="49" borderId="67" xfId="5" applyNumberFormat="1" applyFont="1" applyFill="1" applyBorder="1"/>
    <xf numFmtId="2" fontId="89" fillId="49" borderId="67" xfId="1" applyNumberFormat="1" applyFont="1" applyFill="1" applyBorder="1"/>
    <xf numFmtId="2" fontId="89" fillId="0" borderId="67" xfId="1" applyNumberFormat="1" applyFont="1" applyBorder="1"/>
    <xf numFmtId="2" fontId="89" fillId="0" borderId="67" xfId="2" applyNumberFormat="1" applyFont="1" applyBorder="1"/>
    <xf numFmtId="2" fontId="89" fillId="0" borderId="67" xfId="0" applyNumberFormat="1" applyFont="1" applyBorder="1"/>
    <xf numFmtId="2" fontId="66" fillId="0" borderId="67" xfId="0" applyNumberFormat="1" applyFont="1" applyBorder="1" applyAlignment="1">
      <alignment vertical="center" wrapText="1"/>
    </xf>
    <xf numFmtId="2" fontId="66" fillId="49" borderId="67" xfId="0" applyNumberFormat="1" applyFont="1" applyFill="1" applyBorder="1" applyAlignment="1">
      <alignment vertical="center"/>
    </xf>
    <xf numFmtId="2" fontId="89" fillId="49" borderId="80" xfId="0" applyNumberFormat="1" applyFont="1" applyFill="1" applyBorder="1"/>
    <xf numFmtId="2" fontId="66" fillId="49" borderId="67" xfId="1" applyNumberFormat="1" applyFont="1" applyFill="1" applyBorder="1" applyAlignment="1">
      <alignment vertical="center"/>
    </xf>
    <xf numFmtId="2" fontId="66" fillId="33" borderId="123" xfId="1" applyNumberFormat="1" applyFont="1" applyFill="1" applyBorder="1" applyAlignment="1">
      <alignment vertical="center"/>
    </xf>
    <xf numFmtId="2" fontId="89" fillId="0" borderId="80" xfId="0" applyNumberFormat="1" applyFont="1" applyBorder="1"/>
    <xf numFmtId="2" fontId="89" fillId="0" borderId="0" xfId="0" applyNumberFormat="1" applyFont="1"/>
    <xf numFmtId="2" fontId="89" fillId="33" borderId="1" xfId="1" applyNumberFormat="1" applyFont="1" applyFill="1" applyBorder="1"/>
    <xf numFmtId="2" fontId="89" fillId="0" borderId="67" xfId="5" applyNumberFormat="1" applyFont="1" applyBorder="1"/>
    <xf numFmtId="0" fontId="32" fillId="3" borderId="205" xfId="0" applyFont="1" applyFill="1" applyBorder="1" applyProtection="1">
      <protection locked="0"/>
    </xf>
    <xf numFmtId="0" fontId="3" fillId="0" borderId="205" xfId="0" applyFont="1" applyBorder="1"/>
    <xf numFmtId="0" fontId="63" fillId="42" borderId="184" xfId="0" applyFont="1" applyFill="1" applyBorder="1" applyAlignment="1">
      <alignment horizontal="center"/>
    </xf>
    <xf numFmtId="0" fontId="68" fillId="33" borderId="129" xfId="0" applyFont="1" applyFill="1" applyBorder="1" applyProtection="1">
      <protection locked="0"/>
    </xf>
    <xf numFmtId="0" fontId="68" fillId="33" borderId="52" xfId="0" applyFont="1" applyFill="1" applyBorder="1" applyProtection="1">
      <protection locked="0"/>
    </xf>
    <xf numFmtId="171" fontId="68" fillId="33" borderId="137" xfId="0" applyNumberFormat="1" applyFont="1" applyFill="1" applyBorder="1" applyAlignment="1" applyProtection="1">
      <alignment horizontal="center" vertical="center"/>
      <protection locked="0"/>
    </xf>
    <xf numFmtId="0" fontId="8" fillId="4" borderId="0" xfId="0" applyFont="1" applyFill="1" applyAlignment="1">
      <alignment horizontal="center" wrapText="1"/>
    </xf>
    <xf numFmtId="9" fontId="32" fillId="5" borderId="201" xfId="5" applyFont="1" applyFill="1" applyBorder="1" applyAlignment="1" applyProtection="1">
      <alignment horizontal="center"/>
      <protection locked="0"/>
    </xf>
    <xf numFmtId="174" fontId="8" fillId="7" borderId="1" xfId="1" applyNumberFormat="1" applyFont="1" applyFill="1" applyBorder="1" applyAlignment="1">
      <alignment horizontal="center"/>
    </xf>
    <xf numFmtId="174" fontId="8" fillId="7" borderId="111" xfId="1" applyNumberFormat="1" applyFont="1" applyFill="1" applyBorder="1" applyAlignment="1">
      <alignment horizontal="center"/>
    </xf>
    <xf numFmtId="0" fontId="139" fillId="33" borderId="207" xfId="0" applyFont="1" applyFill="1" applyBorder="1" applyAlignment="1" applyProtection="1">
      <alignment horizontal="center" vertical="center" wrapText="1"/>
      <protection locked="0"/>
    </xf>
    <xf numFmtId="0" fontId="139" fillId="33" borderId="204" xfId="0" applyFont="1" applyFill="1" applyBorder="1" applyAlignment="1" applyProtection="1">
      <alignment horizontal="center" vertical="center" wrapText="1"/>
      <protection locked="0"/>
    </xf>
    <xf numFmtId="0" fontId="63" fillId="42" borderId="181" xfId="0" applyFont="1" applyFill="1" applyBorder="1" applyAlignment="1">
      <alignment horizontal="center"/>
    </xf>
    <xf numFmtId="0" fontId="139" fillId="33" borderId="208" xfId="0" applyFont="1" applyFill="1" applyBorder="1" applyAlignment="1" applyProtection="1">
      <alignment horizontal="center" vertical="center" wrapText="1"/>
      <protection locked="0"/>
    </xf>
    <xf numFmtId="0" fontId="139" fillId="33" borderId="209" xfId="0" applyFont="1" applyFill="1" applyBorder="1" applyAlignment="1" applyProtection="1">
      <alignment horizontal="center" vertical="center" wrapText="1"/>
      <protection locked="0"/>
    </xf>
    <xf numFmtId="0" fontId="39" fillId="43" borderId="1" xfId="0" applyFont="1" applyFill="1" applyBorder="1"/>
    <xf numFmtId="0" fontId="80" fillId="43" borderId="1" xfId="0" applyFont="1" applyFill="1" applyBorder="1"/>
    <xf numFmtId="0" fontId="39" fillId="56" borderId="1" xfId="0" applyFont="1" applyFill="1" applyBorder="1" applyAlignment="1">
      <alignment horizontal="center"/>
    </xf>
    <xf numFmtId="9" fontId="39" fillId="56" borderId="1" xfId="5" applyFont="1" applyFill="1" applyBorder="1" applyAlignment="1"/>
    <xf numFmtId="0" fontId="3" fillId="42" borderId="128" xfId="0" applyFont="1" applyFill="1" applyBorder="1"/>
    <xf numFmtId="174" fontId="13" fillId="33" borderId="0" xfId="1" applyNumberFormat="1" applyFont="1" applyFill="1"/>
    <xf numFmtId="174" fontId="8" fillId="33" borderId="0" xfId="1" applyNumberFormat="1" applyFont="1" applyFill="1"/>
    <xf numFmtId="173" fontId="10" fillId="33" borderId="0" xfId="1" applyNumberFormat="1" applyFont="1" applyFill="1" applyBorder="1" applyAlignment="1">
      <alignment horizontal="center"/>
    </xf>
    <xf numFmtId="174" fontId="36" fillId="33" borderId="0" xfId="1" applyNumberFormat="1" applyFont="1" applyFill="1" applyBorder="1" applyAlignment="1">
      <alignment horizontal="center" vertical="center"/>
    </xf>
    <xf numFmtId="174" fontId="10" fillId="33" borderId="0" xfId="1" applyNumberFormat="1" applyFont="1" applyFill="1" applyBorder="1"/>
    <xf numFmtId="174" fontId="8" fillId="33" borderId="0" xfId="1" applyNumberFormat="1" applyFont="1" applyFill="1" applyBorder="1"/>
    <xf numFmtId="0" fontId="66" fillId="42" borderId="1" xfId="0" applyFont="1" applyFill="1" applyBorder="1" applyAlignment="1" applyProtection="1">
      <alignment vertical="center"/>
      <protection locked="0"/>
    </xf>
    <xf numFmtId="0" fontId="66" fillId="33" borderId="1" xfId="0" applyFont="1" applyFill="1" applyBorder="1" applyAlignment="1" applyProtection="1">
      <alignment vertical="center" wrapText="1"/>
      <protection locked="0"/>
    </xf>
    <xf numFmtId="0" fontId="47" fillId="72" borderId="94" xfId="0" applyFont="1" applyFill="1" applyBorder="1" applyAlignment="1">
      <alignment horizontal="center"/>
    </xf>
    <xf numFmtId="0" fontId="32" fillId="77" borderId="0" xfId="0" applyFont="1" applyFill="1"/>
    <xf numFmtId="0" fontId="32" fillId="77" borderId="0" xfId="0" applyFont="1" applyFill="1" applyAlignment="1">
      <alignment wrapText="1"/>
    </xf>
    <xf numFmtId="0" fontId="68" fillId="76" borderId="0" xfId="0" applyFont="1" applyFill="1" applyAlignment="1">
      <alignment horizontal="center"/>
    </xf>
    <xf numFmtId="14" fontId="68" fillId="76" borderId="0" xfId="0" applyNumberFormat="1" applyFont="1" applyFill="1" applyAlignment="1">
      <alignment horizontal="center"/>
    </xf>
    <xf numFmtId="0" fontId="47" fillId="76" borderId="0" xfId="0" applyFont="1" applyFill="1" applyAlignment="1">
      <alignment horizontal="center"/>
    </xf>
    <xf numFmtId="164" fontId="68" fillId="77" borderId="0" xfId="0" applyNumberFormat="1" applyFont="1" applyFill="1" applyAlignment="1">
      <alignment horizontal="center"/>
    </xf>
    <xf numFmtId="0" fontId="68" fillId="76" borderId="0" xfId="0" applyFont="1" applyFill="1"/>
    <xf numFmtId="0" fontId="47" fillId="78" borderId="0" xfId="0" applyFont="1" applyFill="1" applyAlignment="1">
      <alignment vertical="center" wrapText="1"/>
    </xf>
    <xf numFmtId="0" fontId="47" fillId="52" borderId="0" xfId="0" applyFont="1" applyFill="1" applyAlignment="1">
      <alignment horizontal="left"/>
    </xf>
    <xf numFmtId="0" fontId="63" fillId="52" borderId="0" xfId="0" applyFont="1" applyFill="1" applyAlignment="1">
      <alignment vertical="center"/>
    </xf>
    <xf numFmtId="0" fontId="63" fillId="52" borderId="0" xfId="0" applyFont="1" applyFill="1" applyAlignment="1">
      <alignment vertical="center" wrapText="1"/>
    </xf>
    <xf numFmtId="177" fontId="63" fillId="52" borderId="0" xfId="2" applyNumberFormat="1" applyFont="1" applyFill="1" applyBorder="1" applyAlignment="1" applyProtection="1">
      <alignment vertical="center"/>
    </xf>
    <xf numFmtId="0" fontId="5" fillId="52" borderId="224" xfId="0" applyFont="1" applyFill="1" applyBorder="1" applyAlignment="1">
      <alignment horizontal="center" vertical="center" wrapText="1"/>
    </xf>
    <xf numFmtId="0" fontId="13" fillId="2" borderId="205" xfId="0" applyFont="1" applyFill="1" applyBorder="1"/>
    <xf numFmtId="0" fontId="5" fillId="85" borderId="224" xfId="0" applyFont="1" applyFill="1" applyBorder="1" applyAlignment="1">
      <alignment horizontal="center" vertical="center" wrapText="1"/>
    </xf>
    <xf numFmtId="0" fontId="27" fillId="12" borderId="22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0" fontId="5" fillId="12" borderId="218" xfId="0" applyFont="1" applyFill="1" applyBorder="1" applyAlignment="1">
      <alignment horizontal="center" vertical="center" wrapText="1"/>
    </xf>
    <xf numFmtId="0" fontId="27" fillId="12" borderId="223" xfId="0" applyFont="1" applyFill="1" applyBorder="1" applyAlignment="1">
      <alignment horizontal="center" vertical="center"/>
    </xf>
    <xf numFmtId="0" fontId="3" fillId="23" borderId="205" xfId="0" applyFont="1" applyFill="1" applyBorder="1"/>
    <xf numFmtId="0" fontId="3" fillId="23" borderId="0" xfId="0" applyFont="1" applyFill="1" applyAlignment="1">
      <alignment wrapText="1"/>
    </xf>
    <xf numFmtId="0" fontId="13" fillId="11" borderId="1" xfId="0" applyFont="1" applyFill="1" applyBorder="1" applyAlignment="1">
      <alignment wrapText="1"/>
    </xf>
    <xf numFmtId="0" fontId="12" fillId="0" borderId="0" xfId="3" applyNumberFormat="1" applyFill="1" applyBorder="1" applyAlignment="1" applyProtection="1">
      <alignment vertical="center" wrapText="1"/>
    </xf>
    <xf numFmtId="0" fontId="3" fillId="5" borderId="0" xfId="0" applyFont="1" applyFill="1"/>
    <xf numFmtId="0" fontId="5" fillId="5" borderId="0" xfId="0" applyFont="1" applyFill="1" applyAlignment="1">
      <alignment wrapText="1"/>
    </xf>
    <xf numFmtId="0" fontId="8" fillId="33" borderId="0" xfId="0" applyFont="1" applyFill="1" applyAlignment="1">
      <alignment horizontal="center" vertical="center"/>
    </xf>
    <xf numFmtId="0" fontId="25" fillId="33" borderId="0" xfId="0" applyFont="1" applyFill="1" applyAlignment="1">
      <alignment horizontal="center" vertical="center"/>
    </xf>
    <xf numFmtId="0" fontId="13" fillId="2" borderId="205" xfId="0" applyFont="1" applyFill="1" applyBorder="1" applyAlignment="1">
      <alignment horizontal="center" vertical="center"/>
    </xf>
    <xf numFmtId="0" fontId="32" fillId="3" borderId="222" xfId="0" applyFont="1" applyFill="1" applyBorder="1" applyAlignment="1" applyProtection="1">
      <alignment horizontal="center" vertical="center"/>
      <protection locked="0"/>
    </xf>
    <xf numFmtId="0" fontId="13" fillId="34" borderId="0" xfId="0" applyFont="1" applyFill="1" applyAlignment="1">
      <alignment horizontal="center" vertical="center"/>
    </xf>
    <xf numFmtId="0" fontId="13" fillId="2" borderId="0" xfId="0" applyFont="1" applyFill="1" applyAlignment="1">
      <alignment horizontal="center" vertical="center"/>
    </xf>
    <xf numFmtId="168" fontId="5" fillId="5" borderId="0" xfId="0" applyNumberFormat="1" applyFont="1" applyFill="1" applyAlignment="1">
      <alignment wrapText="1"/>
    </xf>
    <xf numFmtId="0" fontId="4" fillId="33" borderId="3" xfId="0" applyFont="1" applyFill="1" applyBorder="1" applyAlignment="1">
      <alignment vertical="center" wrapText="1"/>
    </xf>
    <xf numFmtId="0" fontId="4" fillId="33" borderId="0" xfId="0" applyFont="1" applyFill="1" applyAlignment="1">
      <alignment vertical="center" wrapText="1"/>
    </xf>
    <xf numFmtId="168" fontId="5" fillId="33" borderId="115" xfId="1" applyNumberFormat="1" applyFont="1" applyFill="1" applyBorder="1" applyAlignment="1">
      <alignment horizontal="right" vertical="center"/>
    </xf>
    <xf numFmtId="0" fontId="4" fillId="5" borderId="116" xfId="0" applyFont="1" applyFill="1" applyBorder="1" applyAlignment="1">
      <alignment vertical="center" wrapText="1"/>
    </xf>
    <xf numFmtId="0" fontId="3" fillId="5" borderId="0" xfId="0" quotePrefix="1" applyFont="1" applyFill="1" applyAlignment="1">
      <alignment vertical="center" wrapText="1"/>
    </xf>
    <xf numFmtId="0" fontId="42" fillId="31" borderId="226" xfId="0" applyFont="1" applyFill="1" applyBorder="1" applyAlignment="1">
      <alignment horizontal="center" vertical="center" wrapText="1"/>
    </xf>
    <xf numFmtId="0" fontId="3" fillId="31" borderId="227" xfId="0" applyFont="1" applyFill="1" applyBorder="1" applyAlignment="1">
      <alignment horizontal="left" vertical="center" wrapText="1"/>
    </xf>
    <xf numFmtId="0" fontId="45" fillId="85" borderId="225" xfId="3" applyFont="1" applyFill="1" applyBorder="1" applyAlignment="1" applyProtection="1">
      <alignment horizontal="left" vertical="center" wrapText="1"/>
      <protection locked="0"/>
    </xf>
    <xf numFmtId="2" fontId="68" fillId="33" borderId="129" xfId="0" applyNumberFormat="1" applyFont="1" applyFill="1" applyBorder="1" applyProtection="1">
      <protection locked="0"/>
    </xf>
    <xf numFmtId="2" fontId="63" fillId="33" borderId="129" xfId="0" applyNumberFormat="1" applyFont="1" applyFill="1" applyBorder="1" applyAlignment="1" applyProtection="1">
      <alignment horizontal="center" vertical="center"/>
      <protection locked="0"/>
    </xf>
    <xf numFmtId="174" fontId="68" fillId="69" borderId="122" xfId="1" applyNumberFormat="1" applyFont="1" applyFill="1" applyBorder="1" applyProtection="1">
      <protection locked="0"/>
    </xf>
    <xf numFmtId="174" fontId="68" fillId="69" borderId="175" xfId="1" applyNumberFormat="1" applyFont="1" applyFill="1" applyBorder="1" applyProtection="1">
      <protection locked="0"/>
    </xf>
    <xf numFmtId="174" fontId="68" fillId="69" borderId="94" xfId="1" applyNumberFormat="1" applyFont="1" applyFill="1" applyBorder="1" applyProtection="1">
      <protection locked="0"/>
    </xf>
    <xf numFmtId="174" fontId="68" fillId="0" borderId="122" xfId="1" applyNumberFormat="1" applyFont="1" applyBorder="1" applyAlignment="1" applyProtection="1">
      <alignment vertical="center"/>
      <protection locked="0"/>
    </xf>
    <xf numFmtId="174" fontId="68" fillId="0" borderId="94" xfId="1" applyNumberFormat="1" applyFont="1" applyBorder="1" applyAlignment="1" applyProtection="1">
      <alignment vertical="center"/>
      <protection locked="0"/>
    </xf>
    <xf numFmtId="0" fontId="12" fillId="0" borderId="0" xfId="3" applyAlignment="1" applyProtection="1">
      <alignment wrapText="1"/>
    </xf>
    <xf numFmtId="0" fontId="120" fillId="33" borderId="125" xfId="0" applyFont="1" applyFill="1" applyBorder="1" applyProtection="1">
      <protection locked="0"/>
    </xf>
    <xf numFmtId="0" fontId="120" fillId="33" borderId="126" xfId="0" applyFont="1" applyFill="1" applyBorder="1" applyProtection="1">
      <protection locked="0"/>
    </xf>
    <xf numFmtId="0" fontId="86" fillId="31" borderId="1" xfId="0" applyFont="1" applyFill="1" applyBorder="1" applyAlignment="1" applyProtection="1">
      <alignment horizontal="right" vertical="center"/>
      <protection locked="0"/>
    </xf>
    <xf numFmtId="0" fontId="120" fillId="33" borderId="118" xfId="0" applyFont="1" applyFill="1" applyBorder="1" applyProtection="1">
      <protection locked="0"/>
    </xf>
    <xf numFmtId="0" fontId="120" fillId="33" borderId="120" xfId="0" applyFont="1" applyFill="1" applyBorder="1" applyProtection="1">
      <protection locked="0"/>
    </xf>
    <xf numFmtId="0" fontId="120" fillId="33" borderId="0" xfId="0" applyFont="1" applyFill="1" applyAlignment="1">
      <alignment vertical="center" wrapText="1"/>
    </xf>
    <xf numFmtId="0" fontId="120" fillId="33" borderId="45" xfId="0" applyFont="1" applyFill="1" applyBorder="1" applyAlignment="1">
      <alignment vertical="center"/>
    </xf>
    <xf numFmtId="0" fontId="90" fillId="33" borderId="0" xfId="0" applyFont="1" applyFill="1" applyProtection="1">
      <protection locked="0"/>
    </xf>
    <xf numFmtId="0" fontId="85" fillId="31" borderId="1" xfId="0" applyFont="1" applyFill="1" applyBorder="1" applyAlignment="1" applyProtection="1">
      <alignment horizontal="right"/>
      <protection locked="0"/>
    </xf>
    <xf numFmtId="0" fontId="120" fillId="33" borderId="45" xfId="0" applyFont="1" applyFill="1" applyBorder="1" applyAlignment="1" applyProtection="1">
      <alignment vertical="center" wrapText="1"/>
      <protection locked="0"/>
    </xf>
    <xf numFmtId="0" fontId="120" fillId="33" borderId="0" xfId="0" applyFont="1" applyFill="1" applyAlignment="1" applyProtection="1">
      <alignment vertical="center" wrapText="1"/>
      <protection locked="0"/>
    </xf>
    <xf numFmtId="0" fontId="78" fillId="33" borderId="0" xfId="0" applyFont="1" applyFill="1" applyProtection="1">
      <protection locked="0"/>
    </xf>
    <xf numFmtId="0" fontId="117" fillId="33" borderId="0" xfId="0" applyFont="1" applyFill="1" applyProtection="1">
      <protection locked="0"/>
    </xf>
    <xf numFmtId="0" fontId="93" fillId="31" borderId="225" xfId="0" applyFont="1" applyFill="1" applyBorder="1" applyAlignment="1" applyProtection="1">
      <alignment horizontal="right" vertical="center"/>
      <protection locked="0"/>
    </xf>
    <xf numFmtId="174" fontId="86" fillId="31" borderId="225" xfId="1" applyNumberFormat="1" applyFont="1" applyFill="1" applyBorder="1" applyProtection="1">
      <protection locked="0"/>
    </xf>
    <xf numFmtId="0" fontId="0" fillId="33" borderId="205" xfId="0" applyFill="1" applyBorder="1" applyProtection="1">
      <protection locked="0"/>
    </xf>
    <xf numFmtId="0" fontId="78" fillId="33" borderId="205" xfId="0" applyFont="1" applyFill="1" applyBorder="1" applyProtection="1">
      <protection locked="0"/>
    </xf>
    <xf numFmtId="0" fontId="47" fillId="76" borderId="0" xfId="0" applyFont="1" applyFill="1" applyAlignment="1">
      <alignment vertical="center"/>
    </xf>
    <xf numFmtId="0" fontId="63" fillId="42" borderId="112" xfId="0" applyFont="1" applyFill="1" applyBorder="1" applyAlignment="1">
      <alignment vertical="center"/>
    </xf>
    <xf numFmtId="0" fontId="63" fillId="42" borderId="142" xfId="0" applyFont="1" applyFill="1" applyBorder="1" applyAlignment="1">
      <alignment horizontal="center" vertical="center"/>
    </xf>
    <xf numFmtId="0" fontId="63" fillId="42" borderId="143" xfId="0" applyFont="1" applyFill="1" applyBorder="1" applyAlignment="1">
      <alignment horizontal="center" vertical="center"/>
    </xf>
    <xf numFmtId="0" fontId="63" fillId="42" borderId="144" xfId="0" applyFont="1" applyFill="1" applyBorder="1" applyAlignment="1">
      <alignment horizontal="center" vertical="center" wrapText="1"/>
    </xf>
    <xf numFmtId="0" fontId="139" fillId="42" borderId="143" xfId="0" applyFont="1" applyFill="1" applyBorder="1" applyAlignment="1">
      <alignment horizontal="center" vertical="center"/>
    </xf>
    <xf numFmtId="0" fontId="63" fillId="70" borderId="143" xfId="0" applyFont="1" applyFill="1" applyBorder="1" applyAlignment="1">
      <alignment horizontal="center" vertical="center"/>
    </xf>
    <xf numFmtId="0" fontId="47" fillId="76" borderId="3" xfId="0" applyFont="1" applyFill="1" applyBorder="1" applyAlignment="1">
      <alignment vertical="center"/>
    </xf>
    <xf numFmtId="0" fontId="24" fillId="7" borderId="0" xfId="0" applyFont="1" applyFill="1" applyAlignment="1">
      <alignment horizontal="center" vertical="center"/>
    </xf>
    <xf numFmtId="0" fontId="24" fillId="4" borderId="0" xfId="0" applyFont="1" applyFill="1" applyAlignment="1">
      <alignment vertical="center"/>
    </xf>
    <xf numFmtId="0" fontId="0" fillId="33" borderId="0" xfId="0" applyFill="1" applyAlignment="1">
      <alignment vertical="center"/>
    </xf>
    <xf numFmtId="0" fontId="79" fillId="37" borderId="191" xfId="0" applyFont="1" applyFill="1" applyBorder="1" applyAlignment="1">
      <alignment vertical="center" wrapText="1"/>
    </xf>
    <xf numFmtId="0" fontId="79" fillId="37" borderId="117" xfId="0" applyFont="1" applyFill="1" applyBorder="1" applyAlignment="1">
      <alignment vertical="center" wrapText="1"/>
    </xf>
    <xf numFmtId="0" fontId="157" fillId="86" borderId="228" xfId="0" applyFont="1" applyFill="1" applyBorder="1"/>
    <xf numFmtId="183" fontId="157" fillId="0" borderId="228" xfId="0" applyNumberFormat="1" applyFont="1" applyBorder="1" applyAlignment="1">
      <alignment horizontal="center"/>
    </xf>
    <xf numFmtId="0" fontId="151" fillId="0" borderId="0" xfId="25" applyNumberFormat="1" applyFont="1"/>
    <xf numFmtId="0" fontId="151" fillId="0" borderId="0" xfId="25" applyNumberFormat="1" applyFont="1" applyFill="1"/>
    <xf numFmtId="174" fontId="7" fillId="7" borderId="10" xfId="1" applyNumberFormat="1" applyFont="1" applyFill="1" applyBorder="1" applyAlignment="1">
      <alignment horizontal="center" vertical="center"/>
    </xf>
    <xf numFmtId="0" fontId="52" fillId="5" borderId="1" xfId="0" applyFont="1" applyFill="1" applyBorder="1" applyAlignment="1" applyProtection="1">
      <alignment vertical="center"/>
      <protection locked="0"/>
    </xf>
    <xf numFmtId="0" fontId="12" fillId="31" borderId="1" xfId="3" applyFill="1" applyBorder="1" applyAlignment="1" applyProtection="1">
      <alignment vertical="center"/>
      <protection locked="0"/>
    </xf>
    <xf numFmtId="0" fontId="115" fillId="0" borderId="0" xfId="22" applyFont="1"/>
    <xf numFmtId="0" fontId="1" fillId="0" borderId="0" xfId="8"/>
    <xf numFmtId="0" fontId="115" fillId="0" borderId="0" xfId="8" applyFont="1"/>
    <xf numFmtId="2" fontId="13" fillId="66" borderId="0" xfId="0" applyNumberFormat="1" applyFont="1" applyFill="1"/>
    <xf numFmtId="0" fontId="115" fillId="56" borderId="0" xfId="8" applyFont="1" applyFill="1"/>
    <xf numFmtId="0" fontId="1" fillId="56" borderId="0" xfId="8" applyFill="1"/>
    <xf numFmtId="2" fontId="13" fillId="36" borderId="0" xfId="0" applyNumberFormat="1" applyFont="1" applyFill="1"/>
    <xf numFmtId="0" fontId="13" fillId="66" borderId="0" xfId="0" applyFont="1" applyFill="1"/>
    <xf numFmtId="0" fontId="10" fillId="0" borderId="229" xfId="0" applyFont="1" applyBorder="1"/>
    <xf numFmtId="0" fontId="5" fillId="0" borderId="229" xfId="0" applyFont="1" applyBorder="1"/>
    <xf numFmtId="0" fontId="157" fillId="0" borderId="229" xfId="0" applyFont="1" applyBorder="1"/>
    <xf numFmtId="0" fontId="157" fillId="86" borderId="229" xfId="0" applyFont="1" applyFill="1" applyBorder="1"/>
    <xf numFmtId="0" fontId="3" fillId="0" borderId="229" xfId="0" applyFont="1" applyBorder="1"/>
    <xf numFmtId="0" fontId="13" fillId="0" borderId="229" xfId="0" applyFont="1" applyBorder="1"/>
    <xf numFmtId="0" fontId="13" fillId="0" borderId="229" xfId="0" applyFont="1" applyBorder="1" applyAlignment="1">
      <alignment horizontal="left"/>
    </xf>
    <xf numFmtId="2" fontId="13" fillId="0" borderId="229" xfId="0" applyNumberFormat="1" applyFont="1" applyBorder="1"/>
    <xf numFmtId="0" fontId="157" fillId="86" borderId="229" xfId="0" applyFont="1" applyFill="1" applyBorder="1" applyAlignment="1">
      <alignment vertical="center"/>
    </xf>
    <xf numFmtId="181" fontId="157" fillId="0" borderId="229" xfId="0" applyNumberFormat="1" applyFont="1" applyBorder="1" applyAlignment="1">
      <alignment horizontal="center"/>
    </xf>
    <xf numFmtId="0" fontId="157" fillId="86" borderId="229" xfId="0" applyFont="1" applyFill="1" applyBorder="1" applyAlignment="1">
      <alignment vertical="center" wrapText="1"/>
    </xf>
    <xf numFmtId="0" fontId="3" fillId="0" borderId="229" xfId="0" applyFont="1" applyBorder="1" applyAlignment="1">
      <alignment horizontal="left"/>
    </xf>
    <xf numFmtId="0" fontId="157" fillId="87" borderId="229" xfId="0" applyFont="1" applyFill="1" applyBorder="1" applyAlignment="1">
      <alignment horizontal="center"/>
    </xf>
    <xf numFmtId="0" fontId="13" fillId="83" borderId="229" xfId="0" applyFont="1" applyFill="1" applyBorder="1" applyAlignment="1">
      <alignment horizontal="left"/>
    </xf>
    <xf numFmtId="2" fontId="3" fillId="0" borderId="229" xfId="0" applyNumberFormat="1" applyFont="1" applyBorder="1"/>
    <xf numFmtId="2" fontId="3" fillId="0" borderId="229" xfId="0" applyNumberFormat="1" applyFont="1" applyBorder="1" applyAlignment="1">
      <alignment horizontal="left"/>
    </xf>
    <xf numFmtId="166" fontId="13" fillId="0" borderId="229" xfId="0" applyNumberFormat="1" applyFont="1" applyBorder="1"/>
    <xf numFmtId="0" fontId="13" fillId="0" borderId="232" xfId="0" applyFont="1" applyBorder="1"/>
    <xf numFmtId="0" fontId="5" fillId="0" borderId="229" xfId="0" applyFont="1" applyBorder="1" applyAlignment="1">
      <alignment horizontal="center"/>
    </xf>
    <xf numFmtId="0" fontId="157" fillId="86" borderId="229" xfId="0" applyFont="1" applyFill="1" applyBorder="1" applyAlignment="1">
      <alignment horizontal="center"/>
    </xf>
    <xf numFmtId="182" fontId="157" fillId="0" borderId="229" xfId="0" applyNumberFormat="1" applyFont="1" applyBorder="1" applyAlignment="1">
      <alignment horizontal="center"/>
    </xf>
    <xf numFmtId="0" fontId="157" fillId="87" borderId="229" xfId="0" applyFont="1" applyFill="1" applyBorder="1" applyAlignment="1">
      <alignment vertical="center"/>
    </xf>
    <xf numFmtId="0" fontId="3" fillId="0" borderId="229" xfId="0" applyFont="1" applyBorder="1" applyAlignment="1">
      <alignment wrapText="1"/>
    </xf>
    <xf numFmtId="0" fontId="13" fillId="42" borderId="230" xfId="0" applyFont="1" applyFill="1" applyBorder="1" applyAlignment="1">
      <alignment horizontal="left"/>
    </xf>
    <xf numFmtId="168" fontId="0" fillId="42" borderId="233" xfId="0" applyNumberFormat="1" applyFill="1" applyBorder="1" applyAlignment="1">
      <alignment horizontal="center" wrapText="1"/>
    </xf>
    <xf numFmtId="168" fontId="0" fillId="42" borderId="206" xfId="0" applyNumberFormat="1" applyFill="1" applyBorder="1" applyAlignment="1">
      <alignment horizontal="center"/>
    </xf>
    <xf numFmtId="168" fontId="0" fillId="42" borderId="52" xfId="0" applyNumberFormat="1" applyFill="1" applyBorder="1" applyAlignment="1">
      <alignment horizontal="center" wrapText="1"/>
    </xf>
    <xf numFmtId="168" fontId="0" fillId="42" borderId="123" xfId="0" applyNumberFormat="1" applyFill="1" applyBorder="1" applyAlignment="1">
      <alignment horizontal="center"/>
    </xf>
    <xf numFmtId="168" fontId="0" fillId="42" borderId="27" xfId="0" applyNumberFormat="1" applyFill="1" applyBorder="1" applyAlignment="1">
      <alignment horizontal="center" wrapText="1"/>
    </xf>
    <xf numFmtId="0" fontId="13" fillId="42" borderId="234" xfId="0" applyFont="1" applyFill="1" applyBorder="1" applyAlignment="1">
      <alignment horizontal="left"/>
    </xf>
    <xf numFmtId="168" fontId="0" fillId="42" borderId="225" xfId="0" applyNumberFormat="1" applyFill="1" applyBorder="1" applyAlignment="1">
      <alignment horizontal="center"/>
    </xf>
    <xf numFmtId="0" fontId="3" fillId="42" borderId="230" xfId="0" applyFont="1" applyFill="1" applyBorder="1"/>
    <xf numFmtId="0" fontId="0" fillId="51" borderId="0" xfId="0" applyFill="1"/>
    <xf numFmtId="166" fontId="23" fillId="0" borderId="111" xfId="0" applyNumberFormat="1" applyFont="1" applyBorder="1" applyAlignment="1">
      <alignment horizontal="center"/>
    </xf>
    <xf numFmtId="0" fontId="47" fillId="42" borderId="232" xfId="0" applyFont="1" applyFill="1" applyBorder="1" applyAlignment="1">
      <alignment horizontal="left"/>
    </xf>
    <xf numFmtId="1" fontId="68" fillId="33" borderId="235" xfId="2" applyNumberFormat="1" applyFont="1" applyFill="1" applyBorder="1" applyAlignment="1" applyProtection="1">
      <alignment vertical="center"/>
      <protection locked="0"/>
    </xf>
    <xf numFmtId="1" fontId="68" fillId="33" borderId="225" xfId="2" applyNumberFormat="1" applyFont="1" applyFill="1" applyBorder="1" applyAlignment="1" applyProtection="1">
      <alignment vertical="center"/>
      <protection locked="0"/>
    </xf>
    <xf numFmtId="0" fontId="3" fillId="42" borderId="147" xfId="0" applyFont="1" applyFill="1" applyBorder="1"/>
    <xf numFmtId="0" fontId="6" fillId="72" borderId="225" xfId="0" applyFont="1" applyFill="1" applyBorder="1" applyAlignment="1">
      <alignment horizontal="center"/>
    </xf>
    <xf numFmtId="168" fontId="6" fillId="72" borderId="225" xfId="0" applyNumberFormat="1" applyFont="1" applyFill="1" applyBorder="1" applyAlignment="1">
      <alignment horizontal="center" wrapText="1"/>
    </xf>
    <xf numFmtId="0" fontId="90" fillId="0" borderId="0" xfId="0" applyFont="1"/>
    <xf numFmtId="0" fontId="0" fillId="0" borderId="0" xfId="0" applyAlignment="1">
      <alignment wrapText="1"/>
    </xf>
    <xf numFmtId="0" fontId="36" fillId="9" borderId="0" xfId="0" applyFont="1" applyFill="1"/>
    <xf numFmtId="0" fontId="36" fillId="9" borderId="0" xfId="0" applyFont="1" applyFill="1" applyAlignment="1">
      <alignment horizontal="center"/>
    </xf>
    <xf numFmtId="0" fontId="154" fillId="83" borderId="205" xfId="3" applyFont="1" applyFill="1" applyBorder="1" applyAlignment="1" applyProtection="1">
      <alignment horizontal="center" vertical="center"/>
      <protection locked="0"/>
    </xf>
    <xf numFmtId="0" fontId="154" fillId="83" borderId="205" xfId="3" applyFont="1" applyFill="1" applyBorder="1" applyAlignment="1" applyProtection="1">
      <alignment horizontal="center" vertical="center" wrapText="1"/>
      <protection locked="0"/>
    </xf>
    <xf numFmtId="0" fontId="0" fillId="33" borderId="239" xfId="0" applyFill="1" applyBorder="1" applyProtection="1">
      <protection locked="0"/>
    </xf>
    <xf numFmtId="168" fontId="121" fillId="56" borderId="127" xfId="0" applyNumberFormat="1" applyFont="1" applyFill="1" applyBorder="1"/>
    <xf numFmtId="0" fontId="63" fillId="42" borderId="149" xfId="0" applyFont="1" applyFill="1" applyBorder="1"/>
    <xf numFmtId="0" fontId="63" fillId="42" borderId="151" xfId="0" applyFont="1" applyFill="1" applyBorder="1"/>
    <xf numFmtId="0" fontId="47" fillId="42" borderId="172" xfId="0" applyFont="1" applyFill="1" applyBorder="1" applyAlignment="1">
      <alignment horizontal="left" vertical="center"/>
    </xf>
    <xf numFmtId="0" fontId="3" fillId="0" borderId="172" xfId="0" applyFont="1" applyBorder="1" applyAlignment="1">
      <alignment horizontal="left" vertical="center"/>
    </xf>
    <xf numFmtId="0" fontId="63" fillId="42" borderId="173" xfId="0" applyFont="1" applyFill="1" applyBorder="1" applyAlignment="1">
      <alignment horizontal="center"/>
    </xf>
    <xf numFmtId="0" fontId="63" fillId="42" borderId="174" xfId="0" applyFont="1" applyFill="1" applyBorder="1" applyAlignment="1">
      <alignment horizontal="center"/>
    </xf>
    <xf numFmtId="173" fontId="5" fillId="66" borderId="1" xfId="1" applyNumberFormat="1" applyFont="1" applyFill="1" applyBorder="1" applyAlignment="1">
      <alignment horizontal="center"/>
    </xf>
    <xf numFmtId="173" fontId="10" fillId="66" borderId="1" xfId="1" applyNumberFormat="1" applyFont="1" applyFill="1" applyBorder="1" applyAlignment="1">
      <alignment horizontal="center"/>
    </xf>
    <xf numFmtId="173" fontId="10" fillId="66" borderId="10" xfId="1" applyNumberFormat="1" applyFont="1" applyFill="1" applyBorder="1" applyAlignment="1">
      <alignment horizontal="center"/>
    </xf>
    <xf numFmtId="0" fontId="129" fillId="42" borderId="138" xfId="0" applyFont="1" applyFill="1" applyBorder="1" applyAlignment="1">
      <alignment horizontal="center" vertical="center"/>
    </xf>
    <xf numFmtId="0" fontId="129" fillId="42" borderId="140" xfId="0" applyFont="1" applyFill="1" applyBorder="1" applyAlignment="1">
      <alignment horizontal="center" vertical="center"/>
    </xf>
    <xf numFmtId="0" fontId="68" fillId="0" borderId="162" xfId="0" applyFont="1" applyBorder="1" applyProtection="1">
      <protection locked="0"/>
    </xf>
    <xf numFmtId="0" fontId="68" fillId="0" borderId="159" xfId="0" applyFont="1" applyBorder="1" applyProtection="1">
      <protection locked="0"/>
    </xf>
    <xf numFmtId="0" fontId="68" fillId="0" borderId="160" xfId="0" applyFont="1" applyBorder="1" applyProtection="1">
      <protection locked="0"/>
    </xf>
    <xf numFmtId="0" fontId="63" fillId="42" borderId="130" xfId="0" applyFont="1" applyFill="1" applyBorder="1" applyAlignment="1">
      <alignment horizontal="center" vertical="center"/>
    </xf>
    <xf numFmtId="0" fontId="63" fillId="42" borderId="31" xfId="0" applyFont="1" applyFill="1" applyBorder="1" applyAlignment="1">
      <alignment horizontal="center" vertical="center"/>
    </xf>
    <xf numFmtId="0" fontId="3" fillId="0" borderId="165" xfId="0" applyFont="1" applyBorder="1" applyAlignment="1" applyProtection="1">
      <alignment wrapText="1"/>
      <protection locked="0"/>
    </xf>
    <xf numFmtId="0" fontId="0" fillId="0" borderId="174" xfId="0" applyBorder="1" applyProtection="1">
      <protection locked="0"/>
    </xf>
    <xf numFmtId="0" fontId="127" fillId="0" borderId="122" xfId="3" applyFont="1" applyFill="1" applyBorder="1" applyAlignment="1" applyProtection="1">
      <protection locked="0"/>
    </xf>
    <xf numFmtId="0" fontId="140" fillId="0" borderId="122" xfId="0" applyFont="1" applyBorder="1" applyProtection="1">
      <protection locked="0"/>
    </xf>
    <xf numFmtId="165" fontId="135" fillId="72" borderId="152" xfId="0" applyNumberFormat="1" applyFont="1" applyFill="1" applyBorder="1" applyAlignment="1">
      <alignment horizontal="center" wrapText="1"/>
    </xf>
    <xf numFmtId="165" fontId="135" fillId="72" borderId="153" xfId="0" applyNumberFormat="1" applyFont="1" applyFill="1" applyBorder="1" applyAlignment="1">
      <alignment horizontal="center" wrapText="1"/>
    </xf>
    <xf numFmtId="165" fontId="135" fillId="72" borderId="154" xfId="0" applyNumberFormat="1" applyFont="1" applyFill="1" applyBorder="1" applyAlignment="1">
      <alignment horizontal="center" wrapText="1"/>
    </xf>
    <xf numFmtId="0" fontId="24" fillId="7" borderId="1" xfId="0" applyFont="1" applyFill="1" applyBorder="1" applyAlignment="1">
      <alignment horizontal="center" vertical="center"/>
    </xf>
    <xf numFmtId="0" fontId="24" fillId="7" borderId="111" xfId="0" applyFont="1" applyFill="1" applyBorder="1" applyAlignment="1">
      <alignment horizontal="center" vertical="center"/>
    </xf>
    <xf numFmtId="0" fontId="6" fillId="7" borderId="109" xfId="0" applyFont="1" applyFill="1" applyBorder="1" applyAlignment="1">
      <alignment horizontal="center" vertical="center"/>
    </xf>
    <xf numFmtId="0" fontId="6" fillId="7" borderId="110" xfId="0" applyFont="1" applyFill="1" applyBorder="1" applyAlignment="1">
      <alignment horizontal="center" vertical="center"/>
    </xf>
    <xf numFmtId="173" fontId="5" fillId="7" borderId="1" xfId="1" applyNumberFormat="1" applyFont="1" applyFill="1" applyBorder="1" applyAlignment="1">
      <alignment horizontal="center" vertical="center"/>
    </xf>
    <xf numFmtId="173" fontId="10" fillId="7" borderId="1" xfId="1" applyNumberFormat="1" applyFont="1" applyFill="1" applyBorder="1" applyAlignment="1">
      <alignment horizontal="center" vertical="center"/>
    </xf>
    <xf numFmtId="173" fontId="10" fillId="7" borderId="10" xfId="1" applyNumberFormat="1" applyFont="1" applyFill="1" applyBorder="1" applyAlignment="1">
      <alignment horizontal="center" vertical="center"/>
    </xf>
    <xf numFmtId="0" fontId="47" fillId="42" borderId="167" xfId="0" applyFont="1" applyFill="1" applyBorder="1" applyAlignment="1">
      <alignment horizontal="left"/>
    </xf>
    <xf numFmtId="0" fontId="47" fillId="42" borderId="168" xfId="0" applyFont="1" applyFill="1" applyBorder="1" applyAlignment="1">
      <alignment horizontal="left"/>
    </xf>
    <xf numFmtId="0" fontId="47" fillId="42" borderId="232" xfId="0" applyFont="1" applyFill="1" applyBorder="1" applyAlignment="1">
      <alignment horizontal="left"/>
    </xf>
    <xf numFmtId="0" fontId="47" fillId="42" borderId="129" xfId="0" applyFont="1" applyFill="1" applyBorder="1" applyAlignment="1">
      <alignment horizontal="left"/>
    </xf>
    <xf numFmtId="0" fontId="63" fillId="42" borderId="122" xfId="0" applyFont="1" applyFill="1" applyBorder="1" applyAlignment="1">
      <alignment horizontal="center" wrapText="1"/>
    </xf>
    <xf numFmtId="0" fontId="63" fillId="42" borderId="129" xfId="0" applyFont="1" applyFill="1" applyBorder="1" applyAlignment="1">
      <alignment horizontal="center"/>
    </xf>
    <xf numFmtId="0" fontId="47" fillId="42" borderId="130" xfId="0" applyFont="1" applyFill="1" applyBorder="1" applyAlignment="1">
      <alignment horizontal="left"/>
    </xf>
    <xf numFmtId="0" fontId="47" fillId="42" borderId="105" xfId="0" applyFont="1" applyFill="1" applyBorder="1" applyAlignment="1">
      <alignment horizontal="left"/>
    </xf>
    <xf numFmtId="0" fontId="63" fillId="42" borderId="162" xfId="0" applyFont="1" applyFill="1" applyBorder="1" applyAlignment="1">
      <alignment horizontal="center"/>
    </xf>
    <xf numFmtId="0" fontId="63" fillId="42" borderId="159" xfId="0" applyFont="1" applyFill="1" applyBorder="1" applyAlignment="1">
      <alignment horizontal="center"/>
    </xf>
    <xf numFmtId="0" fontId="63" fillId="42" borderId="160" xfId="0" applyFont="1" applyFill="1" applyBorder="1" applyAlignment="1">
      <alignment horizontal="center"/>
    </xf>
    <xf numFmtId="0" fontId="47" fillId="33" borderId="216" xfId="0" applyFont="1" applyFill="1" applyBorder="1" applyAlignment="1" applyProtection="1">
      <alignment horizontal="left"/>
      <protection locked="0"/>
    </xf>
    <xf numFmtId="0" fontId="47" fillId="33" borderId="207" xfId="0" applyFont="1" applyFill="1" applyBorder="1" applyAlignment="1" applyProtection="1">
      <alignment horizontal="left"/>
      <protection locked="0"/>
    </xf>
    <xf numFmtId="0" fontId="63" fillId="42" borderId="130" xfId="0" applyFont="1" applyFill="1" applyBorder="1" applyAlignment="1">
      <alignment horizontal="right"/>
    </xf>
    <xf numFmtId="0" fontId="63" fillId="42" borderId="105" xfId="0" applyFont="1" applyFill="1" applyBorder="1" applyAlignment="1">
      <alignment horizontal="right"/>
    </xf>
    <xf numFmtId="0" fontId="63" fillId="42" borderId="127" xfId="0" applyFont="1" applyFill="1" applyBorder="1" applyAlignment="1">
      <alignment horizontal="right"/>
    </xf>
    <xf numFmtId="0" fontId="63" fillId="42" borderId="124" xfId="0" applyFont="1" applyFill="1" applyBorder="1" applyAlignment="1">
      <alignment horizontal="right"/>
    </xf>
    <xf numFmtId="0" fontId="47" fillId="0" borderId="122" xfId="0" applyFont="1" applyBorder="1" applyAlignment="1" applyProtection="1">
      <alignment horizontal="center"/>
      <protection locked="0"/>
    </xf>
    <xf numFmtId="0" fontId="47" fillId="0" borderId="129" xfId="0" applyFont="1" applyBorder="1" applyAlignment="1" applyProtection="1">
      <alignment horizontal="center"/>
      <protection locked="0"/>
    </xf>
    <xf numFmtId="0" fontId="13" fillId="33" borderId="0" xfId="0" applyFont="1" applyFill="1" applyAlignment="1">
      <alignment horizontal="center"/>
    </xf>
    <xf numFmtId="0" fontId="8" fillId="4" borderId="0" xfId="0" applyFont="1" applyFill="1" applyAlignment="1">
      <alignment horizontal="center"/>
    </xf>
    <xf numFmtId="0" fontId="63" fillId="42" borderId="134" xfId="0" applyFont="1" applyFill="1" applyBorder="1" applyAlignment="1">
      <alignment horizontal="right"/>
    </xf>
    <xf numFmtId="0" fontId="63" fillId="42" borderId="135" xfId="0" applyFont="1" applyFill="1" applyBorder="1" applyAlignment="1">
      <alignment horizontal="right"/>
    </xf>
    <xf numFmtId="0" fontId="63" fillId="42" borderId="81" xfId="0" applyFont="1" applyFill="1" applyBorder="1" applyAlignment="1">
      <alignment horizontal="right"/>
    </xf>
    <xf numFmtId="0" fontId="63" fillId="42" borderId="136" xfId="0" applyFont="1" applyFill="1" applyBorder="1" applyAlignment="1">
      <alignment horizontal="right"/>
    </xf>
    <xf numFmtId="0" fontId="47" fillId="0" borderId="94" xfId="0" applyFont="1" applyBorder="1" applyAlignment="1" applyProtection="1">
      <alignment horizontal="center"/>
      <protection locked="0"/>
    </xf>
    <xf numFmtId="0" fontId="47" fillId="0" borderId="137" xfId="0" applyFont="1" applyBorder="1" applyAlignment="1" applyProtection="1">
      <alignment horizontal="center"/>
      <protection locked="0"/>
    </xf>
    <xf numFmtId="0" fontId="129" fillId="42" borderId="112" xfId="0" applyFont="1" applyFill="1" applyBorder="1" applyAlignment="1">
      <alignment horizontal="center"/>
    </xf>
    <xf numFmtId="0" fontId="129" fillId="42" borderId="82" xfId="0" applyFont="1" applyFill="1" applyBorder="1" applyAlignment="1">
      <alignment horizontal="center"/>
    </xf>
    <xf numFmtId="0" fontId="129" fillId="42" borderId="114" xfId="0" applyFont="1" applyFill="1" applyBorder="1" applyAlignment="1">
      <alignment horizontal="center"/>
    </xf>
    <xf numFmtId="0" fontId="130" fillId="70" borderId="138" xfId="0" applyFont="1" applyFill="1" applyBorder="1" applyAlignment="1">
      <alignment horizontal="center" wrapText="1"/>
    </xf>
    <xf numFmtId="0" fontId="130" fillId="70" borderId="139" xfId="0" applyFont="1" applyFill="1" applyBorder="1" applyAlignment="1">
      <alignment horizontal="center" wrapText="1"/>
    </xf>
    <xf numFmtId="0" fontId="130" fillId="70" borderId="140" xfId="0" applyFont="1" applyFill="1" applyBorder="1" applyAlignment="1">
      <alignment horizontal="center" wrapText="1"/>
    </xf>
    <xf numFmtId="0" fontId="47" fillId="42" borderId="2"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3" xfId="0" applyFont="1" applyFill="1" applyBorder="1" applyAlignment="1">
      <alignment horizontal="center" vertical="center" wrapText="1"/>
    </xf>
    <xf numFmtId="0" fontId="47" fillId="42" borderId="115" xfId="0" applyFont="1" applyFill="1" applyBorder="1" applyAlignment="1">
      <alignment horizontal="center" vertical="center" wrapText="1"/>
    </xf>
    <xf numFmtId="0" fontId="47" fillId="42" borderId="116" xfId="0" applyFont="1" applyFill="1" applyBorder="1" applyAlignment="1">
      <alignment horizontal="center" vertical="center" wrapText="1"/>
    </xf>
    <xf numFmtId="0" fontId="47" fillId="42" borderId="117" xfId="0" applyFont="1" applyFill="1" applyBorder="1" applyAlignment="1">
      <alignment horizontal="center" vertical="center" wrapText="1"/>
    </xf>
    <xf numFmtId="0" fontId="131" fillId="70" borderId="127" xfId="0" applyFont="1" applyFill="1" applyBorder="1" applyAlignment="1">
      <alignment horizontal="center"/>
    </xf>
    <xf numFmtId="0" fontId="131" fillId="70" borderId="31" xfId="0" applyFont="1" applyFill="1" applyBorder="1" applyAlignment="1">
      <alignment horizontal="center"/>
    </xf>
    <xf numFmtId="0" fontId="47" fillId="33" borderId="199" xfId="0" applyFont="1" applyFill="1" applyBorder="1" applyAlignment="1" applyProtection="1">
      <alignment vertical="center"/>
      <protection locked="0"/>
    </xf>
    <xf numFmtId="0" fontId="47" fillId="33" borderId="200" xfId="0" applyFont="1" applyFill="1" applyBorder="1" applyAlignment="1" applyProtection="1">
      <alignment vertical="center"/>
      <protection locked="0"/>
    </xf>
    <xf numFmtId="0" fontId="47" fillId="33" borderId="203" xfId="0" applyFont="1" applyFill="1" applyBorder="1" applyAlignment="1" applyProtection="1">
      <alignment horizontal="center" vertical="center"/>
      <protection locked="0"/>
    </xf>
    <xf numFmtId="0" fontId="47" fillId="33" borderId="204" xfId="0" applyFont="1" applyFill="1" applyBorder="1" applyAlignment="1" applyProtection="1">
      <alignment horizontal="center" vertical="center"/>
      <protection locked="0"/>
    </xf>
    <xf numFmtId="0" fontId="126" fillId="33" borderId="112" xfId="0" applyFont="1" applyFill="1" applyBorder="1" applyAlignment="1">
      <alignment horizontal="center" vertical="center"/>
    </xf>
    <xf numFmtId="0" fontId="126" fillId="33" borderId="82" xfId="0" applyFont="1" applyFill="1" applyBorder="1" applyAlignment="1">
      <alignment horizontal="center" vertical="center"/>
    </xf>
    <xf numFmtId="0" fontId="126" fillId="33" borderId="114" xfId="0" applyFont="1" applyFill="1" applyBorder="1" applyAlignment="1">
      <alignment horizontal="center" vertical="center"/>
    </xf>
    <xf numFmtId="0" fontId="47" fillId="65" borderId="132" xfId="0" applyFont="1" applyFill="1" applyBorder="1" applyAlignment="1" applyProtection="1">
      <alignment vertical="top" wrapText="1"/>
      <protection locked="0"/>
    </xf>
    <xf numFmtId="0" fontId="128" fillId="76" borderId="0" xfId="0" applyFont="1" applyFill="1" applyAlignment="1">
      <alignment horizontal="center" vertical="center"/>
    </xf>
    <xf numFmtId="0" fontId="63" fillId="42" borderId="130" xfId="0" applyFont="1" applyFill="1" applyBorder="1" applyAlignment="1">
      <alignment horizontal="right" vertical="center"/>
    </xf>
    <xf numFmtId="0" fontId="63" fillId="42" borderId="105" xfId="0" applyFont="1" applyFill="1" applyBorder="1" applyAlignment="1">
      <alignment horizontal="right" vertical="center"/>
    </xf>
    <xf numFmtId="0" fontId="63" fillId="42" borderId="127" xfId="0" applyFont="1" applyFill="1" applyBorder="1" applyAlignment="1">
      <alignment horizontal="right" vertical="center"/>
    </xf>
    <xf numFmtId="0" fontId="63" fillId="42" borderId="124" xfId="0" applyFont="1" applyFill="1" applyBorder="1" applyAlignment="1">
      <alignment horizontal="right" vertical="center"/>
    </xf>
    <xf numFmtId="0" fontId="47" fillId="75" borderId="122" xfId="0" applyFont="1" applyFill="1" applyBorder="1" applyAlignment="1" applyProtection="1">
      <alignment horizontal="center"/>
      <protection locked="0"/>
    </xf>
    <xf numFmtId="0" fontId="47" fillId="75" borderId="129" xfId="0" applyFont="1" applyFill="1" applyBorder="1" applyAlignment="1" applyProtection="1">
      <alignment horizontal="center"/>
      <protection locked="0"/>
    </xf>
    <xf numFmtId="0" fontId="47" fillId="33" borderId="163" xfId="0" applyFont="1" applyFill="1" applyBorder="1" applyAlignment="1" applyProtection="1">
      <alignment horizontal="center" vertical="center"/>
      <protection locked="0"/>
    </xf>
    <xf numFmtId="0" fontId="47" fillId="33" borderId="164" xfId="0" applyFont="1" applyFill="1" applyBorder="1" applyAlignment="1" applyProtection="1">
      <alignment horizontal="center" vertical="center"/>
      <protection locked="0"/>
    </xf>
    <xf numFmtId="0" fontId="63" fillId="42" borderId="165" xfId="0" applyFont="1" applyFill="1" applyBorder="1" applyAlignment="1">
      <alignment horizontal="right"/>
    </xf>
    <xf numFmtId="0" fontId="63" fillId="42" borderId="166" xfId="0" applyFont="1" applyFill="1" applyBorder="1" applyAlignment="1">
      <alignment horizontal="right"/>
    </xf>
    <xf numFmtId="0" fontId="47" fillId="82" borderId="163" xfId="0" applyFont="1" applyFill="1" applyBorder="1" applyAlignment="1" applyProtection="1">
      <alignment horizontal="center" vertical="center"/>
      <protection locked="0"/>
    </xf>
    <xf numFmtId="0" fontId="47" fillId="82" borderId="164" xfId="0" applyFont="1" applyFill="1" applyBorder="1" applyAlignment="1" applyProtection="1">
      <alignment horizontal="center" vertical="center"/>
      <protection locked="0"/>
    </xf>
    <xf numFmtId="0" fontId="63" fillId="42" borderId="144" xfId="0" applyFont="1" applyFill="1" applyBorder="1" applyAlignment="1">
      <alignment horizontal="center" vertical="center"/>
    </xf>
    <xf numFmtId="0" fontId="63" fillId="42" borderId="113" xfId="0" applyFont="1" applyFill="1" applyBorder="1" applyAlignment="1">
      <alignment horizontal="center" vertical="center"/>
    </xf>
    <xf numFmtId="0" fontId="63" fillId="42" borderId="142" xfId="0" applyFont="1" applyFill="1" applyBorder="1" applyAlignment="1">
      <alignment horizontal="center" vertical="center"/>
    </xf>
    <xf numFmtId="0" fontId="63" fillId="70" borderId="144" xfId="0" applyFont="1" applyFill="1" applyBorder="1" applyAlignment="1">
      <alignment horizontal="center" vertical="center"/>
    </xf>
    <xf numFmtId="0" fontId="63" fillId="70" borderId="114" xfId="0" applyFont="1" applyFill="1" applyBorder="1" applyAlignment="1">
      <alignment horizontal="center" vertical="center"/>
    </xf>
    <xf numFmtId="0" fontId="47" fillId="42" borderId="130" xfId="0" applyFont="1" applyFill="1" applyBorder="1" applyAlignment="1">
      <alignment horizontal="left" vertical="center" wrapText="1"/>
    </xf>
    <xf numFmtId="0" fontId="47" fillId="42" borderId="31" xfId="0" applyFont="1" applyFill="1" applyBorder="1" applyAlignment="1">
      <alignment horizontal="left" vertical="center" wrapText="1"/>
    </xf>
    <xf numFmtId="0" fontId="47" fillId="42" borderId="158" xfId="0" applyFont="1" applyFill="1" applyBorder="1" applyAlignment="1">
      <alignment horizontal="left" vertical="center" wrapText="1"/>
    </xf>
    <xf numFmtId="0" fontId="47" fillId="42" borderId="159" xfId="0" applyFont="1" applyFill="1" applyBorder="1" applyAlignment="1">
      <alignment horizontal="left" vertical="center" wrapText="1"/>
    </xf>
    <xf numFmtId="0" fontId="47" fillId="42" borderId="160" xfId="0" applyFont="1" applyFill="1" applyBorder="1" applyAlignment="1">
      <alignment horizontal="left" vertical="center" wrapText="1"/>
    </xf>
    <xf numFmtId="0" fontId="128" fillId="71" borderId="178" xfId="0" applyFont="1" applyFill="1" applyBorder="1" applyAlignment="1">
      <alignment horizontal="center" vertical="center" wrapText="1"/>
    </xf>
    <xf numFmtId="0" fontId="128" fillId="71" borderId="179" xfId="0" applyFont="1" applyFill="1" applyBorder="1" applyAlignment="1">
      <alignment horizontal="center" vertical="center" wrapText="1"/>
    </xf>
    <xf numFmtId="0" fontId="128" fillId="71" borderId="180" xfId="0" applyFont="1" applyFill="1" applyBorder="1" applyAlignment="1">
      <alignment horizontal="center" vertical="center" wrapText="1"/>
    </xf>
    <xf numFmtId="0" fontId="129" fillId="42" borderId="183" xfId="0" applyFont="1" applyFill="1" applyBorder="1" applyAlignment="1">
      <alignment horizontal="center" vertical="center"/>
    </xf>
    <xf numFmtId="0" fontId="129" fillId="42" borderId="153" xfId="0" applyFont="1" applyFill="1" applyBorder="1" applyAlignment="1">
      <alignment horizontal="center" vertical="center"/>
    </xf>
    <xf numFmtId="0" fontId="129" fillId="42" borderId="154" xfId="0" applyFont="1" applyFill="1" applyBorder="1" applyAlignment="1">
      <alignment horizontal="center" vertical="center"/>
    </xf>
    <xf numFmtId="0" fontId="63" fillId="42" borderId="183" xfId="0" applyFont="1" applyFill="1" applyBorder="1" applyAlignment="1">
      <alignment horizontal="center"/>
    </xf>
    <xf numFmtId="0" fontId="63" fillId="42" borderId="184" xfId="0" applyFont="1" applyFill="1" applyBorder="1" applyAlignment="1">
      <alignment horizontal="center"/>
    </xf>
    <xf numFmtId="0" fontId="139" fillId="33" borderId="138" xfId="0" applyFont="1" applyFill="1" applyBorder="1" applyAlignment="1" applyProtection="1">
      <alignment horizontal="center" vertical="center" wrapText="1"/>
      <protection locked="0"/>
    </xf>
    <xf numFmtId="0" fontId="139" fillId="33" borderId="185" xfId="0" applyFont="1" applyFill="1" applyBorder="1" applyAlignment="1" applyProtection="1">
      <alignment horizontal="center" vertical="center" wrapText="1"/>
      <protection locked="0"/>
    </xf>
    <xf numFmtId="0" fontId="129" fillId="42" borderId="112" xfId="0" applyFont="1" applyFill="1" applyBorder="1" applyAlignment="1">
      <alignment horizontal="center" vertical="center"/>
    </xf>
    <xf numFmtId="0" fontId="129" fillId="42" borderId="82" xfId="0" applyFont="1" applyFill="1" applyBorder="1" applyAlignment="1">
      <alignment horizontal="center" vertical="center"/>
    </xf>
    <xf numFmtId="0" fontId="129" fillId="42" borderId="114" xfId="0" applyFont="1" applyFill="1" applyBorder="1" applyAlignment="1">
      <alignment horizontal="center" vertical="center"/>
    </xf>
    <xf numFmtId="0" fontId="129" fillId="42" borderId="138" xfId="0" applyFont="1" applyFill="1" applyBorder="1" applyAlignment="1">
      <alignment horizontal="center"/>
    </xf>
    <xf numFmtId="0" fontId="129" fillId="42" borderId="139" xfId="0" applyFont="1" applyFill="1" applyBorder="1" applyAlignment="1">
      <alignment horizontal="center"/>
    </xf>
    <xf numFmtId="0" fontId="129" fillId="42" borderId="140" xfId="0" applyFont="1" applyFill="1" applyBorder="1" applyAlignment="1">
      <alignment horizontal="center"/>
    </xf>
    <xf numFmtId="0" fontId="129" fillId="42" borderId="113" xfId="0" applyFont="1" applyFill="1" applyBorder="1" applyAlignment="1">
      <alignment horizontal="center" vertical="center"/>
    </xf>
    <xf numFmtId="0" fontId="47" fillId="42" borderId="130" xfId="0" applyFont="1" applyFill="1" applyBorder="1" applyAlignment="1">
      <alignment horizontal="left" wrapText="1"/>
    </xf>
    <xf numFmtId="0" fontId="47" fillId="42" borderId="124" xfId="0" applyFont="1" applyFill="1" applyBorder="1" applyAlignment="1">
      <alignment horizontal="left" wrapText="1"/>
    </xf>
    <xf numFmtId="0" fontId="47" fillId="42" borderId="31" xfId="0" applyFont="1" applyFill="1" applyBorder="1" applyAlignment="1">
      <alignment horizontal="left" wrapText="1"/>
    </xf>
    <xf numFmtId="0" fontId="47" fillId="33" borderId="122" xfId="0" applyFont="1" applyFill="1" applyBorder="1" applyAlignment="1" applyProtection="1">
      <alignment horizontal="center" vertical="center"/>
      <protection locked="0"/>
    </xf>
    <xf numFmtId="0" fontId="47" fillId="33" borderId="129" xfId="0" applyFont="1" applyFill="1" applyBorder="1" applyAlignment="1" applyProtection="1">
      <alignment horizontal="center" vertical="center"/>
      <protection locked="0"/>
    </xf>
    <xf numFmtId="0" fontId="63" fillId="42" borderId="157" xfId="0" applyFont="1" applyFill="1" applyBorder="1" applyAlignment="1">
      <alignment horizontal="center"/>
    </xf>
    <xf numFmtId="0" fontId="129" fillId="42" borderId="139" xfId="0" applyFont="1" applyFill="1" applyBorder="1" applyAlignment="1">
      <alignment horizontal="center" vertical="center"/>
    </xf>
    <xf numFmtId="0" fontId="47" fillId="33" borderId="169" xfId="0" applyFont="1" applyFill="1" applyBorder="1" applyAlignment="1" applyProtection="1">
      <alignment horizontal="left"/>
      <protection locked="0"/>
    </xf>
    <xf numFmtId="0" fontId="47" fillId="33" borderId="217" xfId="0" applyFont="1" applyFill="1" applyBorder="1" applyAlignment="1" applyProtection="1">
      <alignment horizontal="left"/>
      <protection locked="0"/>
    </xf>
    <xf numFmtId="0" fontId="129" fillId="42" borderId="155" xfId="0" applyFont="1" applyFill="1" applyBorder="1" applyAlignment="1">
      <alignment horizontal="center" vertical="center"/>
    </xf>
    <xf numFmtId="0" fontId="129" fillId="42" borderId="156" xfId="0" applyFont="1" applyFill="1" applyBorder="1" applyAlignment="1">
      <alignment horizontal="center" vertical="center"/>
    </xf>
    <xf numFmtId="0" fontId="47" fillId="42" borderId="124" xfId="0" applyFont="1" applyFill="1" applyBorder="1" applyAlignment="1">
      <alignment horizontal="left" vertical="center" wrapText="1"/>
    </xf>
    <xf numFmtId="0" fontId="146" fillId="42" borderId="173" xfId="0" applyFont="1" applyFill="1" applyBorder="1" applyAlignment="1">
      <alignment horizontal="center" wrapText="1"/>
    </xf>
    <xf numFmtId="0" fontId="146" fillId="42" borderId="160" xfId="0" applyFont="1" applyFill="1" applyBorder="1" applyAlignment="1">
      <alignment horizontal="center" wrapText="1"/>
    </xf>
    <xf numFmtId="0" fontId="63" fillId="42" borderId="134" xfId="0" applyFont="1" applyFill="1" applyBorder="1" applyAlignment="1">
      <alignment horizontal="left" vertical="center" wrapText="1"/>
    </xf>
    <xf numFmtId="0" fontId="63" fillId="42" borderId="145" xfId="0" applyFont="1" applyFill="1" applyBorder="1" applyAlignment="1">
      <alignment horizontal="left" vertical="center" wrapText="1"/>
    </xf>
    <xf numFmtId="0" fontId="24" fillId="7" borderId="0" xfId="0" applyFont="1" applyFill="1" applyAlignment="1">
      <alignment horizontal="center"/>
    </xf>
    <xf numFmtId="43" fontId="8" fillId="9" borderId="18" xfId="1" applyFont="1" applyFill="1" applyBorder="1" applyAlignment="1">
      <alignment horizontal="center"/>
    </xf>
    <xf numFmtId="43" fontId="8" fillId="9" borderId="19" xfId="1" applyFont="1" applyFill="1" applyBorder="1" applyAlignment="1">
      <alignment horizontal="center"/>
    </xf>
    <xf numFmtId="0" fontId="10" fillId="7" borderId="10" xfId="0" applyFont="1" applyFill="1" applyBorder="1" applyAlignment="1">
      <alignment horizontal="center"/>
    </xf>
    <xf numFmtId="0" fontId="10" fillId="7" borderId="37" xfId="0" applyFont="1" applyFill="1" applyBorder="1" applyAlignment="1">
      <alignment horizontal="center"/>
    </xf>
    <xf numFmtId="0" fontId="10" fillId="7" borderId="32" xfId="0" applyFont="1" applyFill="1" applyBorder="1" applyAlignment="1">
      <alignment horizontal="center"/>
    </xf>
    <xf numFmtId="173" fontId="10" fillId="10" borderId="1" xfId="1" applyNumberFormat="1" applyFont="1" applyFill="1" applyBorder="1" applyAlignment="1">
      <alignment horizontal="center"/>
    </xf>
    <xf numFmtId="173" fontId="10" fillId="10" borderId="10" xfId="1" applyNumberFormat="1" applyFont="1" applyFill="1" applyBorder="1" applyAlignment="1">
      <alignment horizontal="center"/>
    </xf>
    <xf numFmtId="0" fontId="139" fillId="33" borderId="173" xfId="0" applyFont="1" applyFill="1" applyBorder="1" applyAlignment="1" applyProtection="1">
      <alignment horizontal="center" vertical="center" wrapText="1"/>
      <protection locked="0"/>
    </xf>
    <xf numFmtId="0" fontId="139" fillId="33" borderId="174" xfId="0" applyFont="1" applyFill="1" applyBorder="1" applyAlignment="1" applyProtection="1">
      <alignment horizontal="center" vertical="center" wrapText="1"/>
      <protection locked="0"/>
    </xf>
    <xf numFmtId="0" fontId="139" fillId="33" borderId="169" xfId="0" applyFont="1" applyFill="1" applyBorder="1" applyAlignment="1" applyProtection="1">
      <alignment horizontal="center" vertical="center" wrapText="1"/>
      <protection locked="0"/>
    </xf>
    <xf numFmtId="0" fontId="139" fillId="33" borderId="170" xfId="0" applyFont="1" applyFill="1" applyBorder="1" applyAlignment="1" applyProtection="1">
      <alignment horizontal="center" vertical="center" wrapText="1"/>
      <protection locked="0"/>
    </xf>
    <xf numFmtId="0" fontId="136" fillId="42" borderId="130" xfId="0" applyFont="1" applyFill="1" applyBorder="1" applyAlignment="1">
      <alignment horizontal="left" wrapText="1"/>
    </xf>
    <xf numFmtId="0" fontId="47" fillId="42" borderId="105" xfId="0" applyFont="1" applyFill="1" applyBorder="1" applyAlignment="1">
      <alignment horizontal="left" wrapText="1"/>
    </xf>
    <xf numFmtId="0" fontId="139" fillId="78" borderId="0" xfId="0" applyFont="1" applyFill="1" applyAlignment="1">
      <alignment horizontal="center" vertical="center" wrapText="1"/>
    </xf>
    <xf numFmtId="0" fontId="5" fillId="55" borderId="54" xfId="0" applyFont="1" applyFill="1" applyBorder="1" applyAlignment="1">
      <alignment horizontal="center"/>
    </xf>
    <xf numFmtId="0" fontId="5" fillId="55" borderId="55" xfId="0" applyFont="1" applyFill="1" applyBorder="1" applyAlignment="1">
      <alignment horizontal="center"/>
    </xf>
    <xf numFmtId="0" fontId="5" fillId="55" borderId="24" xfId="0" applyFont="1" applyFill="1" applyBorder="1" applyAlignment="1">
      <alignment horizontal="center"/>
    </xf>
    <xf numFmtId="0" fontId="5" fillId="36" borderId="1" xfId="0" applyFont="1" applyFill="1" applyBorder="1" applyAlignment="1">
      <alignment horizontal="center"/>
    </xf>
    <xf numFmtId="0" fontId="5" fillId="31" borderId="71" xfId="0" applyFont="1" applyFill="1" applyBorder="1" applyAlignment="1">
      <alignment horizontal="center"/>
    </xf>
    <xf numFmtId="0" fontId="5" fillId="31" borderId="37" xfId="0" applyFont="1" applyFill="1" applyBorder="1" applyAlignment="1">
      <alignment horizontal="center"/>
    </xf>
    <xf numFmtId="0" fontId="5" fillId="31" borderId="32" xfId="0" applyFont="1" applyFill="1" applyBorder="1" applyAlignment="1">
      <alignment horizontal="center"/>
    </xf>
    <xf numFmtId="0" fontId="5" fillId="31" borderId="1" xfId="0" applyFont="1" applyFill="1" applyBorder="1" applyAlignment="1">
      <alignment horizontal="center"/>
    </xf>
    <xf numFmtId="0" fontId="5" fillId="49" borderId="1" xfId="0" applyFont="1" applyFill="1" applyBorder="1" applyAlignment="1">
      <alignment horizontal="center"/>
    </xf>
    <xf numFmtId="0" fontId="5" fillId="52" borderId="1" xfId="0" applyFont="1" applyFill="1" applyBorder="1" applyAlignment="1">
      <alignment horizontal="center"/>
    </xf>
    <xf numFmtId="0" fontId="88" fillId="53" borderId="1" xfId="0" applyFont="1" applyFill="1" applyBorder="1" applyAlignment="1">
      <alignment horizontal="center"/>
    </xf>
    <xf numFmtId="0" fontId="88" fillId="51" borderId="1" xfId="0" applyFont="1" applyFill="1" applyBorder="1" applyAlignment="1">
      <alignment horizontal="center"/>
    </xf>
    <xf numFmtId="0" fontId="88" fillId="50" borderId="1" xfId="0" applyFont="1" applyFill="1" applyBorder="1" applyAlignment="1">
      <alignment horizontal="center"/>
    </xf>
    <xf numFmtId="0" fontId="5" fillId="46" borderId="1" xfId="0" applyFont="1" applyFill="1" applyBorder="1" applyAlignment="1">
      <alignment horizontal="center"/>
    </xf>
    <xf numFmtId="0" fontId="5" fillId="46" borderId="10" xfId="0" applyFont="1" applyFill="1" applyBorder="1" applyAlignment="1">
      <alignment horizontal="center"/>
    </xf>
    <xf numFmtId="0" fontId="5" fillId="51" borderId="119" xfId="0" applyFont="1" applyFill="1" applyBorder="1" applyAlignment="1">
      <alignment horizontal="center"/>
    </xf>
    <xf numFmtId="0" fontId="5" fillId="51" borderId="118" xfId="0" applyFont="1" applyFill="1" applyBorder="1" applyAlignment="1">
      <alignment horizontal="center"/>
    </xf>
    <xf numFmtId="0" fontId="5" fillId="51" borderId="141" xfId="0" applyFont="1" applyFill="1" applyBorder="1" applyAlignment="1">
      <alignment horizontal="center"/>
    </xf>
    <xf numFmtId="0" fontId="5" fillId="55" borderId="2" xfId="0" applyFont="1" applyFill="1" applyBorder="1" applyAlignment="1">
      <alignment horizontal="center"/>
    </xf>
    <xf numFmtId="0" fontId="5" fillId="55" borderId="0" xfId="0" applyFont="1" applyFill="1" applyAlignment="1">
      <alignment horizontal="center"/>
    </xf>
    <xf numFmtId="0" fontId="5" fillId="55" borderId="64" xfId="0" applyFont="1" applyFill="1" applyBorder="1" applyAlignment="1">
      <alignment horizontal="center"/>
    </xf>
    <xf numFmtId="0" fontId="59" fillId="4" borderId="2" xfId="0" applyFont="1" applyFill="1" applyBorder="1" applyAlignment="1">
      <alignment horizontal="left" wrapText="1"/>
    </xf>
    <xf numFmtId="0" fontId="59" fillId="4" borderId="0" xfId="0" applyFont="1" applyFill="1" applyAlignment="1">
      <alignment horizontal="left" wrapText="1"/>
    </xf>
    <xf numFmtId="0" fontId="59" fillId="4" borderId="3" xfId="0" applyFont="1" applyFill="1" applyBorder="1" applyAlignment="1">
      <alignment horizontal="left" wrapText="1"/>
    </xf>
    <xf numFmtId="0" fontId="70" fillId="4" borderId="2" xfId="0" applyFont="1" applyFill="1" applyBorder="1" applyAlignment="1">
      <alignment horizontal="center" vertical="center" wrapText="1"/>
    </xf>
    <xf numFmtId="0" fontId="70" fillId="4" borderId="0" xfId="0" applyFont="1" applyFill="1" applyAlignment="1">
      <alignment horizontal="center" vertical="center" wrapText="1"/>
    </xf>
    <xf numFmtId="0" fontId="70" fillId="4" borderId="3" xfId="0" applyFont="1" applyFill="1" applyBorder="1" applyAlignment="1">
      <alignment horizontal="center" vertical="center" wrapText="1"/>
    </xf>
    <xf numFmtId="0" fontId="28" fillId="8" borderId="18" xfId="0" applyFont="1" applyFill="1" applyBorder="1" applyAlignment="1">
      <alignment horizontal="center"/>
    </xf>
    <xf numFmtId="0" fontId="28" fillId="8" borderId="35" xfId="0" applyFont="1" applyFill="1" applyBorder="1" applyAlignment="1">
      <alignment horizontal="center"/>
    </xf>
    <xf numFmtId="0" fontId="28" fillId="8" borderId="19" xfId="0" applyFont="1" applyFill="1" applyBorder="1" applyAlignment="1">
      <alignment horizontal="center"/>
    </xf>
    <xf numFmtId="0" fontId="12" fillId="55" borderId="51" xfId="3" applyFill="1" applyBorder="1" applyAlignment="1" applyProtection="1">
      <alignment horizontal="left" vertical="center" wrapText="1"/>
      <protection locked="0"/>
    </xf>
    <xf numFmtId="0" fontId="12" fillId="55" borderId="66" xfId="3" applyFill="1" applyBorder="1" applyAlignment="1" applyProtection="1">
      <alignment horizontal="left" vertical="center" wrapText="1"/>
      <protection locked="0"/>
    </xf>
    <xf numFmtId="0" fontId="12" fillId="21" borderId="1" xfId="3" applyFill="1" applyBorder="1" applyAlignment="1" applyProtection="1">
      <alignment horizontal="left" vertical="center" wrapText="1"/>
      <protection locked="0"/>
    </xf>
    <xf numFmtId="0" fontId="12" fillId="21" borderId="12" xfId="3" applyFill="1" applyBorder="1" applyAlignment="1" applyProtection="1">
      <alignment horizontal="left" vertical="center" wrapText="1"/>
      <protection locked="0"/>
    </xf>
    <xf numFmtId="0" fontId="39" fillId="5" borderId="0" xfId="0" applyFont="1" applyFill="1" applyAlignment="1">
      <alignment horizontal="left" vertical="center"/>
    </xf>
    <xf numFmtId="0" fontId="3" fillId="5" borderId="0" xfId="0" applyFont="1" applyFill="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left" vertical="top" wrapText="1"/>
    </xf>
    <xf numFmtId="0" fontId="12" fillId="0" borderId="0" xfId="3" applyNumberFormat="1" applyFill="1" applyBorder="1" applyAlignment="1" applyProtection="1">
      <alignment horizontal="center" vertical="center" wrapText="1"/>
    </xf>
    <xf numFmtId="0" fontId="3" fillId="5" borderId="0" xfId="0" applyFont="1" applyFill="1" applyAlignment="1">
      <alignment horizontal="left" vertical="top" wrapText="1"/>
    </xf>
    <xf numFmtId="0" fontId="28" fillId="29" borderId="4" xfId="0" applyFont="1" applyFill="1" applyBorder="1" applyAlignment="1">
      <alignment horizontal="center"/>
    </xf>
    <xf numFmtId="0" fontId="28" fillId="29" borderId="1" xfId="0" applyFont="1" applyFill="1" applyBorder="1" applyAlignment="1">
      <alignment horizontal="center"/>
    </xf>
    <xf numFmtId="0" fontId="28" fillId="29" borderId="14" xfId="0" applyFont="1" applyFill="1" applyBorder="1" applyAlignment="1">
      <alignment horizontal="center"/>
    </xf>
    <xf numFmtId="0" fontId="28" fillId="29" borderId="40" xfId="0" applyFont="1" applyFill="1" applyBorder="1" applyAlignment="1">
      <alignment horizontal="center"/>
    </xf>
    <xf numFmtId="0" fontId="28" fillId="29" borderId="41" xfId="0" applyFont="1" applyFill="1" applyBorder="1" applyAlignment="1">
      <alignment horizontal="center"/>
    </xf>
    <xf numFmtId="0" fontId="28" fillId="29" borderId="42" xfId="0" applyFont="1" applyFill="1" applyBorder="1" applyAlignment="1">
      <alignment horizontal="center"/>
    </xf>
    <xf numFmtId="0" fontId="28" fillId="29" borderId="43" xfId="0" applyFont="1" applyFill="1" applyBorder="1" applyAlignment="1">
      <alignment horizontal="center"/>
    </xf>
    <xf numFmtId="0" fontId="28" fillId="29" borderId="24" xfId="0" applyFont="1" applyFill="1" applyBorder="1" applyAlignment="1">
      <alignment horizontal="center"/>
    </xf>
    <xf numFmtId="0" fontId="28" fillId="29" borderId="39" xfId="0" applyFont="1" applyFill="1" applyBorder="1" applyAlignment="1">
      <alignment horizontal="center"/>
    </xf>
    <xf numFmtId="0" fontId="28" fillId="29" borderId="44" xfId="0" applyFont="1" applyFill="1" applyBorder="1" applyAlignment="1">
      <alignment horizontal="center"/>
    </xf>
    <xf numFmtId="0" fontId="13" fillId="30" borderId="1" xfId="0" applyFont="1" applyFill="1" applyBorder="1" applyAlignment="1">
      <alignment horizontal="left"/>
    </xf>
    <xf numFmtId="0" fontId="10" fillId="11" borderId="46" xfId="0" applyFont="1" applyFill="1" applyBorder="1" applyAlignment="1">
      <alignment horizontal="center"/>
    </xf>
    <xf numFmtId="0" fontId="10" fillId="11" borderId="47" xfId="0" applyFont="1" applyFill="1" applyBorder="1" applyAlignment="1">
      <alignment horizontal="center"/>
    </xf>
    <xf numFmtId="0" fontId="59" fillId="2" borderId="48" xfId="0" applyFont="1" applyFill="1" applyBorder="1" applyAlignment="1">
      <alignment horizontal="left" vertical="center" wrapText="1"/>
    </xf>
    <xf numFmtId="0" fontId="59" fillId="2" borderId="49" xfId="0" applyFont="1" applyFill="1" applyBorder="1" applyAlignment="1">
      <alignment horizontal="left" vertical="center" wrapText="1"/>
    </xf>
    <xf numFmtId="0" fontId="59" fillId="2" borderId="50" xfId="0" applyFont="1" applyFill="1" applyBorder="1" applyAlignment="1">
      <alignment horizontal="left" vertical="center" wrapText="1"/>
    </xf>
    <xf numFmtId="0" fontId="147" fillId="25" borderId="187" xfId="0" applyFont="1" applyFill="1" applyBorder="1" applyAlignment="1">
      <alignment horizontal="center" vertical="center" wrapText="1"/>
    </xf>
    <xf numFmtId="0" fontId="147" fillId="25" borderId="188" xfId="0" applyFont="1" applyFill="1" applyBorder="1" applyAlignment="1">
      <alignment horizontal="center" vertical="center" wrapText="1"/>
    </xf>
    <xf numFmtId="0" fontId="12" fillId="79" borderId="45" xfId="3" applyFill="1" applyBorder="1" applyAlignment="1" applyProtection="1">
      <alignment horizontal="center" vertical="center" wrapText="1"/>
    </xf>
    <xf numFmtId="0" fontId="12" fillId="79" borderId="3" xfId="3" applyFill="1" applyBorder="1" applyAlignment="1" applyProtection="1">
      <alignment horizontal="center" vertical="center" wrapText="1"/>
    </xf>
    <xf numFmtId="173" fontId="5" fillId="7" borderId="1" xfId="1" applyNumberFormat="1" applyFont="1" applyFill="1" applyBorder="1" applyAlignment="1">
      <alignment horizontal="center"/>
    </xf>
    <xf numFmtId="173" fontId="10" fillId="7" borderId="1" xfId="1" applyNumberFormat="1" applyFont="1" applyFill="1" applyBorder="1" applyAlignment="1">
      <alignment horizontal="center"/>
    </xf>
    <xf numFmtId="173" fontId="10" fillId="7" borderId="10" xfId="1" applyNumberFormat="1" applyFont="1" applyFill="1" applyBorder="1" applyAlignment="1">
      <alignment horizontal="center"/>
    </xf>
    <xf numFmtId="0" fontId="6" fillId="7" borderId="109" xfId="0" applyFont="1" applyFill="1" applyBorder="1" applyAlignment="1">
      <alignment horizontal="center"/>
    </xf>
    <xf numFmtId="0" fontId="6" fillId="7" borderId="110" xfId="0" applyFont="1" applyFill="1" applyBorder="1" applyAlignment="1">
      <alignment horizontal="center"/>
    </xf>
    <xf numFmtId="0" fontId="27" fillId="8" borderId="201" xfId="0" applyFont="1" applyFill="1" applyBorder="1" applyAlignment="1">
      <alignment horizontal="center" vertical="center" wrapText="1"/>
    </xf>
    <xf numFmtId="0" fontId="6" fillId="32" borderId="95" xfId="0" applyFont="1" applyFill="1" applyBorder="1" applyAlignment="1">
      <alignment horizontal="center" vertical="center" wrapText="1"/>
    </xf>
    <xf numFmtId="0" fontId="6" fillId="32" borderId="37" xfId="0" applyFont="1" applyFill="1" applyBorder="1" applyAlignment="1">
      <alignment horizontal="center" vertical="center" wrapText="1"/>
    </xf>
    <xf numFmtId="0" fontId="6" fillId="32" borderId="96" xfId="0" applyFont="1" applyFill="1" applyBorder="1" applyAlignment="1">
      <alignment horizontal="center" vertical="center" wrapText="1"/>
    </xf>
    <xf numFmtId="0" fontId="6" fillId="31" borderId="122" xfId="0" applyFont="1" applyFill="1" applyBorder="1" applyAlignment="1">
      <alignment horizontal="center" vertical="center" wrapText="1"/>
    </xf>
    <xf numFmtId="0" fontId="24" fillId="7" borderId="1" xfId="0" applyFont="1" applyFill="1" applyBorder="1" applyAlignment="1">
      <alignment horizontal="center"/>
    </xf>
    <xf numFmtId="0" fontId="24" fillId="7" borderId="111" xfId="0" applyFont="1" applyFill="1" applyBorder="1" applyAlignment="1">
      <alignment horizontal="center"/>
    </xf>
    <xf numFmtId="0" fontId="27" fillId="8" borderId="1" xfId="0" applyFont="1" applyFill="1" applyBorder="1" applyAlignment="1">
      <alignment horizontal="center" vertical="center" wrapText="1"/>
    </xf>
    <xf numFmtId="0" fontId="3" fillId="5" borderId="116" xfId="0" applyFont="1" applyFill="1" applyBorder="1" applyAlignment="1">
      <alignment horizontal="left" vertical="top" wrapText="1"/>
    </xf>
    <xf numFmtId="0" fontId="39" fillId="16" borderId="18" xfId="0" applyFont="1" applyFill="1" applyBorder="1" applyAlignment="1" applyProtection="1">
      <alignment horizontal="center"/>
      <protection locked="0"/>
    </xf>
    <xf numFmtId="0" fontId="39" fillId="16" borderId="35" xfId="0" applyFont="1" applyFill="1" applyBorder="1" applyAlignment="1" applyProtection="1">
      <alignment horizontal="center"/>
      <protection locked="0"/>
    </xf>
    <xf numFmtId="0" fontId="39" fillId="16" borderId="153" xfId="0" applyFont="1" applyFill="1" applyBorder="1" applyAlignment="1" applyProtection="1">
      <alignment horizontal="center"/>
      <protection locked="0"/>
    </xf>
    <xf numFmtId="0" fontId="39" fillId="16" borderId="19" xfId="0" applyFont="1" applyFill="1" applyBorder="1" applyAlignment="1" applyProtection="1">
      <alignment horizontal="center"/>
      <protection locked="0"/>
    </xf>
    <xf numFmtId="0" fontId="39" fillId="5" borderId="112" xfId="0" applyFont="1" applyFill="1" applyBorder="1" applyAlignment="1">
      <alignment horizontal="left" vertical="center"/>
    </xf>
    <xf numFmtId="0" fontId="39" fillId="5" borderId="82" xfId="0" applyFont="1" applyFill="1" applyBorder="1" applyAlignment="1">
      <alignment horizontal="left" vertical="center"/>
    </xf>
    <xf numFmtId="0" fontId="39" fillId="5" borderId="2" xfId="0" applyFont="1" applyFill="1" applyBorder="1" applyAlignment="1">
      <alignment horizontal="left" vertical="center"/>
    </xf>
    <xf numFmtId="0" fontId="66" fillId="6" borderId="4" xfId="0" applyFont="1" applyFill="1" applyBorder="1" applyAlignment="1">
      <alignment horizontal="left" vertical="center" wrapText="1"/>
    </xf>
    <xf numFmtId="0" fontId="33" fillId="5" borderId="1" xfId="0" applyFont="1" applyFill="1" applyBorder="1" applyAlignment="1" applyProtection="1">
      <alignment horizontal="center" vertical="center"/>
      <protection locked="0"/>
    </xf>
    <xf numFmtId="0" fontId="67" fillId="6" borderId="16" xfId="0" applyFont="1" applyFill="1" applyBorder="1" applyAlignment="1">
      <alignment horizontal="left" vertical="center" wrapText="1"/>
    </xf>
    <xf numFmtId="0" fontId="67" fillId="6" borderId="5" xfId="0" applyFont="1" applyFill="1" applyBorder="1" applyAlignment="1">
      <alignment horizontal="left" vertical="center" wrapText="1"/>
    </xf>
    <xf numFmtId="0" fontId="67" fillId="6" borderId="6" xfId="0" applyFont="1" applyFill="1" applyBorder="1" applyAlignment="1">
      <alignment horizontal="left" vertical="center" wrapText="1"/>
    </xf>
    <xf numFmtId="0" fontId="32" fillId="5" borderId="45" xfId="0" applyFont="1" applyFill="1" applyBorder="1" applyAlignment="1" applyProtection="1">
      <alignment horizontal="left" vertical="top" wrapText="1"/>
      <protection locked="0"/>
    </xf>
    <xf numFmtId="0" fontId="32" fillId="5" borderId="0" xfId="0" applyFont="1" applyFill="1" applyAlignment="1" applyProtection="1">
      <alignment horizontal="left" vertical="top" wrapText="1"/>
      <protection locked="0"/>
    </xf>
    <xf numFmtId="0" fontId="32" fillId="5" borderId="3" xfId="0" applyFont="1" applyFill="1" applyBorder="1" applyAlignment="1" applyProtection="1">
      <alignment horizontal="left" vertical="top" wrapText="1"/>
      <protection locked="0"/>
    </xf>
    <xf numFmtId="0" fontId="32" fillId="5" borderId="46" xfId="0" applyFont="1" applyFill="1" applyBorder="1" applyAlignment="1" applyProtection="1">
      <alignment horizontal="left" vertical="top" wrapText="1"/>
      <protection locked="0"/>
    </xf>
    <xf numFmtId="0" fontId="32" fillId="5" borderId="69" xfId="0" applyFont="1" applyFill="1" applyBorder="1" applyAlignment="1" applyProtection="1">
      <alignment horizontal="left" vertical="top" wrapText="1"/>
      <protection locked="0"/>
    </xf>
    <xf numFmtId="0" fontId="32" fillId="5" borderId="47" xfId="0" applyFont="1" applyFill="1" applyBorder="1" applyAlignment="1" applyProtection="1">
      <alignment horizontal="left" vertical="top" wrapText="1"/>
      <protection locked="0"/>
    </xf>
    <xf numFmtId="0" fontId="32" fillId="5" borderId="97" xfId="0" applyFont="1" applyFill="1" applyBorder="1" applyAlignment="1" applyProtection="1">
      <alignment horizontal="left" vertical="top" wrapText="1"/>
      <protection locked="0"/>
    </xf>
    <xf numFmtId="0" fontId="32" fillId="5" borderId="25" xfId="0" applyFont="1" applyFill="1" applyBorder="1" applyAlignment="1" applyProtection="1">
      <alignment horizontal="left" vertical="top" wrapText="1"/>
      <protection locked="0"/>
    </xf>
    <xf numFmtId="0" fontId="59" fillId="4" borderId="2" xfId="0" applyFont="1" applyFill="1" applyBorder="1" applyAlignment="1">
      <alignment horizontal="center" vertical="center"/>
    </xf>
    <xf numFmtId="0" fontId="59" fillId="4" borderId="0" xfId="0" applyFont="1" applyFill="1" applyAlignment="1">
      <alignment horizontal="center" vertical="center"/>
    </xf>
    <xf numFmtId="0" fontId="5" fillId="8" borderId="4" xfId="0" applyFont="1" applyFill="1" applyBorder="1" applyAlignment="1">
      <alignment horizontal="center" vertical="center" wrapText="1"/>
    </xf>
    <xf numFmtId="0" fontId="7" fillId="5" borderId="0" xfId="0" applyFont="1" applyFill="1" applyAlignment="1">
      <alignment horizontal="right" vertical="top"/>
    </xf>
    <xf numFmtId="0" fontId="7" fillId="5" borderId="0" xfId="0" applyFont="1" applyFill="1" applyAlignment="1">
      <alignment horizontal="right" vertical="top" wrapText="1"/>
    </xf>
    <xf numFmtId="0" fontId="12" fillId="5" borderId="0" xfId="3" applyFill="1" applyBorder="1" applyAlignment="1" applyProtection="1">
      <alignment vertical="center"/>
    </xf>
    <xf numFmtId="0" fontId="3" fillId="5" borderId="3" xfId="0" applyFont="1" applyFill="1" applyBorder="1" applyAlignment="1">
      <alignment horizontal="left" vertical="center" wrapText="1"/>
    </xf>
    <xf numFmtId="0" fontId="4" fillId="5" borderId="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3" xfId="0" applyFont="1" applyFill="1" applyBorder="1" applyAlignment="1">
      <alignment horizontal="left" vertical="center" wrapText="1"/>
    </xf>
    <xf numFmtId="0" fontId="12" fillId="5" borderId="0" xfId="3" applyFill="1" applyBorder="1" applyAlignment="1" applyProtection="1">
      <alignment horizontal="left" vertical="center" wrapText="1"/>
    </xf>
    <xf numFmtId="0" fontId="12" fillId="5" borderId="0" xfId="3" applyFill="1" applyBorder="1" applyAlignment="1" applyProtection="1">
      <alignment horizontal="left" vertical="center"/>
    </xf>
    <xf numFmtId="0" fontId="3" fillId="5" borderId="116" xfId="0" applyFont="1" applyFill="1" applyBorder="1" applyAlignment="1">
      <alignment horizontal="left" vertical="center" wrapText="1"/>
    </xf>
    <xf numFmtId="0" fontId="3" fillId="5" borderId="117" xfId="0" applyFont="1" applyFill="1" applyBorder="1" applyAlignment="1">
      <alignment horizontal="left" vertical="center" wrapText="1"/>
    </xf>
    <xf numFmtId="0" fontId="6" fillId="31" borderId="1" xfId="0" applyFont="1" applyFill="1" applyBorder="1" applyAlignment="1">
      <alignment horizontal="center" vertical="center"/>
    </xf>
    <xf numFmtId="0" fontId="28" fillId="14" borderId="2" xfId="0" applyFont="1" applyFill="1" applyBorder="1" applyAlignment="1" applyProtection="1">
      <alignment horizontal="center" vertical="center"/>
      <protection locked="0"/>
    </xf>
    <xf numFmtId="0" fontId="28" fillId="14" borderId="0" xfId="0" applyFont="1" applyFill="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5" fillId="8" borderId="1" xfId="0" applyFont="1" applyFill="1" applyBorder="1" applyAlignment="1">
      <alignment horizontal="center" vertical="center" wrapText="1"/>
    </xf>
    <xf numFmtId="0" fontId="10" fillId="7" borderId="197" xfId="0" applyFont="1" applyFill="1" applyBorder="1" applyAlignment="1">
      <alignment horizontal="center"/>
    </xf>
    <xf numFmtId="0" fontId="30" fillId="24" borderId="188" xfId="0" applyFont="1" applyFill="1" applyBorder="1" applyAlignment="1">
      <alignment horizontal="center" vertical="center" wrapText="1"/>
    </xf>
    <xf numFmtId="0" fontId="59" fillId="4" borderId="0" xfId="0" applyFont="1" applyFill="1" applyAlignment="1">
      <alignment horizontal="left"/>
    </xf>
    <xf numFmtId="0" fontId="6" fillId="24" borderId="193" xfId="0" applyFont="1" applyFill="1" applyBorder="1" applyAlignment="1">
      <alignment horizontal="center" vertical="center"/>
    </xf>
    <xf numFmtId="0" fontId="66" fillId="6" borderId="231" xfId="0" applyFont="1" applyFill="1" applyBorder="1" applyAlignment="1">
      <alignment vertical="center" wrapText="1"/>
    </xf>
    <xf numFmtId="0" fontId="66" fillId="6" borderId="215" xfId="0" applyFont="1" applyFill="1" applyBorder="1" applyAlignment="1">
      <alignment vertical="center" wrapText="1"/>
    </xf>
    <xf numFmtId="0" fontId="66" fillId="6" borderId="216" xfId="0" applyFont="1" applyFill="1" applyBorder="1" applyAlignment="1">
      <alignment vertical="center" wrapText="1"/>
    </xf>
    <xf numFmtId="0" fontId="66" fillId="6" borderId="221" xfId="0" applyFont="1" applyFill="1" applyBorder="1" applyAlignment="1">
      <alignment vertical="center" wrapText="1"/>
    </xf>
    <xf numFmtId="0" fontId="39" fillId="5" borderId="114" xfId="0" applyFont="1" applyFill="1" applyBorder="1" applyAlignment="1">
      <alignment horizontal="left" vertical="center"/>
    </xf>
    <xf numFmtId="0" fontId="39" fillId="5" borderId="3" xfId="0" applyFont="1" applyFill="1" applyBorder="1" applyAlignment="1">
      <alignment horizontal="left" vertical="center"/>
    </xf>
    <xf numFmtId="0" fontId="5" fillId="5" borderId="2" xfId="0" quotePrefix="1" applyFont="1" applyFill="1" applyBorder="1" applyAlignment="1">
      <alignment horizontal="right" vertical="center"/>
    </xf>
    <xf numFmtId="0" fontId="60" fillId="24" borderId="187" xfId="0" applyFont="1" applyFill="1" applyBorder="1" applyAlignment="1">
      <alignment horizontal="center" vertical="center" wrapText="1"/>
    </xf>
    <xf numFmtId="0" fontId="60" fillId="24" borderId="197" xfId="0" applyFont="1" applyFill="1" applyBorder="1" applyAlignment="1">
      <alignment horizontal="center" vertical="center" wrapText="1"/>
    </xf>
    <xf numFmtId="0" fontId="60" fillId="24" borderId="194" xfId="0" applyFont="1" applyFill="1" applyBorder="1" applyAlignment="1">
      <alignment horizontal="center" vertical="center" wrapText="1"/>
    </xf>
    <xf numFmtId="0" fontId="67" fillId="6" borderId="187" xfId="0" applyFont="1" applyFill="1" applyBorder="1" applyAlignment="1">
      <alignment horizontal="left" vertical="center"/>
    </xf>
    <xf numFmtId="0" fontId="67" fillId="6" borderId="197" xfId="0" applyFont="1" applyFill="1" applyBorder="1" applyAlignment="1">
      <alignment horizontal="left" vertical="center"/>
    </xf>
    <xf numFmtId="0" fontId="67" fillId="6" borderId="194" xfId="0" applyFont="1" applyFill="1" applyBorder="1" applyAlignment="1">
      <alignment horizontal="left" vertical="center"/>
    </xf>
    <xf numFmtId="0" fontId="32" fillId="5" borderId="190" xfId="0" applyFont="1" applyFill="1" applyBorder="1" applyAlignment="1" applyProtection="1">
      <alignment horizontal="left" vertical="top" wrapText="1"/>
      <protection locked="0"/>
    </xf>
    <xf numFmtId="0" fontId="32" fillId="5" borderId="125" xfId="0" applyFont="1" applyFill="1" applyBorder="1" applyAlignment="1" applyProtection="1">
      <alignment horizontal="left" vertical="top" wrapText="1"/>
      <protection locked="0"/>
    </xf>
    <xf numFmtId="0" fontId="32" fillId="5" borderId="195" xfId="0" applyFont="1" applyFill="1" applyBorder="1" applyAlignment="1" applyProtection="1">
      <alignment horizontal="left" vertical="top" wrapText="1"/>
      <protection locked="0"/>
    </xf>
    <xf numFmtId="0" fontId="32" fillId="5" borderId="119" xfId="0" applyFont="1" applyFill="1" applyBorder="1" applyAlignment="1" applyProtection="1">
      <alignment horizontal="left" vertical="top" wrapText="1"/>
      <protection locked="0"/>
    </xf>
    <xf numFmtId="0" fontId="32" fillId="5" borderId="118" xfId="0" applyFont="1" applyFill="1" applyBorder="1" applyAlignment="1" applyProtection="1">
      <alignment horizontal="left" vertical="top" wrapText="1"/>
      <protection locked="0"/>
    </xf>
    <xf numFmtId="0" fontId="32" fillId="5" borderId="196" xfId="0" applyFont="1" applyFill="1" applyBorder="1" applyAlignment="1" applyProtection="1">
      <alignment horizontal="left" vertical="top" wrapText="1"/>
      <protection locked="0"/>
    </xf>
    <xf numFmtId="0" fontId="5" fillId="5" borderId="2" xfId="0" applyFont="1" applyFill="1" applyBorder="1" applyAlignment="1">
      <alignment horizontal="right" vertical="center"/>
    </xf>
    <xf numFmtId="0" fontId="3" fillId="5" borderId="3" xfId="0" applyFont="1" applyFill="1" applyBorder="1" applyAlignment="1">
      <alignment horizontal="left" vertical="top" wrapText="1"/>
    </xf>
    <xf numFmtId="0" fontId="3" fillId="5" borderId="117" xfId="0" applyFont="1" applyFill="1" applyBorder="1" applyAlignment="1">
      <alignment horizontal="left" vertical="top" wrapText="1"/>
    </xf>
    <xf numFmtId="0" fontId="3" fillId="33" borderId="0" xfId="0" applyFont="1" applyFill="1" applyAlignment="1">
      <alignment horizontal="left" vertical="center" wrapText="1"/>
    </xf>
    <xf numFmtId="0" fontId="3" fillId="33" borderId="3"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3" xfId="0" applyFont="1" applyFill="1" applyBorder="1" applyAlignment="1">
      <alignment horizontal="left" vertical="center" wrapText="1"/>
    </xf>
    <xf numFmtId="0" fontId="39" fillId="33" borderId="112" xfId="0" applyFont="1" applyFill="1" applyBorder="1" applyAlignment="1">
      <alignment horizontal="left" vertical="center"/>
    </xf>
    <xf numFmtId="0" fontId="39" fillId="33" borderId="82" xfId="0" applyFont="1" applyFill="1" applyBorder="1" applyAlignment="1">
      <alignment horizontal="left" vertical="center"/>
    </xf>
    <xf numFmtId="0" fontId="39" fillId="33" borderId="114" xfId="0" applyFont="1" applyFill="1" applyBorder="1" applyAlignment="1">
      <alignment horizontal="left" vertical="center"/>
    </xf>
    <xf numFmtId="0" fontId="39" fillId="33" borderId="2" xfId="0" applyFont="1" applyFill="1" applyBorder="1" applyAlignment="1">
      <alignment horizontal="left" vertical="center"/>
    </xf>
    <xf numFmtId="0" fontId="39" fillId="33" borderId="0" xfId="0" applyFont="1" applyFill="1" applyAlignment="1">
      <alignment horizontal="left" vertical="center"/>
    </xf>
    <xf numFmtId="0" fontId="39" fillId="33" borderId="3" xfId="0" applyFont="1" applyFill="1" applyBorder="1" applyAlignment="1">
      <alignment horizontal="left" vertical="center"/>
    </xf>
    <xf numFmtId="0" fontId="72"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5" fillId="33" borderId="2" xfId="0" applyFont="1" applyFill="1" applyBorder="1" applyAlignment="1">
      <alignment horizontal="right" vertical="center"/>
    </xf>
    <xf numFmtId="0" fontId="3" fillId="2" borderId="219" xfId="0" applyFont="1" applyFill="1" applyBorder="1" applyAlignment="1">
      <alignment horizontal="center" vertical="center"/>
    </xf>
    <xf numFmtId="0" fontId="13" fillId="2" borderId="220" xfId="0" applyFont="1" applyFill="1" applyBorder="1" applyAlignment="1">
      <alignment horizontal="center" vertical="center"/>
    </xf>
    <xf numFmtId="0" fontId="13" fillId="2" borderId="221" xfId="0" applyFont="1" applyFill="1" applyBorder="1" applyAlignment="1">
      <alignment horizontal="center" vertical="center"/>
    </xf>
    <xf numFmtId="0" fontId="5" fillId="5" borderId="0" xfId="0" applyFont="1" applyFill="1" applyAlignment="1">
      <alignment horizontal="center" wrapText="1"/>
    </xf>
    <xf numFmtId="0" fontId="36" fillId="9" borderId="18" xfId="0" applyFont="1" applyFill="1" applyBorder="1" applyAlignment="1">
      <alignment horizontal="center"/>
    </xf>
    <xf numFmtId="0" fontId="36" fillId="9" borderId="19" xfId="0" applyFont="1" applyFill="1" applyBorder="1" applyAlignment="1">
      <alignment horizontal="center"/>
    </xf>
    <xf numFmtId="0" fontId="156" fillId="84" borderId="205" xfId="0" applyFont="1" applyFill="1" applyBorder="1" applyAlignment="1">
      <alignment horizontal="center" vertical="center"/>
    </xf>
    <xf numFmtId="0" fontId="45" fillId="6" borderId="236" xfId="0" applyFont="1" applyFill="1" applyBorder="1" applyAlignment="1">
      <alignment horizontal="left" vertical="center"/>
    </xf>
    <xf numFmtId="0" fontId="45" fillId="6" borderId="237" xfId="0" applyFont="1" applyFill="1" applyBorder="1" applyAlignment="1">
      <alignment horizontal="left" vertical="center"/>
    </xf>
    <xf numFmtId="0" fontId="45" fillId="6" borderId="238" xfId="0" applyFont="1" applyFill="1" applyBorder="1" applyAlignment="1">
      <alignment horizontal="left" vertical="center"/>
    </xf>
    <xf numFmtId="0" fontId="32" fillId="5" borderId="2" xfId="0" applyFont="1" applyFill="1" applyBorder="1" applyAlignment="1" applyProtection="1">
      <alignment vertical="center" wrapText="1"/>
      <protection locked="0"/>
    </xf>
    <xf numFmtId="0" fontId="32" fillId="5" borderId="0" xfId="0" applyFont="1" applyFill="1" applyAlignment="1" applyProtection="1">
      <alignment vertical="center" wrapText="1"/>
      <protection locked="0"/>
    </xf>
    <xf numFmtId="0" fontId="32" fillId="5" borderId="3" xfId="0" applyFont="1" applyFill="1" applyBorder="1" applyAlignment="1" applyProtection="1">
      <alignment vertical="center" wrapText="1"/>
      <protection locked="0"/>
    </xf>
    <xf numFmtId="0" fontId="39" fillId="33" borderId="53" xfId="0" applyFont="1" applyFill="1" applyBorder="1" applyAlignment="1">
      <alignment horizontal="left" vertical="center"/>
    </xf>
    <xf numFmtId="0" fontId="39" fillId="33" borderId="13" xfId="0" applyFont="1" applyFill="1" applyBorder="1" applyAlignment="1">
      <alignment horizontal="left" vertical="center"/>
    </xf>
    <xf numFmtId="0" fontId="39" fillId="33" borderId="33" xfId="0" applyFont="1" applyFill="1" applyBorder="1" applyAlignment="1">
      <alignment horizontal="left" vertical="center"/>
    </xf>
    <xf numFmtId="0" fontId="4" fillId="33" borderId="0" xfId="0" applyFont="1" applyFill="1" applyAlignment="1">
      <alignment horizontal="left" vertical="center" wrapText="1"/>
    </xf>
    <xf numFmtId="0" fontId="4" fillId="33" borderId="3" xfId="0" applyFont="1" applyFill="1" applyBorder="1" applyAlignment="1">
      <alignment horizontal="left" vertical="center" wrapText="1"/>
    </xf>
    <xf numFmtId="0" fontId="28" fillId="17" borderId="45" xfId="0" applyFont="1" applyFill="1" applyBorder="1" applyAlignment="1">
      <alignment horizontal="center"/>
    </xf>
    <xf numFmtId="0" fontId="28" fillId="17" borderId="0" xfId="0" applyFont="1" applyFill="1" applyAlignment="1">
      <alignment horizontal="center"/>
    </xf>
    <xf numFmtId="0" fontId="66" fillId="6" borderId="1" xfId="0" applyFont="1" applyFill="1" applyBorder="1" applyAlignment="1">
      <alignment horizontal="left" vertical="center" wrapText="1"/>
    </xf>
    <xf numFmtId="0" fontId="52" fillId="5" borderId="1" xfId="0" applyFont="1" applyFill="1" applyBorder="1" applyAlignment="1" applyProtection="1">
      <alignment horizontal="center" vertical="center"/>
      <protection locked="0"/>
    </xf>
    <xf numFmtId="0" fontId="3" fillId="5" borderId="0" xfId="0" quotePrefix="1" applyFont="1" applyFill="1" applyAlignment="1">
      <alignment horizontal="left" vertical="center" wrapText="1"/>
    </xf>
    <xf numFmtId="0" fontId="3" fillId="5" borderId="29" xfId="0" applyFont="1" applyFill="1" applyBorder="1" applyAlignment="1">
      <alignment horizontal="left" vertical="top" wrapText="1"/>
    </xf>
    <xf numFmtId="0" fontId="3" fillId="5" borderId="21" xfId="0" applyFont="1" applyFill="1" applyBorder="1" applyAlignment="1">
      <alignment horizontal="left" vertical="top" wrapText="1"/>
    </xf>
    <xf numFmtId="0" fontId="5" fillId="5" borderId="0" xfId="0" applyFont="1" applyFill="1" applyAlignment="1">
      <alignment horizontal="left" vertical="top" wrapText="1"/>
    </xf>
    <xf numFmtId="0" fontId="5" fillId="5" borderId="3" xfId="0" applyFont="1" applyFill="1" applyBorder="1" applyAlignment="1">
      <alignment horizontal="left" vertical="top" wrapText="1"/>
    </xf>
    <xf numFmtId="0" fontId="32" fillId="3" borderId="1" xfId="0" applyFont="1" applyFill="1" applyBorder="1" applyAlignment="1" applyProtection="1">
      <alignment horizontal="center" vertical="top" wrapText="1"/>
      <protection locked="0"/>
    </xf>
    <xf numFmtId="0" fontId="67" fillId="6" borderId="1" xfId="0" applyFont="1" applyFill="1" applyBorder="1" applyAlignment="1">
      <alignment horizontal="left" vertical="center"/>
    </xf>
    <xf numFmtId="0" fontId="31" fillId="6" borderId="57"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 fillId="33" borderId="99" xfId="0" applyFont="1" applyFill="1" applyBorder="1" applyAlignment="1" applyProtection="1">
      <alignment horizontal="left" vertical="center"/>
      <protection locked="0"/>
    </xf>
    <xf numFmtId="0" fontId="8" fillId="33" borderId="99" xfId="0" applyFont="1" applyFill="1" applyBorder="1" applyAlignment="1" applyProtection="1">
      <alignment horizontal="left" vertical="center"/>
      <protection locked="0"/>
    </xf>
    <xf numFmtId="0" fontId="8" fillId="33" borderId="99" xfId="0" applyFont="1" applyFill="1" applyBorder="1" applyAlignment="1">
      <alignment horizontal="center"/>
    </xf>
    <xf numFmtId="0" fontId="5" fillId="5" borderId="28" xfId="0" applyFont="1" applyFill="1" applyBorder="1" applyAlignment="1">
      <alignment horizontal="right" vertical="center"/>
    </xf>
    <xf numFmtId="0" fontId="3" fillId="5" borderId="0" xfId="0" applyFont="1" applyFill="1" applyAlignment="1">
      <alignment horizontal="left" vertical="center"/>
    </xf>
    <xf numFmtId="0" fontId="4" fillId="5" borderId="0" xfId="0" applyFont="1" applyFill="1" applyAlignment="1">
      <alignment horizontal="left" vertical="center"/>
    </xf>
    <xf numFmtId="0" fontId="4" fillId="5" borderId="3" xfId="0" applyFont="1" applyFill="1" applyBorder="1" applyAlignment="1">
      <alignment horizontal="left" vertical="center"/>
    </xf>
    <xf numFmtId="0" fontId="10" fillId="7" borderId="0" xfId="0" applyFont="1" applyFill="1" applyAlignment="1">
      <alignment horizontal="center"/>
    </xf>
    <xf numFmtId="0" fontId="8" fillId="9" borderId="18" xfId="0" applyFont="1" applyFill="1" applyBorder="1" applyAlignment="1">
      <alignment horizontal="center"/>
    </xf>
    <xf numFmtId="0" fontId="8" fillId="9" borderId="19" xfId="0" applyFont="1" applyFill="1" applyBorder="1" applyAlignment="1">
      <alignment horizontal="center"/>
    </xf>
    <xf numFmtId="0" fontId="3" fillId="5" borderId="2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2" fillId="5" borderId="198" xfId="0" applyFont="1" applyFill="1" applyBorder="1" applyAlignment="1" applyProtection="1">
      <alignment horizontal="center"/>
      <protection locked="0"/>
    </xf>
    <xf numFmtId="0" fontId="6" fillId="4" borderId="103" xfId="0" applyFont="1" applyFill="1" applyBorder="1" applyAlignment="1">
      <alignment horizontal="center"/>
    </xf>
    <xf numFmtId="0" fontId="6" fillId="4" borderId="104" xfId="0" applyFont="1" applyFill="1" applyBorder="1" applyAlignment="1">
      <alignment horizontal="center"/>
    </xf>
    <xf numFmtId="0" fontId="6" fillId="4" borderId="105" xfId="0" applyFont="1" applyFill="1" applyBorder="1" applyAlignment="1">
      <alignment horizontal="center"/>
    </xf>
    <xf numFmtId="0" fontId="28" fillId="18" borderId="0" xfId="0" applyFont="1" applyFill="1" applyAlignment="1">
      <alignment horizontal="center"/>
    </xf>
    <xf numFmtId="0" fontId="45" fillId="6" borderId="99" xfId="0" applyFont="1" applyFill="1" applyBorder="1" applyAlignment="1">
      <alignment horizontal="left" vertical="center"/>
    </xf>
    <xf numFmtId="0" fontId="39" fillId="5" borderId="53" xfId="0" applyFont="1" applyFill="1" applyBorder="1" applyAlignment="1">
      <alignment horizontal="left" vertical="center"/>
    </xf>
    <xf numFmtId="0" fontId="39" fillId="5" borderId="13" xfId="0" applyFont="1" applyFill="1" applyBorder="1" applyAlignment="1">
      <alignment horizontal="left" vertical="center"/>
    </xf>
    <xf numFmtId="0" fontId="39" fillId="5" borderId="33" xfId="0" applyFont="1" applyFill="1" applyBorder="1" applyAlignment="1">
      <alignment horizontal="left" vertical="center"/>
    </xf>
    <xf numFmtId="0" fontId="4" fillId="5" borderId="29" xfId="0" applyFont="1" applyFill="1" applyBorder="1" applyAlignment="1">
      <alignment horizontal="left" vertical="center" wrapText="1"/>
    </xf>
    <xf numFmtId="0" fontId="24" fillId="10" borderId="1" xfId="0" applyFont="1" applyFill="1" applyBorder="1" applyAlignment="1">
      <alignment horizontal="center"/>
    </xf>
    <xf numFmtId="0" fontId="12" fillId="33" borderId="0" xfId="3" applyNumberFormat="1" applyFill="1" applyBorder="1" applyAlignment="1" applyProtection="1">
      <alignment wrapText="1"/>
      <protection locked="0"/>
    </xf>
    <xf numFmtId="0" fontId="40" fillId="28" borderId="18" xfId="0" applyFont="1" applyFill="1" applyBorder="1" applyAlignment="1">
      <alignment horizontal="center"/>
    </xf>
    <xf numFmtId="0" fontId="40" fillId="28" borderId="35" xfId="0" applyFont="1" applyFill="1" applyBorder="1" applyAlignment="1">
      <alignment horizontal="center"/>
    </xf>
    <xf numFmtId="0" fontId="40" fillId="28" borderId="19" xfId="0" applyFont="1" applyFill="1" applyBorder="1" applyAlignment="1">
      <alignment horizontal="center"/>
    </xf>
    <xf numFmtId="0" fontId="27" fillId="8" borderId="17" xfId="0" applyFont="1" applyFill="1" applyBorder="1" applyAlignment="1">
      <alignment horizontal="center" vertical="center" wrapText="1"/>
    </xf>
    <xf numFmtId="0" fontId="27" fillId="8" borderId="22"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60" fillId="8" borderId="10" xfId="0" applyFont="1" applyFill="1" applyBorder="1" applyAlignment="1">
      <alignment horizontal="center"/>
    </xf>
    <xf numFmtId="0" fontId="60" fillId="8" borderId="37" xfId="0" applyFont="1" applyFill="1" applyBorder="1" applyAlignment="1">
      <alignment horizontal="center"/>
    </xf>
    <xf numFmtId="0" fontId="60" fillId="8" borderId="31" xfId="0" applyFont="1" applyFill="1" applyBorder="1" applyAlignment="1">
      <alignment horizontal="center"/>
    </xf>
    <xf numFmtId="0" fontId="24" fillId="35" borderId="23" xfId="0" applyFont="1" applyFill="1" applyBorder="1" applyAlignment="1">
      <alignment horizontal="center" vertical="center"/>
    </xf>
    <xf numFmtId="0" fontId="24" fillId="35" borderId="26" xfId="0" applyFont="1" applyFill="1" applyBorder="1" applyAlignment="1">
      <alignment horizontal="center" vertical="center"/>
    </xf>
    <xf numFmtId="0" fontId="24" fillId="31" borderId="23" xfId="0" applyFont="1" applyFill="1" applyBorder="1" applyAlignment="1">
      <alignment horizontal="center" vertical="center"/>
    </xf>
    <xf numFmtId="0" fontId="24" fillId="31" borderId="59" xfId="0" applyFont="1" applyFill="1" applyBorder="1" applyAlignment="1">
      <alignment horizontal="center" vertical="center"/>
    </xf>
    <xf numFmtId="0" fontId="59" fillId="4" borderId="56" xfId="0" applyFont="1" applyFill="1" applyBorder="1" applyAlignment="1">
      <alignment horizontal="center"/>
    </xf>
    <xf numFmtId="0" fontId="62" fillId="0" borderId="60" xfId="0" applyFont="1" applyBorder="1" applyAlignment="1">
      <alignment horizontal="center"/>
    </xf>
    <xf numFmtId="0" fontId="45" fillId="6" borderId="2" xfId="0" applyFont="1" applyFill="1" applyBorder="1" applyAlignment="1">
      <alignment horizontal="left" vertical="center"/>
    </xf>
    <xf numFmtId="0" fontId="45" fillId="6" borderId="0" xfId="0" applyFont="1" applyFill="1" applyAlignment="1">
      <alignment horizontal="left" vertical="center"/>
    </xf>
    <xf numFmtId="0" fontId="45" fillId="6" borderId="3" xfId="0" applyFont="1" applyFill="1" applyBorder="1" applyAlignment="1">
      <alignment horizontal="left" vertical="center"/>
    </xf>
    <xf numFmtId="0" fontId="32" fillId="5" borderId="2" xfId="0" applyFont="1" applyFill="1" applyBorder="1" applyAlignment="1" applyProtection="1">
      <alignment horizontal="left" wrapText="1"/>
      <protection locked="0"/>
    </xf>
    <xf numFmtId="0" fontId="32" fillId="5" borderId="0" xfId="0" applyFont="1" applyFill="1" applyAlignment="1" applyProtection="1">
      <alignment horizontal="left" wrapText="1"/>
      <protection locked="0"/>
    </xf>
    <xf numFmtId="0" fontId="32" fillId="5" borderId="3" xfId="0" applyFont="1" applyFill="1" applyBorder="1" applyAlignment="1" applyProtection="1">
      <alignment horizontal="left" wrapText="1"/>
      <protection locked="0"/>
    </xf>
    <xf numFmtId="0" fontId="47" fillId="33" borderId="122" xfId="0" applyFont="1" applyFill="1" applyBorder="1" applyAlignment="1" applyProtection="1">
      <alignment horizontal="left" vertical="center"/>
      <protection locked="0"/>
    </xf>
    <xf numFmtId="0" fontId="47" fillId="33" borderId="129" xfId="0" applyFont="1" applyFill="1" applyBorder="1" applyAlignment="1" applyProtection="1">
      <alignment horizontal="left" vertical="center"/>
      <protection locked="0"/>
    </xf>
    <xf numFmtId="0" fontId="0" fillId="33" borderId="213" xfId="0" applyFill="1" applyBorder="1" applyAlignment="1">
      <alignment horizontal="center"/>
    </xf>
    <xf numFmtId="0" fontId="0" fillId="33" borderId="214" xfId="0" applyFill="1" applyBorder="1" applyAlignment="1">
      <alignment horizontal="center"/>
    </xf>
    <xf numFmtId="0" fontId="7" fillId="33" borderId="210" xfId="0" applyFont="1" applyFill="1" applyBorder="1" applyAlignment="1" applyProtection="1">
      <alignment horizontal="center" vertical="center"/>
      <protection locked="0"/>
    </xf>
    <xf numFmtId="0" fontId="7" fillId="33" borderId="211" xfId="0" applyFont="1" applyFill="1" applyBorder="1" applyAlignment="1" applyProtection="1">
      <alignment horizontal="center" vertical="center"/>
      <protection locked="0"/>
    </xf>
    <xf numFmtId="0" fontId="7" fillId="33" borderId="212" xfId="0" applyFont="1" applyFill="1" applyBorder="1" applyAlignment="1" applyProtection="1">
      <alignment horizontal="center" vertical="center"/>
      <protection locked="0"/>
    </xf>
    <xf numFmtId="0" fontId="7" fillId="33" borderId="213" xfId="0" applyFont="1" applyFill="1" applyBorder="1" applyAlignment="1" applyProtection="1">
      <alignment horizontal="center" vertical="center"/>
      <protection locked="0"/>
    </xf>
    <xf numFmtId="0" fontId="7" fillId="33" borderId="214" xfId="0" applyFont="1" applyFill="1" applyBorder="1" applyAlignment="1" applyProtection="1">
      <alignment horizontal="center" vertical="center"/>
      <protection locked="0"/>
    </xf>
    <xf numFmtId="0" fontId="7" fillId="33" borderId="215" xfId="0" applyFont="1" applyFill="1" applyBorder="1" applyAlignment="1" applyProtection="1">
      <alignment horizontal="center" vertical="center"/>
      <protection locked="0"/>
    </xf>
    <xf numFmtId="0" fontId="39" fillId="43" borderId="1" xfId="0" applyFont="1" applyFill="1" applyBorder="1" applyAlignment="1">
      <alignment horizontal="center"/>
    </xf>
    <xf numFmtId="0" fontId="72" fillId="0" borderId="16" xfId="0" applyFont="1" applyBorder="1" applyAlignment="1" applyProtection="1">
      <alignment horizontal="left" vertical="center" wrapText="1"/>
      <protection locked="0"/>
    </xf>
    <xf numFmtId="0" fontId="72" fillId="0" borderId="5" xfId="0" applyFont="1" applyBorder="1" applyAlignment="1" applyProtection="1">
      <alignment horizontal="left" vertical="center"/>
      <protection locked="0"/>
    </xf>
    <xf numFmtId="0" fontId="72" fillId="0" borderId="63" xfId="0" applyFont="1" applyBorder="1" applyAlignment="1" applyProtection="1">
      <alignment horizontal="left" vertical="center"/>
      <protection locked="0"/>
    </xf>
    <xf numFmtId="0" fontId="72" fillId="0" borderId="45"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64" xfId="0" applyFont="1" applyBorder="1" applyAlignment="1" applyProtection="1">
      <alignment horizontal="left" vertical="center"/>
      <protection locked="0"/>
    </xf>
    <xf numFmtId="0" fontId="72" fillId="0" borderId="46" xfId="0" applyFont="1" applyBorder="1" applyAlignment="1" applyProtection="1">
      <alignment horizontal="left" vertical="center"/>
      <protection locked="0"/>
    </xf>
    <xf numFmtId="0" fontId="72" fillId="0" borderId="47" xfId="0" applyFont="1" applyBorder="1" applyAlignment="1" applyProtection="1">
      <alignment horizontal="left" vertical="center"/>
      <protection locked="0"/>
    </xf>
    <xf numFmtId="0" fontId="72" fillId="0" borderId="65" xfId="0" applyFont="1" applyBorder="1" applyAlignment="1" applyProtection="1">
      <alignment horizontal="left" vertical="center"/>
      <protection locked="0"/>
    </xf>
    <xf numFmtId="0" fontId="82" fillId="46" borderId="1" xfId="0" applyFont="1" applyFill="1" applyBorder="1" applyAlignment="1">
      <alignment horizontal="left" vertical="center"/>
    </xf>
    <xf numFmtId="0" fontId="3" fillId="0" borderId="16"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3" xfId="0" applyFont="1" applyBorder="1" applyAlignment="1" applyProtection="1">
      <alignment horizontal="left" vertical="center" wrapText="1"/>
      <protection locked="0"/>
    </xf>
    <xf numFmtId="0" fontId="3" fillId="0" borderId="4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3" fillId="0" borderId="47"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82" fillId="46" borderId="10" xfId="0" applyFont="1" applyFill="1" applyBorder="1" applyAlignment="1">
      <alignment horizontal="left" vertical="center"/>
    </xf>
    <xf numFmtId="0" fontId="82" fillId="46" borderId="37" xfId="0" applyFont="1" applyFill="1" applyBorder="1" applyAlignment="1">
      <alignment horizontal="left" vertical="center"/>
    </xf>
    <xf numFmtId="0" fontId="82" fillId="46" borderId="32" xfId="0" applyFont="1" applyFill="1" applyBorder="1" applyAlignment="1">
      <alignment horizontal="left" vertical="center"/>
    </xf>
    <xf numFmtId="0" fontId="7" fillId="42" borderId="16" xfId="0" applyFont="1" applyFill="1" applyBorder="1" applyAlignment="1">
      <alignment horizontal="left" vertical="center"/>
    </xf>
    <xf numFmtId="0" fontId="7" fillId="42" borderId="5" xfId="0" applyFont="1" applyFill="1" applyBorder="1" applyAlignment="1">
      <alignment horizontal="left" vertical="center"/>
    </xf>
    <xf numFmtId="0" fontId="7" fillId="42" borderId="63" xfId="0" applyFont="1" applyFill="1" applyBorder="1" applyAlignment="1">
      <alignment horizontal="left" vertical="center"/>
    </xf>
    <xf numFmtId="0" fontId="7" fillId="42" borderId="45" xfId="0" applyFont="1" applyFill="1" applyBorder="1" applyAlignment="1">
      <alignment horizontal="left" vertical="center"/>
    </xf>
    <xf numFmtId="0" fontId="7" fillId="42" borderId="0" xfId="0" applyFont="1" applyFill="1" applyAlignment="1">
      <alignment horizontal="left" vertical="center"/>
    </xf>
    <xf numFmtId="0" fontId="7" fillId="42" borderId="64" xfId="0" applyFont="1" applyFill="1" applyBorder="1" applyAlignment="1">
      <alignment horizontal="left" vertical="center"/>
    </xf>
    <xf numFmtId="0" fontId="7" fillId="42" borderId="46" xfId="0" applyFont="1" applyFill="1" applyBorder="1" applyAlignment="1">
      <alignment horizontal="left" vertical="center"/>
    </xf>
    <xf numFmtId="0" fontId="7" fillId="42" borderId="47" xfId="0" applyFont="1" applyFill="1" applyBorder="1" applyAlignment="1">
      <alignment horizontal="left" vertical="center"/>
    </xf>
    <xf numFmtId="0" fontId="7" fillId="42" borderId="65" xfId="0" applyFont="1" applyFill="1" applyBorder="1" applyAlignment="1">
      <alignment horizontal="left" vertical="center"/>
    </xf>
    <xf numFmtId="0" fontId="7" fillId="31" borderId="190" xfId="0" applyFont="1" applyFill="1" applyBorder="1" applyAlignment="1">
      <alignment horizontal="center" vertical="center" wrapText="1"/>
    </xf>
    <xf numFmtId="0" fontId="7" fillId="31" borderId="45" xfId="0" applyFont="1" applyFill="1" applyBorder="1" applyAlignment="1">
      <alignment horizontal="center" vertical="center" wrapText="1"/>
    </xf>
    <xf numFmtId="0" fontId="82" fillId="46" borderId="190" xfId="0" applyFont="1" applyFill="1" applyBorder="1" applyAlignment="1">
      <alignment horizontal="center" vertical="center"/>
    </xf>
    <xf numFmtId="0" fontId="82" fillId="46" borderId="125" xfId="0" applyFont="1" applyFill="1" applyBorder="1" applyAlignment="1">
      <alignment horizontal="center" vertical="center"/>
    </xf>
    <xf numFmtId="0" fontId="82" fillId="46" borderId="126" xfId="0" applyFont="1" applyFill="1" applyBorder="1" applyAlignment="1">
      <alignment horizontal="center" vertical="center"/>
    </xf>
    <xf numFmtId="0" fontId="95" fillId="0" borderId="210" xfId="0" applyFont="1" applyBorder="1" applyAlignment="1" applyProtection="1">
      <alignment horizontal="center" vertical="center"/>
      <protection locked="0"/>
    </xf>
    <xf numFmtId="0" fontId="95" fillId="0" borderId="211" xfId="0" applyFont="1" applyBorder="1" applyAlignment="1" applyProtection="1">
      <alignment horizontal="center" vertical="center"/>
      <protection locked="0"/>
    </xf>
    <xf numFmtId="0" fontId="95" fillId="0" borderId="212" xfId="0" applyFont="1" applyBorder="1" applyAlignment="1" applyProtection="1">
      <alignment horizontal="center" vertical="center"/>
      <protection locked="0"/>
    </xf>
    <xf numFmtId="0" fontId="95" fillId="0" borderId="45" xfId="0" applyFont="1" applyBorder="1" applyAlignment="1" applyProtection="1">
      <alignment horizontal="center" vertical="center"/>
      <protection locked="0"/>
    </xf>
    <xf numFmtId="0" fontId="95" fillId="0" borderId="0" xfId="0" applyFont="1" applyAlignment="1" applyProtection="1">
      <alignment horizontal="center" vertical="center"/>
      <protection locked="0"/>
    </xf>
    <xf numFmtId="0" fontId="95" fillId="0" borderId="64" xfId="0" applyFont="1" applyBorder="1" applyAlignment="1" applyProtection="1">
      <alignment horizontal="center" vertical="center"/>
      <protection locked="0"/>
    </xf>
    <xf numFmtId="0" fontId="95" fillId="0" borderId="213" xfId="0" applyFont="1" applyBorder="1" applyAlignment="1" applyProtection="1">
      <alignment horizontal="center" vertical="center"/>
      <protection locked="0"/>
    </xf>
    <xf numFmtId="0" fontId="95" fillId="0" borderId="214" xfId="0" applyFont="1" applyBorder="1" applyAlignment="1" applyProtection="1">
      <alignment horizontal="center" vertical="center"/>
      <protection locked="0"/>
    </xf>
    <xf numFmtId="0" fontId="95" fillId="0" borderId="215" xfId="0" applyFont="1" applyBorder="1" applyAlignment="1" applyProtection="1">
      <alignment horizontal="center" vertical="center"/>
      <protection locked="0"/>
    </xf>
    <xf numFmtId="0" fontId="6" fillId="31" borderId="10" xfId="0" applyFont="1" applyFill="1" applyBorder="1" applyAlignment="1">
      <alignment horizontal="center" vertical="center" wrapText="1"/>
    </xf>
    <xf numFmtId="0" fontId="6" fillId="31" borderId="32" xfId="0" applyFont="1" applyFill="1" applyBorder="1" applyAlignment="1">
      <alignment horizontal="center" vertical="center" wrapText="1"/>
    </xf>
    <xf numFmtId="0" fontId="77" fillId="45" borderId="67" xfId="0" applyFont="1" applyFill="1" applyBorder="1" applyAlignment="1">
      <alignment horizontal="center" vertical="center"/>
    </xf>
    <xf numFmtId="0" fontId="77" fillId="45" borderId="1" xfId="0" applyFont="1" applyFill="1" applyBorder="1" applyAlignment="1">
      <alignment horizontal="center" vertical="center"/>
    </xf>
    <xf numFmtId="0" fontId="6" fillId="45" borderId="10" xfId="0" applyFont="1" applyFill="1" applyBorder="1" applyAlignment="1">
      <alignment horizontal="center" vertical="center" wrapText="1"/>
    </xf>
    <xf numFmtId="0" fontId="24" fillId="45" borderId="37" xfId="0" applyFont="1" applyFill="1" applyBorder="1" applyAlignment="1">
      <alignment horizontal="center" vertical="center" wrapText="1"/>
    </xf>
    <xf numFmtId="0" fontId="24" fillId="45" borderId="32" xfId="0" applyFont="1" applyFill="1" applyBorder="1" applyAlignment="1">
      <alignment horizontal="center" vertical="center" wrapText="1"/>
    </xf>
    <xf numFmtId="0" fontId="7" fillId="42" borderId="10" xfId="0" applyFont="1" applyFill="1" applyBorder="1" applyAlignment="1" applyProtection="1">
      <alignment horizontal="center"/>
      <protection locked="0"/>
    </xf>
    <xf numFmtId="0" fontId="7" fillId="42" borderId="37" xfId="0" applyFont="1" applyFill="1" applyBorder="1" applyAlignment="1" applyProtection="1">
      <alignment horizontal="center"/>
      <protection locked="0"/>
    </xf>
    <xf numFmtId="0" fontId="7" fillId="42" borderId="32" xfId="0" applyFont="1" applyFill="1" applyBorder="1" applyAlignment="1" applyProtection="1">
      <alignment horizontal="center"/>
      <protection locked="0"/>
    </xf>
    <xf numFmtId="0" fontId="40" fillId="44" borderId="112" xfId="0" applyFont="1" applyFill="1" applyBorder="1" applyAlignment="1">
      <alignment horizontal="center"/>
    </xf>
    <xf numFmtId="0" fontId="40" fillId="44" borderId="82" xfId="0" applyFont="1" applyFill="1" applyBorder="1" applyAlignment="1">
      <alignment horizontal="center"/>
    </xf>
    <xf numFmtId="0" fontId="40" fillId="44" borderId="114" xfId="0" applyFont="1" applyFill="1" applyBorder="1" applyAlignment="1">
      <alignment horizontal="center"/>
    </xf>
    <xf numFmtId="0" fontId="3" fillId="0" borderId="157" xfId="0" applyFont="1" applyBorder="1" applyAlignment="1" applyProtection="1">
      <alignment horizontal="left" vertical="center" wrapText="1"/>
      <protection locked="0"/>
    </xf>
    <xf numFmtId="0" fontId="72" fillId="0" borderId="5" xfId="0" applyFont="1" applyBorder="1" applyAlignment="1" applyProtection="1">
      <alignment horizontal="left" vertical="center" wrapText="1"/>
      <protection locked="0"/>
    </xf>
    <xf numFmtId="0" fontId="72" fillId="0" borderId="63" xfId="0" applyFont="1" applyBorder="1" applyAlignment="1" applyProtection="1">
      <alignment horizontal="left" vertical="center" wrapText="1"/>
      <protection locked="0"/>
    </xf>
    <xf numFmtId="0" fontId="72" fillId="0" borderId="45"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64" xfId="0" applyFont="1" applyBorder="1" applyAlignment="1" applyProtection="1">
      <alignment horizontal="left" vertical="center" wrapText="1"/>
      <protection locked="0"/>
    </xf>
    <xf numFmtId="0" fontId="72" fillId="0" borderId="46" xfId="0" applyFont="1" applyBorder="1" applyAlignment="1" applyProtection="1">
      <alignment horizontal="left" vertical="center" wrapText="1"/>
      <protection locked="0"/>
    </xf>
    <xf numFmtId="0" fontId="72" fillId="0" borderId="47" xfId="0" applyFont="1" applyBorder="1" applyAlignment="1" applyProtection="1">
      <alignment horizontal="left" vertical="center" wrapText="1"/>
      <protection locked="0"/>
    </xf>
    <xf numFmtId="0" fontId="72" fillId="0" borderId="65" xfId="0" applyFont="1" applyBorder="1" applyAlignment="1" applyProtection="1">
      <alignment horizontal="left" vertical="center" wrapText="1"/>
      <protection locked="0"/>
    </xf>
    <xf numFmtId="0" fontId="81" fillId="32" borderId="1" xfId="0" applyFont="1" applyFill="1" applyBorder="1" applyAlignment="1">
      <alignment horizontal="center" vertical="center"/>
    </xf>
    <xf numFmtId="0" fontId="77" fillId="32" borderId="51" xfId="0" applyFont="1" applyFill="1" applyBorder="1" applyAlignment="1">
      <alignment horizontal="center" vertical="center"/>
    </xf>
    <xf numFmtId="0" fontId="77" fillId="32" borderId="67" xfId="0" applyFont="1" applyFill="1" applyBorder="1" applyAlignment="1">
      <alignment horizontal="center" vertical="center"/>
    </xf>
    <xf numFmtId="0" fontId="6" fillId="31" borderId="10" xfId="0" applyFont="1" applyFill="1" applyBorder="1" applyAlignment="1">
      <alignment horizontal="center" vertical="center"/>
    </xf>
    <xf numFmtId="0" fontId="6" fillId="31" borderId="32" xfId="0" applyFont="1" applyFill="1" applyBorder="1" applyAlignment="1">
      <alignment horizontal="center" vertical="center"/>
    </xf>
    <xf numFmtId="0" fontId="5" fillId="42" borderId="51" xfId="0" applyFont="1" applyFill="1" applyBorder="1" applyAlignment="1">
      <alignment horizontal="center" wrapText="1"/>
    </xf>
    <xf numFmtId="0" fontId="5" fillId="42" borderId="67" xfId="0" applyFont="1" applyFill="1" applyBorder="1" applyAlignment="1">
      <alignment horizontal="center" wrapText="1"/>
    </xf>
    <xf numFmtId="0" fontId="7" fillId="42" borderId="66" xfId="0" applyFont="1" applyFill="1" applyBorder="1" applyAlignment="1">
      <alignment horizontal="center" vertical="center" wrapText="1"/>
    </xf>
    <xf numFmtId="0" fontId="7" fillId="42" borderId="67"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37" xfId="0" applyFont="1" applyBorder="1" applyAlignment="1" applyProtection="1">
      <alignment horizontal="center" vertical="center"/>
      <protection locked="0"/>
    </xf>
    <xf numFmtId="0" fontId="68" fillId="0" borderId="32" xfId="0" applyFont="1" applyBorder="1" applyAlignment="1" applyProtection="1">
      <alignment horizontal="center" vertical="center"/>
      <protection locked="0"/>
    </xf>
    <xf numFmtId="0" fontId="154" fillId="83" borderId="199" xfId="3" applyFont="1" applyFill="1" applyBorder="1" applyAlignment="1" applyProtection="1">
      <alignment horizontal="center" vertical="center"/>
      <protection locked="0"/>
    </xf>
    <xf numFmtId="0" fontId="154" fillId="83" borderId="200" xfId="3" applyFont="1" applyFill="1" applyBorder="1" applyAlignment="1" applyProtection="1">
      <alignment horizontal="center" vertical="center"/>
      <protection locked="0"/>
    </xf>
    <xf numFmtId="0" fontId="7" fillId="31" borderId="239" xfId="0" applyFont="1" applyFill="1" applyBorder="1" applyAlignment="1">
      <alignment horizontal="center" vertical="center" wrapText="1"/>
    </xf>
    <xf numFmtId="0" fontId="3" fillId="69" borderId="0" xfId="0" applyFont="1" applyFill="1" applyAlignment="1">
      <alignment horizontal="center" vertical="center" wrapText="1"/>
    </xf>
    <xf numFmtId="0" fontId="39" fillId="43" borderId="183" xfId="0" applyFont="1" applyFill="1" applyBorder="1" applyAlignment="1">
      <alignment horizontal="center"/>
    </xf>
    <xf numFmtId="0" fontId="39" fillId="43" borderId="153" xfId="0" applyFont="1" applyFill="1" applyBorder="1" applyAlignment="1">
      <alignment horizontal="center"/>
    </xf>
    <xf numFmtId="0" fontId="39" fillId="43" borderId="154" xfId="0" applyFont="1" applyFill="1" applyBorder="1" applyAlignment="1">
      <alignment horizontal="center"/>
    </xf>
    <xf numFmtId="0" fontId="39" fillId="43" borderId="206" xfId="0" applyFont="1" applyFill="1" applyBorder="1" applyAlignment="1">
      <alignment horizontal="center"/>
    </xf>
    <xf numFmtId="0" fontId="83" fillId="43" borderId="112" xfId="0" applyFont="1" applyFill="1" applyBorder="1" applyAlignment="1">
      <alignment horizontal="center"/>
    </xf>
    <xf numFmtId="0" fontId="83" fillId="43" borderId="114" xfId="0" applyFont="1" applyFill="1" applyBorder="1" applyAlignment="1">
      <alignment horizontal="center"/>
    </xf>
    <xf numFmtId="0" fontId="93" fillId="45" borderId="1" xfId="0" applyFont="1" applyFill="1" applyBorder="1" applyAlignment="1">
      <alignment horizontal="left"/>
    </xf>
    <xf numFmtId="0" fontId="120" fillId="33" borderId="45" xfId="0" applyFont="1" applyFill="1" applyBorder="1" applyAlignment="1">
      <alignment horizontal="center" vertical="center" wrapText="1"/>
    </xf>
    <xf numFmtId="0" fontId="120" fillId="33" borderId="0" xfId="0" applyFont="1" applyFill="1" applyAlignment="1">
      <alignment horizontal="center" vertical="center" wrapText="1"/>
    </xf>
    <xf numFmtId="0" fontId="12" fillId="0" borderId="0" xfId="3" applyBorder="1" applyAlignment="1" applyProtection="1">
      <alignment horizontal="center" vertical="center" wrapText="1"/>
    </xf>
    <xf numFmtId="0" fontId="12" fillId="0" borderId="0" xfId="3" applyAlignment="1" applyProtection="1">
      <alignment horizontal="center" wrapText="1"/>
    </xf>
    <xf numFmtId="167" fontId="99" fillId="65" borderId="0" xfId="0" applyNumberFormat="1" applyFont="1" applyFill="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106" fillId="64" borderId="87" xfId="0" applyFont="1" applyFill="1" applyBorder="1" applyAlignment="1">
      <alignment horizontal="left" vertical="top" wrapText="1"/>
    </xf>
    <xf numFmtId="0" fontId="106" fillId="64" borderId="86" xfId="0" applyFont="1" applyFill="1" applyBorder="1" applyAlignment="1">
      <alignment horizontal="left" vertical="top" wrapText="1"/>
    </xf>
    <xf numFmtId="0" fontId="107" fillId="64" borderId="87" xfId="0" applyFont="1" applyFill="1" applyBorder="1" applyAlignment="1">
      <alignment horizontal="left" vertical="top" wrapText="1"/>
    </xf>
    <xf numFmtId="0" fontId="107" fillId="64" borderId="86" xfId="0" applyFont="1" applyFill="1" applyBorder="1" applyAlignment="1">
      <alignment horizontal="left" vertical="top" wrapText="1"/>
    </xf>
    <xf numFmtId="0" fontId="106" fillId="64" borderId="85" xfId="0" applyFont="1" applyFill="1" applyBorder="1" applyAlignment="1">
      <alignment horizontal="left" vertical="top" wrapText="1"/>
    </xf>
    <xf numFmtId="0" fontId="107" fillId="64" borderId="85" xfId="0" applyFont="1" applyFill="1" applyBorder="1" applyAlignment="1">
      <alignment horizontal="left" vertical="top" wrapText="1"/>
    </xf>
    <xf numFmtId="0" fontId="106" fillId="37" borderId="87" xfId="0" applyFont="1" applyFill="1" applyBorder="1" applyAlignment="1">
      <alignment horizontal="left" vertical="top" wrapText="1"/>
    </xf>
    <xf numFmtId="0" fontId="106" fillId="37" borderId="85" xfId="0" applyFont="1" applyFill="1" applyBorder="1" applyAlignment="1">
      <alignment horizontal="left" vertical="top" wrapText="1"/>
    </xf>
    <xf numFmtId="0" fontId="107" fillId="37" borderId="87" xfId="0" applyFont="1" applyFill="1" applyBorder="1" applyAlignment="1">
      <alignment horizontal="left" vertical="top" wrapText="1"/>
    </xf>
    <xf numFmtId="0" fontId="107" fillId="37" borderId="85" xfId="0" applyFont="1" applyFill="1" applyBorder="1" applyAlignment="1">
      <alignment horizontal="left" vertical="top" wrapText="1"/>
    </xf>
    <xf numFmtId="0" fontId="119" fillId="56" borderId="0" xfId="0" applyFont="1" applyFill="1" applyAlignment="1">
      <alignment horizontal="center" vertical="center"/>
    </xf>
    <xf numFmtId="0" fontId="103" fillId="37" borderId="0" xfId="0" applyFont="1" applyFill="1" applyAlignment="1">
      <alignment horizontal="left" vertical="center" wrapText="1"/>
    </xf>
    <xf numFmtId="0" fontId="103" fillId="37" borderId="85" xfId="0" applyFont="1" applyFill="1" applyBorder="1" applyAlignment="1">
      <alignment horizontal="left" vertical="center" wrapText="1"/>
    </xf>
    <xf numFmtId="0" fontId="10" fillId="0" borderId="0" xfId="0" applyFont="1"/>
    <xf numFmtId="0" fontId="0" fillId="35" borderId="0" xfId="0" applyFill="1"/>
    <xf numFmtId="0" fontId="97" fillId="35" borderId="0" xfId="0" applyFont="1" applyFill="1"/>
    <xf numFmtId="0" fontId="78" fillId="35" borderId="0" xfId="0" applyFont="1" applyFill="1"/>
    <xf numFmtId="0" fontId="39" fillId="42" borderId="239" xfId="0" applyFont="1" applyFill="1" applyBorder="1" applyAlignment="1">
      <alignment horizontal="center" vertical="center" wrapText="1"/>
    </xf>
    <xf numFmtId="0" fontId="39" fillId="42" borderId="206" xfId="0" applyFont="1" applyFill="1" applyBorder="1" applyAlignment="1">
      <alignment horizontal="center" vertical="center" wrapText="1"/>
    </xf>
    <xf numFmtId="0" fontId="7" fillId="42" borderId="0" xfId="0" applyFont="1" applyFill="1" applyBorder="1"/>
    <xf numFmtId="0" fontId="7" fillId="42" borderId="0" xfId="0" applyFont="1" applyFill="1" applyBorder="1" applyAlignment="1">
      <alignment horizontal="center" wrapText="1"/>
    </xf>
    <xf numFmtId="0" fontId="161" fillId="56" borderId="0" xfId="0" applyFont="1" applyFill="1" applyBorder="1" applyAlignment="1" applyProtection="1">
      <alignment horizontal="center" vertical="center"/>
      <protection locked="0"/>
    </xf>
    <xf numFmtId="0" fontId="72" fillId="0" borderId="0" xfId="0" applyFont="1" applyBorder="1" applyAlignment="1">
      <alignment vertical="center"/>
    </xf>
    <xf numFmtId="174" fontId="72" fillId="36" borderId="239" xfId="1" applyNumberFormat="1" applyFont="1" applyFill="1" applyBorder="1" applyAlignment="1">
      <alignment vertical="center"/>
    </xf>
    <xf numFmtId="44" fontId="72" fillId="36" borderId="239" xfId="2" applyFont="1" applyFill="1" applyBorder="1" applyAlignment="1">
      <alignment vertical="center"/>
    </xf>
    <xf numFmtId="0" fontId="0" fillId="0" borderId="239" xfId="0" applyBorder="1"/>
    <xf numFmtId="174" fontId="0" fillId="0" borderId="239" xfId="1" applyNumberFormat="1" applyFont="1" applyBorder="1" applyProtection="1"/>
    <xf numFmtId="0" fontId="72" fillId="0" borderId="224" xfId="0" applyFont="1" applyBorder="1" applyAlignment="1">
      <alignment horizontal="right" vertical="center"/>
    </xf>
    <xf numFmtId="9" fontId="0" fillId="0" borderId="224" xfId="5" applyFont="1" applyBorder="1" applyProtection="1"/>
    <xf numFmtId="0" fontId="3" fillId="0" borderId="239" xfId="0" applyFont="1" applyBorder="1"/>
    <xf numFmtId="0" fontId="3" fillId="33" borderId="239" xfId="0" applyFont="1" applyFill="1" applyBorder="1" applyProtection="1">
      <protection locked="0"/>
    </xf>
    <xf numFmtId="0" fontId="3" fillId="33" borderId="239" xfId="0" applyFont="1" applyFill="1" applyBorder="1"/>
    <xf numFmtId="9" fontId="63" fillId="42" borderId="191" xfId="5" applyFont="1" applyFill="1" applyBorder="1" applyAlignment="1" applyProtection="1">
      <alignment horizontal="center"/>
    </xf>
    <xf numFmtId="9" fontId="63" fillId="42" borderId="150" xfId="5" applyFont="1" applyFill="1" applyBorder="1" applyAlignment="1" applyProtection="1">
      <alignment horizontal="center"/>
    </xf>
  </cellXfs>
  <cellStyles count="26">
    <cellStyle name="Body: normal cell" xfId="10" xr:uid="{B6A82107-2445-4C0C-B0A9-ABC4533BF4C7}"/>
    <cellStyle name="Comma" xfId="1" builtinId="3"/>
    <cellStyle name="Comma 2" xfId="21" xr:uid="{F8CC49B9-4274-45F0-AA06-C3A0DFFBDCBE}"/>
    <cellStyle name="Currency" xfId="2" builtinId="4"/>
    <cellStyle name="Followed Hyperlink 2" xfId="18" xr:uid="{EF082CD5-E6C1-4382-90A9-85B9AD739234}"/>
    <cellStyle name="Font: Calibri, 9pt regular" xfId="16" xr:uid="{44602ADB-8A2D-455C-9E53-C3E27E2ECAC3}"/>
    <cellStyle name="Footnotes: all except top row" xfId="19" xr:uid="{D1E53491-60A9-47DF-A668-E5CD22B48374}"/>
    <cellStyle name="Footnotes: top row" xfId="14" xr:uid="{8CC173AB-5675-4A6F-B9D7-AE17F744ADF1}"/>
    <cellStyle name="Header: bottom row" xfId="9" xr:uid="{A520F44A-C796-4C2C-9A3D-3FFFE348C9EB}"/>
    <cellStyle name="Header: top rows" xfId="11" xr:uid="{6EA50B68-705B-45F7-A5DE-730FA415BE41}"/>
    <cellStyle name="Hyperlink" xfId="3" builtinId="8"/>
    <cellStyle name="Hyperlink 2" xfId="17" xr:uid="{DBFA8058-9170-46DC-BA90-B0D5F91AF5B8}"/>
    <cellStyle name="Normal" xfId="0" builtinId="0"/>
    <cellStyle name="Normal 16" xfId="7" xr:uid="{2AD5F155-183B-4076-B3CD-08ABDD827E81}"/>
    <cellStyle name="Normal 2" xfId="6" xr:uid="{00000000-0005-0000-0000-000004000000}"/>
    <cellStyle name="Normal 2 2" xfId="23" xr:uid="{3041E808-FD12-4706-BBFF-441A0569FD2C}"/>
    <cellStyle name="Normal 3" xfId="8" xr:uid="{F4D83F40-D794-4DE1-808F-E817A2277A71}"/>
    <cellStyle name="Normal 3 2" xfId="22" xr:uid="{23202652-4A5D-4569-BADE-31049FF06428}"/>
    <cellStyle name="Normal_ElectricityEFs" xfId="4" xr:uid="{00000000-0005-0000-0000-000005000000}"/>
    <cellStyle name="Parent row" xfId="13" xr:uid="{F651E38C-C233-41BF-906D-FFDE08B9F6CF}"/>
    <cellStyle name="Percent" xfId="5" builtinId="5"/>
    <cellStyle name="Percent 10" xfId="25" xr:uid="{A74188BF-194E-4D3B-9741-2907BEDE024A}"/>
    <cellStyle name="Percent 12" xfId="24" xr:uid="{27459429-4F5E-432F-AC70-AB5AD8055EA9}"/>
    <cellStyle name="Section Break" xfId="15" xr:uid="{5FAF928C-D4FB-42F0-A2A7-9416A32D13C9}"/>
    <cellStyle name="Section Break: parent row" xfId="12" xr:uid="{7671DBB8-25A4-4744-BD68-E32B24C803D8}"/>
    <cellStyle name="Table title" xfId="20" xr:uid="{970209E9-C024-4F71-BAA9-B6717EFF14CE}"/>
  </cellStyles>
  <dxfs count="169">
    <dxf>
      <fill>
        <patternFill>
          <bgColor rgb="FFFFFFCC"/>
        </patternFill>
      </fill>
    </dxf>
    <dxf>
      <font>
        <color rgb="FF969696"/>
      </font>
      <fill>
        <patternFill>
          <bgColor rgb="FF969696"/>
        </patternFill>
      </fill>
      <border>
        <left/>
        <right/>
        <top/>
        <bottom/>
      </border>
    </dxf>
    <dxf>
      <fill>
        <patternFill patternType="lightUp"/>
      </fill>
    </dxf>
    <dxf>
      <fill>
        <patternFill>
          <bgColor theme="4" tint="0.59996337778862885"/>
        </patternFill>
      </fill>
    </dxf>
    <dxf>
      <fill>
        <patternFill>
          <bgColor rgb="FFFFFF99"/>
        </patternFill>
      </fill>
    </dxf>
    <dxf>
      <fill>
        <patternFill patternType="lightUp"/>
      </fill>
    </dxf>
    <dxf>
      <fill>
        <patternFill>
          <bgColor rgb="FFFFFF99"/>
        </patternFill>
      </fill>
    </dxf>
    <dxf>
      <fill>
        <patternFill patternType="lightUp"/>
      </fill>
    </dxf>
    <dxf>
      <fill>
        <patternFill>
          <bgColor rgb="FFFFFF99"/>
        </patternFill>
      </fill>
    </dxf>
    <dxf>
      <fill>
        <patternFill>
          <bgColor rgb="FFFFFF99"/>
        </patternFill>
      </fill>
    </dxf>
    <dxf>
      <fill>
        <patternFill patternType="lightUp"/>
      </fill>
    </dxf>
    <dxf>
      <fill>
        <patternFill patternType="lightUp"/>
      </fill>
    </dxf>
    <dxf>
      <fill>
        <patternFill>
          <bgColor rgb="FFFFFF99"/>
        </patternFill>
      </fill>
    </dxf>
    <dxf>
      <fill>
        <patternFill>
          <bgColor rgb="FFFFFF99"/>
        </patternFill>
      </fill>
    </dxf>
    <dxf>
      <fill>
        <patternFill>
          <bgColor rgb="FFFFFF99"/>
        </patternFill>
      </fill>
    </dxf>
    <dxf>
      <fill>
        <patternFill patternType="lightUp"/>
      </fill>
    </dxf>
    <dxf>
      <fill>
        <patternFill patternType="lightUp"/>
      </fill>
    </dxf>
    <dxf>
      <fill>
        <patternFill>
          <bgColor rgb="FFFFFFCC"/>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patternType="lightUp">
          <bgColor indexed="65"/>
        </patternFill>
      </fill>
    </dxf>
    <dxf>
      <fill>
        <patternFill>
          <bgColor indexed="23"/>
        </patternFill>
      </fill>
    </dxf>
    <dxf>
      <fill>
        <patternFill patternType="lightUp"/>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Up">
          <bgColor indexed="65"/>
        </patternFill>
      </fill>
    </dxf>
    <dxf>
      <font>
        <condense val="0"/>
        <extend val="0"/>
        <color auto="1"/>
      </font>
      <fill>
        <patternFill>
          <bgColor indexed="10"/>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ont>
        <condense val="0"/>
        <extend val="0"/>
        <color auto="1"/>
      </font>
      <fill>
        <patternFill>
          <bgColor indexed="10"/>
        </patternFill>
      </fill>
    </dxf>
    <dxf>
      <fill>
        <patternFill patternType="lightDown"/>
      </fill>
    </dxf>
    <dxf>
      <fill>
        <patternFill>
          <bgColor theme="4" tint="0.59996337778862885"/>
        </patternFill>
      </fill>
    </dxf>
    <dxf>
      <fill>
        <patternFill patternType="lightDown"/>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theme="4" tint="0.59996337778862885"/>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theme="4" tint="0.59996337778862885"/>
        </patternFill>
      </fill>
    </dxf>
    <dxf>
      <fill>
        <patternFill>
          <bgColor indexed="43"/>
        </patternFill>
      </fill>
    </dxf>
    <dxf>
      <fill>
        <patternFill>
          <bgColor theme="4" tint="0.59996337778862885"/>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theme="4" tint="0.59996337778862885"/>
        </patternFill>
      </fill>
    </dxf>
    <dxf>
      <fill>
        <patternFill patternType="lightUp"/>
      </fill>
    </dxf>
    <dxf>
      <fill>
        <patternFill patternType="lightUp"/>
      </fill>
    </dxf>
    <dxf>
      <fill>
        <patternFill patternType="lightUp"/>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indexed="43"/>
        </patternFill>
      </fill>
    </dxf>
    <dxf>
      <fill>
        <patternFill patternType="lightUp"/>
      </fill>
    </dxf>
    <dxf>
      <fill>
        <patternFill patternType="lightUp"/>
      </fill>
    </dxf>
    <dxf>
      <fill>
        <patternFill>
          <bgColor theme="4" tint="0.59996337778862885"/>
        </patternFill>
      </fill>
    </dxf>
    <dxf>
      <fill>
        <patternFill>
          <bgColor theme="4" tint="0.59996337778862885"/>
        </patternFill>
      </fill>
    </dxf>
    <dxf>
      <fill>
        <patternFill patternType="lightUp"/>
      </fill>
    </dxf>
    <dxf>
      <fill>
        <patternFill>
          <bgColor indexed="43"/>
        </patternFill>
      </fill>
    </dxf>
    <dxf>
      <fill>
        <patternFill>
          <bgColor rgb="FFFFFF99"/>
        </patternFill>
      </fill>
    </dxf>
    <dxf>
      <fill>
        <patternFill>
          <bgColor rgb="FFFFFF99"/>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rgb="FFFFFF99"/>
        </patternFill>
      </fill>
    </dxf>
    <dxf>
      <numFmt numFmtId="184" formatCode=";;;"/>
      <fill>
        <patternFill patternType="solid">
          <fgColor theme="0"/>
          <bgColor theme="0" tint="-0.24994659260841701"/>
        </patternFill>
      </fill>
    </dxf>
    <dxf>
      <numFmt numFmtId="184" formatCode=";;;"/>
      <fill>
        <patternFill patternType="solid">
          <fgColor theme="0"/>
          <bgColor theme="0" tint="-0.24994659260841701"/>
        </patternFill>
      </fill>
    </dxf>
    <dxf>
      <fill>
        <patternFill>
          <bgColor indexed="43"/>
        </patternFill>
      </fill>
    </dxf>
    <dxf>
      <font>
        <b/>
        <i val="0"/>
        <condense val="0"/>
        <extend val="0"/>
        <color indexed="13"/>
      </font>
    </dxf>
    <dxf>
      <font>
        <b/>
        <i val="0"/>
        <condense val="0"/>
        <extend val="0"/>
        <color indexed="57"/>
      </font>
    </dxf>
    <dxf>
      <font>
        <b/>
        <i val="0"/>
        <condense val="0"/>
        <extend val="0"/>
        <color indexed="10"/>
      </font>
    </dxf>
    <dxf>
      <fill>
        <patternFill>
          <bgColor rgb="FFFFFFCC"/>
        </patternFill>
      </fill>
    </dxf>
    <dxf>
      <fill>
        <patternFill>
          <bgColor indexed="10"/>
        </patternFill>
      </fill>
    </dxf>
    <dxf>
      <fill>
        <patternFill>
          <bgColor indexed="10"/>
        </patternFill>
      </fill>
    </dxf>
    <dxf>
      <fill>
        <patternFill patternType="lightUp"/>
      </fill>
    </dxf>
    <dxf>
      <fill>
        <patternFill patternType="lightUp"/>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indexed="43"/>
        </patternFill>
      </fill>
    </dxf>
    <dxf>
      <fill>
        <patternFill>
          <bgColor theme="4" tint="0.59996337778862885"/>
        </patternFill>
      </fill>
    </dxf>
    <dxf>
      <fill>
        <patternFill>
          <bgColor indexed="43"/>
        </patternFill>
      </fill>
    </dxf>
    <dxf>
      <fill>
        <patternFill patternType="lightUp"/>
      </fill>
    </dxf>
    <dxf>
      <fill>
        <patternFill>
          <bgColor rgb="FFFFFF99"/>
        </patternFill>
      </fill>
    </dxf>
    <dxf>
      <numFmt numFmtId="184" formatCode=";;;"/>
      <fill>
        <patternFill patternType="solid">
          <fgColor theme="0"/>
          <bgColor theme="0" tint="-0.24994659260841701"/>
        </patternFill>
      </fill>
    </dxf>
    <dxf>
      <fill>
        <patternFill>
          <bgColor indexed="43"/>
        </patternFill>
      </fill>
    </dxf>
    <dxf>
      <fill>
        <patternFill>
          <bgColor indexed="43"/>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bgColor indexed="43"/>
        </patternFill>
      </fill>
    </dxf>
    <dxf>
      <fill>
        <patternFill>
          <bgColor indexed="43"/>
        </patternFill>
      </fill>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0"/>
        <color indexed="8"/>
        <name val="Arial"/>
        <family val="2"/>
        <scheme val="none"/>
      </font>
      <alignment horizontal="general" vertical="center" textRotation="0" wrapText="0" indent="0" justifyLastLine="0" shrinkToFit="0" readingOrder="0"/>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border>
        <left/>
        <right/>
        <top/>
        <bottom style="thick">
          <color theme="4"/>
        </bottom>
        <vertical/>
        <horizontal/>
      </border>
    </dxf>
    <dxf>
      <border>
        <left/>
        <right/>
        <top/>
        <bottom/>
        <vertical/>
        <horizontal style="dotted">
          <color theme="0" tint="-0.24994659260841701"/>
        </horizontal>
      </border>
    </dxf>
  </dxfs>
  <tableStyles count="5" defaultTableStyle="TableStyleMedium2" defaultPivotStyle="PivotStyleLight16">
    <tableStyle name="Table Style 1" pivot="0" count="2" xr9:uid="{335B3209-8A12-4EBF-B434-A038E137EE47}">
      <tableStyleElement type="wholeTable" dxfId="168"/>
      <tableStyleElement type="headerRow" dxfId="167"/>
    </tableStyle>
    <tableStyle name="Roles &amp; Permissions Matrix-style" pivot="0" count="3" xr9:uid="{D00AAEEE-5A27-4FF8-A52C-92B0885CFB2B}">
      <tableStyleElement type="headerRow" dxfId="166"/>
      <tableStyleElement type="firstRowStripe" dxfId="165"/>
      <tableStyleElement type="secondRowStripe" dxfId="164"/>
    </tableStyle>
    <tableStyle name="Querying -style" pivot="0" count="3" xr9:uid="{0182E01C-F98B-4BD8-8599-4B3E799D0E9A}">
      <tableStyleElement type="headerRow" dxfId="163"/>
      <tableStyleElement type="firstRowStripe" dxfId="162"/>
      <tableStyleElement type="secondRowStripe" dxfId="161"/>
    </tableStyle>
    <tableStyle name="PEACH-PEAR Links-style" pivot="0" count="3" xr9:uid="{0000E912-AC5F-4A9D-94AC-D4058B03268C}">
      <tableStyleElement type="headerRow" dxfId="160"/>
      <tableStyleElement type="firstRowStripe" dxfId="159"/>
      <tableStyleElement type="secondRowStripe" dxfId="158"/>
    </tableStyle>
    <tableStyle name="Requirements-style" pivot="0" count="3" xr9:uid="{7B958D7A-8DD0-4710-B1DA-3075C681984B}">
      <tableStyleElement type="headerRow" dxfId="157"/>
      <tableStyleElement type="firstRowStripe" dxfId="156"/>
      <tableStyleElement type="secondRowStripe" dxfId="15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0C0C0"/>
      <rgbColor rgb="00CCFFFF"/>
      <rgbColor rgb="00FF6600"/>
      <rgbColor rgb="00CCFFCC"/>
      <rgbColor rgb="00000000"/>
      <rgbColor rgb="00969696"/>
      <rgbColor rgb="00FFFF99"/>
      <rgbColor rgb="00FFCC99"/>
      <rgbColor rgb="00666699"/>
      <rgbColor rgb="00339966"/>
      <rgbColor rgb="00808080"/>
      <rgbColor rgb="00000080"/>
      <rgbColor rgb="000033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808080"/>
      <color rgb="FF0000FF"/>
      <color rgb="FFB2B2B2"/>
      <color rgb="FFCCFFFF"/>
      <color rgb="FFFFFFCC"/>
      <color rgb="FFFF7C80"/>
      <color rgb="FFFFCCCC"/>
      <color rgb="FFFF6600"/>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Settings!$C$48</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B-4CB5-A26B-7D00AEAB0FD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AB-4CB5-A26B-7D00AEAB0FD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B-4CB5-A26B-7D00AEAB0FD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B-4CB5-A26B-7D00AEAB0FD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Settings!$D$48:$H$48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58AB-4CB5-A26B-7D00AEAB0FDF}"/>
            </c:ext>
          </c:extLst>
        </c:ser>
        <c:ser>
          <c:idx val="1"/>
          <c:order val="1"/>
          <c:tx>
            <c:strRef>
              <c:f>Settings!$C$49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AB-4CB5-A26B-7D00AEAB0FD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AB-4CB5-A26B-7D00AEAB0FD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AB-4CB5-A26B-7D00AEAB0FD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AB-4CB5-A26B-7D00AEAB0FD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Settings!$D$49:$H$49</c:f>
            </c:numRef>
          </c:val>
          <c:extLst>
            <c:ext xmlns:c16="http://schemas.microsoft.com/office/drawing/2014/chart" uri="{C3380CC4-5D6E-409C-BE32-E72D297353CC}">
              <c16:uniqueId val="{0000000B-58AB-4CB5-A26B-7D00AEAB0FDF}"/>
            </c:ext>
          </c:extLst>
        </c:ser>
        <c:ser>
          <c:idx val="2"/>
          <c:order val="2"/>
          <c:tx>
            <c:strRef>
              <c:f>Settings!$C$50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B-4CB5-A26B-7D00AEAB0FD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B-4CB5-A26B-7D00AEAB0FD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AB-4CB5-A26B-7D00AEAB0FD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Settings!$D$50:$H$50</c:f>
            </c:numRef>
          </c:val>
          <c:extLst>
            <c:ext xmlns:c16="http://schemas.microsoft.com/office/drawing/2014/chart" uri="{C3380CC4-5D6E-409C-BE32-E72D297353CC}">
              <c16:uniqueId val="{00000011-58AB-4CB5-A26B-7D00AEAB0FD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Settings!$C$17</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34-49AA-BC9B-46CB27E8719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34-49AA-BC9B-46CB27E8719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34-49AA-BC9B-46CB27E8719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4-49AA-BC9B-46CB27E8719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Settings!$D$17:$H$17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9034-49AA-BC9B-46CB27E8719F}"/>
            </c:ext>
          </c:extLst>
        </c:ser>
        <c:ser>
          <c:idx val="1"/>
          <c:order val="1"/>
          <c:tx>
            <c:strRef>
              <c:f>Settings!$C$19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34-49AA-BC9B-46CB27E8719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34-49AA-BC9B-46CB27E8719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34-49AA-BC9B-46CB27E8719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34-49AA-BC9B-46CB27E8719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Settings!$D$19:$H$19</c:f>
            </c:numRef>
          </c:val>
          <c:extLst>
            <c:ext xmlns:c16="http://schemas.microsoft.com/office/drawing/2014/chart" uri="{C3380CC4-5D6E-409C-BE32-E72D297353CC}">
              <c16:uniqueId val="{0000000B-9034-49AA-BC9B-46CB27E8719F}"/>
            </c:ext>
          </c:extLst>
        </c:ser>
        <c:ser>
          <c:idx val="2"/>
          <c:order val="2"/>
          <c:tx>
            <c:strRef>
              <c:f>Settings!$C$20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34-49AA-BC9B-46CB27E8719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34-49AA-BC9B-46CB27E8719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34-49AA-BC9B-46CB27E8719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Settings!$D$20:$H$20</c:f>
            </c:numRef>
          </c:val>
          <c:extLst>
            <c:ext xmlns:c16="http://schemas.microsoft.com/office/drawing/2014/chart" uri="{C3380CC4-5D6E-409C-BE32-E72D297353CC}">
              <c16:uniqueId val="{00000011-9034-49AA-BC9B-46CB27E8719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Settings!$C$23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1-439C-99A1-6C616C1622C3}"/>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Settings!$D$23:$F$23</c:f>
              <c:numCache>
                <c:formatCode>_(* #,##0.00_);_(* \(#,##0.00\);_(* "-"??_);_(@_)</c:formatCode>
                <c:ptCount val="3"/>
                <c:pt idx="1">
                  <c:v>0</c:v>
                </c:pt>
              </c:numCache>
            </c:numRef>
          </c:val>
          <c:extLst>
            <c:ext xmlns:c16="http://schemas.microsoft.com/office/drawing/2014/chart" uri="{C3380CC4-5D6E-409C-BE32-E72D297353CC}">
              <c16:uniqueId val="{00000001-B061-439C-99A1-6C616C1622C3}"/>
            </c:ext>
          </c:extLst>
        </c:ser>
        <c:ser>
          <c:idx val="1"/>
          <c:order val="1"/>
          <c:tx>
            <c:strRef>
              <c:f>Settings!$C$24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1-439C-99A1-6C616C1622C3}"/>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Settings!$D$24:$F$24</c:f>
              <c:numCache>
                <c:formatCode>_(* #,##0.00_);_(* \(#,##0.00\);_(* "-"??_);_(@_)</c:formatCode>
                <c:ptCount val="3"/>
              </c:numCache>
            </c:numRef>
          </c:val>
          <c:extLst>
            <c:ext xmlns:c16="http://schemas.microsoft.com/office/drawing/2014/chart" uri="{C3380CC4-5D6E-409C-BE32-E72D297353CC}">
              <c16:uniqueId val="{00000003-B061-439C-99A1-6C616C1622C3}"/>
            </c:ext>
          </c:extLst>
        </c:ser>
        <c:ser>
          <c:idx val="2"/>
          <c:order val="2"/>
          <c:tx>
            <c:strRef>
              <c:f>Settings!$C$25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1-439C-99A1-6C616C1622C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Settings!$D$25:$F$25</c:f>
              <c:numCache>
                <c:formatCode>_(* #,##0.00_);_(* \(#,##0.00\);_(* "-"??_);_(@_)</c:formatCode>
                <c:ptCount val="3"/>
              </c:numCache>
            </c:numRef>
          </c:val>
          <c:extLst>
            <c:ext xmlns:c16="http://schemas.microsoft.com/office/drawing/2014/chart" uri="{C3380CC4-5D6E-409C-BE32-E72D297353CC}">
              <c16:uniqueId val="{00000005-B061-439C-99A1-6C616C1622C3}"/>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Settings!$C$26</c:f>
              <c:strCache>
                <c:ptCount val="1"/>
                <c:pt idx="0">
                  <c:v>Goal</c:v>
                </c:pt>
              </c:strCache>
            </c:strRef>
          </c:tx>
          <c:spPr>
            <a:ln>
              <a:solidFill>
                <a:srgbClr val="6E95C7"/>
              </a:solidFill>
            </a:ln>
          </c:spPr>
          <c:marker>
            <c:symbol val="none"/>
          </c:marker>
          <c:val>
            <c:numRef>
              <c:f>Settings!$D$26:$F$26</c:f>
              <c:numCache>
                <c:formatCode>_(* #,##0.00_);_(* \(#,##0.00\);_(* "-"??_);_(@_)</c:formatCode>
                <c:ptCount val="3"/>
                <c:pt idx="0">
                  <c:v>0</c:v>
                </c:pt>
                <c:pt idx="2">
                  <c:v>0</c:v>
                </c:pt>
              </c:numCache>
            </c:numRef>
          </c:val>
          <c:smooth val="0"/>
          <c:extLst>
            <c:ext xmlns:c16="http://schemas.microsoft.com/office/drawing/2014/chart" uri="{C3380CC4-5D6E-409C-BE32-E72D297353CC}">
              <c16:uniqueId val="{00000006-B061-439C-99A1-6C616C1622C3}"/>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0214821209859E-2"/>
          <c:y val="0.13294993285280499"/>
          <c:w val="0.51252112791126603"/>
          <c:h val="0.86704981986886698"/>
        </c:manualLayout>
      </c:layout>
      <c:pieChart>
        <c:varyColors val="1"/>
        <c:ser>
          <c:idx val="0"/>
          <c:order val="0"/>
          <c:dLbls>
            <c:dLbl>
              <c:idx val="0"/>
              <c:layout>
                <c:manualLayout>
                  <c:x val="1.54140419947507E-2"/>
                  <c:y val="2.126458151064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72-4DF0-8CA4-04D07A23D98D}"/>
                </c:ext>
              </c:extLst>
            </c:dLbl>
            <c:dLbl>
              <c:idx val="2"/>
              <c:layout>
                <c:manualLayout>
                  <c:x val="5.6485126859142599E-3"/>
                  <c:y val="-4.76377952755905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72-4DF0-8CA4-04D07A23D98D}"/>
                </c:ext>
              </c:extLst>
            </c:dLbl>
            <c:dLbl>
              <c:idx val="3"/>
              <c:layout>
                <c:manualLayout>
                  <c:x val="2.02569991251094E-2"/>
                  <c:y val="-1.9007728200641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72-4DF0-8CA4-04D07A23D98D}"/>
                </c:ext>
              </c:extLst>
            </c:dLbl>
            <c:dLbl>
              <c:idx val="5"/>
              <c:layout>
                <c:manualLayout>
                  <c:x val="2.1189851268591398E-3"/>
                  <c:y val="-3.86690726159229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72-4DF0-8CA4-04D07A23D98D}"/>
                </c:ext>
              </c:extLst>
            </c:dLbl>
            <c:dLbl>
              <c:idx val="6"/>
              <c:layout>
                <c:manualLayout>
                  <c:x val="-1.64558180227472E-2"/>
                  <c:y val="-1.47812773403325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A72-4DF0-8CA4-04D07A23D98D}"/>
                </c:ext>
              </c:extLst>
            </c:dLbl>
            <c:dLbl>
              <c:idx val="7"/>
              <c:layout>
                <c:manualLayout>
                  <c:x val="3.1096347331583601E-2"/>
                  <c:y val="-1.829979585885100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72-4DF0-8CA4-04D07A23D98D}"/>
                </c:ext>
              </c:extLst>
            </c:dLbl>
            <c:spPr>
              <a:noFill/>
              <a:ln>
                <a:noFill/>
              </a:ln>
              <a:effectLst/>
            </c:spPr>
            <c:txPr>
              <a:bodyPr/>
              <a:lstStyle/>
              <a:p>
                <a:pPr>
                  <a:defRPr sz="900">
                    <a:latin typeface="Lucida Sans" panose="020B0602030504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6-7A72-4DF0-8CA4-04D07A23D98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969539517746205"/>
          <c:y val="0.18602319476283199"/>
          <c:w val="0.39689412758688802"/>
          <c:h val="0.71858357930896499"/>
        </c:manualLayout>
      </c:layout>
      <c:overlay val="1"/>
      <c:txPr>
        <a:bodyPr/>
        <a:lstStyle/>
        <a:p>
          <a:pPr>
            <a:defRPr sz="1000">
              <a:latin typeface="Lucida Sans" panose="020B0602030504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F6E5-4806-AB06-EA23B610C8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7-4631-87D1-B7923FF06574}"/>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3FD7-4631-87D1-B7923FF06574}"/>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D7-4631-87D1-B7923FF06574}"/>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3FD7-4631-87D1-B7923FF06574}"/>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7-4631-87D1-B7923FF06574}"/>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3FD7-4631-87D1-B7923FF06574}"/>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7-4631-87D1-B7923FF06574}"/>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3FD7-4631-87D1-B7923FF06574}"/>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7-4631-87D1-B7923FF06574}"/>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3FD7-4631-87D1-B7923FF06574}"/>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Settings!$D$17:$G$17</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C42C-43DE-A85A-EFBB6C8AEE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Scope</c:v>
          </c:tx>
          <c:dPt>
            <c:idx val="0"/>
            <c:bubble3D val="0"/>
            <c:spPr>
              <a:solidFill>
                <a:srgbClr val="FF7C80"/>
              </a:solidFill>
              <a:ln>
                <a:solidFill>
                  <a:srgbClr val="FF7C80"/>
                </a:solidFill>
              </a:ln>
              <a:effectLst/>
            </c:spPr>
            <c:extLst>
              <c:ext xmlns:c16="http://schemas.microsoft.com/office/drawing/2014/chart" uri="{C3380CC4-5D6E-409C-BE32-E72D297353CC}">
                <c16:uniqueId val="{00000002-1DD9-4D31-8FA9-0337F7950D80}"/>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1DD9-4D31-8FA9-0337F7950D80}"/>
              </c:ext>
            </c:extLst>
          </c:dPt>
          <c:dPt>
            <c:idx val="2"/>
            <c:bubble3D val="0"/>
            <c:spPr>
              <a:solidFill>
                <a:schemeClr val="accent5"/>
              </a:solidFill>
              <a:ln>
                <a:noFill/>
              </a:ln>
              <a:effectLst/>
            </c:spPr>
            <c:extLst>
              <c:ext xmlns:c16="http://schemas.microsoft.com/office/drawing/2014/chart" uri="{C3380CC4-5D6E-409C-BE32-E72D297353CC}">
                <c16:uniqueId val="{00000005-D116-4FC6-A6BA-878C99EDF2E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'PEAR Summary'!$CO$2:$CQ$2</c:f>
              <c:strCache>
                <c:ptCount val="3"/>
                <c:pt idx="0">
                  <c:v>Scope 1</c:v>
                </c:pt>
                <c:pt idx="1">
                  <c:v>Scope 2</c:v>
                </c:pt>
                <c:pt idx="2">
                  <c:v>Scope 3</c:v>
                </c:pt>
              </c:strCache>
            </c:strRef>
          </c:cat>
          <c:val>
            <c:numRef>
              <c:f>'PEAR Summary'!$CO$3:$CQ$3</c:f>
              <c:numCache>
                <c:formatCode>0.00</c:formatCode>
                <c:ptCount val="3"/>
                <c:pt idx="0">
                  <c:v>0</c:v>
                </c:pt>
                <c:pt idx="1">
                  <c:v>0</c:v>
                </c:pt>
                <c:pt idx="2">
                  <c:v>0</c:v>
                </c:pt>
              </c:numCache>
            </c:numRef>
          </c:val>
          <c:extLst>
            <c:ext xmlns:c16="http://schemas.microsoft.com/office/drawing/2014/chart" uri="{C3380CC4-5D6E-409C-BE32-E72D297353CC}">
              <c16:uniqueId val="{00000000-1DD9-4D31-8FA9-0337F7950D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7B-4982-9A07-E981E7A0A2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7B-4982-9A07-E981E7A0A2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7B-4982-9A07-E981E7A0A2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7B-4982-9A07-E981E7A0A2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7B-4982-9A07-E981E7A0A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'PEAR Metrics'!$AF$8:$AF$12</c:f>
              <c:strCache>
                <c:ptCount val="5"/>
                <c:pt idx="0">
                  <c:v>plastic bottles</c:v>
                </c:pt>
                <c:pt idx="1">
                  <c:v>5 gal jugs</c:v>
                </c:pt>
                <c:pt idx="2">
                  <c:v>boxed water</c:v>
                </c:pt>
                <c:pt idx="3">
                  <c:v>canned water</c:v>
                </c:pt>
                <c:pt idx="4">
                  <c:v>other</c:v>
                </c:pt>
              </c:strCache>
            </c:strRef>
          </c:cat>
          <c:val>
            <c:numRef>
              <c:f>'PEAR Metrics'!$AG$8:$AG$12</c:f>
              <c:numCache>
                <c:formatCode>_(* #,##0_);_(* \(#,##0\);_(* "-"??_);_(@_)</c:formatCode>
                <c:ptCount val="5"/>
                <c:pt idx="0">
                  <c:v>0</c:v>
                </c:pt>
                <c:pt idx="1">
                  <c:v>0</c:v>
                </c:pt>
                <c:pt idx="2">
                  <c:v>0</c:v>
                </c:pt>
                <c:pt idx="3">
                  <c:v>0</c:v>
                </c:pt>
                <c:pt idx="4">
                  <c:v>1</c:v>
                </c:pt>
              </c:numCache>
            </c:numRef>
          </c:val>
          <c:extLst>
            <c:ext xmlns:c16="http://schemas.microsoft.com/office/drawing/2014/chart" uri="{C3380CC4-5D6E-409C-BE32-E72D297353CC}">
              <c16:uniqueId val="{0000000A-737B-4982-9A07-E981E7A0A2C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Settings!$C$53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D-42A1-958A-084BCD5D8D14}"/>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Settings!$D$53:$F$53</c:f>
              <c:numCache>
                <c:formatCode>_(* #,##0.00_);_(* \(#,##0.00\);_(* "-"??_);_(@_)</c:formatCode>
                <c:ptCount val="3"/>
                <c:pt idx="1">
                  <c:v>0</c:v>
                </c:pt>
              </c:numCache>
            </c:numRef>
          </c:val>
          <c:extLst>
            <c:ext xmlns:c16="http://schemas.microsoft.com/office/drawing/2014/chart" uri="{C3380CC4-5D6E-409C-BE32-E72D297353CC}">
              <c16:uniqueId val="{00000001-B86D-42A1-958A-084BCD5D8D14}"/>
            </c:ext>
          </c:extLst>
        </c:ser>
        <c:ser>
          <c:idx val="1"/>
          <c:order val="1"/>
          <c:tx>
            <c:strRef>
              <c:f>Settings!$C$54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D-42A1-958A-084BCD5D8D14}"/>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Settings!$D$54:$F$54</c:f>
            </c:numRef>
          </c:val>
          <c:extLst>
            <c:ext xmlns:c16="http://schemas.microsoft.com/office/drawing/2014/chart" uri="{C3380CC4-5D6E-409C-BE32-E72D297353CC}">
              <c16:uniqueId val="{00000003-B86D-42A1-958A-084BCD5D8D14}"/>
            </c:ext>
          </c:extLst>
        </c:ser>
        <c:ser>
          <c:idx val="2"/>
          <c:order val="2"/>
          <c:tx>
            <c:strRef>
              <c:f>Settings!$C$55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D-42A1-958A-084BCD5D8D1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Settings!$D$55:$F$55</c:f>
            </c:numRef>
          </c:val>
          <c:extLst>
            <c:ext xmlns:c16="http://schemas.microsoft.com/office/drawing/2014/chart" uri="{C3380CC4-5D6E-409C-BE32-E72D297353CC}">
              <c16:uniqueId val="{00000005-B86D-42A1-958A-084BCD5D8D14}"/>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Settings!$C$56</c:f>
              <c:strCache>
                <c:ptCount val="1"/>
                <c:pt idx="0">
                  <c:v>Goal</c:v>
                </c:pt>
              </c:strCache>
            </c:strRef>
          </c:tx>
          <c:spPr>
            <a:ln>
              <a:solidFill>
                <a:srgbClr val="6E95C7"/>
              </a:solidFill>
            </a:ln>
          </c:spPr>
          <c:marker>
            <c:symbol val="none"/>
          </c:marker>
          <c:val>
            <c:numRef>
              <c:f>Settings!$D$56:$F$56</c:f>
            </c:numRef>
          </c:val>
          <c:smooth val="0"/>
          <c:extLst>
            <c:ext xmlns:c16="http://schemas.microsoft.com/office/drawing/2014/chart" uri="{C3380CC4-5D6E-409C-BE32-E72D297353CC}">
              <c16:uniqueId val="{00000006-B86D-42A1-958A-084BCD5D8D14}"/>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3D87-4A28-9239-83862BC5821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9-4763-954F-6634D611C3D8}"/>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FA39-4763-954F-6634D611C3D8}"/>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9-4763-954F-6634D611C3D8}"/>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FA39-4763-954F-6634D611C3D8}"/>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9-4763-954F-6634D611C3D8}"/>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FA39-4763-954F-6634D611C3D8}"/>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39-4763-954F-6634D611C3D8}"/>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FA39-4763-954F-6634D611C3D8}"/>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39-4763-954F-6634D611C3D8}"/>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FA39-4763-954F-6634D611C3D8}"/>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Settings!$D$48:$G$48</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6529-4E9F-9BA6-A05181B7964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a:solidFill>
                  <a:srgbClr val="FF7C80"/>
                </a:solidFill>
              </a:ln>
              <a:effectLst/>
            </c:spPr>
            <c:extLst>
              <c:ext xmlns:c16="http://schemas.microsoft.com/office/drawing/2014/chart" uri="{C3380CC4-5D6E-409C-BE32-E72D297353CC}">
                <c16:uniqueId val="{00000001-67A0-4CC6-8728-DD5390FCB453}"/>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67A0-4CC6-8728-DD5390FCB453}"/>
              </c:ext>
            </c:extLst>
          </c:dPt>
          <c:dPt>
            <c:idx val="2"/>
            <c:bubble3D val="0"/>
            <c:spPr>
              <a:solidFill>
                <a:schemeClr val="accent5"/>
              </a:solidFill>
              <a:ln>
                <a:noFill/>
              </a:ln>
              <a:effectLst/>
            </c:spPr>
            <c:extLst>
              <c:ext xmlns:c16="http://schemas.microsoft.com/office/drawing/2014/chart" uri="{C3380CC4-5D6E-409C-BE32-E72D297353CC}">
                <c16:uniqueId val="{00000005-67A0-4CC6-8728-DD5390FCB45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'Simple Summary'!$CO$2:$CQ$2</c:f>
              <c:strCache>
                <c:ptCount val="3"/>
                <c:pt idx="0">
                  <c:v>Scope 1</c:v>
                </c:pt>
                <c:pt idx="1">
                  <c:v>Scope 2</c:v>
                </c:pt>
                <c:pt idx="2">
                  <c:v>Scope 3</c:v>
                </c:pt>
              </c:strCache>
            </c:strRef>
          </c:cat>
          <c:val>
            <c:numRef>
              <c:f>'Simple Summary'!$CO$3:$CQ$3</c:f>
              <c:numCache>
                <c:formatCode>0.00</c:formatCode>
                <c:ptCount val="3"/>
                <c:pt idx="0">
                  <c:v>0</c:v>
                </c:pt>
                <c:pt idx="1">
                  <c:v>0</c:v>
                </c:pt>
                <c:pt idx="2">
                  <c:v>0</c:v>
                </c:pt>
              </c:numCache>
            </c:numRef>
          </c:val>
          <c:extLst>
            <c:ext xmlns:c16="http://schemas.microsoft.com/office/drawing/2014/chart" uri="{C3380CC4-5D6E-409C-BE32-E72D297353CC}">
              <c16:uniqueId val="{00000006-67A0-4CC6-8728-DD5390FCB45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4D-44FC-B157-D5BA49A78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4D-44FC-B157-D5BA49A78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4D-44FC-B157-D5BA49A781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4D-44FC-B157-D5BA49A781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4D-44FC-B157-D5BA49A78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'Simple PEAR'!$Q$93:$Q$97</c:f>
              <c:strCache>
                <c:ptCount val="5"/>
                <c:pt idx="0">
                  <c:v>Plastic Bottles</c:v>
                </c:pt>
                <c:pt idx="1">
                  <c:v>5 Gal Jugs</c:v>
                </c:pt>
                <c:pt idx="2">
                  <c:v>Aluminum</c:v>
                </c:pt>
                <c:pt idx="3">
                  <c:v>Boxed</c:v>
                </c:pt>
                <c:pt idx="4">
                  <c:v>Other</c:v>
                </c:pt>
              </c:strCache>
            </c:strRef>
          </c:cat>
          <c:val>
            <c:numRef>
              <c:f>'Simple PEAR'!$R$93:$R$97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804D-44FC-B157-D5BA49A7810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102247777847086"/>
          <c:y val="9.9774446002468875E-2"/>
          <c:w val="0.34790958005682737"/>
          <c:h val="0.800450628602931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'PEAR Metrics'!$AG$8:$AG$12</c:f>
            </c:numRef>
          </c:val>
          <c:extLst>
            <c:ext xmlns:c15="http://schemas.microsoft.com/office/drawing/2012/chart" uri="{02D57815-91ED-43cb-92C2-25804820EDAC}">
              <c15:filteredCategoryTitle>
                <c15:cat>
                  <c:multiLvlStrRef>
                    <c:extLst>
                      <c:ext uri="{02D57815-91ED-43cb-92C2-25804820EDAC}">
                        <c15:formulaRef>
                          <c15:sqref>'PEAR Metrics'!$AF$8:$AF$12</c15:sqref>
                        </c15:formulaRef>
                      </c:ext>
                    </c:extLst>
                  </c:multiLvlStrRef>
                </c15:cat>
              </c15:filteredCategoryTitle>
            </c:ext>
            <c:ext xmlns:c16="http://schemas.microsoft.com/office/drawing/2014/chart" uri="{C3380CC4-5D6E-409C-BE32-E72D297353CC}">
              <c16:uniqueId val="{00000000-B298-4672-B578-0302914654C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chart" Target="../charts/chart5.xml"/><Relationship Id="rId18" Type="http://schemas.openxmlformats.org/officeDocument/2006/relationships/image" Target="../media/image11.png"/><Relationship Id="rId3" Type="http://schemas.openxmlformats.org/officeDocument/2006/relationships/chart" Target="../charts/chart1.xml"/><Relationship Id="rId21" Type="http://schemas.openxmlformats.org/officeDocument/2006/relationships/image" Target="../media/image14.png"/><Relationship Id="rId7" Type="http://schemas.openxmlformats.org/officeDocument/2006/relationships/chart" Target="../charts/chart3.xml"/><Relationship Id="rId12" Type="http://schemas.openxmlformats.org/officeDocument/2006/relationships/image" Target="../media/image8.png"/><Relationship Id="rId17" Type="http://schemas.openxmlformats.org/officeDocument/2006/relationships/image" Target="../media/image10.png"/><Relationship Id="rId2" Type="http://schemas.openxmlformats.org/officeDocument/2006/relationships/image" Target="../media/image2.jp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image" Target="../media/image7.jpg"/><Relationship Id="rId5" Type="http://schemas.openxmlformats.org/officeDocument/2006/relationships/image" Target="../media/image3.jpg"/><Relationship Id="rId15" Type="http://schemas.openxmlformats.org/officeDocument/2006/relationships/chart" Target="../charts/chart7.xml"/><Relationship Id="rId23" Type="http://schemas.openxmlformats.org/officeDocument/2006/relationships/chart" Target="../charts/chart8.xml"/><Relationship Id="rId10" Type="http://schemas.openxmlformats.org/officeDocument/2006/relationships/chart" Target="../charts/chart4.xml"/><Relationship Id="rId19"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image" Target="../media/image6.jpg"/><Relationship Id="rId14" Type="http://schemas.openxmlformats.org/officeDocument/2006/relationships/chart" Target="../charts/chart6.xml"/><Relationship Id="rId22"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image" Target="../media/image7.jpg"/><Relationship Id="rId18" Type="http://schemas.openxmlformats.org/officeDocument/2006/relationships/image" Target="../media/image9.png"/><Relationship Id="rId3" Type="http://schemas.openxmlformats.org/officeDocument/2006/relationships/chart" Target="../charts/chart10.xml"/><Relationship Id="rId21" Type="http://schemas.openxmlformats.org/officeDocument/2006/relationships/image" Target="../media/image14.png"/><Relationship Id="rId7" Type="http://schemas.openxmlformats.org/officeDocument/2006/relationships/image" Target="../media/image3.jpg"/><Relationship Id="rId12" Type="http://schemas.openxmlformats.org/officeDocument/2006/relationships/chart" Target="../charts/chart14.xml"/><Relationship Id="rId17" Type="http://schemas.openxmlformats.org/officeDocument/2006/relationships/chart" Target="../charts/chart17.xml"/><Relationship Id="rId25" Type="http://schemas.openxmlformats.org/officeDocument/2006/relationships/chart" Target="../charts/chart18.xml"/><Relationship Id="rId2" Type="http://schemas.openxmlformats.org/officeDocument/2006/relationships/image" Target="../media/image2.jpg"/><Relationship Id="rId16" Type="http://schemas.openxmlformats.org/officeDocument/2006/relationships/chart" Target="../charts/chart16.xml"/><Relationship Id="rId20" Type="http://schemas.openxmlformats.org/officeDocument/2006/relationships/image" Target="../media/image10.png"/><Relationship Id="rId1" Type="http://schemas.openxmlformats.org/officeDocument/2006/relationships/image" Target="../media/image1.jpg"/><Relationship Id="rId6" Type="http://schemas.openxmlformats.org/officeDocument/2006/relationships/chart" Target="../charts/chart12.xml"/><Relationship Id="rId11" Type="http://schemas.openxmlformats.org/officeDocument/2006/relationships/image" Target="../media/image6.jpg"/><Relationship Id="rId24" Type="http://schemas.openxmlformats.org/officeDocument/2006/relationships/image" Target="../media/image13.png"/><Relationship Id="rId5" Type="http://schemas.openxmlformats.org/officeDocument/2006/relationships/image" Target="../media/image18.jpg"/><Relationship Id="rId15" Type="http://schemas.openxmlformats.org/officeDocument/2006/relationships/chart" Target="../charts/chart15.xml"/><Relationship Id="rId23" Type="http://schemas.openxmlformats.org/officeDocument/2006/relationships/image" Target="../media/image12.png"/><Relationship Id="rId10" Type="http://schemas.openxmlformats.org/officeDocument/2006/relationships/image" Target="../media/image5.jpg"/><Relationship Id="rId19" Type="http://schemas.openxmlformats.org/officeDocument/2006/relationships/image" Target="../media/image11.png"/><Relationship Id="rId4" Type="http://schemas.openxmlformats.org/officeDocument/2006/relationships/chart" Target="../charts/chart11.xml"/><Relationship Id="rId9" Type="http://schemas.openxmlformats.org/officeDocument/2006/relationships/chart" Target="../charts/chart13.xml"/><Relationship Id="rId14" Type="http://schemas.openxmlformats.org/officeDocument/2006/relationships/image" Target="../media/image8.png"/><Relationship Id="rId22"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34</xdr:col>
      <xdr:colOff>554355</xdr:colOff>
      <xdr:row>1</xdr:row>
      <xdr:rowOff>449579</xdr:rowOff>
    </xdr:from>
    <xdr:to>
      <xdr:col>51</xdr:col>
      <xdr:colOff>76200</xdr:colOff>
      <xdr:row>26</xdr:row>
      <xdr:rowOff>57150</xdr:rowOff>
    </xdr:to>
    <xdr:sp macro="" textlink="">
      <xdr:nvSpPr>
        <xdr:cNvPr id="2" name="TextBox 1">
          <a:extLst>
            <a:ext uri="{FF2B5EF4-FFF2-40B4-BE49-F238E27FC236}">
              <a16:creationId xmlns:a16="http://schemas.microsoft.com/office/drawing/2014/main" id="{3FA26CB8-57E9-4277-BCE5-A18D9AE775DF}"/>
            </a:ext>
          </a:extLst>
        </xdr:cNvPr>
        <xdr:cNvSpPr txBox="1"/>
      </xdr:nvSpPr>
      <xdr:spPr>
        <a:xfrm>
          <a:off x="14813280" y="830579"/>
          <a:ext cx="7446645" cy="575119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1" i="0" baseline="0">
              <a:solidFill>
                <a:schemeClr val="dk1"/>
              </a:solidFill>
              <a:effectLst/>
              <a:latin typeface="Arial" panose="020B0604020202020204" pitchFamily="34" charset="0"/>
              <a:ea typeface="+mn-ea"/>
              <a:cs typeface="Arial" panose="020B0604020202020204" pitchFamily="34" charset="0"/>
            </a:rPr>
            <a:t>Introduction to the Simple PEAR (SPEAR)</a:t>
          </a:r>
        </a:p>
        <a:p>
          <a:pPr rtl="0" eaLnBrk="1" fontAlgn="base" latinLnBrk="0" hangingPunct="1"/>
          <a:r>
            <a:rPr lang="en-US" sz="1000">
              <a:effectLst/>
              <a:latin typeface="Arial" panose="020B0604020202020204" pitchFamily="34" charset="0"/>
              <a:cs typeface="Arial" panose="020B0604020202020204" pitchFamily="34" charset="0"/>
            </a:rPr>
            <a:t>This calculator measures the carbon emissions generated and resources used and saved by your production based on information you enter on emission sources such as utility electricity and heating, fuel, flight and hotel use</a:t>
          </a:r>
          <a:r>
            <a:rPr lang="en-US" sz="1000" baseline="0">
              <a:effectLst/>
              <a:latin typeface="Arial" panose="020B0604020202020204" pitchFamily="34" charset="0"/>
              <a:cs typeface="Arial" panose="020B0604020202020204" pitchFamily="34" charset="0"/>
            </a:rPr>
            <a:t>. This version of the tool has a simplified structure to increase the ease of input. Power users may choose to use the more comprehensive and details Production Environmental Action Report (PEAR). For more detail and options, please use the comprehensive PEAR. </a:t>
          </a:r>
        </a:p>
        <a:p>
          <a:pPr rtl="0" eaLnBrk="1" fontAlgn="base" latinLnBrk="0" hangingPunct="1"/>
          <a:endParaRPr lang="en-US" sz="1000" baseline="0">
            <a:effectLst/>
            <a:latin typeface="Arial" panose="020B0604020202020204" pitchFamily="34" charset="0"/>
            <a:cs typeface="Arial" panose="020B0604020202020204" pitchFamily="34" charset="0"/>
          </a:endParaRPr>
        </a:p>
        <a:p>
          <a:pPr rtl="0" eaLnBrk="1" fontAlgn="base" latinLnBrk="0" hangingPunct="1"/>
          <a:r>
            <a:rPr lang="en-US" sz="1000" baseline="0">
              <a:effectLst/>
              <a:latin typeface="Arial" panose="020B0604020202020204" pitchFamily="34" charset="0"/>
              <a:cs typeface="Arial" panose="020B0604020202020204" pitchFamily="34" charset="0"/>
            </a:rPr>
            <a:t>Please Note: </a:t>
          </a:r>
          <a:r>
            <a:rPr lang="en-US" sz="1000">
              <a:effectLst/>
              <a:latin typeface="Arial" panose="020B0604020202020204" pitchFamily="34" charset="0"/>
              <a:cs typeface="Arial" panose="020B0604020202020204" pitchFamily="34" charset="0"/>
            </a:rPr>
            <a:t>Information is not required for section of the tool</a:t>
          </a:r>
          <a:r>
            <a:rPr lang="en-US" sz="1000" baseline="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rPr>
            <a:t>and should only be entered for the emission sources associated with your production. </a:t>
          </a:r>
        </a:p>
        <a:p>
          <a:endParaRPr lang="en-US" sz="1000">
            <a:effectLst/>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Arial" panose="020B0604020202020204" pitchFamily="34" charset="0"/>
              <a:ea typeface="+mn-ea"/>
              <a:cs typeface="Arial" panose="020B0604020202020204" pitchFamily="34" charset="0"/>
            </a:rPr>
            <a:t>Instructions for Tool</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a:effectLst/>
            <a:latin typeface="Arial" panose="020B0604020202020204" pitchFamily="34" charset="0"/>
            <a:cs typeface="Arial" panose="020B0604020202020204" pitchFamily="34" charset="0"/>
          </a:endParaRPr>
        </a:p>
        <a:p>
          <a:r>
            <a:rPr lang="en-US" sz="1000">
              <a:effectLst/>
              <a:latin typeface="Arial" panose="020B0604020202020204" pitchFamily="34" charset="0"/>
              <a:cs typeface="Arial" panose="020B0604020202020204" pitchFamily="34" charset="0"/>
            </a:rPr>
            <a:t>Production Information: enter</a:t>
          </a:r>
          <a:r>
            <a:rPr lang="en-US" sz="1000" baseline="0">
              <a:effectLst/>
              <a:latin typeface="Arial" panose="020B0604020202020204" pitchFamily="34" charset="0"/>
              <a:cs typeface="Arial" panose="020B0604020202020204" pitchFamily="34" charset="0"/>
            </a:rPr>
            <a:t> the basic information about your production choosing a Region and entering shooting days is important for the proper population of the final PEAR report</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Facilities: this list is used to input or estimate utilities consumption. Entering all requested information is important for calculating the proper utility footprint. </a:t>
          </a:r>
        </a:p>
        <a:p>
          <a:r>
            <a:rPr lang="en-US" sz="1000" baseline="0">
              <a:effectLst/>
              <a:latin typeface="Arial" panose="020B0604020202020204" pitchFamily="34" charset="0"/>
              <a:cs typeface="Arial" panose="020B0604020202020204" pitchFamily="34" charset="0"/>
            </a:rPr>
            <a:t>	The preference is to enter actual utilities consumption in columns L through M. If you do not have this 	information, leave it blank and estimate utilities instead.</a:t>
          </a:r>
        </a:p>
        <a:p>
          <a:r>
            <a:rPr lang="en-US" sz="1000" baseline="0">
              <a:effectLst/>
              <a:latin typeface="Arial" panose="020B0604020202020204" pitchFamily="34" charset="0"/>
              <a:cs typeface="Arial" panose="020B0604020202020204" pitchFamily="34" charset="0"/>
            </a:rPr>
            <a:t>	For estimating utilities make sure you have the square footage, location, type of facility and number of days 	occupied.</a:t>
          </a:r>
        </a:p>
        <a:p>
          <a:r>
            <a:rPr lang="en-US" sz="1000" baseline="0">
              <a:effectLst/>
              <a:latin typeface="Arial" panose="020B0604020202020204" pitchFamily="34" charset="0"/>
              <a:cs typeface="Arial" panose="020B0604020202020204" pitchFamily="34" charset="0"/>
            </a:rPr>
            <a:t>	For Heating Fuel Type you must choose is you use Natural Gas, Fuel Oil, or note if do not have heating in this 	facility.</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Travel and Accommodations: please enter the total number of miles (or hours for helicopters) traveled for commerical and charter flights and rail, as weel as all the nights of occupancy for all types of accommodations (by location). Separating out by types flight or rail for travel and location of accommodation is very important for accurate calculations.</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Fuel: enter your fuel consumption by fuel type. Standard fuel types include Gasoline, Diesel and Propane, but others may be added by choosing from the dropdown list as well. The Simple PEAR calculates this fuel as consumed by a mix of equipment. If you have a more specific breakdown of fuel use by equipment,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Mileage: this section calculates approximate mileage drive by dividing mileage spend by mileage rate. If you have more specific mileage data, including vehicle type and actual mileage,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Donations/Paper/Drinking Water: these sections are not part of your footprint calculation, but appear in your report as a metrics for more detailed version of inputing these metrics use the full PEAR tool.</a:t>
          </a:r>
        </a:p>
        <a:p>
          <a:r>
            <a:rPr lang="en-US" sz="1000" baseline="0">
              <a:effectLst/>
              <a:latin typeface="Arial" panose="020B0604020202020204" pitchFamily="34" charset="0"/>
              <a:cs typeface="Arial" panose="020B0604020202020204" pitchFamily="34" charset="0"/>
            </a:rPr>
            <a:t>	Note: for drinking water, default unit costs have been included. These will be overridden if you enter cost 	and quantity information.</a:t>
          </a:r>
        </a:p>
        <a:p>
          <a:endParaRPr lang="en-US" sz="1000" baseline="0">
            <a:effectLst/>
          </a:endParaRPr>
        </a:p>
        <a:p>
          <a:r>
            <a:rPr lang="en-US" sz="1000" baseline="0">
              <a:effectLst/>
            </a:rPr>
            <a:t>  </a:t>
          </a:r>
          <a:endParaRPr lang="en-US" sz="1000">
            <a:effectLs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466725</xdr:colOff>
      <xdr:row>4</xdr:row>
      <xdr:rowOff>142875</xdr:rowOff>
    </xdr:from>
    <xdr:to>
      <xdr:col>15</xdr:col>
      <xdr:colOff>247650</xdr:colOff>
      <xdr:row>16</xdr:row>
      <xdr:rowOff>62464</xdr:rowOff>
    </xdr:to>
    <xdr:sp macro="" textlink="">
      <xdr:nvSpPr>
        <xdr:cNvPr id="2" name="Rectangle 1">
          <a:extLst>
            <a:ext uri="{FF2B5EF4-FFF2-40B4-BE49-F238E27FC236}">
              <a16:creationId xmlns:a16="http://schemas.microsoft.com/office/drawing/2014/main" id="{0880D549-FBE7-6BBC-2EEC-9169089285D2}"/>
            </a:ext>
          </a:extLst>
        </xdr:cNvPr>
        <xdr:cNvSpPr/>
      </xdr:nvSpPr>
      <xdr:spPr bwMode="auto">
        <a:xfrm>
          <a:off x="8648700" y="1000125"/>
          <a:ext cx="3848100" cy="1862689"/>
        </a:xfrm>
        <a:prstGeom prst="rect">
          <a:avLst/>
        </a:prstGeom>
        <a:solidFill>
          <a:schemeClr val="accent1">
            <a:lumMod val="20000"/>
            <a:lumOff val="80000"/>
          </a:schemeClr>
        </a:solidFill>
        <a:ln w="9525" cap="flat" cmpd="sng" algn="ctr">
          <a:noFill/>
          <a:prstDash val="solid"/>
          <a:round/>
          <a:headEnd type="none" w="med" len="med"/>
          <a:tailEnd type="none" w="med" len="med"/>
        </a:ln>
        <a:effectLst/>
      </xdr:spPr>
      <xdr:txBody>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DISPLAY Benchmarks on the graphs:</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1. UNHIDE all rows 19 and 20 (Full PEAR) or Rows 43 and 44 (Simple PEAR)</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2, Enter/Update graph label names in the "Benchmark Label" section</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3. Enter values in the corresponding benchmark/Goal Yellow fields </a:t>
          </a:r>
        </a:p>
        <a:p>
          <a:pPr marL="0" marR="0" indent="0" algn="l" defTabSz="914400" rtl="0" eaLnBrk="1" fontAlgn="base" latinLnBrk="0" hangingPunct="1">
            <a:lnSpc>
              <a:spcPct val="100000"/>
            </a:lnSpc>
            <a:spcBef>
              <a:spcPct val="0"/>
            </a:spcBef>
            <a:spcAft>
              <a:spcPct val="0"/>
            </a:spcAft>
            <a:buClrTx/>
            <a:buSzTx/>
            <a:buFontTx/>
            <a:buNone/>
            <a:tabLst/>
          </a:pPr>
          <a:endPar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endParaRP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HIDE selected Benchmarks on the Graphs HIDE the selected row(s)  (Select the row, right click, HIDE)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485775</xdr:colOff>
      <xdr:row>8</xdr:row>
      <xdr:rowOff>0</xdr:rowOff>
    </xdr:from>
    <xdr:to>
      <xdr:col>30</xdr:col>
      <xdr:colOff>75032</xdr:colOff>
      <xdr:row>15</xdr:row>
      <xdr:rowOff>123664</xdr:rowOff>
    </xdr:to>
    <xdr:pic>
      <xdr:nvPicPr>
        <xdr:cNvPr id="3" name="Picture 2">
          <a:extLst>
            <a:ext uri="{FF2B5EF4-FFF2-40B4-BE49-F238E27FC236}">
              <a16:creationId xmlns:a16="http://schemas.microsoft.com/office/drawing/2014/main" id="{5364312A-C184-4191-A7AE-6ABA302D241C}"/>
            </a:ext>
          </a:extLst>
        </xdr:cNvPr>
        <xdr:cNvPicPr>
          <a:picLocks noChangeAspect="1"/>
        </xdr:cNvPicPr>
      </xdr:nvPicPr>
      <xdr:blipFill>
        <a:blip xmlns:r="http://schemas.openxmlformats.org/officeDocument/2006/relationships" r:embed="rId1"/>
        <a:stretch>
          <a:fillRect/>
        </a:stretch>
      </xdr:blipFill>
      <xdr:spPr>
        <a:xfrm>
          <a:off x="12230100" y="1495425"/>
          <a:ext cx="9342857" cy="1285714"/>
        </a:xfrm>
        <a:prstGeom prst="rect">
          <a:avLst/>
        </a:prstGeom>
      </xdr:spPr>
    </xdr:pic>
    <xdr:clientData/>
  </xdr:twoCellAnchor>
  <xdr:twoCellAnchor editAs="oneCell">
    <xdr:from>
      <xdr:col>15</xdr:col>
      <xdr:colOff>0</xdr:colOff>
      <xdr:row>18</xdr:row>
      <xdr:rowOff>0</xdr:rowOff>
    </xdr:from>
    <xdr:to>
      <xdr:col>21</xdr:col>
      <xdr:colOff>56686</xdr:colOff>
      <xdr:row>36</xdr:row>
      <xdr:rowOff>132969</xdr:rowOff>
    </xdr:to>
    <xdr:pic>
      <xdr:nvPicPr>
        <xdr:cNvPr id="4" name="Picture 3">
          <a:extLst>
            <a:ext uri="{FF2B5EF4-FFF2-40B4-BE49-F238E27FC236}">
              <a16:creationId xmlns:a16="http://schemas.microsoft.com/office/drawing/2014/main" id="{6384BB37-7D52-496D-AEDB-923EF32CD595}"/>
            </a:ext>
          </a:extLst>
        </xdr:cNvPr>
        <xdr:cNvPicPr>
          <a:picLocks noChangeAspect="1"/>
        </xdr:cNvPicPr>
      </xdr:nvPicPr>
      <xdr:blipFill>
        <a:blip xmlns:r="http://schemas.openxmlformats.org/officeDocument/2006/relationships" r:embed="rId2"/>
        <a:stretch>
          <a:fillRect/>
        </a:stretch>
      </xdr:blipFill>
      <xdr:spPr>
        <a:xfrm>
          <a:off x="12353925" y="3200400"/>
          <a:ext cx="3714286" cy="3047619"/>
        </a:xfrm>
        <a:prstGeom prst="rect">
          <a:avLst/>
        </a:prstGeom>
      </xdr:spPr>
    </xdr:pic>
    <xdr:clientData/>
  </xdr:twoCellAnchor>
  <xdr:twoCellAnchor>
    <xdr:from>
      <xdr:col>5</xdr:col>
      <xdr:colOff>476250</xdr:colOff>
      <xdr:row>14</xdr:row>
      <xdr:rowOff>76200</xdr:rowOff>
    </xdr:from>
    <xdr:to>
      <xdr:col>14</xdr:col>
      <xdr:colOff>19517</xdr:colOff>
      <xdr:row>33</xdr:row>
      <xdr:rowOff>142875</xdr:rowOff>
    </xdr:to>
    <xdr:sp macro="" textlink="">
      <xdr:nvSpPr>
        <xdr:cNvPr id="5" name="TextBox 4">
          <a:extLst>
            <a:ext uri="{FF2B5EF4-FFF2-40B4-BE49-F238E27FC236}">
              <a16:creationId xmlns:a16="http://schemas.microsoft.com/office/drawing/2014/main" id="{8BE9A96F-5D37-49C3-9D6B-9BF135C3E222}"/>
            </a:ext>
          </a:extLst>
        </xdr:cNvPr>
        <xdr:cNvSpPr txBox="1"/>
      </xdr:nvSpPr>
      <xdr:spPr>
        <a:xfrm>
          <a:off x="6734175" y="2600325"/>
          <a:ext cx="5029667" cy="340042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To CHANGE a dropdown list:</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1. Enter new value(s) to the category or location column</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2. Select the cell on the Production Info and Simple PEAR worksheet with the dropdown you want to change</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Production Info</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Film Categories: C11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TV Types: C12</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G11 and G12</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Simple PEAR</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Categories and TV Types: G5 (note there is an "IF" statment that includes both the TV and film lists)</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M5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3. Select Data --&gt; Data Validation from the top ribbon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4. In the Data Validation "Source" box, update the formula to include all of the items in the list- for example, if you add a new film category to A11, update the formula to include A11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5. Select OK</a:t>
          </a:r>
          <a:endParaRPr lang="en-US" sz="1600">
            <a:effectLst/>
            <a:latin typeface="Arial" panose="020B0604020202020204" pitchFamily="34" charset="0"/>
            <a:cs typeface="Arial" panose="020B0604020202020204" pitchFamily="34" charset="0"/>
          </a:endParaRPr>
        </a:p>
        <a:p>
          <a:endParaRPr lang="en-US" sz="10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1" descr="http://www.fueleconomy.gov/feg/2004indeximages/navy_dot.gif">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9525</xdr:colOff>
      <xdr:row>22</xdr:row>
      <xdr:rowOff>9525</xdr:rowOff>
    </xdr:to>
    <xdr:pic>
      <xdr:nvPicPr>
        <xdr:cNvPr id="3" name="Picture 2" descr="http://www.fueleconomy.gov/feg/2004indeximages/navy_dot.gif">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0</xdr:rowOff>
    </xdr:from>
    <xdr:to>
      <xdr:col>6</xdr:col>
      <xdr:colOff>9525</xdr:colOff>
      <xdr:row>22</xdr:row>
      <xdr:rowOff>9525</xdr:rowOff>
    </xdr:to>
    <xdr:pic>
      <xdr:nvPicPr>
        <xdr:cNvPr id="4" name="Picture 3" descr="http://www.fueleconomy.gov/feg/2004indeximages/navy_dot.gif">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9525</xdr:colOff>
      <xdr:row>22</xdr:row>
      <xdr:rowOff>9525</xdr:rowOff>
    </xdr:to>
    <xdr:pic>
      <xdr:nvPicPr>
        <xdr:cNvPr id="5" name="Picture 4" descr="http://www.fueleconomy.gov/feg/2004indeximages/navy_dot.gif">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9525</xdr:colOff>
      <xdr:row>22</xdr:row>
      <xdr:rowOff>9525</xdr:rowOff>
    </xdr:to>
    <xdr:pic>
      <xdr:nvPicPr>
        <xdr:cNvPr id="6" name="Picture 5" descr="http://www.fueleconomy.gov/feg/2004indeximages/navy_dot.gif">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22</xdr:row>
      <xdr:rowOff>0</xdr:rowOff>
    </xdr:from>
    <xdr:to>
      <xdr:col>12</xdr:col>
      <xdr:colOff>9525</xdr:colOff>
      <xdr:row>22</xdr:row>
      <xdr:rowOff>9525</xdr:rowOff>
    </xdr:to>
    <xdr:pic>
      <xdr:nvPicPr>
        <xdr:cNvPr id="7" name="Picture 6" descr="http://www.fueleconomy.gov/feg/2004indeximages/navy_dot.gif">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682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7" descr="http://www.fueleconomy.gov/feg/2004indeximages/navy_dot.gif">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9525</xdr:colOff>
      <xdr:row>22</xdr:row>
      <xdr:rowOff>9525</xdr:rowOff>
    </xdr:to>
    <xdr:pic>
      <xdr:nvPicPr>
        <xdr:cNvPr id="9" name="Picture 8" descr="http://www.fueleconomy.gov/feg/2004indeximages/navy_dot.gif">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9525</xdr:colOff>
      <xdr:row>22</xdr:row>
      <xdr:rowOff>9525</xdr:rowOff>
    </xdr:to>
    <xdr:pic>
      <xdr:nvPicPr>
        <xdr:cNvPr id="10" name="Picture 9" descr="http://www.fueleconomy.gov/feg/2004indeximages/navy_dot.gif">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02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9525</xdr:colOff>
      <xdr:row>22</xdr:row>
      <xdr:rowOff>9525</xdr:rowOff>
    </xdr:to>
    <xdr:pic>
      <xdr:nvPicPr>
        <xdr:cNvPr id="11" name="Picture 10" descr="http://www.fueleconomy.gov/feg/2004indeximages/navy_dot.gif">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394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xdr:col>
      <xdr:colOff>2013986</xdr:colOff>
      <xdr:row>35</xdr:row>
      <xdr:rowOff>76439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2346960"/>
          <a:ext cx="4625741" cy="27586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38100</xdr:colOff>
      <xdr:row>29</xdr:row>
      <xdr:rowOff>19050</xdr:rowOff>
    </xdr:from>
    <xdr:to>
      <xdr:col>21</xdr:col>
      <xdr:colOff>589339</xdr:colOff>
      <xdr:row>32</xdr:row>
      <xdr:rowOff>95180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10075" y="4714875"/>
          <a:ext cx="9695239" cy="561905"/>
        </a:xfrm>
        <a:prstGeom prst="rect">
          <a:avLst/>
        </a:prstGeom>
      </xdr:spPr>
    </xdr:pic>
    <xdr:clientData/>
  </xdr:twoCellAnchor>
  <xdr:twoCellAnchor editAs="oneCell">
    <xdr:from>
      <xdr:col>5</xdr:col>
      <xdr:colOff>600075</xdr:colOff>
      <xdr:row>16</xdr:row>
      <xdr:rowOff>152400</xdr:rowOff>
    </xdr:from>
    <xdr:to>
      <xdr:col>21</xdr:col>
      <xdr:colOff>379809</xdr:colOff>
      <xdr:row>21</xdr:row>
      <xdr:rowOff>104680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4362450" y="2743200"/>
          <a:ext cx="9533334" cy="761905"/>
        </a:xfrm>
        <a:prstGeom prst="rect">
          <a:avLst/>
        </a:prstGeom>
      </xdr:spPr>
    </xdr:pic>
    <xdr:clientData/>
  </xdr:twoCellAnchor>
  <xdr:twoCellAnchor editAs="oneCell">
    <xdr:from>
      <xdr:col>5</xdr:col>
      <xdr:colOff>600075</xdr:colOff>
      <xdr:row>2</xdr:row>
      <xdr:rowOff>66675</xdr:rowOff>
    </xdr:from>
    <xdr:to>
      <xdr:col>21</xdr:col>
      <xdr:colOff>275047</xdr:colOff>
      <xdr:row>15</xdr:row>
      <xdr:rowOff>75936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4362450" y="390525"/>
          <a:ext cx="9428572" cy="2114286"/>
        </a:xfrm>
        <a:prstGeom prst="rect">
          <a:avLst/>
        </a:prstGeom>
      </xdr:spPr>
    </xdr:pic>
    <xdr:clientData/>
  </xdr:twoCellAnchor>
  <xdr:twoCellAnchor editAs="oneCell">
    <xdr:from>
      <xdr:col>6</xdr:col>
      <xdr:colOff>38100</xdr:colOff>
      <xdr:row>24</xdr:row>
      <xdr:rowOff>0</xdr:rowOff>
    </xdr:from>
    <xdr:to>
      <xdr:col>21</xdr:col>
      <xdr:colOff>513148</xdr:colOff>
      <xdr:row>27</xdr:row>
      <xdr:rowOff>47558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4410075" y="3886200"/>
          <a:ext cx="9619048" cy="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34847</xdr:colOff>
      <xdr:row>0</xdr:row>
      <xdr:rowOff>3996</xdr:rowOff>
    </xdr:from>
    <xdr:to>
      <xdr:col>23</xdr:col>
      <xdr:colOff>644252</xdr:colOff>
      <xdr:row>52</xdr:row>
      <xdr:rowOff>36955</xdr:rowOff>
    </xdr:to>
    <xdr:sp macro="" textlink="">
      <xdr:nvSpPr>
        <xdr:cNvPr id="2" name="Rectangle 1">
          <a:extLst>
            <a:ext uri="{FF2B5EF4-FFF2-40B4-BE49-F238E27FC236}">
              <a16:creationId xmlns:a16="http://schemas.microsoft.com/office/drawing/2014/main" id="{54B91A07-4039-471E-BF52-8CD8B91DB606}"/>
            </a:ext>
          </a:extLst>
        </xdr:cNvPr>
        <xdr:cNvSpPr/>
      </xdr:nvSpPr>
      <xdr:spPr>
        <a:xfrm>
          <a:off x="7273847" y="7806"/>
          <a:ext cx="7221985" cy="10232515"/>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34864</xdr:rowOff>
    </xdr:to>
    <xdr:sp macro="" textlink="">
      <xdr:nvSpPr>
        <xdr:cNvPr id="3" name="Rectangle 2">
          <a:extLst>
            <a:ext uri="{FF2B5EF4-FFF2-40B4-BE49-F238E27FC236}">
              <a16:creationId xmlns:a16="http://schemas.microsoft.com/office/drawing/2014/main" id="{A3626407-6784-406F-827C-2CFAD4FBDDEC}"/>
            </a:ext>
          </a:extLst>
        </xdr:cNvPr>
        <xdr:cNvSpPr/>
      </xdr:nvSpPr>
      <xdr:spPr>
        <a:xfrm>
          <a:off x="0" y="0"/>
          <a:ext cx="7178675" cy="10474264"/>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4" name="TextBox 3">
          <a:extLst>
            <a:ext uri="{FF2B5EF4-FFF2-40B4-BE49-F238E27FC236}">
              <a16:creationId xmlns:a16="http://schemas.microsoft.com/office/drawing/2014/main" id="{D9D072FD-4E04-460A-AA11-43CA351EBEDD}"/>
            </a:ext>
          </a:extLst>
        </xdr:cNvPr>
        <xdr:cNvSpPr txBox="1"/>
      </xdr:nvSpPr>
      <xdr:spPr>
        <a:xfrm>
          <a:off x="363792" y="1852177"/>
          <a:ext cx="4307366" cy="396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a:latin typeface="Lucida Sans" panose="020B0602030504020204" pitchFamily="34" charset="0"/>
            </a:rPr>
            <a:t> Emissions                   Metric tons </a:t>
          </a:r>
        </a:p>
      </xdr:txBody>
    </xdr:sp>
    <xdr:clientData/>
  </xdr:twoCellAnchor>
  <xdr:oneCellAnchor>
    <xdr:from>
      <xdr:col>2</xdr:col>
      <xdr:colOff>544912</xdr:colOff>
      <xdr:row>8</xdr:row>
      <xdr:rowOff>163883</xdr:rowOff>
    </xdr:from>
    <xdr:ext cx="1592405" cy="394403"/>
    <xdr:sp macro="" textlink="'Simple Summary'!SIMPLE_TotalCO2MT">
      <xdr:nvSpPr>
        <xdr:cNvPr id="5" name="TextBox 4">
          <a:extLst>
            <a:ext uri="{FF2B5EF4-FFF2-40B4-BE49-F238E27FC236}">
              <a16:creationId xmlns:a16="http://schemas.microsoft.com/office/drawing/2014/main" id="{896D0346-C98C-48BE-909D-D6D3345A920A}"/>
            </a:ext>
          </a:extLst>
        </xdr:cNvPr>
        <xdr:cNvSpPr txBox="1"/>
      </xdr:nvSpPr>
      <xdr:spPr>
        <a:xfrm>
          <a:off x="1729729" y="174363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131152-3852-479D-9436-E074E2615BFC}" type="TxLink">
            <a:rPr lang="en-US" sz="2000" b="0" i="0" u="none" strike="noStrike">
              <a:solidFill>
                <a:srgbClr val="7E8800"/>
              </a:solidFill>
              <a:latin typeface="Lucida Sans"/>
              <a:ea typeface="+mn-ea"/>
              <a:cs typeface="Lucida Sans"/>
            </a:rPr>
            <a:pPr algn="ctr"/>
            <a:t>#VALUE!</a:t>
          </a:fld>
          <a:endParaRPr lang="en-US" sz="2000" b="0" i="0" u="none" strike="noStrike">
            <a:solidFill>
              <a:srgbClr val="7E8800"/>
            </a:solidFill>
            <a:latin typeface="Lucida Sans"/>
            <a:ea typeface="+mn-ea"/>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6" name="TextBox 5">
          <a:extLst>
            <a:ext uri="{FF2B5EF4-FFF2-40B4-BE49-F238E27FC236}">
              <a16:creationId xmlns:a16="http://schemas.microsoft.com/office/drawing/2014/main" id="{01805AA4-9CE0-4BB5-A09E-EBA49C398AEA}"/>
            </a:ext>
          </a:extLst>
        </xdr:cNvPr>
        <xdr:cNvSpPr txBox="1"/>
      </xdr:nvSpPr>
      <xdr:spPr>
        <a:xfrm>
          <a:off x="4267200" y="152400"/>
          <a:ext cx="8667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7" name="TextBox 6">
          <a:extLst>
            <a:ext uri="{FF2B5EF4-FFF2-40B4-BE49-F238E27FC236}">
              <a16:creationId xmlns:a16="http://schemas.microsoft.com/office/drawing/2014/main" id="{1C3E1A0C-A5EC-478E-A079-5FF8243A6257}"/>
            </a:ext>
          </a:extLst>
        </xdr:cNvPr>
        <xdr:cNvSpPr txBox="1"/>
      </xdr:nvSpPr>
      <xdr:spPr>
        <a:xfrm>
          <a:off x="3543301" y="200025"/>
          <a:ext cx="14859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8" name="TextBox 7">
          <a:extLst>
            <a:ext uri="{FF2B5EF4-FFF2-40B4-BE49-F238E27FC236}">
              <a16:creationId xmlns:a16="http://schemas.microsoft.com/office/drawing/2014/main" id="{0849B8DB-3835-476F-A0DA-707D0F898F93}"/>
            </a:ext>
          </a:extLst>
        </xdr:cNvPr>
        <xdr:cNvSpPr txBox="1"/>
      </xdr:nvSpPr>
      <xdr:spPr>
        <a:xfrm>
          <a:off x="1939591" y="10448926"/>
          <a:ext cx="1485900" cy="8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9" name="TextBox 8">
          <a:extLst>
            <a:ext uri="{FF2B5EF4-FFF2-40B4-BE49-F238E27FC236}">
              <a16:creationId xmlns:a16="http://schemas.microsoft.com/office/drawing/2014/main" id="{49B97C63-BB62-4AE4-8539-5D9D82AECA98}"/>
            </a:ext>
          </a:extLst>
        </xdr:cNvPr>
        <xdr:cNvSpPr txBox="1"/>
      </xdr:nvSpPr>
      <xdr:spPr>
        <a:xfrm>
          <a:off x="1504950" y="600075"/>
          <a:ext cx="305752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10" name="TextBox 9">
          <a:extLst>
            <a:ext uri="{FF2B5EF4-FFF2-40B4-BE49-F238E27FC236}">
              <a16:creationId xmlns:a16="http://schemas.microsoft.com/office/drawing/2014/main" id="{1FE40620-2F4A-4480-B59E-B41C9F638C2E}"/>
            </a:ext>
          </a:extLst>
        </xdr:cNvPr>
        <xdr:cNvSpPr txBox="1"/>
      </xdr:nvSpPr>
      <xdr:spPr>
        <a:xfrm>
          <a:off x="20702838" y="3642934"/>
          <a:ext cx="891338" cy="20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499767</xdr:colOff>
      <xdr:row>41</xdr:row>
      <xdr:rowOff>33636</xdr:rowOff>
    </xdr:from>
    <xdr:to>
      <xdr:col>4</xdr:col>
      <xdr:colOff>33641</xdr:colOff>
      <xdr:row>42</xdr:row>
      <xdr:rowOff>152681</xdr:rowOff>
    </xdr:to>
    <xdr:sp macro="" textlink="">
      <xdr:nvSpPr>
        <xdr:cNvPr id="11" name="TextBox 10">
          <a:extLst>
            <a:ext uri="{FF2B5EF4-FFF2-40B4-BE49-F238E27FC236}">
              <a16:creationId xmlns:a16="http://schemas.microsoft.com/office/drawing/2014/main" id="{D954A577-7FB3-4162-AA74-51EA03904F67}"/>
            </a:ext>
          </a:extLst>
        </xdr:cNvPr>
        <xdr:cNvSpPr txBox="1"/>
      </xdr:nvSpPr>
      <xdr:spPr>
        <a:xfrm>
          <a:off x="1099842" y="8263236"/>
          <a:ext cx="1280759" cy="3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73270</xdr:colOff>
      <xdr:row>41</xdr:row>
      <xdr:rowOff>24343</xdr:rowOff>
    </xdr:from>
    <xdr:to>
      <xdr:col>5</xdr:col>
      <xdr:colOff>363817</xdr:colOff>
      <xdr:row>42</xdr:row>
      <xdr:rowOff>106865</xdr:rowOff>
    </xdr:to>
    <xdr:sp macro="" textlink="VehiclesS">
      <xdr:nvSpPr>
        <xdr:cNvPr id="12" name="TextBox 11">
          <a:extLst>
            <a:ext uri="{FF2B5EF4-FFF2-40B4-BE49-F238E27FC236}">
              <a16:creationId xmlns:a16="http://schemas.microsoft.com/office/drawing/2014/main" id="{14719E0E-8926-4D8E-9785-DC50928FAC82}"/>
            </a:ext>
          </a:extLst>
        </xdr:cNvPr>
        <xdr:cNvSpPr txBox="1"/>
      </xdr:nvSpPr>
      <xdr:spPr>
        <a:xfrm>
          <a:off x="2452197" y="8081099"/>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8B890C59-1363-452A-8327-4EC59D0F5D98}"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33641</xdr:colOff>
      <xdr:row>45</xdr:row>
      <xdr:rowOff>187192</xdr:rowOff>
    </xdr:to>
    <xdr:sp macro="" textlink="">
      <xdr:nvSpPr>
        <xdr:cNvPr id="13" name="TextBox 12">
          <a:extLst>
            <a:ext uri="{FF2B5EF4-FFF2-40B4-BE49-F238E27FC236}">
              <a16:creationId xmlns:a16="http://schemas.microsoft.com/office/drawing/2014/main" id="{4EC0F0E9-A827-41B6-9BB8-11F3F966A16B}"/>
            </a:ext>
          </a:extLst>
        </xdr:cNvPr>
        <xdr:cNvSpPr txBox="1"/>
      </xdr:nvSpPr>
      <xdr:spPr>
        <a:xfrm>
          <a:off x="1163509" y="8886394"/>
          <a:ext cx="1217092" cy="33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308252</xdr:colOff>
      <xdr:row>47</xdr:row>
      <xdr:rowOff>38278</xdr:rowOff>
    </xdr:from>
    <xdr:to>
      <xdr:col>4</xdr:col>
      <xdr:colOff>33641</xdr:colOff>
      <xdr:row>48</xdr:row>
      <xdr:rowOff>3918</xdr:rowOff>
    </xdr:to>
    <xdr:sp macro="" textlink="">
      <xdr:nvSpPr>
        <xdr:cNvPr id="14" name="TextBox 13">
          <a:extLst>
            <a:ext uri="{FF2B5EF4-FFF2-40B4-BE49-F238E27FC236}">
              <a16:creationId xmlns:a16="http://schemas.microsoft.com/office/drawing/2014/main" id="{8C04EEEC-4514-4E64-ADAC-6004950C774A}"/>
            </a:ext>
          </a:extLst>
        </xdr:cNvPr>
        <xdr:cNvSpPr txBox="1"/>
      </xdr:nvSpPr>
      <xdr:spPr>
        <a:xfrm>
          <a:off x="904517" y="9487078"/>
          <a:ext cx="1476084" cy="171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49070</xdr:colOff>
      <xdr:row>44</xdr:row>
      <xdr:rowOff>37669</xdr:rowOff>
    </xdr:from>
    <xdr:to>
      <xdr:col>6</xdr:col>
      <xdr:colOff>19250</xdr:colOff>
      <xdr:row>45</xdr:row>
      <xdr:rowOff>80156</xdr:rowOff>
    </xdr:to>
    <xdr:sp macro="" textlink="TreesS">
      <xdr:nvSpPr>
        <xdr:cNvPr id="15" name="TextBox 14">
          <a:extLst>
            <a:ext uri="{FF2B5EF4-FFF2-40B4-BE49-F238E27FC236}">
              <a16:creationId xmlns:a16="http://schemas.microsoft.com/office/drawing/2014/main" id="{236D6742-F635-4B1C-B3BB-466969900C6B}"/>
            </a:ext>
          </a:extLst>
        </xdr:cNvPr>
        <xdr:cNvSpPr txBox="1"/>
      </xdr:nvSpPr>
      <xdr:spPr>
        <a:xfrm>
          <a:off x="2427997" y="8679864"/>
          <a:ext cx="1159643" cy="237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FA1DA2FF-1081-4DBA-82A7-909E29069BD8}"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3502</xdr:colOff>
      <xdr:row>46</xdr:row>
      <xdr:rowOff>186037</xdr:rowOff>
    </xdr:from>
    <xdr:to>
      <xdr:col>6</xdr:col>
      <xdr:colOff>3012</xdr:colOff>
      <xdr:row>48</xdr:row>
      <xdr:rowOff>34864</xdr:rowOff>
    </xdr:to>
    <xdr:sp macro="" textlink="GalGasS">
      <xdr:nvSpPr>
        <xdr:cNvPr id="16" name="TextBox 15">
          <a:extLst>
            <a:ext uri="{FF2B5EF4-FFF2-40B4-BE49-F238E27FC236}">
              <a16:creationId xmlns:a16="http://schemas.microsoft.com/office/drawing/2014/main" id="{C6312A1B-A4C0-4611-99F5-040A0441A064}"/>
            </a:ext>
          </a:extLst>
        </xdr:cNvPr>
        <xdr:cNvSpPr txBox="1"/>
      </xdr:nvSpPr>
      <xdr:spPr>
        <a:xfrm>
          <a:off x="2378851" y="9316098"/>
          <a:ext cx="1178612" cy="241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266E50B-9E45-4340-AB43-2BF45F78330D}"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95532</xdr:colOff>
      <xdr:row>38</xdr:row>
      <xdr:rowOff>78209</xdr:rowOff>
    </xdr:from>
    <xdr:to>
      <xdr:col>5</xdr:col>
      <xdr:colOff>317251</xdr:colOff>
      <xdr:row>40</xdr:row>
      <xdr:rowOff>34847</xdr:rowOff>
    </xdr:to>
    <xdr:sp macro="" textlink="HomesS">
      <xdr:nvSpPr>
        <xdr:cNvPr id="17" name="TextBox 16">
          <a:extLst>
            <a:ext uri="{FF2B5EF4-FFF2-40B4-BE49-F238E27FC236}">
              <a16:creationId xmlns:a16="http://schemas.microsoft.com/office/drawing/2014/main" id="{2B765F37-0022-484B-BD3E-0FF76734799B}"/>
            </a:ext>
          </a:extLst>
        </xdr:cNvPr>
        <xdr:cNvSpPr txBox="1"/>
      </xdr:nvSpPr>
      <xdr:spPr>
        <a:xfrm>
          <a:off x="2474459" y="7549526"/>
          <a:ext cx="816451" cy="346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C6D4A88-A9F2-46DE-883C-93F4470FEE72}" type="TxLink">
            <a:rPr lang="en-US" sz="1600" b="0" i="0" u="none" strike="noStrike">
              <a:solidFill>
                <a:srgbClr val="FF0000"/>
              </a:solidFill>
              <a:latin typeface="Arial"/>
              <a:cs typeface="Arial"/>
            </a:rPr>
            <a:pPr algn="l"/>
            <a:t> </a:t>
          </a:fld>
          <a:endParaRPr lang="en-US" sz="3200" b="0">
            <a:solidFill>
              <a:srgbClr val="FF0000"/>
            </a:solidFill>
            <a:latin typeface="Lucida Sans" panose="020B0602030504020204" pitchFamily="34" charset="0"/>
          </a:endParaRPr>
        </a:p>
      </xdr:txBody>
    </xdr:sp>
    <xdr:clientData/>
  </xdr:twoCellAnchor>
  <xdr:twoCellAnchor editAs="absolute">
    <xdr:from>
      <xdr:col>2</xdr:col>
      <xdr:colOff>156914</xdr:colOff>
      <xdr:row>38</xdr:row>
      <xdr:rowOff>80300</xdr:rowOff>
    </xdr:from>
    <xdr:to>
      <xdr:col>4</xdr:col>
      <xdr:colOff>33641</xdr:colOff>
      <xdr:row>40</xdr:row>
      <xdr:rowOff>71500</xdr:rowOff>
    </xdr:to>
    <xdr:sp macro="" textlink="">
      <xdr:nvSpPr>
        <xdr:cNvPr id="18" name="TextBox 17">
          <a:extLst>
            <a:ext uri="{FF2B5EF4-FFF2-40B4-BE49-F238E27FC236}">
              <a16:creationId xmlns:a16="http://schemas.microsoft.com/office/drawing/2014/main" id="{694DFD99-E40E-420C-9A77-B3FF68623200}"/>
            </a:ext>
          </a:extLst>
        </xdr:cNvPr>
        <xdr:cNvSpPr txBox="1"/>
      </xdr:nvSpPr>
      <xdr:spPr>
        <a:xfrm>
          <a:off x="1345634" y="7738400"/>
          <a:ext cx="1034967" cy="368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34449</xdr:colOff>
      <xdr:row>38</xdr:row>
      <xdr:rowOff>110222</xdr:rowOff>
    </xdr:from>
    <xdr:to>
      <xdr:col>6</xdr:col>
      <xdr:colOff>34031</xdr:colOff>
      <xdr:row>39</xdr:row>
      <xdr:rowOff>119007</xdr:rowOff>
    </xdr:to>
    <xdr:sp macro="" textlink="">
      <xdr:nvSpPr>
        <xdr:cNvPr id="19" name="TextBox 18">
          <a:extLst>
            <a:ext uri="{FF2B5EF4-FFF2-40B4-BE49-F238E27FC236}">
              <a16:creationId xmlns:a16="http://schemas.microsoft.com/office/drawing/2014/main" id="{9BF60A01-6DCA-4037-A728-9039D61E0391}"/>
            </a:ext>
          </a:extLst>
        </xdr:cNvPr>
        <xdr:cNvSpPr txBox="1"/>
      </xdr:nvSpPr>
      <xdr:spPr>
        <a:xfrm>
          <a:off x="2977674" y="7751177"/>
          <a:ext cx="584417" cy="2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73107</xdr:colOff>
      <xdr:row>41</xdr:row>
      <xdr:rowOff>71736</xdr:rowOff>
    </xdr:from>
    <xdr:to>
      <xdr:col>6</xdr:col>
      <xdr:colOff>72689</xdr:colOff>
      <xdr:row>42</xdr:row>
      <xdr:rowOff>79672</xdr:rowOff>
    </xdr:to>
    <xdr:sp macro="" textlink="">
      <xdr:nvSpPr>
        <xdr:cNvPr id="20" name="TextBox 19">
          <a:extLst>
            <a:ext uri="{FF2B5EF4-FFF2-40B4-BE49-F238E27FC236}">
              <a16:creationId xmlns:a16="http://schemas.microsoft.com/office/drawing/2014/main" id="{5A484578-ABDD-4EFE-BBB9-A11E0C1D359F}"/>
            </a:ext>
          </a:extLst>
        </xdr:cNvPr>
        <xdr:cNvSpPr txBox="1"/>
      </xdr:nvSpPr>
      <xdr:spPr>
        <a:xfrm>
          <a:off x="3012522" y="8310861"/>
          <a:ext cx="584417" cy="225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21" name="Chart 1">
          <a:extLst>
            <a:ext uri="{FF2B5EF4-FFF2-40B4-BE49-F238E27FC236}">
              <a16:creationId xmlns:a16="http://schemas.microsoft.com/office/drawing/2014/main" id="{BFC51B62-1833-450A-B56A-BB3849171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22" name="Chart 4">
          <a:extLst>
            <a:ext uri="{FF2B5EF4-FFF2-40B4-BE49-F238E27FC236}">
              <a16:creationId xmlns:a16="http://schemas.microsoft.com/office/drawing/2014/main" id="{30E8DE34-0358-4BBC-B48C-D3357D36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23" name="TextBox 22">
          <a:extLst>
            <a:ext uri="{FF2B5EF4-FFF2-40B4-BE49-F238E27FC236}">
              <a16:creationId xmlns:a16="http://schemas.microsoft.com/office/drawing/2014/main" id="{265DAD62-E836-46F2-ACF7-35051F823891}"/>
            </a:ext>
          </a:extLst>
        </xdr:cNvPr>
        <xdr:cNvSpPr txBox="1"/>
      </xdr:nvSpPr>
      <xdr:spPr>
        <a:xfrm>
          <a:off x="612835" y="2505026"/>
          <a:ext cx="2627148" cy="55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24" name="TextBox 23">
          <a:extLst>
            <a:ext uri="{FF2B5EF4-FFF2-40B4-BE49-F238E27FC236}">
              <a16:creationId xmlns:a16="http://schemas.microsoft.com/office/drawing/2014/main" id="{163AD044-1306-4E70-81C4-E19A2033F834}"/>
            </a:ext>
          </a:extLst>
        </xdr:cNvPr>
        <xdr:cNvSpPr txBox="1"/>
      </xdr:nvSpPr>
      <xdr:spPr>
        <a:xfrm>
          <a:off x="3829592" y="2505026"/>
          <a:ext cx="2424475" cy="53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94403"/>
    <xdr:sp macro="" textlink="'Simple PEAR'!D5:E5">
      <xdr:nvSpPr>
        <xdr:cNvPr id="25" name="TextBox 24">
          <a:extLst>
            <a:ext uri="{FF2B5EF4-FFF2-40B4-BE49-F238E27FC236}">
              <a16:creationId xmlns:a16="http://schemas.microsoft.com/office/drawing/2014/main" id="{05C98D82-648A-443F-9A80-258AE7AFC3FE}"/>
            </a:ext>
          </a:extLst>
        </xdr:cNvPr>
        <xdr:cNvSpPr txBox="1"/>
      </xdr:nvSpPr>
      <xdr:spPr>
        <a:xfrm>
          <a:off x="363792" y="1302413"/>
          <a:ext cx="6037894"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6E2F727E-6750-483D-BEA2-A97787708B08}"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oneCellAnchor>
    <xdr:from>
      <xdr:col>9</xdr:col>
      <xdr:colOff>104545</xdr:colOff>
      <xdr:row>5</xdr:row>
      <xdr:rowOff>151005</xdr:rowOff>
    </xdr:from>
    <xdr:ext cx="1382286" cy="181268"/>
    <xdr:sp macro="" textlink="'Simple PEAR'!M5:N5">
      <xdr:nvSpPr>
        <xdr:cNvPr id="26" name="TextBox 25">
          <a:extLst>
            <a:ext uri="{FF2B5EF4-FFF2-40B4-BE49-F238E27FC236}">
              <a16:creationId xmlns:a16="http://schemas.microsoft.com/office/drawing/2014/main" id="{F530065F-D448-4F30-81F6-11E5DBFB8851}"/>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33A239A1-A0A4-4907-8EBD-9E932319411F}"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27" name="TextBox 26">
          <a:extLst>
            <a:ext uri="{FF2B5EF4-FFF2-40B4-BE49-F238E27FC236}">
              <a16:creationId xmlns:a16="http://schemas.microsoft.com/office/drawing/2014/main" id="{E441AE14-A6FA-4E9F-9807-B4B0C9BFD647}"/>
            </a:ext>
          </a:extLst>
        </xdr:cNvPr>
        <xdr:cNvSpPr txBox="1"/>
      </xdr:nvSpPr>
      <xdr:spPr>
        <a:xfrm>
          <a:off x="363792" y="201644"/>
          <a:ext cx="5465709" cy="91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20364</xdr:colOff>
      <xdr:row>6</xdr:row>
      <xdr:rowOff>104367</xdr:rowOff>
    </xdr:from>
    <xdr:ext cx="3255306" cy="394403"/>
    <xdr:sp macro="" textlink="'Simple PEAR'!D5">
      <xdr:nvSpPr>
        <xdr:cNvPr id="28" name="TextBox 27">
          <a:extLst>
            <a:ext uri="{FF2B5EF4-FFF2-40B4-BE49-F238E27FC236}">
              <a16:creationId xmlns:a16="http://schemas.microsoft.com/office/drawing/2014/main" id="{0873AFCD-B723-44F3-AB12-E7463714F51E}"/>
            </a:ext>
          </a:extLst>
        </xdr:cNvPr>
        <xdr:cNvSpPr txBox="1"/>
      </xdr:nvSpPr>
      <xdr:spPr>
        <a:xfrm>
          <a:off x="7582285" y="1289184"/>
          <a:ext cx="3255306"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31805D65-558A-4304-9775-F38437E6B1A3}"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twoCellAnchor>
    <xdr:from>
      <xdr:col>30</xdr:col>
      <xdr:colOff>267800</xdr:colOff>
      <xdr:row>22</xdr:row>
      <xdr:rowOff>46239</xdr:rowOff>
    </xdr:from>
    <xdr:to>
      <xdr:col>35</xdr:col>
      <xdr:colOff>545944</xdr:colOff>
      <xdr:row>41</xdr:row>
      <xdr:rowOff>145494</xdr:rowOff>
    </xdr:to>
    <xdr:grpSp>
      <xdr:nvGrpSpPr>
        <xdr:cNvPr id="40" name="Group 39">
          <a:extLst>
            <a:ext uri="{FF2B5EF4-FFF2-40B4-BE49-F238E27FC236}">
              <a16:creationId xmlns:a16="http://schemas.microsoft.com/office/drawing/2014/main" id="{08AB8736-3D85-4BE9-864B-FB1EAF800C4E}"/>
            </a:ext>
          </a:extLst>
        </xdr:cNvPr>
        <xdr:cNvGrpSpPr/>
      </xdr:nvGrpSpPr>
      <xdr:grpSpPr>
        <a:xfrm>
          <a:off x="19108715" y="4277585"/>
          <a:ext cx="3353170" cy="4019063"/>
          <a:chOff x="15333562" y="4274410"/>
          <a:chExt cx="3240187" cy="4013797"/>
        </a:xfrm>
      </xdr:grpSpPr>
      <xdr:sp macro="" textlink="">
        <xdr:nvSpPr>
          <xdr:cNvPr id="41" name="Rectangle 40">
            <a:extLst>
              <a:ext uri="{FF2B5EF4-FFF2-40B4-BE49-F238E27FC236}">
                <a16:creationId xmlns:a16="http://schemas.microsoft.com/office/drawing/2014/main" id="{363309B2-0998-FFB7-FA89-0AF5DAF5A34A}"/>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E8D20664-EA49-E3E6-FDA0-2684DB8DEF4A}"/>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43" name="TextBox 42">
            <a:extLst>
              <a:ext uri="{FF2B5EF4-FFF2-40B4-BE49-F238E27FC236}">
                <a16:creationId xmlns:a16="http://schemas.microsoft.com/office/drawing/2014/main" id="{6A646262-C12A-451F-2A7B-3A79AAB4CA77}"/>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44" name="TextBox 43">
            <a:extLst>
              <a:ext uri="{FF2B5EF4-FFF2-40B4-BE49-F238E27FC236}">
                <a16:creationId xmlns:a16="http://schemas.microsoft.com/office/drawing/2014/main" id="{7471FC29-7687-D2E0-49F6-286DE82C6F5D}"/>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45" name="TextBox 44">
            <a:extLst>
              <a:ext uri="{FF2B5EF4-FFF2-40B4-BE49-F238E27FC236}">
                <a16:creationId xmlns:a16="http://schemas.microsoft.com/office/drawing/2014/main" id="{1725B96F-749C-8EA7-C227-7CA9660482F4}"/>
              </a:ext>
            </a:extLst>
          </xdr:cNvPr>
          <xdr:cNvSpPr txBox="1"/>
        </xdr:nvSpPr>
        <xdr:spPr>
          <a:xfrm>
            <a:off x="15356159" y="6192201"/>
            <a:ext cx="1130617" cy="105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46" name="TextBox 45">
            <a:extLst>
              <a:ext uri="{FF2B5EF4-FFF2-40B4-BE49-F238E27FC236}">
                <a16:creationId xmlns:a16="http://schemas.microsoft.com/office/drawing/2014/main" id="{1BE36D8A-AD64-CF7E-8149-CBB5D884E6B2}"/>
              </a:ext>
            </a:extLst>
          </xdr:cNvPr>
          <xdr:cNvSpPr txBox="1"/>
        </xdr:nvSpPr>
        <xdr:spPr>
          <a:xfrm>
            <a:off x="15344543" y="5810156"/>
            <a:ext cx="1142233" cy="845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47" name="TextBox 46">
            <a:extLst>
              <a:ext uri="{FF2B5EF4-FFF2-40B4-BE49-F238E27FC236}">
                <a16:creationId xmlns:a16="http://schemas.microsoft.com/office/drawing/2014/main" id="{38C5937B-570C-1BC6-DE6D-B763C57FFE94}"/>
              </a:ext>
            </a:extLst>
          </xdr:cNvPr>
          <xdr:cNvSpPr txBox="1"/>
        </xdr:nvSpPr>
        <xdr:spPr>
          <a:xfrm>
            <a:off x="15356159" y="5481988"/>
            <a:ext cx="1130617" cy="21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48" name="TextBox 47">
            <a:extLst>
              <a:ext uri="{FF2B5EF4-FFF2-40B4-BE49-F238E27FC236}">
                <a16:creationId xmlns:a16="http://schemas.microsoft.com/office/drawing/2014/main" id="{B594A332-1256-5991-8E8B-7F39F78851CA}"/>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49" name="TextBox 48">
            <a:extLst>
              <a:ext uri="{FF2B5EF4-FFF2-40B4-BE49-F238E27FC236}">
                <a16:creationId xmlns:a16="http://schemas.microsoft.com/office/drawing/2014/main" id="{F97056AD-4CA6-31A6-3DB8-CED2AA989CD7}"/>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50" name="TextBox 49">
            <a:extLst>
              <a:ext uri="{FF2B5EF4-FFF2-40B4-BE49-F238E27FC236}">
                <a16:creationId xmlns:a16="http://schemas.microsoft.com/office/drawing/2014/main" id="{46F8F800-9E91-BF19-7AAD-A7909D66C0AE}"/>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51" name="Rectangle 50">
            <a:extLst>
              <a:ext uri="{FF2B5EF4-FFF2-40B4-BE49-F238E27FC236}">
                <a16:creationId xmlns:a16="http://schemas.microsoft.com/office/drawing/2014/main" id="{EF04F694-1879-0145-A228-3803F168742E}"/>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id="{DF7A2D41-A2A4-95CD-9AE4-054B88A66682}"/>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53" name="TextBox 52">
            <a:extLst>
              <a:ext uri="{FF2B5EF4-FFF2-40B4-BE49-F238E27FC236}">
                <a16:creationId xmlns:a16="http://schemas.microsoft.com/office/drawing/2014/main" id="{F90AEBB1-9558-CA54-539C-E32AB580FA0D}"/>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25</xdr:col>
      <xdr:colOff>266251</xdr:colOff>
      <xdr:row>42</xdr:row>
      <xdr:rowOff>186499</xdr:rowOff>
    </xdr:from>
    <xdr:to>
      <xdr:col>30</xdr:col>
      <xdr:colOff>491678</xdr:colOff>
      <xdr:row>63</xdr:row>
      <xdr:rowOff>151954</xdr:rowOff>
    </xdr:to>
    <xdr:grpSp>
      <xdr:nvGrpSpPr>
        <xdr:cNvPr id="54" name="Group 53">
          <a:extLst>
            <a:ext uri="{FF2B5EF4-FFF2-40B4-BE49-F238E27FC236}">
              <a16:creationId xmlns:a16="http://schemas.microsoft.com/office/drawing/2014/main" id="{C09691DE-65B1-42EA-AED0-DEBCDEAFAF94}"/>
            </a:ext>
          </a:extLst>
        </xdr:cNvPr>
        <xdr:cNvGrpSpPr/>
      </xdr:nvGrpSpPr>
      <xdr:grpSpPr>
        <a:xfrm>
          <a:off x="15936038" y="8535123"/>
          <a:ext cx="3393380" cy="3999331"/>
          <a:chOff x="15926326" y="8465335"/>
          <a:chExt cx="3393775" cy="3976312"/>
        </a:xfrm>
      </xdr:grpSpPr>
      <xdr:sp macro="" textlink="">
        <xdr:nvSpPr>
          <xdr:cNvPr id="55" name="Rectangle 54">
            <a:extLst>
              <a:ext uri="{FF2B5EF4-FFF2-40B4-BE49-F238E27FC236}">
                <a16:creationId xmlns:a16="http://schemas.microsoft.com/office/drawing/2014/main" id="{5E75D40E-89EC-2E05-A931-57B00A47B853}"/>
              </a:ext>
            </a:extLst>
          </xdr:cNvPr>
          <xdr:cNvSpPr>
            <a:spLocks noChangeAspect="1"/>
          </xdr:cNvSpPr>
        </xdr:nvSpPr>
        <xdr:spPr>
          <a:xfrm>
            <a:off x="15926326" y="8465335"/>
            <a:ext cx="3379228" cy="3976312"/>
          </a:xfrm>
          <a:prstGeom prst="rect">
            <a:avLst/>
          </a:prstGeom>
          <a:blipFill rotWithShape="1">
            <a:blip xmlns:r="http://schemas.openxmlformats.org/officeDocument/2006/relationships" r:embed="rId6"/>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6" name="Chart 4">
            <a:extLst>
              <a:ext uri="{FF2B5EF4-FFF2-40B4-BE49-F238E27FC236}">
                <a16:creationId xmlns:a16="http://schemas.microsoft.com/office/drawing/2014/main" id="{D8EB0237-4883-A748-1464-4B6155693BAE}"/>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57" name="TextBox 56">
            <a:extLst>
              <a:ext uri="{FF2B5EF4-FFF2-40B4-BE49-F238E27FC236}">
                <a16:creationId xmlns:a16="http://schemas.microsoft.com/office/drawing/2014/main" id="{85188298-5BB4-EAF7-72F9-4FED4BDE92DC}"/>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58" name="Rectangle 57">
            <a:extLst>
              <a:ext uri="{FF2B5EF4-FFF2-40B4-BE49-F238E27FC236}">
                <a16:creationId xmlns:a16="http://schemas.microsoft.com/office/drawing/2014/main" id="{B1032B41-C95E-B9DF-AFED-069C0B86A54B}"/>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8613C073-ECC4-938A-9BF7-4887BA39CA24}"/>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60" name="TextBox 59">
            <a:extLst>
              <a:ext uri="{FF2B5EF4-FFF2-40B4-BE49-F238E27FC236}">
                <a16:creationId xmlns:a16="http://schemas.microsoft.com/office/drawing/2014/main" id="{5D24A249-EB97-FFAC-539A-DF0D165090E5}"/>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61" name="TextBox 60">
            <a:extLst>
              <a:ext uri="{FF2B5EF4-FFF2-40B4-BE49-F238E27FC236}">
                <a16:creationId xmlns:a16="http://schemas.microsoft.com/office/drawing/2014/main" id="{7ABA91EA-0F45-F9F3-8609-585112FE084D}"/>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62" name="TextBox 61">
            <a:extLst>
              <a:ext uri="{FF2B5EF4-FFF2-40B4-BE49-F238E27FC236}">
                <a16:creationId xmlns:a16="http://schemas.microsoft.com/office/drawing/2014/main" id="{364669E0-66BE-DC5E-21AF-4A8ABC461AB4}"/>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63" name="TextBox 62">
            <a:extLst>
              <a:ext uri="{FF2B5EF4-FFF2-40B4-BE49-F238E27FC236}">
                <a16:creationId xmlns:a16="http://schemas.microsoft.com/office/drawing/2014/main" id="{76A817DF-51A7-E1A9-EB6E-48A3118F7395}"/>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32</xdr:col>
      <xdr:colOff>568519</xdr:colOff>
      <xdr:row>0</xdr:row>
      <xdr:rowOff>185809</xdr:rowOff>
    </xdr:from>
    <xdr:to>
      <xdr:col>38</xdr:col>
      <xdr:colOff>224630</xdr:colOff>
      <xdr:row>21</xdr:row>
      <xdr:rowOff>148784</xdr:rowOff>
    </xdr:to>
    <xdr:grpSp>
      <xdr:nvGrpSpPr>
        <xdr:cNvPr id="64" name="Group 63">
          <a:extLst>
            <a:ext uri="{FF2B5EF4-FFF2-40B4-BE49-F238E27FC236}">
              <a16:creationId xmlns:a16="http://schemas.microsoft.com/office/drawing/2014/main" id="{7FA2BF22-8865-4384-B87B-826BAF88A83F}"/>
            </a:ext>
          </a:extLst>
        </xdr:cNvPr>
        <xdr:cNvGrpSpPr/>
      </xdr:nvGrpSpPr>
      <xdr:grpSpPr>
        <a:xfrm>
          <a:off x="20640714" y="182634"/>
          <a:ext cx="3346778" cy="3993676"/>
          <a:chOff x="20526529" y="88605"/>
          <a:chExt cx="3312519" cy="3962131"/>
        </a:xfrm>
      </xdr:grpSpPr>
      <xdr:sp macro="" textlink="">
        <xdr:nvSpPr>
          <xdr:cNvPr id="65" name="Rectangle 64">
            <a:extLst>
              <a:ext uri="{FF2B5EF4-FFF2-40B4-BE49-F238E27FC236}">
                <a16:creationId xmlns:a16="http://schemas.microsoft.com/office/drawing/2014/main" id="{3006BE9E-21E3-2754-4225-B1B40A21F292}"/>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extBox 65">
            <a:extLst>
              <a:ext uri="{FF2B5EF4-FFF2-40B4-BE49-F238E27FC236}">
                <a16:creationId xmlns:a16="http://schemas.microsoft.com/office/drawing/2014/main" id="{1D9FD33B-9970-1E7C-5845-E211AB4E7B3B}"/>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67" name="TextBox 66">
            <a:extLst>
              <a:ext uri="{FF2B5EF4-FFF2-40B4-BE49-F238E27FC236}">
                <a16:creationId xmlns:a16="http://schemas.microsoft.com/office/drawing/2014/main" id="{2240BDD6-15E1-DE4C-EDB5-8AA50514748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68" name="TextBox 67">
            <a:extLst>
              <a:ext uri="{FF2B5EF4-FFF2-40B4-BE49-F238E27FC236}">
                <a16:creationId xmlns:a16="http://schemas.microsoft.com/office/drawing/2014/main" id="{AE07B4DE-48E7-2D6B-C28D-3DD6D809DFBD}"/>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69" name="Rectangle 68">
            <a:extLst>
              <a:ext uri="{FF2B5EF4-FFF2-40B4-BE49-F238E27FC236}">
                <a16:creationId xmlns:a16="http://schemas.microsoft.com/office/drawing/2014/main" id="{7940D9DE-025C-ACD6-3D84-7C6CD2F39EA8}"/>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70" name="TextBox 69">
            <a:extLst>
              <a:ext uri="{FF2B5EF4-FFF2-40B4-BE49-F238E27FC236}">
                <a16:creationId xmlns:a16="http://schemas.microsoft.com/office/drawing/2014/main" id="{3BD303F7-188C-486A-2AAB-5898312E4ABD}"/>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71" name="TextBox 70">
            <a:extLst>
              <a:ext uri="{FF2B5EF4-FFF2-40B4-BE49-F238E27FC236}">
                <a16:creationId xmlns:a16="http://schemas.microsoft.com/office/drawing/2014/main" id="{6ABAB25C-51C3-B758-46B6-CA47007E884B}"/>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72" name="TextBox 71">
            <a:extLst>
              <a:ext uri="{FF2B5EF4-FFF2-40B4-BE49-F238E27FC236}">
                <a16:creationId xmlns:a16="http://schemas.microsoft.com/office/drawing/2014/main" id="{FE7E8D79-4BBF-ED0B-752F-95ECDACF9CA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73" name="TextBox 72">
            <a:extLst>
              <a:ext uri="{FF2B5EF4-FFF2-40B4-BE49-F238E27FC236}">
                <a16:creationId xmlns:a16="http://schemas.microsoft.com/office/drawing/2014/main" id="{0619D1F6-07AF-4CCA-59F0-90F96B66C313}"/>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74" name="TextBox 73">
            <a:extLst>
              <a:ext uri="{FF2B5EF4-FFF2-40B4-BE49-F238E27FC236}">
                <a16:creationId xmlns:a16="http://schemas.microsoft.com/office/drawing/2014/main" id="{F9B09B73-6474-7DD1-A0A9-1425AD9B6B98}"/>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75" name="TextBox 74">
            <a:extLst>
              <a:ext uri="{FF2B5EF4-FFF2-40B4-BE49-F238E27FC236}">
                <a16:creationId xmlns:a16="http://schemas.microsoft.com/office/drawing/2014/main" id="{AFEB4C18-E63D-73F1-4040-03E017921049}"/>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76" name="TextBox 75">
            <a:extLst>
              <a:ext uri="{FF2B5EF4-FFF2-40B4-BE49-F238E27FC236}">
                <a16:creationId xmlns:a16="http://schemas.microsoft.com/office/drawing/2014/main" id="{B1F1EBB9-8027-C15F-A7FA-373702E3A1E4}"/>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32</xdr:col>
      <xdr:colOff>566859</xdr:colOff>
      <xdr:row>42</xdr:row>
      <xdr:rowOff>186499</xdr:rowOff>
    </xdr:from>
    <xdr:to>
      <xdr:col>38</xdr:col>
      <xdr:colOff>228685</xdr:colOff>
      <xdr:row>63</xdr:row>
      <xdr:rowOff>153283</xdr:rowOff>
    </xdr:to>
    <xdr:grpSp>
      <xdr:nvGrpSpPr>
        <xdr:cNvPr id="77" name="Group 76">
          <a:extLst>
            <a:ext uri="{FF2B5EF4-FFF2-40B4-BE49-F238E27FC236}">
              <a16:creationId xmlns:a16="http://schemas.microsoft.com/office/drawing/2014/main" id="{B8426EBB-9734-4B24-A949-12A5A3EA05CA}"/>
            </a:ext>
          </a:extLst>
        </xdr:cNvPr>
        <xdr:cNvGrpSpPr/>
      </xdr:nvGrpSpPr>
      <xdr:grpSpPr>
        <a:xfrm>
          <a:off x="20635879" y="8535123"/>
          <a:ext cx="3358843" cy="4000660"/>
          <a:chOff x="20526529" y="8465335"/>
          <a:chExt cx="3315619" cy="3970593"/>
        </a:xfrm>
      </xdr:grpSpPr>
      <xdr:sp macro="" textlink="">
        <xdr:nvSpPr>
          <xdr:cNvPr id="78" name="Rectangle 77">
            <a:extLst>
              <a:ext uri="{FF2B5EF4-FFF2-40B4-BE49-F238E27FC236}">
                <a16:creationId xmlns:a16="http://schemas.microsoft.com/office/drawing/2014/main" id="{8D5084BC-F171-F69A-000B-E2747C722D12}"/>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9"/>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TextBox 78">
            <a:extLst>
              <a:ext uri="{FF2B5EF4-FFF2-40B4-BE49-F238E27FC236}">
                <a16:creationId xmlns:a16="http://schemas.microsoft.com/office/drawing/2014/main" id="{68F2D10D-5E49-10C2-4989-B855D0C7350F}"/>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80" name="Rectangle 79">
            <a:extLst>
              <a:ext uri="{FF2B5EF4-FFF2-40B4-BE49-F238E27FC236}">
                <a16:creationId xmlns:a16="http://schemas.microsoft.com/office/drawing/2014/main" id="{845B1A55-4F26-B7B1-D721-50A3F9E9604D}"/>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1" name="TextBox 80">
            <a:extLst>
              <a:ext uri="{FF2B5EF4-FFF2-40B4-BE49-F238E27FC236}">
                <a16:creationId xmlns:a16="http://schemas.microsoft.com/office/drawing/2014/main" id="{8C0D0A93-CF59-1021-DF9E-D17828619F7A}"/>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82" name="TextBox 81">
            <a:extLst>
              <a:ext uri="{FF2B5EF4-FFF2-40B4-BE49-F238E27FC236}">
                <a16:creationId xmlns:a16="http://schemas.microsoft.com/office/drawing/2014/main" id="{DA1DBE64-B92D-311C-7F98-028979E228A8}"/>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3" name="Chart 6">
            <a:extLst>
              <a:ext uri="{FF2B5EF4-FFF2-40B4-BE49-F238E27FC236}">
                <a16:creationId xmlns:a16="http://schemas.microsoft.com/office/drawing/2014/main" id="{9C452FAD-AD97-89B3-AF91-39CAC74545BD}"/>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276662</xdr:colOff>
      <xdr:row>14</xdr:row>
      <xdr:rowOff>125208</xdr:rowOff>
    </xdr:from>
    <xdr:to>
      <xdr:col>10</xdr:col>
      <xdr:colOff>338937</xdr:colOff>
      <xdr:row>16</xdr:row>
      <xdr:rowOff>50125</xdr:rowOff>
    </xdr:to>
    <xdr:sp macro="" textlink="'Simple PEAR'!Q5">
      <xdr:nvSpPr>
        <xdr:cNvPr id="84" name="TextBox 83">
          <a:extLst>
            <a:ext uri="{FF2B5EF4-FFF2-40B4-BE49-F238E27FC236}">
              <a16:creationId xmlns:a16="http://schemas.microsoft.com/office/drawing/2014/main" id="{0845EECD-9A00-410E-8C86-55FA8D868E28}"/>
            </a:ext>
          </a:extLst>
        </xdr:cNvPr>
        <xdr:cNvSpPr txBox="1"/>
      </xdr:nvSpPr>
      <xdr:spPr>
        <a:xfrm>
          <a:off x="3831113" y="2773623"/>
          <a:ext cx="2431909" cy="319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BBE8B23C-B2FB-47B1-87AE-057EC5C9C5E9}" type="TxLink">
            <a:rPr lang="en-US" sz="1600" b="0" i="0" u="none" strike="noStrike">
              <a:solidFill>
                <a:schemeClr val="bg1"/>
              </a:solidFill>
              <a:latin typeface="Arial"/>
              <a:cs typeface="Arial"/>
            </a:rPr>
            <a:pPr algn="l"/>
            <a:t>Episode</a:t>
          </a:fld>
          <a:endParaRPr lang="en-US" sz="1600" b="0">
            <a:solidFill>
              <a:schemeClr val="bg1"/>
            </a:solidFill>
            <a:latin typeface="+mn-lt"/>
          </a:endParaRPr>
        </a:p>
      </xdr:txBody>
    </xdr:sp>
    <xdr:clientData/>
  </xdr:twoCellAnchor>
  <xdr:twoCellAnchor>
    <xdr:from>
      <xdr:col>13</xdr:col>
      <xdr:colOff>26932</xdr:colOff>
      <xdr:row>1</xdr:row>
      <xdr:rowOff>32037</xdr:rowOff>
    </xdr:from>
    <xdr:to>
      <xdr:col>18</xdr:col>
      <xdr:colOff>11616</xdr:colOff>
      <xdr:row>5</xdr:row>
      <xdr:rowOff>104542</xdr:rowOff>
    </xdr:to>
    <xdr:sp macro="" textlink="">
      <xdr:nvSpPr>
        <xdr:cNvPr id="85" name="TextBox 84">
          <a:extLst>
            <a:ext uri="{FF2B5EF4-FFF2-40B4-BE49-F238E27FC236}">
              <a16:creationId xmlns:a16="http://schemas.microsoft.com/office/drawing/2014/main" id="{CC820EA7-B4AF-41EE-AF3F-562162B0D182}"/>
            </a:ext>
          </a:extLst>
        </xdr:cNvPr>
        <xdr:cNvSpPr txBox="1"/>
      </xdr:nvSpPr>
      <xdr:spPr>
        <a:xfrm>
          <a:off x="7588853" y="229507"/>
          <a:ext cx="3271970" cy="86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endParaRPr lang="en-US" sz="2000">
            <a:latin typeface="Lucida Sans" panose="020B0602030504020204" pitchFamily="34" charset="0"/>
          </a:endParaRPr>
        </a:p>
      </xdr:txBody>
    </xdr:sp>
    <xdr:clientData/>
  </xdr:twoCellAnchor>
  <xdr:twoCellAnchor>
    <xdr:from>
      <xdr:col>13</xdr:col>
      <xdr:colOff>20727</xdr:colOff>
      <xdr:row>29</xdr:row>
      <xdr:rowOff>317400</xdr:rowOff>
    </xdr:from>
    <xdr:to>
      <xdr:col>17</xdr:col>
      <xdr:colOff>860092</xdr:colOff>
      <xdr:row>50</xdr:row>
      <xdr:rowOff>29335</xdr:rowOff>
    </xdr:to>
    <xdr:grpSp>
      <xdr:nvGrpSpPr>
        <xdr:cNvPr id="86" name="Group 85">
          <a:extLst>
            <a:ext uri="{FF2B5EF4-FFF2-40B4-BE49-F238E27FC236}">
              <a16:creationId xmlns:a16="http://schemas.microsoft.com/office/drawing/2014/main" id="{10845A4A-D502-4B03-92FB-DB1B9DCC6117}"/>
            </a:ext>
          </a:extLst>
        </xdr:cNvPr>
        <xdr:cNvGrpSpPr/>
      </xdr:nvGrpSpPr>
      <xdr:grpSpPr>
        <a:xfrm>
          <a:off x="7907892" y="5924682"/>
          <a:ext cx="3301926" cy="4033033"/>
          <a:chOff x="19825943" y="4274410"/>
          <a:chExt cx="3218525" cy="4013797"/>
        </a:xfrm>
      </xdr:grpSpPr>
      <xdr:sp macro="" textlink="">
        <xdr:nvSpPr>
          <xdr:cNvPr id="87" name="Rectangle 86">
            <a:extLst>
              <a:ext uri="{FF2B5EF4-FFF2-40B4-BE49-F238E27FC236}">
                <a16:creationId xmlns:a16="http://schemas.microsoft.com/office/drawing/2014/main" id="{FFC7F0E2-A3DD-BEE2-D523-F090E33A23A4}"/>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87">
            <a:extLst>
              <a:ext uri="{FF2B5EF4-FFF2-40B4-BE49-F238E27FC236}">
                <a16:creationId xmlns:a16="http://schemas.microsoft.com/office/drawing/2014/main" id="{45813D6E-8DFD-B76E-D538-B32F23A379DC}"/>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9" name="TextBox 88">
            <a:extLst>
              <a:ext uri="{FF2B5EF4-FFF2-40B4-BE49-F238E27FC236}">
                <a16:creationId xmlns:a16="http://schemas.microsoft.com/office/drawing/2014/main" id="{5A9CC173-3F33-4E6D-2B44-1C6A16B27421}"/>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1" name="TextBox 90">
            <a:extLst>
              <a:ext uri="{FF2B5EF4-FFF2-40B4-BE49-F238E27FC236}">
                <a16:creationId xmlns:a16="http://schemas.microsoft.com/office/drawing/2014/main" id="{1966160F-1E38-8BB8-EF9B-E4F2C45975C6}"/>
              </a:ext>
            </a:extLst>
          </xdr:cNvPr>
          <xdr:cNvSpPr txBox="1"/>
        </xdr:nvSpPr>
        <xdr:spPr>
          <a:xfrm>
            <a:off x="20651752" y="4450669"/>
            <a:ext cx="147644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a:t>
            </a:r>
          </a:p>
        </xdr:txBody>
      </xdr:sp>
      <xdr:sp macro="" textlink="PaperAve">
        <xdr:nvSpPr>
          <xdr:cNvPr id="97" name="TextBox 96">
            <a:extLst>
              <a:ext uri="{FF2B5EF4-FFF2-40B4-BE49-F238E27FC236}">
                <a16:creationId xmlns:a16="http://schemas.microsoft.com/office/drawing/2014/main" id="{97CA92C7-B5D0-9D00-D81A-56702EC75BFB}"/>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Simple PEAR'!G5">
      <xdr:nvSpPr>
        <xdr:cNvPr id="98" name="TextBox 97">
          <a:extLst>
            <a:ext uri="{FF2B5EF4-FFF2-40B4-BE49-F238E27FC236}">
              <a16:creationId xmlns:a16="http://schemas.microsoft.com/office/drawing/2014/main" id="{3F1E34C4-3093-4281-8014-A71696343753}"/>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2221D2AD-093D-45FB-9959-8F32BF5E6DC9}"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editAs="absolute">
    <xdr:from>
      <xdr:col>39</xdr:col>
      <xdr:colOff>536420</xdr:colOff>
      <xdr:row>4</xdr:row>
      <xdr:rowOff>0</xdr:rowOff>
    </xdr:from>
    <xdr:to>
      <xdr:col>45</xdr:col>
      <xdr:colOff>224917</xdr:colOff>
      <xdr:row>24</xdr:row>
      <xdr:rowOff>187114</xdr:rowOff>
    </xdr:to>
    <xdr:sp macro="" textlink="">
      <xdr:nvSpPr>
        <xdr:cNvPr id="99" name="Rectangle 98">
          <a:extLst>
            <a:ext uri="{FF2B5EF4-FFF2-40B4-BE49-F238E27FC236}">
              <a16:creationId xmlns:a16="http://schemas.microsoft.com/office/drawing/2014/main" id="{B75449C5-054F-4B21-85F0-BD11AA61E1FF}"/>
            </a:ext>
          </a:extLst>
        </xdr:cNvPr>
        <xdr:cNvSpPr>
          <a:spLocks noChangeAspect="1"/>
        </xdr:cNvSpPr>
      </xdr:nvSpPr>
      <xdr:spPr>
        <a:xfrm>
          <a:off x="23910770" y="800100"/>
          <a:ext cx="3205127" cy="4065694"/>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41</xdr:col>
      <xdr:colOff>186937</xdr:colOff>
      <xdr:row>4</xdr:row>
      <xdr:rowOff>193862</xdr:rowOff>
    </xdr:from>
    <xdr:to>
      <xdr:col>44</xdr:col>
      <xdr:colOff>300974</xdr:colOff>
      <xdr:row>6</xdr:row>
      <xdr:rowOff>118855</xdr:rowOff>
    </xdr:to>
    <xdr:sp macro="" textlink="">
      <xdr:nvSpPr>
        <xdr:cNvPr id="100" name="TextBox 99">
          <a:extLst>
            <a:ext uri="{FF2B5EF4-FFF2-40B4-BE49-F238E27FC236}">
              <a16:creationId xmlns:a16="http://schemas.microsoft.com/office/drawing/2014/main" id="{35F6F810-F262-4340-9FD4-AD3BF939584B}"/>
            </a:ext>
          </a:extLst>
        </xdr:cNvPr>
        <xdr:cNvSpPr txBox="1"/>
      </xdr:nvSpPr>
      <xdr:spPr>
        <a:xfrm>
          <a:off x="24732862" y="993962"/>
          <a:ext cx="1878067" cy="32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43</xdr:col>
      <xdr:colOff>41220</xdr:colOff>
      <xdr:row>8</xdr:row>
      <xdr:rowOff>35032</xdr:rowOff>
    </xdr:from>
    <xdr:to>
      <xdr:col>45</xdr:col>
      <xdr:colOff>186325</xdr:colOff>
      <xdr:row>11</xdr:row>
      <xdr:rowOff>34335</xdr:rowOff>
    </xdr:to>
    <xdr:sp macro="" textlink="DollarDonations">
      <xdr:nvSpPr>
        <xdr:cNvPr id="101" name="TextBox 100">
          <a:extLst>
            <a:ext uri="{FF2B5EF4-FFF2-40B4-BE49-F238E27FC236}">
              <a16:creationId xmlns:a16="http://schemas.microsoft.com/office/drawing/2014/main" id="{FCB85203-D280-412A-B6CB-251A98F42AB0}"/>
            </a:ext>
          </a:extLst>
        </xdr:cNvPr>
        <xdr:cNvSpPr txBox="1"/>
      </xdr:nvSpPr>
      <xdr:spPr>
        <a:xfrm>
          <a:off x="25773960" y="1633327"/>
          <a:ext cx="1320490" cy="471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40</xdr:col>
      <xdr:colOff>118380</xdr:colOff>
      <xdr:row>11</xdr:row>
      <xdr:rowOff>79709</xdr:rowOff>
    </xdr:from>
    <xdr:to>
      <xdr:col>44</xdr:col>
      <xdr:colOff>529708</xdr:colOff>
      <xdr:row>12</xdr:row>
      <xdr:rowOff>192414</xdr:rowOff>
    </xdr:to>
    <xdr:sp macro="" textlink="DONA1">
      <xdr:nvSpPr>
        <xdr:cNvPr id="102" name="TextBox 101">
          <a:extLst>
            <a:ext uri="{FF2B5EF4-FFF2-40B4-BE49-F238E27FC236}">
              <a16:creationId xmlns:a16="http://schemas.microsoft.com/office/drawing/2014/main" id="{067E0396-7EE0-4A2F-AE16-EAC593C33BAF}"/>
            </a:ext>
          </a:extLst>
        </xdr:cNvPr>
        <xdr:cNvSpPr txBox="1"/>
      </xdr:nvSpPr>
      <xdr:spPr>
        <a:xfrm>
          <a:off x="24083280" y="2169494"/>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41912</xdr:colOff>
      <xdr:row>19</xdr:row>
      <xdr:rowOff>110436</xdr:rowOff>
    </xdr:from>
    <xdr:to>
      <xdr:col>45</xdr:col>
      <xdr:colOff>149252</xdr:colOff>
      <xdr:row>24</xdr:row>
      <xdr:rowOff>73157</xdr:rowOff>
    </xdr:to>
    <xdr:sp macro="" textlink="">
      <xdr:nvSpPr>
        <xdr:cNvPr id="103" name="Rectangle 102">
          <a:extLst>
            <a:ext uri="{FF2B5EF4-FFF2-40B4-BE49-F238E27FC236}">
              <a16:creationId xmlns:a16="http://schemas.microsoft.com/office/drawing/2014/main" id="{3DE50A89-A17D-47AA-9B09-CAF9DAFCB3FF}"/>
            </a:ext>
          </a:extLst>
        </xdr:cNvPr>
        <xdr:cNvSpPr/>
      </xdr:nvSpPr>
      <xdr:spPr>
        <a:xfrm>
          <a:off x="23997287" y="3779466"/>
          <a:ext cx="3046755" cy="962846"/>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40</xdr:col>
      <xdr:colOff>187448</xdr:colOff>
      <xdr:row>20</xdr:row>
      <xdr:rowOff>4123</xdr:rowOff>
    </xdr:from>
    <xdr:to>
      <xdr:col>41</xdr:col>
      <xdr:colOff>568031</xdr:colOff>
      <xdr:row>21</xdr:row>
      <xdr:rowOff>72996</xdr:rowOff>
    </xdr:to>
    <xdr:sp macro="" textlink="">
      <xdr:nvSpPr>
        <xdr:cNvPr id="104" name="TextBox 103">
          <a:extLst>
            <a:ext uri="{FF2B5EF4-FFF2-40B4-BE49-F238E27FC236}">
              <a16:creationId xmlns:a16="http://schemas.microsoft.com/office/drawing/2014/main" id="{E38A71D1-A7BC-41FB-96A4-F94B34286DC6}"/>
            </a:ext>
          </a:extLst>
        </xdr:cNvPr>
        <xdr:cNvSpPr txBox="1"/>
      </xdr:nvSpPr>
      <xdr:spPr>
        <a:xfrm>
          <a:off x="24125678" y="3899848"/>
          <a:ext cx="986373" cy="24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40</xdr:col>
      <xdr:colOff>617</xdr:colOff>
      <xdr:row>8</xdr:row>
      <xdr:rowOff>72752</xdr:rowOff>
    </xdr:from>
    <xdr:to>
      <xdr:col>43</xdr:col>
      <xdr:colOff>339608</xdr:colOff>
      <xdr:row>11</xdr:row>
      <xdr:rowOff>79663</xdr:rowOff>
    </xdr:to>
    <xdr:sp macro="" textlink="DonText">
      <xdr:nvSpPr>
        <xdr:cNvPr id="105" name="TextBox 104">
          <a:extLst>
            <a:ext uri="{FF2B5EF4-FFF2-40B4-BE49-F238E27FC236}">
              <a16:creationId xmlns:a16="http://schemas.microsoft.com/office/drawing/2014/main" id="{5336C3BF-B456-43F6-8037-689F1F2CC308}"/>
            </a:ext>
          </a:extLst>
        </xdr:cNvPr>
        <xdr:cNvSpPr txBox="1"/>
      </xdr:nvSpPr>
      <xdr:spPr>
        <a:xfrm>
          <a:off x="23956364" y="1669142"/>
          <a:ext cx="2108364" cy="50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40</xdr:col>
      <xdr:colOff>118380</xdr:colOff>
      <xdr:row>12</xdr:row>
      <xdr:rowOff>187005</xdr:rowOff>
    </xdr:from>
    <xdr:to>
      <xdr:col>44</xdr:col>
      <xdr:colOff>529708</xdr:colOff>
      <xdr:row>14</xdr:row>
      <xdr:rowOff>79164</xdr:rowOff>
    </xdr:to>
    <xdr:sp macro="" textlink="DONA2">
      <xdr:nvSpPr>
        <xdr:cNvPr id="106" name="TextBox 105">
          <a:extLst>
            <a:ext uri="{FF2B5EF4-FFF2-40B4-BE49-F238E27FC236}">
              <a16:creationId xmlns:a16="http://schemas.microsoft.com/office/drawing/2014/main" id="{D6B3CEB0-3ED3-4104-962B-7C764512CB4B}"/>
            </a:ext>
          </a:extLst>
        </xdr:cNvPr>
        <xdr:cNvSpPr txBox="1"/>
      </xdr:nvSpPr>
      <xdr:spPr>
        <a:xfrm>
          <a:off x="24083280" y="2465385"/>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14</xdr:row>
      <xdr:rowOff>73755</xdr:rowOff>
    </xdr:from>
    <xdr:to>
      <xdr:col>44</xdr:col>
      <xdr:colOff>529708</xdr:colOff>
      <xdr:row>15</xdr:row>
      <xdr:rowOff>186462</xdr:rowOff>
    </xdr:to>
    <xdr:sp macro="" textlink="DONA3">
      <xdr:nvSpPr>
        <xdr:cNvPr id="107" name="TextBox 106">
          <a:extLst>
            <a:ext uri="{FF2B5EF4-FFF2-40B4-BE49-F238E27FC236}">
              <a16:creationId xmlns:a16="http://schemas.microsoft.com/office/drawing/2014/main" id="{49A92D3F-E296-4522-9243-74B93D93F04D}"/>
            </a:ext>
          </a:extLst>
        </xdr:cNvPr>
        <xdr:cNvSpPr txBox="1"/>
      </xdr:nvSpPr>
      <xdr:spPr>
        <a:xfrm>
          <a:off x="24083280" y="2759805"/>
          <a:ext cx="2756383" cy="30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15</xdr:row>
      <xdr:rowOff>186767</xdr:rowOff>
    </xdr:from>
    <xdr:to>
      <xdr:col>44</xdr:col>
      <xdr:colOff>529708</xdr:colOff>
      <xdr:row>17</xdr:row>
      <xdr:rowOff>77021</xdr:rowOff>
    </xdr:to>
    <xdr:sp macro="" textlink="DONA4">
      <xdr:nvSpPr>
        <xdr:cNvPr id="108" name="TextBox 107">
          <a:extLst>
            <a:ext uri="{FF2B5EF4-FFF2-40B4-BE49-F238E27FC236}">
              <a16:creationId xmlns:a16="http://schemas.microsoft.com/office/drawing/2014/main" id="{260F3A27-A686-4269-8ACC-B9B87FC9F4AC}"/>
            </a:ext>
          </a:extLst>
        </xdr:cNvPr>
        <xdr:cNvSpPr txBox="1"/>
      </xdr:nvSpPr>
      <xdr:spPr>
        <a:xfrm>
          <a:off x="24083280" y="3055697"/>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17</xdr:row>
      <xdr:rowOff>71613</xdr:rowOff>
    </xdr:from>
    <xdr:to>
      <xdr:col>44</xdr:col>
      <xdr:colOff>529708</xdr:colOff>
      <xdr:row>18</xdr:row>
      <xdr:rowOff>186223</xdr:rowOff>
    </xdr:to>
    <xdr:sp macro="" textlink="DONA5">
      <xdr:nvSpPr>
        <xdr:cNvPr id="109" name="TextBox 108">
          <a:extLst>
            <a:ext uri="{FF2B5EF4-FFF2-40B4-BE49-F238E27FC236}">
              <a16:creationId xmlns:a16="http://schemas.microsoft.com/office/drawing/2014/main" id="{D9C44003-F660-4A85-962D-1C35CF85E38D}"/>
            </a:ext>
          </a:extLst>
        </xdr:cNvPr>
        <xdr:cNvSpPr txBox="1"/>
      </xdr:nvSpPr>
      <xdr:spPr>
        <a:xfrm>
          <a:off x="24083280" y="3350118"/>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181673</xdr:rowOff>
    </xdr:from>
    <xdr:to>
      <xdr:col>23</xdr:col>
      <xdr:colOff>313628</xdr:colOff>
      <xdr:row>9</xdr:row>
      <xdr:rowOff>0</xdr:rowOff>
    </xdr:to>
    <xdr:grpSp>
      <xdr:nvGrpSpPr>
        <xdr:cNvPr id="110" name="Group 109">
          <a:extLst>
            <a:ext uri="{FF2B5EF4-FFF2-40B4-BE49-F238E27FC236}">
              <a16:creationId xmlns:a16="http://schemas.microsoft.com/office/drawing/2014/main" id="{500DA300-A7B1-4422-BB8D-06F31270179F}"/>
            </a:ext>
          </a:extLst>
        </xdr:cNvPr>
        <xdr:cNvGrpSpPr/>
      </xdr:nvGrpSpPr>
      <xdr:grpSpPr>
        <a:xfrm>
          <a:off x="11290610" y="178498"/>
          <a:ext cx="3395004" cy="1598728"/>
          <a:chOff x="10849207" y="181673"/>
          <a:chExt cx="3275671" cy="1595553"/>
        </a:xfrm>
      </xdr:grpSpPr>
      <xdr:pic>
        <xdr:nvPicPr>
          <xdr:cNvPr id="111" name="Picture 110">
            <a:extLst>
              <a:ext uri="{FF2B5EF4-FFF2-40B4-BE49-F238E27FC236}">
                <a16:creationId xmlns:a16="http://schemas.microsoft.com/office/drawing/2014/main" id="{A60E4ADF-BBDF-70E3-ECE1-9572663CA090}"/>
              </a:ext>
            </a:extLst>
          </xdr:cNvPr>
          <xdr:cNvPicPr>
            <a:picLocks noChangeAspect="1"/>
          </xdr:cNvPicPr>
        </xdr:nvPicPr>
        <xdr:blipFill rotWithShape="1">
          <a:blip xmlns:r="http://schemas.openxmlformats.org/officeDocument/2006/relationships" r:embed="rId12"/>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12" name="TextBox 111">
            <a:extLst>
              <a:ext uri="{FF2B5EF4-FFF2-40B4-BE49-F238E27FC236}">
                <a16:creationId xmlns:a16="http://schemas.microsoft.com/office/drawing/2014/main" id="{733D1DFC-4BD7-955F-3FB3-D632AF3E816C}"/>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113" name="Chart 112">
          <a:extLst>
            <a:ext uri="{FF2B5EF4-FFF2-40B4-BE49-F238E27FC236}">
              <a16:creationId xmlns:a16="http://schemas.microsoft.com/office/drawing/2014/main" id="{A4EF1E07-FA57-4ED8-A8CF-D7CE8C5DC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114" name="Chart 2">
          <a:extLst>
            <a:ext uri="{FF2B5EF4-FFF2-40B4-BE49-F238E27FC236}">
              <a16:creationId xmlns:a16="http://schemas.microsoft.com/office/drawing/2014/main" id="{3D0C41BB-53D8-447B-82E8-DA74218C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115" name="TextBox 114">
          <a:extLst>
            <a:ext uri="{FF2B5EF4-FFF2-40B4-BE49-F238E27FC236}">
              <a16:creationId xmlns:a16="http://schemas.microsoft.com/office/drawing/2014/main" id="{60D61DA2-92C9-4016-A39B-35B372D85E55}"/>
            </a:ext>
          </a:extLst>
        </xdr:cNvPr>
        <xdr:cNvSpPr txBox="1"/>
      </xdr:nvSpPr>
      <xdr:spPr>
        <a:xfrm>
          <a:off x="3829592" y="7514510"/>
          <a:ext cx="3212405" cy="56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24</xdr:col>
      <xdr:colOff>409728</xdr:colOff>
      <xdr:row>0</xdr:row>
      <xdr:rowOff>0</xdr:rowOff>
    </xdr:from>
    <xdr:to>
      <xdr:col>50</xdr:col>
      <xdr:colOff>389671</xdr:colOff>
      <xdr:row>64</xdr:row>
      <xdr:rowOff>121424</xdr:rowOff>
    </xdr:to>
    <xdr:sp macro="" textlink="">
      <xdr:nvSpPr>
        <xdr:cNvPr id="116" name="Rectangle 115">
          <a:extLst>
            <a:ext uri="{FF2B5EF4-FFF2-40B4-BE49-F238E27FC236}">
              <a16:creationId xmlns:a16="http://schemas.microsoft.com/office/drawing/2014/main" id="{6A6C3B49-7C1F-42E1-B5DD-F2006D7892F7}"/>
            </a:ext>
          </a:extLst>
        </xdr:cNvPr>
        <xdr:cNvSpPr/>
      </xdr:nvSpPr>
      <xdr:spPr bwMode="auto">
        <a:xfrm>
          <a:off x="15463874" y="0"/>
          <a:ext cx="16149212" cy="12701394"/>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13</xdr:col>
      <xdr:colOff>10980</xdr:colOff>
      <xdr:row>16</xdr:row>
      <xdr:rowOff>22760</xdr:rowOff>
    </xdr:from>
    <xdr:to>
      <xdr:col>14</xdr:col>
      <xdr:colOff>549189</xdr:colOff>
      <xdr:row>17</xdr:row>
      <xdr:rowOff>36759</xdr:rowOff>
    </xdr:to>
    <xdr:sp macro="" textlink="BottlesUsed">
      <xdr:nvSpPr>
        <xdr:cNvPr id="123" name="TextBox 122">
          <a:extLst>
            <a:ext uri="{FF2B5EF4-FFF2-40B4-BE49-F238E27FC236}">
              <a16:creationId xmlns:a16="http://schemas.microsoft.com/office/drawing/2014/main" id="{D04822D2-1BE2-42F7-B447-A485B3089B17}"/>
            </a:ext>
          </a:extLst>
        </xdr:cNvPr>
        <xdr:cNvSpPr txBox="1"/>
      </xdr:nvSpPr>
      <xdr:spPr>
        <a:xfrm>
          <a:off x="7554780" y="3108860"/>
          <a:ext cx="1128759" cy="214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clientData/>
  </xdr:twoCellAnchor>
  <xdr:twoCellAnchor>
    <xdr:from>
      <xdr:col>14</xdr:col>
      <xdr:colOff>182396</xdr:colOff>
      <xdr:row>11</xdr:row>
      <xdr:rowOff>24988</xdr:rowOff>
    </xdr:from>
    <xdr:to>
      <xdr:col>17</xdr:col>
      <xdr:colOff>485134</xdr:colOff>
      <xdr:row>12</xdr:row>
      <xdr:rowOff>186193</xdr:rowOff>
    </xdr:to>
    <xdr:sp macro="" textlink="">
      <xdr:nvSpPr>
        <xdr:cNvPr id="124" name="TextBox 123">
          <a:extLst>
            <a:ext uri="{FF2B5EF4-FFF2-40B4-BE49-F238E27FC236}">
              <a16:creationId xmlns:a16="http://schemas.microsoft.com/office/drawing/2014/main" id="{87E3C3D1-2D1E-447A-BF32-4A47F741938F}"/>
            </a:ext>
          </a:extLst>
        </xdr:cNvPr>
        <xdr:cNvSpPr txBox="1"/>
      </xdr:nvSpPr>
      <xdr:spPr>
        <a:xfrm>
          <a:off x="8316746" y="2110963"/>
          <a:ext cx="2074388" cy="36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a:t>
          </a:r>
          <a:r>
            <a:rPr lang="en-US" sz="1600" baseline="0">
              <a:solidFill>
                <a:schemeClr val="bg1"/>
              </a:solidFill>
              <a:latin typeface="Lucida Sans" panose="020B0602030504020204" pitchFamily="34" charset="0"/>
            </a:rPr>
            <a:t> Water</a:t>
          </a:r>
          <a:endParaRPr lang="en-US" sz="1600">
            <a:solidFill>
              <a:schemeClr val="bg1"/>
            </a:solidFill>
            <a:latin typeface="Lucida Sans" panose="020B0602030504020204" pitchFamily="34" charset="0"/>
          </a:endParaRPr>
        </a:p>
      </xdr:txBody>
    </xdr:sp>
    <xdr:clientData/>
  </xdr:twoCellAnchor>
  <xdr:twoCellAnchor>
    <xdr:from>
      <xdr:col>13</xdr:col>
      <xdr:colOff>100899</xdr:colOff>
      <xdr:row>25</xdr:row>
      <xdr:rowOff>195146</xdr:rowOff>
    </xdr:from>
    <xdr:to>
      <xdr:col>17</xdr:col>
      <xdr:colOff>726319</xdr:colOff>
      <xdr:row>29</xdr:row>
      <xdr:rowOff>158029</xdr:rowOff>
    </xdr:to>
    <xdr:sp macro="" textlink="">
      <xdr:nvSpPr>
        <xdr:cNvPr id="125" name="Rectangle 124">
          <a:extLst>
            <a:ext uri="{FF2B5EF4-FFF2-40B4-BE49-F238E27FC236}">
              <a16:creationId xmlns:a16="http://schemas.microsoft.com/office/drawing/2014/main" id="{AA848217-3CF9-4380-A89F-CB4A5F6CC567}"/>
            </a:ext>
          </a:extLst>
        </xdr:cNvPr>
        <xdr:cNvSpPr/>
      </xdr:nvSpPr>
      <xdr:spPr>
        <a:xfrm>
          <a:off x="7693021" y="4962292"/>
          <a:ext cx="3004347" cy="7434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209228</xdr:colOff>
      <xdr:row>16</xdr:row>
      <xdr:rowOff>176445</xdr:rowOff>
    </xdr:from>
    <xdr:to>
      <xdr:col>23</xdr:col>
      <xdr:colOff>11002</xdr:colOff>
      <xdr:row>18</xdr:row>
      <xdr:rowOff>87871</xdr:rowOff>
    </xdr:to>
    <xdr:sp macro="" textlink="'Simple PEAR'!AB43">
      <xdr:nvSpPr>
        <xdr:cNvPr id="128" name="TextBox 127">
          <a:extLst>
            <a:ext uri="{FF2B5EF4-FFF2-40B4-BE49-F238E27FC236}">
              <a16:creationId xmlns:a16="http://schemas.microsoft.com/office/drawing/2014/main" id="{5504BE38-EB11-4DF1-9AD0-3B9482C38549}"/>
            </a:ext>
          </a:extLst>
        </xdr:cNvPr>
        <xdr:cNvSpPr txBox="1"/>
      </xdr:nvSpPr>
      <xdr:spPr>
        <a:xfrm>
          <a:off x="11029628" y="3262545"/>
          <a:ext cx="2754524" cy="311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8F9F119-CF46-4956-88C5-BF172453E491}"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121328</xdr:colOff>
      <xdr:row>26</xdr:row>
      <xdr:rowOff>18584</xdr:rowOff>
    </xdr:from>
    <xdr:to>
      <xdr:col>23</xdr:col>
      <xdr:colOff>219142</xdr:colOff>
      <xdr:row>29</xdr:row>
      <xdr:rowOff>175980</xdr:rowOff>
    </xdr:to>
    <xdr:sp macro="" textlink="">
      <xdr:nvSpPr>
        <xdr:cNvPr id="129" name="Rectangle 128">
          <a:extLst>
            <a:ext uri="{FF2B5EF4-FFF2-40B4-BE49-F238E27FC236}">
              <a16:creationId xmlns:a16="http://schemas.microsoft.com/office/drawing/2014/main" id="{83EC2025-B11A-4726-AA69-386151342D00}"/>
            </a:ext>
          </a:extLst>
        </xdr:cNvPr>
        <xdr:cNvSpPr/>
      </xdr:nvSpPr>
      <xdr:spPr>
        <a:xfrm>
          <a:off x="11003060" y="4980877"/>
          <a:ext cx="3071472" cy="742835"/>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80453</xdr:colOff>
      <xdr:row>14</xdr:row>
      <xdr:rowOff>80557</xdr:rowOff>
    </xdr:from>
    <xdr:to>
      <xdr:col>23</xdr:col>
      <xdr:colOff>55756</xdr:colOff>
      <xdr:row>16</xdr:row>
      <xdr:rowOff>180209</xdr:rowOff>
    </xdr:to>
    <xdr:sp macro="" textlink="'Simple PEAR'!AA42">
      <xdr:nvSpPr>
        <xdr:cNvPr id="130" name="TextBox 129">
          <a:extLst>
            <a:ext uri="{FF2B5EF4-FFF2-40B4-BE49-F238E27FC236}">
              <a16:creationId xmlns:a16="http://schemas.microsoft.com/office/drawing/2014/main" id="{8CA7A0AD-0647-44F2-831B-D0C300EB1222}"/>
            </a:ext>
          </a:extLst>
        </xdr:cNvPr>
        <xdr:cNvSpPr txBox="1"/>
      </xdr:nvSpPr>
      <xdr:spPr>
        <a:xfrm>
          <a:off x="10962185" y="2701094"/>
          <a:ext cx="2948961" cy="48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70AE685-C8AC-4BC1-BD05-68908E4630A1}" type="TxLink">
            <a:rPr lang="en-US" sz="1200" b="1" i="0" u="none" strike="noStrike">
              <a:solidFill>
                <a:srgbClr val="000000"/>
              </a:solidFill>
              <a:latin typeface="+mj-lt"/>
              <a:cs typeface="Arial"/>
            </a:rPr>
            <a:pPr/>
            <a:t>Your production recorded no donations.</a:t>
          </a:fld>
          <a:endParaRPr lang="en-US" sz="1200" b="1">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Simple PEAR'!AB44">
      <xdr:nvSpPr>
        <xdr:cNvPr id="131" name="TextBox 130">
          <a:extLst>
            <a:ext uri="{FF2B5EF4-FFF2-40B4-BE49-F238E27FC236}">
              <a16:creationId xmlns:a16="http://schemas.microsoft.com/office/drawing/2014/main" id="{058BDB01-99F7-4EC2-928C-1AC68A70DD06}"/>
            </a:ext>
          </a:extLst>
        </xdr:cNvPr>
        <xdr:cNvSpPr txBox="1"/>
      </xdr:nvSpPr>
      <xdr:spPr>
        <a:xfrm>
          <a:off x="11029628" y="3560992"/>
          <a:ext cx="2754524" cy="304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C83956B9-711F-42F2-BB9B-176CE1FAB16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Simple PEAR'!AB45">
      <xdr:nvSpPr>
        <xdr:cNvPr id="132" name="TextBox 131">
          <a:extLst>
            <a:ext uri="{FF2B5EF4-FFF2-40B4-BE49-F238E27FC236}">
              <a16:creationId xmlns:a16="http://schemas.microsoft.com/office/drawing/2014/main" id="{1B261274-D977-4163-B8A9-52B330E40476}"/>
            </a:ext>
          </a:extLst>
        </xdr:cNvPr>
        <xdr:cNvSpPr txBox="1"/>
      </xdr:nvSpPr>
      <xdr:spPr>
        <a:xfrm>
          <a:off x="11029628" y="3852857"/>
          <a:ext cx="2754524" cy="311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F5409D6A-63D7-4070-B560-86D94A1ABB12}"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209227</xdr:colOff>
      <xdr:row>21</xdr:row>
      <xdr:rowOff>65079</xdr:rowOff>
    </xdr:from>
    <xdr:to>
      <xdr:col>23</xdr:col>
      <xdr:colOff>302011</xdr:colOff>
      <xdr:row>22</xdr:row>
      <xdr:rowOff>169947</xdr:rowOff>
    </xdr:to>
    <xdr:sp macro="" textlink="'Simple PEAR'!AB46">
      <xdr:nvSpPr>
        <xdr:cNvPr id="133" name="TextBox 132">
          <a:extLst>
            <a:ext uri="{FF2B5EF4-FFF2-40B4-BE49-F238E27FC236}">
              <a16:creationId xmlns:a16="http://schemas.microsoft.com/office/drawing/2014/main" id="{25A83B9B-5DFE-4A9A-AEEC-BB8EE851ABA3}"/>
            </a:ext>
          </a:extLst>
        </xdr:cNvPr>
        <xdr:cNvSpPr txBox="1"/>
      </xdr:nvSpPr>
      <xdr:spPr>
        <a:xfrm>
          <a:off x="11058434" y="4095780"/>
          <a:ext cx="305482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1B9348A-374B-4848-80B4-DCF21F18FC9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Simple PEAR'!#REF!">
      <xdr:nvSpPr>
        <xdr:cNvPr id="134" name="TextBox 133">
          <a:extLst>
            <a:ext uri="{FF2B5EF4-FFF2-40B4-BE49-F238E27FC236}">
              <a16:creationId xmlns:a16="http://schemas.microsoft.com/office/drawing/2014/main" id="{BCBDEF47-AD6F-4FD9-AAF2-4EA50FE860CF}"/>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5E0A632-3A1E-43D5-859F-988E4FCB9929}"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135" name="TextBox 134">
          <a:extLst>
            <a:ext uri="{FF2B5EF4-FFF2-40B4-BE49-F238E27FC236}">
              <a16:creationId xmlns:a16="http://schemas.microsoft.com/office/drawing/2014/main" id="{B66AE23A-AC71-478B-B27A-AF4C871CF19E}"/>
            </a:ext>
          </a:extLst>
        </xdr:cNvPr>
        <xdr:cNvSpPr txBox="1"/>
      </xdr:nvSpPr>
      <xdr:spPr>
        <a:xfrm>
          <a:off x="11654873" y="2132448"/>
          <a:ext cx="1878068" cy="322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150170</xdr:colOff>
      <xdr:row>26</xdr:row>
      <xdr:rowOff>59564</xdr:rowOff>
    </xdr:from>
    <xdr:to>
      <xdr:col>14</xdr:col>
      <xdr:colOff>505762</xdr:colOff>
      <xdr:row>27</xdr:row>
      <xdr:rowOff>100766</xdr:rowOff>
    </xdr:to>
    <xdr:sp macro="" textlink="">
      <xdr:nvSpPr>
        <xdr:cNvPr id="137" name="TextBox 136">
          <a:extLst>
            <a:ext uri="{FF2B5EF4-FFF2-40B4-BE49-F238E27FC236}">
              <a16:creationId xmlns:a16="http://schemas.microsoft.com/office/drawing/2014/main" id="{46E358B9-9D00-4FBE-9A45-8B26F26067D6}"/>
            </a:ext>
          </a:extLst>
        </xdr:cNvPr>
        <xdr:cNvSpPr txBox="1"/>
      </xdr:nvSpPr>
      <xdr:spPr>
        <a:xfrm>
          <a:off x="7742292" y="5021857"/>
          <a:ext cx="950324"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214708</xdr:colOff>
      <xdr:row>26</xdr:row>
      <xdr:rowOff>43628</xdr:rowOff>
    </xdr:from>
    <xdr:to>
      <xdr:col>19</xdr:col>
      <xdr:colOff>570299</xdr:colOff>
      <xdr:row>27</xdr:row>
      <xdr:rowOff>84830</xdr:rowOff>
    </xdr:to>
    <xdr:sp macro="" textlink="">
      <xdr:nvSpPr>
        <xdr:cNvPr id="138" name="TextBox 137">
          <a:extLst>
            <a:ext uri="{FF2B5EF4-FFF2-40B4-BE49-F238E27FC236}">
              <a16:creationId xmlns:a16="http://schemas.microsoft.com/office/drawing/2014/main" id="{1060EB72-7FD4-4C58-81A0-21FE4021CD2E}"/>
            </a:ext>
          </a:extLst>
        </xdr:cNvPr>
        <xdr:cNvSpPr txBox="1"/>
      </xdr:nvSpPr>
      <xdr:spPr>
        <a:xfrm>
          <a:off x="11096440" y="5005921"/>
          <a:ext cx="950322"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19</xdr:col>
      <xdr:colOff>302012</xdr:colOff>
      <xdr:row>30</xdr:row>
      <xdr:rowOff>146764</xdr:rowOff>
    </xdr:from>
    <xdr:to>
      <xdr:col>23</xdr:col>
      <xdr:colOff>243933</xdr:colOff>
      <xdr:row>33</xdr:row>
      <xdr:rowOff>151006</xdr:rowOff>
    </xdr:to>
    <xdr:sp macro="" textlink="">
      <xdr:nvSpPr>
        <xdr:cNvPr id="143" name="TextBox 142">
          <a:extLst>
            <a:ext uri="{FF2B5EF4-FFF2-40B4-BE49-F238E27FC236}">
              <a16:creationId xmlns:a16="http://schemas.microsoft.com/office/drawing/2014/main" id="{8AB558EA-2428-4CB9-A02D-F960B94F5F92}"/>
            </a:ext>
          </a:extLst>
        </xdr:cNvPr>
        <xdr:cNvSpPr txBox="1"/>
      </xdr:nvSpPr>
      <xdr:spPr>
        <a:xfrm>
          <a:off x="11712962" y="6195139"/>
          <a:ext cx="2304121" cy="604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mn-lt"/>
              <a:ea typeface="+mn-ea"/>
              <a:cs typeface="+mn-cs"/>
            </a:rPr>
            <a:t>CO</a:t>
          </a:r>
          <a:r>
            <a:rPr lang="en-US" sz="1600" b="0" baseline="-25000">
              <a:solidFill>
                <a:schemeClr val="bg1"/>
              </a:solidFill>
              <a:effectLst/>
              <a:latin typeface="+mn-lt"/>
              <a:ea typeface="+mn-ea"/>
              <a:cs typeface="+mn-cs"/>
            </a:rPr>
            <a:t>2</a:t>
          </a:r>
          <a:r>
            <a:rPr lang="en-US" sz="1600" b="0">
              <a:solidFill>
                <a:schemeClr val="bg1"/>
              </a:solidFill>
              <a:effectLst/>
              <a:latin typeface="+mn-lt"/>
              <a:ea typeface="+mn-ea"/>
              <a:cs typeface="+mn-cs"/>
            </a:rPr>
            <a:t> Emissions by Scope (Metric Tons)</a:t>
          </a:r>
          <a:endParaRPr lang="en-US" sz="1600" b="0">
            <a:solidFill>
              <a:schemeClr val="bg1"/>
            </a:solidFill>
            <a:effectLst/>
          </a:endParaRPr>
        </a:p>
      </xdr:txBody>
    </xdr:sp>
    <xdr:clientData/>
  </xdr:twoCellAnchor>
  <xdr:twoCellAnchor>
    <xdr:from>
      <xdr:col>13</xdr:col>
      <xdr:colOff>245327</xdr:colOff>
      <xdr:row>46</xdr:row>
      <xdr:rowOff>129169</xdr:rowOff>
    </xdr:from>
    <xdr:to>
      <xdr:col>17</xdr:col>
      <xdr:colOff>774437</xdr:colOff>
      <xdr:row>50</xdr:row>
      <xdr:rowOff>46465</xdr:rowOff>
    </xdr:to>
    <xdr:sp macro="" textlink="">
      <xdr:nvSpPr>
        <xdr:cNvPr id="147" name="TextBox 146">
          <a:extLst>
            <a:ext uri="{FF2B5EF4-FFF2-40B4-BE49-F238E27FC236}">
              <a16:creationId xmlns:a16="http://schemas.microsoft.com/office/drawing/2014/main" id="{480A2D09-ED39-4FFE-9119-2F5F63F3D6E4}"/>
            </a:ext>
          </a:extLst>
        </xdr:cNvPr>
        <xdr:cNvSpPr txBox="1"/>
      </xdr:nvSpPr>
      <xdr:spPr>
        <a:xfrm>
          <a:off x="7807248" y="9259230"/>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140227</xdr:colOff>
      <xdr:row>27</xdr:row>
      <xdr:rowOff>35266</xdr:rowOff>
    </xdr:from>
    <xdr:to>
      <xdr:col>17</xdr:col>
      <xdr:colOff>671242</xdr:colOff>
      <xdr:row>29</xdr:row>
      <xdr:rowOff>147709</xdr:rowOff>
    </xdr:to>
    <xdr:sp macro="" textlink="">
      <xdr:nvSpPr>
        <xdr:cNvPr id="148" name="TextBox 147">
          <a:extLst>
            <a:ext uri="{FF2B5EF4-FFF2-40B4-BE49-F238E27FC236}">
              <a16:creationId xmlns:a16="http://schemas.microsoft.com/office/drawing/2014/main" id="{86CCCD00-B9D7-4257-8077-87DBD82C7341}"/>
            </a:ext>
          </a:extLst>
        </xdr:cNvPr>
        <xdr:cNvSpPr txBox="1"/>
      </xdr:nvSpPr>
      <xdr:spPr>
        <a:xfrm>
          <a:off x="7732349" y="5192705"/>
          <a:ext cx="2909942" cy="50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177537</xdr:colOff>
      <xdr:row>27</xdr:row>
      <xdr:rowOff>7946</xdr:rowOff>
    </xdr:from>
    <xdr:to>
      <xdr:col>23</xdr:col>
      <xdr:colOff>110428</xdr:colOff>
      <xdr:row>29</xdr:row>
      <xdr:rowOff>315953</xdr:rowOff>
    </xdr:to>
    <xdr:sp macro="" textlink="">
      <xdr:nvSpPr>
        <xdr:cNvPr id="149" name="TextBox 148">
          <a:extLst>
            <a:ext uri="{FF2B5EF4-FFF2-40B4-BE49-F238E27FC236}">
              <a16:creationId xmlns:a16="http://schemas.microsoft.com/office/drawing/2014/main" id="{03F911AB-A285-4A5B-A282-F0C723B6865C}"/>
            </a:ext>
          </a:extLst>
        </xdr:cNvPr>
        <xdr:cNvSpPr txBox="1"/>
      </xdr:nvSpPr>
      <xdr:spPr>
        <a:xfrm>
          <a:off x="11059269" y="5165385"/>
          <a:ext cx="2906549" cy="69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130562</xdr:colOff>
      <xdr:row>3</xdr:row>
      <xdr:rowOff>84099</xdr:rowOff>
    </xdr:from>
    <xdr:to>
      <xdr:col>23</xdr:col>
      <xdr:colOff>67263</xdr:colOff>
      <xdr:row>7</xdr:row>
      <xdr:rowOff>1395</xdr:rowOff>
    </xdr:to>
    <xdr:sp macro="" textlink="">
      <xdr:nvSpPr>
        <xdr:cNvPr id="150" name="TextBox 149">
          <a:extLst>
            <a:ext uri="{FF2B5EF4-FFF2-40B4-BE49-F238E27FC236}">
              <a16:creationId xmlns:a16="http://schemas.microsoft.com/office/drawing/2014/main" id="{88AB0499-07B2-4DDD-9EEF-2A97F53AF3D8}"/>
            </a:ext>
          </a:extLst>
        </xdr:cNvPr>
        <xdr:cNvSpPr txBox="1"/>
      </xdr:nvSpPr>
      <xdr:spPr>
        <a:xfrm>
          <a:off x="10979769" y="676508"/>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26</xdr:col>
      <xdr:colOff>0</xdr:colOff>
      <xdr:row>6</xdr:row>
      <xdr:rowOff>0</xdr:rowOff>
    </xdr:from>
    <xdr:to>
      <xdr:col>34</xdr:col>
      <xdr:colOff>255552</xdr:colOff>
      <xdr:row>24</xdr:row>
      <xdr:rowOff>69695</xdr:rowOff>
    </xdr:to>
    <xdr:sp macro="" textlink="">
      <xdr:nvSpPr>
        <xdr:cNvPr id="139" name="TextBox 138">
          <a:extLst>
            <a:ext uri="{FF2B5EF4-FFF2-40B4-BE49-F238E27FC236}">
              <a16:creationId xmlns:a16="http://schemas.microsoft.com/office/drawing/2014/main" id="{243F7C55-62F2-4CBE-B95C-AE8A36C33BFB}"/>
            </a:ext>
          </a:extLst>
        </xdr:cNvPr>
        <xdr:cNvSpPr txBox="1"/>
      </xdr:nvSpPr>
      <xdr:spPr>
        <a:xfrm>
          <a:off x="15669787" y="1184817"/>
          <a:ext cx="5029667" cy="3507988"/>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(if TV),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Seal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13</xdr:col>
      <xdr:colOff>280370</xdr:colOff>
      <xdr:row>24</xdr:row>
      <xdr:rowOff>40721</xdr:rowOff>
    </xdr:from>
    <xdr:to>
      <xdr:col>15</xdr:col>
      <xdr:colOff>228075</xdr:colOff>
      <xdr:row>25</xdr:row>
      <xdr:rowOff>151238</xdr:rowOff>
    </xdr:to>
    <xdr:sp macro="" textlink="'Simple PEAR'!T88">
      <xdr:nvSpPr>
        <xdr:cNvPr id="145" name="TextBox 144">
          <a:extLst>
            <a:ext uri="{FF2B5EF4-FFF2-40B4-BE49-F238E27FC236}">
              <a16:creationId xmlns:a16="http://schemas.microsoft.com/office/drawing/2014/main" id="{84E11F14-E706-4936-8B7B-0F06C239A3E8}"/>
            </a:ext>
          </a:extLst>
        </xdr:cNvPr>
        <xdr:cNvSpPr txBox="1"/>
      </xdr:nvSpPr>
      <xdr:spPr>
        <a:xfrm>
          <a:off x="7842291" y="4663831"/>
          <a:ext cx="1132522" cy="307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2D7E6885-68C0-4A2C-BFA2-3FBE7F671708}" type="TxLink">
            <a:rPr lang="en-US" sz="1400" b="0" i="0" u="none" strike="noStrike">
              <a:solidFill>
                <a:schemeClr val="accent1">
                  <a:lumMod val="75000"/>
                </a:schemeClr>
              </a:solidFill>
              <a:latin typeface="+mj-lt"/>
              <a:ea typeface="+mn-ea"/>
              <a:cs typeface="Arial"/>
            </a:rPr>
            <a:pPr marL="0" indent="0" algn="l"/>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15</xdr:col>
      <xdr:colOff>39540</xdr:colOff>
      <xdr:row>13</xdr:row>
      <xdr:rowOff>129631</xdr:rowOff>
    </xdr:from>
    <xdr:to>
      <xdr:col>18</xdr:col>
      <xdr:colOff>74756</xdr:colOff>
      <xdr:row>16</xdr:row>
      <xdr:rowOff>167374</xdr:rowOff>
    </xdr:to>
    <xdr:sp macro="" textlink="">
      <xdr:nvSpPr>
        <xdr:cNvPr id="136" name="TextBox 135">
          <a:extLst>
            <a:ext uri="{FF2B5EF4-FFF2-40B4-BE49-F238E27FC236}">
              <a16:creationId xmlns:a16="http://schemas.microsoft.com/office/drawing/2014/main" id="{23E3F832-70A7-4F7D-ADA2-6E2C5354ABDF}"/>
            </a:ext>
          </a:extLst>
        </xdr:cNvPr>
        <xdr:cNvSpPr txBox="1"/>
      </xdr:nvSpPr>
      <xdr:spPr>
        <a:xfrm>
          <a:off x="8821125" y="2555021"/>
          <a:ext cx="213536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252808</xdr:colOff>
      <xdr:row>23</xdr:row>
      <xdr:rowOff>16681</xdr:rowOff>
    </xdr:from>
    <xdr:to>
      <xdr:col>18</xdr:col>
      <xdr:colOff>221987</xdr:colOff>
      <xdr:row>26</xdr:row>
      <xdr:rowOff>20217</xdr:rowOff>
    </xdr:to>
    <xdr:sp macro="" textlink="">
      <xdr:nvSpPr>
        <xdr:cNvPr id="153" name="TextBox 152">
          <a:extLst>
            <a:ext uri="{FF2B5EF4-FFF2-40B4-BE49-F238E27FC236}">
              <a16:creationId xmlns:a16="http://schemas.microsoft.com/office/drawing/2014/main" id="{DF85B05E-BC84-4EC9-8197-1D527A1711BD}"/>
            </a:ext>
          </a:extLst>
        </xdr:cNvPr>
        <xdr:cNvSpPr txBox="1"/>
      </xdr:nvSpPr>
      <xdr:spPr>
        <a:xfrm>
          <a:off x="9034393" y="4393535"/>
          <a:ext cx="2069326" cy="58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Reusables Were Prioritized</a:t>
          </a:r>
          <a:endParaRPr lang="en-US" sz="1000">
            <a:effectLst/>
          </a:endParaRPr>
        </a:p>
      </xdr:txBody>
    </xdr:sp>
    <xdr:clientData/>
  </xdr:twoCellAnchor>
  <xdr:twoCellAnchor>
    <xdr:from>
      <xdr:col>13</xdr:col>
      <xdr:colOff>198352</xdr:colOff>
      <xdr:row>22</xdr:row>
      <xdr:rowOff>148635</xdr:rowOff>
    </xdr:from>
    <xdr:to>
      <xdr:col>15</xdr:col>
      <xdr:colOff>142247</xdr:colOff>
      <xdr:row>24</xdr:row>
      <xdr:rowOff>59359</xdr:rowOff>
    </xdr:to>
    <xdr:sp macro="" textlink="'Simple PEAR'!T87">
      <xdr:nvSpPr>
        <xdr:cNvPr id="154" name="TextBox 153">
          <a:extLst>
            <a:ext uri="{FF2B5EF4-FFF2-40B4-BE49-F238E27FC236}">
              <a16:creationId xmlns:a16="http://schemas.microsoft.com/office/drawing/2014/main" id="{19426AF5-7C6F-4DBF-80BA-98C5F7585474}"/>
            </a:ext>
          </a:extLst>
        </xdr:cNvPr>
        <xdr:cNvSpPr txBox="1"/>
      </xdr:nvSpPr>
      <xdr:spPr>
        <a:xfrm>
          <a:off x="7760273" y="4376806"/>
          <a:ext cx="1128712" cy="305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127B5CB-E609-4789-990B-60288AB5D64F}" type="TxLink">
            <a:rPr lang="en-US" sz="1400" b="0" i="0" u="none" strike="noStrike">
              <a:solidFill>
                <a:srgbClr val="7E8800"/>
              </a:solidFill>
              <a:latin typeface="Lucida Sans" panose="020B0602030504020204" pitchFamily="34" charset="0"/>
              <a:ea typeface="+mn-ea"/>
              <a:cs typeface="Arial"/>
            </a:rPr>
            <a:pPr marL="0" indent="0" algn="l"/>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13</xdr:col>
      <xdr:colOff>108589</xdr:colOff>
      <xdr:row>35</xdr:row>
      <xdr:rowOff>31648</xdr:rowOff>
    </xdr:from>
    <xdr:to>
      <xdr:col>15</xdr:col>
      <xdr:colOff>557197</xdr:colOff>
      <xdr:row>38</xdr:row>
      <xdr:rowOff>67486</xdr:rowOff>
    </xdr:to>
    <xdr:sp macro="" textlink="">
      <xdr:nvSpPr>
        <xdr:cNvPr id="156" name="TextBox 155">
          <a:extLst>
            <a:ext uri="{FF2B5EF4-FFF2-40B4-BE49-F238E27FC236}">
              <a16:creationId xmlns:a16="http://schemas.microsoft.com/office/drawing/2014/main" id="{CDC3FA93-FEAE-4F1B-9D3A-17F2A765A042}"/>
            </a:ext>
          </a:extLst>
        </xdr:cNvPr>
        <xdr:cNvSpPr txBox="1"/>
      </xdr:nvSpPr>
      <xdr:spPr>
        <a:xfrm>
          <a:off x="7700711" y="6917526"/>
          <a:ext cx="1638071" cy="621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clientData/>
  </xdr:twoCellAnchor>
  <xdr:twoCellAnchor>
    <xdr:from>
      <xdr:col>13</xdr:col>
      <xdr:colOff>108590</xdr:colOff>
      <xdr:row>37</xdr:row>
      <xdr:rowOff>189624</xdr:rowOff>
    </xdr:from>
    <xdr:to>
      <xdr:col>15</xdr:col>
      <xdr:colOff>558759</xdr:colOff>
      <xdr:row>41</xdr:row>
      <xdr:rowOff>123226</xdr:rowOff>
    </xdr:to>
    <xdr:sp macro="" textlink="">
      <xdr:nvSpPr>
        <xdr:cNvPr id="157" name="TextBox 156">
          <a:extLst>
            <a:ext uri="{FF2B5EF4-FFF2-40B4-BE49-F238E27FC236}">
              <a16:creationId xmlns:a16="http://schemas.microsoft.com/office/drawing/2014/main" id="{C68D5FA8-142F-4854-A45C-E3FCC6D9A990}"/>
            </a:ext>
          </a:extLst>
        </xdr:cNvPr>
        <xdr:cNvSpPr txBox="1"/>
      </xdr:nvSpPr>
      <xdr:spPr>
        <a:xfrm>
          <a:off x="7700712" y="7465795"/>
          <a:ext cx="1639632" cy="71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clientData/>
  </xdr:twoCellAnchor>
  <xdr:twoCellAnchor>
    <xdr:from>
      <xdr:col>13</xdr:col>
      <xdr:colOff>99297</xdr:colOff>
      <xdr:row>41</xdr:row>
      <xdr:rowOff>87405</xdr:rowOff>
    </xdr:from>
    <xdr:to>
      <xdr:col>15</xdr:col>
      <xdr:colOff>555181</xdr:colOff>
      <xdr:row>45</xdr:row>
      <xdr:rowOff>13387</xdr:rowOff>
    </xdr:to>
    <xdr:sp macro="" textlink="">
      <xdr:nvSpPr>
        <xdr:cNvPr id="158" name="TextBox 157">
          <a:extLst>
            <a:ext uri="{FF2B5EF4-FFF2-40B4-BE49-F238E27FC236}">
              <a16:creationId xmlns:a16="http://schemas.microsoft.com/office/drawing/2014/main" id="{621DAD8A-02ED-4463-8540-401F11DE322F}"/>
            </a:ext>
          </a:extLst>
        </xdr:cNvPr>
        <xdr:cNvSpPr txBox="1"/>
      </xdr:nvSpPr>
      <xdr:spPr>
        <a:xfrm>
          <a:off x="7691419" y="8144161"/>
          <a:ext cx="1645347" cy="706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452419</xdr:colOff>
      <xdr:row>35</xdr:row>
      <xdr:rowOff>68820</xdr:rowOff>
    </xdr:from>
    <xdr:to>
      <xdr:col>17</xdr:col>
      <xdr:colOff>868570</xdr:colOff>
      <xdr:row>36</xdr:row>
      <xdr:rowOff>167575</xdr:rowOff>
    </xdr:to>
    <xdr:sp macro="" textlink="simple_fe_vehicles">
      <xdr:nvSpPr>
        <xdr:cNvPr id="159" name="TextBox 158">
          <a:extLst>
            <a:ext uri="{FF2B5EF4-FFF2-40B4-BE49-F238E27FC236}">
              <a16:creationId xmlns:a16="http://schemas.microsoft.com/office/drawing/2014/main" id="{A007CE84-9DEB-4A85-9D3C-20AAA3D6D271}"/>
            </a:ext>
          </a:extLst>
        </xdr:cNvPr>
        <xdr:cNvSpPr txBox="1"/>
      </xdr:nvSpPr>
      <xdr:spPr>
        <a:xfrm>
          <a:off x="9234004" y="6954698"/>
          <a:ext cx="1605615" cy="29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0B42B58-4087-4F8F-A2E1-F135EB7211A2}"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313029</xdr:colOff>
      <xdr:row>36</xdr:row>
      <xdr:rowOff>68820</xdr:rowOff>
    </xdr:from>
    <xdr:to>
      <xdr:col>17</xdr:col>
      <xdr:colOff>542016</xdr:colOff>
      <xdr:row>38</xdr:row>
      <xdr:rowOff>51052</xdr:rowOff>
    </xdr:to>
    <xdr:sp macro="" textlink="">
      <xdr:nvSpPr>
        <xdr:cNvPr id="160" name="TextBox 159">
          <a:extLst>
            <a:ext uri="{FF2B5EF4-FFF2-40B4-BE49-F238E27FC236}">
              <a16:creationId xmlns:a16="http://schemas.microsoft.com/office/drawing/2014/main" id="{4FEB9F71-3CE8-457E-B0E4-EA3AE10B5F43}"/>
            </a:ext>
          </a:extLst>
        </xdr:cNvPr>
        <xdr:cNvSpPr txBox="1"/>
      </xdr:nvSpPr>
      <xdr:spPr>
        <a:xfrm>
          <a:off x="9689346" y="7149844"/>
          <a:ext cx="823719" cy="37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461711</xdr:colOff>
      <xdr:row>38</xdr:row>
      <xdr:rowOff>63338</xdr:rowOff>
    </xdr:from>
    <xdr:to>
      <xdr:col>17</xdr:col>
      <xdr:colOff>879767</xdr:colOff>
      <xdr:row>40</xdr:row>
      <xdr:rowOff>116115</xdr:rowOff>
    </xdr:to>
    <xdr:sp macro="" textlink="simple_alt_generator">
      <xdr:nvSpPr>
        <xdr:cNvPr id="161" name="TextBox 160">
          <a:extLst>
            <a:ext uri="{FF2B5EF4-FFF2-40B4-BE49-F238E27FC236}">
              <a16:creationId xmlns:a16="http://schemas.microsoft.com/office/drawing/2014/main" id="{F43E4911-504A-4494-B95C-AAC6C1D3C585}"/>
            </a:ext>
          </a:extLst>
        </xdr:cNvPr>
        <xdr:cNvSpPr txBox="1"/>
      </xdr:nvSpPr>
      <xdr:spPr>
        <a:xfrm>
          <a:off x="9243296" y="7534655"/>
          <a:ext cx="1607520" cy="443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576FC73-5D73-43DC-971F-C7C8EB6E9161}"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257273</xdr:colOff>
      <xdr:row>39</xdr:row>
      <xdr:rowOff>94793</xdr:rowOff>
    </xdr:from>
    <xdr:to>
      <xdr:col>17</xdr:col>
      <xdr:colOff>486260</xdr:colOff>
      <xdr:row>41</xdr:row>
      <xdr:rowOff>94170</xdr:rowOff>
    </xdr:to>
    <xdr:sp macro="" textlink="">
      <xdr:nvSpPr>
        <xdr:cNvPr id="162" name="TextBox 161">
          <a:extLst>
            <a:ext uri="{FF2B5EF4-FFF2-40B4-BE49-F238E27FC236}">
              <a16:creationId xmlns:a16="http://schemas.microsoft.com/office/drawing/2014/main" id="{F97F3118-CC1C-433E-8859-DE9E8125AACE}"/>
            </a:ext>
          </a:extLst>
        </xdr:cNvPr>
        <xdr:cNvSpPr txBox="1"/>
      </xdr:nvSpPr>
      <xdr:spPr>
        <a:xfrm>
          <a:off x="9633590" y="7761256"/>
          <a:ext cx="823719" cy="38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15</xdr:col>
      <xdr:colOff>450514</xdr:colOff>
      <xdr:row>41</xdr:row>
      <xdr:rowOff>81922</xdr:rowOff>
    </xdr:from>
    <xdr:to>
      <xdr:col>17</xdr:col>
      <xdr:colOff>868570</xdr:colOff>
      <xdr:row>43</xdr:row>
      <xdr:rowOff>194594</xdr:rowOff>
    </xdr:to>
    <xdr:sp macro="" textlink="simple_LED_percent">
      <xdr:nvSpPr>
        <xdr:cNvPr id="164" name="TextBox 163">
          <a:extLst>
            <a:ext uri="{FF2B5EF4-FFF2-40B4-BE49-F238E27FC236}">
              <a16:creationId xmlns:a16="http://schemas.microsoft.com/office/drawing/2014/main" id="{979749EF-F87F-4C6B-8359-A3F45048819E}"/>
            </a:ext>
          </a:extLst>
        </xdr:cNvPr>
        <xdr:cNvSpPr txBox="1"/>
      </xdr:nvSpPr>
      <xdr:spPr>
        <a:xfrm>
          <a:off x="9232099" y="8138678"/>
          <a:ext cx="160752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24173B-2475-437E-8392-BDDEF125365F}"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246076</xdr:colOff>
      <xdr:row>42</xdr:row>
      <xdr:rowOff>143162</xdr:rowOff>
    </xdr:from>
    <xdr:to>
      <xdr:col>17</xdr:col>
      <xdr:colOff>475063</xdr:colOff>
      <xdr:row>44</xdr:row>
      <xdr:rowOff>131109</xdr:rowOff>
    </xdr:to>
    <xdr:sp macro="" textlink="">
      <xdr:nvSpPr>
        <xdr:cNvPr id="165" name="TextBox 164">
          <a:extLst>
            <a:ext uri="{FF2B5EF4-FFF2-40B4-BE49-F238E27FC236}">
              <a16:creationId xmlns:a16="http://schemas.microsoft.com/office/drawing/2014/main" id="{2A853B28-BE92-4A87-BF6F-CA84A0F64F39}"/>
            </a:ext>
          </a:extLst>
        </xdr:cNvPr>
        <xdr:cNvSpPr txBox="1"/>
      </xdr:nvSpPr>
      <xdr:spPr>
        <a:xfrm>
          <a:off x="9622393" y="8395064"/>
          <a:ext cx="823719"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18</xdr:col>
      <xdr:colOff>211314</xdr:colOff>
      <xdr:row>34</xdr:row>
      <xdr:rowOff>68114</xdr:rowOff>
    </xdr:from>
    <xdr:to>
      <xdr:col>23</xdr:col>
      <xdr:colOff>126415</xdr:colOff>
      <xdr:row>45</xdr:row>
      <xdr:rowOff>29715</xdr:rowOff>
    </xdr:to>
    <xdr:graphicFrame macro="">
      <xdr:nvGraphicFramePr>
        <xdr:cNvPr id="166" name="Chart 2">
          <a:extLst>
            <a:ext uri="{FF2B5EF4-FFF2-40B4-BE49-F238E27FC236}">
              <a16:creationId xmlns:a16="http://schemas.microsoft.com/office/drawing/2014/main" id="{E8FC650E-5166-45E3-8D4E-1E032EC2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482707</xdr:colOff>
      <xdr:row>45</xdr:row>
      <xdr:rowOff>84796</xdr:rowOff>
    </xdr:from>
    <xdr:to>
      <xdr:col>22</xdr:col>
      <xdr:colOff>553882</xdr:colOff>
      <xdr:row>50</xdr:row>
      <xdr:rowOff>172903</xdr:rowOff>
    </xdr:to>
    <xdr:sp macro="" textlink="">
      <xdr:nvSpPr>
        <xdr:cNvPr id="167" name="TextBox 166">
          <a:extLst>
            <a:ext uri="{FF2B5EF4-FFF2-40B4-BE49-F238E27FC236}">
              <a16:creationId xmlns:a16="http://schemas.microsoft.com/office/drawing/2014/main" id="{D32B2572-FA45-44DC-B792-E3C056E8556A}"/>
            </a:ext>
          </a:extLst>
        </xdr:cNvPr>
        <xdr:cNvSpPr txBox="1"/>
      </xdr:nvSpPr>
      <xdr:spPr>
        <a:xfrm>
          <a:off x="11364439" y="8922137"/>
          <a:ext cx="2450102" cy="1063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276363</xdr:colOff>
      <xdr:row>46</xdr:row>
      <xdr:rowOff>103380</xdr:rowOff>
    </xdr:from>
    <xdr:to>
      <xdr:col>18</xdr:col>
      <xdr:colOff>454147</xdr:colOff>
      <xdr:row>47</xdr:row>
      <xdr:rowOff>71171</xdr:rowOff>
    </xdr:to>
    <xdr:pic>
      <xdr:nvPicPr>
        <xdr:cNvPr id="168" name="Picture 167">
          <a:extLst>
            <a:ext uri="{FF2B5EF4-FFF2-40B4-BE49-F238E27FC236}">
              <a16:creationId xmlns:a16="http://schemas.microsoft.com/office/drawing/2014/main" id="{3638EF50-B10F-4117-858F-6484AF990BAD}"/>
            </a:ext>
          </a:extLst>
        </xdr:cNvPr>
        <xdr:cNvPicPr>
          <a:picLocks noChangeAspect="1"/>
        </xdr:cNvPicPr>
      </xdr:nvPicPr>
      <xdr:blipFill>
        <a:blip xmlns:r="http://schemas.openxmlformats.org/officeDocument/2006/relationships" r:embed="rId16"/>
        <a:stretch>
          <a:fillRect/>
        </a:stretch>
      </xdr:blipFill>
      <xdr:spPr>
        <a:xfrm>
          <a:off x="11158095" y="9135868"/>
          <a:ext cx="177784" cy="162937"/>
        </a:xfrm>
        <a:prstGeom prst="rect">
          <a:avLst/>
        </a:prstGeom>
      </xdr:spPr>
    </xdr:pic>
    <xdr:clientData/>
  </xdr:twoCellAnchor>
  <xdr:twoCellAnchor editAs="oneCell">
    <xdr:from>
      <xdr:col>18</xdr:col>
      <xdr:colOff>276364</xdr:colOff>
      <xdr:row>47</xdr:row>
      <xdr:rowOff>92183</xdr:rowOff>
    </xdr:from>
    <xdr:to>
      <xdr:col>18</xdr:col>
      <xdr:colOff>460223</xdr:colOff>
      <xdr:row>48</xdr:row>
      <xdr:rowOff>97035</xdr:rowOff>
    </xdr:to>
    <xdr:pic>
      <xdr:nvPicPr>
        <xdr:cNvPr id="169" name="Picture 168">
          <a:extLst>
            <a:ext uri="{FF2B5EF4-FFF2-40B4-BE49-F238E27FC236}">
              <a16:creationId xmlns:a16="http://schemas.microsoft.com/office/drawing/2014/main" id="{170ECDE8-BFF0-4ED6-B74B-CC8C32012758}"/>
            </a:ext>
          </a:extLst>
        </xdr:cNvPr>
        <xdr:cNvPicPr>
          <a:picLocks noChangeAspect="1"/>
        </xdr:cNvPicPr>
      </xdr:nvPicPr>
      <xdr:blipFill>
        <a:blip xmlns:r="http://schemas.openxmlformats.org/officeDocument/2006/relationships" r:embed="rId17"/>
        <a:stretch>
          <a:fillRect/>
        </a:stretch>
      </xdr:blipFill>
      <xdr:spPr>
        <a:xfrm>
          <a:off x="11158096" y="9319817"/>
          <a:ext cx="183859" cy="199998"/>
        </a:xfrm>
        <a:prstGeom prst="rect">
          <a:avLst/>
        </a:prstGeom>
      </xdr:spPr>
    </xdr:pic>
    <xdr:clientData/>
  </xdr:twoCellAnchor>
  <xdr:twoCellAnchor editAs="oneCell">
    <xdr:from>
      <xdr:col>18</xdr:col>
      <xdr:colOff>263494</xdr:colOff>
      <xdr:row>48</xdr:row>
      <xdr:rowOff>120061</xdr:rowOff>
    </xdr:from>
    <xdr:to>
      <xdr:col>18</xdr:col>
      <xdr:colOff>483377</xdr:colOff>
      <xdr:row>49</xdr:row>
      <xdr:rowOff>122662</xdr:rowOff>
    </xdr:to>
    <xdr:pic>
      <xdr:nvPicPr>
        <xdr:cNvPr id="170" name="Picture 169">
          <a:extLst>
            <a:ext uri="{FF2B5EF4-FFF2-40B4-BE49-F238E27FC236}">
              <a16:creationId xmlns:a16="http://schemas.microsoft.com/office/drawing/2014/main" id="{CDA3AA5B-4240-44D3-B519-B88C58A9F4B7}"/>
            </a:ext>
          </a:extLst>
        </xdr:cNvPr>
        <xdr:cNvPicPr>
          <a:picLocks noChangeAspect="1"/>
        </xdr:cNvPicPr>
      </xdr:nvPicPr>
      <xdr:blipFill>
        <a:blip xmlns:r="http://schemas.openxmlformats.org/officeDocument/2006/relationships" r:embed="rId18"/>
        <a:stretch>
          <a:fillRect/>
        </a:stretch>
      </xdr:blipFill>
      <xdr:spPr>
        <a:xfrm>
          <a:off x="11145226" y="9542841"/>
          <a:ext cx="219883" cy="197748"/>
        </a:xfrm>
        <a:prstGeom prst="rect">
          <a:avLst/>
        </a:prstGeom>
      </xdr:spPr>
    </xdr:pic>
    <xdr:clientData/>
  </xdr:twoCellAnchor>
  <xdr:twoCellAnchor>
    <xdr:from>
      <xdr:col>20</xdr:col>
      <xdr:colOff>133396</xdr:colOff>
      <xdr:row>46</xdr:row>
      <xdr:rowOff>60727</xdr:rowOff>
    </xdr:from>
    <xdr:to>
      <xdr:col>22</xdr:col>
      <xdr:colOff>54911</xdr:colOff>
      <xdr:row>47</xdr:row>
      <xdr:rowOff>147668</xdr:rowOff>
    </xdr:to>
    <xdr:sp macro="" textlink="simple_scope_1">
      <xdr:nvSpPr>
        <xdr:cNvPr id="171" name="TextBox 170">
          <a:extLst>
            <a:ext uri="{FF2B5EF4-FFF2-40B4-BE49-F238E27FC236}">
              <a16:creationId xmlns:a16="http://schemas.microsoft.com/office/drawing/2014/main" id="{88B1B8A4-AC26-4C9B-B773-C0621BF1AE23}"/>
            </a:ext>
          </a:extLst>
        </xdr:cNvPr>
        <xdr:cNvSpPr txBox="1"/>
      </xdr:nvSpPr>
      <xdr:spPr>
        <a:xfrm>
          <a:off x="12204591" y="9093215"/>
          <a:ext cx="1110979" cy="28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1F82850-2923-46EF-92C3-55ECE699CAB7}"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144687</xdr:colOff>
      <xdr:row>47</xdr:row>
      <xdr:rowOff>78336</xdr:rowOff>
    </xdr:from>
    <xdr:to>
      <xdr:col>22</xdr:col>
      <xdr:colOff>66202</xdr:colOff>
      <xdr:row>48</xdr:row>
      <xdr:rowOff>186232</xdr:rowOff>
    </xdr:to>
    <xdr:sp macro="" textlink="simple_scope_2">
      <xdr:nvSpPr>
        <xdr:cNvPr id="173" name="TextBox 172">
          <a:extLst>
            <a:ext uri="{FF2B5EF4-FFF2-40B4-BE49-F238E27FC236}">
              <a16:creationId xmlns:a16="http://schemas.microsoft.com/office/drawing/2014/main" id="{498241EF-8047-49E8-B652-6411319944A3}"/>
            </a:ext>
          </a:extLst>
        </xdr:cNvPr>
        <xdr:cNvSpPr txBox="1"/>
      </xdr:nvSpPr>
      <xdr:spPr>
        <a:xfrm>
          <a:off x="12215882" y="9305970"/>
          <a:ext cx="1110979" cy="30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BF6005-26EA-4ECB-AD01-80F6F9A8EB04}"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142782</xdr:colOff>
      <xdr:row>48</xdr:row>
      <xdr:rowOff>80241</xdr:rowOff>
    </xdr:from>
    <xdr:to>
      <xdr:col>22</xdr:col>
      <xdr:colOff>70012</xdr:colOff>
      <xdr:row>49</xdr:row>
      <xdr:rowOff>186231</xdr:rowOff>
    </xdr:to>
    <xdr:sp macro="" textlink="simple_scope_3">
      <xdr:nvSpPr>
        <xdr:cNvPr id="174" name="TextBox 173">
          <a:extLst>
            <a:ext uri="{FF2B5EF4-FFF2-40B4-BE49-F238E27FC236}">
              <a16:creationId xmlns:a16="http://schemas.microsoft.com/office/drawing/2014/main" id="{F40B6381-4628-41BA-9483-62174EDC65F7}"/>
            </a:ext>
          </a:extLst>
        </xdr:cNvPr>
        <xdr:cNvSpPr txBox="1"/>
      </xdr:nvSpPr>
      <xdr:spPr>
        <a:xfrm>
          <a:off x="12213977" y="9503021"/>
          <a:ext cx="1116694" cy="301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E78B853-F40F-43DB-8885-F49A32298CEB}" type="TxLink">
            <a:rPr lang="en-US" sz="1000" b="1" i="0" u="none" strike="noStrike">
              <a:solidFill>
                <a:schemeClr val="accent1">
                  <a:lumMod val="75000"/>
                </a:schemeClr>
              </a:solidFill>
              <a:latin typeface="Arial"/>
              <a:cs typeface="Arial"/>
            </a:rPr>
            <a:pPr algn="r"/>
            <a:t>#VALUE!</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22</xdr:col>
      <xdr:colOff>16261</xdr:colOff>
      <xdr:row>46</xdr:row>
      <xdr:rowOff>54268</xdr:rowOff>
    </xdr:from>
    <xdr:to>
      <xdr:col>23</xdr:col>
      <xdr:colOff>53461</xdr:colOff>
      <xdr:row>51</xdr:row>
      <xdr:rowOff>155710</xdr:rowOff>
    </xdr:to>
    <xdr:sp macro="" textlink="">
      <xdr:nvSpPr>
        <xdr:cNvPr id="175" name="TextBox 174">
          <a:extLst>
            <a:ext uri="{FF2B5EF4-FFF2-40B4-BE49-F238E27FC236}">
              <a16:creationId xmlns:a16="http://schemas.microsoft.com/office/drawing/2014/main" id="{4BAE5688-A4C1-4430-A675-F464BF9A74DA}"/>
            </a:ext>
          </a:extLst>
        </xdr:cNvPr>
        <xdr:cNvSpPr txBox="1"/>
      </xdr:nvSpPr>
      <xdr:spPr>
        <a:xfrm>
          <a:off x="13276920" y="9086756"/>
          <a:ext cx="631931" cy="107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229994</xdr:colOff>
      <xdr:row>47</xdr:row>
      <xdr:rowOff>91440</xdr:rowOff>
    </xdr:from>
    <xdr:to>
      <xdr:col>23</xdr:col>
      <xdr:colOff>2888</xdr:colOff>
      <xdr:row>47</xdr:row>
      <xdr:rowOff>119789</xdr:rowOff>
    </xdr:to>
    <xdr:cxnSp macro="">
      <xdr:nvCxnSpPr>
        <xdr:cNvPr id="176" name="Straight Connector 175">
          <a:extLst>
            <a:ext uri="{FF2B5EF4-FFF2-40B4-BE49-F238E27FC236}">
              <a16:creationId xmlns:a16="http://schemas.microsoft.com/office/drawing/2014/main" id="{FC1776D7-4FE9-416F-A934-35EA469F9BEF}"/>
            </a:ext>
          </a:extLst>
        </xdr:cNvPr>
        <xdr:cNvCxnSpPr/>
      </xdr:nvCxnSpPr>
      <xdr:spPr bwMode="auto">
        <a:xfrm>
          <a:off x="11111726" y="9319074"/>
          <a:ext cx="2746552" cy="2834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239286</xdr:colOff>
      <xdr:row>48</xdr:row>
      <xdr:rowOff>102637</xdr:rowOff>
    </xdr:from>
    <xdr:to>
      <xdr:col>23</xdr:col>
      <xdr:colOff>17895</xdr:colOff>
      <xdr:row>48</xdr:row>
      <xdr:rowOff>136701</xdr:rowOff>
    </xdr:to>
    <xdr:cxnSp macro="">
      <xdr:nvCxnSpPr>
        <xdr:cNvPr id="177" name="Straight Connector 176">
          <a:extLst>
            <a:ext uri="{FF2B5EF4-FFF2-40B4-BE49-F238E27FC236}">
              <a16:creationId xmlns:a16="http://schemas.microsoft.com/office/drawing/2014/main" id="{88E46D99-79F9-4D66-91B8-145C81572F8D}"/>
            </a:ext>
          </a:extLst>
        </xdr:cNvPr>
        <xdr:cNvCxnSpPr/>
      </xdr:nvCxnSpPr>
      <xdr:spPr bwMode="auto">
        <a:xfrm>
          <a:off x="11121018" y="9525417"/>
          <a:ext cx="2752267" cy="3406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18</xdr:col>
      <xdr:colOff>69695</xdr:colOff>
      <xdr:row>10</xdr:row>
      <xdr:rowOff>23230</xdr:rowOff>
    </xdr:from>
    <xdr:to>
      <xdr:col>19</xdr:col>
      <xdr:colOff>163086</xdr:colOff>
      <xdr:row>13</xdr:row>
      <xdr:rowOff>116622</xdr:rowOff>
    </xdr:to>
    <xdr:pic>
      <xdr:nvPicPr>
        <xdr:cNvPr id="30" name="Picture 29">
          <a:extLst>
            <a:ext uri="{FF2B5EF4-FFF2-40B4-BE49-F238E27FC236}">
              <a16:creationId xmlns:a16="http://schemas.microsoft.com/office/drawing/2014/main" id="{64F5C4E7-B8AE-459B-8C73-99A3C58A4887}"/>
            </a:ext>
          </a:extLst>
        </xdr:cNvPr>
        <xdr:cNvPicPr>
          <a:picLocks noChangeAspect="1"/>
        </xdr:cNvPicPr>
      </xdr:nvPicPr>
      <xdr:blipFill>
        <a:blip xmlns:r="http://schemas.openxmlformats.org/officeDocument/2006/relationships" r:embed="rId19"/>
        <a:stretch>
          <a:fillRect/>
        </a:stretch>
      </xdr:blipFill>
      <xdr:spPr>
        <a:xfrm>
          <a:off x="10918902" y="1881767"/>
          <a:ext cx="685800" cy="685800"/>
        </a:xfrm>
        <a:prstGeom prst="rect">
          <a:avLst/>
        </a:prstGeom>
      </xdr:spPr>
    </xdr:pic>
    <xdr:clientData/>
  </xdr:twoCellAnchor>
  <xdr:twoCellAnchor editAs="oneCell">
    <xdr:from>
      <xdr:col>13</xdr:col>
      <xdr:colOff>46463</xdr:colOff>
      <xdr:row>10</xdr:row>
      <xdr:rowOff>34848</xdr:rowOff>
    </xdr:from>
    <xdr:to>
      <xdr:col>14</xdr:col>
      <xdr:colOff>139855</xdr:colOff>
      <xdr:row>13</xdr:row>
      <xdr:rowOff>128240</xdr:rowOff>
    </xdr:to>
    <xdr:pic>
      <xdr:nvPicPr>
        <xdr:cNvPr id="32" name="Picture 31">
          <a:extLst>
            <a:ext uri="{FF2B5EF4-FFF2-40B4-BE49-F238E27FC236}">
              <a16:creationId xmlns:a16="http://schemas.microsoft.com/office/drawing/2014/main" id="{6A418261-C36E-428C-8127-A38186EA01C5}"/>
            </a:ext>
          </a:extLst>
        </xdr:cNvPr>
        <xdr:cNvPicPr>
          <a:picLocks noChangeAspect="1"/>
        </xdr:cNvPicPr>
      </xdr:nvPicPr>
      <xdr:blipFill>
        <a:blip xmlns:r="http://schemas.openxmlformats.org/officeDocument/2006/relationships" r:embed="rId20"/>
        <a:stretch>
          <a:fillRect/>
        </a:stretch>
      </xdr:blipFill>
      <xdr:spPr>
        <a:xfrm>
          <a:off x="7608384" y="1893385"/>
          <a:ext cx="685800" cy="685800"/>
        </a:xfrm>
        <a:prstGeom prst="rect">
          <a:avLst/>
        </a:prstGeom>
      </xdr:spPr>
    </xdr:pic>
    <xdr:clientData/>
  </xdr:twoCellAnchor>
  <xdr:twoCellAnchor editAs="oneCell">
    <xdr:from>
      <xdr:col>13</xdr:col>
      <xdr:colOff>92927</xdr:colOff>
      <xdr:row>30</xdr:row>
      <xdr:rowOff>23233</xdr:rowOff>
    </xdr:from>
    <xdr:to>
      <xdr:col>14</xdr:col>
      <xdr:colOff>186319</xdr:colOff>
      <xdr:row>33</xdr:row>
      <xdr:rowOff>116625</xdr:rowOff>
    </xdr:to>
    <xdr:pic>
      <xdr:nvPicPr>
        <xdr:cNvPr id="34" name="Picture 33">
          <a:extLst>
            <a:ext uri="{FF2B5EF4-FFF2-40B4-BE49-F238E27FC236}">
              <a16:creationId xmlns:a16="http://schemas.microsoft.com/office/drawing/2014/main" id="{33C1A33F-3619-40A1-9289-DD7020C6A6DD}"/>
            </a:ext>
          </a:extLst>
        </xdr:cNvPr>
        <xdr:cNvPicPr>
          <a:picLocks noChangeAspect="1"/>
        </xdr:cNvPicPr>
      </xdr:nvPicPr>
      <xdr:blipFill>
        <a:blip xmlns:r="http://schemas.openxmlformats.org/officeDocument/2006/relationships" r:embed="rId21"/>
        <a:stretch>
          <a:fillRect/>
        </a:stretch>
      </xdr:blipFill>
      <xdr:spPr>
        <a:xfrm>
          <a:off x="7654848" y="5993782"/>
          <a:ext cx="685800" cy="685800"/>
        </a:xfrm>
        <a:prstGeom prst="rect">
          <a:avLst/>
        </a:prstGeom>
      </xdr:spPr>
    </xdr:pic>
    <xdr:clientData/>
  </xdr:twoCellAnchor>
  <xdr:twoCellAnchor editAs="oneCell">
    <xdr:from>
      <xdr:col>18</xdr:col>
      <xdr:colOff>92928</xdr:colOff>
      <xdr:row>30</xdr:row>
      <xdr:rowOff>46463</xdr:rowOff>
    </xdr:from>
    <xdr:to>
      <xdr:col>19</xdr:col>
      <xdr:colOff>186319</xdr:colOff>
      <xdr:row>33</xdr:row>
      <xdr:rowOff>139855</xdr:rowOff>
    </xdr:to>
    <xdr:pic>
      <xdr:nvPicPr>
        <xdr:cNvPr id="36" name="Picture 35">
          <a:extLst>
            <a:ext uri="{FF2B5EF4-FFF2-40B4-BE49-F238E27FC236}">
              <a16:creationId xmlns:a16="http://schemas.microsoft.com/office/drawing/2014/main" id="{C5F56743-CEF3-4B1C-A825-F27A70D0CEA8}"/>
            </a:ext>
          </a:extLst>
        </xdr:cNvPr>
        <xdr:cNvPicPr>
          <a:picLocks noChangeAspect="1"/>
        </xdr:cNvPicPr>
      </xdr:nvPicPr>
      <xdr:blipFill>
        <a:blip xmlns:r="http://schemas.openxmlformats.org/officeDocument/2006/relationships" r:embed="rId22"/>
        <a:stretch>
          <a:fillRect/>
        </a:stretch>
      </xdr:blipFill>
      <xdr:spPr>
        <a:xfrm>
          <a:off x="10942135" y="6017012"/>
          <a:ext cx="685800" cy="685800"/>
        </a:xfrm>
        <a:prstGeom prst="rect">
          <a:avLst/>
        </a:prstGeom>
      </xdr:spPr>
    </xdr:pic>
    <xdr:clientData/>
  </xdr:twoCellAnchor>
  <xdr:twoCellAnchor>
    <xdr:from>
      <xdr:col>18</xdr:col>
      <xdr:colOff>408878</xdr:colOff>
      <xdr:row>24</xdr:row>
      <xdr:rowOff>77500</xdr:rowOff>
    </xdr:from>
    <xdr:to>
      <xdr:col>23</xdr:col>
      <xdr:colOff>210652</xdr:colOff>
      <xdr:row>25</xdr:row>
      <xdr:rowOff>186396</xdr:rowOff>
    </xdr:to>
    <xdr:sp macro="" textlink="'Simple PEAR'!AC46">
      <xdr:nvSpPr>
        <xdr:cNvPr id="163" name="TextBox 162">
          <a:extLst>
            <a:ext uri="{FF2B5EF4-FFF2-40B4-BE49-F238E27FC236}">
              <a16:creationId xmlns:a16="http://schemas.microsoft.com/office/drawing/2014/main" id="{18193127-0A57-48EF-95C2-F876E02E0EFB}"/>
            </a:ext>
          </a:extLst>
        </xdr:cNvPr>
        <xdr:cNvSpPr txBox="1"/>
      </xdr:nvSpPr>
      <xdr:spPr>
        <a:xfrm>
          <a:off x="11258085" y="470061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21</xdr:col>
      <xdr:colOff>340578</xdr:colOff>
      <xdr:row>24</xdr:row>
      <xdr:rowOff>90511</xdr:rowOff>
    </xdr:from>
    <xdr:to>
      <xdr:col>23</xdr:col>
      <xdr:colOff>313629</xdr:colOff>
      <xdr:row>26</xdr:row>
      <xdr:rowOff>1937</xdr:rowOff>
    </xdr:to>
    <xdr:sp macro="" textlink="'Simple PEAR'!AC47">
      <xdr:nvSpPr>
        <xdr:cNvPr id="172" name="TextBox 171">
          <a:extLst>
            <a:ext uri="{FF2B5EF4-FFF2-40B4-BE49-F238E27FC236}">
              <a16:creationId xmlns:a16="http://schemas.microsoft.com/office/drawing/2014/main" id="{E9353104-33BD-4926-9361-82D0CB8DA9DE}"/>
            </a:ext>
          </a:extLst>
        </xdr:cNvPr>
        <xdr:cNvSpPr txBox="1"/>
      </xdr:nvSpPr>
      <xdr:spPr>
        <a:xfrm>
          <a:off x="12967011" y="4713621"/>
          <a:ext cx="1157868"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D8D58C-D8A5-4B13-80E1-7A6123AA08E4}" type="TxLink">
            <a:rPr lang="en-US" sz="1400" b="1" i="0" u="none" strike="noStrike">
              <a:solidFill>
                <a:srgbClr val="000000"/>
              </a:solidFill>
              <a:latin typeface="+mn-lt"/>
              <a:ea typeface="+mn-ea"/>
              <a:cs typeface="Arial"/>
            </a:rPr>
            <a:pPr marL="0" indent="0" algn="l"/>
            <a:t> $-   </a:t>
          </a:fld>
          <a:endParaRPr lang="en-US" sz="1400" b="1" i="0" u="none" strike="noStrike">
            <a:solidFill>
              <a:schemeClr val="dk1"/>
            </a:solidFill>
            <a:latin typeface="+mn-lt"/>
            <a:ea typeface="+mn-ea"/>
            <a:cs typeface="Arial"/>
          </a:endParaRPr>
        </a:p>
      </xdr:txBody>
    </xdr:sp>
    <xdr:clientData/>
  </xdr:twoCellAnchor>
  <xdr:twoCellAnchor>
    <xdr:from>
      <xdr:col>13</xdr:col>
      <xdr:colOff>1</xdr:colOff>
      <xdr:row>15</xdr:row>
      <xdr:rowOff>92927</xdr:rowOff>
    </xdr:from>
    <xdr:to>
      <xdr:col>17</xdr:col>
      <xdr:colOff>847957</xdr:colOff>
      <xdr:row>23</xdr:row>
      <xdr:rowOff>116159</xdr:rowOff>
    </xdr:to>
    <xdr:graphicFrame macro="">
      <xdr:nvGraphicFramePr>
        <xdr:cNvPr id="29" name="Chart 28">
          <a:extLst>
            <a:ext uri="{FF2B5EF4-FFF2-40B4-BE49-F238E27FC236}">
              <a16:creationId xmlns:a16="http://schemas.microsoft.com/office/drawing/2014/main" id="{35D6B592-6AF3-414D-AA83-08BE0A99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13</xdr:col>
      <xdr:colOff>46990</xdr:colOff>
      <xdr:row>3</xdr:row>
      <xdr:rowOff>95250</xdr:rowOff>
    </xdr:from>
    <xdr:to>
      <xdr:col>22</xdr:col>
      <xdr:colOff>73025</xdr:colOff>
      <xdr:row>17</xdr:row>
      <xdr:rowOff>76200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92740" y="447675"/>
          <a:ext cx="4366260" cy="322897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Production Calculator Contact Information: Enter your name, information </a:t>
          </a:r>
        </a:p>
        <a:p>
          <a:r>
            <a:rPr lang="en-US" sz="1000">
              <a:effectLst/>
              <a:latin typeface="Arial" panose="020B0604020202020204" pitchFamily="34" charset="0"/>
              <a:ea typeface="+mn-ea"/>
              <a:cs typeface="Arial" panose="020B0604020202020204" pitchFamily="34" charset="0"/>
            </a:rPr>
            <a:t>    and the date</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2. Production Coordinator Sign Off: Enter the name of the production </a:t>
          </a:r>
        </a:p>
        <a:p>
          <a:r>
            <a:rPr lang="en-US" sz="1000">
              <a:effectLst/>
              <a:latin typeface="Arial" panose="020B0604020202020204" pitchFamily="34" charset="0"/>
              <a:ea typeface="+mn-ea"/>
              <a:cs typeface="Arial" panose="020B0604020202020204" pitchFamily="34" charset="0"/>
            </a:rPr>
            <a:t>    coordinator and date of calculator review and approval (if required)</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3. Production Information:  </a:t>
          </a:r>
        </a:p>
        <a:p>
          <a:r>
            <a:rPr lang="en-US" sz="1000">
              <a:effectLst/>
              <a:latin typeface="Arial" panose="020B0604020202020204" pitchFamily="34" charset="0"/>
              <a:ea typeface="+mn-ea"/>
              <a:cs typeface="Arial" panose="020B0604020202020204" pitchFamily="34" charset="0"/>
            </a:rPr>
            <a:t>   -Select the Production Type (TV or Film)</a:t>
          </a:r>
        </a:p>
        <a:p>
          <a:r>
            <a:rPr lang="en-US" sz="1000">
              <a:effectLst/>
              <a:latin typeface="Arial" panose="020B0604020202020204" pitchFamily="34" charset="0"/>
              <a:ea typeface="+mn-ea"/>
              <a:cs typeface="Arial" panose="020B0604020202020204" pitchFamily="34" charset="0"/>
            </a:rPr>
            <a:t>   -Enter the name, start and end date</a:t>
          </a:r>
        </a:p>
        <a:p>
          <a:r>
            <a:rPr lang="en-US" sz="1000" baseline="0">
              <a:effectLst/>
              <a:latin typeface="Arial" panose="020B0604020202020204" pitchFamily="34" charset="0"/>
              <a:ea typeface="+mn-ea"/>
              <a:cs typeface="Arial" panose="020B0604020202020204" pitchFamily="34" charset="0"/>
            </a:rPr>
            <a:t>   -Select the type of TV of film production, enter the number of episodes or</a:t>
          </a:r>
        </a:p>
        <a:p>
          <a:r>
            <a:rPr lang="en-US" sz="1000" baseline="0">
              <a:effectLst/>
              <a:latin typeface="Arial" panose="020B0604020202020204" pitchFamily="34" charset="0"/>
              <a:ea typeface="+mn-ea"/>
              <a:cs typeface="Arial" panose="020B0604020202020204" pitchFamily="34" charset="0"/>
            </a:rPr>
            <a:t>    shooting days and select the primary region</a:t>
          </a:r>
        </a:p>
        <a:p>
          <a:r>
            <a:rPr lang="en-US" sz="1000" baseline="0">
              <a:effectLst/>
              <a:latin typeface="Arial" panose="020B0604020202020204" pitchFamily="34" charset="0"/>
              <a:ea typeface="+mn-ea"/>
              <a:cs typeface="Arial" panose="020B0604020202020204" pitchFamily="34" charset="0"/>
            </a:rPr>
            <a:t>   -Enter the production length information</a:t>
          </a:r>
        </a:p>
        <a:p>
          <a:r>
            <a:rPr lang="en-US" sz="1000">
              <a:effectLst/>
              <a:latin typeface="Arial" panose="020B0604020202020204" pitchFamily="34" charset="0"/>
              <a:ea typeface="+mn-ea"/>
              <a:cs typeface="Arial" panose="020B0604020202020204" pitchFamily="34" charset="0"/>
            </a:rPr>
            <a:t>4. Location Information-  Location information is used for the Electricity and</a:t>
          </a:r>
        </a:p>
        <a:p>
          <a:r>
            <a:rPr lang="en-US" sz="1000">
              <a:effectLst/>
              <a:latin typeface="Arial" panose="020B0604020202020204" pitchFamily="34" charset="0"/>
              <a:ea typeface="+mn-ea"/>
              <a:cs typeface="Arial" panose="020B0604020202020204" pitchFamily="34" charset="0"/>
            </a:rPr>
            <a:t>    Natural Gas and Heating Oil data entry and calculations.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-Enter the name of each production location into column B.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type (e.g., Office,  Stage(s), Other) from column C.</a:t>
          </a:r>
        </a:p>
        <a:p>
          <a:r>
            <a:rPr lang="en-US" sz="1000">
              <a:effectLst/>
              <a:latin typeface="Arial" panose="020B0604020202020204" pitchFamily="34" charset="0"/>
              <a:ea typeface="+mn-ea"/>
              <a:cs typeface="Arial" panose="020B0604020202020204" pitchFamily="34" charset="0"/>
            </a:rPr>
            <a:t>   -</a:t>
          </a:r>
          <a:r>
            <a:rPr lang="en-US" sz="1000" i="1">
              <a:effectLst/>
              <a:latin typeface="Arial" panose="020B0604020202020204" pitchFamily="34" charset="0"/>
              <a:ea typeface="+mn-ea"/>
              <a:cs typeface="Arial" panose="020B0604020202020204" pitchFamily="34" charset="0"/>
            </a:rPr>
            <a:t>NOTE:</a:t>
          </a:r>
          <a:r>
            <a:rPr lang="en-US" sz="1000" i="1" baseline="0">
              <a:effectLst/>
              <a:latin typeface="Arial" panose="020B0604020202020204" pitchFamily="34" charset="0"/>
              <a:ea typeface="+mn-ea"/>
              <a:cs typeface="Arial" panose="020B0604020202020204" pitchFamily="34" charset="0"/>
            </a:rPr>
            <a:t> Enter Scope 3 Housing (e.g., Hotels on the Hotels-Housing Page)</a:t>
          </a:r>
          <a:r>
            <a:rPr lang="en-US" sz="1000" i="1">
              <a:effectLst/>
              <a:latin typeface="Arial" panose="020B0604020202020204" pitchFamily="34" charset="0"/>
              <a:ea typeface="+mn-ea"/>
              <a:cs typeface="Arial" panose="020B0604020202020204" pitchFamily="34" charset="0"/>
            </a:rPr>
            <a:t>  </a:t>
          </a:r>
          <a:endParaRPr lang="en-US" sz="1000" i="1">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country from column D.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 location is in the US, Canada or Australia, select the state or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province from the dropdown list in column E.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a:t>
          </a:r>
          <a:r>
            <a:rPr lang="en-US" sz="1000" baseline="0">
              <a:effectLst/>
              <a:latin typeface="Arial" panose="020B0604020202020204" pitchFamily="34" charset="0"/>
              <a:ea typeface="+mn-ea"/>
              <a:cs typeface="Arial" panose="020B0604020202020204" pitchFamily="34" charset="0"/>
            </a:rPr>
            <a:t> location is in the US, enter the zip code into column F</a:t>
          </a:r>
          <a:endParaRPr lang="en-US" sz="1000">
            <a:effectLst/>
            <a:latin typeface="Arial" panose="020B0604020202020204" pitchFamily="34" charset="0"/>
            <a:ea typeface="+mn-ea"/>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Enter the address</a:t>
          </a:r>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into column G, if desired.</a:t>
          </a:r>
          <a:endParaRPr lang="en-US" sz="1000">
            <a:effectLst/>
            <a:latin typeface="Arial" panose="020B0604020202020204" pitchFamily="34" charset="0"/>
            <a:cs typeface="Arial" panose="020B0604020202020204" pitchFamily="34" charset="0"/>
          </a:endParaRPr>
        </a:p>
        <a:p>
          <a:pPr algn="l"/>
          <a:endParaRPr lang="en-US" sz="2400" dirty="0" err="1">
            <a:solidFill>
              <a:srgbClr val="000000"/>
            </a:solidFill>
            <a:latin typeface="Lucida Sans"/>
            <a:cs typeface="Lucida Sans"/>
          </a:endParaRPr>
        </a:p>
      </xdr:txBody>
    </xdr:sp>
    <xdr:clientData/>
  </xdr:twoCellAnchor>
  <xdr:oneCellAnchor>
    <xdr:from>
      <xdr:col>19</xdr:col>
      <xdr:colOff>581025</xdr:colOff>
      <xdr:row>6</xdr:row>
      <xdr:rowOff>123825</xdr:rowOff>
    </xdr:from>
    <xdr:ext cx="65" cy="362535"/>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373100"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twoCellAnchor editAs="absolute">
    <xdr:from>
      <xdr:col>13</xdr:col>
      <xdr:colOff>67311</xdr:colOff>
      <xdr:row>17</xdr:row>
      <xdr:rowOff>396875</xdr:rowOff>
    </xdr:from>
    <xdr:to>
      <xdr:col>22</xdr:col>
      <xdr:colOff>76200</xdr:colOff>
      <xdr:row>29</xdr:row>
      <xdr:rowOff>34925</xdr:rowOff>
    </xdr:to>
    <xdr:sp macro="" textlink="">
      <xdr:nvSpPr>
        <xdr:cNvPr id="5" name="TextBox 4">
          <a:extLst>
            <a:ext uri="{FF2B5EF4-FFF2-40B4-BE49-F238E27FC236}">
              <a16:creationId xmlns:a16="http://schemas.microsoft.com/office/drawing/2014/main" id="{03287256-8D34-45A3-A9C4-2C9AEC551B56}"/>
            </a:ext>
          </a:extLst>
        </xdr:cNvPr>
        <xdr:cNvSpPr txBox="1"/>
      </xdr:nvSpPr>
      <xdr:spPr>
        <a:xfrm>
          <a:off x="10509886" y="3990975"/>
          <a:ext cx="4358639" cy="1914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A Note</a:t>
          </a:r>
          <a:r>
            <a:rPr lang="en-US" sz="1100" b="1" baseline="0">
              <a:effectLst/>
              <a:latin typeface="Arial" panose="020B0604020202020204" pitchFamily="34" charset="0"/>
              <a:ea typeface="+mn-ea"/>
              <a:cs typeface="Arial" panose="020B0604020202020204" pitchFamily="34" charset="0"/>
            </a:rPr>
            <a:t> About Entering Facilities and Locations:</a:t>
          </a:r>
          <a:endParaRPr lang="en-US" sz="1100">
            <a:effectLst/>
            <a:latin typeface="Arial" panose="020B0604020202020204" pitchFamily="34" charset="0"/>
            <a:cs typeface="Arial" panose="020B0604020202020204" pitchFamily="34" charset="0"/>
          </a:endParaRPr>
        </a:p>
        <a:p>
          <a:pPr algn="l"/>
          <a:r>
            <a:rPr lang="en-US" sz="1000" baseline="0">
              <a:effectLst/>
              <a:latin typeface="Arial" panose="020B0604020202020204" pitchFamily="34" charset="0"/>
              <a:ea typeface="+mn-ea"/>
              <a:cs typeface="Arial" panose="020B0604020202020204" pitchFamily="34" charset="0"/>
            </a:rPr>
            <a:t>This list is used to input or estimate utilities consumption. Facilities in this</a:t>
          </a:r>
        </a:p>
        <a:p>
          <a:pPr algn="l"/>
          <a:r>
            <a:rPr lang="en-US" sz="1000" baseline="0">
              <a:effectLst/>
              <a:latin typeface="Arial" panose="020B0604020202020204" pitchFamily="34" charset="0"/>
              <a:ea typeface="+mn-ea"/>
              <a:cs typeface="Arial" panose="020B0604020202020204" pitchFamily="34" charset="0"/>
            </a:rPr>
            <a:t>list should include those that were rented by the production during prep, </a:t>
          </a:r>
        </a:p>
        <a:p>
          <a:pPr algn="l"/>
          <a:r>
            <a:rPr lang="en-US" sz="1000" baseline="0">
              <a:effectLst/>
              <a:latin typeface="Arial" panose="020B0604020202020204" pitchFamily="34" charset="0"/>
              <a:ea typeface="+mn-ea"/>
              <a:cs typeface="Arial" panose="020B0604020202020204" pitchFamily="34" charset="0"/>
            </a:rPr>
            <a:t>production and wrap.  It may also include on location sites or housing </a:t>
          </a:r>
        </a:p>
        <a:p>
          <a:pPr algn="l"/>
          <a:r>
            <a:rPr lang="en-US" sz="1000" baseline="0">
              <a:effectLst/>
              <a:latin typeface="Arial" panose="020B0604020202020204" pitchFamily="34" charset="0"/>
              <a:ea typeface="+mn-ea"/>
              <a:cs typeface="Arial" panose="020B0604020202020204" pitchFamily="34" charset="0"/>
            </a:rPr>
            <a:t>where the production paid for utilities directly and can enter that </a:t>
          </a:r>
        </a:p>
        <a:p>
          <a:pPr algn="l"/>
          <a:r>
            <a:rPr lang="en-US" sz="1000" baseline="0">
              <a:effectLst/>
              <a:latin typeface="Arial" panose="020B0604020202020204" pitchFamily="34" charset="0"/>
              <a:ea typeface="+mn-ea"/>
              <a:cs typeface="Arial" panose="020B0604020202020204" pitchFamily="34" charset="0"/>
            </a:rPr>
            <a:t>information into the "2-Utilities" page. </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Locations that were powered by mobile generators do not need to be</a:t>
          </a:r>
        </a:p>
        <a:p>
          <a:pPr algn="l"/>
          <a:r>
            <a:rPr lang="en-US" sz="1000" baseline="0">
              <a:solidFill>
                <a:srgbClr val="000000"/>
              </a:solidFill>
              <a:effectLst/>
              <a:latin typeface="Arial" panose="020B0604020202020204" pitchFamily="34" charset="0"/>
              <a:ea typeface="+mn-ea"/>
              <a:cs typeface="Arial" panose="020B0604020202020204" pitchFamily="34" charset="0"/>
            </a:rPr>
            <a:t>entered here as their emmissions will be included in the fuel purchases.</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Housing where utilities are not available should be entered into the </a:t>
          </a:r>
        </a:p>
        <a:p>
          <a:pPr algn="l"/>
          <a:r>
            <a:rPr lang="en-US" sz="1000" baseline="0">
              <a:solidFill>
                <a:srgbClr val="000000"/>
              </a:solidFill>
              <a:effectLst/>
              <a:latin typeface="Arial" panose="020B0604020202020204" pitchFamily="34" charset="0"/>
              <a:ea typeface="+mn-ea"/>
              <a:cs typeface="Arial" panose="020B0604020202020204" pitchFamily="34" charset="0"/>
            </a:rPr>
            <a:t>"4-Hotels-Housing" tab instead. </a:t>
          </a:r>
          <a:endParaRPr lang="en-US" sz="1000" baseline="0" dirty="0" err="1">
            <a:solidFill>
              <a:srgbClr val="000000"/>
            </a:solidFill>
            <a:effectLst/>
            <a:latin typeface="Arial" panose="020B0604020202020204" pitchFamily="34" charset="0"/>
            <a:ea typeface="+mn-ea"/>
            <a:cs typeface="Arial" panose="020B0604020202020204" pitchFamily="34" charset="0"/>
          </a:endParaRPr>
        </a:p>
        <a:p>
          <a:pPr algn="l"/>
          <a:endParaRPr lang="en-US" sz="1100" baseline="0" dirty="0" err="1">
            <a:solidFill>
              <a:srgbClr val="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20</xdr:col>
      <xdr:colOff>581025</xdr:colOff>
      <xdr:row>4</xdr:row>
      <xdr:rowOff>0</xdr:rowOff>
    </xdr:from>
    <xdr:ext cx="65" cy="362535"/>
    <xdr:sp macro="" textlink="">
      <xdr:nvSpPr>
        <xdr:cNvPr id="3" name="TextBox 2">
          <a:extLst>
            <a:ext uri="{FF2B5EF4-FFF2-40B4-BE49-F238E27FC236}">
              <a16:creationId xmlns:a16="http://schemas.microsoft.com/office/drawing/2014/main" id="{FEAEE4F2-496A-4BCA-8D27-F2D1B48E61B6}"/>
            </a:ext>
          </a:extLst>
        </xdr:cNvPr>
        <xdr:cNvSpPr txBox="1"/>
      </xdr:nvSpPr>
      <xdr:spPr>
        <a:xfrm>
          <a:off x="13858875"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26</xdr:row>
      <xdr:rowOff>0</xdr:rowOff>
    </xdr:from>
    <xdr:to>
      <xdr:col>23</xdr:col>
      <xdr:colOff>117714</xdr:colOff>
      <xdr:row>34</xdr:row>
      <xdr:rowOff>79837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067800" y="4705350"/>
          <a:ext cx="3171429" cy="1380952"/>
        </a:xfrm>
        <a:prstGeom prst="rect">
          <a:avLst/>
        </a:prstGeom>
        <a:ln>
          <a:solidFill>
            <a:schemeClr val="accent6"/>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95250</xdr:colOff>
      <xdr:row>22</xdr:row>
      <xdr:rowOff>9525</xdr:rowOff>
    </xdr:from>
    <xdr:to>
      <xdr:col>24</xdr:col>
      <xdr:colOff>338774</xdr:colOff>
      <xdr:row>27</xdr:row>
      <xdr:rowOff>72282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067800" y="3990975"/>
          <a:ext cx="2533334" cy="86666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314325</xdr:colOff>
      <xdr:row>68</xdr:row>
      <xdr:rowOff>9522</xdr:rowOff>
    </xdr:from>
    <xdr:to>
      <xdr:col>36</xdr:col>
      <xdr:colOff>228600</xdr:colOff>
      <xdr:row>74</xdr:row>
      <xdr:rowOff>76200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3211175" y="8448672"/>
          <a:ext cx="4305300" cy="1695453"/>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Waste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Enter</a:t>
          </a:r>
          <a:r>
            <a:rPr lang="en-US" sz="1000" baseline="0">
              <a:effectLst/>
              <a:latin typeface="Arial" panose="020B0604020202020204" pitchFamily="34" charset="0"/>
              <a:ea typeface="+mn-ea"/>
              <a:cs typeface="Arial" panose="020B0604020202020204" pitchFamily="34" charset="0"/>
            </a:rPr>
            <a:t> the production waste amount for each of the listed categories</a:t>
          </a:r>
        </a:p>
        <a:p>
          <a:r>
            <a:rPr lang="en-US" sz="1000" baseline="0">
              <a:effectLst/>
              <a:latin typeface="Arial" panose="020B0604020202020204" pitchFamily="34" charset="0"/>
              <a:ea typeface="+mn-ea"/>
              <a:cs typeface="Arial" panose="020B0604020202020204" pitchFamily="34" charset="0"/>
            </a:rPr>
            <a:t> 1a. Enter the weight of waste disposed for the category in Column D and </a:t>
          </a:r>
        </a:p>
        <a:p>
          <a:r>
            <a:rPr lang="en-US" sz="1000" baseline="0">
              <a:effectLst/>
              <a:latin typeface="Arial" panose="020B0604020202020204" pitchFamily="34" charset="0"/>
              <a:ea typeface="+mn-ea"/>
              <a:cs typeface="Arial" panose="020B0604020202020204" pitchFamily="34" charset="0"/>
            </a:rPr>
            <a:t> select the units from Column E</a:t>
          </a:r>
        </a:p>
        <a:p>
          <a:r>
            <a:rPr lang="en-US" sz="1000" baseline="0">
              <a:effectLst/>
              <a:latin typeface="Arial" panose="020B0604020202020204" pitchFamily="34" charset="0"/>
              <a:ea typeface="+mn-ea"/>
              <a:cs typeface="Arial" panose="020B0604020202020204" pitchFamily="34" charset="0"/>
            </a:rPr>
            <a:t>  from the units dropdown</a:t>
          </a:r>
        </a:p>
        <a:p>
          <a:r>
            <a:rPr lang="en-US" sz="1000" baseline="0">
              <a:effectLst/>
              <a:latin typeface="Arial" panose="020B0604020202020204" pitchFamily="34" charset="0"/>
              <a:ea typeface="+mn-ea"/>
              <a:cs typeface="Arial" panose="020B0604020202020204" pitchFamily="34" charset="0"/>
            </a:rPr>
            <a:t> 1b.  Enter the number of containers in Column F, size of the containers in </a:t>
          </a:r>
        </a:p>
        <a:p>
          <a:r>
            <a:rPr lang="en-US" sz="1000" baseline="0">
              <a:effectLst/>
              <a:latin typeface="Arial" panose="020B0604020202020204" pitchFamily="34" charset="0"/>
              <a:ea typeface="+mn-ea"/>
              <a:cs typeface="Arial" panose="020B0604020202020204" pitchFamily="34" charset="0"/>
            </a:rPr>
            <a:t>  Column G and select the type of container in Column H</a:t>
          </a:r>
        </a:p>
        <a:p>
          <a:r>
            <a:rPr lang="en-US" sz="1000" baseline="0">
              <a:effectLst/>
              <a:latin typeface="Arial" panose="020B0604020202020204" pitchFamily="34" charset="0"/>
              <a:ea typeface="+mn-ea"/>
              <a:cs typeface="Arial" panose="020B0604020202020204" pitchFamily="34" charset="0"/>
            </a:rPr>
            <a:t> (e.g., 5 40-cubic yard bins)</a:t>
          </a:r>
        </a:p>
        <a:p>
          <a:r>
            <a:rPr lang="en-US" sz="1000" baseline="0">
              <a:effectLst/>
              <a:latin typeface="Arial" panose="020B0604020202020204" pitchFamily="34" charset="0"/>
              <a:ea typeface="+mn-ea"/>
              <a:cs typeface="Arial" panose="020B0604020202020204" pitchFamily="34" charset="0"/>
            </a:rPr>
            <a:t>  1c.  Enter the cost of the waste disposal in Column I</a:t>
          </a:r>
        </a:p>
        <a:p>
          <a:r>
            <a:rPr lang="en-US" sz="1000" baseline="0">
              <a:effectLst/>
              <a:latin typeface="Arial" panose="020B0604020202020204" pitchFamily="34" charset="0"/>
              <a:ea typeface="+mn-ea"/>
              <a:cs typeface="Arial" panose="020B0604020202020204" pitchFamily="34" charset="0"/>
            </a:rPr>
            <a:t>2. Enter comments, details or challenges with production waste production.  </a:t>
          </a:r>
        </a:p>
        <a:p>
          <a:r>
            <a:rPr lang="en-US" sz="1000" baseline="0">
              <a:effectLst/>
              <a:latin typeface="Arial" panose="020B0604020202020204" pitchFamily="34" charset="0"/>
              <a:ea typeface="+mn-ea"/>
              <a:cs typeface="Arial" panose="020B0604020202020204" pitchFamily="34" charset="0"/>
            </a:rPr>
            <a:t>Note that this information is not included on the PEAR report  </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19050</xdr:colOff>
      <xdr:row>5</xdr:row>
      <xdr:rowOff>19051</xdr:rowOff>
    </xdr:from>
    <xdr:to>
      <xdr:col>29</xdr:col>
      <xdr:colOff>352425</xdr:colOff>
      <xdr:row>14</xdr:row>
      <xdr:rowOff>28575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1372850" y="981076"/>
          <a:ext cx="4305300" cy="1552574"/>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Drinking Water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Enter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    bottles purchased</a:t>
          </a:r>
        </a:p>
        <a:p>
          <a:r>
            <a:rPr lang="en-US" sz="1000" baseline="0">
              <a:effectLst/>
              <a:latin typeface="Arial" panose="020B0604020202020204" pitchFamily="34" charset="0"/>
              <a:ea typeface="+mn-ea"/>
              <a:cs typeface="Arial" panose="020B0604020202020204" pitchFamily="34" charset="0"/>
            </a:rPr>
            <a:t>2. Enter the total number of 5 gallons jugs and the cost of the jugs of water </a:t>
          </a:r>
        </a:p>
        <a:p>
          <a:r>
            <a:rPr lang="en-US" sz="1000" baseline="0">
              <a:effectLst/>
              <a:latin typeface="Arial" panose="020B0604020202020204" pitchFamily="34" charset="0"/>
              <a:ea typeface="+mn-ea"/>
              <a:cs typeface="Arial" panose="020B0604020202020204" pitchFamily="34" charset="0"/>
            </a:rPr>
            <a:t>    used for the production </a:t>
          </a:r>
        </a:p>
        <a:p>
          <a:r>
            <a:rPr lang="en-US" sz="1000" baseline="0">
              <a:effectLst/>
              <a:latin typeface="Arial" panose="020B0604020202020204" pitchFamily="34" charset="0"/>
              <a:ea typeface="+mn-ea"/>
              <a:cs typeface="Arial" panose="020B0604020202020204" pitchFamily="34" charset="0"/>
            </a:rPr>
            <a:t>3. Enter the number and cost of reusable bottles, boxed water and </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aluminum canned and bottled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4. Enter comments, details or challenges with production drinking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for reference.  (Enter report comments directly on the PEAR report)</a:t>
          </a:r>
        </a:p>
      </xdr:txBody>
    </xdr:sp>
    <xdr:clientData/>
  </xdr:twoCellAnchor>
  <xdr:twoCellAnchor>
    <xdr:from>
      <xdr:col>34</xdr:col>
      <xdr:colOff>571500</xdr:colOff>
      <xdr:row>38</xdr:row>
      <xdr:rowOff>104775</xdr:rowOff>
    </xdr:from>
    <xdr:to>
      <xdr:col>42</xdr:col>
      <xdr:colOff>152400</xdr:colOff>
      <xdr:row>38</xdr:row>
      <xdr:rowOff>104775</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487775" y="3286125"/>
          <a:ext cx="4305300" cy="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Savings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Hybrids:  If you selected Hybrid vehicles as equipment types on the </a:t>
          </a:r>
        </a:p>
        <a:p>
          <a:r>
            <a:rPr lang="en-US" sz="1000" baseline="0">
              <a:effectLst/>
              <a:latin typeface="Arial" panose="020B0604020202020204" pitchFamily="34" charset="0"/>
              <a:ea typeface="+mn-ea"/>
              <a:cs typeface="Arial" panose="020B0604020202020204" pitchFamily="34" charset="0"/>
            </a:rPr>
            <a:t>   "Fuel" tab, the information entered will display in Column D.  If you entered</a:t>
          </a:r>
        </a:p>
        <a:p>
          <a:r>
            <a:rPr lang="en-US" sz="1000" baseline="0">
              <a:effectLst/>
              <a:latin typeface="Arial" panose="020B0604020202020204" pitchFamily="34" charset="0"/>
              <a:ea typeface="+mn-ea"/>
              <a:cs typeface="Arial" panose="020B0604020202020204" pitchFamily="34" charset="0"/>
            </a:rPr>
            <a:t>   general fuel information and used hybrids on your production</a:t>
          </a:r>
        </a:p>
        <a:p>
          <a:r>
            <a:rPr lang="en-US" sz="1000" baseline="0">
              <a:effectLst/>
              <a:latin typeface="Arial" panose="020B0604020202020204" pitchFamily="34" charset="0"/>
              <a:ea typeface="+mn-ea"/>
              <a:cs typeface="Arial" panose="020B0604020202020204" pitchFamily="34" charset="0"/>
            </a:rPr>
            <a:t>  1a. Enter the total fuel used for the type of hybrid, or</a:t>
          </a:r>
        </a:p>
        <a:p>
          <a:r>
            <a:rPr lang="en-US" sz="1000" baseline="0">
              <a:effectLst/>
              <a:latin typeface="Arial" panose="020B0604020202020204" pitchFamily="34" charset="0"/>
              <a:ea typeface="+mn-ea"/>
              <a:cs typeface="Arial" panose="020B0604020202020204" pitchFamily="34" charset="0"/>
            </a:rPr>
            <a:t>  1b. Enter the total miles driven, or</a:t>
          </a:r>
        </a:p>
        <a:p>
          <a:r>
            <a:rPr lang="en-US" sz="1000" baseline="0">
              <a:effectLst/>
              <a:latin typeface="Arial" panose="020B0604020202020204" pitchFamily="34" charset="0"/>
              <a:ea typeface="+mn-ea"/>
              <a:cs typeface="Arial" panose="020B0604020202020204" pitchFamily="34" charset="0"/>
            </a:rPr>
            <a:t>  1c. Enter the cost of hybrid fuel and the average cost per gallon</a:t>
          </a:r>
        </a:p>
        <a:p>
          <a:r>
            <a:rPr lang="en-US" sz="1000" baseline="0">
              <a:effectLst/>
              <a:latin typeface="Arial" panose="020B0604020202020204" pitchFamily="34" charset="0"/>
              <a:ea typeface="+mn-ea"/>
              <a:cs typeface="Arial" panose="020B0604020202020204" pitchFamily="34" charset="0"/>
            </a:rPr>
            <a:t>2. Enter the amount of fuel saved due to implementing the each option (e.g, </a:t>
          </a:r>
        </a:p>
        <a:p>
          <a:r>
            <a:rPr lang="en-US" sz="1000" baseline="0">
              <a:effectLst/>
              <a:latin typeface="Arial" panose="020B0604020202020204" pitchFamily="34" charset="0"/>
              <a:ea typeface="+mn-ea"/>
              <a:cs typeface="Arial" panose="020B0604020202020204" pitchFamily="34" charset="0"/>
            </a:rPr>
            <a:t>   solar, if appropriate.  </a:t>
          </a:r>
        </a:p>
        <a:p>
          <a:r>
            <a:rPr lang="en-US" sz="1000" baseline="0">
              <a:effectLst/>
              <a:latin typeface="Arial" panose="020B0604020202020204" pitchFamily="34" charset="0"/>
              <a:ea typeface="+mn-ea"/>
              <a:cs typeface="Arial" panose="020B0604020202020204" pitchFamily="34" charset="0"/>
            </a:rPr>
            <a:t>3. If you used biodiesel in your production, the values you entered on the</a:t>
          </a:r>
        </a:p>
        <a:p>
          <a:r>
            <a:rPr lang="en-US" sz="1000" baseline="0">
              <a:effectLst/>
              <a:latin typeface="Arial" panose="020B0604020202020204" pitchFamily="34" charset="0"/>
              <a:ea typeface="+mn-ea"/>
              <a:cs typeface="Arial" panose="020B0604020202020204" pitchFamily="34" charset="0"/>
            </a:rPr>
            <a: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4. Enter comments, details or challenges for fuel use/savings activities.  </a:t>
          </a:r>
        </a:p>
        <a:p>
          <a:r>
            <a:rPr lang="en-US" sz="1000" baseline="0">
              <a:effectLst/>
              <a:latin typeface="Arial" panose="020B0604020202020204" pitchFamily="34" charset="0"/>
              <a:ea typeface="+mn-ea"/>
              <a:cs typeface="Arial" panose="020B0604020202020204" pitchFamily="34" charset="0"/>
            </a:rPr>
            <a:t>    These comments will display in the comment section in the EAR</a:t>
          </a:r>
        </a:p>
      </xdr:txBody>
    </xdr:sp>
    <xdr:clientData/>
  </xdr:twoCellAnchor>
  <xdr:twoCellAnchor>
    <xdr:from>
      <xdr:col>24</xdr:col>
      <xdr:colOff>19049</xdr:colOff>
      <xdr:row>38</xdr:row>
      <xdr:rowOff>114300</xdr:rowOff>
    </xdr:from>
    <xdr:to>
      <xdr:col>34</xdr:col>
      <xdr:colOff>419099</xdr:colOff>
      <xdr:row>47</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63349" y="3295650"/>
          <a:ext cx="4962525" cy="148590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Donations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amount of fuel used and select the units from column E.</a:t>
          </a:r>
        </a:p>
        <a:p>
          <a:r>
            <a:rPr lang="en-US" sz="1000" baseline="0">
              <a:effectLst/>
              <a:latin typeface="Arial" panose="020B0604020202020204" pitchFamily="34" charset="0"/>
              <a:ea typeface="+mn-ea"/>
              <a:cs typeface="Arial" panose="020B0604020202020204" pitchFamily="34" charset="0"/>
            </a:rPr>
            <a:t>2. Enter the amount of non-food donations and enter the appropriate units for</a:t>
          </a:r>
        </a:p>
        <a:p>
          <a:r>
            <a:rPr lang="en-US" sz="1000" baseline="0">
              <a:effectLst/>
              <a:latin typeface="Arial" panose="020B0604020202020204" pitchFamily="34" charset="0"/>
              <a:ea typeface="+mn-ea"/>
              <a:cs typeface="Arial" panose="020B0604020202020204" pitchFamily="34" charset="0"/>
            </a:rPr>
            <a:t>   the donation (e.g., "bags" or "boxes")  in column E. Note that you can overwrite the</a:t>
          </a:r>
        </a:p>
        <a:p>
          <a:r>
            <a:rPr lang="en-US" sz="1000" baseline="0">
              <a:effectLst/>
              <a:latin typeface="Arial" panose="020B0604020202020204" pitchFamily="34" charset="0"/>
              <a:ea typeface="+mn-ea"/>
              <a:cs typeface="Arial" panose="020B0604020202020204" pitchFamily="34" charset="0"/>
            </a:rPr>
            <a:t>   standard donation types (e.g., Wardrom) with other categories</a:t>
          </a:r>
        </a:p>
        <a:p>
          <a:r>
            <a:rPr lang="en-US" sz="1000" baseline="0">
              <a:effectLst/>
              <a:latin typeface="Arial" panose="020B0604020202020204" pitchFamily="34" charset="0"/>
              <a:ea typeface="+mn-ea"/>
              <a:cs typeface="Arial" panose="020B0604020202020204" pitchFamily="34" charset="0"/>
            </a:rPr>
            <a:t>3. Enter comments, details or challenges with production donations.  </a:t>
          </a:r>
        </a:p>
        <a:p>
          <a:r>
            <a:rPr lang="en-US" sz="1000" baseline="0">
              <a:effectLst/>
              <a:latin typeface="Arial" panose="020B0604020202020204" pitchFamily="34" charset="0"/>
              <a:ea typeface="+mn-ea"/>
              <a:cs typeface="Arial" panose="020B0604020202020204" pitchFamily="34" charset="0"/>
            </a:rPr>
            <a:t>(Enter report comments directly on the PEAR report)</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66675</xdr:colOff>
      <xdr:row>48</xdr:row>
      <xdr:rowOff>161925</xdr:rowOff>
    </xdr:from>
    <xdr:to>
      <xdr:col>29</xdr:col>
      <xdr:colOff>400050</xdr:colOff>
      <xdr:row>55</xdr:row>
      <xdr:rowOff>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1420475" y="5105400"/>
          <a:ext cx="4305300" cy="1152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Recycled Paper Content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number of reams of paper used for each of the associated</a:t>
          </a:r>
        </a:p>
        <a:p>
          <a:r>
            <a:rPr lang="en-US" sz="1000" baseline="0">
              <a:effectLst/>
              <a:latin typeface="Arial" panose="020B0604020202020204" pitchFamily="34" charset="0"/>
              <a:ea typeface="+mn-ea"/>
              <a:cs typeface="Arial" panose="020B0604020202020204" pitchFamily="34" charset="0"/>
            </a:rPr>
            <a:t>    recycled content percentage. </a:t>
          </a:r>
        </a:p>
        <a:p>
          <a:r>
            <a:rPr lang="en-US" sz="1000" baseline="0">
              <a:effectLst/>
              <a:latin typeface="Arial" panose="020B0604020202020204" pitchFamily="34" charset="0"/>
              <a:ea typeface="+mn-ea"/>
              <a:cs typeface="Arial" panose="020B0604020202020204" pitchFamily="34" charset="0"/>
            </a:rPr>
            <a:t>2. Enter comments, details or challenges with production recycled paper </a:t>
          </a:r>
        </a:p>
        <a:p>
          <a:r>
            <a:rPr lang="en-US" sz="1000" baseline="0">
              <a:effectLst/>
              <a:latin typeface="Arial" panose="020B0604020202020204" pitchFamily="34" charset="0"/>
              <a:ea typeface="+mn-ea"/>
              <a:cs typeface="Arial" panose="020B0604020202020204" pitchFamily="34" charset="0"/>
            </a:rPr>
            <a:t>    use.    </a:t>
          </a:r>
        </a:p>
        <a:p>
          <a:r>
            <a:rPr lang="en-US" sz="1000" baseline="0">
              <a:effectLst/>
              <a:latin typeface="Arial" panose="020B0604020202020204" pitchFamily="34" charset="0"/>
              <a:ea typeface="+mn-ea"/>
              <a:cs typeface="Arial" panose="020B0604020202020204" pitchFamily="34" charset="0"/>
            </a:rPr>
            <a:t>   Note that this information is not included on the PEAR report</a:t>
          </a:r>
        </a:p>
      </xdr:txBody>
    </xdr:sp>
    <xdr:clientData/>
  </xdr:twoCellAnchor>
  <xdr:twoCellAnchor>
    <xdr:from>
      <xdr:col>9</xdr:col>
      <xdr:colOff>457200</xdr:colOff>
      <xdr:row>109</xdr:row>
      <xdr:rowOff>0</xdr:rowOff>
    </xdr:from>
    <xdr:to>
      <xdr:col>28</xdr:col>
      <xdr:colOff>514350</xdr:colOff>
      <xdr:row>119</xdr:row>
      <xdr:rowOff>74295</xdr:rowOff>
    </xdr:to>
    <xdr:sp macro="" textlink="">
      <xdr:nvSpPr>
        <xdr:cNvPr id="8" name="TextBox 7">
          <a:extLst>
            <a:ext uri="{FF2B5EF4-FFF2-40B4-BE49-F238E27FC236}">
              <a16:creationId xmlns:a16="http://schemas.microsoft.com/office/drawing/2014/main" id="{0C455C14-2B57-4477-A739-25F1EB07A994}"/>
            </a:ext>
          </a:extLst>
        </xdr:cNvPr>
        <xdr:cNvSpPr txBox="1"/>
      </xdr:nvSpPr>
      <xdr:spPr>
        <a:xfrm>
          <a:off x="9734550" y="15792450"/>
          <a:ext cx="5514975" cy="170307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Efficient Vehicles,</a:t>
          </a:r>
          <a:r>
            <a:rPr lang="en-US" sz="1100" b="1" baseline="0">
              <a:effectLst/>
              <a:latin typeface="Arial" panose="020B0604020202020204" pitchFamily="34" charset="0"/>
              <a:ea typeface="+mn-ea"/>
              <a:cs typeface="Arial" panose="020B0604020202020204" pitchFamily="34" charset="0"/>
            </a:rPr>
            <a:t> </a:t>
          </a:r>
          <a:r>
            <a:rPr lang="en-US" sz="1100" b="1">
              <a:effectLst/>
              <a:latin typeface="Arial" panose="020B0604020202020204" pitchFamily="34" charset="0"/>
              <a:ea typeface="+mn-ea"/>
              <a:cs typeface="Arial" panose="020B0604020202020204" pitchFamily="34" charset="0"/>
            </a:rPr>
            <a:t>Alternative Energy Generators/Power, and LEDs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If your production used fuel efficient equipment please list quantities used </a:t>
          </a:r>
        </a:p>
        <a:p>
          <a:r>
            <a:rPr lang="en-US" sz="1000" baseline="0">
              <a:effectLst/>
              <a:latin typeface="Arial" panose="020B0604020202020204" pitchFamily="34" charset="0"/>
              <a:ea typeface="+mn-ea"/>
              <a:cs typeface="Arial" panose="020B0604020202020204" pitchFamily="34" charset="0"/>
            </a:rPr>
            <a:t>and as much information you have about them in the tables to the left.</a:t>
          </a:r>
        </a:p>
      </xdr:txBody>
    </xdr:sp>
    <xdr:clientData/>
  </xdr:twoCellAnchor>
  <xdr:twoCellAnchor>
    <xdr:from>
      <xdr:col>31</xdr:col>
      <xdr:colOff>95251</xdr:colOff>
      <xdr:row>15</xdr:row>
      <xdr:rowOff>47624</xdr:rowOff>
    </xdr:from>
    <xdr:to>
      <xdr:col>33</xdr:col>
      <xdr:colOff>257175</xdr:colOff>
      <xdr:row>47</xdr:row>
      <xdr:rowOff>104774</xdr:rowOff>
    </xdr:to>
    <xdr:graphicFrame macro="">
      <xdr:nvGraphicFramePr>
        <xdr:cNvPr id="2" name="Chart 1">
          <a:extLst>
            <a:ext uri="{FF2B5EF4-FFF2-40B4-BE49-F238E27FC236}">
              <a16:creationId xmlns:a16="http://schemas.microsoft.com/office/drawing/2014/main" id="{ACD55E37-924B-93FB-13D4-AAEAFB8D60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26262</xdr:colOff>
      <xdr:row>0</xdr:row>
      <xdr:rowOff>0</xdr:rowOff>
    </xdr:from>
    <xdr:to>
      <xdr:col>23</xdr:col>
      <xdr:colOff>635667</xdr:colOff>
      <xdr:row>52</xdr:row>
      <xdr:rowOff>29784</xdr:rowOff>
    </xdr:to>
    <xdr:sp macro="" textlink="">
      <xdr:nvSpPr>
        <xdr:cNvPr id="255" name="Rectangle 254">
          <a:extLst>
            <a:ext uri="{FF2B5EF4-FFF2-40B4-BE49-F238E27FC236}">
              <a16:creationId xmlns:a16="http://schemas.microsoft.com/office/drawing/2014/main" id="{3E233AB7-8CC4-4065-A174-81ED9057E36C}"/>
            </a:ext>
          </a:extLst>
        </xdr:cNvPr>
        <xdr:cNvSpPr/>
      </xdr:nvSpPr>
      <xdr:spPr>
        <a:xfrm>
          <a:off x="7184476" y="0"/>
          <a:ext cx="7171072" cy="10475181"/>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31689</xdr:rowOff>
    </xdr:to>
    <xdr:sp macro="" textlink="">
      <xdr:nvSpPr>
        <xdr:cNvPr id="65" name="Rectangle 64">
          <a:extLst>
            <a:ext uri="{FF2B5EF4-FFF2-40B4-BE49-F238E27FC236}">
              <a16:creationId xmlns:a16="http://schemas.microsoft.com/office/drawing/2014/main" id="{00000000-0008-0000-0900-000041000000}"/>
            </a:ext>
          </a:extLst>
        </xdr:cNvPr>
        <xdr:cNvSpPr/>
      </xdr:nvSpPr>
      <xdr:spPr>
        <a:xfrm>
          <a:off x="0" y="0"/>
          <a:ext cx="7199119" cy="10340217"/>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150" name="TextBox 149">
          <a:extLst>
            <a:ext uri="{FF2B5EF4-FFF2-40B4-BE49-F238E27FC236}">
              <a16:creationId xmlns:a16="http://schemas.microsoft.com/office/drawing/2014/main" id="{00000000-0008-0000-0900-000096000000}"/>
            </a:ext>
          </a:extLst>
        </xdr:cNvPr>
        <xdr:cNvSpPr txBox="1"/>
      </xdr:nvSpPr>
      <xdr:spPr>
        <a:xfrm>
          <a:off x="363792" y="1829178"/>
          <a:ext cx="4320376" cy="38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baseline="0">
              <a:latin typeface="Lucida Sans" panose="020B0602030504020204" pitchFamily="34" charset="0"/>
            </a:rPr>
            <a:t>e E</a:t>
          </a:r>
          <a:r>
            <a:rPr lang="en-US" sz="1400">
              <a:latin typeface="Lucida Sans" panose="020B0602030504020204" pitchFamily="34" charset="0"/>
            </a:rPr>
            <a:t>missions                   Metric tons </a:t>
          </a:r>
        </a:p>
      </xdr:txBody>
    </xdr:sp>
    <xdr:clientData/>
  </xdr:twoCellAnchor>
  <xdr:oneCellAnchor>
    <xdr:from>
      <xdr:col>2</xdr:col>
      <xdr:colOff>533600</xdr:colOff>
      <xdr:row>8</xdr:row>
      <xdr:rowOff>171385</xdr:rowOff>
    </xdr:from>
    <xdr:ext cx="1592405" cy="394403"/>
    <xdr:sp macro="" textlink="TotalCO2MT">
      <xdr:nvSpPr>
        <xdr:cNvPr id="8" name="TextBox 7">
          <a:extLst>
            <a:ext uri="{FF2B5EF4-FFF2-40B4-BE49-F238E27FC236}">
              <a16:creationId xmlns:a16="http://schemas.microsoft.com/office/drawing/2014/main" id="{00000000-0008-0000-0900-000008000000}"/>
            </a:ext>
          </a:extLst>
        </xdr:cNvPr>
        <xdr:cNvSpPr txBox="1"/>
      </xdr:nvSpPr>
      <xdr:spPr>
        <a:xfrm>
          <a:off x="1718933" y="175182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1FE6F323-2B31-4359-A796-66023F8AAFBC}" type="TxLink">
            <a:rPr lang="en-US" sz="2000" b="0" i="0" u="none" strike="noStrike">
              <a:solidFill>
                <a:srgbClr val="7E8800"/>
              </a:solidFill>
              <a:latin typeface="Lucida Sans"/>
              <a:cs typeface="Lucida Sans"/>
            </a:rPr>
            <a:pPr algn="r"/>
            <a:t>0.00</a:t>
          </a:fld>
          <a:endParaRPr lang="en-US" sz="2000" b="0">
            <a:solidFill>
              <a:srgbClr val="7E8800"/>
            </a:solidFill>
            <a:latin typeface="Lucida Sans"/>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400550" y="152400"/>
          <a:ext cx="8858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3657601" y="400050"/>
          <a:ext cx="15240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942599" y="10426868"/>
          <a:ext cx="148790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543050" y="1685925"/>
          <a:ext cx="31527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60" name="TextBox 59">
          <a:extLst>
            <a:ext uri="{FF2B5EF4-FFF2-40B4-BE49-F238E27FC236}">
              <a16:creationId xmlns:a16="http://schemas.microsoft.com/office/drawing/2014/main" id="{00000000-0008-0000-0900-00003C000000}"/>
            </a:ext>
          </a:extLst>
        </xdr:cNvPr>
        <xdr:cNvSpPr txBox="1"/>
      </xdr:nvSpPr>
      <xdr:spPr>
        <a:xfrm>
          <a:off x="20182507" y="3612365"/>
          <a:ext cx="980091" cy="19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502942</xdr:colOff>
      <xdr:row>41</xdr:row>
      <xdr:rowOff>30461</xdr:rowOff>
    </xdr:from>
    <xdr:to>
      <xdr:col>4</xdr:col>
      <xdr:colOff>30466</xdr:colOff>
      <xdr:row>42</xdr:row>
      <xdr:rowOff>152681</xdr:rowOff>
    </xdr:to>
    <xdr:sp macro="" textlink="">
      <xdr:nvSpPr>
        <xdr:cNvPr id="134" name="TextBox 133">
          <a:extLst>
            <a:ext uri="{FF2B5EF4-FFF2-40B4-BE49-F238E27FC236}">
              <a16:creationId xmlns:a16="http://schemas.microsoft.com/office/drawing/2014/main" id="{00000000-0008-0000-0900-000086000000}"/>
            </a:ext>
          </a:extLst>
        </xdr:cNvPr>
        <xdr:cNvSpPr txBox="1"/>
      </xdr:nvSpPr>
      <xdr:spPr>
        <a:xfrm>
          <a:off x="1101701" y="8157299"/>
          <a:ext cx="1286334" cy="335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36099</xdr:colOff>
      <xdr:row>41</xdr:row>
      <xdr:rowOff>30925</xdr:rowOff>
    </xdr:from>
    <xdr:to>
      <xdr:col>5</xdr:col>
      <xdr:colOff>339981</xdr:colOff>
      <xdr:row>42</xdr:row>
      <xdr:rowOff>107732</xdr:rowOff>
    </xdr:to>
    <xdr:sp macro="" textlink="Vehicles">
      <xdr:nvSpPr>
        <xdr:cNvPr id="135" name="TextBox 134">
          <a:extLst>
            <a:ext uri="{FF2B5EF4-FFF2-40B4-BE49-F238E27FC236}">
              <a16:creationId xmlns:a16="http://schemas.microsoft.com/office/drawing/2014/main" id="{00000000-0008-0000-0900-000087000000}"/>
            </a:ext>
          </a:extLst>
        </xdr:cNvPr>
        <xdr:cNvSpPr txBox="1"/>
      </xdr:nvSpPr>
      <xdr:spPr>
        <a:xfrm>
          <a:off x="2415026" y="8071806"/>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ECB14661-7333-43A1-84D8-3AFA6DF19B2C}"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30466</xdr:colOff>
      <xdr:row>45</xdr:row>
      <xdr:rowOff>184017</xdr:rowOff>
    </xdr:to>
    <xdr:sp macro="" textlink="">
      <xdr:nvSpPr>
        <xdr:cNvPr id="136" name="TextBox 135">
          <a:extLst>
            <a:ext uri="{FF2B5EF4-FFF2-40B4-BE49-F238E27FC236}">
              <a16:creationId xmlns:a16="http://schemas.microsoft.com/office/drawing/2014/main" id="{00000000-0008-0000-0900-000088000000}"/>
            </a:ext>
          </a:extLst>
        </xdr:cNvPr>
        <xdr:cNvSpPr txBox="1"/>
      </xdr:nvSpPr>
      <xdr:spPr>
        <a:xfrm>
          <a:off x="1165368" y="8772791"/>
          <a:ext cx="1222667" cy="33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311427</xdr:colOff>
      <xdr:row>47</xdr:row>
      <xdr:rowOff>38278</xdr:rowOff>
    </xdr:from>
    <xdr:to>
      <xdr:col>4</xdr:col>
      <xdr:colOff>30466</xdr:colOff>
      <xdr:row>48</xdr:row>
      <xdr:rowOff>7093</xdr:rowOff>
    </xdr:to>
    <xdr:sp macro="" textlink="">
      <xdr:nvSpPr>
        <xdr:cNvPr id="137" name="TextBox 136">
          <a:extLst>
            <a:ext uri="{FF2B5EF4-FFF2-40B4-BE49-F238E27FC236}">
              <a16:creationId xmlns:a16="http://schemas.microsoft.com/office/drawing/2014/main" id="{00000000-0008-0000-0900-000089000000}"/>
            </a:ext>
          </a:extLst>
        </xdr:cNvPr>
        <xdr:cNvSpPr txBox="1"/>
      </xdr:nvSpPr>
      <xdr:spPr>
        <a:xfrm>
          <a:off x="906376" y="9365808"/>
          <a:ext cx="1481659" cy="16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44625</xdr:colOff>
      <xdr:row>44</xdr:row>
      <xdr:rowOff>37669</xdr:rowOff>
    </xdr:from>
    <xdr:to>
      <xdr:col>6</xdr:col>
      <xdr:colOff>31315</xdr:colOff>
      <xdr:row>45</xdr:row>
      <xdr:rowOff>83139</xdr:rowOff>
    </xdr:to>
    <xdr:sp macro="" textlink="Trees">
      <xdr:nvSpPr>
        <xdr:cNvPr id="138" name="TextBox 137">
          <a:extLst>
            <a:ext uri="{FF2B5EF4-FFF2-40B4-BE49-F238E27FC236}">
              <a16:creationId xmlns:a16="http://schemas.microsoft.com/office/drawing/2014/main" id="{00000000-0008-0000-0900-00008A000000}"/>
            </a:ext>
          </a:extLst>
        </xdr:cNvPr>
        <xdr:cNvSpPr txBox="1"/>
      </xdr:nvSpPr>
      <xdr:spPr>
        <a:xfrm>
          <a:off x="2427997" y="8679864"/>
          <a:ext cx="1159643" cy="237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932960E2-1076-46A7-AF69-10732219CAC7}"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35190</xdr:colOff>
      <xdr:row>46</xdr:row>
      <xdr:rowOff>182862</xdr:rowOff>
    </xdr:from>
    <xdr:to>
      <xdr:col>6</xdr:col>
      <xdr:colOff>31525</xdr:colOff>
      <xdr:row>48</xdr:row>
      <xdr:rowOff>31066</xdr:rowOff>
    </xdr:to>
    <xdr:sp macro="" textlink="GalGas">
      <xdr:nvSpPr>
        <xdr:cNvPr id="139" name="TextBox 138">
          <a:extLst>
            <a:ext uri="{FF2B5EF4-FFF2-40B4-BE49-F238E27FC236}">
              <a16:creationId xmlns:a16="http://schemas.microsoft.com/office/drawing/2014/main" id="{00000000-0008-0000-0900-00008B000000}"/>
            </a:ext>
          </a:extLst>
        </xdr:cNvPr>
        <xdr:cNvSpPr txBox="1"/>
      </xdr:nvSpPr>
      <xdr:spPr>
        <a:xfrm>
          <a:off x="2528153" y="9437399"/>
          <a:ext cx="1242816"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52F12F8-FBE2-4895-B21C-559A7D45F72B}"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107597</xdr:colOff>
      <xdr:row>38</xdr:row>
      <xdr:rowOff>106897</xdr:rowOff>
    </xdr:from>
    <xdr:to>
      <xdr:col>5</xdr:col>
      <xdr:colOff>307726</xdr:colOff>
      <xdr:row>40</xdr:row>
      <xdr:rowOff>3159</xdr:rowOff>
    </xdr:to>
    <xdr:sp macro="" textlink="Homes">
      <xdr:nvSpPr>
        <xdr:cNvPr id="140" name="TextBox 139">
          <a:extLst>
            <a:ext uri="{FF2B5EF4-FFF2-40B4-BE49-F238E27FC236}">
              <a16:creationId xmlns:a16="http://schemas.microsoft.com/office/drawing/2014/main" id="{00000000-0008-0000-0900-00008C000000}"/>
            </a:ext>
          </a:extLst>
        </xdr:cNvPr>
        <xdr:cNvSpPr txBox="1"/>
      </xdr:nvSpPr>
      <xdr:spPr>
        <a:xfrm>
          <a:off x="2474459" y="7562339"/>
          <a:ext cx="816451" cy="30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0A4532C-2571-407D-B20B-2DD80B46C769}"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2</xdr:col>
      <xdr:colOff>160089</xdr:colOff>
      <xdr:row>38</xdr:row>
      <xdr:rowOff>83475</xdr:rowOff>
    </xdr:from>
    <xdr:to>
      <xdr:col>4</xdr:col>
      <xdr:colOff>30466</xdr:colOff>
      <xdr:row>40</xdr:row>
      <xdr:rowOff>68325</xdr:rowOff>
    </xdr:to>
    <xdr:sp macro="" textlink="">
      <xdr:nvSpPr>
        <xdr:cNvPr id="141" name="TextBox 140">
          <a:extLst>
            <a:ext uri="{FF2B5EF4-FFF2-40B4-BE49-F238E27FC236}">
              <a16:creationId xmlns:a16="http://schemas.microsoft.com/office/drawing/2014/main" id="{00000000-0008-0000-0900-00008D000000}"/>
            </a:ext>
          </a:extLst>
        </xdr:cNvPr>
        <xdr:cNvSpPr txBox="1"/>
      </xdr:nvSpPr>
      <xdr:spPr>
        <a:xfrm>
          <a:off x="1349351" y="7640130"/>
          <a:ext cx="1038684" cy="363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68909</xdr:colOff>
      <xdr:row>38</xdr:row>
      <xdr:rowOff>149298</xdr:rowOff>
    </xdr:from>
    <xdr:to>
      <xdr:col>6</xdr:col>
      <xdr:colOff>68491</xdr:colOff>
      <xdr:row>39</xdr:row>
      <xdr:rowOff>159353</xdr:rowOff>
    </xdr:to>
    <xdr:sp macro="" textlink="">
      <xdr:nvSpPr>
        <xdr:cNvPr id="142" name="TextBox 141">
          <a:extLst>
            <a:ext uri="{FF2B5EF4-FFF2-40B4-BE49-F238E27FC236}">
              <a16:creationId xmlns:a16="http://schemas.microsoft.com/office/drawing/2014/main" id="{00000000-0008-0000-0900-00008E000000}"/>
            </a:ext>
          </a:extLst>
        </xdr:cNvPr>
        <xdr:cNvSpPr txBox="1"/>
      </xdr:nvSpPr>
      <xdr:spPr>
        <a:xfrm>
          <a:off x="3026693" y="7618710"/>
          <a:ext cx="594313" cy="20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68492</xdr:colOff>
      <xdr:row>41</xdr:row>
      <xdr:rowOff>31390</xdr:rowOff>
    </xdr:from>
    <xdr:to>
      <xdr:col>6</xdr:col>
      <xdr:colOff>73154</xdr:colOff>
      <xdr:row>42</xdr:row>
      <xdr:rowOff>45676</xdr:rowOff>
    </xdr:to>
    <xdr:sp macro="" textlink="">
      <xdr:nvSpPr>
        <xdr:cNvPr id="143" name="TextBox 142">
          <a:extLst>
            <a:ext uri="{FF2B5EF4-FFF2-40B4-BE49-F238E27FC236}">
              <a16:creationId xmlns:a16="http://schemas.microsoft.com/office/drawing/2014/main" id="{00000000-0008-0000-0900-00008F000000}"/>
            </a:ext>
          </a:extLst>
        </xdr:cNvPr>
        <xdr:cNvSpPr txBox="1"/>
      </xdr:nvSpPr>
      <xdr:spPr>
        <a:xfrm>
          <a:off x="3028181" y="8091321"/>
          <a:ext cx="594313" cy="20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144" name="Chart 1">
          <a:extLst>
            <a:ext uri="{FF2B5EF4-FFF2-40B4-BE49-F238E27FC236}">
              <a16:creationId xmlns:a16="http://schemas.microsoft.com/office/drawing/2014/main" id="{00000000-0008-0000-09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145" name="Chart 4">
          <a:extLst>
            <a:ext uri="{FF2B5EF4-FFF2-40B4-BE49-F238E27FC236}">
              <a16:creationId xmlns:a16="http://schemas.microsoft.com/office/drawing/2014/main" id="{00000000-0008-0000-09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148" name="TextBox 147">
          <a:extLst>
            <a:ext uri="{FF2B5EF4-FFF2-40B4-BE49-F238E27FC236}">
              <a16:creationId xmlns:a16="http://schemas.microsoft.com/office/drawing/2014/main" id="{00000000-0008-0000-0900-000094000000}"/>
            </a:ext>
          </a:extLst>
        </xdr:cNvPr>
        <xdr:cNvSpPr txBox="1"/>
      </xdr:nvSpPr>
      <xdr:spPr>
        <a:xfrm>
          <a:off x="692845" y="2528521"/>
          <a:ext cx="2947188" cy="545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149" name="TextBox 148">
          <a:extLst>
            <a:ext uri="{FF2B5EF4-FFF2-40B4-BE49-F238E27FC236}">
              <a16:creationId xmlns:a16="http://schemas.microsoft.com/office/drawing/2014/main" id="{00000000-0008-0000-0900-000095000000}"/>
            </a:ext>
          </a:extLst>
        </xdr:cNvPr>
        <xdr:cNvSpPr txBox="1"/>
      </xdr:nvSpPr>
      <xdr:spPr>
        <a:xfrm>
          <a:off x="3840743" y="2469946"/>
          <a:ext cx="2431909" cy="52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62535"/>
    <xdr:sp macro="" textlink="Name">
      <xdr:nvSpPr>
        <xdr:cNvPr id="151" name="TextBox 150">
          <a:extLst>
            <a:ext uri="{FF2B5EF4-FFF2-40B4-BE49-F238E27FC236}">
              <a16:creationId xmlns:a16="http://schemas.microsoft.com/office/drawing/2014/main" id="{00000000-0008-0000-0900-000097000000}"/>
            </a:ext>
          </a:extLst>
        </xdr:cNvPr>
        <xdr:cNvSpPr txBox="1"/>
      </xdr:nvSpPr>
      <xdr:spPr>
        <a:xfrm>
          <a:off x="363792" y="1302413"/>
          <a:ext cx="6037894"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oneCellAnchor>
    <xdr:from>
      <xdr:col>9</xdr:col>
      <xdr:colOff>104545</xdr:colOff>
      <xdr:row>5</xdr:row>
      <xdr:rowOff>151005</xdr:rowOff>
    </xdr:from>
    <xdr:ext cx="1382286" cy="181268"/>
    <xdr:sp macro="" textlink="Region">
      <xdr:nvSpPr>
        <xdr:cNvPr id="152" name="TextBox 151">
          <a:extLst>
            <a:ext uri="{FF2B5EF4-FFF2-40B4-BE49-F238E27FC236}">
              <a16:creationId xmlns:a16="http://schemas.microsoft.com/office/drawing/2014/main" id="{00000000-0008-0000-0900-000098000000}"/>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85730FDB-3F7D-441B-A435-A9C547F338A1}" type="TxLink">
            <a:rPr lang="en-US" sz="1200" b="0" i="0" u="none" strike="noStrike">
              <a:solidFill>
                <a:srgbClr val="7E8800"/>
              </a:solidFill>
              <a:latin typeface="Lucida Sans" panose="020B0602030504020204" pitchFamily="34" charset="0"/>
              <a:cs typeface="Arial"/>
            </a:rPr>
            <a:pPr algn="ctr"/>
            <a:t>Not Entered</a:t>
          </a:fld>
          <a:endParaRPr lang="en-US" sz="1200" b="0">
            <a:solidFill>
              <a:srgbClr val="7E8800"/>
            </a:solidFill>
            <a:latin typeface="Lucida Sans" panose="020B0602030504020204" pitchFamily="34" charset="0"/>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155" name="TextBox 154">
          <a:extLst>
            <a:ext uri="{FF2B5EF4-FFF2-40B4-BE49-F238E27FC236}">
              <a16:creationId xmlns:a16="http://schemas.microsoft.com/office/drawing/2014/main" id="{00000000-0008-0000-0900-00009B000000}"/>
            </a:ext>
          </a:extLst>
        </xdr:cNvPr>
        <xdr:cNvSpPr txBox="1"/>
      </xdr:nvSpPr>
      <xdr:spPr>
        <a:xfrm>
          <a:off x="363792" y="194659"/>
          <a:ext cx="6185799" cy="883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32123</xdr:colOff>
      <xdr:row>7</xdr:row>
      <xdr:rowOff>45570</xdr:rowOff>
    </xdr:from>
    <xdr:ext cx="4649488" cy="362535"/>
    <xdr:sp macro="" textlink="Name">
      <xdr:nvSpPr>
        <xdr:cNvPr id="157" name="TextBox 156">
          <a:extLst>
            <a:ext uri="{FF2B5EF4-FFF2-40B4-BE49-F238E27FC236}">
              <a16:creationId xmlns:a16="http://schemas.microsoft.com/office/drawing/2014/main" id="{00000000-0008-0000-0900-00009D000000}"/>
            </a:ext>
          </a:extLst>
        </xdr:cNvPr>
        <xdr:cNvSpPr txBox="1"/>
      </xdr:nvSpPr>
      <xdr:spPr>
        <a:xfrm>
          <a:off x="7546290" y="1444922"/>
          <a:ext cx="4649488"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twoCellAnchor editAs="absolute">
    <xdr:from>
      <xdr:col>25</xdr:col>
      <xdr:colOff>16212</xdr:colOff>
      <xdr:row>7</xdr:row>
      <xdr:rowOff>169628</xdr:rowOff>
    </xdr:from>
    <xdr:to>
      <xdr:col>30</xdr:col>
      <xdr:colOff>264975</xdr:colOff>
      <xdr:row>28</xdr:row>
      <xdr:rowOff>163083</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17037387" y="1569803"/>
          <a:ext cx="3420588" cy="4076505"/>
          <a:chOff x="15927247" y="88605"/>
          <a:chExt cx="3377387" cy="3962131"/>
        </a:xfrm>
      </xdr:grpSpPr>
      <xdr:sp macro="" textlink="">
        <xdr:nvSpPr>
          <xdr:cNvPr id="160" name="Rectangle 159">
            <a:extLst>
              <a:ext uri="{FF2B5EF4-FFF2-40B4-BE49-F238E27FC236}">
                <a16:creationId xmlns:a16="http://schemas.microsoft.com/office/drawing/2014/main" id="{00000000-0008-0000-0900-0000A0000000}"/>
              </a:ext>
            </a:extLst>
          </xdr:cNvPr>
          <xdr:cNvSpPr>
            <a:spLocks/>
          </xdr:cNvSpPr>
        </xdr:nvSpPr>
        <xdr:spPr>
          <a:xfrm>
            <a:off x="15927247" y="88605"/>
            <a:ext cx="3377387" cy="3962131"/>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9" name="TextBox 158">
            <a:extLst>
              <a:ext uri="{FF2B5EF4-FFF2-40B4-BE49-F238E27FC236}">
                <a16:creationId xmlns:a16="http://schemas.microsoft.com/office/drawing/2014/main" id="{00000000-0008-0000-0900-00009F000000}"/>
              </a:ext>
            </a:extLst>
          </xdr:cNvPr>
          <xdr:cNvSpPr txBox="1"/>
        </xdr:nvSpPr>
        <xdr:spPr>
          <a:xfrm>
            <a:off x="16753383" y="280023"/>
            <a:ext cx="1989634" cy="291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Waste Diversion</a:t>
            </a:r>
          </a:p>
        </xdr:txBody>
      </xdr:sp>
      <xdr:graphicFrame macro="">
        <xdr:nvGraphicFramePr>
          <xdr:cNvPr id="41" name="Chart 1">
            <a:extLst>
              <a:ext uri="{FF2B5EF4-FFF2-40B4-BE49-F238E27FC236}">
                <a16:creationId xmlns:a16="http://schemas.microsoft.com/office/drawing/2014/main" id="{00000000-0008-0000-0900-000029000000}"/>
              </a:ext>
            </a:extLst>
          </xdr:cNvPr>
          <xdr:cNvGraphicFramePr/>
        </xdr:nvGraphicFramePr>
        <xdr:xfrm>
          <a:off x="16120146" y="1278534"/>
          <a:ext cx="3142366" cy="162207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5953257" y="889502"/>
            <a:ext cx="1817077" cy="252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a:latin typeface="Lucida Sans"/>
                <a:cs typeface="Lucida Sans"/>
              </a:rPr>
              <a:t>Diversion</a:t>
            </a:r>
            <a:r>
              <a:rPr lang="en-US" sz="1200" b="0" baseline="0">
                <a:latin typeface="Lucida Sans"/>
                <a:cs typeface="Lucida Sans"/>
              </a:rPr>
              <a:t> Rate:</a:t>
            </a:r>
            <a:endParaRPr lang="en-US" sz="1200" b="0">
              <a:latin typeface="Lucida Sans"/>
              <a:cs typeface="Lucida Sans"/>
            </a:endParaRPr>
          </a:p>
        </xdr:txBody>
      </xdr:sp>
      <xdr:sp macro="" textlink="WasteDiversion">
        <xdr:nvSpPr>
          <xdr:cNvPr id="46" name="TextBox 45">
            <a:extLst>
              <a:ext uri="{FF2B5EF4-FFF2-40B4-BE49-F238E27FC236}">
                <a16:creationId xmlns:a16="http://schemas.microsoft.com/office/drawing/2014/main" id="{00000000-0008-0000-0900-00002E000000}"/>
              </a:ext>
            </a:extLst>
          </xdr:cNvPr>
          <xdr:cNvSpPr txBox="1"/>
        </xdr:nvSpPr>
        <xdr:spPr>
          <a:xfrm>
            <a:off x="17158181" y="881435"/>
            <a:ext cx="562326" cy="26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E55C426F-ED1D-4F56-8584-4510CD6A07BF}" type="TxLink">
              <a:rPr lang="en-US" sz="1400" b="0" i="0" u="none" strike="noStrike">
                <a:solidFill>
                  <a:srgbClr val="7E8800"/>
                </a:solidFill>
                <a:latin typeface="Lucida Sans" panose="020B0602030504020204" pitchFamily="34" charset="0"/>
                <a:cs typeface="Arial"/>
              </a:rPr>
              <a:pPr algn="l"/>
              <a:t>100%</a:t>
            </a:fld>
            <a:endParaRPr lang="en-US" sz="1400" b="0">
              <a:solidFill>
                <a:srgbClr val="7E8800"/>
              </a:solidFill>
              <a:latin typeface="Lucida Sans" panose="020B0602030504020204" pitchFamily="34" charset="0"/>
            </a:endParaRPr>
          </a:p>
        </xdr:txBody>
      </xdr:sp>
      <xdr:sp macro="" textlink="Settings!#REF!">
        <xdr:nvSpPr>
          <xdr:cNvPr id="47" name="TextBox 46">
            <a:extLst>
              <a:ext uri="{FF2B5EF4-FFF2-40B4-BE49-F238E27FC236}">
                <a16:creationId xmlns:a16="http://schemas.microsoft.com/office/drawing/2014/main" id="{00000000-0008-0000-0900-00002F000000}"/>
              </a:ext>
            </a:extLst>
          </xdr:cNvPr>
          <xdr:cNvSpPr txBox="1"/>
        </xdr:nvSpPr>
        <xdr:spPr>
          <a:xfrm>
            <a:off x="17337907" y="645844"/>
            <a:ext cx="1897287" cy="26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B89DFAB-DA59-4BDA-A70D-E2CF13DB542C}" type="TxLink">
              <a:rPr lang="en-US" sz="1000" b="0" i="0" u="none" strike="noStrike">
                <a:solidFill>
                  <a:schemeClr val="bg1"/>
                </a:solidFill>
                <a:latin typeface="Lucida Sans" panose="020B0602030504020204" pitchFamily="34" charset="0"/>
                <a:cs typeface="Arial"/>
              </a:rPr>
              <a:pPr algn="r"/>
              <a:t>Studio: 40%</a:t>
            </a:fld>
            <a:endParaRPr lang="en-US" sz="1000">
              <a:solidFill>
                <a:schemeClr val="bg1"/>
              </a:solidFill>
              <a:latin typeface="Lucida Sans" panose="020B0602030504020204" pitchFamily="34" charset="0"/>
            </a:endParaRPr>
          </a:p>
        </xdr:txBody>
      </xdr:sp>
      <xdr:sp macro="" textlink="Settings!#REF!">
        <xdr:nvSpPr>
          <xdr:cNvPr id="48" name="TextBox 47">
            <a:extLst>
              <a:ext uri="{FF2B5EF4-FFF2-40B4-BE49-F238E27FC236}">
                <a16:creationId xmlns:a16="http://schemas.microsoft.com/office/drawing/2014/main" id="{00000000-0008-0000-0900-000030000000}"/>
              </a:ext>
            </a:extLst>
          </xdr:cNvPr>
          <xdr:cNvSpPr txBox="1"/>
        </xdr:nvSpPr>
        <xdr:spPr>
          <a:xfrm>
            <a:off x="17313842" y="483800"/>
            <a:ext cx="1921352" cy="239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1000" b="0" i="0" u="none" strike="noStrike">
                <a:solidFill>
                  <a:schemeClr val="bg1"/>
                </a:solidFill>
                <a:latin typeface="Lucida Sans" panose="020B0602030504020204" pitchFamily="34" charset="0"/>
                <a:cs typeface="Arial"/>
              </a:rPr>
              <a:pPr algn="r"/>
              <a:t>Goal: 50%</a:t>
            </a:fld>
            <a:endParaRPr lang="en-US" sz="1000">
              <a:solidFill>
                <a:schemeClr val="bg1"/>
              </a:solidFill>
              <a:latin typeface="Lucida Sans" panose="020B0602030504020204" pitchFamily="34" charset="0"/>
            </a:endParaRPr>
          </a:p>
        </xdr:txBody>
      </xdr:sp>
      <xdr:sp macro="" textlink="">
        <xdr:nvSpPr>
          <xdr:cNvPr id="190" name="Rectangle 189">
            <a:extLst>
              <a:ext uri="{FF2B5EF4-FFF2-40B4-BE49-F238E27FC236}">
                <a16:creationId xmlns:a16="http://schemas.microsoft.com/office/drawing/2014/main" id="{00000000-0008-0000-0900-0000BE000000}"/>
              </a:ext>
            </a:extLst>
          </xdr:cNvPr>
          <xdr:cNvSpPr/>
        </xdr:nvSpPr>
        <xdr:spPr>
          <a:xfrm>
            <a:off x="16041986" y="3025130"/>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77" name="TextBox 176">
            <a:extLst>
              <a:ext uri="{FF2B5EF4-FFF2-40B4-BE49-F238E27FC236}">
                <a16:creationId xmlns:a16="http://schemas.microsoft.com/office/drawing/2014/main" id="{00000000-0008-0000-0900-0000B1000000}"/>
              </a:ext>
            </a:extLst>
          </xdr:cNvPr>
          <xdr:cNvSpPr txBox="1"/>
        </xdr:nvSpPr>
        <xdr:spPr>
          <a:xfrm>
            <a:off x="16125348" y="3107062"/>
            <a:ext cx="999115" cy="23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steComments">
        <xdr:nvSpPr>
          <xdr:cNvPr id="2" name="TextBox 1">
            <a:extLst>
              <a:ext uri="{FF2B5EF4-FFF2-40B4-BE49-F238E27FC236}">
                <a16:creationId xmlns:a16="http://schemas.microsoft.com/office/drawing/2014/main" id="{00000000-0008-0000-0900-000002000000}"/>
              </a:ext>
            </a:extLst>
          </xdr:cNvPr>
          <xdr:cNvSpPr txBox="1"/>
        </xdr:nvSpPr>
        <xdr:spPr>
          <a:xfrm>
            <a:off x="16052266" y="3248901"/>
            <a:ext cx="3028461"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0020F19-F6BD-4614-B6A7-A8C976D3048C}" type="TxLink">
              <a:rPr lang="en-US" sz="1000" b="0" i="0" u="none" strike="noStrike">
                <a:solidFill>
                  <a:srgbClr val="000000"/>
                </a:solidFill>
                <a:latin typeface="Lucida Sans" panose="020B0602030504020204" pitchFamily="34" charset="0"/>
                <a:cs typeface="Arial"/>
              </a:rPr>
              <a:pPr/>
              <a:t>enter comments </a:t>
            </a:fld>
            <a:endParaRPr lang="en-US" sz="1000">
              <a:latin typeface="Lucida Sans" panose="020B0602030504020204" pitchFamily="34" charset="0"/>
            </a:endParaRPr>
          </a:p>
        </xdr:txBody>
      </xdr:sp>
    </xdr:grpSp>
    <xdr:clientData/>
  </xdr:twoCellAnchor>
  <xdr:twoCellAnchor>
    <xdr:from>
      <xdr:col>28</xdr:col>
      <xdr:colOff>514744</xdr:colOff>
      <xdr:row>22</xdr:row>
      <xdr:rowOff>47509</xdr:rowOff>
    </xdr:from>
    <xdr:to>
      <xdr:col>34</xdr:col>
      <xdr:colOff>152808</xdr:colOff>
      <xdr:row>41</xdr:row>
      <xdr:rowOff>144224</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9450444" y="4336934"/>
          <a:ext cx="3371864" cy="4062290"/>
          <a:chOff x="15333562" y="4274410"/>
          <a:chExt cx="3240187" cy="4013797"/>
        </a:xfrm>
      </xdr:grpSpPr>
      <xdr:sp macro="" textlink="">
        <xdr:nvSpPr>
          <xdr:cNvPr id="174" name="Rectangle 173">
            <a:extLst>
              <a:ext uri="{FF2B5EF4-FFF2-40B4-BE49-F238E27FC236}">
                <a16:creationId xmlns:a16="http://schemas.microsoft.com/office/drawing/2014/main" id="{00000000-0008-0000-0900-0000AE000000}"/>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7"/>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00000000-0008-0000-0900-0000A6000000}"/>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167" name="TextBox 166">
            <a:extLst>
              <a:ext uri="{FF2B5EF4-FFF2-40B4-BE49-F238E27FC236}">
                <a16:creationId xmlns:a16="http://schemas.microsoft.com/office/drawing/2014/main" id="{00000000-0008-0000-0900-0000A7000000}"/>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168" name="TextBox 167">
            <a:extLst>
              <a:ext uri="{FF2B5EF4-FFF2-40B4-BE49-F238E27FC236}">
                <a16:creationId xmlns:a16="http://schemas.microsoft.com/office/drawing/2014/main" id="{00000000-0008-0000-0900-0000A8000000}"/>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169" name="TextBox 168">
            <a:extLst>
              <a:ext uri="{FF2B5EF4-FFF2-40B4-BE49-F238E27FC236}">
                <a16:creationId xmlns:a16="http://schemas.microsoft.com/office/drawing/2014/main" id="{00000000-0008-0000-0900-0000A9000000}"/>
              </a:ext>
            </a:extLst>
          </xdr:cNvPr>
          <xdr:cNvSpPr txBox="1"/>
        </xdr:nvSpPr>
        <xdr:spPr>
          <a:xfrm>
            <a:off x="15356159" y="6192201"/>
            <a:ext cx="1130617" cy="1042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170" name="TextBox 169">
            <a:extLst>
              <a:ext uri="{FF2B5EF4-FFF2-40B4-BE49-F238E27FC236}">
                <a16:creationId xmlns:a16="http://schemas.microsoft.com/office/drawing/2014/main" id="{00000000-0008-0000-0900-0000AA000000}"/>
              </a:ext>
            </a:extLst>
          </xdr:cNvPr>
          <xdr:cNvSpPr txBox="1"/>
        </xdr:nvSpPr>
        <xdr:spPr>
          <a:xfrm>
            <a:off x="15344543" y="5810156"/>
            <a:ext cx="1142233" cy="8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171" name="TextBox 170">
            <a:extLst>
              <a:ext uri="{FF2B5EF4-FFF2-40B4-BE49-F238E27FC236}">
                <a16:creationId xmlns:a16="http://schemas.microsoft.com/office/drawing/2014/main" id="{00000000-0008-0000-0900-0000AB000000}"/>
              </a:ext>
            </a:extLst>
          </xdr:cNvPr>
          <xdr:cNvSpPr txBox="1"/>
        </xdr:nvSpPr>
        <xdr:spPr>
          <a:xfrm>
            <a:off x="15356159" y="5481988"/>
            <a:ext cx="1130617" cy="20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172" name="TextBox 171">
            <a:extLst>
              <a:ext uri="{FF2B5EF4-FFF2-40B4-BE49-F238E27FC236}">
                <a16:creationId xmlns:a16="http://schemas.microsoft.com/office/drawing/2014/main" id="{00000000-0008-0000-0900-0000AC000000}"/>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173" name="TextBox 172">
            <a:extLst>
              <a:ext uri="{FF2B5EF4-FFF2-40B4-BE49-F238E27FC236}">
                <a16:creationId xmlns:a16="http://schemas.microsoft.com/office/drawing/2014/main" id="{00000000-0008-0000-0900-0000AD000000}"/>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176" name="TextBox 175">
            <a:extLst>
              <a:ext uri="{FF2B5EF4-FFF2-40B4-BE49-F238E27FC236}">
                <a16:creationId xmlns:a16="http://schemas.microsoft.com/office/drawing/2014/main" id="{00000000-0008-0000-0900-0000B0000000}"/>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184" name="Rectangle 183">
            <a:extLst>
              <a:ext uri="{FF2B5EF4-FFF2-40B4-BE49-F238E27FC236}">
                <a16:creationId xmlns:a16="http://schemas.microsoft.com/office/drawing/2014/main" id="{00000000-0008-0000-0900-0000B8000000}"/>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3" name="TextBox 182">
            <a:extLst>
              <a:ext uri="{FF2B5EF4-FFF2-40B4-BE49-F238E27FC236}">
                <a16:creationId xmlns:a16="http://schemas.microsoft.com/office/drawing/2014/main" id="{00000000-0008-0000-0900-0000B7000000}"/>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83" name="TextBox 82">
            <a:extLst>
              <a:ext uri="{FF2B5EF4-FFF2-40B4-BE49-F238E27FC236}">
                <a16:creationId xmlns:a16="http://schemas.microsoft.com/office/drawing/2014/main" id="{00000000-0008-0000-0900-000053000000}"/>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26</xdr:col>
      <xdr:colOff>244968</xdr:colOff>
      <xdr:row>43</xdr:row>
      <xdr:rowOff>65731</xdr:rowOff>
    </xdr:from>
    <xdr:to>
      <xdr:col>31</xdr:col>
      <xdr:colOff>484166</xdr:colOff>
      <xdr:row>64</xdr:row>
      <xdr:rowOff>28011</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7904318" y="8727131"/>
          <a:ext cx="3395148" cy="4048505"/>
          <a:chOff x="15926365" y="8462217"/>
          <a:chExt cx="3393736" cy="3979430"/>
        </a:xfrm>
      </xdr:grpSpPr>
      <xdr:sp macro="" textlink="">
        <xdr:nvSpPr>
          <xdr:cNvPr id="182" name="Rectangle 181">
            <a:extLst>
              <a:ext uri="{FF2B5EF4-FFF2-40B4-BE49-F238E27FC236}">
                <a16:creationId xmlns:a16="http://schemas.microsoft.com/office/drawing/2014/main" id="{00000000-0008-0000-0900-0000B6000000}"/>
              </a:ext>
            </a:extLst>
          </xdr:cNvPr>
          <xdr:cNvSpPr>
            <a:spLocks noChangeAspect="1"/>
          </xdr:cNvSpPr>
        </xdr:nvSpPr>
        <xdr:spPr>
          <a:xfrm>
            <a:off x="15926365" y="8462217"/>
            <a:ext cx="3377186" cy="3979430"/>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63" name="Chart 4">
            <a:extLst>
              <a:ext uri="{FF2B5EF4-FFF2-40B4-BE49-F238E27FC236}">
                <a16:creationId xmlns:a16="http://schemas.microsoft.com/office/drawing/2014/main" id="{00000000-0008-0000-0900-00003F000000}"/>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79" name="TextBox 178">
            <a:extLst>
              <a:ext uri="{FF2B5EF4-FFF2-40B4-BE49-F238E27FC236}">
                <a16:creationId xmlns:a16="http://schemas.microsoft.com/office/drawing/2014/main" id="{00000000-0008-0000-0900-0000B3000000}"/>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163" name="Rectangle 162">
            <a:extLst>
              <a:ext uri="{FF2B5EF4-FFF2-40B4-BE49-F238E27FC236}">
                <a16:creationId xmlns:a16="http://schemas.microsoft.com/office/drawing/2014/main" id="{00000000-0008-0000-0900-0000A3000000}"/>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64" name="TextBox 163">
            <a:extLst>
              <a:ext uri="{FF2B5EF4-FFF2-40B4-BE49-F238E27FC236}">
                <a16:creationId xmlns:a16="http://schemas.microsoft.com/office/drawing/2014/main" id="{00000000-0008-0000-0900-0000A4000000}"/>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180" name="TextBox 179">
            <a:extLst>
              <a:ext uri="{FF2B5EF4-FFF2-40B4-BE49-F238E27FC236}">
                <a16:creationId xmlns:a16="http://schemas.microsoft.com/office/drawing/2014/main" id="{00000000-0008-0000-0900-0000B4000000}"/>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181" name="TextBox 180">
            <a:extLst>
              <a:ext uri="{FF2B5EF4-FFF2-40B4-BE49-F238E27FC236}">
                <a16:creationId xmlns:a16="http://schemas.microsoft.com/office/drawing/2014/main" id="{00000000-0008-0000-0900-0000B5000000}"/>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187" name="TextBox 186">
            <a:extLst>
              <a:ext uri="{FF2B5EF4-FFF2-40B4-BE49-F238E27FC236}">
                <a16:creationId xmlns:a16="http://schemas.microsoft.com/office/drawing/2014/main" id="{00000000-0008-0000-0900-0000BB000000}"/>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85" name="TextBox 84">
            <a:extLst>
              <a:ext uri="{FF2B5EF4-FFF2-40B4-BE49-F238E27FC236}">
                <a16:creationId xmlns:a16="http://schemas.microsoft.com/office/drawing/2014/main" id="{00000000-0008-0000-0900-000055000000}"/>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30</xdr:col>
      <xdr:colOff>545001</xdr:colOff>
      <xdr:row>0</xdr:row>
      <xdr:rowOff>182634</xdr:rowOff>
    </xdr:from>
    <xdr:to>
      <xdr:col>36</xdr:col>
      <xdr:colOff>207461</xdr:colOff>
      <xdr:row>21</xdr:row>
      <xdr:rowOff>145609</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20734826" y="179459"/>
          <a:ext cx="3380385" cy="4049200"/>
          <a:chOff x="20526529" y="88605"/>
          <a:chExt cx="3312519" cy="3962131"/>
        </a:xfrm>
      </xdr:grpSpPr>
      <xdr:sp macro="" textlink="">
        <xdr:nvSpPr>
          <xdr:cNvPr id="188" name="Rectangle 187">
            <a:extLst>
              <a:ext uri="{FF2B5EF4-FFF2-40B4-BE49-F238E27FC236}">
                <a16:creationId xmlns:a16="http://schemas.microsoft.com/office/drawing/2014/main" id="{00000000-0008-0000-0900-0000BC000000}"/>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 name="TextBox 188">
            <a:extLst>
              <a:ext uri="{FF2B5EF4-FFF2-40B4-BE49-F238E27FC236}">
                <a16:creationId xmlns:a16="http://schemas.microsoft.com/office/drawing/2014/main" id="{00000000-0008-0000-0900-0000BD000000}"/>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87" name="TextBox 86">
            <a:extLst>
              <a:ext uri="{FF2B5EF4-FFF2-40B4-BE49-F238E27FC236}">
                <a16:creationId xmlns:a16="http://schemas.microsoft.com/office/drawing/2014/main" id="{00000000-0008-0000-0900-00005700000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93" name="TextBox 92">
            <a:extLst>
              <a:ext uri="{FF2B5EF4-FFF2-40B4-BE49-F238E27FC236}">
                <a16:creationId xmlns:a16="http://schemas.microsoft.com/office/drawing/2014/main" id="{00000000-0008-0000-0900-00005D000000}"/>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89" name="Rectangle 88">
            <a:extLst>
              <a:ext uri="{FF2B5EF4-FFF2-40B4-BE49-F238E27FC236}">
                <a16:creationId xmlns:a16="http://schemas.microsoft.com/office/drawing/2014/main" id="{00000000-0008-0000-0900-000059000000}"/>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91" name="TextBox 90">
            <a:extLst>
              <a:ext uri="{FF2B5EF4-FFF2-40B4-BE49-F238E27FC236}">
                <a16:creationId xmlns:a16="http://schemas.microsoft.com/office/drawing/2014/main" id="{00000000-0008-0000-0900-00005B000000}"/>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4" name="TextBox 3">
            <a:extLst>
              <a:ext uri="{FF2B5EF4-FFF2-40B4-BE49-F238E27FC236}">
                <a16:creationId xmlns:a16="http://schemas.microsoft.com/office/drawing/2014/main" id="{00000000-0008-0000-0900-00000400000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105" name="TextBox 104">
            <a:extLst>
              <a:ext uri="{FF2B5EF4-FFF2-40B4-BE49-F238E27FC236}">
                <a16:creationId xmlns:a16="http://schemas.microsoft.com/office/drawing/2014/main" id="{00000000-0008-0000-0900-000069000000}"/>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106" name="TextBox 105">
            <a:extLst>
              <a:ext uri="{FF2B5EF4-FFF2-40B4-BE49-F238E27FC236}">
                <a16:creationId xmlns:a16="http://schemas.microsoft.com/office/drawing/2014/main" id="{00000000-0008-0000-0900-00006A000000}"/>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107" name="TextBox 106">
            <a:extLst>
              <a:ext uri="{FF2B5EF4-FFF2-40B4-BE49-F238E27FC236}">
                <a16:creationId xmlns:a16="http://schemas.microsoft.com/office/drawing/2014/main" id="{00000000-0008-0000-0900-00006B000000}"/>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108" name="TextBox 107">
            <a:extLst>
              <a:ext uri="{FF2B5EF4-FFF2-40B4-BE49-F238E27FC236}">
                <a16:creationId xmlns:a16="http://schemas.microsoft.com/office/drawing/2014/main" id="{00000000-0008-0000-0900-00006C000000}"/>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30</xdr:col>
      <xdr:colOff>549691</xdr:colOff>
      <xdr:row>42</xdr:row>
      <xdr:rowOff>183324</xdr:rowOff>
    </xdr:from>
    <xdr:to>
      <xdr:col>36</xdr:col>
      <xdr:colOff>208341</xdr:colOff>
      <xdr:row>63</xdr:row>
      <xdr:rowOff>153283</xdr:rowOff>
    </xdr:to>
    <xdr:grpSp>
      <xdr:nvGrpSpPr>
        <xdr:cNvPr id="9" name="Group 8">
          <a:extLst>
            <a:ext uri="{FF2B5EF4-FFF2-40B4-BE49-F238E27FC236}">
              <a16:creationId xmlns:a16="http://schemas.microsoft.com/office/drawing/2014/main" id="{00000000-0008-0000-0900-000009000000}"/>
            </a:ext>
          </a:extLst>
        </xdr:cNvPr>
        <xdr:cNvGrpSpPr/>
      </xdr:nvGrpSpPr>
      <xdr:grpSpPr>
        <a:xfrm>
          <a:off x="20742691" y="8638349"/>
          <a:ext cx="3373400" cy="4059359"/>
          <a:chOff x="20526529" y="8465335"/>
          <a:chExt cx="3315619" cy="3970593"/>
        </a:xfrm>
      </xdr:grpSpPr>
      <xdr:sp macro="" textlink="">
        <xdr:nvSpPr>
          <xdr:cNvPr id="100" name="Rectangle 99">
            <a:extLst>
              <a:ext uri="{FF2B5EF4-FFF2-40B4-BE49-F238E27FC236}">
                <a16:creationId xmlns:a16="http://schemas.microsoft.com/office/drawing/2014/main" id="{00000000-0008-0000-0900-000064000000}"/>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1" name="TextBox 100">
            <a:extLst>
              <a:ext uri="{FF2B5EF4-FFF2-40B4-BE49-F238E27FC236}">
                <a16:creationId xmlns:a16="http://schemas.microsoft.com/office/drawing/2014/main" id="{00000000-0008-0000-0900-000065000000}"/>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102" name="Rectangle 101">
            <a:extLst>
              <a:ext uri="{FF2B5EF4-FFF2-40B4-BE49-F238E27FC236}">
                <a16:creationId xmlns:a16="http://schemas.microsoft.com/office/drawing/2014/main" id="{00000000-0008-0000-0900-000066000000}"/>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03" name="TextBox 102">
            <a:extLst>
              <a:ext uri="{FF2B5EF4-FFF2-40B4-BE49-F238E27FC236}">
                <a16:creationId xmlns:a16="http://schemas.microsoft.com/office/drawing/2014/main" id="{00000000-0008-0000-0900-000067000000}"/>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104" name="TextBox 103">
            <a:extLst>
              <a:ext uri="{FF2B5EF4-FFF2-40B4-BE49-F238E27FC236}">
                <a16:creationId xmlns:a16="http://schemas.microsoft.com/office/drawing/2014/main" id="{00000000-0008-0000-0900-000068000000}"/>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4" name="Chart 6">
            <a:extLst>
              <a:ext uri="{FF2B5EF4-FFF2-40B4-BE49-F238E27FC236}">
                <a16:creationId xmlns:a16="http://schemas.microsoft.com/office/drawing/2014/main" id="{00000000-0008-0000-0900-000054000000}"/>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xdr:col>
      <xdr:colOff>299893</xdr:colOff>
      <xdr:row>14</xdr:row>
      <xdr:rowOff>78746</xdr:rowOff>
    </xdr:from>
    <xdr:to>
      <xdr:col>10</xdr:col>
      <xdr:colOff>362168</xdr:colOff>
      <xdr:row>16</xdr:row>
      <xdr:rowOff>3663</xdr:rowOff>
    </xdr:to>
    <xdr:sp macro="" textlink="TypeUnits">
      <xdr:nvSpPr>
        <xdr:cNvPr id="109" name="TextBox 108">
          <a:extLst>
            <a:ext uri="{FF2B5EF4-FFF2-40B4-BE49-F238E27FC236}">
              <a16:creationId xmlns:a16="http://schemas.microsoft.com/office/drawing/2014/main" id="{00000000-0008-0000-0900-00006D000000}"/>
            </a:ext>
          </a:extLst>
        </xdr:cNvPr>
        <xdr:cNvSpPr txBox="1"/>
      </xdr:nvSpPr>
      <xdr:spPr>
        <a:xfrm>
          <a:off x="4323253" y="2781306"/>
          <a:ext cx="2744515" cy="3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C579244D-F884-4182-8776-31949A44A7B1}" type="TxLink">
            <a:rPr lang="en-US" sz="1600" b="0" i="0" u="none" strike="noStrike">
              <a:solidFill>
                <a:schemeClr val="bg1"/>
              </a:solidFill>
              <a:latin typeface="Lucida Sans" panose="020B0602030504020204" pitchFamily="34" charset="0"/>
              <a:cs typeface="Arial"/>
            </a:rPr>
            <a:pPr algn="l"/>
            <a:t>Shooting Day</a:t>
          </a:fld>
          <a:endParaRPr lang="en-US" sz="1600">
            <a:solidFill>
              <a:schemeClr val="bg1"/>
            </a:solidFill>
            <a:latin typeface="Lucida Sans" panose="020B0602030504020204" pitchFamily="34" charset="0"/>
          </a:endParaRPr>
        </a:p>
      </xdr:txBody>
    </xdr:sp>
    <xdr:clientData/>
  </xdr:twoCellAnchor>
  <xdr:twoCellAnchor>
    <xdr:from>
      <xdr:col>13</xdr:col>
      <xdr:colOff>26932</xdr:colOff>
      <xdr:row>1</xdr:row>
      <xdr:rowOff>32037</xdr:rowOff>
    </xdr:from>
    <xdr:to>
      <xdr:col>18</xdr:col>
      <xdr:colOff>11616</xdr:colOff>
      <xdr:row>7</xdr:row>
      <xdr:rowOff>58079</xdr:rowOff>
    </xdr:to>
    <xdr:sp macro="" textlink="">
      <xdr:nvSpPr>
        <xdr:cNvPr id="193" name="TextBox 192">
          <a:extLst>
            <a:ext uri="{FF2B5EF4-FFF2-40B4-BE49-F238E27FC236}">
              <a16:creationId xmlns:a16="http://schemas.microsoft.com/office/drawing/2014/main" id="{00000000-0008-0000-0900-0000C1000000}"/>
            </a:ext>
          </a:extLst>
        </xdr:cNvPr>
        <xdr:cNvSpPr txBox="1"/>
      </xdr:nvSpPr>
      <xdr:spPr>
        <a:xfrm>
          <a:off x="7588853" y="229507"/>
          <a:ext cx="3271970" cy="1210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Environmental Activities</a:t>
          </a:r>
        </a:p>
      </xdr:txBody>
    </xdr:sp>
    <xdr:clientData/>
  </xdr:twoCellAnchor>
  <xdr:twoCellAnchor>
    <xdr:from>
      <xdr:col>12</xdr:col>
      <xdr:colOff>300467</xdr:colOff>
      <xdr:row>29</xdr:row>
      <xdr:rowOff>344789</xdr:rowOff>
    </xdr:from>
    <xdr:to>
      <xdr:col>17</xdr:col>
      <xdr:colOff>777632</xdr:colOff>
      <xdr:row>50</xdr:row>
      <xdr:rowOff>52279</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7841092" y="6031214"/>
          <a:ext cx="3334665" cy="4076290"/>
          <a:chOff x="19825943" y="4274410"/>
          <a:chExt cx="3218525" cy="4013797"/>
        </a:xfrm>
      </xdr:grpSpPr>
      <xdr:sp macro="" textlink="">
        <xdr:nvSpPr>
          <xdr:cNvPr id="92" name="Rectangle 91">
            <a:extLst>
              <a:ext uri="{FF2B5EF4-FFF2-40B4-BE49-F238E27FC236}">
                <a16:creationId xmlns:a16="http://schemas.microsoft.com/office/drawing/2014/main" id="{00000000-0008-0000-0900-00005C000000}"/>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3"/>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 name="Rectangle 93">
            <a:extLst>
              <a:ext uri="{FF2B5EF4-FFF2-40B4-BE49-F238E27FC236}">
                <a16:creationId xmlns:a16="http://schemas.microsoft.com/office/drawing/2014/main" id="{00000000-0008-0000-0900-00005E000000}"/>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20651752" y="4450669"/>
            <a:ext cx="227398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 </a:t>
            </a:r>
          </a:p>
        </xdr:txBody>
      </xdr:sp>
      <xdr:sp macro="" textlink="">
        <xdr:nvSpPr>
          <xdr:cNvPr id="77" name="TextBox 76">
            <a:extLst>
              <a:ext uri="{FF2B5EF4-FFF2-40B4-BE49-F238E27FC236}">
                <a16:creationId xmlns:a16="http://schemas.microsoft.com/office/drawing/2014/main" id="{00000000-0008-0000-0900-00004D000000}"/>
              </a:ext>
            </a:extLst>
          </xdr:cNvPr>
          <xdr:cNvSpPr txBox="1"/>
        </xdr:nvSpPr>
        <xdr:spPr>
          <a:xfrm>
            <a:off x="20072482" y="5162309"/>
            <a:ext cx="1645325" cy="61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sp macro="" textlink="">
        <xdr:nvSpPr>
          <xdr:cNvPr id="80" name="TextBox 79">
            <a:extLst>
              <a:ext uri="{FF2B5EF4-FFF2-40B4-BE49-F238E27FC236}">
                <a16:creationId xmlns:a16="http://schemas.microsoft.com/office/drawing/2014/main" id="{00000000-0008-0000-0900-000050000000}"/>
              </a:ext>
            </a:extLst>
          </xdr:cNvPr>
          <xdr:cNvSpPr txBox="1"/>
        </xdr:nvSpPr>
        <xdr:spPr>
          <a:xfrm>
            <a:off x="20037764" y="5805070"/>
            <a:ext cx="1650726" cy="708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sp macro="" textlink="FE_VEHICLES">
        <xdr:nvSpPr>
          <xdr:cNvPr id="81" name="TextBox 80">
            <a:extLst>
              <a:ext uri="{FF2B5EF4-FFF2-40B4-BE49-F238E27FC236}">
                <a16:creationId xmlns:a16="http://schemas.microsoft.com/office/drawing/2014/main" id="{00000000-0008-0000-0900-000051000000}"/>
              </a:ext>
            </a:extLst>
          </xdr:cNvPr>
          <xdr:cNvSpPr txBox="1"/>
        </xdr:nvSpPr>
        <xdr:spPr>
          <a:xfrm>
            <a:off x="21392385" y="5244477"/>
            <a:ext cx="1614603" cy="291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F54B420-A5D8-4A5A-83B1-911F0ACA29CD}"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ALT_GENERATORS">
        <xdr:nvSpPr>
          <xdr:cNvPr id="99" name="TextBox 98">
            <a:extLst>
              <a:ext uri="{FF2B5EF4-FFF2-40B4-BE49-F238E27FC236}">
                <a16:creationId xmlns:a16="http://schemas.microsoft.com/office/drawing/2014/main" id="{00000000-0008-0000-0900-000063000000}"/>
              </a:ext>
            </a:extLst>
          </xdr:cNvPr>
          <xdr:cNvSpPr txBox="1"/>
        </xdr:nvSpPr>
        <xdr:spPr>
          <a:xfrm>
            <a:off x="21381206" y="5847423"/>
            <a:ext cx="1614603" cy="442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427C9C-1B2C-47E7-BC28-49A2C285356F}"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PaperAve">
        <xdr:nvSpPr>
          <xdr:cNvPr id="197" name="TextBox 196">
            <a:extLst>
              <a:ext uri="{FF2B5EF4-FFF2-40B4-BE49-F238E27FC236}">
                <a16:creationId xmlns:a16="http://schemas.microsoft.com/office/drawing/2014/main" id="{00000000-0008-0000-0900-0000C5000000}"/>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Category">
      <xdr:nvSpPr>
        <xdr:cNvPr id="153" name="TextBox 152">
          <a:extLst>
            <a:ext uri="{FF2B5EF4-FFF2-40B4-BE49-F238E27FC236}">
              <a16:creationId xmlns:a16="http://schemas.microsoft.com/office/drawing/2014/main" id="{00000000-0008-0000-0900-000099000000}"/>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967EE267-5CDC-44C3-A66F-C4D0B0158E09}" type="TxLink">
            <a:rPr lang="en-US" sz="1200" b="0" i="0" u="none" strike="noStrike">
              <a:solidFill>
                <a:srgbClr val="7E8800"/>
              </a:solidFill>
              <a:latin typeface="Lucida Sans" panose="020B0602030504020204" pitchFamily="34" charset="0"/>
              <a:cs typeface="Arial"/>
            </a:rPr>
            <a:pPr algn="ctr"/>
            <a:t>0.00</a:t>
          </a:fld>
          <a:endParaRPr lang="en-US" sz="1200" b="0">
            <a:solidFill>
              <a:srgbClr val="7E8800"/>
            </a:solidFill>
            <a:latin typeface="Lucida Sans" panose="020B0602030504020204" pitchFamily="34" charset="0"/>
          </a:endParaRPr>
        </a:p>
      </xdr:txBody>
    </xdr:sp>
    <xdr:clientData/>
  </xdr:oneCellAnchor>
  <xdr:twoCellAnchor editAs="absolute">
    <xdr:from>
      <xdr:col>37</xdr:col>
      <xdr:colOff>506551</xdr:colOff>
      <xdr:row>4</xdr:row>
      <xdr:rowOff>0</xdr:rowOff>
    </xdr:from>
    <xdr:to>
      <xdr:col>43</xdr:col>
      <xdr:colOff>207749</xdr:colOff>
      <xdr:row>24</xdr:row>
      <xdr:rowOff>183939</xdr:rowOff>
    </xdr:to>
    <xdr:sp macro="" textlink="">
      <xdr:nvSpPr>
        <xdr:cNvPr id="209" name="Rectangle 208">
          <a:extLst>
            <a:ext uri="{FF2B5EF4-FFF2-40B4-BE49-F238E27FC236}">
              <a16:creationId xmlns:a16="http://schemas.microsoft.com/office/drawing/2014/main" id="{00000000-0008-0000-0900-0000D1000000}"/>
            </a:ext>
          </a:extLst>
        </xdr:cNvPr>
        <xdr:cNvSpPr>
          <a:spLocks noChangeAspect="1"/>
        </xdr:cNvSpPr>
      </xdr:nvSpPr>
      <xdr:spPr>
        <a:xfrm>
          <a:off x="23951890" y="789878"/>
          <a:ext cx="3216278" cy="4012726"/>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39</xdr:col>
      <xdr:colOff>169769</xdr:colOff>
      <xdr:row>5</xdr:row>
      <xdr:rowOff>305</xdr:rowOff>
    </xdr:from>
    <xdr:to>
      <xdr:col>42</xdr:col>
      <xdr:colOff>283806</xdr:colOff>
      <xdr:row>6</xdr:row>
      <xdr:rowOff>122030</xdr:rowOff>
    </xdr:to>
    <xdr:sp macro="" textlink="">
      <xdr:nvSpPr>
        <xdr:cNvPr id="210" name="TextBox 209">
          <a:extLst>
            <a:ext uri="{FF2B5EF4-FFF2-40B4-BE49-F238E27FC236}">
              <a16:creationId xmlns:a16="http://schemas.microsoft.com/office/drawing/2014/main" id="{00000000-0008-0000-0900-0000D2000000}"/>
            </a:ext>
          </a:extLst>
        </xdr:cNvPr>
        <xdr:cNvSpPr txBox="1"/>
      </xdr:nvSpPr>
      <xdr:spPr>
        <a:xfrm>
          <a:off x="24777699" y="983740"/>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41</xdr:col>
      <xdr:colOff>20876</xdr:colOff>
      <xdr:row>8</xdr:row>
      <xdr:rowOff>35032</xdr:rowOff>
    </xdr:from>
    <xdr:to>
      <xdr:col>43</xdr:col>
      <xdr:colOff>169157</xdr:colOff>
      <xdr:row>11</xdr:row>
      <xdr:rowOff>31160</xdr:rowOff>
    </xdr:to>
    <xdr:sp macro="" textlink="DollarDonations">
      <xdr:nvSpPr>
        <xdr:cNvPr id="211" name="TextBox 210">
          <a:extLst>
            <a:ext uri="{FF2B5EF4-FFF2-40B4-BE49-F238E27FC236}">
              <a16:creationId xmlns:a16="http://schemas.microsoft.com/office/drawing/2014/main" id="{00000000-0008-0000-0900-0000D3000000}"/>
            </a:ext>
          </a:extLst>
        </xdr:cNvPr>
        <xdr:cNvSpPr txBox="1"/>
      </xdr:nvSpPr>
      <xdr:spPr>
        <a:xfrm>
          <a:off x="25822514" y="1612883"/>
          <a:ext cx="1324207" cy="462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38</xdr:col>
      <xdr:colOff>107562</xdr:colOff>
      <xdr:row>11</xdr:row>
      <xdr:rowOff>82884</xdr:rowOff>
    </xdr:from>
    <xdr:to>
      <xdr:col>42</xdr:col>
      <xdr:colOff>522065</xdr:colOff>
      <xdr:row>12</xdr:row>
      <xdr:rowOff>192414</xdr:rowOff>
    </xdr:to>
    <xdr:sp macro="" textlink="DONA1">
      <xdr:nvSpPr>
        <xdr:cNvPr id="212" name="TextBox 211">
          <a:extLst>
            <a:ext uri="{FF2B5EF4-FFF2-40B4-BE49-F238E27FC236}">
              <a16:creationId xmlns:a16="http://schemas.microsoft.com/office/drawing/2014/main" id="{00000000-0008-0000-0900-0000D4000000}"/>
            </a:ext>
          </a:extLst>
        </xdr:cNvPr>
        <xdr:cNvSpPr txBox="1"/>
      </xdr:nvSpPr>
      <xdr:spPr>
        <a:xfrm>
          <a:off x="24126259" y="2139525"/>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2519</xdr:colOff>
      <xdr:row>19</xdr:row>
      <xdr:rowOff>107261</xdr:rowOff>
    </xdr:from>
    <xdr:to>
      <xdr:col>43</xdr:col>
      <xdr:colOff>144784</xdr:colOff>
      <xdr:row>24</xdr:row>
      <xdr:rowOff>73157</xdr:rowOff>
    </xdr:to>
    <xdr:sp macro="" textlink="">
      <xdr:nvSpPr>
        <xdr:cNvPr id="213" name="Rectangle 212">
          <a:extLst>
            <a:ext uri="{FF2B5EF4-FFF2-40B4-BE49-F238E27FC236}">
              <a16:creationId xmlns:a16="http://schemas.microsoft.com/office/drawing/2014/main" id="{00000000-0008-0000-0900-0000D5000000}"/>
            </a:ext>
          </a:extLst>
        </xdr:cNvPr>
        <xdr:cNvSpPr/>
      </xdr:nvSpPr>
      <xdr:spPr>
        <a:xfrm>
          <a:off x="24040266" y="3729053"/>
          <a:ext cx="3056047" cy="9500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38</xdr:col>
      <xdr:colOff>170280</xdr:colOff>
      <xdr:row>20</xdr:row>
      <xdr:rowOff>7298</xdr:rowOff>
    </xdr:from>
    <xdr:to>
      <xdr:col>39</xdr:col>
      <xdr:colOff>541338</xdr:colOff>
      <xdr:row>21</xdr:row>
      <xdr:rowOff>69821</xdr:rowOff>
    </xdr:to>
    <xdr:sp macro="" textlink="">
      <xdr:nvSpPr>
        <xdr:cNvPr id="214" name="TextBox 213">
          <a:extLst>
            <a:ext uri="{FF2B5EF4-FFF2-40B4-BE49-F238E27FC236}">
              <a16:creationId xmlns:a16="http://schemas.microsoft.com/office/drawing/2014/main" id="{00000000-0008-0000-0900-0000D6000000}"/>
            </a:ext>
          </a:extLst>
        </xdr:cNvPr>
        <xdr:cNvSpPr txBox="1"/>
      </xdr:nvSpPr>
      <xdr:spPr>
        <a:xfrm>
          <a:off x="24168657" y="3846880"/>
          <a:ext cx="988231" cy="241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37</xdr:col>
      <xdr:colOff>600339</xdr:colOff>
      <xdr:row>8</xdr:row>
      <xdr:rowOff>69577</xdr:rowOff>
    </xdr:from>
    <xdr:to>
      <xdr:col>41</xdr:col>
      <xdr:colOff>322439</xdr:colOff>
      <xdr:row>11</xdr:row>
      <xdr:rowOff>82838</xdr:rowOff>
    </xdr:to>
    <xdr:sp macro="" textlink="DonText">
      <xdr:nvSpPr>
        <xdr:cNvPr id="216" name="TextBox 215">
          <a:extLst>
            <a:ext uri="{FF2B5EF4-FFF2-40B4-BE49-F238E27FC236}">
              <a16:creationId xmlns:a16="http://schemas.microsoft.com/office/drawing/2014/main" id="{00000000-0008-0000-0900-0000D8000000}"/>
            </a:ext>
          </a:extLst>
        </xdr:cNvPr>
        <xdr:cNvSpPr txBox="1"/>
      </xdr:nvSpPr>
      <xdr:spPr>
        <a:xfrm>
          <a:off x="23997484" y="1648698"/>
          <a:ext cx="2115798" cy="492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38</xdr:col>
      <xdr:colOff>107562</xdr:colOff>
      <xdr:row>12</xdr:row>
      <xdr:rowOff>183830</xdr:rowOff>
    </xdr:from>
    <xdr:to>
      <xdr:col>42</xdr:col>
      <xdr:colOff>522065</xdr:colOff>
      <xdr:row>14</xdr:row>
      <xdr:rowOff>79164</xdr:rowOff>
    </xdr:to>
    <xdr:sp macro="" textlink="DONA2">
      <xdr:nvSpPr>
        <xdr:cNvPr id="217" name="TextBox 216">
          <a:extLst>
            <a:ext uri="{FF2B5EF4-FFF2-40B4-BE49-F238E27FC236}">
              <a16:creationId xmlns:a16="http://schemas.microsoft.com/office/drawing/2014/main" id="{00000000-0008-0000-0900-0000D9000000}"/>
            </a:ext>
          </a:extLst>
        </xdr:cNvPr>
        <xdr:cNvSpPr txBox="1"/>
      </xdr:nvSpPr>
      <xdr:spPr>
        <a:xfrm>
          <a:off x="24126259" y="2432861"/>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14</xdr:row>
      <xdr:rowOff>73755</xdr:rowOff>
    </xdr:from>
    <xdr:to>
      <xdr:col>42</xdr:col>
      <xdr:colOff>522065</xdr:colOff>
      <xdr:row>15</xdr:row>
      <xdr:rowOff>183287</xdr:rowOff>
    </xdr:to>
    <xdr:sp macro="" textlink="DONA3">
      <xdr:nvSpPr>
        <xdr:cNvPr id="218" name="TextBox 217">
          <a:extLst>
            <a:ext uri="{FF2B5EF4-FFF2-40B4-BE49-F238E27FC236}">
              <a16:creationId xmlns:a16="http://schemas.microsoft.com/office/drawing/2014/main" id="{00000000-0008-0000-0900-0000DA000000}"/>
            </a:ext>
          </a:extLst>
        </xdr:cNvPr>
        <xdr:cNvSpPr txBox="1"/>
      </xdr:nvSpPr>
      <xdr:spPr>
        <a:xfrm>
          <a:off x="24126259" y="2722170"/>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15</xdr:row>
      <xdr:rowOff>183592</xdr:rowOff>
    </xdr:from>
    <xdr:to>
      <xdr:col>42</xdr:col>
      <xdr:colOff>522065</xdr:colOff>
      <xdr:row>17</xdr:row>
      <xdr:rowOff>77021</xdr:rowOff>
    </xdr:to>
    <xdr:sp macro="" textlink="DONA4">
      <xdr:nvSpPr>
        <xdr:cNvPr id="219" name="TextBox 218">
          <a:extLst>
            <a:ext uri="{FF2B5EF4-FFF2-40B4-BE49-F238E27FC236}">
              <a16:creationId xmlns:a16="http://schemas.microsoft.com/office/drawing/2014/main" id="{00000000-0008-0000-0900-0000DB000000}"/>
            </a:ext>
          </a:extLst>
        </xdr:cNvPr>
        <xdr:cNvSpPr txBox="1"/>
      </xdr:nvSpPr>
      <xdr:spPr>
        <a:xfrm>
          <a:off x="24126259" y="3015506"/>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17</xdr:row>
      <xdr:rowOff>68438</xdr:rowOff>
    </xdr:from>
    <xdr:to>
      <xdr:col>42</xdr:col>
      <xdr:colOff>522065</xdr:colOff>
      <xdr:row>18</xdr:row>
      <xdr:rowOff>183048</xdr:rowOff>
    </xdr:to>
    <xdr:sp macro="" textlink="DONA5">
      <xdr:nvSpPr>
        <xdr:cNvPr id="220" name="TextBox 219">
          <a:extLst>
            <a:ext uri="{FF2B5EF4-FFF2-40B4-BE49-F238E27FC236}">
              <a16:creationId xmlns:a16="http://schemas.microsoft.com/office/drawing/2014/main" id="{00000000-0008-0000-0900-0000DC000000}"/>
            </a:ext>
          </a:extLst>
        </xdr:cNvPr>
        <xdr:cNvSpPr txBox="1"/>
      </xdr:nvSpPr>
      <xdr:spPr>
        <a:xfrm>
          <a:off x="24126259" y="3304816"/>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178498</xdr:rowOff>
    </xdr:from>
    <xdr:to>
      <xdr:col>23</xdr:col>
      <xdr:colOff>316803</xdr:colOff>
      <xdr:row>9</xdr:row>
      <xdr:rowOff>0</xdr:rowOff>
    </xdr:to>
    <xdr:grpSp>
      <xdr:nvGrpSpPr>
        <xdr:cNvPr id="23" name="Group 22">
          <a:extLst>
            <a:ext uri="{FF2B5EF4-FFF2-40B4-BE49-F238E27FC236}">
              <a16:creationId xmlns:a16="http://schemas.microsoft.com/office/drawing/2014/main" id="{00000000-0008-0000-0900-000017000000}"/>
            </a:ext>
          </a:extLst>
        </xdr:cNvPr>
        <xdr:cNvGrpSpPr/>
      </xdr:nvGrpSpPr>
      <xdr:grpSpPr>
        <a:xfrm>
          <a:off x="11344275" y="181673"/>
          <a:ext cx="3409253" cy="1618552"/>
          <a:chOff x="10849207" y="181673"/>
          <a:chExt cx="3275671" cy="1595553"/>
        </a:xfrm>
      </xdr:grpSpPr>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14"/>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46" name="TextBox 145">
            <a:extLst>
              <a:ext uri="{FF2B5EF4-FFF2-40B4-BE49-F238E27FC236}">
                <a16:creationId xmlns:a16="http://schemas.microsoft.com/office/drawing/2014/main" id="{00000000-0008-0000-0900-000092000000}"/>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21" name="Chart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22" name="Chart 2">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208" name="TextBox 207">
          <a:extLst>
            <a:ext uri="{FF2B5EF4-FFF2-40B4-BE49-F238E27FC236}">
              <a16:creationId xmlns:a16="http://schemas.microsoft.com/office/drawing/2014/main" id="{00000000-0008-0000-0900-0000D0000000}"/>
            </a:ext>
          </a:extLst>
        </xdr:cNvPr>
        <xdr:cNvSpPr txBox="1"/>
      </xdr:nvSpPr>
      <xdr:spPr>
        <a:xfrm>
          <a:off x="3840743" y="7418795"/>
          <a:ext cx="3221698" cy="554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25</xdr:col>
      <xdr:colOff>12697</xdr:colOff>
      <xdr:row>0</xdr:row>
      <xdr:rowOff>0</xdr:rowOff>
    </xdr:from>
    <xdr:to>
      <xdr:col>56</xdr:col>
      <xdr:colOff>87736</xdr:colOff>
      <xdr:row>64</xdr:row>
      <xdr:rowOff>124599</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bwMode="auto">
        <a:xfrm>
          <a:off x="17033872" y="0"/>
          <a:ext cx="19410789" cy="12869049"/>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14</xdr:col>
      <xdr:colOff>372449</xdr:colOff>
      <xdr:row>11</xdr:row>
      <xdr:rowOff>73930</xdr:rowOff>
    </xdr:from>
    <xdr:to>
      <xdr:col>17</xdr:col>
      <xdr:colOff>675187</xdr:colOff>
      <xdr:row>13</xdr:row>
      <xdr:rowOff>35675</xdr:rowOff>
    </xdr:to>
    <xdr:sp macro="" textlink="">
      <xdr:nvSpPr>
        <xdr:cNvPr id="251" name="TextBox 250">
          <a:extLst>
            <a:ext uri="{FF2B5EF4-FFF2-40B4-BE49-F238E27FC236}">
              <a16:creationId xmlns:a16="http://schemas.microsoft.com/office/drawing/2014/main" id="{D308138E-74AA-4734-A13E-E42DB2F332B4}"/>
            </a:ext>
          </a:extLst>
        </xdr:cNvPr>
        <xdr:cNvSpPr txBox="1"/>
      </xdr:nvSpPr>
      <xdr:spPr>
        <a:xfrm>
          <a:off x="8528671" y="2134152"/>
          <a:ext cx="2080738" cy="35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 Water</a:t>
          </a:r>
        </a:p>
      </xdr:txBody>
    </xdr:sp>
    <xdr:clientData/>
  </xdr:twoCellAnchor>
  <xdr:twoCellAnchor>
    <xdr:from>
      <xdr:col>13</xdr:col>
      <xdr:colOff>100899</xdr:colOff>
      <xdr:row>26</xdr:row>
      <xdr:rowOff>37628</xdr:rowOff>
    </xdr:from>
    <xdr:to>
      <xdr:col>17</xdr:col>
      <xdr:colOff>726319</xdr:colOff>
      <xdr:row>29</xdr:row>
      <xdr:rowOff>158029</xdr:rowOff>
    </xdr:to>
    <xdr:sp macro="" textlink="">
      <xdr:nvSpPr>
        <xdr:cNvPr id="252" name="Rectangle 251">
          <a:extLst>
            <a:ext uri="{FF2B5EF4-FFF2-40B4-BE49-F238E27FC236}">
              <a16:creationId xmlns:a16="http://schemas.microsoft.com/office/drawing/2014/main" id="{D9873D48-723E-496F-B837-02E4284F25C4}"/>
            </a:ext>
          </a:extLst>
        </xdr:cNvPr>
        <xdr:cNvSpPr/>
      </xdr:nvSpPr>
      <xdr:spPr>
        <a:xfrm>
          <a:off x="7664455" y="5061184"/>
          <a:ext cx="2996086" cy="71306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269368</xdr:colOff>
      <xdr:row>23</xdr:row>
      <xdr:rowOff>68260</xdr:rowOff>
    </xdr:from>
    <xdr:to>
      <xdr:col>23</xdr:col>
      <xdr:colOff>408758</xdr:colOff>
      <xdr:row>25</xdr:row>
      <xdr:rowOff>135539</xdr:rowOff>
    </xdr:to>
    <xdr:sp macro="" textlink="DollarDonations">
      <xdr:nvSpPr>
        <xdr:cNvPr id="257" name="TextBox 256">
          <a:extLst>
            <a:ext uri="{FF2B5EF4-FFF2-40B4-BE49-F238E27FC236}">
              <a16:creationId xmlns:a16="http://schemas.microsoft.com/office/drawing/2014/main" id="{7CACD4EC-8CD1-43EC-86A1-C4752362E064}"/>
            </a:ext>
          </a:extLst>
        </xdr:cNvPr>
        <xdr:cNvSpPr txBox="1"/>
      </xdr:nvSpPr>
      <xdr:spPr>
        <a:xfrm>
          <a:off x="12816498" y="4548538"/>
          <a:ext cx="1315316" cy="467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xdr:from>
      <xdr:col>18</xdr:col>
      <xdr:colOff>209228</xdr:colOff>
      <xdr:row>16</xdr:row>
      <xdr:rowOff>176445</xdr:rowOff>
    </xdr:from>
    <xdr:to>
      <xdr:col>23</xdr:col>
      <xdr:colOff>11002</xdr:colOff>
      <xdr:row>18</xdr:row>
      <xdr:rowOff>87871</xdr:rowOff>
    </xdr:to>
    <xdr:sp macro="" textlink="DONA1">
      <xdr:nvSpPr>
        <xdr:cNvPr id="258" name="TextBox 257">
          <a:extLst>
            <a:ext uri="{FF2B5EF4-FFF2-40B4-BE49-F238E27FC236}">
              <a16:creationId xmlns:a16="http://schemas.microsoft.com/office/drawing/2014/main" id="{4C6E5716-B3B9-4FF4-8364-9346E73B774C}"/>
            </a:ext>
          </a:extLst>
        </xdr:cNvPr>
        <xdr:cNvSpPr txBox="1"/>
      </xdr:nvSpPr>
      <xdr:spPr>
        <a:xfrm>
          <a:off x="11058435" y="3219799"/>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124503</xdr:colOff>
      <xdr:row>26</xdr:row>
      <xdr:rowOff>56443</xdr:rowOff>
    </xdr:from>
    <xdr:to>
      <xdr:col>23</xdr:col>
      <xdr:colOff>215967</xdr:colOff>
      <xdr:row>29</xdr:row>
      <xdr:rowOff>179155</xdr:rowOff>
    </xdr:to>
    <xdr:sp macro="" textlink="">
      <xdr:nvSpPr>
        <xdr:cNvPr id="259" name="Rectangle 258">
          <a:extLst>
            <a:ext uri="{FF2B5EF4-FFF2-40B4-BE49-F238E27FC236}">
              <a16:creationId xmlns:a16="http://schemas.microsoft.com/office/drawing/2014/main" id="{F78AF74B-D6C4-4652-837D-5B4F353BFBDE}"/>
            </a:ext>
          </a:extLst>
        </xdr:cNvPr>
        <xdr:cNvSpPr/>
      </xdr:nvSpPr>
      <xdr:spPr>
        <a:xfrm>
          <a:off x="11519225" y="5136443"/>
          <a:ext cx="3830909" cy="722434"/>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174527</xdr:colOff>
      <xdr:row>14</xdr:row>
      <xdr:rowOff>68797</xdr:rowOff>
    </xdr:from>
    <xdr:to>
      <xdr:col>23</xdr:col>
      <xdr:colOff>216370</xdr:colOff>
      <xdr:row>16</xdr:row>
      <xdr:rowOff>168449</xdr:rowOff>
    </xdr:to>
    <xdr:sp macro="" textlink="DonText">
      <xdr:nvSpPr>
        <xdr:cNvPr id="260" name="TextBox 259">
          <a:extLst>
            <a:ext uri="{FF2B5EF4-FFF2-40B4-BE49-F238E27FC236}">
              <a16:creationId xmlns:a16="http://schemas.microsoft.com/office/drawing/2014/main" id="{A1840B9B-5DB3-4ACB-8DE3-462E3DB228D7}"/>
            </a:ext>
          </a:extLst>
        </xdr:cNvPr>
        <xdr:cNvSpPr txBox="1"/>
      </xdr:nvSpPr>
      <xdr:spPr>
        <a:xfrm>
          <a:off x="10957768" y="2749908"/>
          <a:ext cx="2981658" cy="49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09A7C-4F1C-4067-9920-AF5C48247C9A}" type="TxLink">
            <a:rPr lang="en-US" sz="1100" b="1" i="0" u="none" strike="noStrike">
              <a:solidFill>
                <a:srgbClr val="000000"/>
              </a:solidFill>
              <a:latin typeface="+mj-lt"/>
              <a:cs typeface="Arial"/>
            </a:rPr>
            <a:pPr/>
            <a:t>Your production recorded no donations.</a:t>
          </a:fld>
          <a:endParaRPr lang="en-US" sz="1100" b="1">
            <a:solidFill>
              <a:schemeClr val="accent1">
                <a:lumMod val="75000"/>
              </a:schemeClr>
            </a:solidFill>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DONA2">
      <xdr:nvSpPr>
        <xdr:cNvPr id="261" name="TextBox 260">
          <a:extLst>
            <a:ext uri="{FF2B5EF4-FFF2-40B4-BE49-F238E27FC236}">
              <a16:creationId xmlns:a16="http://schemas.microsoft.com/office/drawing/2014/main" id="{6EF46857-B03D-4203-99C5-03924D664AFC}"/>
            </a:ext>
          </a:extLst>
        </xdr:cNvPr>
        <xdr:cNvSpPr txBox="1"/>
      </xdr:nvSpPr>
      <xdr:spPr>
        <a:xfrm>
          <a:off x="11058435" y="3513135"/>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DONA3">
      <xdr:nvSpPr>
        <xdr:cNvPr id="262" name="TextBox 261">
          <a:extLst>
            <a:ext uri="{FF2B5EF4-FFF2-40B4-BE49-F238E27FC236}">
              <a16:creationId xmlns:a16="http://schemas.microsoft.com/office/drawing/2014/main" id="{4A6679C9-4206-46BF-8FC2-C3DEEE35875A}"/>
            </a:ext>
          </a:extLst>
        </xdr:cNvPr>
        <xdr:cNvSpPr txBox="1"/>
      </xdr:nvSpPr>
      <xdr:spPr>
        <a:xfrm>
          <a:off x="11058435" y="3802444"/>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21</xdr:row>
      <xdr:rowOff>65079</xdr:rowOff>
    </xdr:from>
    <xdr:to>
      <xdr:col>23</xdr:col>
      <xdr:colOff>11002</xdr:colOff>
      <xdr:row>22</xdr:row>
      <xdr:rowOff>169947</xdr:rowOff>
    </xdr:to>
    <xdr:sp macro="" textlink="DONA4">
      <xdr:nvSpPr>
        <xdr:cNvPr id="263" name="TextBox 262">
          <a:extLst>
            <a:ext uri="{FF2B5EF4-FFF2-40B4-BE49-F238E27FC236}">
              <a16:creationId xmlns:a16="http://schemas.microsoft.com/office/drawing/2014/main" id="{B8871995-4029-491C-A2B8-DC7ADF4B3071}"/>
            </a:ext>
          </a:extLst>
        </xdr:cNvPr>
        <xdr:cNvSpPr txBox="1"/>
      </xdr:nvSpPr>
      <xdr:spPr>
        <a:xfrm>
          <a:off x="11058435" y="4095780"/>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DONA5">
      <xdr:nvSpPr>
        <xdr:cNvPr id="264" name="TextBox 263">
          <a:extLst>
            <a:ext uri="{FF2B5EF4-FFF2-40B4-BE49-F238E27FC236}">
              <a16:creationId xmlns:a16="http://schemas.microsoft.com/office/drawing/2014/main" id="{D3B91938-9B48-449B-BA71-D8889228624A}"/>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274" name="TextBox 273">
          <a:extLst>
            <a:ext uri="{FF2B5EF4-FFF2-40B4-BE49-F238E27FC236}">
              <a16:creationId xmlns:a16="http://schemas.microsoft.com/office/drawing/2014/main" id="{2B72550E-3C94-4285-8DE4-3435FA22EEBC}"/>
            </a:ext>
          </a:extLst>
        </xdr:cNvPr>
        <xdr:cNvSpPr txBox="1"/>
      </xdr:nvSpPr>
      <xdr:spPr>
        <a:xfrm>
          <a:off x="11685539" y="2102479"/>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187456</xdr:colOff>
      <xdr:row>26</xdr:row>
      <xdr:rowOff>68514</xdr:rowOff>
    </xdr:from>
    <xdr:to>
      <xdr:col>14</xdr:col>
      <xdr:colOff>543048</xdr:colOff>
      <xdr:row>27</xdr:row>
      <xdr:rowOff>109716</xdr:rowOff>
    </xdr:to>
    <xdr:sp macro="" textlink="">
      <xdr:nvSpPr>
        <xdr:cNvPr id="283" name="TextBox 282">
          <a:extLst>
            <a:ext uri="{FF2B5EF4-FFF2-40B4-BE49-F238E27FC236}">
              <a16:creationId xmlns:a16="http://schemas.microsoft.com/office/drawing/2014/main" id="{875C484C-D124-41C9-81B3-51499340223C}"/>
            </a:ext>
          </a:extLst>
        </xdr:cNvPr>
        <xdr:cNvSpPr txBox="1"/>
      </xdr:nvSpPr>
      <xdr:spPr>
        <a:xfrm>
          <a:off x="7751012" y="5092070"/>
          <a:ext cx="948258"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242815</xdr:colOff>
      <xdr:row>26</xdr:row>
      <xdr:rowOff>99613</xdr:rowOff>
    </xdr:from>
    <xdr:to>
      <xdr:col>20</xdr:col>
      <xdr:colOff>5739</xdr:colOff>
      <xdr:row>27</xdr:row>
      <xdr:rowOff>140815</xdr:rowOff>
    </xdr:to>
    <xdr:sp macro="" textlink="">
      <xdr:nvSpPr>
        <xdr:cNvPr id="284" name="TextBox 283">
          <a:extLst>
            <a:ext uri="{FF2B5EF4-FFF2-40B4-BE49-F238E27FC236}">
              <a16:creationId xmlns:a16="http://schemas.microsoft.com/office/drawing/2014/main" id="{CB899631-24EA-4847-AB2F-7EC2652DCD86}"/>
            </a:ext>
          </a:extLst>
        </xdr:cNvPr>
        <xdr:cNvSpPr txBox="1"/>
      </xdr:nvSpPr>
      <xdr:spPr>
        <a:xfrm>
          <a:off x="11089556" y="5123169"/>
          <a:ext cx="948257"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oneCellAnchor>
    <xdr:from>
      <xdr:col>13</xdr:col>
      <xdr:colOff>174238</xdr:colOff>
      <xdr:row>26</xdr:row>
      <xdr:rowOff>58079</xdr:rowOff>
    </xdr:from>
    <xdr:ext cx="2903963" cy="696951"/>
    <xdr:sp macro="" textlink="">
      <xdr:nvSpPr>
        <xdr:cNvPr id="288" name="TextBox 287">
          <a:extLst>
            <a:ext uri="{FF2B5EF4-FFF2-40B4-BE49-F238E27FC236}">
              <a16:creationId xmlns:a16="http://schemas.microsoft.com/office/drawing/2014/main" id="{D35A0CCE-AEA3-4122-9575-8D0B121EE90B}"/>
            </a:ext>
          </a:extLst>
        </xdr:cNvPr>
        <xdr:cNvSpPr txBox="1"/>
      </xdr:nvSpPr>
      <xdr:spPr>
        <a:xfrm>
          <a:off x="7736159" y="5076128"/>
          <a:ext cx="2903963" cy="696951"/>
        </a:xfrm>
        <a:prstGeom prst="rect">
          <a:avLst/>
        </a:prstGeom>
        <a:noFill/>
      </xdr:spPr>
      <xdr:txBody>
        <a:bodyPr vertOverflow="clip" horzOverflow="clip" wrap="square" lIns="0" tIns="0" rIns="0" bIns="0" rtlCol="0" anchor="t">
          <a:noAutofit/>
        </a:bodyPr>
        <a:lstStyle/>
        <a:p>
          <a:pPr algn="l"/>
          <a:endParaRPr lang="en-US" sz="1000" i="1" dirty="0" err="1">
            <a:solidFill>
              <a:srgbClr val="000000"/>
            </a:solidFill>
            <a:latin typeface="+mn-lt"/>
            <a:cs typeface="Arial" panose="020B0604020202020204" pitchFamily="34" charset="0"/>
          </a:endParaRPr>
        </a:p>
      </xdr:txBody>
    </xdr:sp>
    <xdr:clientData/>
  </xdr:oneCellAnchor>
  <xdr:twoCellAnchor>
    <xdr:from>
      <xdr:col>19</xdr:col>
      <xdr:colOff>302012</xdr:colOff>
      <xdr:row>30</xdr:row>
      <xdr:rowOff>146764</xdr:rowOff>
    </xdr:from>
    <xdr:to>
      <xdr:col>23</xdr:col>
      <xdr:colOff>243933</xdr:colOff>
      <xdr:row>33</xdr:row>
      <xdr:rowOff>151006</xdr:rowOff>
    </xdr:to>
    <xdr:sp macro="" textlink="">
      <xdr:nvSpPr>
        <xdr:cNvPr id="290" name="TextBox 289">
          <a:extLst>
            <a:ext uri="{FF2B5EF4-FFF2-40B4-BE49-F238E27FC236}">
              <a16:creationId xmlns:a16="http://schemas.microsoft.com/office/drawing/2014/main" id="{27B5D17A-553B-48CF-B13A-FD79221E5743}"/>
            </a:ext>
          </a:extLst>
        </xdr:cNvPr>
        <xdr:cNvSpPr txBox="1"/>
      </xdr:nvSpPr>
      <xdr:spPr>
        <a:xfrm>
          <a:off x="11743628" y="6117313"/>
          <a:ext cx="2311555" cy="59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a:solidFill>
                <a:schemeClr val="bg1"/>
              </a:solidFill>
              <a:effectLst/>
              <a:latin typeface="+mj-lt"/>
              <a:ea typeface="+mn-ea"/>
              <a:cs typeface="+mn-cs"/>
            </a:rPr>
            <a:t>CO</a:t>
          </a:r>
          <a:r>
            <a:rPr lang="en-US" sz="1600" baseline="-25000">
              <a:solidFill>
                <a:schemeClr val="bg1"/>
              </a:solidFill>
              <a:effectLst/>
              <a:latin typeface="+mj-lt"/>
              <a:ea typeface="+mn-ea"/>
              <a:cs typeface="+mn-cs"/>
            </a:rPr>
            <a:t>2</a:t>
          </a:r>
          <a:r>
            <a:rPr lang="en-US" sz="1600">
              <a:solidFill>
                <a:schemeClr val="bg1"/>
              </a:solidFill>
              <a:effectLst/>
              <a:latin typeface="+mj-lt"/>
              <a:ea typeface="+mn-ea"/>
              <a:cs typeface="+mn-cs"/>
            </a:rPr>
            <a:t> Emissions by Scope (Metric Tons)</a:t>
          </a:r>
          <a:endParaRPr lang="en-US" sz="1600">
            <a:solidFill>
              <a:schemeClr val="bg1"/>
            </a:solidFill>
            <a:effectLst/>
            <a:latin typeface="+mj-lt"/>
          </a:endParaRPr>
        </a:p>
      </xdr:txBody>
    </xdr:sp>
    <xdr:clientData/>
  </xdr:twoCellAnchor>
  <xdr:twoCellAnchor>
    <xdr:from>
      <xdr:col>13</xdr:col>
      <xdr:colOff>151007</xdr:colOff>
      <xdr:row>27</xdr:row>
      <xdr:rowOff>28222</xdr:rowOff>
    </xdr:from>
    <xdr:to>
      <xdr:col>17</xdr:col>
      <xdr:colOff>682022</xdr:colOff>
      <xdr:row>29</xdr:row>
      <xdr:rowOff>185854</xdr:rowOff>
    </xdr:to>
    <xdr:sp macro="" textlink="">
      <xdr:nvSpPr>
        <xdr:cNvPr id="147" name="TextBox 146">
          <a:extLst>
            <a:ext uri="{FF2B5EF4-FFF2-40B4-BE49-F238E27FC236}">
              <a16:creationId xmlns:a16="http://schemas.microsoft.com/office/drawing/2014/main" id="{2F75139F-3023-44E5-8CA7-6D9261669D80}"/>
            </a:ext>
          </a:extLst>
        </xdr:cNvPr>
        <xdr:cNvSpPr txBox="1"/>
      </xdr:nvSpPr>
      <xdr:spPr>
        <a:xfrm>
          <a:off x="7714563" y="5249333"/>
          <a:ext cx="2901681" cy="552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235493</xdr:colOff>
      <xdr:row>27</xdr:row>
      <xdr:rowOff>56445</xdr:rowOff>
    </xdr:from>
    <xdr:to>
      <xdr:col>23</xdr:col>
      <xdr:colOff>172829</xdr:colOff>
      <xdr:row>29</xdr:row>
      <xdr:rowOff>140675</xdr:rowOff>
    </xdr:to>
    <xdr:sp macro="" textlink="">
      <xdr:nvSpPr>
        <xdr:cNvPr id="154" name="TextBox 153">
          <a:extLst>
            <a:ext uri="{FF2B5EF4-FFF2-40B4-BE49-F238E27FC236}">
              <a16:creationId xmlns:a16="http://schemas.microsoft.com/office/drawing/2014/main" id="{7237A111-3560-42B0-97FE-86B5005C2752}"/>
            </a:ext>
          </a:extLst>
        </xdr:cNvPr>
        <xdr:cNvSpPr txBox="1"/>
      </xdr:nvSpPr>
      <xdr:spPr>
        <a:xfrm>
          <a:off x="11630215" y="5336352"/>
          <a:ext cx="3676781" cy="48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241614</xdr:colOff>
      <xdr:row>46</xdr:row>
      <xdr:rowOff>57854</xdr:rowOff>
    </xdr:from>
    <xdr:to>
      <xdr:col>17</xdr:col>
      <xdr:colOff>770724</xdr:colOff>
      <xdr:row>49</xdr:row>
      <xdr:rowOff>153335</xdr:rowOff>
    </xdr:to>
    <xdr:sp macro="" textlink="">
      <xdr:nvSpPr>
        <xdr:cNvPr id="156" name="TextBox 155">
          <a:extLst>
            <a:ext uri="{FF2B5EF4-FFF2-40B4-BE49-F238E27FC236}">
              <a16:creationId xmlns:a16="http://schemas.microsoft.com/office/drawing/2014/main" id="{6180F278-D177-4A62-BF6D-1B20632C1CD8}"/>
            </a:ext>
          </a:extLst>
        </xdr:cNvPr>
        <xdr:cNvSpPr txBox="1"/>
      </xdr:nvSpPr>
      <xdr:spPr>
        <a:xfrm>
          <a:off x="7803535" y="9187915"/>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46463</xdr:colOff>
      <xdr:row>3</xdr:row>
      <xdr:rowOff>53899</xdr:rowOff>
    </xdr:from>
    <xdr:to>
      <xdr:col>22</xdr:col>
      <xdr:colOff>575573</xdr:colOff>
      <xdr:row>6</xdr:row>
      <xdr:rowOff>149381</xdr:rowOff>
    </xdr:to>
    <xdr:sp macro="" textlink="">
      <xdr:nvSpPr>
        <xdr:cNvPr id="165" name="TextBox 164">
          <a:extLst>
            <a:ext uri="{FF2B5EF4-FFF2-40B4-BE49-F238E27FC236}">
              <a16:creationId xmlns:a16="http://schemas.microsoft.com/office/drawing/2014/main" id="{67B49DDE-E5F0-4215-95BC-8EAA45862A74}"/>
            </a:ext>
          </a:extLst>
        </xdr:cNvPr>
        <xdr:cNvSpPr txBox="1"/>
      </xdr:nvSpPr>
      <xdr:spPr>
        <a:xfrm>
          <a:off x="10895670" y="646308"/>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24</xdr:col>
      <xdr:colOff>1164527</xdr:colOff>
      <xdr:row>14</xdr:row>
      <xdr:rowOff>57377</xdr:rowOff>
    </xdr:from>
    <xdr:to>
      <xdr:col>32</xdr:col>
      <xdr:colOff>410099</xdr:colOff>
      <xdr:row>31</xdr:row>
      <xdr:rowOff>48817</xdr:rowOff>
    </xdr:to>
    <xdr:sp macro="" textlink="">
      <xdr:nvSpPr>
        <xdr:cNvPr id="175" name="TextBox 174">
          <a:extLst>
            <a:ext uri="{FF2B5EF4-FFF2-40B4-BE49-F238E27FC236}">
              <a16:creationId xmlns:a16="http://schemas.microsoft.com/office/drawing/2014/main" id="{25237381-3CEF-426E-B161-B39DA001F868}"/>
            </a:ext>
          </a:extLst>
        </xdr:cNvPr>
        <xdr:cNvSpPr txBox="1"/>
      </xdr:nvSpPr>
      <xdr:spPr>
        <a:xfrm>
          <a:off x="16290227" y="2743427"/>
          <a:ext cx="5551122" cy="356331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Sela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18</xdr:col>
      <xdr:colOff>193706</xdr:colOff>
      <xdr:row>34</xdr:row>
      <xdr:rowOff>42235</xdr:rowOff>
    </xdr:from>
    <xdr:to>
      <xdr:col>23</xdr:col>
      <xdr:colOff>111512</xdr:colOff>
      <xdr:row>44</xdr:row>
      <xdr:rowOff>171079</xdr:rowOff>
    </xdr:to>
    <xdr:graphicFrame macro="">
      <xdr:nvGraphicFramePr>
        <xdr:cNvPr id="161" name="Chart 2">
          <a:extLst>
            <a:ext uri="{FF2B5EF4-FFF2-40B4-BE49-F238E27FC236}">
              <a16:creationId xmlns:a16="http://schemas.microsoft.com/office/drawing/2014/main" id="{39CDFCCD-0467-41B4-BFA1-DB154232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11674</xdr:colOff>
      <xdr:row>45</xdr:row>
      <xdr:rowOff>58856</xdr:rowOff>
    </xdr:from>
    <xdr:to>
      <xdr:col>23</xdr:col>
      <xdr:colOff>89204</xdr:colOff>
      <xdr:row>50</xdr:row>
      <xdr:rowOff>134917</xdr:rowOff>
    </xdr:to>
    <xdr:sp macro="" textlink="">
      <xdr:nvSpPr>
        <xdr:cNvPr id="162" name="TextBox 161">
          <a:extLst>
            <a:ext uri="{FF2B5EF4-FFF2-40B4-BE49-F238E27FC236}">
              <a16:creationId xmlns:a16="http://schemas.microsoft.com/office/drawing/2014/main" id="{8A993137-4EAF-43F5-8CCD-417FF956271B}"/>
            </a:ext>
          </a:extLst>
        </xdr:cNvPr>
        <xdr:cNvSpPr txBox="1"/>
      </xdr:nvSpPr>
      <xdr:spPr>
        <a:xfrm>
          <a:off x="11507935" y="9053769"/>
          <a:ext cx="2462921" cy="106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361696</xdr:colOff>
      <xdr:row>46</xdr:row>
      <xdr:rowOff>64293</xdr:rowOff>
    </xdr:from>
    <xdr:to>
      <xdr:col>18</xdr:col>
      <xdr:colOff>540750</xdr:colOff>
      <xdr:row>47</xdr:row>
      <xdr:rowOff>30309</xdr:rowOff>
    </xdr:to>
    <xdr:pic>
      <xdr:nvPicPr>
        <xdr:cNvPr id="7" name="Picture 6">
          <a:extLst>
            <a:ext uri="{FF2B5EF4-FFF2-40B4-BE49-F238E27FC236}">
              <a16:creationId xmlns:a16="http://schemas.microsoft.com/office/drawing/2014/main" id="{D1DB321E-3B14-49C6-8F3A-54B18551AEDE}"/>
            </a:ext>
          </a:extLst>
        </xdr:cNvPr>
        <xdr:cNvPicPr>
          <a:picLocks noChangeAspect="1"/>
        </xdr:cNvPicPr>
      </xdr:nvPicPr>
      <xdr:blipFill>
        <a:blip xmlns:r="http://schemas.openxmlformats.org/officeDocument/2006/relationships" r:embed="rId18"/>
        <a:stretch>
          <a:fillRect/>
        </a:stretch>
      </xdr:blipFill>
      <xdr:spPr>
        <a:xfrm>
          <a:off x="11261609" y="9257989"/>
          <a:ext cx="181594" cy="162258"/>
        </a:xfrm>
        <a:prstGeom prst="rect">
          <a:avLst/>
        </a:prstGeom>
      </xdr:spPr>
    </xdr:pic>
    <xdr:clientData/>
  </xdr:twoCellAnchor>
  <xdr:twoCellAnchor editAs="oneCell">
    <xdr:from>
      <xdr:col>18</xdr:col>
      <xdr:colOff>346456</xdr:colOff>
      <xdr:row>48</xdr:row>
      <xdr:rowOff>105102</xdr:rowOff>
    </xdr:from>
    <xdr:to>
      <xdr:col>18</xdr:col>
      <xdr:colOff>565069</xdr:colOff>
      <xdr:row>49</xdr:row>
      <xdr:rowOff>107834</xdr:rowOff>
    </xdr:to>
    <xdr:pic>
      <xdr:nvPicPr>
        <xdr:cNvPr id="16" name="Picture 15">
          <a:extLst>
            <a:ext uri="{FF2B5EF4-FFF2-40B4-BE49-F238E27FC236}">
              <a16:creationId xmlns:a16="http://schemas.microsoft.com/office/drawing/2014/main" id="{F1AF9A92-0C3D-419C-A16B-58026F4C38E8}"/>
            </a:ext>
          </a:extLst>
        </xdr:cNvPr>
        <xdr:cNvPicPr>
          <a:picLocks noChangeAspect="1"/>
        </xdr:cNvPicPr>
      </xdr:nvPicPr>
      <xdr:blipFill>
        <a:blip xmlns:r="http://schemas.openxmlformats.org/officeDocument/2006/relationships" r:embed="rId19"/>
        <a:stretch>
          <a:fillRect/>
        </a:stretch>
      </xdr:blipFill>
      <xdr:spPr>
        <a:xfrm>
          <a:off x="11246369" y="9696363"/>
          <a:ext cx="202738" cy="204689"/>
        </a:xfrm>
        <a:prstGeom prst="rect">
          <a:avLst/>
        </a:prstGeom>
      </xdr:spPr>
    </xdr:pic>
    <xdr:clientData/>
  </xdr:twoCellAnchor>
  <xdr:twoCellAnchor editAs="oneCell">
    <xdr:from>
      <xdr:col>18</xdr:col>
      <xdr:colOff>355318</xdr:colOff>
      <xdr:row>47</xdr:row>
      <xdr:rowOff>73443</xdr:rowOff>
    </xdr:from>
    <xdr:to>
      <xdr:col>18</xdr:col>
      <xdr:colOff>540447</xdr:colOff>
      <xdr:row>48</xdr:row>
      <xdr:rowOff>75886</xdr:rowOff>
    </xdr:to>
    <xdr:pic>
      <xdr:nvPicPr>
        <xdr:cNvPr id="18" name="Picture 17">
          <a:extLst>
            <a:ext uri="{FF2B5EF4-FFF2-40B4-BE49-F238E27FC236}">
              <a16:creationId xmlns:a16="http://schemas.microsoft.com/office/drawing/2014/main" id="{F5327BDD-5480-4632-B943-3C6E3E7FCA50}"/>
            </a:ext>
          </a:extLst>
        </xdr:cNvPr>
        <xdr:cNvPicPr>
          <a:picLocks noChangeAspect="1"/>
        </xdr:cNvPicPr>
      </xdr:nvPicPr>
      <xdr:blipFill>
        <a:blip xmlns:r="http://schemas.openxmlformats.org/officeDocument/2006/relationships" r:embed="rId20"/>
        <a:stretch>
          <a:fillRect/>
        </a:stretch>
      </xdr:blipFill>
      <xdr:spPr>
        <a:xfrm>
          <a:off x="11255231" y="9465921"/>
          <a:ext cx="191479" cy="201226"/>
        </a:xfrm>
        <a:prstGeom prst="rect">
          <a:avLst/>
        </a:prstGeom>
      </xdr:spPr>
    </xdr:pic>
    <xdr:clientData/>
  </xdr:twoCellAnchor>
  <xdr:twoCellAnchor>
    <xdr:from>
      <xdr:col>20</xdr:col>
      <xdr:colOff>183328</xdr:colOff>
      <xdr:row>46</xdr:row>
      <xdr:rowOff>24290</xdr:rowOff>
    </xdr:from>
    <xdr:to>
      <xdr:col>22</xdr:col>
      <xdr:colOff>110879</xdr:colOff>
      <xdr:row>47</xdr:row>
      <xdr:rowOff>114536</xdr:rowOff>
    </xdr:to>
    <xdr:sp macro="" textlink="Scope_1">
      <xdr:nvSpPr>
        <xdr:cNvPr id="178" name="TextBox 177">
          <a:extLst>
            <a:ext uri="{FF2B5EF4-FFF2-40B4-BE49-F238E27FC236}">
              <a16:creationId xmlns:a16="http://schemas.microsoft.com/office/drawing/2014/main" id="{B2962A90-7E92-4EEA-A386-025833FB6144}"/>
            </a:ext>
          </a:extLst>
        </xdr:cNvPr>
        <xdr:cNvSpPr txBox="1"/>
      </xdr:nvSpPr>
      <xdr:spPr>
        <a:xfrm>
          <a:off x="12252425" y="9124045"/>
          <a:ext cx="1117254" cy="28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ED58507-19B5-47A9-942D-A88FFC12A116}"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298450</xdr:colOff>
      <xdr:row>47</xdr:row>
      <xdr:rowOff>46991</xdr:rowOff>
    </xdr:from>
    <xdr:to>
      <xdr:col>23</xdr:col>
      <xdr:colOff>83574</xdr:colOff>
      <xdr:row>47</xdr:row>
      <xdr:rowOff>63910</xdr:rowOff>
    </xdr:to>
    <xdr:cxnSp macro="">
      <xdr:nvCxnSpPr>
        <xdr:cNvPr id="24" name="Straight Connector 23">
          <a:extLst>
            <a:ext uri="{FF2B5EF4-FFF2-40B4-BE49-F238E27FC236}">
              <a16:creationId xmlns:a16="http://schemas.microsoft.com/office/drawing/2014/main" id="{16D8BD18-B8A9-444F-8D3A-39383EAE35B9}"/>
            </a:ext>
          </a:extLst>
        </xdr:cNvPr>
        <xdr:cNvCxnSpPr/>
      </xdr:nvCxnSpPr>
      <xdr:spPr bwMode="auto">
        <a:xfrm>
          <a:off x="11177844" y="9343391"/>
          <a:ext cx="2759382" cy="1691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79751</xdr:colOff>
      <xdr:row>46</xdr:row>
      <xdr:rowOff>28294</xdr:rowOff>
    </xdr:from>
    <xdr:to>
      <xdr:col>23</xdr:col>
      <xdr:colOff>120920</xdr:colOff>
      <xdr:row>51</xdr:row>
      <xdr:rowOff>115785</xdr:rowOff>
    </xdr:to>
    <xdr:sp macro="" textlink="">
      <xdr:nvSpPr>
        <xdr:cNvPr id="185" name="TextBox 184">
          <a:extLst>
            <a:ext uri="{FF2B5EF4-FFF2-40B4-BE49-F238E27FC236}">
              <a16:creationId xmlns:a16="http://schemas.microsoft.com/office/drawing/2014/main" id="{1F537EFA-22E0-4C98-8ABC-9C18525D4874}"/>
            </a:ext>
          </a:extLst>
        </xdr:cNvPr>
        <xdr:cNvSpPr txBox="1"/>
      </xdr:nvSpPr>
      <xdr:spPr>
        <a:xfrm>
          <a:off x="13297158" y="9172294"/>
          <a:ext cx="633836" cy="107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306847</xdr:colOff>
      <xdr:row>48</xdr:row>
      <xdr:rowOff>85603</xdr:rowOff>
    </xdr:from>
    <xdr:to>
      <xdr:col>23</xdr:col>
      <xdr:colOff>88796</xdr:colOff>
      <xdr:row>48</xdr:row>
      <xdr:rowOff>105697</xdr:rowOff>
    </xdr:to>
    <xdr:cxnSp macro="">
      <xdr:nvCxnSpPr>
        <xdr:cNvPr id="191" name="Straight Connector 190">
          <a:extLst>
            <a:ext uri="{FF2B5EF4-FFF2-40B4-BE49-F238E27FC236}">
              <a16:creationId xmlns:a16="http://schemas.microsoft.com/office/drawing/2014/main" id="{30271D73-8114-4583-8FD9-2AB299689A6C}"/>
            </a:ext>
          </a:extLst>
        </xdr:cNvPr>
        <xdr:cNvCxnSpPr/>
      </xdr:nvCxnSpPr>
      <xdr:spPr bwMode="auto">
        <a:xfrm>
          <a:off x="11186241" y="9575473"/>
          <a:ext cx="2759382" cy="2644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186955</xdr:colOff>
      <xdr:row>47</xdr:row>
      <xdr:rowOff>37077</xdr:rowOff>
    </xdr:from>
    <xdr:to>
      <xdr:col>22</xdr:col>
      <xdr:colOff>110696</xdr:colOff>
      <xdr:row>48</xdr:row>
      <xdr:rowOff>125418</xdr:rowOff>
    </xdr:to>
    <xdr:sp macro="" textlink="Scope_2">
      <xdr:nvSpPr>
        <xdr:cNvPr id="192" name="TextBox 191">
          <a:extLst>
            <a:ext uri="{FF2B5EF4-FFF2-40B4-BE49-F238E27FC236}">
              <a16:creationId xmlns:a16="http://schemas.microsoft.com/office/drawing/2014/main" id="{A3F6FFBD-1941-4048-8B72-8D2D2755405A}"/>
            </a:ext>
          </a:extLst>
        </xdr:cNvPr>
        <xdr:cNvSpPr txBox="1"/>
      </xdr:nvSpPr>
      <xdr:spPr>
        <a:xfrm>
          <a:off x="12256052" y="9333477"/>
          <a:ext cx="1113444" cy="284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33584CB-108F-4902-AB86-34378E68BA98}"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194017</xdr:colOff>
      <xdr:row>48</xdr:row>
      <xdr:rowOff>58051</xdr:rowOff>
    </xdr:from>
    <xdr:to>
      <xdr:col>22</xdr:col>
      <xdr:colOff>117758</xdr:colOff>
      <xdr:row>49</xdr:row>
      <xdr:rowOff>144487</xdr:rowOff>
    </xdr:to>
    <xdr:sp macro="" textlink="Scope_3">
      <xdr:nvSpPr>
        <xdr:cNvPr id="194" name="TextBox 193">
          <a:extLst>
            <a:ext uri="{FF2B5EF4-FFF2-40B4-BE49-F238E27FC236}">
              <a16:creationId xmlns:a16="http://schemas.microsoft.com/office/drawing/2014/main" id="{D96E681D-F3BD-4F67-88A3-1CEC343AE247}"/>
            </a:ext>
          </a:extLst>
        </xdr:cNvPr>
        <xdr:cNvSpPr txBox="1"/>
      </xdr:nvSpPr>
      <xdr:spPr>
        <a:xfrm>
          <a:off x="12263114" y="9551096"/>
          <a:ext cx="1113444" cy="283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5A8D359-27BC-4F2B-B9C1-A8827D88FF49}"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397033</xdr:colOff>
      <xdr:row>49</xdr:row>
      <xdr:rowOff>129091</xdr:rowOff>
    </xdr:from>
    <xdr:to>
      <xdr:col>23</xdr:col>
      <xdr:colOff>337286</xdr:colOff>
      <xdr:row>50</xdr:row>
      <xdr:rowOff>89371</xdr:rowOff>
    </xdr:to>
    <xdr:sp macro="" textlink="">
      <xdr:nvSpPr>
        <xdr:cNvPr id="195" name="TextBox 194">
          <a:extLst>
            <a:ext uri="{FF2B5EF4-FFF2-40B4-BE49-F238E27FC236}">
              <a16:creationId xmlns:a16="http://schemas.microsoft.com/office/drawing/2014/main" id="{D65BB3AA-339D-4DE7-9D7B-4DEBB90BC6EE}"/>
            </a:ext>
          </a:extLst>
        </xdr:cNvPr>
        <xdr:cNvSpPr txBox="1"/>
      </xdr:nvSpPr>
      <xdr:spPr>
        <a:xfrm>
          <a:off x="11180274" y="9971591"/>
          <a:ext cx="2880068" cy="160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800" i="1">
              <a:solidFill>
                <a:schemeClr val="dk1"/>
              </a:solidFill>
              <a:effectLst/>
              <a:latin typeface="+mn-lt"/>
              <a:ea typeface="+mn-ea"/>
              <a:cs typeface="+mn-cs"/>
            </a:rPr>
            <a:t>This</a:t>
          </a:r>
          <a:r>
            <a:rPr lang="en-US" sz="800" i="1" baseline="0">
              <a:solidFill>
                <a:schemeClr val="dk1"/>
              </a:solidFill>
              <a:effectLst/>
              <a:latin typeface="+mn-lt"/>
              <a:ea typeface="+mn-ea"/>
              <a:cs typeface="+mn-cs"/>
            </a:rPr>
            <a:t> is a limited calculation for Scope 3 emissions.</a:t>
          </a:r>
          <a:endParaRPr lang="en-US" sz="800">
            <a:effectLst/>
          </a:endParaRPr>
        </a:p>
      </xdr:txBody>
    </xdr:sp>
    <xdr:clientData/>
  </xdr:twoCellAnchor>
  <xdr:twoCellAnchor>
    <xdr:from>
      <xdr:col>16</xdr:col>
      <xdr:colOff>284449</xdr:colOff>
      <xdr:row>36</xdr:row>
      <xdr:rowOff>69624</xdr:rowOff>
    </xdr:from>
    <xdr:to>
      <xdr:col>17</xdr:col>
      <xdr:colOff>515502</xdr:colOff>
      <xdr:row>38</xdr:row>
      <xdr:rowOff>48942</xdr:rowOff>
    </xdr:to>
    <xdr:sp macro="" textlink="">
      <xdr:nvSpPr>
        <xdr:cNvPr id="196" name="TextBox 195">
          <a:extLst>
            <a:ext uri="{FF2B5EF4-FFF2-40B4-BE49-F238E27FC236}">
              <a16:creationId xmlns:a16="http://schemas.microsoft.com/office/drawing/2014/main" id="{8B7939BF-CF1A-419B-999D-C75BC3CDEA5F}"/>
            </a:ext>
          </a:extLst>
        </xdr:cNvPr>
        <xdr:cNvSpPr txBox="1"/>
      </xdr:nvSpPr>
      <xdr:spPr>
        <a:xfrm>
          <a:off x="9626005" y="7238068"/>
          <a:ext cx="823719" cy="374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16</xdr:col>
      <xdr:colOff>216810</xdr:colOff>
      <xdr:row>39</xdr:row>
      <xdr:rowOff>111062</xdr:rowOff>
    </xdr:from>
    <xdr:to>
      <xdr:col>17</xdr:col>
      <xdr:colOff>445958</xdr:colOff>
      <xdr:row>41</xdr:row>
      <xdr:rowOff>103716</xdr:rowOff>
    </xdr:to>
    <xdr:sp macro="" textlink="">
      <xdr:nvSpPr>
        <xdr:cNvPr id="198" name="TextBox 197">
          <a:extLst>
            <a:ext uri="{FF2B5EF4-FFF2-40B4-BE49-F238E27FC236}">
              <a16:creationId xmlns:a16="http://schemas.microsoft.com/office/drawing/2014/main" id="{F4DCCD12-77E7-4AF5-B800-A44A13980FFC}"/>
            </a:ext>
          </a:extLst>
        </xdr:cNvPr>
        <xdr:cNvSpPr txBox="1"/>
      </xdr:nvSpPr>
      <xdr:spPr>
        <a:xfrm>
          <a:off x="9558366" y="7872173"/>
          <a:ext cx="821814" cy="387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13</xdr:col>
      <xdr:colOff>239318</xdr:colOff>
      <xdr:row>41</xdr:row>
      <xdr:rowOff>69622</xdr:rowOff>
    </xdr:from>
    <xdr:to>
      <xdr:col>16</xdr:col>
      <xdr:colOff>99045</xdr:colOff>
      <xdr:row>44</xdr:row>
      <xdr:rowOff>185427</xdr:rowOff>
    </xdr:to>
    <xdr:sp macro="" textlink="">
      <xdr:nvSpPr>
        <xdr:cNvPr id="199" name="TextBox 198">
          <a:extLst>
            <a:ext uri="{FF2B5EF4-FFF2-40B4-BE49-F238E27FC236}">
              <a16:creationId xmlns:a16="http://schemas.microsoft.com/office/drawing/2014/main" id="{D566E6B2-86F6-4318-B019-558F1DDD9228}"/>
            </a:ext>
          </a:extLst>
        </xdr:cNvPr>
        <xdr:cNvSpPr txBox="1"/>
      </xdr:nvSpPr>
      <xdr:spPr>
        <a:xfrm>
          <a:off x="7802874" y="8225844"/>
          <a:ext cx="1637727" cy="70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429373</xdr:colOff>
      <xdr:row>41</xdr:row>
      <xdr:rowOff>32033</xdr:rowOff>
    </xdr:from>
    <xdr:to>
      <xdr:col>17</xdr:col>
      <xdr:colOff>847750</xdr:colOff>
      <xdr:row>43</xdr:row>
      <xdr:rowOff>139887</xdr:rowOff>
    </xdr:to>
    <xdr:sp macro="" textlink="EST_LED">
      <xdr:nvSpPr>
        <xdr:cNvPr id="200" name="TextBox 199">
          <a:extLst>
            <a:ext uri="{FF2B5EF4-FFF2-40B4-BE49-F238E27FC236}">
              <a16:creationId xmlns:a16="http://schemas.microsoft.com/office/drawing/2014/main" id="{71777195-55FF-4928-8911-EC4BD9742173}"/>
            </a:ext>
          </a:extLst>
        </xdr:cNvPr>
        <xdr:cNvSpPr txBox="1"/>
      </xdr:nvSpPr>
      <xdr:spPr>
        <a:xfrm>
          <a:off x="9178262" y="8188255"/>
          <a:ext cx="160371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4D5F20A-EE9E-4041-9BCE-A0B7A669E474}"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233721</xdr:colOff>
      <xdr:row>42</xdr:row>
      <xdr:rowOff>129877</xdr:rowOff>
    </xdr:from>
    <xdr:to>
      <xdr:col>17</xdr:col>
      <xdr:colOff>462869</xdr:colOff>
      <xdr:row>44</xdr:row>
      <xdr:rowOff>113006</xdr:rowOff>
    </xdr:to>
    <xdr:sp macro="" textlink="">
      <xdr:nvSpPr>
        <xdr:cNvPr id="201" name="TextBox 200">
          <a:extLst>
            <a:ext uri="{FF2B5EF4-FFF2-40B4-BE49-F238E27FC236}">
              <a16:creationId xmlns:a16="http://schemas.microsoft.com/office/drawing/2014/main" id="{2ADD585D-CF83-48D7-8850-B18F1AEFE1F4}"/>
            </a:ext>
          </a:extLst>
        </xdr:cNvPr>
        <xdr:cNvSpPr txBox="1"/>
      </xdr:nvSpPr>
      <xdr:spPr>
        <a:xfrm>
          <a:off x="9575277" y="8483655"/>
          <a:ext cx="821814"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13</xdr:col>
      <xdr:colOff>254303</xdr:colOff>
      <xdr:row>24</xdr:row>
      <xdr:rowOff>77164</xdr:rowOff>
    </xdr:from>
    <xdr:to>
      <xdr:col>15</xdr:col>
      <xdr:colOff>203655</xdr:colOff>
      <xdr:row>25</xdr:row>
      <xdr:rowOff>83543</xdr:rowOff>
    </xdr:to>
    <xdr:sp macro="" textlink="Reusables_Savings">
      <xdr:nvSpPr>
        <xdr:cNvPr id="203" name="TextBox 202">
          <a:extLst>
            <a:ext uri="{FF2B5EF4-FFF2-40B4-BE49-F238E27FC236}">
              <a16:creationId xmlns:a16="http://schemas.microsoft.com/office/drawing/2014/main" id="{95A63A6D-B1A9-4F47-8DAA-7ECE26DF57E5}"/>
            </a:ext>
          </a:extLst>
        </xdr:cNvPr>
        <xdr:cNvSpPr txBox="1"/>
      </xdr:nvSpPr>
      <xdr:spPr>
        <a:xfrm>
          <a:off x="7817859" y="4705608"/>
          <a:ext cx="1134685" cy="203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4D94B129-7500-48E2-8768-27F27550F36B}" type="TxLink">
            <a:rPr lang="en-US" sz="1400" b="0" i="0" u="none" strike="noStrike">
              <a:solidFill>
                <a:schemeClr val="accent1">
                  <a:lumMod val="75000"/>
                </a:schemeClr>
              </a:solidFill>
              <a:latin typeface="+mj-lt"/>
              <a:ea typeface="+mn-ea"/>
              <a:cs typeface="Arial"/>
            </a:rPr>
            <a:pPr marL="0" indent="0" algn="ctr"/>
            <a:t> $1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13</xdr:col>
      <xdr:colOff>239271</xdr:colOff>
      <xdr:row>23</xdr:row>
      <xdr:rowOff>32514</xdr:rowOff>
    </xdr:from>
    <xdr:to>
      <xdr:col>15</xdr:col>
      <xdr:colOff>184813</xdr:colOff>
      <xdr:row>24</xdr:row>
      <xdr:rowOff>40799</xdr:rowOff>
    </xdr:to>
    <xdr:sp macro="" textlink="'PEAR Metrics'!O14">
      <xdr:nvSpPr>
        <xdr:cNvPr id="225" name="TextBox 224">
          <a:extLst>
            <a:ext uri="{FF2B5EF4-FFF2-40B4-BE49-F238E27FC236}">
              <a16:creationId xmlns:a16="http://schemas.microsoft.com/office/drawing/2014/main" id="{685BF734-5957-43F3-845E-F3DBB1B82868}"/>
            </a:ext>
          </a:extLst>
        </xdr:cNvPr>
        <xdr:cNvSpPr txBox="1"/>
      </xdr:nvSpPr>
      <xdr:spPr>
        <a:xfrm>
          <a:off x="7802827" y="4463403"/>
          <a:ext cx="1130875" cy="205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8C54AB43-299C-41EC-959B-DB04C03CB8F9}" type="TxLink">
            <a:rPr lang="en-US" sz="1400" b="0" i="0" u="none" strike="noStrike">
              <a:solidFill>
                <a:srgbClr val="7E8800"/>
              </a:solidFill>
              <a:latin typeface="Lucida Sans" panose="020B0602030504020204" pitchFamily="34" charset="0"/>
              <a:ea typeface="+mn-ea"/>
              <a:cs typeface="Arial"/>
            </a:rPr>
            <a:pPr marL="0" indent="0" algn="ctr"/>
            <a:t> $(1)</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15</xdr:col>
      <xdr:colOff>284314</xdr:colOff>
      <xdr:row>23</xdr:row>
      <xdr:rowOff>28739</xdr:rowOff>
    </xdr:from>
    <xdr:to>
      <xdr:col>17</xdr:col>
      <xdr:colOff>695325</xdr:colOff>
      <xdr:row>26</xdr:row>
      <xdr:rowOff>31397</xdr:rowOff>
    </xdr:to>
    <xdr:sp macro="" textlink="">
      <xdr:nvSpPr>
        <xdr:cNvPr id="202" name="TextBox 201">
          <a:extLst>
            <a:ext uri="{FF2B5EF4-FFF2-40B4-BE49-F238E27FC236}">
              <a16:creationId xmlns:a16="http://schemas.microsoft.com/office/drawing/2014/main" id="{437440CF-68E1-4C87-9D16-D426799DE201}"/>
            </a:ext>
          </a:extLst>
        </xdr:cNvPr>
        <xdr:cNvSpPr txBox="1"/>
      </xdr:nvSpPr>
      <xdr:spPr>
        <a:xfrm>
          <a:off x="9447364" y="4515014"/>
          <a:ext cx="1649261" cy="602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Reusables Were Prioritized</a:t>
          </a:r>
          <a:endParaRPr lang="en-US" sz="1000">
            <a:effectLst/>
          </a:endParaRPr>
        </a:p>
      </xdr:txBody>
    </xdr:sp>
    <xdr:clientData/>
  </xdr:twoCellAnchor>
  <xdr:twoCellAnchor>
    <xdr:from>
      <xdr:col>15</xdr:col>
      <xdr:colOff>54657</xdr:colOff>
      <xdr:row>13</xdr:row>
      <xdr:rowOff>192145</xdr:rowOff>
    </xdr:from>
    <xdr:to>
      <xdr:col>18</xdr:col>
      <xdr:colOff>95978</xdr:colOff>
      <xdr:row>17</xdr:row>
      <xdr:rowOff>25104</xdr:rowOff>
    </xdr:to>
    <xdr:sp macro="" textlink="">
      <xdr:nvSpPr>
        <xdr:cNvPr id="205" name="TextBox 204">
          <a:extLst>
            <a:ext uri="{FF2B5EF4-FFF2-40B4-BE49-F238E27FC236}">
              <a16:creationId xmlns:a16="http://schemas.microsoft.com/office/drawing/2014/main" id="{3778DB50-3B5B-4FC2-811C-75E0AD87F5C0}"/>
            </a:ext>
          </a:extLst>
        </xdr:cNvPr>
        <xdr:cNvSpPr txBox="1"/>
      </xdr:nvSpPr>
      <xdr:spPr>
        <a:xfrm>
          <a:off x="8803546" y="2647478"/>
          <a:ext cx="213917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editAs="oneCell">
    <xdr:from>
      <xdr:col>13</xdr:col>
      <xdr:colOff>11759</xdr:colOff>
      <xdr:row>30</xdr:row>
      <xdr:rowOff>47036</xdr:rowOff>
    </xdr:from>
    <xdr:to>
      <xdr:col>14</xdr:col>
      <xdr:colOff>106421</xdr:colOff>
      <xdr:row>33</xdr:row>
      <xdr:rowOff>133114</xdr:rowOff>
    </xdr:to>
    <xdr:pic>
      <xdr:nvPicPr>
        <xdr:cNvPr id="25" name="Picture 24">
          <a:extLst>
            <a:ext uri="{FF2B5EF4-FFF2-40B4-BE49-F238E27FC236}">
              <a16:creationId xmlns:a16="http://schemas.microsoft.com/office/drawing/2014/main" id="{78E13FAF-CC08-4729-A9E8-9D42588D442B}"/>
            </a:ext>
          </a:extLst>
        </xdr:cNvPr>
        <xdr:cNvPicPr>
          <a:picLocks noChangeAspect="1"/>
        </xdr:cNvPicPr>
      </xdr:nvPicPr>
      <xdr:blipFill>
        <a:blip xmlns:r="http://schemas.openxmlformats.org/officeDocument/2006/relationships" r:embed="rId21"/>
        <a:stretch>
          <a:fillRect/>
        </a:stretch>
      </xdr:blipFill>
      <xdr:spPr>
        <a:xfrm>
          <a:off x="7525926" y="6091295"/>
          <a:ext cx="685800" cy="685800"/>
        </a:xfrm>
        <a:prstGeom prst="rect">
          <a:avLst/>
        </a:prstGeom>
      </xdr:spPr>
    </xdr:pic>
    <xdr:clientData/>
  </xdr:twoCellAnchor>
  <xdr:twoCellAnchor editAs="oneCell">
    <xdr:from>
      <xdr:col>18</xdr:col>
      <xdr:colOff>47039</xdr:colOff>
      <xdr:row>30</xdr:row>
      <xdr:rowOff>35278</xdr:rowOff>
    </xdr:from>
    <xdr:to>
      <xdr:col>19</xdr:col>
      <xdr:colOff>141701</xdr:colOff>
      <xdr:row>33</xdr:row>
      <xdr:rowOff>124531</xdr:rowOff>
    </xdr:to>
    <xdr:pic>
      <xdr:nvPicPr>
        <xdr:cNvPr id="27" name="Picture 26">
          <a:extLst>
            <a:ext uri="{FF2B5EF4-FFF2-40B4-BE49-F238E27FC236}">
              <a16:creationId xmlns:a16="http://schemas.microsoft.com/office/drawing/2014/main" id="{DB31FDA0-F30A-4067-A024-BD0710EE7C61}"/>
            </a:ext>
          </a:extLst>
        </xdr:cNvPr>
        <xdr:cNvPicPr>
          <a:picLocks noChangeAspect="1"/>
        </xdr:cNvPicPr>
      </xdr:nvPicPr>
      <xdr:blipFill>
        <a:blip xmlns:r="http://schemas.openxmlformats.org/officeDocument/2006/relationships" r:embed="rId22"/>
        <a:stretch>
          <a:fillRect/>
        </a:stretch>
      </xdr:blipFill>
      <xdr:spPr>
        <a:xfrm>
          <a:off x="10830280" y="6079537"/>
          <a:ext cx="685800" cy="685800"/>
        </a:xfrm>
        <a:prstGeom prst="rect">
          <a:avLst/>
        </a:prstGeom>
      </xdr:spPr>
    </xdr:pic>
    <xdr:clientData/>
  </xdr:twoCellAnchor>
  <xdr:twoCellAnchor editAs="oneCell">
    <xdr:from>
      <xdr:col>18</xdr:col>
      <xdr:colOff>82316</xdr:colOff>
      <xdr:row>10</xdr:row>
      <xdr:rowOff>47037</xdr:rowOff>
    </xdr:from>
    <xdr:to>
      <xdr:col>19</xdr:col>
      <xdr:colOff>183328</xdr:colOff>
      <xdr:row>13</xdr:row>
      <xdr:rowOff>133114</xdr:rowOff>
    </xdr:to>
    <xdr:pic>
      <xdr:nvPicPr>
        <xdr:cNvPr id="29" name="Picture 28">
          <a:extLst>
            <a:ext uri="{FF2B5EF4-FFF2-40B4-BE49-F238E27FC236}">
              <a16:creationId xmlns:a16="http://schemas.microsoft.com/office/drawing/2014/main" id="{968A07AD-C694-40AF-A9D5-AA33CF78B8A3}"/>
            </a:ext>
          </a:extLst>
        </xdr:cNvPr>
        <xdr:cNvPicPr>
          <a:picLocks noChangeAspect="1"/>
        </xdr:cNvPicPr>
      </xdr:nvPicPr>
      <xdr:blipFill>
        <a:blip xmlns:r="http://schemas.openxmlformats.org/officeDocument/2006/relationships" r:embed="rId23"/>
        <a:stretch>
          <a:fillRect/>
        </a:stretch>
      </xdr:blipFill>
      <xdr:spPr>
        <a:xfrm>
          <a:off x="10865557" y="1928518"/>
          <a:ext cx="685800" cy="685800"/>
        </a:xfrm>
        <a:prstGeom prst="rect">
          <a:avLst/>
        </a:prstGeom>
      </xdr:spPr>
    </xdr:pic>
    <xdr:clientData/>
  </xdr:twoCellAnchor>
  <xdr:twoCellAnchor editAs="oneCell">
    <xdr:from>
      <xdr:col>13</xdr:col>
      <xdr:colOff>105833</xdr:colOff>
      <xdr:row>10</xdr:row>
      <xdr:rowOff>47038</xdr:rowOff>
    </xdr:from>
    <xdr:to>
      <xdr:col>14</xdr:col>
      <xdr:colOff>200495</xdr:colOff>
      <xdr:row>13</xdr:row>
      <xdr:rowOff>133115</xdr:rowOff>
    </xdr:to>
    <xdr:pic>
      <xdr:nvPicPr>
        <xdr:cNvPr id="31" name="Picture 30">
          <a:extLst>
            <a:ext uri="{FF2B5EF4-FFF2-40B4-BE49-F238E27FC236}">
              <a16:creationId xmlns:a16="http://schemas.microsoft.com/office/drawing/2014/main" id="{4867CAAA-CBAC-4C20-B1BE-82C289D21680}"/>
            </a:ext>
          </a:extLst>
        </xdr:cNvPr>
        <xdr:cNvPicPr>
          <a:picLocks noChangeAspect="1"/>
        </xdr:cNvPicPr>
      </xdr:nvPicPr>
      <xdr:blipFill>
        <a:blip xmlns:r="http://schemas.openxmlformats.org/officeDocument/2006/relationships" r:embed="rId24"/>
        <a:stretch>
          <a:fillRect/>
        </a:stretch>
      </xdr:blipFill>
      <xdr:spPr>
        <a:xfrm>
          <a:off x="7620000" y="1928519"/>
          <a:ext cx="685800" cy="685800"/>
        </a:xfrm>
        <a:prstGeom prst="rect">
          <a:avLst/>
        </a:prstGeom>
      </xdr:spPr>
    </xdr:pic>
    <xdr:clientData/>
  </xdr:twoCellAnchor>
  <xdr:twoCellAnchor>
    <xdr:from>
      <xdr:col>13</xdr:col>
      <xdr:colOff>117590</xdr:colOff>
      <xdr:row>15</xdr:row>
      <xdr:rowOff>82316</xdr:rowOff>
    </xdr:from>
    <xdr:to>
      <xdr:col>17</xdr:col>
      <xdr:colOff>787870</xdr:colOff>
      <xdr:row>24</xdr:row>
      <xdr:rowOff>0</xdr:rowOff>
    </xdr:to>
    <xdr:graphicFrame macro="">
      <xdr:nvGraphicFramePr>
        <xdr:cNvPr id="20" name="Chart 19">
          <a:extLst>
            <a:ext uri="{FF2B5EF4-FFF2-40B4-BE49-F238E27FC236}">
              <a16:creationId xmlns:a16="http://schemas.microsoft.com/office/drawing/2014/main" id="{AD4736D7-54F0-4671-9EDC-01A612395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210572</xdr:colOff>
      <xdr:row>23</xdr:row>
      <xdr:rowOff>80020</xdr:rowOff>
    </xdr:from>
    <xdr:to>
      <xdr:col>23</xdr:col>
      <xdr:colOff>34574</xdr:colOff>
      <xdr:row>24</xdr:row>
      <xdr:rowOff>186478</xdr:rowOff>
    </xdr:to>
    <xdr:sp macro="" textlink="'Simple PEAR'!AC46">
      <xdr:nvSpPr>
        <xdr:cNvPr id="26" name="TextBox 25">
          <a:extLst>
            <a:ext uri="{FF2B5EF4-FFF2-40B4-BE49-F238E27FC236}">
              <a16:creationId xmlns:a16="http://schemas.microsoft.com/office/drawing/2014/main" id="{2C4113AD-61BD-4F77-AD96-1C77BB29A4CA}"/>
            </a:ext>
          </a:extLst>
        </xdr:cNvPr>
        <xdr:cNvSpPr txBox="1"/>
      </xdr:nvSpPr>
      <xdr:spPr>
        <a:xfrm>
          <a:off x="10993813" y="4560298"/>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1526D-4F20-4010-931D-27E9BE00E80A}" name="Table1" displayName="Table1" ref="A1:E29" totalsRowShown="0" headerRowDxfId="154" dataDxfId="153">
  <autoFilter ref="A1:E29" xr:uid="{3D41526D-4F20-4010-931D-27E9BE00E80A}"/>
  <tableColumns count="5">
    <tableColumn id="1" xr3:uid="{235CAF18-3C81-4915-9030-D11E758B9174}" name="Description" dataDxfId="152"/>
    <tableColumn id="2" xr3:uid="{72D5671F-4FDC-48BF-82A6-BBB7759E0EC1}" name="Worksheet" dataDxfId="151"/>
    <tableColumn id="3" xr3:uid="{B248DE23-7523-42BB-B215-0CEEFC736940}" name="Status" dataDxfId="150"/>
    <tableColumn id="4" xr3:uid="{1E2DAFFD-64F6-4051-9206-EEA429F46FCF}" name="Notes" dataDxfId="149"/>
    <tableColumn id="5" xr3:uid="{8C3E635C-4266-452B-82B9-9ED7E2C596FF}" name="Review Comments" dataDxfId="148"/>
  </tableColumns>
  <tableStyleInfo name="TableStyleMedium5" showFirstColumn="0" showLastColumn="0" showRowStripes="1" showColumnStripes="0"/>
</table>
</file>

<file path=xl/theme/theme1.xml><?xml version="1.0" encoding="utf-8"?>
<a:theme xmlns:a="http://schemas.openxmlformats.org/drawingml/2006/main" name="id_template_white_mar2013">
  <a:themeElements>
    <a:clrScheme name="Custom 170">
      <a:dk1>
        <a:srgbClr val="000000"/>
      </a:dk1>
      <a:lt1>
        <a:srgbClr val="FFFFFF"/>
      </a:lt1>
      <a:dk2>
        <a:srgbClr val="262626"/>
      </a:dk2>
      <a:lt2>
        <a:srgbClr val="BFBFBF"/>
      </a:lt2>
      <a:accent1>
        <a:srgbClr val="A8B500"/>
      </a:accent1>
      <a:accent2>
        <a:srgbClr val="F05025"/>
      </a:accent2>
      <a:accent3>
        <a:srgbClr val="8B6BAF"/>
      </a:accent3>
      <a:accent4>
        <a:srgbClr val="6E95C7"/>
      </a:accent4>
      <a:accent5>
        <a:srgbClr val="EFC63A"/>
      </a:accent5>
      <a:accent6>
        <a:srgbClr val="262626"/>
      </a:accent6>
      <a:hlink>
        <a:srgbClr val="000000"/>
      </a:hlink>
      <a:folHlink>
        <a:srgbClr val="7F7F7F"/>
      </a:folHlink>
    </a:clrScheme>
    <a:fontScheme name="Office 2">
      <a:majorFont>
        <a:latin typeface="Lucida Sans"/>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Lucida Sans"/>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7F7F7F"/>
        </a:solidFill>
        <a:ln w="9525" cap="flat" cmpd="sng" algn="ctr">
          <a:noFill/>
          <a:prstDash val="solid"/>
          <a:round/>
          <a:headEnd type="none" w="med" len="med"/>
          <a:tailEnd type="none" w="med" len="med"/>
        </a:ln>
        <a:effectLst/>
      </a:spPr>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sz="2000" b="0" i="0" u="none" strike="noStrike" cap="none" normalizeH="0" baseline="0" dirty="0" err="1" smtClean="0">
            <a:ln>
              <a:noFill/>
            </a:ln>
            <a:solidFill>
              <a:schemeClr val="bg1"/>
            </a:solidFill>
            <a:effectLst/>
            <a:latin typeface="Lucida Sans"/>
            <a:cs typeface="Lucida Sans"/>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lang="en-US" sz="2000" b="0" i="0" u="none" strike="noStrike" cap="none" normalizeH="0" baseline="0" smtClean="0">
            <a:ln>
              <a:noFill/>
            </a:ln>
            <a:solidFill>
              <a:schemeClr val="tx1"/>
            </a:solidFill>
            <a:effectLst/>
            <a:latin typeface="Futura Std Book" pitchFamily="34" charset="0"/>
          </a:defRPr>
        </a:defPPr>
      </a:lstStyle>
    </a:lnDef>
    <a:txDef>
      <a:spPr>
        <a:noFill/>
      </a:spPr>
      <a:bodyPr wrap="square" lIns="0" tIns="0" rIns="0" bIns="0" rtlCol="0">
        <a:spAutoFit/>
      </a:bodyPr>
      <a:lstStyle>
        <a:defPPr algn="l">
          <a:defRPr sz="2400" dirty="0" err="1" smtClean="0">
            <a:solidFill>
              <a:srgbClr val="000000"/>
            </a:solidFill>
            <a:latin typeface="Lucida Sans"/>
            <a:cs typeface="Lucida Sans"/>
          </a:defRPr>
        </a:defPPr>
      </a:lstStyle>
    </a:txDef>
  </a:objectDefaults>
  <a:extraClrSchemeLst>
    <a:extraClrScheme>
      <a:clrScheme name="Default Design 1">
        <a:dk1>
          <a:srgbClr val="000000"/>
        </a:dk1>
        <a:lt1>
          <a:srgbClr val="FFFFFF"/>
        </a:lt1>
        <a:dk2>
          <a:srgbClr val="3F3F3F"/>
        </a:dk2>
        <a:lt2>
          <a:srgbClr val="BDB9AF"/>
        </a:lt2>
        <a:accent1>
          <a:srgbClr val="BAA100"/>
        </a:accent1>
        <a:accent2>
          <a:srgbClr val="88001F"/>
        </a:accent2>
        <a:accent3>
          <a:srgbClr val="FFFFFF"/>
        </a:accent3>
        <a:accent4>
          <a:srgbClr val="000000"/>
        </a:accent4>
        <a:accent5>
          <a:srgbClr val="D9CDAA"/>
        </a:accent5>
        <a:accent6>
          <a:srgbClr val="7B001B"/>
        </a:accent6>
        <a:hlink>
          <a:srgbClr val="074433"/>
        </a:hlink>
        <a:folHlink>
          <a:srgbClr val="3B2683"/>
        </a:folHlink>
      </a:clrScheme>
      <a:clrMap bg1="lt1" tx1="dk1" bg2="lt2" tx2="dk2" accent1="accent1" accent2="accent2" accent3="accent3" accent4="accent4" accent5="accent5" accent6="accent6" hlink="hlink" folHlink="folHlink"/>
    </a:extraClrScheme>
    <a:extraClrScheme>
      <a:clrScheme name="Default Design 2">
        <a:dk1>
          <a:srgbClr val="001922"/>
        </a:dk1>
        <a:lt1>
          <a:srgbClr val="FFFFFF"/>
        </a:lt1>
        <a:dk2>
          <a:srgbClr val="002532"/>
        </a:dk2>
        <a:lt2>
          <a:srgbClr val="FFFFFF"/>
        </a:lt2>
        <a:accent1>
          <a:srgbClr val="E0C500"/>
        </a:accent1>
        <a:accent2>
          <a:srgbClr val="7C3044"/>
        </a:accent2>
        <a:accent3>
          <a:srgbClr val="AAACAD"/>
        </a:accent3>
        <a:accent4>
          <a:srgbClr val="DADADA"/>
        </a:accent4>
        <a:accent5>
          <a:srgbClr val="EDDFAA"/>
        </a:accent5>
        <a:accent6>
          <a:srgbClr val="702A3D"/>
        </a:accent6>
        <a:hlink>
          <a:srgbClr val="0A5C45"/>
        </a:hlink>
        <a:folHlink>
          <a:srgbClr val="442494"/>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JGEGyhtlvISHyHDquciffII1TvRifj40g_-ijc3iNQQ/ed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faswva.org/action/donate/73.html" TargetMode="External"/><Relationship Id="rId1" Type="http://schemas.openxmlformats.org/officeDocument/2006/relationships/hyperlink" Target="http://conservatree.org/learn/EnviroIssues/TreeStats.shtml" TargetMode="External"/><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bin"/><Relationship Id="rId1" Type="http://schemas.openxmlformats.org/officeDocument/2006/relationships/hyperlink" Target="https://datastudio.google.com/u/0/reporting/fb6d8297-a400-4b64-962e-fbad318c53fe/page/t2kbB"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eia.gov/consumption/residential/data/2020/index.php?view=consumption" TargetMode="External"/><Relationship Id="rId2" Type="http://schemas.openxmlformats.org/officeDocument/2006/relationships/hyperlink" Target="https://greenview.sg/services/chsb-index/" TargetMode="External"/><Relationship Id="rId1" Type="http://schemas.openxmlformats.org/officeDocument/2006/relationships/hyperlink" Target="https://www.eia.gov/consumption/commercial/data/2018/index.php?view=consumption" TargetMode="External"/><Relationship Id="rId6" Type="http://schemas.openxmlformats.org/officeDocument/2006/relationships/table" Target="../tables/table1.xml"/><Relationship Id="rId5" Type="http://schemas.openxmlformats.org/officeDocument/2006/relationships/printerSettings" Target="../printerSettings/printerSettings17.bin"/><Relationship Id="rId4" Type="http://schemas.openxmlformats.org/officeDocument/2006/relationships/hyperlink" Target="https://www.iea.org/data-and-statistics/data-product/emissions-factors-202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aswva.org/action/donate/73.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epa.gov/osw/conserve/tools/recmeas/docs/guide_b.pdf" TargetMode="External"/><Relationship Id="rId13" Type="http://schemas.openxmlformats.org/officeDocument/2006/relationships/comments" Target="../comments1.xml"/><Relationship Id="rId3" Type="http://schemas.openxmlformats.org/officeDocument/2006/relationships/hyperlink" Target="http://www.wrap.org.uk/sites/files/wrap/Bulk%20Density%20Summary%20Report%20-%20Jan2010.pdf" TargetMode="External"/><Relationship Id="rId7" Type="http://schemas.openxmlformats.org/officeDocument/2006/relationships/hyperlink" Target="http://www.dep.state.fl.us/waste/quick_topics/publications/shw/recycling/candd/cdconversionformula.pdf" TargetMode="External"/><Relationship Id="rId12" Type="http://schemas.openxmlformats.org/officeDocument/2006/relationships/vmlDrawing" Target="../drawings/vmlDrawing1.vml"/><Relationship Id="rId2" Type="http://schemas.openxmlformats.org/officeDocument/2006/relationships/hyperlink" Target="http://www.engineeringtoolbox.com/density-solids-d_1265.html" TargetMode="External"/><Relationship Id="rId1" Type="http://schemas.openxmlformats.org/officeDocument/2006/relationships/hyperlink" Target="http://www.deq.state.ms.us/mdeq.nsf/page/Recycling_MaterialDensityandVolumeConversion?OpenDocument" TargetMode="External"/><Relationship Id="rId6" Type="http://schemas.openxmlformats.org/officeDocument/2006/relationships/hyperlink" Target="http://www.wrap.org.uk/sites/files/wrap/Bulk%20Density%20Summary%20Report%20-%20Jan2010.pdf" TargetMode="External"/><Relationship Id="rId11" Type="http://schemas.openxmlformats.org/officeDocument/2006/relationships/printerSettings" Target="../printerSettings/printerSettings19.bin"/><Relationship Id="rId5" Type="http://schemas.openxmlformats.org/officeDocument/2006/relationships/hyperlink" Target="http://www.wrap.org.uk/sites/files/wrap/Bulk%20Density%20Summary%20Report%20-%20Jan2010.pdf" TargetMode="External"/><Relationship Id="rId10" Type="http://schemas.openxmlformats.org/officeDocument/2006/relationships/hyperlink" Target="http://www.envirobiz.com/US-national-MSW-gate-rates-landfills.html" TargetMode="External"/><Relationship Id="rId4" Type="http://schemas.openxmlformats.org/officeDocument/2006/relationships/hyperlink" Target="http://www.calrecycle.ca.gov/wastechar/DispRate.htm" TargetMode="External"/><Relationship Id="rId9" Type="http://schemas.openxmlformats.org/officeDocument/2006/relationships/hyperlink" Target="http://www.epa.gov/osw/conserve/tools/recmeas/docs/guide_b.pdf" TargetMode="External"/></Relationships>
</file>

<file path=xl/worksheets/_rels/sheet21.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open.canada.ca/data/en/dataset/779c7bcf-4982-47eb-af1b-a33618a05e5b" TargetMode="External"/><Relationship Id="rId7" Type="http://schemas.openxmlformats.org/officeDocument/2006/relationships/vmlDrawing" Target="../drawings/vmlDrawing2.vml"/><Relationship Id="rId2" Type="http://schemas.openxmlformats.org/officeDocument/2006/relationships/hyperlink" Target="http://www.theclimateregistry.org/downloads/2013/04/2013-Climate-Registry-Default-Emissions-Factors.pdf" TargetMode="External"/><Relationship Id="rId1" Type="http://schemas.openxmlformats.org/officeDocument/2006/relationships/hyperlink" Target="http://www.eia.doe.gov/cneaf/electricity/epa/epat7p4.html" TargetMode="External"/><Relationship Id="rId6" Type="http://schemas.openxmlformats.org/officeDocument/2006/relationships/printerSettings" Target="../printerSettings/printerSettings20.bin"/><Relationship Id="rId5" Type="http://schemas.openxmlformats.org/officeDocument/2006/relationships/hyperlink" Target="https://www.epa.gov/system/files/documents/2023-01/eGRID2021_data.xlsx" TargetMode="External"/><Relationship Id="rId4" Type="http://schemas.openxmlformats.org/officeDocument/2006/relationships/hyperlink" Target="https://www.industry.gov.au/data-and-publications/national-greenhouse-accounts-factors-202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ia.gov/consumption/commercial/data/2018/ce/xls/e10.xlsx" TargetMode="External"/><Relationship Id="rId2" Type="http://schemas.openxmlformats.org/officeDocument/2006/relationships/hyperlink" Target="https://www.eia.gov/consumption/commercial/data/2018/ce/xls/e8.xlsx" TargetMode="External"/><Relationship Id="rId1" Type="http://schemas.openxmlformats.org/officeDocument/2006/relationships/hyperlink" Target="https://www.eia.gov/consumption/commercial/data/2012/c&amp;e/cfm/e6.php"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hyperlink" Target="https://www.eia.gov/consumption/commercial/data/2018/ce/xls/e6.xlsx"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altfuelprices.com/" TargetMode="External"/><Relationship Id="rId13" Type="http://schemas.openxmlformats.org/officeDocument/2006/relationships/hyperlink" Target="http://www.ams.usda.gov/mnreports/lswagenergy.pdf" TargetMode="External"/><Relationship Id="rId3" Type="http://schemas.openxmlformats.org/officeDocument/2006/relationships/hyperlink" Target="http://www.altfuelprices.com/" TargetMode="External"/><Relationship Id="rId7" Type="http://schemas.openxmlformats.org/officeDocument/2006/relationships/hyperlink" Target="http://www.altfuelprices.com/" TargetMode="External"/><Relationship Id="rId12" Type="http://schemas.openxmlformats.org/officeDocument/2006/relationships/hyperlink" Target="http://www.eia.gov/dnav/pet/pet_pri_resid_dcu_nus_a.htm" TargetMode="External"/><Relationship Id="rId2" Type="http://schemas.openxmlformats.org/officeDocument/2006/relationships/hyperlink" Target="http://www.eia.doe.gov/emeu/steo/pub/" TargetMode="External"/><Relationship Id="rId1" Type="http://schemas.openxmlformats.org/officeDocument/2006/relationships/hyperlink" Target="http://www.eia.doe.gov/emeu/steo/pub/" TargetMode="External"/><Relationship Id="rId6" Type="http://schemas.openxmlformats.org/officeDocument/2006/relationships/hyperlink" Target="http://www.altfuelprices.com/" TargetMode="External"/><Relationship Id="rId11" Type="http://schemas.openxmlformats.org/officeDocument/2006/relationships/hyperlink" Target="http://www.eia.gov/dnav/pet/pet_sum_mkt_a_EPPK_PTG_dpgal_a.htm" TargetMode="External"/><Relationship Id="rId5" Type="http://schemas.openxmlformats.org/officeDocument/2006/relationships/hyperlink" Target="http://www.eia.doe.gov/emeu/steo/pub/" TargetMode="External"/><Relationship Id="rId10" Type="http://schemas.openxmlformats.org/officeDocument/2006/relationships/hyperlink" Target="http://www.eia.gov/forecasts/steo/special/pdf/2011_sp_01.pdf" TargetMode="External"/><Relationship Id="rId4" Type="http://schemas.openxmlformats.org/officeDocument/2006/relationships/hyperlink" Target="http://www.ams.usda.gov/mnreports/lswagenergy.pdf" TargetMode="External"/><Relationship Id="rId9" Type="http://schemas.openxmlformats.org/officeDocument/2006/relationships/hyperlink" Target="http://www.eia.gov/petroleum/heatingoilpropan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fueleconomy.gov/feg/hybrids.jsp" TargetMode="External"/><Relationship Id="rId2" Type="http://schemas.openxmlformats.org/officeDocument/2006/relationships/hyperlink" Target="https://www.fueleconomy.gov/feg/hybrids.jsp" TargetMode="External"/><Relationship Id="rId1" Type="http://schemas.openxmlformats.org/officeDocument/2006/relationships/hyperlink" Target="http://www.epa.gov/otaq/fetrends.htm" TargetMode="External"/><Relationship Id="rId5" Type="http://schemas.openxmlformats.org/officeDocument/2006/relationships/drawing" Target="../drawings/drawing13.xml"/><Relationship Id="rId4"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en.wikipedia.org/wiki/Fuel_efficiency_in_transportation" TargetMode="External"/><Relationship Id="rId2" Type="http://schemas.openxmlformats.org/officeDocument/2006/relationships/hyperlink" Target="http://www.ehow.com/about_5665316_private-suv-jet-fuel-cost.html" TargetMode="External"/><Relationship Id="rId1" Type="http://schemas.openxmlformats.org/officeDocument/2006/relationships/hyperlink" Target="http://www.seattlepi.com/business/368286_air25.html" TargetMode="External"/><Relationship Id="rId6" Type="http://schemas.openxmlformats.org/officeDocument/2006/relationships/printerSettings" Target="../printerSettings/printerSettings23.bin"/><Relationship Id="rId5" Type="http://schemas.openxmlformats.org/officeDocument/2006/relationships/hyperlink" Target="https://www.gov.uk/government/publications/greenhouse-gas-reporting-conversion-factors-2021" TargetMode="External"/><Relationship Id="rId4" Type="http://schemas.openxmlformats.org/officeDocument/2006/relationships/hyperlink" Target="https://assets.publishing.service.gov.uk/government/uploads/system/uploads/attachment_data/file/1049332/conversion-factors-2021-condensed-set-most-users.xl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eia.gov/consumption/residential/data/2015/c&amp;e/ce2.1.xlsx" TargetMode="External"/><Relationship Id="rId2" Type="http://schemas.openxmlformats.org/officeDocument/2006/relationships/hyperlink" Target="http://www.epa.gov/chp/documents/hotel_casino_analysis.pdf" TargetMode="External"/><Relationship Id="rId1" Type="http://schemas.openxmlformats.org/officeDocument/2006/relationships/hyperlink" Target="http://www.epa.gov/chp/documents/hotel_casino_analysis.pdf" TargetMode="External"/><Relationship Id="rId6" Type="http://schemas.openxmlformats.org/officeDocument/2006/relationships/drawing" Target="../drawings/drawing14.xml"/><Relationship Id="rId5" Type="http://schemas.openxmlformats.org/officeDocument/2006/relationships/printerSettings" Target="../printerSettings/printerSettings24.bin"/><Relationship Id="rId4" Type="http://schemas.openxmlformats.org/officeDocument/2006/relationships/hyperlink" Target="https://www.eia.gov/consumption/residential/data/2015/c&amp;e/ce2.1.xls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epa.gov/cleanenergy/energy-resources/calculato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8CE1-8B12-4B91-A000-55695F210183}">
  <sheetPr codeName="Sheet2"/>
  <dimension ref="A1:D17"/>
  <sheetViews>
    <sheetView topLeftCell="A4" workbookViewId="0">
      <selection activeCell="A18" sqref="A18"/>
    </sheetView>
  </sheetViews>
  <sheetFormatPr defaultRowHeight="12.5"/>
  <cols>
    <col min="1" max="1" width="35.81640625" customWidth="1"/>
    <col min="2" max="2" width="73.54296875" customWidth="1"/>
    <col min="3" max="3" width="22" customWidth="1"/>
  </cols>
  <sheetData>
    <row r="1" spans="1:4" ht="13">
      <c r="A1" s="279" t="s">
        <v>1461</v>
      </c>
      <c r="B1" s="279" t="s">
        <v>1462</v>
      </c>
      <c r="C1" s="279" t="s">
        <v>1463</v>
      </c>
    </row>
    <row r="2" spans="1:4">
      <c r="A2" s="143" t="s">
        <v>1464</v>
      </c>
      <c r="B2" s="282" t="s">
        <v>1465</v>
      </c>
      <c r="C2" s="143" t="s">
        <v>1468</v>
      </c>
    </row>
    <row r="3" spans="1:4">
      <c r="A3" s="143" t="s">
        <v>714</v>
      </c>
      <c r="B3" s="282" t="s">
        <v>1466</v>
      </c>
      <c r="C3" s="143" t="s">
        <v>1468</v>
      </c>
      <c r="D3" t="s">
        <v>1475</v>
      </c>
    </row>
    <row r="4" spans="1:4" ht="29">
      <c r="A4" s="143" t="s">
        <v>1249</v>
      </c>
      <c r="B4" s="943" t="s">
        <v>1469</v>
      </c>
      <c r="C4" s="143" t="s">
        <v>1468</v>
      </c>
      <c r="D4" t="s">
        <v>1476</v>
      </c>
    </row>
    <row r="5" spans="1:4">
      <c r="A5" s="143" t="s">
        <v>714</v>
      </c>
      <c r="B5" s="282" t="s">
        <v>1470</v>
      </c>
      <c r="C5" s="143" t="s">
        <v>1468</v>
      </c>
      <c r="D5" t="s">
        <v>1475</v>
      </c>
    </row>
    <row r="6" spans="1:4" ht="25">
      <c r="A6" s="143" t="s">
        <v>1471</v>
      </c>
      <c r="B6" s="282" t="s">
        <v>1472</v>
      </c>
      <c r="C6" s="143" t="s">
        <v>1468</v>
      </c>
      <c r="D6" s="143" t="s">
        <v>1478</v>
      </c>
    </row>
    <row r="7" spans="1:4" ht="25">
      <c r="A7" s="143" t="s">
        <v>1473</v>
      </c>
      <c r="B7" s="282" t="s">
        <v>1474</v>
      </c>
      <c r="C7" s="143" t="s">
        <v>1468</v>
      </c>
      <c r="D7" t="s">
        <v>1477</v>
      </c>
    </row>
    <row r="8" spans="1:4">
      <c r="A8" s="143" t="s">
        <v>1604</v>
      </c>
      <c r="B8" s="282" t="s">
        <v>1610</v>
      </c>
      <c r="C8" s="143" t="s">
        <v>1468</v>
      </c>
    </row>
    <row r="9" spans="1:4" ht="25">
      <c r="A9" s="143" t="s">
        <v>1604</v>
      </c>
      <c r="B9" s="282" t="s">
        <v>1609</v>
      </c>
      <c r="C9" s="143" t="s">
        <v>1468</v>
      </c>
    </row>
    <row r="10" spans="1:4">
      <c r="A10" s="143" t="s">
        <v>1606</v>
      </c>
      <c r="B10" s="282" t="s">
        <v>1607</v>
      </c>
      <c r="C10" s="143" t="s">
        <v>1608</v>
      </c>
    </row>
    <row r="11" spans="1:4">
      <c r="A11" s="143" t="s">
        <v>1612</v>
      </c>
      <c r="B11" s="282" t="s">
        <v>1613</v>
      </c>
    </row>
    <row r="12" spans="1:4">
      <c r="A12" s="143" t="s">
        <v>714</v>
      </c>
      <c r="B12" s="282" t="s">
        <v>1614</v>
      </c>
    </row>
    <row r="13" spans="1:4">
      <c r="A13" s="143" t="s">
        <v>1606</v>
      </c>
      <c r="B13" s="282" t="s">
        <v>1615</v>
      </c>
    </row>
    <row r="14" spans="1:4">
      <c r="A14" s="143" t="s">
        <v>1683</v>
      </c>
      <c r="B14" s="282" t="s">
        <v>1684</v>
      </c>
    </row>
    <row r="15" spans="1:4" ht="25">
      <c r="A15" s="143" t="s">
        <v>1249</v>
      </c>
      <c r="B15" s="282" t="s">
        <v>1685</v>
      </c>
    </row>
    <row r="16" spans="1:4">
      <c r="A16" s="143" t="s">
        <v>1116</v>
      </c>
      <c r="B16" s="1124" t="s">
        <v>1686</v>
      </c>
    </row>
    <row r="17" spans="1:2" ht="50">
      <c r="A17" s="143" t="s">
        <v>1116</v>
      </c>
      <c r="B17" s="282" t="s">
        <v>1786</v>
      </c>
    </row>
  </sheetData>
  <hyperlinks>
    <hyperlink ref="B16" r:id="rId1" location="gid=0" xr:uid="{1B81584A-D298-4947-81E5-048BD431BD0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53"/>
  </sheetPr>
  <dimension ref="A1:CY761"/>
  <sheetViews>
    <sheetView workbookViewId="0">
      <pane xSplit="1" ySplit="11" topLeftCell="B12" activePane="bottomRight" state="frozen"/>
      <selection pane="topRight" activeCell="B1" sqref="B1"/>
      <selection pane="bottomLeft" activeCell="A12" sqref="A12"/>
      <selection pane="bottomRight" activeCell="B12" sqref="B12:F19"/>
    </sheetView>
  </sheetViews>
  <sheetFormatPr defaultColWidth="9.1796875" defaultRowHeight="12.75" customHeight="1"/>
  <cols>
    <col min="1" max="1" width="1.1796875" style="175" customWidth="1"/>
    <col min="2" max="2" width="20.453125" style="12" customWidth="1"/>
    <col min="3" max="3" width="15.453125" style="12" customWidth="1"/>
    <col min="4" max="4" width="19.453125" style="3" customWidth="1"/>
    <col min="5" max="5" width="17.1796875" style="3" customWidth="1"/>
    <col min="6" max="6" width="22.1796875" style="12" customWidth="1"/>
    <col min="7" max="7" width="2.81640625" style="175" customWidth="1"/>
    <col min="8" max="8" width="11" style="175" hidden="1" customWidth="1"/>
    <col min="9" max="9" width="9.1796875" style="12" hidden="1" customWidth="1"/>
    <col min="10" max="11" width="13.1796875" style="12" hidden="1" customWidth="1"/>
    <col min="12" max="12" width="13.453125" style="12" hidden="1" customWidth="1"/>
    <col min="13" max="13" width="14.453125" style="12" hidden="1" customWidth="1"/>
    <col min="14" max="14" width="2.81640625" style="12" hidden="1" customWidth="1"/>
    <col min="15" max="15" width="11.54296875" style="12" hidden="1" customWidth="1"/>
    <col min="16" max="16" width="15" style="30" hidden="1" customWidth="1"/>
    <col min="17" max="17" width="2.453125" style="163" customWidth="1"/>
    <col min="18" max="18" width="3.453125" style="163" customWidth="1"/>
    <col min="19" max="23" width="9.1796875" style="163"/>
    <col min="24" max="24" width="11.453125" style="163" customWidth="1"/>
    <col min="25" max="25" width="1.54296875" style="163" customWidth="1"/>
    <col min="26" max="103" width="9.1796875" style="175"/>
    <col min="104" max="16384" width="9.1796875" style="12"/>
  </cols>
  <sheetData>
    <row r="1" spans="2:25" s="175" customFormat="1" ht="5.25" customHeight="1">
      <c r="E1" s="176"/>
      <c r="Q1" s="163"/>
      <c r="R1" s="163"/>
      <c r="S1" s="163"/>
      <c r="T1" s="163"/>
      <c r="U1" s="163"/>
      <c r="V1" s="163"/>
      <c r="W1" s="163"/>
      <c r="X1" s="163"/>
      <c r="Y1" s="163"/>
    </row>
    <row r="2" spans="2:25" s="175" customFormat="1" ht="14.25" customHeight="1">
      <c r="B2" s="275" t="s">
        <v>532</v>
      </c>
      <c r="C2" s="234" t="s">
        <v>1637</v>
      </c>
      <c r="D2" s="165"/>
      <c r="F2" s="164"/>
      <c r="Q2" s="163"/>
      <c r="R2" s="163"/>
      <c r="S2" s="163"/>
      <c r="T2" s="163"/>
      <c r="U2" s="163"/>
      <c r="V2" s="163"/>
      <c r="W2" s="163"/>
      <c r="X2" s="163"/>
      <c r="Y2" s="163"/>
    </row>
    <row r="3" spans="2:25" s="175" customFormat="1" ht="16.5" customHeight="1" thickBot="1">
      <c r="D3" s="170" t="s">
        <v>400</v>
      </c>
      <c r="E3" s="178"/>
      <c r="F3" s="170" t="s">
        <v>401</v>
      </c>
      <c r="G3" s="179"/>
      <c r="J3" s="179"/>
      <c r="Q3" s="163"/>
      <c r="R3" s="163"/>
      <c r="S3" s="163"/>
      <c r="T3" s="163"/>
      <c r="U3" s="163"/>
      <c r="V3" s="163"/>
      <c r="W3" s="163"/>
      <c r="X3" s="163"/>
      <c r="Y3" s="163"/>
    </row>
    <row r="4" spans="2:25" ht="17.25" customHeight="1">
      <c r="B4" s="1538" t="str">
        <f>'1-Production Info'!C10&amp; " Hotels &amp; Housing"</f>
        <v xml:space="preserve"> Hotels &amp; Housing</v>
      </c>
      <c r="C4" s="1539"/>
      <c r="D4" s="1539"/>
      <c r="E4" s="1539"/>
      <c r="F4" s="1539"/>
      <c r="G4" s="572"/>
      <c r="P4" s="12"/>
      <c r="Q4" s="1533" t="s">
        <v>526</v>
      </c>
      <c r="R4" s="1534"/>
      <c r="S4" s="1534"/>
      <c r="T4" s="1534"/>
      <c r="U4" s="1534"/>
      <c r="V4" s="1534"/>
      <c r="W4" s="1534"/>
      <c r="X4" s="1535"/>
      <c r="Y4" s="175"/>
    </row>
    <row r="5" spans="2:25" ht="6" customHeight="1" thickBot="1">
      <c r="B5" s="306"/>
      <c r="C5" s="306"/>
      <c r="D5" s="306"/>
      <c r="E5" s="314"/>
      <c r="F5" s="306"/>
      <c r="G5" s="573"/>
      <c r="H5" s="199"/>
      <c r="I5" s="18"/>
      <c r="J5" s="18"/>
      <c r="K5" s="18"/>
      <c r="P5" s="12"/>
      <c r="Q5" s="1514"/>
      <c r="R5" s="1515"/>
      <c r="S5" s="1515"/>
      <c r="T5" s="1515"/>
      <c r="U5" s="1515"/>
      <c r="V5" s="1515"/>
      <c r="W5" s="1515"/>
      <c r="X5" s="1516"/>
      <c r="Y5" s="175"/>
    </row>
    <row r="6" spans="2:25" ht="13.5" customHeight="1" thickBot="1">
      <c r="B6" s="1540" t="s">
        <v>396</v>
      </c>
      <c r="C6" s="1541"/>
      <c r="D6" s="317"/>
      <c r="E6" s="1548" t="s">
        <v>33</v>
      </c>
      <c r="F6" s="1548"/>
      <c r="G6" s="574"/>
      <c r="I6" s="50" t="s">
        <v>482</v>
      </c>
      <c r="J6" s="1524" t="str">
        <f>IF(ISERROR(P12),"Data Input Error",IF(P12&gt;0,"Data Entered Correctly","Data Not Entered"))</f>
        <v>Data Not Entered</v>
      </c>
      <c r="K6" s="1525"/>
      <c r="Q6" s="305"/>
      <c r="R6" s="1509" t="s">
        <v>542</v>
      </c>
      <c r="S6" s="1509"/>
      <c r="T6" s="1509"/>
      <c r="U6" s="1509"/>
      <c r="V6" s="1509"/>
      <c r="W6" s="1509"/>
      <c r="X6" s="1510"/>
      <c r="Y6" s="175"/>
    </row>
    <row r="7" spans="2:25" ht="29.25" customHeight="1">
      <c r="B7" s="1540"/>
      <c r="C7" s="1541"/>
      <c r="D7" s="318"/>
      <c r="E7" s="1547"/>
      <c r="F7" s="1547"/>
      <c r="G7" s="575"/>
      <c r="Q7" s="1518"/>
      <c r="R7" s="1509"/>
      <c r="S7" s="1509"/>
      <c r="T7" s="1509"/>
      <c r="U7" s="1509"/>
      <c r="V7" s="1509"/>
      <c r="W7" s="1509"/>
      <c r="X7" s="1510"/>
      <c r="Y7" s="175"/>
    </row>
    <row r="8" spans="2:25" ht="14.25" customHeight="1">
      <c r="B8" s="308"/>
      <c r="C8" s="309"/>
      <c r="D8" s="318"/>
      <c r="E8" s="1547"/>
      <c r="F8" s="1547"/>
      <c r="G8" s="575"/>
      <c r="Q8" s="1518"/>
      <c r="R8" s="1509"/>
      <c r="S8" s="1509"/>
      <c r="T8" s="1509"/>
      <c r="U8" s="1509"/>
      <c r="V8" s="1509"/>
      <c r="W8" s="1509"/>
      <c r="X8" s="1510"/>
      <c r="Y8" s="175"/>
    </row>
    <row r="9" spans="2:25" ht="16.5" customHeight="1">
      <c r="B9" s="315" t="s">
        <v>971</v>
      </c>
      <c r="C9" s="316"/>
      <c r="D9" s="316"/>
      <c r="E9" s="319"/>
      <c r="F9" s="307"/>
      <c r="I9" s="1353" t="s">
        <v>480</v>
      </c>
      <c r="J9" s="1353"/>
      <c r="K9" s="1353"/>
      <c r="L9" s="1353"/>
      <c r="M9" s="1353"/>
      <c r="O9" s="1353" t="s">
        <v>481</v>
      </c>
      <c r="P9" s="1353"/>
      <c r="Q9" s="1518"/>
      <c r="R9" s="1509"/>
      <c r="S9" s="1509"/>
      <c r="T9" s="1509"/>
      <c r="U9" s="1509"/>
      <c r="V9" s="1509"/>
      <c r="W9" s="1509"/>
      <c r="X9" s="1510"/>
      <c r="Y9" s="175"/>
    </row>
    <row r="10" spans="2:25" ht="16.5" customHeight="1">
      <c r="B10" s="315" t="s">
        <v>1633</v>
      </c>
      <c r="C10" s="316"/>
      <c r="D10" s="316"/>
      <c r="E10" s="1017"/>
      <c r="F10" s="309"/>
      <c r="I10" s="303"/>
      <c r="J10" s="303"/>
      <c r="K10" s="303"/>
      <c r="L10" s="303"/>
      <c r="M10" s="303"/>
      <c r="O10" s="303"/>
      <c r="P10" s="303"/>
      <c r="Q10" s="305"/>
      <c r="R10" s="304"/>
      <c r="S10" s="304"/>
      <c r="T10" s="304"/>
      <c r="U10" s="304"/>
      <c r="V10" s="304"/>
      <c r="W10" s="304"/>
      <c r="X10" s="322"/>
      <c r="Y10" s="175"/>
    </row>
    <row r="11" spans="2:25" ht="49.5" customHeight="1">
      <c r="B11" s="302" t="s">
        <v>30</v>
      </c>
      <c r="C11" s="301" t="s">
        <v>530</v>
      </c>
      <c r="D11" s="310" t="s">
        <v>23</v>
      </c>
      <c r="E11" s="310" t="s">
        <v>31</v>
      </c>
      <c r="F11" s="302" t="s">
        <v>1653</v>
      </c>
      <c r="G11" s="576"/>
      <c r="I11" s="43" t="s">
        <v>332</v>
      </c>
      <c r="J11" s="54" t="s">
        <v>515</v>
      </c>
      <c r="K11" s="54" t="s">
        <v>514</v>
      </c>
      <c r="L11" s="313" t="s">
        <v>625</v>
      </c>
      <c r="M11" s="133" t="s">
        <v>298</v>
      </c>
      <c r="O11" s="43" t="s">
        <v>402</v>
      </c>
      <c r="P11" s="267" t="s">
        <v>483</v>
      </c>
      <c r="Q11" s="305"/>
      <c r="R11" s="1536" t="s">
        <v>540</v>
      </c>
      <c r="S11" s="1536"/>
      <c r="T11" s="1536"/>
      <c r="U11" s="1536"/>
      <c r="V11" s="1536"/>
      <c r="W11" s="1536"/>
      <c r="X11" s="1537"/>
      <c r="Y11" s="175"/>
    </row>
    <row r="12" spans="2:25" ht="12.75" customHeight="1">
      <c r="B12" s="311"/>
      <c r="C12" s="59"/>
      <c r="D12" s="158"/>
      <c r="E12" s="49"/>
      <c r="F12" s="312"/>
      <c r="G12" s="577"/>
      <c r="I12" s="38" t="str">
        <f xml:space="preserve"> IF(OR(D12="USA", D12="Canada", D12= "Australia"), "StatesList", "")</f>
        <v/>
      </c>
      <c r="J12" s="39" t="str">
        <f t="shared" ref="J12:J43" si="0">IF(ISBLANK(D12),"",IF(OR(D12="USA",D12="Australia",D12="Canada"),VLOOKUP(CONCATENATE(D12,E12),ElecFactor,5,FALSE),VLOOKUP(D12,ElecFactor,5,FALSE)))</f>
        <v/>
      </c>
      <c r="K12" s="40" t="str">
        <f t="shared" ref="K12:K43" si="1">IF(ISTEXT(B12),VLOOKUP(B12, HotelFactors, 4, FALSE),"")</f>
        <v/>
      </c>
      <c r="L12" s="41" t="str">
        <f>IF(ISBLANK(B12),"",(F12/365))</f>
        <v/>
      </c>
      <c r="M12" s="42" t="str">
        <f>IF(AND(ISBLANK(B12), ISBLANK(F12)), "", J12*K12*L12)</f>
        <v/>
      </c>
      <c r="O12" s="48" t="s">
        <v>403</v>
      </c>
      <c r="P12" s="268">
        <f>SUM(M:M)</f>
        <v>0</v>
      </c>
      <c r="Q12" s="1518"/>
      <c r="R12" s="1536" t="s">
        <v>541</v>
      </c>
      <c r="S12" s="1536"/>
      <c r="T12" s="1536"/>
      <c r="U12" s="1536"/>
      <c r="V12" s="1536"/>
      <c r="W12" s="1536"/>
      <c r="X12" s="1537"/>
      <c r="Y12" s="175"/>
    </row>
    <row r="13" spans="2:25" ht="13">
      <c r="B13" s="311"/>
      <c r="C13" s="59"/>
      <c r="D13" s="158"/>
      <c r="E13" s="49"/>
      <c r="F13" s="312"/>
      <c r="G13" s="577"/>
      <c r="I13" s="38" t="str">
        <f t="shared" ref="I13:I76" si="2" xml:space="preserve"> IF(OR(D13="USA", D13="Canada", D13= "Australia"), "StatesList", "")</f>
        <v/>
      </c>
      <c r="J13" s="39" t="str">
        <f t="shared" si="0"/>
        <v/>
      </c>
      <c r="K13" s="40" t="str">
        <f t="shared" si="1"/>
        <v/>
      </c>
      <c r="L13" s="41" t="str">
        <f t="shared" ref="L13:L76" si="3">IF(ISBLANK(B13),"",(F13/365))</f>
        <v/>
      </c>
      <c r="M13" s="42" t="str">
        <f t="shared" ref="M13:M76" si="4">IF(AND(ISBLANK(B13), ISBLANK(F13)), "", J13*K13*L13)</f>
        <v/>
      </c>
      <c r="Q13" s="1519"/>
      <c r="R13" s="1536"/>
      <c r="S13" s="1536"/>
      <c r="T13" s="1536"/>
      <c r="U13" s="1536"/>
      <c r="V13" s="1536"/>
      <c r="W13" s="1536"/>
      <c r="X13" s="1537"/>
      <c r="Y13" s="175"/>
    </row>
    <row r="14" spans="2:25" ht="12.75" customHeight="1">
      <c r="B14" s="311"/>
      <c r="C14" s="59"/>
      <c r="D14" s="158"/>
      <c r="E14" s="49"/>
      <c r="F14" s="312"/>
      <c r="G14" s="577"/>
      <c r="I14" s="38" t="str">
        <f t="shared" si="2"/>
        <v/>
      </c>
      <c r="J14" s="39" t="str">
        <f t="shared" si="0"/>
        <v/>
      </c>
      <c r="K14" s="40" t="str">
        <f t="shared" si="1"/>
        <v/>
      </c>
      <c r="L14" s="41" t="str">
        <f t="shared" si="3"/>
        <v/>
      </c>
      <c r="M14" s="42" t="str">
        <f t="shared" si="4"/>
        <v/>
      </c>
      <c r="P14" s="31"/>
      <c r="Q14" s="305"/>
      <c r="R14" s="1536"/>
      <c r="S14" s="1536"/>
      <c r="T14" s="1536"/>
      <c r="U14" s="1536"/>
      <c r="V14" s="1536"/>
      <c r="W14" s="1536"/>
      <c r="X14" s="1537"/>
      <c r="Y14" s="175"/>
    </row>
    <row r="15" spans="2:25" ht="13">
      <c r="B15" s="311"/>
      <c r="C15" s="59"/>
      <c r="D15" s="158"/>
      <c r="E15" s="49"/>
      <c r="F15" s="312"/>
      <c r="G15" s="577"/>
      <c r="I15" s="38" t="str">
        <f t="shared" si="2"/>
        <v/>
      </c>
      <c r="J15" s="39" t="str">
        <f t="shared" si="0"/>
        <v/>
      </c>
      <c r="K15" s="40" t="str">
        <f t="shared" si="1"/>
        <v/>
      </c>
      <c r="L15" s="41" t="str">
        <f t="shared" si="3"/>
        <v/>
      </c>
      <c r="M15" s="42" t="str">
        <f t="shared" si="4"/>
        <v/>
      </c>
      <c r="P15" s="31"/>
      <c r="Q15" s="305"/>
      <c r="R15" s="1536"/>
      <c r="S15" s="1536"/>
      <c r="T15" s="1536"/>
      <c r="U15" s="1536"/>
      <c r="V15" s="1536"/>
      <c r="W15" s="1536"/>
      <c r="X15" s="1537"/>
      <c r="Y15" s="175"/>
    </row>
    <row r="16" spans="2:25" ht="13">
      <c r="B16" s="311"/>
      <c r="C16" s="59"/>
      <c r="D16" s="158"/>
      <c r="E16" s="49"/>
      <c r="F16" s="312"/>
      <c r="G16" s="577"/>
      <c r="I16" s="38" t="str">
        <f t="shared" si="2"/>
        <v/>
      </c>
      <c r="J16" s="39" t="str">
        <f t="shared" si="0"/>
        <v/>
      </c>
      <c r="K16" s="40" t="str">
        <f t="shared" si="1"/>
        <v/>
      </c>
      <c r="L16" s="41" t="str">
        <f t="shared" si="3"/>
        <v/>
      </c>
      <c r="M16" s="42" t="str">
        <f t="shared" si="4"/>
        <v/>
      </c>
      <c r="P16" s="31"/>
      <c r="Q16" s="261"/>
      <c r="R16" s="1509" t="s">
        <v>972</v>
      </c>
      <c r="S16" s="1536"/>
      <c r="T16" s="1536"/>
      <c r="U16" s="1536"/>
      <c r="V16" s="1536"/>
      <c r="W16" s="1536"/>
      <c r="X16" s="1537"/>
      <c r="Y16" s="175"/>
    </row>
    <row r="17" spans="2:25" ht="13">
      <c r="B17" s="311"/>
      <c r="C17" s="59"/>
      <c r="D17" s="158"/>
      <c r="E17" s="49"/>
      <c r="F17" s="312"/>
      <c r="G17" s="577"/>
      <c r="I17" s="38" t="str">
        <f t="shared" si="2"/>
        <v/>
      </c>
      <c r="J17" s="39" t="str">
        <f t="shared" si="0"/>
        <v/>
      </c>
      <c r="K17" s="40" t="str">
        <f t="shared" si="1"/>
        <v/>
      </c>
      <c r="L17" s="41" t="str">
        <f t="shared" si="3"/>
        <v/>
      </c>
      <c r="M17" s="42" t="str">
        <f t="shared" si="4"/>
        <v/>
      </c>
      <c r="P17" s="31"/>
      <c r="Q17" s="262"/>
      <c r="R17" s="1536"/>
      <c r="S17" s="1536"/>
      <c r="T17" s="1536"/>
      <c r="U17" s="1536"/>
      <c r="V17" s="1536"/>
      <c r="W17" s="1536"/>
      <c r="X17" s="1537"/>
      <c r="Y17" s="175"/>
    </row>
    <row r="18" spans="2:25" ht="12.75" customHeight="1">
      <c r="B18" s="311"/>
      <c r="C18" s="59"/>
      <c r="D18" s="158"/>
      <c r="E18" s="49"/>
      <c r="F18" s="312"/>
      <c r="G18" s="577"/>
      <c r="I18" s="38" t="str">
        <f t="shared" si="2"/>
        <v/>
      </c>
      <c r="J18" s="39" t="str">
        <f t="shared" si="0"/>
        <v/>
      </c>
      <c r="K18" s="40" t="str">
        <f t="shared" si="1"/>
        <v/>
      </c>
      <c r="L18" s="41" t="str">
        <f t="shared" si="3"/>
        <v/>
      </c>
      <c r="M18" s="42" t="str">
        <f t="shared" si="4"/>
        <v/>
      </c>
      <c r="P18" s="31"/>
      <c r="Q18" s="262"/>
      <c r="S18" s="1018" t="s">
        <v>1634</v>
      </c>
      <c r="T18" s="263"/>
      <c r="U18" s="263"/>
      <c r="V18" s="263"/>
      <c r="W18" s="263"/>
      <c r="X18" s="323"/>
      <c r="Y18" s="175"/>
    </row>
    <row r="19" spans="2:25" ht="13">
      <c r="B19" s="311"/>
      <c r="C19" s="59"/>
      <c r="D19" s="158"/>
      <c r="E19" s="49"/>
      <c r="F19" s="312"/>
      <c r="G19" s="577"/>
      <c r="I19" s="38" t="str">
        <f t="shared" si="2"/>
        <v/>
      </c>
      <c r="J19" s="39" t="str">
        <f t="shared" si="0"/>
        <v/>
      </c>
      <c r="K19" s="40" t="str">
        <f t="shared" si="1"/>
        <v/>
      </c>
      <c r="L19" s="41" t="str">
        <f t="shared" si="3"/>
        <v/>
      </c>
      <c r="M19" s="42" t="str">
        <f t="shared" si="4"/>
        <v/>
      </c>
      <c r="P19" s="31"/>
      <c r="Q19" s="262"/>
      <c r="R19" s="1542" t="s">
        <v>1635</v>
      </c>
      <c r="S19" s="1404"/>
      <c r="T19" s="1404"/>
      <c r="U19" s="1404"/>
      <c r="V19" s="1404"/>
      <c r="W19" s="1404"/>
      <c r="X19" s="1469"/>
      <c r="Y19" s="175"/>
    </row>
    <row r="20" spans="2:25" ht="15.75" customHeight="1">
      <c r="B20" s="311"/>
      <c r="C20" s="59"/>
      <c r="D20" s="158"/>
      <c r="E20" s="49"/>
      <c r="F20" s="312"/>
      <c r="G20" s="577"/>
      <c r="I20" s="38" t="str">
        <f t="shared" si="2"/>
        <v/>
      </c>
      <c r="J20" s="39" t="str">
        <f t="shared" si="0"/>
        <v/>
      </c>
      <c r="K20" s="40" t="str">
        <f t="shared" si="1"/>
        <v/>
      </c>
      <c r="L20" s="41" t="str">
        <f t="shared" si="3"/>
        <v/>
      </c>
      <c r="M20" s="42" t="str">
        <f t="shared" si="4"/>
        <v/>
      </c>
      <c r="P20" s="31"/>
      <c r="Q20" s="262"/>
      <c r="R20" s="249"/>
      <c r="S20" s="1545"/>
      <c r="T20" s="1545"/>
      <c r="U20" s="1545"/>
      <c r="V20" s="1545"/>
      <c r="W20" s="1545"/>
      <c r="X20" s="1546"/>
      <c r="Y20" s="175"/>
    </row>
    <row r="21" spans="2:25" ht="13">
      <c r="B21" s="311"/>
      <c r="C21" s="59"/>
      <c r="D21" s="158"/>
      <c r="E21" s="49"/>
      <c r="F21" s="312"/>
      <c r="G21" s="577"/>
      <c r="I21" s="38" t="str">
        <f t="shared" si="2"/>
        <v/>
      </c>
      <c r="J21" s="39" t="str">
        <f t="shared" si="0"/>
        <v/>
      </c>
      <c r="K21" s="40" t="str">
        <f t="shared" si="1"/>
        <v/>
      </c>
      <c r="L21" s="41" t="str">
        <f t="shared" si="3"/>
        <v/>
      </c>
      <c r="M21" s="42" t="str">
        <f t="shared" si="4"/>
        <v/>
      </c>
      <c r="P21" s="31"/>
      <c r="Q21" s="262"/>
      <c r="R21" s="249"/>
      <c r="S21" s="1545"/>
      <c r="T21" s="1545"/>
      <c r="U21" s="1545"/>
      <c r="V21" s="1545"/>
      <c r="W21" s="1545"/>
      <c r="X21" s="1546"/>
      <c r="Y21" s="175"/>
    </row>
    <row r="22" spans="2:25" ht="13">
      <c r="B22" s="311"/>
      <c r="C22" s="59"/>
      <c r="D22" s="158"/>
      <c r="E22" s="49"/>
      <c r="F22" s="312"/>
      <c r="G22" s="577"/>
      <c r="I22" s="38" t="str">
        <f t="shared" si="2"/>
        <v/>
      </c>
      <c r="J22" s="39" t="str">
        <f t="shared" si="0"/>
        <v/>
      </c>
      <c r="K22" s="40" t="str">
        <f t="shared" si="1"/>
        <v/>
      </c>
      <c r="L22" s="41" t="str">
        <f t="shared" si="3"/>
        <v/>
      </c>
      <c r="M22" s="42" t="str">
        <f t="shared" si="4"/>
        <v/>
      </c>
      <c r="P22" s="31"/>
      <c r="Q22" s="261"/>
      <c r="R22" s="249"/>
      <c r="S22" s="321"/>
      <c r="T22" s="321"/>
      <c r="U22" s="321"/>
      <c r="V22" s="321"/>
      <c r="W22" s="321"/>
      <c r="X22" s="324"/>
      <c r="Y22" s="175"/>
    </row>
    <row r="23" spans="2:25" ht="12.75" customHeight="1">
      <c r="B23" s="311"/>
      <c r="C23" s="59"/>
      <c r="D23" s="158"/>
      <c r="E23" s="49"/>
      <c r="F23" s="312"/>
      <c r="G23" s="577"/>
      <c r="I23" s="38" t="str">
        <f t="shared" si="2"/>
        <v/>
      </c>
      <c r="J23" s="39" t="str">
        <f t="shared" si="0"/>
        <v/>
      </c>
      <c r="K23" s="40" t="str">
        <f t="shared" si="1"/>
        <v/>
      </c>
      <c r="L23" s="41" t="str">
        <f t="shared" si="3"/>
        <v/>
      </c>
      <c r="M23" s="42" t="str">
        <f t="shared" si="4"/>
        <v/>
      </c>
      <c r="P23" s="31"/>
      <c r="Q23" s="262"/>
      <c r="R23" s="249"/>
      <c r="S23" s="1407"/>
      <c r="T23" s="1407"/>
      <c r="U23" s="1407"/>
      <c r="V23" s="1407"/>
      <c r="W23" s="1407"/>
      <c r="X23" s="1505"/>
      <c r="Y23" s="321"/>
    </row>
    <row r="24" spans="2:25" ht="12.75" customHeight="1" thickBot="1">
      <c r="B24" s="311"/>
      <c r="C24" s="59"/>
      <c r="D24" s="158"/>
      <c r="E24" s="49"/>
      <c r="F24" s="312"/>
      <c r="G24" s="577"/>
      <c r="I24" s="38" t="str">
        <f t="shared" si="2"/>
        <v/>
      </c>
      <c r="J24" s="39" t="str">
        <f t="shared" si="0"/>
        <v/>
      </c>
      <c r="K24" s="40" t="str">
        <f t="shared" si="1"/>
        <v/>
      </c>
      <c r="L24" s="41" t="str">
        <f t="shared" si="3"/>
        <v/>
      </c>
      <c r="M24" s="42" t="str">
        <f t="shared" si="4"/>
        <v/>
      </c>
      <c r="P24" s="31"/>
      <c r="Q24" s="265"/>
      <c r="R24" s="255"/>
      <c r="S24" s="1543"/>
      <c r="T24" s="1543"/>
      <c r="U24" s="1543"/>
      <c r="V24" s="1543"/>
      <c r="W24" s="1543"/>
      <c r="X24" s="1544"/>
      <c r="Y24" s="321"/>
    </row>
    <row r="25" spans="2:25" ht="13">
      <c r="B25" s="311"/>
      <c r="C25" s="59"/>
      <c r="D25" s="158"/>
      <c r="E25" s="49"/>
      <c r="F25" s="312"/>
      <c r="G25" s="577"/>
      <c r="I25" s="38" t="str">
        <f t="shared" si="2"/>
        <v/>
      </c>
      <c r="J25" s="39" t="str">
        <f t="shared" si="0"/>
        <v/>
      </c>
      <c r="K25" s="40" t="str">
        <f t="shared" si="1"/>
        <v/>
      </c>
      <c r="L25" s="41" t="str">
        <f t="shared" si="3"/>
        <v/>
      </c>
      <c r="M25" s="42" t="str">
        <f t="shared" si="4"/>
        <v/>
      </c>
      <c r="P25" s="31"/>
      <c r="Q25" s="269"/>
      <c r="R25" s="249"/>
      <c r="S25" s="235"/>
      <c r="T25" s="235"/>
      <c r="U25" s="235"/>
      <c r="V25" s="235"/>
      <c r="W25" s="235"/>
      <c r="X25" s="235"/>
      <c r="Y25" s="321"/>
    </row>
    <row r="26" spans="2:25" ht="12.75" customHeight="1">
      <c r="B26" s="311"/>
      <c r="C26" s="59"/>
      <c r="D26" s="158"/>
      <c r="E26" s="49"/>
      <c r="F26" s="312"/>
      <c r="G26" s="577"/>
      <c r="I26" s="38" t="str">
        <f t="shared" si="2"/>
        <v/>
      </c>
      <c r="J26" s="39" t="str">
        <f t="shared" si="0"/>
        <v/>
      </c>
      <c r="K26" s="40" t="str">
        <f t="shared" si="1"/>
        <v/>
      </c>
      <c r="L26" s="41" t="str">
        <f t="shared" si="3"/>
        <v/>
      </c>
      <c r="M26" s="42" t="str">
        <f t="shared" si="4"/>
        <v/>
      </c>
      <c r="P26" s="31"/>
      <c r="Q26" s="264"/>
      <c r="R26" s="249"/>
      <c r="S26" s="328" t="s">
        <v>640</v>
      </c>
      <c r="T26" s="235"/>
      <c r="U26" s="235"/>
      <c r="V26" s="235"/>
      <c r="W26" s="235"/>
      <c r="X26" s="235"/>
      <c r="Y26" s="175"/>
    </row>
    <row r="27" spans="2:25" ht="13">
      <c r="B27" s="311"/>
      <c r="C27" s="59"/>
      <c r="D27" s="158"/>
      <c r="E27" s="49"/>
      <c r="F27" s="312"/>
      <c r="G27" s="577"/>
      <c r="I27" s="38" t="str">
        <f t="shared" si="2"/>
        <v/>
      </c>
      <c r="J27" s="39" t="str">
        <f t="shared" si="0"/>
        <v/>
      </c>
      <c r="K27" s="40" t="str">
        <f t="shared" si="1"/>
        <v/>
      </c>
      <c r="L27" s="41" t="str">
        <f t="shared" si="3"/>
        <v/>
      </c>
      <c r="M27" s="42" t="str">
        <f t="shared" si="4"/>
        <v/>
      </c>
      <c r="P27" s="31"/>
      <c r="Q27" s="266"/>
      <c r="R27" s="175"/>
      <c r="S27" s="175"/>
      <c r="T27" s="175"/>
      <c r="U27" s="175"/>
      <c r="V27" s="175"/>
      <c r="W27" s="175"/>
      <c r="X27" s="175"/>
      <c r="Y27" s="175"/>
    </row>
    <row r="28" spans="2:25" ht="13">
      <c r="B28" s="311"/>
      <c r="C28" s="59"/>
      <c r="D28" s="158"/>
      <c r="E28" s="49"/>
      <c r="F28" s="312"/>
      <c r="G28" s="577"/>
      <c r="I28" s="38" t="str">
        <f t="shared" si="2"/>
        <v/>
      </c>
      <c r="J28" s="39" t="str">
        <f t="shared" si="0"/>
        <v/>
      </c>
      <c r="K28" s="40" t="str">
        <f t="shared" si="1"/>
        <v/>
      </c>
      <c r="L28" s="41" t="str">
        <f t="shared" si="3"/>
        <v/>
      </c>
      <c r="M28" s="42" t="str">
        <f t="shared" si="4"/>
        <v/>
      </c>
      <c r="P28" s="31"/>
      <c r="Q28" s="175"/>
      <c r="Y28" s="175"/>
    </row>
    <row r="29" spans="2:25" ht="13">
      <c r="B29" s="311"/>
      <c r="C29" s="59"/>
      <c r="D29" s="158"/>
      <c r="E29" s="49"/>
      <c r="F29" s="312"/>
      <c r="G29" s="577"/>
      <c r="I29" s="38" t="str">
        <f t="shared" si="2"/>
        <v/>
      </c>
      <c r="J29" s="39" t="str">
        <f t="shared" si="0"/>
        <v/>
      </c>
      <c r="K29" s="40" t="str">
        <f t="shared" si="1"/>
        <v/>
      </c>
      <c r="L29" s="41" t="str">
        <f t="shared" si="3"/>
        <v/>
      </c>
      <c r="M29" s="42" t="str">
        <f t="shared" si="4"/>
        <v/>
      </c>
      <c r="P29" s="31"/>
      <c r="Q29" s="175"/>
      <c r="Y29" s="175"/>
    </row>
    <row r="30" spans="2:25" ht="13">
      <c r="B30" s="311"/>
      <c r="C30" s="59"/>
      <c r="D30" s="158"/>
      <c r="E30" s="49"/>
      <c r="F30" s="312"/>
      <c r="G30" s="577"/>
      <c r="I30" s="38" t="str">
        <f t="shared" si="2"/>
        <v/>
      </c>
      <c r="J30" s="39" t="str">
        <f t="shared" si="0"/>
        <v/>
      </c>
      <c r="K30" s="40" t="str">
        <f t="shared" si="1"/>
        <v/>
      </c>
      <c r="L30" s="41" t="str">
        <f t="shared" si="3"/>
        <v/>
      </c>
      <c r="M30" s="42" t="str">
        <f t="shared" si="4"/>
        <v/>
      </c>
      <c r="P30" s="31"/>
      <c r="Q30" s="175"/>
      <c r="Y30" s="175"/>
    </row>
    <row r="31" spans="2:25" ht="13">
      <c r="B31" s="311"/>
      <c r="C31" s="59"/>
      <c r="D31" s="158"/>
      <c r="E31" s="49"/>
      <c r="F31" s="312"/>
      <c r="G31" s="577"/>
      <c r="I31" s="38" t="str">
        <f t="shared" si="2"/>
        <v/>
      </c>
      <c r="J31" s="39" t="str">
        <f t="shared" si="0"/>
        <v/>
      </c>
      <c r="K31" s="40" t="str">
        <f t="shared" si="1"/>
        <v/>
      </c>
      <c r="L31" s="41" t="str">
        <f t="shared" si="3"/>
        <v/>
      </c>
      <c r="M31" s="42" t="str">
        <f t="shared" si="4"/>
        <v/>
      </c>
      <c r="P31" s="31"/>
    </row>
    <row r="32" spans="2:25" ht="13">
      <c r="B32" s="311"/>
      <c r="C32" s="59"/>
      <c r="D32" s="158"/>
      <c r="E32" s="49"/>
      <c r="F32" s="312"/>
      <c r="G32" s="577"/>
      <c r="I32" s="38" t="str">
        <f t="shared" si="2"/>
        <v/>
      </c>
      <c r="J32" s="39" t="str">
        <f t="shared" si="0"/>
        <v/>
      </c>
      <c r="K32" s="40" t="str">
        <f t="shared" si="1"/>
        <v/>
      </c>
      <c r="L32" s="41" t="str">
        <f t="shared" si="3"/>
        <v/>
      </c>
      <c r="M32" s="42" t="str">
        <f t="shared" si="4"/>
        <v/>
      </c>
      <c r="P32" s="31"/>
    </row>
    <row r="33" spans="2:25" ht="13">
      <c r="B33" s="311"/>
      <c r="C33" s="59"/>
      <c r="D33" s="158"/>
      <c r="E33" s="49"/>
      <c r="F33" s="312"/>
      <c r="G33" s="577"/>
      <c r="I33" s="38" t="str">
        <f t="shared" si="2"/>
        <v/>
      </c>
      <c r="J33" s="39" t="str">
        <f t="shared" si="0"/>
        <v/>
      </c>
      <c r="K33" s="40" t="str">
        <f t="shared" si="1"/>
        <v/>
      </c>
      <c r="L33" s="41" t="str">
        <f t="shared" si="3"/>
        <v/>
      </c>
      <c r="M33" s="42" t="str">
        <f t="shared" si="4"/>
        <v/>
      </c>
      <c r="P33" s="31"/>
    </row>
    <row r="34" spans="2:25" ht="13">
      <c r="B34" s="311"/>
      <c r="C34" s="59"/>
      <c r="D34" s="158"/>
      <c r="E34" s="49"/>
      <c r="F34" s="312"/>
      <c r="G34" s="577"/>
      <c r="I34" s="38" t="str">
        <f t="shared" si="2"/>
        <v/>
      </c>
      <c r="J34" s="39" t="str">
        <f t="shared" si="0"/>
        <v/>
      </c>
      <c r="K34" s="40" t="str">
        <f t="shared" si="1"/>
        <v/>
      </c>
      <c r="L34" s="41" t="str">
        <f t="shared" si="3"/>
        <v/>
      </c>
      <c r="M34" s="42" t="str">
        <f t="shared" si="4"/>
        <v/>
      </c>
      <c r="P34" s="31"/>
    </row>
    <row r="35" spans="2:25" ht="13">
      <c r="B35" s="311"/>
      <c r="C35" s="59"/>
      <c r="D35" s="158"/>
      <c r="E35" s="49"/>
      <c r="F35" s="312"/>
      <c r="G35" s="577"/>
      <c r="I35" s="38" t="str">
        <f t="shared" si="2"/>
        <v/>
      </c>
      <c r="J35" s="39" t="str">
        <f t="shared" si="0"/>
        <v/>
      </c>
      <c r="K35" s="40" t="str">
        <f t="shared" si="1"/>
        <v/>
      </c>
      <c r="L35" s="41" t="str">
        <f t="shared" si="3"/>
        <v/>
      </c>
      <c r="M35" s="42" t="str">
        <f t="shared" si="4"/>
        <v/>
      </c>
      <c r="P35" s="31"/>
    </row>
    <row r="36" spans="2:25" s="175" customFormat="1" ht="12.75" customHeight="1">
      <c r="B36" s="311"/>
      <c r="C36" s="59"/>
      <c r="D36" s="158"/>
      <c r="E36" s="49"/>
      <c r="F36" s="312"/>
      <c r="G36" s="577"/>
      <c r="I36" s="38" t="str">
        <f t="shared" si="2"/>
        <v/>
      </c>
      <c r="J36" s="39" t="str">
        <f t="shared" si="0"/>
        <v/>
      </c>
      <c r="K36" s="40" t="str">
        <f t="shared" si="1"/>
        <v/>
      </c>
      <c r="L36" s="41" t="str">
        <f t="shared" si="3"/>
        <v/>
      </c>
      <c r="M36" s="42" t="str">
        <f t="shared" si="4"/>
        <v/>
      </c>
      <c r="P36" s="200"/>
      <c r="Q36" s="163"/>
      <c r="R36" s="163"/>
      <c r="S36" s="163"/>
      <c r="T36" s="163"/>
      <c r="U36" s="163"/>
      <c r="V36" s="163"/>
      <c r="W36" s="163"/>
      <c r="X36" s="163"/>
      <c r="Y36" s="163"/>
    </row>
    <row r="37" spans="2:25" s="175" customFormat="1" ht="12.75" customHeight="1">
      <c r="B37" s="311"/>
      <c r="C37" s="59"/>
      <c r="D37" s="158"/>
      <c r="E37" s="49"/>
      <c r="F37" s="312"/>
      <c r="G37" s="577"/>
      <c r="I37" s="38" t="str">
        <f t="shared" si="2"/>
        <v/>
      </c>
      <c r="J37" s="39" t="str">
        <f t="shared" si="0"/>
        <v/>
      </c>
      <c r="K37" s="40" t="str">
        <f t="shared" si="1"/>
        <v/>
      </c>
      <c r="L37" s="41" t="str">
        <f t="shared" si="3"/>
        <v/>
      </c>
      <c r="M37" s="42" t="str">
        <f t="shared" si="4"/>
        <v/>
      </c>
      <c r="P37" s="200"/>
      <c r="Q37" s="163"/>
      <c r="R37" s="163"/>
      <c r="S37" s="163"/>
      <c r="T37" s="163"/>
      <c r="U37" s="163"/>
      <c r="V37" s="163"/>
      <c r="W37" s="163"/>
      <c r="X37" s="163"/>
      <c r="Y37" s="163"/>
    </row>
    <row r="38" spans="2:25" s="175" customFormat="1" ht="12.75" customHeight="1">
      <c r="B38" s="311"/>
      <c r="C38" s="59"/>
      <c r="D38" s="158"/>
      <c r="E38" s="49"/>
      <c r="F38" s="312"/>
      <c r="G38" s="577"/>
      <c r="I38" s="38" t="str">
        <f t="shared" si="2"/>
        <v/>
      </c>
      <c r="J38" s="39" t="str">
        <f t="shared" si="0"/>
        <v/>
      </c>
      <c r="K38" s="40" t="str">
        <f t="shared" si="1"/>
        <v/>
      </c>
      <c r="L38" s="41" t="str">
        <f t="shared" si="3"/>
        <v/>
      </c>
      <c r="M38" s="42" t="str">
        <f t="shared" si="4"/>
        <v/>
      </c>
      <c r="P38" s="200"/>
      <c r="Q38" s="163"/>
      <c r="R38" s="163"/>
      <c r="S38" s="163"/>
      <c r="T38" s="163"/>
      <c r="U38" s="163"/>
      <c r="V38" s="163"/>
      <c r="W38" s="163"/>
      <c r="X38" s="163"/>
      <c r="Y38" s="163"/>
    </row>
    <row r="39" spans="2:25" s="175" customFormat="1" ht="12.75" customHeight="1">
      <c r="B39" s="311"/>
      <c r="C39" s="59"/>
      <c r="D39" s="158"/>
      <c r="E39" s="49"/>
      <c r="F39" s="312"/>
      <c r="G39" s="577"/>
      <c r="I39" s="38" t="str">
        <f t="shared" si="2"/>
        <v/>
      </c>
      <c r="J39" s="39" t="str">
        <f t="shared" si="0"/>
        <v/>
      </c>
      <c r="K39" s="40" t="str">
        <f t="shared" si="1"/>
        <v/>
      </c>
      <c r="L39" s="41" t="str">
        <f t="shared" si="3"/>
        <v/>
      </c>
      <c r="M39" s="42" t="str">
        <f t="shared" si="4"/>
        <v/>
      </c>
      <c r="P39" s="200"/>
      <c r="Q39" s="163"/>
      <c r="R39" s="163"/>
      <c r="S39" s="163"/>
      <c r="T39" s="163"/>
      <c r="U39" s="163"/>
      <c r="V39" s="163"/>
      <c r="W39" s="163"/>
      <c r="X39" s="163"/>
      <c r="Y39" s="163"/>
    </row>
    <row r="40" spans="2:25" s="175" customFormat="1" ht="12.75" customHeight="1">
      <c r="B40" s="311"/>
      <c r="C40" s="59"/>
      <c r="D40" s="158"/>
      <c r="E40" s="49"/>
      <c r="F40" s="312"/>
      <c r="G40" s="577"/>
      <c r="I40" s="38" t="str">
        <f t="shared" si="2"/>
        <v/>
      </c>
      <c r="J40" s="39" t="str">
        <f t="shared" si="0"/>
        <v/>
      </c>
      <c r="K40" s="40" t="str">
        <f t="shared" si="1"/>
        <v/>
      </c>
      <c r="L40" s="41" t="str">
        <f t="shared" si="3"/>
        <v/>
      </c>
      <c r="M40" s="42" t="str">
        <f t="shared" si="4"/>
        <v/>
      </c>
      <c r="P40" s="200"/>
      <c r="Q40" s="163"/>
      <c r="R40" s="163"/>
      <c r="S40" s="163"/>
      <c r="T40" s="163"/>
      <c r="U40" s="163"/>
      <c r="V40" s="163"/>
      <c r="W40" s="163"/>
      <c r="X40" s="163"/>
      <c r="Y40" s="163"/>
    </row>
    <row r="41" spans="2:25" s="175" customFormat="1" ht="12.75" customHeight="1">
      <c r="B41" s="311"/>
      <c r="C41" s="59"/>
      <c r="D41" s="158"/>
      <c r="E41" s="49"/>
      <c r="F41" s="312"/>
      <c r="G41" s="577"/>
      <c r="I41" s="38" t="str">
        <f t="shared" si="2"/>
        <v/>
      </c>
      <c r="J41" s="39" t="str">
        <f t="shared" si="0"/>
        <v/>
      </c>
      <c r="K41" s="40" t="str">
        <f t="shared" si="1"/>
        <v/>
      </c>
      <c r="L41" s="41" t="str">
        <f t="shared" si="3"/>
        <v/>
      </c>
      <c r="M41" s="42" t="str">
        <f t="shared" si="4"/>
        <v/>
      </c>
      <c r="P41" s="200"/>
      <c r="Q41" s="163"/>
      <c r="R41" s="163"/>
      <c r="S41" s="163"/>
      <c r="T41" s="163"/>
      <c r="U41" s="163"/>
      <c r="V41" s="163"/>
      <c r="W41" s="163"/>
      <c r="X41" s="163"/>
      <c r="Y41" s="163"/>
    </row>
    <row r="42" spans="2:25" s="175" customFormat="1" ht="12.75" customHeight="1">
      <c r="B42" s="311"/>
      <c r="C42" s="59"/>
      <c r="D42" s="158"/>
      <c r="E42" s="49"/>
      <c r="F42" s="312"/>
      <c r="G42" s="577"/>
      <c r="I42" s="38" t="str">
        <f t="shared" si="2"/>
        <v/>
      </c>
      <c r="J42" s="39" t="str">
        <f t="shared" si="0"/>
        <v/>
      </c>
      <c r="K42" s="40" t="str">
        <f t="shared" si="1"/>
        <v/>
      </c>
      <c r="L42" s="41" t="str">
        <f t="shared" si="3"/>
        <v/>
      </c>
      <c r="M42" s="42" t="str">
        <f t="shared" si="4"/>
        <v/>
      </c>
      <c r="P42" s="200"/>
      <c r="Q42" s="163"/>
      <c r="R42" s="163"/>
      <c r="S42" s="163"/>
      <c r="T42" s="163"/>
      <c r="U42" s="163"/>
      <c r="V42" s="163"/>
      <c r="W42" s="163"/>
      <c r="X42" s="163"/>
      <c r="Y42" s="163"/>
    </row>
    <row r="43" spans="2:25" s="175" customFormat="1" ht="12.75" customHeight="1">
      <c r="B43" s="311"/>
      <c r="C43" s="59"/>
      <c r="D43" s="158"/>
      <c r="E43" s="49"/>
      <c r="F43" s="312"/>
      <c r="G43" s="577"/>
      <c r="I43" s="38" t="str">
        <f t="shared" si="2"/>
        <v/>
      </c>
      <c r="J43" s="39" t="str">
        <f t="shared" si="0"/>
        <v/>
      </c>
      <c r="K43" s="40" t="str">
        <f t="shared" si="1"/>
        <v/>
      </c>
      <c r="L43" s="41" t="str">
        <f t="shared" si="3"/>
        <v/>
      </c>
      <c r="M43" s="42" t="str">
        <f t="shared" si="4"/>
        <v/>
      </c>
      <c r="P43" s="200"/>
      <c r="Q43" s="163"/>
      <c r="R43" s="163"/>
      <c r="S43" s="163"/>
      <c r="T43" s="163"/>
      <c r="U43" s="163"/>
      <c r="V43" s="163"/>
      <c r="W43" s="163"/>
      <c r="X43" s="163"/>
      <c r="Y43" s="163"/>
    </row>
    <row r="44" spans="2:25" s="175" customFormat="1" ht="12.75" customHeight="1">
      <c r="B44" s="311"/>
      <c r="C44" s="59"/>
      <c r="D44" s="158"/>
      <c r="E44" s="49"/>
      <c r="F44" s="312"/>
      <c r="G44" s="577"/>
      <c r="I44" s="38" t="str">
        <f t="shared" si="2"/>
        <v/>
      </c>
      <c r="J44" s="39" t="str">
        <f t="shared" ref="J44:J75" si="5">IF(ISBLANK(D44),"",IF(OR(D44="USA",D44="Australia",D44="Canada"),VLOOKUP(CONCATENATE(D44,E44),ElecFactor,5,FALSE),VLOOKUP(D44,ElecFactor,5,FALSE)))</f>
        <v/>
      </c>
      <c r="K44" s="40" t="str">
        <f t="shared" ref="K44:K75" si="6">IF(ISTEXT(B44),VLOOKUP(B44, HotelFactors, 4, FALSE),"")</f>
        <v/>
      </c>
      <c r="L44" s="41" t="str">
        <f t="shared" si="3"/>
        <v/>
      </c>
      <c r="M44" s="42" t="str">
        <f t="shared" si="4"/>
        <v/>
      </c>
      <c r="P44" s="200"/>
      <c r="Q44" s="163"/>
      <c r="R44" s="163"/>
      <c r="S44" s="163"/>
      <c r="T44" s="163"/>
      <c r="U44" s="163"/>
      <c r="V44" s="163"/>
      <c r="W44" s="163"/>
      <c r="X44" s="163"/>
      <c r="Y44" s="163"/>
    </row>
    <row r="45" spans="2:25" s="175" customFormat="1" ht="12.75" customHeight="1">
      <c r="B45" s="311"/>
      <c r="C45" s="59"/>
      <c r="D45" s="158"/>
      <c r="E45" s="49"/>
      <c r="F45" s="312"/>
      <c r="G45" s="577"/>
      <c r="I45" s="38" t="str">
        <f t="shared" si="2"/>
        <v/>
      </c>
      <c r="J45" s="39" t="str">
        <f t="shared" si="5"/>
        <v/>
      </c>
      <c r="K45" s="40" t="str">
        <f t="shared" si="6"/>
        <v/>
      </c>
      <c r="L45" s="41" t="str">
        <f t="shared" si="3"/>
        <v/>
      </c>
      <c r="M45" s="42" t="str">
        <f t="shared" si="4"/>
        <v/>
      </c>
      <c r="P45" s="200"/>
      <c r="Q45" s="163"/>
      <c r="R45" s="163"/>
      <c r="S45" s="163"/>
      <c r="T45" s="163"/>
      <c r="U45" s="163"/>
      <c r="V45" s="163"/>
      <c r="W45" s="163"/>
      <c r="X45" s="163"/>
      <c r="Y45" s="163"/>
    </row>
    <row r="46" spans="2:25" s="175" customFormat="1" ht="12.75" customHeight="1">
      <c r="B46" s="311"/>
      <c r="C46" s="59"/>
      <c r="D46" s="158"/>
      <c r="E46" s="49"/>
      <c r="F46" s="312"/>
      <c r="G46" s="577"/>
      <c r="I46" s="38" t="str">
        <f t="shared" si="2"/>
        <v/>
      </c>
      <c r="J46" s="39" t="str">
        <f t="shared" si="5"/>
        <v/>
      </c>
      <c r="K46" s="40" t="str">
        <f t="shared" si="6"/>
        <v/>
      </c>
      <c r="L46" s="41" t="str">
        <f t="shared" si="3"/>
        <v/>
      </c>
      <c r="M46" s="42" t="str">
        <f t="shared" si="4"/>
        <v/>
      </c>
      <c r="P46" s="200"/>
      <c r="Q46" s="163"/>
      <c r="R46" s="163"/>
      <c r="S46" s="163"/>
      <c r="T46" s="163"/>
      <c r="U46" s="163"/>
      <c r="V46" s="163"/>
      <c r="W46" s="163"/>
      <c r="X46" s="163"/>
      <c r="Y46" s="163"/>
    </row>
    <row r="47" spans="2:25" s="175" customFormat="1" ht="12.75" customHeight="1">
      <c r="B47" s="311"/>
      <c r="C47" s="59"/>
      <c r="D47" s="158"/>
      <c r="E47" s="49"/>
      <c r="F47" s="312"/>
      <c r="G47" s="577"/>
      <c r="I47" s="38" t="str">
        <f t="shared" si="2"/>
        <v/>
      </c>
      <c r="J47" s="39" t="str">
        <f t="shared" si="5"/>
        <v/>
      </c>
      <c r="K47" s="40" t="str">
        <f t="shared" si="6"/>
        <v/>
      </c>
      <c r="L47" s="41" t="str">
        <f t="shared" si="3"/>
        <v/>
      </c>
      <c r="M47" s="42" t="str">
        <f t="shared" si="4"/>
        <v/>
      </c>
      <c r="P47" s="200"/>
      <c r="Q47" s="163"/>
      <c r="R47" s="163"/>
      <c r="S47" s="163"/>
      <c r="T47" s="163"/>
      <c r="U47" s="163"/>
      <c r="V47" s="163"/>
      <c r="W47" s="163"/>
      <c r="X47" s="163"/>
      <c r="Y47" s="163"/>
    </row>
    <row r="48" spans="2:25" s="175" customFormat="1" ht="12.75" customHeight="1">
      <c r="B48" s="311"/>
      <c r="C48" s="59"/>
      <c r="D48" s="158"/>
      <c r="E48" s="49"/>
      <c r="F48" s="312"/>
      <c r="G48" s="577"/>
      <c r="I48" s="38" t="str">
        <f t="shared" si="2"/>
        <v/>
      </c>
      <c r="J48" s="39" t="str">
        <f t="shared" si="5"/>
        <v/>
      </c>
      <c r="K48" s="40" t="str">
        <f t="shared" si="6"/>
        <v/>
      </c>
      <c r="L48" s="41" t="str">
        <f t="shared" si="3"/>
        <v/>
      </c>
      <c r="M48" s="42" t="str">
        <f t="shared" si="4"/>
        <v/>
      </c>
      <c r="P48" s="200"/>
      <c r="Q48" s="163"/>
      <c r="R48" s="163"/>
      <c r="S48" s="163"/>
      <c r="T48" s="163"/>
      <c r="U48" s="163"/>
      <c r="V48" s="163"/>
      <c r="W48" s="163"/>
      <c r="X48" s="163"/>
      <c r="Y48" s="163"/>
    </row>
    <row r="49" spans="2:25" s="175" customFormat="1" ht="12.75" customHeight="1">
      <c r="B49" s="311"/>
      <c r="C49" s="59"/>
      <c r="D49" s="158"/>
      <c r="E49" s="49"/>
      <c r="F49" s="312"/>
      <c r="G49" s="577"/>
      <c r="I49" s="38" t="str">
        <f t="shared" si="2"/>
        <v/>
      </c>
      <c r="J49" s="39" t="str">
        <f t="shared" si="5"/>
        <v/>
      </c>
      <c r="K49" s="40" t="str">
        <f t="shared" si="6"/>
        <v/>
      </c>
      <c r="L49" s="41" t="str">
        <f t="shared" si="3"/>
        <v/>
      </c>
      <c r="M49" s="42" t="str">
        <f t="shared" si="4"/>
        <v/>
      </c>
      <c r="P49" s="200"/>
      <c r="Q49" s="163"/>
      <c r="R49" s="163"/>
      <c r="S49" s="163"/>
      <c r="T49" s="163"/>
      <c r="U49" s="163"/>
      <c r="V49" s="163"/>
      <c r="W49" s="163"/>
      <c r="X49" s="163"/>
      <c r="Y49" s="163"/>
    </row>
    <row r="50" spans="2:25" s="175" customFormat="1" ht="12.75" customHeight="1">
      <c r="B50" s="311"/>
      <c r="C50" s="59"/>
      <c r="D50" s="158"/>
      <c r="E50" s="49"/>
      <c r="F50" s="312"/>
      <c r="G50" s="577"/>
      <c r="I50" s="38" t="str">
        <f t="shared" si="2"/>
        <v/>
      </c>
      <c r="J50" s="39" t="str">
        <f t="shared" si="5"/>
        <v/>
      </c>
      <c r="K50" s="40" t="str">
        <f t="shared" si="6"/>
        <v/>
      </c>
      <c r="L50" s="41" t="str">
        <f t="shared" si="3"/>
        <v/>
      </c>
      <c r="M50" s="42" t="str">
        <f t="shared" si="4"/>
        <v/>
      </c>
      <c r="P50" s="200"/>
      <c r="Q50" s="163"/>
      <c r="R50" s="163"/>
      <c r="S50" s="163"/>
      <c r="T50" s="163"/>
      <c r="U50" s="163"/>
      <c r="V50" s="163"/>
      <c r="W50" s="163"/>
      <c r="X50" s="163"/>
      <c r="Y50" s="163"/>
    </row>
    <row r="51" spans="2:25" s="175" customFormat="1" ht="12.75" customHeight="1">
      <c r="B51" s="311"/>
      <c r="C51" s="59"/>
      <c r="D51" s="158"/>
      <c r="E51" s="49"/>
      <c r="F51" s="312"/>
      <c r="G51" s="577"/>
      <c r="I51" s="38" t="str">
        <f t="shared" si="2"/>
        <v/>
      </c>
      <c r="J51" s="39" t="str">
        <f t="shared" si="5"/>
        <v/>
      </c>
      <c r="K51" s="40" t="str">
        <f t="shared" si="6"/>
        <v/>
      </c>
      <c r="L51" s="41" t="str">
        <f t="shared" si="3"/>
        <v/>
      </c>
      <c r="M51" s="42" t="str">
        <f t="shared" si="4"/>
        <v/>
      </c>
      <c r="P51" s="200"/>
      <c r="Q51" s="163"/>
      <c r="R51" s="163"/>
      <c r="S51" s="163"/>
      <c r="T51" s="163"/>
      <c r="U51" s="163"/>
      <c r="V51" s="163"/>
      <c r="W51" s="163"/>
      <c r="X51" s="163"/>
      <c r="Y51" s="163"/>
    </row>
    <row r="52" spans="2:25" s="175" customFormat="1" ht="12.75" customHeight="1">
      <c r="B52" s="311"/>
      <c r="C52" s="59"/>
      <c r="D52" s="158"/>
      <c r="E52" s="49"/>
      <c r="F52" s="312"/>
      <c r="G52" s="577"/>
      <c r="I52" s="38" t="str">
        <f t="shared" si="2"/>
        <v/>
      </c>
      <c r="J52" s="39" t="str">
        <f t="shared" si="5"/>
        <v/>
      </c>
      <c r="K52" s="40" t="str">
        <f t="shared" si="6"/>
        <v/>
      </c>
      <c r="L52" s="41" t="str">
        <f t="shared" si="3"/>
        <v/>
      </c>
      <c r="M52" s="42" t="str">
        <f t="shared" si="4"/>
        <v/>
      </c>
      <c r="P52" s="200"/>
      <c r="Q52" s="163"/>
      <c r="R52" s="163"/>
      <c r="S52" s="163"/>
      <c r="T52" s="163"/>
      <c r="U52" s="163"/>
      <c r="V52" s="163"/>
      <c r="W52" s="163"/>
      <c r="X52" s="163"/>
      <c r="Y52" s="163"/>
    </row>
    <row r="53" spans="2:25" s="175" customFormat="1" ht="12.75" customHeight="1">
      <c r="B53" s="311"/>
      <c r="C53" s="59"/>
      <c r="D53" s="158"/>
      <c r="E53" s="49"/>
      <c r="F53" s="312"/>
      <c r="G53" s="577"/>
      <c r="I53" s="38" t="str">
        <f t="shared" si="2"/>
        <v/>
      </c>
      <c r="J53" s="39" t="str">
        <f t="shared" si="5"/>
        <v/>
      </c>
      <c r="K53" s="40" t="str">
        <f t="shared" si="6"/>
        <v/>
      </c>
      <c r="L53" s="41" t="str">
        <f t="shared" si="3"/>
        <v/>
      </c>
      <c r="M53" s="42" t="str">
        <f t="shared" si="4"/>
        <v/>
      </c>
      <c r="P53" s="200"/>
      <c r="Q53" s="163"/>
      <c r="R53" s="163"/>
      <c r="S53" s="163"/>
      <c r="T53" s="163"/>
      <c r="U53" s="163"/>
      <c r="V53" s="163"/>
      <c r="W53" s="163"/>
      <c r="X53" s="163"/>
      <c r="Y53" s="163"/>
    </row>
    <row r="54" spans="2:25" s="175" customFormat="1" ht="12.75" customHeight="1">
      <c r="B54" s="311"/>
      <c r="C54" s="59"/>
      <c r="D54" s="158"/>
      <c r="E54" s="49"/>
      <c r="F54" s="312"/>
      <c r="G54" s="577"/>
      <c r="I54" s="38" t="str">
        <f t="shared" si="2"/>
        <v/>
      </c>
      <c r="J54" s="39" t="str">
        <f t="shared" si="5"/>
        <v/>
      </c>
      <c r="K54" s="40" t="str">
        <f t="shared" si="6"/>
        <v/>
      </c>
      <c r="L54" s="41" t="str">
        <f t="shared" si="3"/>
        <v/>
      </c>
      <c r="M54" s="42" t="str">
        <f t="shared" si="4"/>
        <v/>
      </c>
      <c r="P54" s="200"/>
      <c r="Q54" s="163"/>
      <c r="R54" s="163"/>
      <c r="S54" s="163"/>
      <c r="T54" s="163"/>
      <c r="U54" s="163"/>
      <c r="V54" s="163"/>
      <c r="W54" s="163"/>
      <c r="X54" s="163"/>
      <c r="Y54" s="163"/>
    </row>
    <row r="55" spans="2:25" s="175" customFormat="1" ht="12.75" customHeight="1">
      <c r="B55" s="311"/>
      <c r="C55" s="59"/>
      <c r="D55" s="158"/>
      <c r="E55" s="49"/>
      <c r="F55" s="312"/>
      <c r="G55" s="577"/>
      <c r="I55" s="38" t="str">
        <f t="shared" si="2"/>
        <v/>
      </c>
      <c r="J55" s="39" t="str">
        <f t="shared" si="5"/>
        <v/>
      </c>
      <c r="K55" s="40" t="str">
        <f t="shared" si="6"/>
        <v/>
      </c>
      <c r="L55" s="41" t="str">
        <f t="shared" si="3"/>
        <v/>
      </c>
      <c r="M55" s="42" t="str">
        <f t="shared" si="4"/>
        <v/>
      </c>
      <c r="P55" s="200"/>
      <c r="Q55" s="163"/>
      <c r="R55" s="163"/>
      <c r="S55" s="163"/>
      <c r="T55" s="163"/>
      <c r="U55" s="163"/>
      <c r="V55" s="163"/>
      <c r="W55" s="163"/>
      <c r="X55" s="163"/>
      <c r="Y55" s="163"/>
    </row>
    <row r="56" spans="2:25" s="175" customFormat="1" ht="12.75" customHeight="1">
      <c r="B56" s="311"/>
      <c r="C56" s="59"/>
      <c r="D56" s="158"/>
      <c r="E56" s="49"/>
      <c r="F56" s="312"/>
      <c r="G56" s="577"/>
      <c r="I56" s="38" t="str">
        <f t="shared" si="2"/>
        <v/>
      </c>
      <c r="J56" s="39" t="str">
        <f t="shared" si="5"/>
        <v/>
      </c>
      <c r="K56" s="40" t="str">
        <f t="shared" si="6"/>
        <v/>
      </c>
      <c r="L56" s="41" t="str">
        <f t="shared" si="3"/>
        <v/>
      </c>
      <c r="M56" s="42" t="str">
        <f t="shared" si="4"/>
        <v/>
      </c>
      <c r="P56" s="200"/>
      <c r="Q56" s="163"/>
      <c r="R56" s="163"/>
      <c r="S56" s="163"/>
      <c r="T56" s="163"/>
      <c r="U56" s="163"/>
      <c r="V56" s="163"/>
      <c r="W56" s="163"/>
      <c r="X56" s="163"/>
      <c r="Y56" s="163"/>
    </row>
    <row r="57" spans="2:25" s="175" customFormat="1" ht="12.75" customHeight="1">
      <c r="B57" s="311"/>
      <c r="C57" s="59"/>
      <c r="D57" s="158"/>
      <c r="E57" s="49"/>
      <c r="F57" s="312"/>
      <c r="G57" s="577"/>
      <c r="I57" s="38" t="str">
        <f t="shared" si="2"/>
        <v/>
      </c>
      <c r="J57" s="39" t="str">
        <f t="shared" si="5"/>
        <v/>
      </c>
      <c r="K57" s="40" t="str">
        <f t="shared" si="6"/>
        <v/>
      </c>
      <c r="L57" s="41" t="str">
        <f t="shared" si="3"/>
        <v/>
      </c>
      <c r="M57" s="42" t="str">
        <f t="shared" si="4"/>
        <v/>
      </c>
      <c r="P57" s="200"/>
      <c r="Q57" s="163"/>
      <c r="R57" s="163"/>
      <c r="S57" s="163"/>
      <c r="T57" s="163"/>
      <c r="U57" s="163"/>
      <c r="V57" s="163"/>
      <c r="W57" s="163"/>
      <c r="X57" s="163"/>
      <c r="Y57" s="163"/>
    </row>
    <row r="58" spans="2:25" s="175" customFormat="1" ht="12.75" customHeight="1">
      <c r="B58" s="311"/>
      <c r="C58" s="59"/>
      <c r="D58" s="158"/>
      <c r="E58" s="49"/>
      <c r="F58" s="312"/>
      <c r="G58" s="577"/>
      <c r="I58" s="38" t="str">
        <f t="shared" si="2"/>
        <v/>
      </c>
      <c r="J58" s="39" t="str">
        <f t="shared" si="5"/>
        <v/>
      </c>
      <c r="K58" s="40" t="str">
        <f t="shared" si="6"/>
        <v/>
      </c>
      <c r="L58" s="41" t="str">
        <f t="shared" si="3"/>
        <v/>
      </c>
      <c r="M58" s="42" t="str">
        <f t="shared" si="4"/>
        <v/>
      </c>
      <c r="P58" s="200"/>
      <c r="Q58" s="163"/>
      <c r="R58" s="163"/>
      <c r="S58" s="163"/>
      <c r="T58" s="163"/>
      <c r="U58" s="163"/>
      <c r="V58" s="163"/>
      <c r="W58" s="163"/>
      <c r="X58" s="163"/>
      <c r="Y58" s="163"/>
    </row>
    <row r="59" spans="2:25" s="175" customFormat="1" ht="12.75" customHeight="1">
      <c r="B59" s="311"/>
      <c r="C59" s="59"/>
      <c r="D59" s="158"/>
      <c r="E59" s="49"/>
      <c r="F59" s="312"/>
      <c r="G59" s="577"/>
      <c r="I59" s="38" t="str">
        <f t="shared" si="2"/>
        <v/>
      </c>
      <c r="J59" s="39" t="str">
        <f t="shared" si="5"/>
        <v/>
      </c>
      <c r="K59" s="40" t="str">
        <f t="shared" si="6"/>
        <v/>
      </c>
      <c r="L59" s="41" t="str">
        <f t="shared" si="3"/>
        <v/>
      </c>
      <c r="M59" s="42" t="str">
        <f t="shared" si="4"/>
        <v/>
      </c>
      <c r="P59" s="200"/>
      <c r="Q59" s="163"/>
      <c r="R59" s="163"/>
      <c r="S59" s="163"/>
      <c r="T59" s="163"/>
      <c r="U59" s="163"/>
      <c r="V59" s="163"/>
      <c r="W59" s="163"/>
      <c r="X59" s="163"/>
      <c r="Y59" s="163"/>
    </row>
    <row r="60" spans="2:25" s="175" customFormat="1" ht="12.75" customHeight="1">
      <c r="B60" s="311"/>
      <c r="C60" s="59"/>
      <c r="D60" s="158"/>
      <c r="E60" s="49"/>
      <c r="F60" s="312"/>
      <c r="G60" s="577"/>
      <c r="I60" s="38" t="str">
        <f t="shared" si="2"/>
        <v/>
      </c>
      <c r="J60" s="39" t="str">
        <f t="shared" si="5"/>
        <v/>
      </c>
      <c r="K60" s="40" t="str">
        <f t="shared" si="6"/>
        <v/>
      </c>
      <c r="L60" s="41" t="str">
        <f t="shared" si="3"/>
        <v/>
      </c>
      <c r="M60" s="42" t="str">
        <f t="shared" si="4"/>
        <v/>
      </c>
      <c r="P60" s="200"/>
      <c r="Q60" s="163"/>
      <c r="R60" s="163"/>
      <c r="S60" s="163"/>
      <c r="T60" s="163"/>
      <c r="U60" s="163"/>
      <c r="V60" s="163"/>
      <c r="W60" s="163"/>
      <c r="X60" s="163"/>
      <c r="Y60" s="163"/>
    </row>
    <row r="61" spans="2:25" s="175" customFormat="1" ht="12.75" customHeight="1">
      <c r="B61" s="311"/>
      <c r="C61" s="59"/>
      <c r="D61" s="158"/>
      <c r="E61" s="49"/>
      <c r="F61" s="312"/>
      <c r="G61" s="577"/>
      <c r="I61" s="38" t="str">
        <f t="shared" si="2"/>
        <v/>
      </c>
      <c r="J61" s="39" t="str">
        <f t="shared" si="5"/>
        <v/>
      </c>
      <c r="K61" s="40" t="str">
        <f t="shared" si="6"/>
        <v/>
      </c>
      <c r="L61" s="41" t="str">
        <f t="shared" si="3"/>
        <v/>
      </c>
      <c r="M61" s="42" t="str">
        <f t="shared" si="4"/>
        <v/>
      </c>
      <c r="P61" s="200"/>
      <c r="Q61" s="163"/>
      <c r="R61" s="163"/>
      <c r="S61" s="163"/>
      <c r="T61" s="163"/>
      <c r="U61" s="163"/>
      <c r="V61" s="163"/>
      <c r="W61" s="163"/>
      <c r="X61" s="163"/>
      <c r="Y61" s="163"/>
    </row>
    <row r="62" spans="2:25" s="175" customFormat="1" ht="12.75" customHeight="1">
      <c r="B62" s="311"/>
      <c r="C62" s="59"/>
      <c r="D62" s="158"/>
      <c r="E62" s="49"/>
      <c r="F62" s="312"/>
      <c r="G62" s="577"/>
      <c r="I62" s="38" t="str">
        <f t="shared" si="2"/>
        <v/>
      </c>
      <c r="J62" s="39" t="str">
        <f t="shared" si="5"/>
        <v/>
      </c>
      <c r="K62" s="40" t="str">
        <f t="shared" si="6"/>
        <v/>
      </c>
      <c r="L62" s="41" t="str">
        <f t="shared" si="3"/>
        <v/>
      </c>
      <c r="M62" s="42" t="str">
        <f t="shared" si="4"/>
        <v/>
      </c>
      <c r="P62" s="200"/>
      <c r="Q62" s="163"/>
      <c r="R62" s="163"/>
      <c r="S62" s="163"/>
      <c r="T62" s="163"/>
      <c r="U62" s="163"/>
      <c r="V62" s="163"/>
      <c r="W62" s="163"/>
      <c r="X62" s="163"/>
      <c r="Y62" s="163"/>
    </row>
    <row r="63" spans="2:25" s="175" customFormat="1" ht="12.75" customHeight="1">
      <c r="B63" s="311"/>
      <c r="C63" s="59"/>
      <c r="D63" s="158"/>
      <c r="E63" s="49"/>
      <c r="F63" s="312"/>
      <c r="G63" s="577"/>
      <c r="I63" s="38" t="str">
        <f t="shared" si="2"/>
        <v/>
      </c>
      <c r="J63" s="39" t="str">
        <f t="shared" si="5"/>
        <v/>
      </c>
      <c r="K63" s="40" t="str">
        <f t="shared" si="6"/>
        <v/>
      </c>
      <c r="L63" s="41" t="str">
        <f t="shared" si="3"/>
        <v/>
      </c>
      <c r="M63" s="42" t="str">
        <f t="shared" si="4"/>
        <v/>
      </c>
      <c r="P63" s="200"/>
      <c r="Q63" s="163"/>
      <c r="R63" s="163"/>
      <c r="S63" s="163"/>
      <c r="T63" s="163"/>
      <c r="U63" s="163"/>
      <c r="V63" s="163"/>
      <c r="W63" s="163"/>
      <c r="X63" s="163"/>
      <c r="Y63" s="163"/>
    </row>
    <row r="64" spans="2:25" s="175" customFormat="1" ht="12.75" customHeight="1">
      <c r="B64" s="311"/>
      <c r="C64" s="59"/>
      <c r="D64" s="158"/>
      <c r="E64" s="49"/>
      <c r="F64" s="312"/>
      <c r="G64" s="577"/>
      <c r="I64" s="38" t="str">
        <f t="shared" si="2"/>
        <v/>
      </c>
      <c r="J64" s="39" t="str">
        <f t="shared" si="5"/>
        <v/>
      </c>
      <c r="K64" s="40" t="str">
        <f t="shared" si="6"/>
        <v/>
      </c>
      <c r="L64" s="41" t="str">
        <f t="shared" si="3"/>
        <v/>
      </c>
      <c r="M64" s="42" t="str">
        <f t="shared" si="4"/>
        <v/>
      </c>
      <c r="P64" s="200"/>
      <c r="Q64" s="163"/>
      <c r="R64" s="163"/>
      <c r="S64" s="163"/>
      <c r="T64" s="163"/>
      <c r="U64" s="163"/>
      <c r="V64" s="163"/>
      <c r="W64" s="163"/>
      <c r="X64" s="163"/>
      <c r="Y64" s="163"/>
    </row>
    <row r="65" spans="2:25" s="175" customFormat="1" ht="12.75" customHeight="1">
      <c r="B65" s="311"/>
      <c r="C65" s="59"/>
      <c r="D65" s="158"/>
      <c r="E65" s="49"/>
      <c r="F65" s="312"/>
      <c r="G65" s="577"/>
      <c r="I65" s="38" t="str">
        <f t="shared" si="2"/>
        <v/>
      </c>
      <c r="J65" s="39" t="str">
        <f t="shared" si="5"/>
        <v/>
      </c>
      <c r="K65" s="40" t="str">
        <f t="shared" si="6"/>
        <v/>
      </c>
      <c r="L65" s="41" t="str">
        <f t="shared" si="3"/>
        <v/>
      </c>
      <c r="M65" s="42" t="str">
        <f t="shared" si="4"/>
        <v/>
      </c>
      <c r="P65" s="200"/>
      <c r="Q65" s="163"/>
      <c r="R65" s="163"/>
      <c r="S65" s="163"/>
      <c r="T65" s="163"/>
      <c r="U65" s="163"/>
      <c r="V65" s="163"/>
      <c r="W65" s="163"/>
      <c r="X65" s="163"/>
      <c r="Y65" s="163"/>
    </row>
    <row r="66" spans="2:25" s="175" customFormat="1" ht="12.75" customHeight="1">
      <c r="B66" s="311"/>
      <c r="C66" s="59"/>
      <c r="D66" s="158"/>
      <c r="E66" s="49"/>
      <c r="F66" s="312"/>
      <c r="G66" s="577"/>
      <c r="I66" s="38" t="str">
        <f t="shared" si="2"/>
        <v/>
      </c>
      <c r="J66" s="39" t="str">
        <f t="shared" si="5"/>
        <v/>
      </c>
      <c r="K66" s="40" t="str">
        <f t="shared" si="6"/>
        <v/>
      </c>
      <c r="L66" s="41" t="str">
        <f t="shared" si="3"/>
        <v/>
      </c>
      <c r="M66" s="42" t="str">
        <f t="shared" si="4"/>
        <v/>
      </c>
      <c r="P66" s="200"/>
      <c r="Q66" s="163"/>
      <c r="R66" s="163"/>
      <c r="S66" s="163"/>
      <c r="T66" s="163"/>
      <c r="U66" s="163"/>
      <c r="V66" s="163"/>
      <c r="W66" s="163"/>
      <c r="X66" s="163"/>
      <c r="Y66" s="163"/>
    </row>
    <row r="67" spans="2:25" s="175" customFormat="1" ht="12.75" customHeight="1">
      <c r="B67" s="311"/>
      <c r="C67" s="59"/>
      <c r="D67" s="158"/>
      <c r="E67" s="49"/>
      <c r="F67" s="312"/>
      <c r="G67" s="577"/>
      <c r="I67" s="38" t="str">
        <f t="shared" si="2"/>
        <v/>
      </c>
      <c r="J67" s="39" t="str">
        <f t="shared" si="5"/>
        <v/>
      </c>
      <c r="K67" s="40" t="str">
        <f t="shared" si="6"/>
        <v/>
      </c>
      <c r="L67" s="41" t="str">
        <f t="shared" si="3"/>
        <v/>
      </c>
      <c r="M67" s="42" t="str">
        <f t="shared" si="4"/>
        <v/>
      </c>
      <c r="P67" s="200"/>
      <c r="Q67" s="163"/>
      <c r="R67" s="163"/>
      <c r="S67" s="163"/>
      <c r="T67" s="163"/>
      <c r="U67" s="163"/>
      <c r="V67" s="163"/>
      <c r="W67" s="163"/>
      <c r="X67" s="163"/>
      <c r="Y67" s="163"/>
    </row>
    <row r="68" spans="2:25" s="175" customFormat="1" ht="12.75" customHeight="1">
      <c r="B68" s="311"/>
      <c r="C68" s="59"/>
      <c r="D68" s="158"/>
      <c r="E68" s="49"/>
      <c r="F68" s="312"/>
      <c r="G68" s="577"/>
      <c r="I68" s="38" t="str">
        <f t="shared" si="2"/>
        <v/>
      </c>
      <c r="J68" s="39" t="str">
        <f t="shared" si="5"/>
        <v/>
      </c>
      <c r="K68" s="40" t="str">
        <f t="shared" si="6"/>
        <v/>
      </c>
      <c r="L68" s="41" t="str">
        <f t="shared" si="3"/>
        <v/>
      </c>
      <c r="M68" s="42" t="str">
        <f t="shared" si="4"/>
        <v/>
      </c>
      <c r="P68" s="200"/>
      <c r="Q68" s="163"/>
      <c r="R68" s="163"/>
      <c r="S68" s="163"/>
      <c r="T68" s="163"/>
      <c r="U68" s="163"/>
      <c r="V68" s="163"/>
      <c r="W68" s="163"/>
      <c r="X68" s="163"/>
      <c r="Y68" s="163"/>
    </row>
    <row r="69" spans="2:25" s="175" customFormat="1" ht="12.75" customHeight="1">
      <c r="B69" s="311"/>
      <c r="C69" s="59"/>
      <c r="D69" s="158"/>
      <c r="E69" s="49"/>
      <c r="F69" s="312"/>
      <c r="G69" s="577"/>
      <c r="I69" s="38" t="str">
        <f t="shared" si="2"/>
        <v/>
      </c>
      <c r="J69" s="39" t="str">
        <f t="shared" si="5"/>
        <v/>
      </c>
      <c r="K69" s="40" t="str">
        <f t="shared" si="6"/>
        <v/>
      </c>
      <c r="L69" s="41" t="str">
        <f t="shared" si="3"/>
        <v/>
      </c>
      <c r="M69" s="42" t="str">
        <f t="shared" si="4"/>
        <v/>
      </c>
      <c r="P69" s="200"/>
      <c r="Q69" s="163"/>
      <c r="R69" s="163"/>
      <c r="S69" s="163"/>
      <c r="T69" s="163"/>
      <c r="U69" s="163"/>
      <c r="V69" s="163"/>
      <c r="W69" s="163"/>
      <c r="X69" s="163"/>
      <c r="Y69" s="163"/>
    </row>
    <row r="70" spans="2:25" s="175" customFormat="1" ht="12.75" customHeight="1">
      <c r="B70" s="311"/>
      <c r="C70" s="59"/>
      <c r="D70" s="158"/>
      <c r="E70" s="49"/>
      <c r="F70" s="312"/>
      <c r="G70" s="577"/>
      <c r="I70" s="38" t="str">
        <f t="shared" si="2"/>
        <v/>
      </c>
      <c r="J70" s="39" t="str">
        <f t="shared" si="5"/>
        <v/>
      </c>
      <c r="K70" s="40" t="str">
        <f t="shared" si="6"/>
        <v/>
      </c>
      <c r="L70" s="41" t="str">
        <f t="shared" si="3"/>
        <v/>
      </c>
      <c r="M70" s="42" t="str">
        <f t="shared" si="4"/>
        <v/>
      </c>
      <c r="P70" s="200"/>
      <c r="Q70" s="163"/>
      <c r="R70" s="163"/>
      <c r="S70" s="163"/>
      <c r="T70" s="163"/>
      <c r="U70" s="163"/>
      <c r="V70" s="163"/>
      <c r="W70" s="163"/>
      <c r="X70" s="163"/>
      <c r="Y70" s="163"/>
    </row>
    <row r="71" spans="2:25" s="175" customFormat="1" ht="12.75" customHeight="1">
      <c r="B71" s="311"/>
      <c r="C71" s="59"/>
      <c r="D71" s="158"/>
      <c r="E71" s="49"/>
      <c r="F71" s="312"/>
      <c r="G71" s="577"/>
      <c r="I71" s="38" t="str">
        <f t="shared" si="2"/>
        <v/>
      </c>
      <c r="J71" s="39" t="str">
        <f t="shared" si="5"/>
        <v/>
      </c>
      <c r="K71" s="40" t="str">
        <f t="shared" si="6"/>
        <v/>
      </c>
      <c r="L71" s="41" t="str">
        <f t="shared" si="3"/>
        <v/>
      </c>
      <c r="M71" s="42" t="str">
        <f t="shared" si="4"/>
        <v/>
      </c>
      <c r="P71" s="200"/>
      <c r="Q71" s="163"/>
      <c r="R71" s="163"/>
      <c r="S71" s="163"/>
      <c r="T71" s="163"/>
      <c r="U71" s="163"/>
      <c r="V71" s="163"/>
      <c r="W71" s="163"/>
      <c r="X71" s="163"/>
      <c r="Y71" s="163"/>
    </row>
    <row r="72" spans="2:25" s="175" customFormat="1" ht="12.75" customHeight="1">
      <c r="B72" s="311"/>
      <c r="C72" s="59"/>
      <c r="D72" s="158"/>
      <c r="E72" s="49"/>
      <c r="F72" s="312"/>
      <c r="G72" s="577"/>
      <c r="I72" s="38" t="str">
        <f t="shared" si="2"/>
        <v/>
      </c>
      <c r="J72" s="39" t="str">
        <f t="shared" si="5"/>
        <v/>
      </c>
      <c r="K72" s="40" t="str">
        <f t="shared" si="6"/>
        <v/>
      </c>
      <c r="L72" s="41" t="str">
        <f t="shared" si="3"/>
        <v/>
      </c>
      <c r="M72" s="42" t="str">
        <f t="shared" si="4"/>
        <v/>
      </c>
      <c r="P72" s="200"/>
      <c r="Q72" s="163"/>
      <c r="R72" s="163"/>
      <c r="S72" s="163"/>
      <c r="T72" s="163"/>
      <c r="U72" s="163"/>
      <c r="V72" s="163"/>
      <c r="W72" s="163"/>
      <c r="X72" s="163"/>
      <c r="Y72" s="163"/>
    </row>
    <row r="73" spans="2:25" s="175" customFormat="1" ht="12.75" customHeight="1">
      <c r="B73" s="311"/>
      <c r="C73" s="59"/>
      <c r="D73" s="158"/>
      <c r="E73" s="49"/>
      <c r="F73" s="312"/>
      <c r="G73" s="577"/>
      <c r="I73" s="38" t="str">
        <f t="shared" si="2"/>
        <v/>
      </c>
      <c r="J73" s="39" t="str">
        <f t="shared" si="5"/>
        <v/>
      </c>
      <c r="K73" s="40" t="str">
        <f t="shared" si="6"/>
        <v/>
      </c>
      <c r="L73" s="41" t="str">
        <f t="shared" si="3"/>
        <v/>
      </c>
      <c r="M73" s="42" t="str">
        <f t="shared" si="4"/>
        <v/>
      </c>
      <c r="P73" s="200"/>
      <c r="Q73" s="163"/>
      <c r="R73" s="163"/>
      <c r="S73" s="163"/>
      <c r="T73" s="163"/>
      <c r="U73" s="163"/>
      <c r="V73" s="163"/>
      <c r="W73" s="163"/>
      <c r="X73" s="163"/>
      <c r="Y73" s="163"/>
    </row>
    <row r="74" spans="2:25" s="175" customFormat="1" ht="12.75" customHeight="1">
      <c r="B74" s="311"/>
      <c r="C74" s="59"/>
      <c r="D74" s="158"/>
      <c r="E74" s="49"/>
      <c r="F74" s="312"/>
      <c r="G74" s="577"/>
      <c r="I74" s="38" t="str">
        <f t="shared" si="2"/>
        <v/>
      </c>
      <c r="J74" s="39" t="str">
        <f t="shared" si="5"/>
        <v/>
      </c>
      <c r="K74" s="40" t="str">
        <f t="shared" si="6"/>
        <v/>
      </c>
      <c r="L74" s="41" t="str">
        <f t="shared" si="3"/>
        <v/>
      </c>
      <c r="M74" s="42" t="str">
        <f t="shared" si="4"/>
        <v/>
      </c>
      <c r="P74" s="200"/>
      <c r="Q74" s="163"/>
      <c r="R74" s="163"/>
      <c r="S74" s="163"/>
      <c r="T74" s="163"/>
      <c r="U74" s="163"/>
      <c r="V74" s="163"/>
      <c r="W74" s="163"/>
      <c r="X74" s="163"/>
      <c r="Y74" s="163"/>
    </row>
    <row r="75" spans="2:25" s="175" customFormat="1" ht="12.75" customHeight="1">
      <c r="B75" s="311"/>
      <c r="C75" s="59"/>
      <c r="D75" s="158"/>
      <c r="E75" s="49"/>
      <c r="F75" s="312"/>
      <c r="G75" s="577"/>
      <c r="I75" s="38" t="str">
        <f t="shared" si="2"/>
        <v/>
      </c>
      <c r="J75" s="39" t="str">
        <f t="shared" si="5"/>
        <v/>
      </c>
      <c r="K75" s="40" t="str">
        <f t="shared" si="6"/>
        <v/>
      </c>
      <c r="L75" s="41" t="str">
        <f t="shared" si="3"/>
        <v/>
      </c>
      <c r="M75" s="42" t="str">
        <f t="shared" si="4"/>
        <v/>
      </c>
      <c r="P75" s="200"/>
      <c r="Q75" s="163"/>
      <c r="R75" s="163"/>
      <c r="S75" s="163"/>
      <c r="T75" s="163"/>
      <c r="U75" s="163"/>
      <c r="V75" s="163"/>
      <c r="W75" s="163"/>
      <c r="X75" s="163"/>
      <c r="Y75" s="163"/>
    </row>
    <row r="76" spans="2:25" s="175" customFormat="1" ht="12.75" customHeight="1">
      <c r="B76" s="311"/>
      <c r="C76" s="59"/>
      <c r="D76" s="158"/>
      <c r="E76" s="49"/>
      <c r="F76" s="312"/>
      <c r="G76" s="577"/>
      <c r="I76" s="38" t="str">
        <f t="shared" si="2"/>
        <v/>
      </c>
      <c r="J76" s="39" t="str">
        <f t="shared" ref="J76:J107" si="7">IF(ISBLANK(D76),"",IF(OR(D76="USA",D76="Australia",D76="Canada"),VLOOKUP(CONCATENATE(D76,E76),ElecFactor,5,FALSE),VLOOKUP(D76,ElecFactor,5,FALSE)))</f>
        <v/>
      </c>
      <c r="K76" s="40" t="str">
        <f t="shared" ref="K76:K107" si="8">IF(ISTEXT(B76),VLOOKUP(B76, HotelFactors, 4, FALSE),"")</f>
        <v/>
      </c>
      <c r="L76" s="41" t="str">
        <f t="shared" si="3"/>
        <v/>
      </c>
      <c r="M76" s="42" t="str">
        <f t="shared" si="4"/>
        <v/>
      </c>
      <c r="P76" s="200"/>
      <c r="Q76" s="163"/>
      <c r="R76" s="163"/>
      <c r="S76" s="163"/>
      <c r="T76" s="163"/>
      <c r="U76" s="163"/>
      <c r="V76" s="163"/>
      <c r="W76" s="163"/>
      <c r="X76" s="163"/>
      <c r="Y76" s="163"/>
    </row>
    <row r="77" spans="2:25" s="175" customFormat="1" ht="12.75" customHeight="1">
      <c r="B77" s="311"/>
      <c r="C77" s="59"/>
      <c r="D77" s="158"/>
      <c r="E77" s="49"/>
      <c r="F77" s="312"/>
      <c r="G77" s="577"/>
      <c r="I77" s="38" t="str">
        <f t="shared" ref="I77:I140" si="9" xml:space="preserve"> IF(OR(D77="USA", D77="Canada", D77= "Australia"), "StatesList", "")</f>
        <v/>
      </c>
      <c r="J77" s="39" t="str">
        <f t="shared" si="7"/>
        <v/>
      </c>
      <c r="K77" s="40" t="str">
        <f t="shared" si="8"/>
        <v/>
      </c>
      <c r="L77" s="41" t="str">
        <f t="shared" ref="L77:L140" si="10">IF(ISBLANK(B77),"",(F77/365))</f>
        <v/>
      </c>
      <c r="M77" s="42" t="str">
        <f t="shared" ref="M77:M140" si="11">IF(AND(ISBLANK(B77), ISBLANK(F77)), "", J77*K77*L77)</f>
        <v/>
      </c>
      <c r="P77" s="200"/>
      <c r="Q77" s="163"/>
      <c r="R77" s="163"/>
      <c r="S77" s="163"/>
      <c r="T77" s="163"/>
      <c r="U77" s="163"/>
      <c r="V77" s="163"/>
      <c r="W77" s="163"/>
      <c r="X77" s="163"/>
      <c r="Y77" s="163"/>
    </row>
    <row r="78" spans="2:25" s="175" customFormat="1" ht="12.75" customHeight="1">
      <c r="B78" s="311"/>
      <c r="C78" s="59"/>
      <c r="D78" s="158"/>
      <c r="E78" s="49"/>
      <c r="F78" s="312"/>
      <c r="G78" s="577"/>
      <c r="I78" s="38" t="str">
        <f t="shared" si="9"/>
        <v/>
      </c>
      <c r="J78" s="39" t="str">
        <f t="shared" si="7"/>
        <v/>
      </c>
      <c r="K78" s="40" t="str">
        <f t="shared" si="8"/>
        <v/>
      </c>
      <c r="L78" s="41" t="str">
        <f t="shared" si="10"/>
        <v/>
      </c>
      <c r="M78" s="42" t="str">
        <f t="shared" si="11"/>
        <v/>
      </c>
      <c r="P78" s="200"/>
      <c r="Q78" s="163"/>
      <c r="R78" s="163"/>
      <c r="S78" s="163"/>
      <c r="T78" s="163"/>
      <c r="U78" s="163"/>
      <c r="V78" s="163"/>
      <c r="W78" s="163"/>
      <c r="X78" s="163"/>
      <c r="Y78" s="163"/>
    </row>
    <row r="79" spans="2:25" s="175" customFormat="1" ht="12.75" customHeight="1">
      <c r="B79" s="311"/>
      <c r="C79" s="59"/>
      <c r="D79" s="158"/>
      <c r="E79" s="49"/>
      <c r="F79" s="312"/>
      <c r="G79" s="577"/>
      <c r="I79" s="38" t="str">
        <f t="shared" si="9"/>
        <v/>
      </c>
      <c r="J79" s="39" t="str">
        <f t="shared" si="7"/>
        <v/>
      </c>
      <c r="K79" s="40" t="str">
        <f t="shared" si="8"/>
        <v/>
      </c>
      <c r="L79" s="41" t="str">
        <f t="shared" si="10"/>
        <v/>
      </c>
      <c r="M79" s="42" t="str">
        <f t="shared" si="11"/>
        <v/>
      </c>
      <c r="P79" s="200"/>
      <c r="Q79" s="163"/>
      <c r="R79" s="163"/>
      <c r="S79" s="163"/>
      <c r="T79" s="163"/>
      <c r="U79" s="163"/>
      <c r="V79" s="163"/>
      <c r="W79" s="163"/>
      <c r="X79" s="163"/>
      <c r="Y79" s="163"/>
    </row>
    <row r="80" spans="2:25" s="175" customFormat="1" ht="12.75" customHeight="1">
      <c r="B80" s="311"/>
      <c r="C80" s="59"/>
      <c r="D80" s="158"/>
      <c r="E80" s="49"/>
      <c r="F80" s="312"/>
      <c r="G80" s="577"/>
      <c r="I80" s="38" t="str">
        <f t="shared" si="9"/>
        <v/>
      </c>
      <c r="J80" s="39" t="str">
        <f t="shared" si="7"/>
        <v/>
      </c>
      <c r="K80" s="40" t="str">
        <f t="shared" si="8"/>
        <v/>
      </c>
      <c r="L80" s="41" t="str">
        <f t="shared" si="10"/>
        <v/>
      </c>
      <c r="M80" s="42" t="str">
        <f t="shared" si="11"/>
        <v/>
      </c>
      <c r="P80" s="200"/>
      <c r="Q80" s="163"/>
      <c r="R80" s="163"/>
      <c r="S80" s="163"/>
      <c r="T80" s="163"/>
      <c r="U80" s="163"/>
      <c r="V80" s="163"/>
      <c r="W80" s="163"/>
      <c r="X80" s="163"/>
      <c r="Y80" s="163"/>
    </row>
    <row r="81" spans="2:25" s="175" customFormat="1" ht="12.75" customHeight="1">
      <c r="B81" s="311"/>
      <c r="C81" s="59"/>
      <c r="D81" s="158"/>
      <c r="E81" s="49"/>
      <c r="F81" s="312"/>
      <c r="G81" s="577"/>
      <c r="I81" s="38" t="str">
        <f t="shared" si="9"/>
        <v/>
      </c>
      <c r="J81" s="39" t="str">
        <f t="shared" si="7"/>
        <v/>
      </c>
      <c r="K81" s="40" t="str">
        <f t="shared" si="8"/>
        <v/>
      </c>
      <c r="L81" s="41" t="str">
        <f t="shared" si="10"/>
        <v/>
      </c>
      <c r="M81" s="42" t="str">
        <f t="shared" si="11"/>
        <v/>
      </c>
      <c r="P81" s="200"/>
      <c r="Q81" s="163"/>
      <c r="R81" s="163"/>
      <c r="S81" s="163"/>
      <c r="T81" s="163"/>
      <c r="U81" s="163"/>
      <c r="V81" s="163"/>
      <c r="W81" s="163"/>
      <c r="X81" s="163"/>
      <c r="Y81" s="163"/>
    </row>
    <row r="82" spans="2:25" s="175" customFormat="1" ht="12.75" customHeight="1">
      <c r="B82" s="311"/>
      <c r="C82" s="59"/>
      <c r="D82" s="158"/>
      <c r="E82" s="49"/>
      <c r="F82" s="312"/>
      <c r="G82" s="577"/>
      <c r="I82" s="38" t="str">
        <f t="shared" si="9"/>
        <v/>
      </c>
      <c r="J82" s="39" t="str">
        <f t="shared" si="7"/>
        <v/>
      </c>
      <c r="K82" s="40" t="str">
        <f t="shared" si="8"/>
        <v/>
      </c>
      <c r="L82" s="41" t="str">
        <f t="shared" si="10"/>
        <v/>
      </c>
      <c r="M82" s="42" t="str">
        <f t="shared" si="11"/>
        <v/>
      </c>
      <c r="P82" s="200"/>
      <c r="Q82" s="163"/>
      <c r="R82" s="163"/>
      <c r="S82" s="163"/>
      <c r="T82" s="163"/>
      <c r="U82" s="163"/>
      <c r="V82" s="163"/>
      <c r="W82" s="163"/>
      <c r="X82" s="163"/>
      <c r="Y82" s="163"/>
    </row>
    <row r="83" spans="2:25" s="175" customFormat="1" ht="12.75" customHeight="1">
      <c r="B83" s="311"/>
      <c r="C83" s="59"/>
      <c r="D83" s="158"/>
      <c r="E83" s="49"/>
      <c r="F83" s="312"/>
      <c r="G83" s="577"/>
      <c r="I83" s="38" t="str">
        <f t="shared" si="9"/>
        <v/>
      </c>
      <c r="J83" s="39" t="str">
        <f t="shared" si="7"/>
        <v/>
      </c>
      <c r="K83" s="40" t="str">
        <f t="shared" si="8"/>
        <v/>
      </c>
      <c r="L83" s="41" t="str">
        <f t="shared" si="10"/>
        <v/>
      </c>
      <c r="M83" s="42" t="str">
        <f t="shared" si="11"/>
        <v/>
      </c>
      <c r="P83" s="200"/>
      <c r="Q83" s="163"/>
      <c r="R83" s="163"/>
      <c r="S83" s="163"/>
      <c r="T83" s="163"/>
      <c r="U83" s="163"/>
      <c r="V83" s="163"/>
      <c r="W83" s="163"/>
      <c r="X83" s="163"/>
      <c r="Y83" s="163"/>
    </row>
    <row r="84" spans="2:25" s="175" customFormat="1" ht="12.75" customHeight="1">
      <c r="B84" s="311"/>
      <c r="C84" s="59"/>
      <c r="D84" s="158"/>
      <c r="E84" s="49"/>
      <c r="F84" s="312"/>
      <c r="G84" s="577"/>
      <c r="I84" s="38" t="str">
        <f t="shared" si="9"/>
        <v/>
      </c>
      <c r="J84" s="39" t="str">
        <f t="shared" si="7"/>
        <v/>
      </c>
      <c r="K84" s="40" t="str">
        <f t="shared" si="8"/>
        <v/>
      </c>
      <c r="L84" s="41" t="str">
        <f t="shared" si="10"/>
        <v/>
      </c>
      <c r="M84" s="42" t="str">
        <f t="shared" si="11"/>
        <v/>
      </c>
      <c r="P84" s="200"/>
      <c r="Q84" s="163"/>
      <c r="R84" s="163"/>
      <c r="S84" s="163"/>
      <c r="T84" s="163"/>
      <c r="U84" s="163"/>
      <c r="V84" s="163"/>
      <c r="W84" s="163"/>
      <c r="X84" s="163"/>
      <c r="Y84" s="163"/>
    </row>
    <row r="85" spans="2:25" s="175" customFormat="1" ht="12.75" customHeight="1">
      <c r="B85" s="311"/>
      <c r="C85" s="59"/>
      <c r="D85" s="158"/>
      <c r="E85" s="49"/>
      <c r="F85" s="312"/>
      <c r="G85" s="577"/>
      <c r="I85" s="38" t="str">
        <f t="shared" si="9"/>
        <v/>
      </c>
      <c r="J85" s="39" t="str">
        <f t="shared" si="7"/>
        <v/>
      </c>
      <c r="K85" s="40" t="str">
        <f t="shared" si="8"/>
        <v/>
      </c>
      <c r="L85" s="41" t="str">
        <f t="shared" si="10"/>
        <v/>
      </c>
      <c r="M85" s="42" t="str">
        <f t="shared" si="11"/>
        <v/>
      </c>
      <c r="P85" s="200"/>
      <c r="Q85" s="163"/>
      <c r="R85" s="163"/>
      <c r="S85" s="163"/>
      <c r="T85" s="163"/>
      <c r="U85" s="163"/>
      <c r="V85" s="163"/>
      <c r="W85" s="163"/>
      <c r="X85" s="163"/>
      <c r="Y85" s="163"/>
    </row>
    <row r="86" spans="2:25" s="175" customFormat="1" ht="12.75" customHeight="1">
      <c r="B86" s="311"/>
      <c r="C86" s="59"/>
      <c r="D86" s="158"/>
      <c r="E86" s="49"/>
      <c r="F86" s="312"/>
      <c r="G86" s="577"/>
      <c r="I86" s="38" t="str">
        <f t="shared" si="9"/>
        <v/>
      </c>
      <c r="J86" s="39" t="str">
        <f t="shared" si="7"/>
        <v/>
      </c>
      <c r="K86" s="40" t="str">
        <f t="shared" si="8"/>
        <v/>
      </c>
      <c r="L86" s="41" t="str">
        <f t="shared" si="10"/>
        <v/>
      </c>
      <c r="M86" s="42" t="str">
        <f t="shared" si="11"/>
        <v/>
      </c>
      <c r="P86" s="200"/>
      <c r="Q86" s="163"/>
      <c r="R86" s="163"/>
      <c r="S86" s="163"/>
      <c r="T86" s="163"/>
      <c r="U86" s="163"/>
      <c r="V86" s="163"/>
      <c r="W86" s="163"/>
      <c r="X86" s="163"/>
      <c r="Y86" s="163"/>
    </row>
    <row r="87" spans="2:25" s="175" customFormat="1" ht="12.75" customHeight="1">
      <c r="B87" s="311"/>
      <c r="C87" s="59"/>
      <c r="D87" s="158"/>
      <c r="E87" s="49"/>
      <c r="F87" s="312"/>
      <c r="G87" s="577"/>
      <c r="I87" s="38" t="str">
        <f t="shared" si="9"/>
        <v/>
      </c>
      <c r="J87" s="39" t="str">
        <f t="shared" si="7"/>
        <v/>
      </c>
      <c r="K87" s="40" t="str">
        <f t="shared" si="8"/>
        <v/>
      </c>
      <c r="L87" s="41" t="str">
        <f t="shared" si="10"/>
        <v/>
      </c>
      <c r="M87" s="42" t="str">
        <f t="shared" si="11"/>
        <v/>
      </c>
      <c r="P87" s="200"/>
      <c r="Q87" s="163"/>
      <c r="R87" s="163"/>
      <c r="S87" s="163"/>
      <c r="T87" s="163"/>
      <c r="U87" s="163"/>
      <c r="V87" s="163"/>
      <c r="W87" s="163"/>
      <c r="X87" s="163"/>
      <c r="Y87" s="163"/>
    </row>
    <row r="88" spans="2:25" s="175" customFormat="1" ht="12.75" customHeight="1">
      <c r="B88" s="311"/>
      <c r="C88" s="59"/>
      <c r="D88" s="158"/>
      <c r="E88" s="49"/>
      <c r="F88" s="312"/>
      <c r="G88" s="577"/>
      <c r="I88" s="38" t="str">
        <f t="shared" si="9"/>
        <v/>
      </c>
      <c r="J88" s="39" t="str">
        <f t="shared" si="7"/>
        <v/>
      </c>
      <c r="K88" s="40" t="str">
        <f t="shared" si="8"/>
        <v/>
      </c>
      <c r="L88" s="41" t="str">
        <f t="shared" si="10"/>
        <v/>
      </c>
      <c r="M88" s="42" t="str">
        <f t="shared" si="11"/>
        <v/>
      </c>
      <c r="P88" s="200"/>
      <c r="Q88" s="163"/>
      <c r="R88" s="163"/>
      <c r="S88" s="163"/>
      <c r="T88" s="163"/>
      <c r="U88" s="163"/>
      <c r="V88" s="163"/>
      <c r="W88" s="163"/>
      <c r="X88" s="163"/>
      <c r="Y88" s="163"/>
    </row>
    <row r="89" spans="2:25" s="175" customFormat="1" ht="12.75" customHeight="1">
      <c r="B89" s="311"/>
      <c r="C89" s="59"/>
      <c r="D89" s="158"/>
      <c r="E89" s="49"/>
      <c r="F89" s="312"/>
      <c r="G89" s="577"/>
      <c r="I89" s="38" t="str">
        <f t="shared" si="9"/>
        <v/>
      </c>
      <c r="J89" s="39" t="str">
        <f t="shared" si="7"/>
        <v/>
      </c>
      <c r="K89" s="40" t="str">
        <f t="shared" si="8"/>
        <v/>
      </c>
      <c r="L89" s="41" t="str">
        <f t="shared" si="10"/>
        <v/>
      </c>
      <c r="M89" s="42" t="str">
        <f t="shared" si="11"/>
        <v/>
      </c>
      <c r="P89" s="200"/>
      <c r="Q89" s="163"/>
      <c r="R89" s="163"/>
      <c r="S89" s="163"/>
      <c r="T89" s="163"/>
      <c r="U89" s="163"/>
      <c r="V89" s="163"/>
      <c r="W89" s="163"/>
      <c r="X89" s="163"/>
      <c r="Y89" s="163"/>
    </row>
    <row r="90" spans="2:25" s="175" customFormat="1" ht="12.75" customHeight="1">
      <c r="B90" s="311"/>
      <c r="C90" s="59"/>
      <c r="D90" s="158"/>
      <c r="E90" s="49"/>
      <c r="F90" s="312"/>
      <c r="G90" s="577"/>
      <c r="I90" s="38" t="str">
        <f t="shared" si="9"/>
        <v/>
      </c>
      <c r="J90" s="39" t="str">
        <f t="shared" si="7"/>
        <v/>
      </c>
      <c r="K90" s="40" t="str">
        <f t="shared" si="8"/>
        <v/>
      </c>
      <c r="L90" s="41" t="str">
        <f t="shared" si="10"/>
        <v/>
      </c>
      <c r="M90" s="42" t="str">
        <f t="shared" si="11"/>
        <v/>
      </c>
      <c r="P90" s="200"/>
      <c r="Q90" s="163"/>
      <c r="R90" s="163"/>
      <c r="S90" s="163"/>
      <c r="T90" s="163"/>
      <c r="U90" s="163"/>
      <c r="V90" s="163"/>
      <c r="W90" s="163"/>
      <c r="X90" s="163"/>
      <c r="Y90" s="163"/>
    </row>
    <row r="91" spans="2:25" s="175" customFormat="1" ht="12.75" customHeight="1">
      <c r="B91" s="311"/>
      <c r="C91" s="59"/>
      <c r="D91" s="158"/>
      <c r="E91" s="49"/>
      <c r="F91" s="312"/>
      <c r="G91" s="577"/>
      <c r="I91" s="38" t="str">
        <f t="shared" si="9"/>
        <v/>
      </c>
      <c r="J91" s="39" t="str">
        <f t="shared" si="7"/>
        <v/>
      </c>
      <c r="K91" s="40" t="str">
        <f t="shared" si="8"/>
        <v/>
      </c>
      <c r="L91" s="41" t="str">
        <f t="shared" si="10"/>
        <v/>
      </c>
      <c r="M91" s="42" t="str">
        <f t="shared" si="11"/>
        <v/>
      </c>
      <c r="P91" s="200"/>
      <c r="Q91" s="163"/>
      <c r="R91" s="163"/>
      <c r="S91" s="163"/>
      <c r="T91" s="163"/>
      <c r="U91" s="163"/>
      <c r="V91" s="163"/>
      <c r="W91" s="163"/>
      <c r="X91" s="163"/>
      <c r="Y91" s="163"/>
    </row>
    <row r="92" spans="2:25" s="175" customFormat="1" ht="12.75" customHeight="1">
      <c r="B92" s="311"/>
      <c r="C92" s="59"/>
      <c r="D92" s="158"/>
      <c r="E92" s="49"/>
      <c r="F92" s="312"/>
      <c r="G92" s="577"/>
      <c r="I92" s="38" t="str">
        <f t="shared" si="9"/>
        <v/>
      </c>
      <c r="J92" s="39" t="str">
        <f t="shared" si="7"/>
        <v/>
      </c>
      <c r="K92" s="40" t="str">
        <f t="shared" si="8"/>
        <v/>
      </c>
      <c r="L92" s="41" t="str">
        <f t="shared" si="10"/>
        <v/>
      </c>
      <c r="M92" s="42" t="str">
        <f t="shared" si="11"/>
        <v/>
      </c>
      <c r="P92" s="200"/>
      <c r="Q92" s="163"/>
      <c r="R92" s="163"/>
      <c r="S92" s="163"/>
      <c r="T92" s="163"/>
      <c r="U92" s="163"/>
      <c r="V92" s="163"/>
      <c r="W92" s="163"/>
      <c r="X92" s="163"/>
      <c r="Y92" s="163"/>
    </row>
    <row r="93" spans="2:25" s="175" customFormat="1" ht="12.75" customHeight="1">
      <c r="B93" s="311"/>
      <c r="C93" s="59"/>
      <c r="D93" s="158"/>
      <c r="E93" s="49"/>
      <c r="F93" s="312"/>
      <c r="G93" s="577"/>
      <c r="I93" s="38" t="str">
        <f t="shared" si="9"/>
        <v/>
      </c>
      <c r="J93" s="39" t="str">
        <f t="shared" si="7"/>
        <v/>
      </c>
      <c r="K93" s="40" t="str">
        <f t="shared" si="8"/>
        <v/>
      </c>
      <c r="L93" s="41" t="str">
        <f t="shared" si="10"/>
        <v/>
      </c>
      <c r="M93" s="42" t="str">
        <f t="shared" si="11"/>
        <v/>
      </c>
      <c r="P93" s="200"/>
      <c r="Q93" s="163"/>
      <c r="R93" s="163"/>
      <c r="S93" s="163"/>
      <c r="T93" s="163"/>
      <c r="U93" s="163"/>
      <c r="V93" s="163"/>
      <c r="W93" s="163"/>
      <c r="X93" s="163"/>
      <c r="Y93" s="163"/>
    </row>
    <row r="94" spans="2:25" s="175" customFormat="1" ht="12.75" customHeight="1">
      <c r="B94" s="311"/>
      <c r="C94" s="59"/>
      <c r="D94" s="158"/>
      <c r="E94" s="49"/>
      <c r="F94" s="312"/>
      <c r="G94" s="577"/>
      <c r="I94" s="38" t="str">
        <f t="shared" si="9"/>
        <v/>
      </c>
      <c r="J94" s="39" t="str">
        <f t="shared" si="7"/>
        <v/>
      </c>
      <c r="K94" s="40" t="str">
        <f t="shared" si="8"/>
        <v/>
      </c>
      <c r="L94" s="41" t="str">
        <f t="shared" si="10"/>
        <v/>
      </c>
      <c r="M94" s="42" t="str">
        <f t="shared" si="11"/>
        <v/>
      </c>
      <c r="P94" s="200"/>
      <c r="Q94" s="163"/>
      <c r="R94" s="163"/>
      <c r="S94" s="163"/>
      <c r="T94" s="163"/>
      <c r="U94" s="163"/>
      <c r="V94" s="163"/>
      <c r="W94" s="163"/>
      <c r="X94" s="163"/>
      <c r="Y94" s="163"/>
    </row>
    <row r="95" spans="2:25" s="175" customFormat="1" ht="12.75" customHeight="1">
      <c r="B95" s="311"/>
      <c r="C95" s="59"/>
      <c r="D95" s="158"/>
      <c r="E95" s="49"/>
      <c r="F95" s="312"/>
      <c r="G95" s="577"/>
      <c r="I95" s="38" t="str">
        <f t="shared" si="9"/>
        <v/>
      </c>
      <c r="J95" s="39" t="str">
        <f t="shared" si="7"/>
        <v/>
      </c>
      <c r="K95" s="40" t="str">
        <f t="shared" si="8"/>
        <v/>
      </c>
      <c r="L95" s="41" t="str">
        <f t="shared" si="10"/>
        <v/>
      </c>
      <c r="M95" s="42" t="str">
        <f t="shared" si="11"/>
        <v/>
      </c>
      <c r="P95" s="200"/>
      <c r="Q95" s="163"/>
      <c r="R95" s="163"/>
      <c r="S95" s="163"/>
      <c r="T95" s="163"/>
      <c r="U95" s="163"/>
      <c r="V95" s="163"/>
      <c r="W95" s="163"/>
      <c r="X95" s="163"/>
      <c r="Y95" s="163"/>
    </row>
    <row r="96" spans="2:25" s="175" customFormat="1" ht="12.75" customHeight="1">
      <c r="B96" s="311"/>
      <c r="C96" s="59"/>
      <c r="D96" s="158"/>
      <c r="E96" s="49"/>
      <c r="F96" s="312"/>
      <c r="G96" s="577"/>
      <c r="I96" s="38" t="str">
        <f t="shared" si="9"/>
        <v/>
      </c>
      <c r="J96" s="39" t="str">
        <f t="shared" si="7"/>
        <v/>
      </c>
      <c r="K96" s="40" t="str">
        <f t="shared" si="8"/>
        <v/>
      </c>
      <c r="L96" s="41" t="str">
        <f t="shared" si="10"/>
        <v/>
      </c>
      <c r="M96" s="42" t="str">
        <f t="shared" si="11"/>
        <v/>
      </c>
      <c r="P96" s="200"/>
      <c r="Q96" s="163"/>
      <c r="R96" s="163"/>
      <c r="S96" s="163"/>
      <c r="T96" s="163"/>
      <c r="U96" s="163"/>
      <c r="V96" s="163"/>
      <c r="W96" s="163"/>
      <c r="X96" s="163"/>
      <c r="Y96" s="163"/>
    </row>
    <row r="97" spans="2:25" s="175" customFormat="1" ht="12.75" customHeight="1">
      <c r="B97" s="311"/>
      <c r="C97" s="59"/>
      <c r="D97" s="158"/>
      <c r="E97" s="49"/>
      <c r="F97" s="312"/>
      <c r="G97" s="577"/>
      <c r="I97" s="38" t="str">
        <f t="shared" si="9"/>
        <v/>
      </c>
      <c r="J97" s="39" t="str">
        <f t="shared" si="7"/>
        <v/>
      </c>
      <c r="K97" s="40" t="str">
        <f t="shared" si="8"/>
        <v/>
      </c>
      <c r="L97" s="41" t="str">
        <f t="shared" si="10"/>
        <v/>
      </c>
      <c r="M97" s="42" t="str">
        <f t="shared" si="11"/>
        <v/>
      </c>
      <c r="P97" s="200"/>
      <c r="Q97" s="163"/>
      <c r="R97" s="163"/>
      <c r="S97" s="163"/>
      <c r="T97" s="163"/>
      <c r="U97" s="163"/>
      <c r="V97" s="163"/>
      <c r="W97" s="163"/>
      <c r="X97" s="163"/>
      <c r="Y97" s="163"/>
    </row>
    <row r="98" spans="2:25" s="175" customFormat="1" ht="12.75" customHeight="1">
      <c r="B98" s="311"/>
      <c r="C98" s="59"/>
      <c r="D98" s="158"/>
      <c r="E98" s="49"/>
      <c r="F98" s="312"/>
      <c r="G98" s="577"/>
      <c r="I98" s="38" t="str">
        <f t="shared" si="9"/>
        <v/>
      </c>
      <c r="J98" s="39" t="str">
        <f t="shared" si="7"/>
        <v/>
      </c>
      <c r="K98" s="40" t="str">
        <f t="shared" si="8"/>
        <v/>
      </c>
      <c r="L98" s="41" t="str">
        <f t="shared" si="10"/>
        <v/>
      </c>
      <c r="M98" s="42" t="str">
        <f t="shared" si="11"/>
        <v/>
      </c>
      <c r="P98" s="200"/>
      <c r="Q98" s="163"/>
      <c r="R98" s="163"/>
      <c r="S98" s="163"/>
      <c r="T98" s="163"/>
      <c r="U98" s="163"/>
      <c r="V98" s="163"/>
      <c r="W98" s="163"/>
      <c r="X98" s="163"/>
      <c r="Y98" s="163"/>
    </row>
    <row r="99" spans="2:25" s="175" customFormat="1" ht="12.75" customHeight="1">
      <c r="B99" s="311"/>
      <c r="C99" s="59"/>
      <c r="D99" s="158"/>
      <c r="E99" s="49"/>
      <c r="F99" s="312"/>
      <c r="G99" s="577"/>
      <c r="I99" s="38" t="str">
        <f t="shared" si="9"/>
        <v/>
      </c>
      <c r="J99" s="39" t="str">
        <f t="shared" si="7"/>
        <v/>
      </c>
      <c r="K99" s="40" t="str">
        <f t="shared" si="8"/>
        <v/>
      </c>
      <c r="L99" s="41" t="str">
        <f t="shared" si="10"/>
        <v/>
      </c>
      <c r="M99" s="42" t="str">
        <f t="shared" si="11"/>
        <v/>
      </c>
      <c r="P99" s="200"/>
      <c r="Q99" s="163"/>
      <c r="R99" s="163"/>
      <c r="S99" s="163"/>
      <c r="T99" s="163"/>
      <c r="U99" s="163"/>
      <c r="V99" s="163"/>
      <c r="W99" s="163"/>
      <c r="X99" s="163"/>
      <c r="Y99" s="163"/>
    </row>
    <row r="100" spans="2:25" s="175" customFormat="1" ht="12.75" customHeight="1">
      <c r="B100" s="311"/>
      <c r="C100" s="59"/>
      <c r="D100" s="158"/>
      <c r="E100" s="49"/>
      <c r="F100" s="312"/>
      <c r="G100" s="577"/>
      <c r="I100" s="38" t="str">
        <f t="shared" si="9"/>
        <v/>
      </c>
      <c r="J100" s="39" t="str">
        <f t="shared" si="7"/>
        <v/>
      </c>
      <c r="K100" s="40" t="str">
        <f t="shared" si="8"/>
        <v/>
      </c>
      <c r="L100" s="41" t="str">
        <f t="shared" si="10"/>
        <v/>
      </c>
      <c r="M100" s="42" t="str">
        <f t="shared" si="11"/>
        <v/>
      </c>
      <c r="P100" s="200"/>
      <c r="Q100" s="163"/>
      <c r="R100" s="163"/>
      <c r="S100" s="163"/>
      <c r="T100" s="163"/>
      <c r="U100" s="163"/>
      <c r="V100" s="163"/>
      <c r="W100" s="163"/>
      <c r="X100" s="163"/>
      <c r="Y100" s="163"/>
    </row>
    <row r="101" spans="2:25" s="175" customFormat="1" ht="12.75" customHeight="1">
      <c r="B101" s="311"/>
      <c r="C101" s="59"/>
      <c r="D101" s="158"/>
      <c r="E101" s="49"/>
      <c r="F101" s="312"/>
      <c r="G101" s="577"/>
      <c r="I101" s="38" t="str">
        <f t="shared" si="9"/>
        <v/>
      </c>
      <c r="J101" s="39" t="str">
        <f t="shared" si="7"/>
        <v/>
      </c>
      <c r="K101" s="40" t="str">
        <f t="shared" si="8"/>
        <v/>
      </c>
      <c r="L101" s="41" t="str">
        <f t="shared" si="10"/>
        <v/>
      </c>
      <c r="M101" s="42" t="str">
        <f t="shared" si="11"/>
        <v/>
      </c>
      <c r="P101" s="200"/>
      <c r="Q101" s="163"/>
      <c r="R101" s="163"/>
      <c r="S101" s="163"/>
      <c r="T101" s="163"/>
      <c r="U101" s="163"/>
      <c r="V101" s="163"/>
      <c r="W101" s="163"/>
      <c r="X101" s="163"/>
      <c r="Y101" s="163"/>
    </row>
    <row r="102" spans="2:25" s="175" customFormat="1" ht="12.75" customHeight="1">
      <c r="B102" s="311"/>
      <c r="C102" s="59"/>
      <c r="D102" s="158"/>
      <c r="E102" s="49"/>
      <c r="F102" s="312"/>
      <c r="G102" s="577"/>
      <c r="I102" s="38" t="str">
        <f t="shared" si="9"/>
        <v/>
      </c>
      <c r="J102" s="39" t="str">
        <f t="shared" si="7"/>
        <v/>
      </c>
      <c r="K102" s="40" t="str">
        <f t="shared" si="8"/>
        <v/>
      </c>
      <c r="L102" s="41" t="str">
        <f t="shared" si="10"/>
        <v/>
      </c>
      <c r="M102" s="42" t="str">
        <f t="shared" si="11"/>
        <v/>
      </c>
      <c r="P102" s="200"/>
      <c r="Q102" s="163"/>
      <c r="R102" s="163"/>
      <c r="S102" s="163"/>
      <c r="T102" s="163"/>
      <c r="U102" s="163"/>
      <c r="V102" s="163"/>
      <c r="W102" s="163"/>
      <c r="X102" s="163"/>
      <c r="Y102" s="163"/>
    </row>
    <row r="103" spans="2:25" s="175" customFormat="1" ht="12.75" customHeight="1">
      <c r="B103" s="311"/>
      <c r="C103" s="59"/>
      <c r="D103" s="158"/>
      <c r="E103" s="49"/>
      <c r="F103" s="312"/>
      <c r="G103" s="577"/>
      <c r="I103" s="38" t="str">
        <f t="shared" si="9"/>
        <v/>
      </c>
      <c r="J103" s="39" t="str">
        <f t="shared" si="7"/>
        <v/>
      </c>
      <c r="K103" s="40" t="str">
        <f t="shared" si="8"/>
        <v/>
      </c>
      <c r="L103" s="41" t="str">
        <f t="shared" si="10"/>
        <v/>
      </c>
      <c r="M103" s="42" t="str">
        <f t="shared" si="11"/>
        <v/>
      </c>
      <c r="P103" s="200"/>
      <c r="Q103" s="163"/>
      <c r="R103" s="163"/>
      <c r="S103" s="163"/>
      <c r="T103" s="163"/>
      <c r="U103" s="163"/>
      <c r="V103" s="163"/>
      <c r="W103" s="163"/>
      <c r="X103" s="163"/>
      <c r="Y103" s="163"/>
    </row>
    <row r="104" spans="2:25" s="175" customFormat="1" ht="12.75" customHeight="1">
      <c r="B104" s="311"/>
      <c r="C104" s="59"/>
      <c r="D104" s="158"/>
      <c r="E104" s="49"/>
      <c r="F104" s="312"/>
      <c r="G104" s="577"/>
      <c r="I104" s="38" t="str">
        <f t="shared" si="9"/>
        <v/>
      </c>
      <c r="J104" s="39" t="str">
        <f t="shared" si="7"/>
        <v/>
      </c>
      <c r="K104" s="40" t="str">
        <f t="shared" si="8"/>
        <v/>
      </c>
      <c r="L104" s="41" t="str">
        <f t="shared" si="10"/>
        <v/>
      </c>
      <c r="M104" s="42" t="str">
        <f t="shared" si="11"/>
        <v/>
      </c>
      <c r="P104" s="200"/>
      <c r="Q104" s="163"/>
      <c r="R104" s="163"/>
      <c r="S104" s="163"/>
      <c r="T104" s="163"/>
      <c r="U104" s="163"/>
      <c r="V104" s="163"/>
      <c r="W104" s="163"/>
      <c r="X104" s="163"/>
      <c r="Y104" s="163"/>
    </row>
    <row r="105" spans="2:25" s="175" customFormat="1" ht="12.75" customHeight="1">
      <c r="B105" s="311"/>
      <c r="C105" s="59"/>
      <c r="D105" s="158"/>
      <c r="E105" s="49"/>
      <c r="F105" s="312"/>
      <c r="G105" s="577"/>
      <c r="I105" s="38" t="str">
        <f t="shared" si="9"/>
        <v/>
      </c>
      <c r="J105" s="39" t="str">
        <f t="shared" si="7"/>
        <v/>
      </c>
      <c r="K105" s="40" t="str">
        <f t="shared" si="8"/>
        <v/>
      </c>
      <c r="L105" s="41" t="str">
        <f t="shared" si="10"/>
        <v/>
      </c>
      <c r="M105" s="42" t="str">
        <f t="shared" si="11"/>
        <v/>
      </c>
      <c r="P105" s="200"/>
      <c r="Q105" s="163"/>
      <c r="R105" s="163"/>
      <c r="S105" s="163"/>
      <c r="T105" s="163"/>
      <c r="U105" s="163"/>
      <c r="V105" s="163"/>
      <c r="W105" s="163"/>
      <c r="X105" s="163"/>
      <c r="Y105" s="163"/>
    </row>
    <row r="106" spans="2:25" s="175" customFormat="1" ht="12.75" customHeight="1">
      <c r="B106" s="311"/>
      <c r="C106" s="59"/>
      <c r="D106" s="158"/>
      <c r="E106" s="49"/>
      <c r="F106" s="312"/>
      <c r="G106" s="577"/>
      <c r="I106" s="38" t="str">
        <f t="shared" si="9"/>
        <v/>
      </c>
      <c r="J106" s="39" t="str">
        <f t="shared" si="7"/>
        <v/>
      </c>
      <c r="K106" s="40" t="str">
        <f t="shared" si="8"/>
        <v/>
      </c>
      <c r="L106" s="41" t="str">
        <f t="shared" si="10"/>
        <v/>
      </c>
      <c r="M106" s="42" t="str">
        <f t="shared" si="11"/>
        <v/>
      </c>
      <c r="P106" s="200"/>
      <c r="Q106" s="163"/>
      <c r="R106" s="163"/>
      <c r="S106" s="163"/>
      <c r="T106" s="163"/>
      <c r="U106" s="163"/>
      <c r="V106" s="163"/>
      <c r="W106" s="163"/>
      <c r="X106" s="163"/>
      <c r="Y106" s="163"/>
    </row>
    <row r="107" spans="2:25" s="175" customFormat="1" ht="12.75" customHeight="1">
      <c r="B107" s="311"/>
      <c r="C107" s="59"/>
      <c r="D107" s="158"/>
      <c r="E107" s="49"/>
      <c r="F107" s="312"/>
      <c r="G107" s="577"/>
      <c r="I107" s="38" t="str">
        <f t="shared" si="9"/>
        <v/>
      </c>
      <c r="J107" s="39" t="str">
        <f t="shared" si="7"/>
        <v/>
      </c>
      <c r="K107" s="40" t="str">
        <f t="shared" si="8"/>
        <v/>
      </c>
      <c r="L107" s="41" t="str">
        <f t="shared" si="10"/>
        <v/>
      </c>
      <c r="M107" s="42" t="str">
        <f t="shared" si="11"/>
        <v/>
      </c>
      <c r="P107" s="200"/>
      <c r="Q107" s="163"/>
      <c r="R107" s="163"/>
      <c r="S107" s="163"/>
      <c r="T107" s="163"/>
      <c r="U107" s="163"/>
      <c r="V107" s="163"/>
      <c r="W107" s="163"/>
      <c r="X107" s="163"/>
      <c r="Y107" s="163"/>
    </row>
    <row r="108" spans="2:25" s="175" customFormat="1" ht="12.75" customHeight="1">
      <c r="B108" s="311"/>
      <c r="C108" s="59"/>
      <c r="D108" s="158"/>
      <c r="E108" s="49"/>
      <c r="F108" s="312"/>
      <c r="G108" s="577"/>
      <c r="I108" s="38" t="str">
        <f t="shared" si="9"/>
        <v/>
      </c>
      <c r="J108" s="39" t="str">
        <f t="shared" ref="J108:J139" si="12">IF(ISBLANK(D108),"",IF(OR(D108="USA",D108="Australia",D108="Canada"),VLOOKUP(CONCATENATE(D108,E108),ElecFactor,5,FALSE),VLOOKUP(D108,ElecFactor,5,FALSE)))</f>
        <v/>
      </c>
      <c r="K108" s="40" t="str">
        <f t="shared" ref="K108:K139" si="13">IF(ISTEXT(B108),VLOOKUP(B108, HotelFactors, 4, FALSE),"")</f>
        <v/>
      </c>
      <c r="L108" s="41" t="str">
        <f t="shared" si="10"/>
        <v/>
      </c>
      <c r="M108" s="42" t="str">
        <f t="shared" si="11"/>
        <v/>
      </c>
      <c r="P108" s="200"/>
      <c r="Q108" s="163"/>
      <c r="R108" s="163"/>
      <c r="S108" s="163"/>
      <c r="T108" s="163"/>
      <c r="U108" s="163"/>
      <c r="V108" s="163"/>
      <c r="W108" s="163"/>
      <c r="X108" s="163"/>
      <c r="Y108" s="163"/>
    </row>
    <row r="109" spans="2:25" s="175" customFormat="1" ht="12.75" customHeight="1">
      <c r="B109" s="311"/>
      <c r="C109" s="59"/>
      <c r="D109" s="158"/>
      <c r="E109" s="49"/>
      <c r="F109" s="312"/>
      <c r="G109" s="577"/>
      <c r="I109" s="38" t="str">
        <f t="shared" si="9"/>
        <v/>
      </c>
      <c r="J109" s="39" t="str">
        <f t="shared" si="12"/>
        <v/>
      </c>
      <c r="K109" s="40" t="str">
        <f t="shared" si="13"/>
        <v/>
      </c>
      <c r="L109" s="41" t="str">
        <f t="shared" si="10"/>
        <v/>
      </c>
      <c r="M109" s="42" t="str">
        <f t="shared" si="11"/>
        <v/>
      </c>
      <c r="P109" s="200"/>
      <c r="Q109" s="163"/>
      <c r="R109" s="163"/>
      <c r="S109" s="163"/>
      <c r="T109" s="163"/>
      <c r="U109" s="163"/>
      <c r="V109" s="163"/>
      <c r="W109" s="163"/>
      <c r="X109" s="163"/>
      <c r="Y109" s="163"/>
    </row>
    <row r="110" spans="2:25" s="175" customFormat="1" ht="12.75" customHeight="1">
      <c r="B110" s="311"/>
      <c r="C110" s="59"/>
      <c r="D110" s="158"/>
      <c r="E110" s="49"/>
      <c r="F110" s="312"/>
      <c r="G110" s="577"/>
      <c r="I110" s="38" t="str">
        <f t="shared" si="9"/>
        <v/>
      </c>
      <c r="J110" s="39" t="str">
        <f t="shared" si="12"/>
        <v/>
      </c>
      <c r="K110" s="40" t="str">
        <f t="shared" si="13"/>
        <v/>
      </c>
      <c r="L110" s="41" t="str">
        <f t="shared" si="10"/>
        <v/>
      </c>
      <c r="M110" s="42" t="str">
        <f t="shared" si="11"/>
        <v/>
      </c>
      <c r="P110" s="200"/>
      <c r="Q110" s="163"/>
      <c r="R110" s="163"/>
      <c r="S110" s="163"/>
      <c r="T110" s="163"/>
      <c r="U110" s="163"/>
      <c r="V110" s="163"/>
      <c r="W110" s="163"/>
      <c r="X110" s="163"/>
      <c r="Y110" s="163"/>
    </row>
    <row r="111" spans="2:25" s="175" customFormat="1" ht="12.75" customHeight="1">
      <c r="B111" s="311"/>
      <c r="C111" s="59"/>
      <c r="D111" s="158"/>
      <c r="E111" s="49"/>
      <c r="F111" s="312"/>
      <c r="G111" s="577"/>
      <c r="I111" s="38" t="str">
        <f t="shared" si="9"/>
        <v/>
      </c>
      <c r="J111" s="39" t="str">
        <f t="shared" si="12"/>
        <v/>
      </c>
      <c r="K111" s="40" t="str">
        <f t="shared" si="13"/>
        <v/>
      </c>
      <c r="L111" s="41" t="str">
        <f t="shared" si="10"/>
        <v/>
      </c>
      <c r="M111" s="42" t="str">
        <f t="shared" si="11"/>
        <v/>
      </c>
      <c r="P111" s="200"/>
      <c r="Q111" s="163"/>
      <c r="R111" s="163"/>
      <c r="S111" s="163"/>
      <c r="T111" s="163"/>
      <c r="U111" s="163"/>
      <c r="V111" s="163"/>
      <c r="W111" s="163"/>
      <c r="X111" s="163"/>
      <c r="Y111" s="163"/>
    </row>
    <row r="112" spans="2:25" s="175" customFormat="1" ht="12.75" customHeight="1">
      <c r="B112" s="311"/>
      <c r="C112" s="59"/>
      <c r="D112" s="158"/>
      <c r="E112" s="49"/>
      <c r="F112" s="312"/>
      <c r="G112" s="577"/>
      <c r="I112" s="38" t="str">
        <f t="shared" si="9"/>
        <v/>
      </c>
      <c r="J112" s="39" t="str">
        <f t="shared" si="12"/>
        <v/>
      </c>
      <c r="K112" s="40" t="str">
        <f t="shared" si="13"/>
        <v/>
      </c>
      <c r="L112" s="41" t="str">
        <f t="shared" si="10"/>
        <v/>
      </c>
      <c r="M112" s="42" t="str">
        <f t="shared" si="11"/>
        <v/>
      </c>
      <c r="P112" s="200"/>
      <c r="Q112" s="163"/>
      <c r="R112" s="163"/>
      <c r="S112" s="163"/>
      <c r="T112" s="163"/>
      <c r="U112" s="163"/>
      <c r="V112" s="163"/>
      <c r="W112" s="163"/>
      <c r="X112" s="163"/>
      <c r="Y112" s="163"/>
    </row>
    <row r="113" spans="2:25" s="175" customFormat="1" ht="12.75" customHeight="1">
      <c r="B113" s="311"/>
      <c r="C113" s="59"/>
      <c r="D113" s="158"/>
      <c r="E113" s="49"/>
      <c r="F113" s="312"/>
      <c r="G113" s="577"/>
      <c r="I113" s="38" t="str">
        <f t="shared" si="9"/>
        <v/>
      </c>
      <c r="J113" s="39" t="str">
        <f t="shared" si="12"/>
        <v/>
      </c>
      <c r="K113" s="40" t="str">
        <f t="shared" si="13"/>
        <v/>
      </c>
      <c r="L113" s="41" t="str">
        <f t="shared" si="10"/>
        <v/>
      </c>
      <c r="M113" s="42" t="str">
        <f t="shared" si="11"/>
        <v/>
      </c>
      <c r="P113" s="200"/>
      <c r="Q113" s="163"/>
      <c r="R113" s="163"/>
      <c r="S113" s="163"/>
      <c r="T113" s="163"/>
      <c r="U113" s="163"/>
      <c r="V113" s="163"/>
      <c r="W113" s="163"/>
      <c r="X113" s="163"/>
      <c r="Y113" s="163"/>
    </row>
    <row r="114" spans="2:25" s="175" customFormat="1" ht="12.75" customHeight="1">
      <c r="B114" s="311"/>
      <c r="C114" s="59"/>
      <c r="D114" s="158"/>
      <c r="E114" s="49"/>
      <c r="F114" s="312"/>
      <c r="G114" s="577"/>
      <c r="I114" s="38" t="str">
        <f t="shared" si="9"/>
        <v/>
      </c>
      <c r="J114" s="39" t="str">
        <f t="shared" si="12"/>
        <v/>
      </c>
      <c r="K114" s="40" t="str">
        <f t="shared" si="13"/>
        <v/>
      </c>
      <c r="L114" s="41" t="str">
        <f t="shared" si="10"/>
        <v/>
      </c>
      <c r="M114" s="42" t="str">
        <f t="shared" si="11"/>
        <v/>
      </c>
      <c r="P114" s="200"/>
      <c r="Q114" s="163"/>
      <c r="R114" s="163"/>
      <c r="S114" s="163"/>
      <c r="T114" s="163"/>
      <c r="U114" s="163"/>
      <c r="V114" s="163"/>
      <c r="W114" s="163"/>
      <c r="X114" s="163"/>
      <c r="Y114" s="163"/>
    </row>
    <row r="115" spans="2:25" s="175" customFormat="1" ht="12.75" customHeight="1">
      <c r="B115" s="311"/>
      <c r="C115" s="59"/>
      <c r="D115" s="158"/>
      <c r="E115" s="49"/>
      <c r="F115" s="312"/>
      <c r="G115" s="577"/>
      <c r="I115" s="38" t="str">
        <f t="shared" si="9"/>
        <v/>
      </c>
      <c r="J115" s="39" t="str">
        <f t="shared" si="12"/>
        <v/>
      </c>
      <c r="K115" s="40" t="str">
        <f t="shared" si="13"/>
        <v/>
      </c>
      <c r="L115" s="41" t="str">
        <f t="shared" si="10"/>
        <v/>
      </c>
      <c r="M115" s="42" t="str">
        <f t="shared" si="11"/>
        <v/>
      </c>
      <c r="P115" s="200"/>
      <c r="Q115" s="163"/>
      <c r="R115" s="163"/>
      <c r="S115" s="163"/>
      <c r="T115" s="163"/>
      <c r="U115" s="163"/>
      <c r="V115" s="163"/>
      <c r="W115" s="163"/>
      <c r="X115" s="163"/>
      <c r="Y115" s="163"/>
    </row>
    <row r="116" spans="2:25" s="175" customFormat="1" ht="12.75" customHeight="1">
      <c r="B116" s="311"/>
      <c r="C116" s="59"/>
      <c r="D116" s="158"/>
      <c r="E116" s="49"/>
      <c r="F116" s="312"/>
      <c r="G116" s="577"/>
      <c r="I116" s="38" t="str">
        <f t="shared" si="9"/>
        <v/>
      </c>
      <c r="J116" s="39" t="str">
        <f t="shared" si="12"/>
        <v/>
      </c>
      <c r="K116" s="40" t="str">
        <f t="shared" si="13"/>
        <v/>
      </c>
      <c r="L116" s="41" t="str">
        <f t="shared" si="10"/>
        <v/>
      </c>
      <c r="M116" s="42" t="str">
        <f t="shared" si="11"/>
        <v/>
      </c>
      <c r="P116" s="200"/>
      <c r="Q116" s="163"/>
      <c r="R116" s="163"/>
      <c r="S116" s="163"/>
      <c r="T116" s="163"/>
      <c r="U116" s="163"/>
      <c r="V116" s="163"/>
      <c r="W116" s="163"/>
      <c r="X116" s="163"/>
      <c r="Y116" s="163"/>
    </row>
    <row r="117" spans="2:25" s="175" customFormat="1" ht="12.75" customHeight="1">
      <c r="B117" s="311"/>
      <c r="C117" s="59"/>
      <c r="D117" s="158"/>
      <c r="E117" s="49"/>
      <c r="F117" s="312"/>
      <c r="G117" s="577"/>
      <c r="I117" s="38" t="str">
        <f t="shared" si="9"/>
        <v/>
      </c>
      <c r="J117" s="39" t="str">
        <f t="shared" si="12"/>
        <v/>
      </c>
      <c r="K117" s="40" t="str">
        <f t="shared" si="13"/>
        <v/>
      </c>
      <c r="L117" s="41" t="str">
        <f t="shared" si="10"/>
        <v/>
      </c>
      <c r="M117" s="42" t="str">
        <f t="shared" si="11"/>
        <v/>
      </c>
      <c r="P117" s="200"/>
      <c r="Q117" s="163"/>
      <c r="R117" s="163"/>
      <c r="S117" s="163"/>
      <c r="T117" s="163"/>
      <c r="U117" s="163"/>
      <c r="V117" s="163"/>
      <c r="W117" s="163"/>
      <c r="X117" s="163"/>
      <c r="Y117" s="163"/>
    </row>
    <row r="118" spans="2:25" s="175" customFormat="1" ht="12.75" customHeight="1">
      <c r="B118" s="311"/>
      <c r="C118" s="59"/>
      <c r="D118" s="158"/>
      <c r="E118" s="49"/>
      <c r="F118" s="312"/>
      <c r="G118" s="577"/>
      <c r="I118" s="38" t="str">
        <f t="shared" si="9"/>
        <v/>
      </c>
      <c r="J118" s="39" t="str">
        <f t="shared" si="12"/>
        <v/>
      </c>
      <c r="K118" s="40" t="str">
        <f t="shared" si="13"/>
        <v/>
      </c>
      <c r="L118" s="41" t="str">
        <f t="shared" si="10"/>
        <v/>
      </c>
      <c r="M118" s="42" t="str">
        <f t="shared" si="11"/>
        <v/>
      </c>
      <c r="P118" s="200"/>
      <c r="Q118" s="163"/>
      <c r="R118" s="163"/>
      <c r="S118" s="163"/>
      <c r="T118" s="163"/>
      <c r="U118" s="163"/>
      <c r="V118" s="163"/>
      <c r="W118" s="163"/>
      <c r="X118" s="163"/>
      <c r="Y118" s="163"/>
    </row>
    <row r="119" spans="2:25" s="175" customFormat="1" ht="12.75" customHeight="1">
      <c r="B119" s="311"/>
      <c r="C119" s="59"/>
      <c r="D119" s="158"/>
      <c r="E119" s="49"/>
      <c r="F119" s="312"/>
      <c r="G119" s="577"/>
      <c r="I119" s="38" t="str">
        <f t="shared" si="9"/>
        <v/>
      </c>
      <c r="J119" s="39" t="str">
        <f t="shared" si="12"/>
        <v/>
      </c>
      <c r="K119" s="40" t="str">
        <f t="shared" si="13"/>
        <v/>
      </c>
      <c r="L119" s="41" t="str">
        <f t="shared" si="10"/>
        <v/>
      </c>
      <c r="M119" s="42" t="str">
        <f t="shared" si="11"/>
        <v/>
      </c>
      <c r="P119" s="200"/>
      <c r="Q119" s="163"/>
      <c r="R119" s="163"/>
      <c r="S119" s="163"/>
      <c r="T119" s="163"/>
      <c r="U119" s="163"/>
      <c r="V119" s="163"/>
      <c r="W119" s="163"/>
      <c r="X119" s="163"/>
      <c r="Y119" s="163"/>
    </row>
    <row r="120" spans="2:25" s="175" customFormat="1" ht="12.75" customHeight="1">
      <c r="B120" s="311"/>
      <c r="C120" s="59"/>
      <c r="D120" s="158"/>
      <c r="E120" s="49"/>
      <c r="F120" s="312"/>
      <c r="G120" s="577"/>
      <c r="I120" s="38" t="str">
        <f t="shared" si="9"/>
        <v/>
      </c>
      <c r="J120" s="39" t="str">
        <f t="shared" si="12"/>
        <v/>
      </c>
      <c r="K120" s="40" t="str">
        <f t="shared" si="13"/>
        <v/>
      </c>
      <c r="L120" s="41" t="str">
        <f t="shared" si="10"/>
        <v/>
      </c>
      <c r="M120" s="42" t="str">
        <f t="shared" si="11"/>
        <v/>
      </c>
      <c r="P120" s="200"/>
      <c r="Q120" s="163"/>
      <c r="R120" s="163"/>
      <c r="S120" s="163"/>
      <c r="T120" s="163"/>
      <c r="U120" s="163"/>
      <c r="V120" s="163"/>
      <c r="W120" s="163"/>
      <c r="X120" s="163"/>
      <c r="Y120" s="163"/>
    </row>
    <row r="121" spans="2:25" s="175" customFormat="1" ht="12.75" customHeight="1">
      <c r="B121" s="311"/>
      <c r="C121" s="59"/>
      <c r="D121" s="158"/>
      <c r="E121" s="49"/>
      <c r="F121" s="312"/>
      <c r="G121" s="577"/>
      <c r="I121" s="38" t="str">
        <f t="shared" si="9"/>
        <v/>
      </c>
      <c r="J121" s="39" t="str">
        <f t="shared" si="12"/>
        <v/>
      </c>
      <c r="K121" s="40" t="str">
        <f t="shared" si="13"/>
        <v/>
      </c>
      <c r="L121" s="41" t="str">
        <f t="shared" si="10"/>
        <v/>
      </c>
      <c r="M121" s="42" t="str">
        <f t="shared" si="11"/>
        <v/>
      </c>
      <c r="P121" s="200"/>
      <c r="Q121" s="163"/>
      <c r="R121" s="163"/>
      <c r="S121" s="163"/>
      <c r="T121" s="163"/>
      <c r="U121" s="163"/>
      <c r="V121" s="163"/>
      <c r="W121" s="163"/>
      <c r="X121" s="163"/>
      <c r="Y121" s="163"/>
    </row>
    <row r="122" spans="2:25" s="175" customFormat="1" ht="12.75" customHeight="1">
      <c r="B122" s="311"/>
      <c r="C122" s="59"/>
      <c r="D122" s="158"/>
      <c r="E122" s="49"/>
      <c r="F122" s="312"/>
      <c r="G122" s="577"/>
      <c r="I122" s="38" t="str">
        <f t="shared" si="9"/>
        <v/>
      </c>
      <c r="J122" s="39" t="str">
        <f t="shared" si="12"/>
        <v/>
      </c>
      <c r="K122" s="40" t="str">
        <f t="shared" si="13"/>
        <v/>
      </c>
      <c r="L122" s="41" t="str">
        <f t="shared" si="10"/>
        <v/>
      </c>
      <c r="M122" s="42" t="str">
        <f t="shared" si="11"/>
        <v/>
      </c>
      <c r="P122" s="200"/>
      <c r="Q122" s="163"/>
      <c r="R122" s="163"/>
      <c r="S122" s="163"/>
      <c r="T122" s="163"/>
      <c r="U122" s="163"/>
      <c r="V122" s="163"/>
      <c r="W122" s="163"/>
      <c r="X122" s="163"/>
      <c r="Y122" s="163"/>
    </row>
    <row r="123" spans="2:25" s="175" customFormat="1" ht="12.75" customHeight="1">
      <c r="B123" s="311"/>
      <c r="C123" s="59"/>
      <c r="D123" s="158"/>
      <c r="E123" s="49"/>
      <c r="F123" s="312"/>
      <c r="G123" s="577"/>
      <c r="I123" s="38" t="str">
        <f t="shared" si="9"/>
        <v/>
      </c>
      <c r="J123" s="39" t="str">
        <f t="shared" si="12"/>
        <v/>
      </c>
      <c r="K123" s="40" t="str">
        <f t="shared" si="13"/>
        <v/>
      </c>
      <c r="L123" s="41" t="str">
        <f t="shared" si="10"/>
        <v/>
      </c>
      <c r="M123" s="42" t="str">
        <f t="shared" si="11"/>
        <v/>
      </c>
      <c r="P123" s="200"/>
      <c r="Q123" s="163"/>
      <c r="R123" s="163"/>
      <c r="S123" s="163"/>
      <c r="T123" s="163"/>
      <c r="U123" s="163"/>
      <c r="V123" s="163"/>
      <c r="W123" s="163"/>
      <c r="X123" s="163"/>
      <c r="Y123" s="163"/>
    </row>
    <row r="124" spans="2:25" s="175" customFormat="1" ht="12.75" customHeight="1">
      <c r="B124" s="311"/>
      <c r="C124" s="59"/>
      <c r="D124" s="158"/>
      <c r="E124" s="49"/>
      <c r="F124" s="312"/>
      <c r="G124" s="577"/>
      <c r="I124" s="38" t="str">
        <f t="shared" si="9"/>
        <v/>
      </c>
      <c r="J124" s="39" t="str">
        <f t="shared" si="12"/>
        <v/>
      </c>
      <c r="K124" s="40" t="str">
        <f t="shared" si="13"/>
        <v/>
      </c>
      <c r="L124" s="41" t="str">
        <f t="shared" si="10"/>
        <v/>
      </c>
      <c r="M124" s="42" t="str">
        <f t="shared" si="11"/>
        <v/>
      </c>
      <c r="P124" s="200"/>
      <c r="Q124" s="163"/>
      <c r="R124" s="163"/>
      <c r="S124" s="163"/>
      <c r="T124" s="163"/>
      <c r="U124" s="163"/>
      <c r="V124" s="163"/>
      <c r="W124" s="163"/>
      <c r="X124" s="163"/>
      <c r="Y124" s="163"/>
    </row>
    <row r="125" spans="2:25" s="175" customFormat="1" ht="12.75" customHeight="1">
      <c r="B125" s="311"/>
      <c r="C125" s="59"/>
      <c r="D125" s="158"/>
      <c r="E125" s="49"/>
      <c r="F125" s="312"/>
      <c r="G125" s="577"/>
      <c r="I125" s="38" t="str">
        <f t="shared" si="9"/>
        <v/>
      </c>
      <c r="J125" s="39" t="str">
        <f t="shared" si="12"/>
        <v/>
      </c>
      <c r="K125" s="40" t="str">
        <f t="shared" si="13"/>
        <v/>
      </c>
      <c r="L125" s="41" t="str">
        <f t="shared" si="10"/>
        <v/>
      </c>
      <c r="M125" s="42" t="str">
        <f t="shared" si="11"/>
        <v/>
      </c>
      <c r="P125" s="200"/>
      <c r="Q125" s="163"/>
      <c r="R125" s="163"/>
      <c r="S125" s="163"/>
      <c r="T125" s="163"/>
      <c r="U125" s="163"/>
      <c r="V125" s="163"/>
      <c r="W125" s="163"/>
      <c r="X125" s="163"/>
      <c r="Y125" s="163"/>
    </row>
    <row r="126" spans="2:25" s="175" customFormat="1" ht="12.75" customHeight="1">
      <c r="B126" s="311"/>
      <c r="C126" s="59"/>
      <c r="D126" s="158"/>
      <c r="E126" s="49"/>
      <c r="F126" s="312"/>
      <c r="G126" s="577"/>
      <c r="I126" s="38" t="str">
        <f t="shared" si="9"/>
        <v/>
      </c>
      <c r="J126" s="39" t="str">
        <f t="shared" si="12"/>
        <v/>
      </c>
      <c r="K126" s="40" t="str">
        <f t="shared" si="13"/>
        <v/>
      </c>
      <c r="L126" s="41" t="str">
        <f t="shared" si="10"/>
        <v/>
      </c>
      <c r="M126" s="42" t="str">
        <f t="shared" si="11"/>
        <v/>
      </c>
      <c r="P126" s="200"/>
      <c r="Q126" s="163"/>
      <c r="R126" s="163"/>
      <c r="S126" s="163"/>
      <c r="T126" s="163"/>
      <c r="U126" s="163"/>
      <c r="V126" s="163"/>
      <c r="W126" s="163"/>
      <c r="X126" s="163"/>
      <c r="Y126" s="163"/>
    </row>
    <row r="127" spans="2:25" s="175" customFormat="1" ht="12.75" customHeight="1">
      <c r="B127" s="311"/>
      <c r="C127" s="59"/>
      <c r="D127" s="158"/>
      <c r="E127" s="49"/>
      <c r="F127" s="312"/>
      <c r="G127" s="577"/>
      <c r="I127" s="38" t="str">
        <f t="shared" si="9"/>
        <v/>
      </c>
      <c r="J127" s="39" t="str">
        <f t="shared" si="12"/>
        <v/>
      </c>
      <c r="K127" s="40" t="str">
        <f t="shared" si="13"/>
        <v/>
      </c>
      <c r="L127" s="41" t="str">
        <f t="shared" si="10"/>
        <v/>
      </c>
      <c r="M127" s="42" t="str">
        <f t="shared" si="11"/>
        <v/>
      </c>
      <c r="P127" s="200"/>
      <c r="Q127" s="163"/>
      <c r="R127" s="163"/>
      <c r="S127" s="163"/>
      <c r="T127" s="163"/>
      <c r="U127" s="163"/>
      <c r="V127" s="163"/>
      <c r="W127" s="163"/>
      <c r="X127" s="163"/>
      <c r="Y127" s="163"/>
    </row>
    <row r="128" spans="2:25" s="175" customFormat="1" ht="12.75" customHeight="1">
      <c r="B128" s="311"/>
      <c r="C128" s="59"/>
      <c r="D128" s="158"/>
      <c r="E128" s="49"/>
      <c r="F128" s="312"/>
      <c r="G128" s="577"/>
      <c r="I128" s="38" t="str">
        <f t="shared" si="9"/>
        <v/>
      </c>
      <c r="J128" s="39" t="str">
        <f t="shared" si="12"/>
        <v/>
      </c>
      <c r="K128" s="40" t="str">
        <f t="shared" si="13"/>
        <v/>
      </c>
      <c r="L128" s="41" t="str">
        <f t="shared" si="10"/>
        <v/>
      </c>
      <c r="M128" s="42" t="str">
        <f t="shared" si="11"/>
        <v/>
      </c>
      <c r="P128" s="200"/>
      <c r="Q128" s="163"/>
      <c r="R128" s="163"/>
      <c r="S128" s="163"/>
      <c r="T128" s="163"/>
      <c r="U128" s="163"/>
      <c r="V128" s="163"/>
      <c r="W128" s="163"/>
      <c r="X128" s="163"/>
      <c r="Y128" s="163"/>
    </row>
    <row r="129" spans="2:25" s="175" customFormat="1" ht="12.75" customHeight="1">
      <c r="B129" s="311"/>
      <c r="C129" s="59"/>
      <c r="D129" s="158"/>
      <c r="E129" s="49"/>
      <c r="F129" s="312"/>
      <c r="G129" s="577"/>
      <c r="I129" s="38" t="str">
        <f t="shared" si="9"/>
        <v/>
      </c>
      <c r="J129" s="39" t="str">
        <f t="shared" si="12"/>
        <v/>
      </c>
      <c r="K129" s="40" t="str">
        <f t="shared" si="13"/>
        <v/>
      </c>
      <c r="L129" s="41" t="str">
        <f t="shared" si="10"/>
        <v/>
      </c>
      <c r="M129" s="42" t="str">
        <f t="shared" si="11"/>
        <v/>
      </c>
      <c r="P129" s="200"/>
      <c r="Q129" s="163"/>
      <c r="R129" s="163"/>
      <c r="S129" s="163"/>
      <c r="T129" s="163"/>
      <c r="U129" s="163"/>
      <c r="V129" s="163"/>
      <c r="W129" s="163"/>
      <c r="X129" s="163"/>
      <c r="Y129" s="163"/>
    </row>
    <row r="130" spans="2:25" s="175" customFormat="1" ht="12.75" customHeight="1">
      <c r="B130" s="311"/>
      <c r="C130" s="59"/>
      <c r="D130" s="158"/>
      <c r="E130" s="49"/>
      <c r="F130" s="312"/>
      <c r="G130" s="577"/>
      <c r="I130" s="38" t="str">
        <f t="shared" si="9"/>
        <v/>
      </c>
      <c r="J130" s="39" t="str">
        <f t="shared" si="12"/>
        <v/>
      </c>
      <c r="K130" s="40" t="str">
        <f t="shared" si="13"/>
        <v/>
      </c>
      <c r="L130" s="41" t="str">
        <f t="shared" si="10"/>
        <v/>
      </c>
      <c r="M130" s="42" t="str">
        <f t="shared" si="11"/>
        <v/>
      </c>
      <c r="P130" s="200"/>
      <c r="Q130" s="163"/>
      <c r="R130" s="163"/>
      <c r="S130" s="163"/>
      <c r="T130" s="163"/>
      <c r="U130" s="163"/>
      <c r="V130" s="163"/>
      <c r="W130" s="163"/>
      <c r="X130" s="163"/>
      <c r="Y130" s="163"/>
    </row>
    <row r="131" spans="2:25" s="175" customFormat="1" ht="12.75" customHeight="1">
      <c r="B131" s="311"/>
      <c r="C131" s="59"/>
      <c r="D131" s="158"/>
      <c r="E131" s="49"/>
      <c r="F131" s="312"/>
      <c r="G131" s="577"/>
      <c r="I131" s="38" t="str">
        <f t="shared" si="9"/>
        <v/>
      </c>
      <c r="J131" s="39" t="str">
        <f t="shared" si="12"/>
        <v/>
      </c>
      <c r="K131" s="40" t="str">
        <f t="shared" si="13"/>
        <v/>
      </c>
      <c r="L131" s="41" t="str">
        <f t="shared" si="10"/>
        <v/>
      </c>
      <c r="M131" s="42" t="str">
        <f t="shared" si="11"/>
        <v/>
      </c>
      <c r="P131" s="200"/>
      <c r="Q131" s="163"/>
      <c r="R131" s="163"/>
      <c r="S131" s="163"/>
      <c r="T131" s="163"/>
      <c r="U131" s="163"/>
      <c r="V131" s="163"/>
      <c r="W131" s="163"/>
      <c r="X131" s="163"/>
      <c r="Y131" s="163"/>
    </row>
    <row r="132" spans="2:25" s="175" customFormat="1" ht="12.75" customHeight="1">
      <c r="B132" s="311"/>
      <c r="C132" s="59"/>
      <c r="D132" s="158"/>
      <c r="E132" s="49"/>
      <c r="F132" s="312"/>
      <c r="G132" s="577"/>
      <c r="I132" s="38" t="str">
        <f t="shared" si="9"/>
        <v/>
      </c>
      <c r="J132" s="39" t="str">
        <f t="shared" si="12"/>
        <v/>
      </c>
      <c r="K132" s="40" t="str">
        <f t="shared" si="13"/>
        <v/>
      </c>
      <c r="L132" s="41" t="str">
        <f t="shared" si="10"/>
        <v/>
      </c>
      <c r="M132" s="42" t="str">
        <f t="shared" si="11"/>
        <v/>
      </c>
      <c r="P132" s="200"/>
      <c r="Q132" s="163"/>
      <c r="R132" s="163"/>
      <c r="S132" s="163"/>
      <c r="T132" s="163"/>
      <c r="U132" s="163"/>
      <c r="V132" s="163"/>
      <c r="W132" s="163"/>
      <c r="X132" s="163"/>
      <c r="Y132" s="163"/>
    </row>
    <row r="133" spans="2:25" s="175" customFormat="1" ht="12.75" customHeight="1">
      <c r="B133" s="311"/>
      <c r="C133" s="59"/>
      <c r="D133" s="158"/>
      <c r="E133" s="49"/>
      <c r="F133" s="312"/>
      <c r="G133" s="577"/>
      <c r="I133" s="38" t="str">
        <f t="shared" si="9"/>
        <v/>
      </c>
      <c r="J133" s="39" t="str">
        <f t="shared" si="12"/>
        <v/>
      </c>
      <c r="K133" s="40" t="str">
        <f t="shared" si="13"/>
        <v/>
      </c>
      <c r="L133" s="41" t="str">
        <f t="shared" si="10"/>
        <v/>
      </c>
      <c r="M133" s="42" t="str">
        <f t="shared" si="11"/>
        <v/>
      </c>
      <c r="P133" s="200"/>
      <c r="Q133" s="163"/>
      <c r="R133" s="163"/>
      <c r="S133" s="163"/>
      <c r="T133" s="163"/>
      <c r="U133" s="163"/>
      <c r="V133" s="163"/>
      <c r="W133" s="163"/>
      <c r="X133" s="163"/>
      <c r="Y133" s="163"/>
    </row>
    <row r="134" spans="2:25" s="175" customFormat="1" ht="12.75" customHeight="1">
      <c r="B134" s="311"/>
      <c r="C134" s="59"/>
      <c r="D134" s="158"/>
      <c r="E134" s="49"/>
      <c r="F134" s="312"/>
      <c r="G134" s="577"/>
      <c r="I134" s="38" t="str">
        <f t="shared" si="9"/>
        <v/>
      </c>
      <c r="J134" s="39" t="str">
        <f t="shared" si="12"/>
        <v/>
      </c>
      <c r="K134" s="40" t="str">
        <f t="shared" si="13"/>
        <v/>
      </c>
      <c r="L134" s="41" t="str">
        <f t="shared" si="10"/>
        <v/>
      </c>
      <c r="M134" s="42" t="str">
        <f t="shared" si="11"/>
        <v/>
      </c>
      <c r="P134" s="200"/>
      <c r="Q134" s="163"/>
      <c r="R134" s="163"/>
      <c r="S134" s="163"/>
      <c r="T134" s="163"/>
      <c r="U134" s="163"/>
      <c r="V134" s="163"/>
      <c r="W134" s="163"/>
      <c r="X134" s="163"/>
      <c r="Y134" s="163"/>
    </row>
    <row r="135" spans="2:25" s="175" customFormat="1" ht="12.75" customHeight="1">
      <c r="B135" s="311"/>
      <c r="C135" s="59"/>
      <c r="D135" s="158"/>
      <c r="E135" s="49"/>
      <c r="F135" s="312"/>
      <c r="G135" s="577"/>
      <c r="I135" s="38" t="str">
        <f t="shared" si="9"/>
        <v/>
      </c>
      <c r="J135" s="39" t="str">
        <f t="shared" si="12"/>
        <v/>
      </c>
      <c r="K135" s="40" t="str">
        <f t="shared" si="13"/>
        <v/>
      </c>
      <c r="L135" s="41" t="str">
        <f t="shared" si="10"/>
        <v/>
      </c>
      <c r="M135" s="42" t="str">
        <f t="shared" si="11"/>
        <v/>
      </c>
      <c r="P135" s="200"/>
      <c r="Q135" s="163"/>
      <c r="R135" s="163"/>
      <c r="S135" s="163"/>
      <c r="T135" s="163"/>
      <c r="U135" s="163"/>
      <c r="V135" s="163"/>
      <c r="W135" s="163"/>
      <c r="X135" s="163"/>
      <c r="Y135" s="163"/>
    </row>
    <row r="136" spans="2:25" s="175" customFormat="1" ht="12.75" customHeight="1">
      <c r="B136" s="311"/>
      <c r="C136" s="59"/>
      <c r="D136" s="158"/>
      <c r="E136" s="49"/>
      <c r="F136" s="312"/>
      <c r="G136" s="577"/>
      <c r="I136" s="38" t="str">
        <f t="shared" si="9"/>
        <v/>
      </c>
      <c r="J136" s="39" t="str">
        <f t="shared" si="12"/>
        <v/>
      </c>
      <c r="K136" s="40" t="str">
        <f t="shared" si="13"/>
        <v/>
      </c>
      <c r="L136" s="41" t="str">
        <f t="shared" si="10"/>
        <v/>
      </c>
      <c r="M136" s="42" t="str">
        <f t="shared" si="11"/>
        <v/>
      </c>
      <c r="P136" s="200"/>
      <c r="Q136" s="163"/>
      <c r="R136" s="163"/>
      <c r="S136" s="163"/>
      <c r="T136" s="163"/>
      <c r="U136" s="163"/>
      <c r="V136" s="163"/>
      <c r="W136" s="163"/>
      <c r="X136" s="163"/>
      <c r="Y136" s="163"/>
    </row>
    <row r="137" spans="2:25" s="175" customFormat="1" ht="12.75" customHeight="1">
      <c r="B137" s="311"/>
      <c r="C137" s="59"/>
      <c r="D137" s="158"/>
      <c r="E137" s="49"/>
      <c r="F137" s="312"/>
      <c r="G137" s="577"/>
      <c r="I137" s="38" t="str">
        <f t="shared" si="9"/>
        <v/>
      </c>
      <c r="J137" s="39" t="str">
        <f t="shared" si="12"/>
        <v/>
      </c>
      <c r="K137" s="40" t="str">
        <f t="shared" si="13"/>
        <v/>
      </c>
      <c r="L137" s="41" t="str">
        <f t="shared" si="10"/>
        <v/>
      </c>
      <c r="M137" s="42" t="str">
        <f t="shared" si="11"/>
        <v/>
      </c>
      <c r="P137" s="200"/>
      <c r="Q137" s="163"/>
      <c r="R137" s="163"/>
      <c r="S137" s="163"/>
      <c r="T137" s="163"/>
      <c r="U137" s="163"/>
      <c r="V137" s="163"/>
      <c r="W137" s="163"/>
      <c r="X137" s="163"/>
      <c r="Y137" s="163"/>
    </row>
    <row r="138" spans="2:25" s="175" customFormat="1" ht="12.75" customHeight="1">
      <c r="B138" s="311"/>
      <c r="C138" s="59"/>
      <c r="D138" s="158"/>
      <c r="E138" s="49"/>
      <c r="F138" s="312"/>
      <c r="G138" s="577"/>
      <c r="I138" s="38" t="str">
        <f t="shared" si="9"/>
        <v/>
      </c>
      <c r="J138" s="39" t="str">
        <f t="shared" si="12"/>
        <v/>
      </c>
      <c r="K138" s="40" t="str">
        <f t="shared" si="13"/>
        <v/>
      </c>
      <c r="L138" s="41" t="str">
        <f t="shared" si="10"/>
        <v/>
      </c>
      <c r="M138" s="42" t="str">
        <f t="shared" si="11"/>
        <v/>
      </c>
      <c r="P138" s="200"/>
      <c r="Q138" s="163"/>
      <c r="R138" s="163"/>
      <c r="S138" s="163"/>
      <c r="T138" s="163"/>
      <c r="U138" s="163"/>
      <c r="V138" s="163"/>
      <c r="W138" s="163"/>
      <c r="X138" s="163"/>
      <c r="Y138" s="163"/>
    </row>
    <row r="139" spans="2:25" s="175" customFormat="1" ht="12.75" customHeight="1">
      <c r="B139" s="311"/>
      <c r="C139" s="59"/>
      <c r="D139" s="158"/>
      <c r="E139" s="49"/>
      <c r="F139" s="312"/>
      <c r="G139" s="577"/>
      <c r="I139" s="38" t="str">
        <f t="shared" si="9"/>
        <v/>
      </c>
      <c r="J139" s="39" t="str">
        <f t="shared" si="12"/>
        <v/>
      </c>
      <c r="K139" s="40" t="str">
        <f t="shared" si="13"/>
        <v/>
      </c>
      <c r="L139" s="41" t="str">
        <f t="shared" si="10"/>
        <v/>
      </c>
      <c r="M139" s="42" t="str">
        <f t="shared" si="11"/>
        <v/>
      </c>
      <c r="P139" s="200"/>
      <c r="Q139" s="163"/>
      <c r="R139" s="163"/>
      <c r="S139" s="163"/>
      <c r="T139" s="163"/>
      <c r="U139" s="163"/>
      <c r="V139" s="163"/>
      <c r="W139" s="163"/>
      <c r="X139" s="163"/>
      <c r="Y139" s="163"/>
    </row>
    <row r="140" spans="2:25" s="175" customFormat="1" ht="12.75" customHeight="1">
      <c r="B140" s="311"/>
      <c r="C140" s="59"/>
      <c r="D140" s="158"/>
      <c r="E140" s="49"/>
      <c r="F140" s="312"/>
      <c r="G140" s="577"/>
      <c r="I140" s="38" t="str">
        <f t="shared" si="9"/>
        <v/>
      </c>
      <c r="J140" s="39" t="str">
        <f t="shared" ref="J140:J150" si="14">IF(ISBLANK(D140),"",IF(OR(D140="USA",D140="Australia",D140="Canada"),VLOOKUP(CONCATENATE(D140,E140),ElecFactor,5,FALSE),VLOOKUP(D140,ElecFactor,5,FALSE)))</f>
        <v/>
      </c>
      <c r="K140" s="40" t="str">
        <f t="shared" ref="K140:K150" si="15">IF(ISTEXT(B140),VLOOKUP(B140, HotelFactors, 4, FALSE),"")</f>
        <v/>
      </c>
      <c r="L140" s="41" t="str">
        <f t="shared" si="10"/>
        <v/>
      </c>
      <c r="M140" s="42" t="str">
        <f t="shared" si="11"/>
        <v/>
      </c>
      <c r="P140" s="200"/>
      <c r="Q140" s="163"/>
      <c r="R140" s="163"/>
      <c r="S140" s="163"/>
      <c r="T140" s="163"/>
      <c r="U140" s="163"/>
      <c r="V140" s="163"/>
      <c r="W140" s="163"/>
      <c r="X140" s="163"/>
      <c r="Y140" s="163"/>
    </row>
    <row r="141" spans="2:25" s="175" customFormat="1" ht="12.75" customHeight="1">
      <c r="B141" s="311"/>
      <c r="C141" s="59"/>
      <c r="D141" s="158"/>
      <c r="E141" s="49"/>
      <c r="F141" s="312"/>
      <c r="G141" s="577"/>
      <c r="I141" s="38" t="str">
        <f t="shared" ref="I141:I150" si="16" xml:space="preserve"> IF(OR(D141="USA", D141="Canada", D141= "Australia"), "StatesList", "")</f>
        <v/>
      </c>
      <c r="J141" s="39" t="str">
        <f t="shared" si="14"/>
        <v/>
      </c>
      <c r="K141" s="40" t="str">
        <f t="shared" si="15"/>
        <v/>
      </c>
      <c r="L141" s="41" t="str">
        <f t="shared" ref="L141:L150" si="17">IF(ISBLANK(B141),"",(F141/365))</f>
        <v/>
      </c>
      <c r="M141" s="42" t="str">
        <f t="shared" ref="M141:M150" si="18">IF(AND(ISBLANK(B141), ISBLANK(F141)), "", J141*K141*L141)</f>
        <v/>
      </c>
      <c r="P141" s="200"/>
      <c r="Q141" s="163"/>
      <c r="R141" s="163"/>
      <c r="S141" s="163"/>
      <c r="T141" s="163"/>
      <c r="U141" s="163"/>
      <c r="V141" s="163"/>
      <c r="W141" s="163"/>
      <c r="X141" s="163"/>
      <c r="Y141" s="163"/>
    </row>
    <row r="142" spans="2:25" s="175" customFormat="1" ht="12.75" customHeight="1">
      <c r="B142" s="311"/>
      <c r="C142" s="59"/>
      <c r="D142" s="158"/>
      <c r="E142" s="49"/>
      <c r="F142" s="312"/>
      <c r="G142" s="577"/>
      <c r="I142" s="38" t="str">
        <f t="shared" si="16"/>
        <v/>
      </c>
      <c r="J142" s="39" t="str">
        <f t="shared" si="14"/>
        <v/>
      </c>
      <c r="K142" s="40" t="str">
        <f t="shared" si="15"/>
        <v/>
      </c>
      <c r="L142" s="41" t="str">
        <f t="shared" si="17"/>
        <v/>
      </c>
      <c r="M142" s="42" t="str">
        <f t="shared" si="18"/>
        <v/>
      </c>
      <c r="P142" s="200"/>
      <c r="Q142" s="163"/>
      <c r="R142" s="163"/>
      <c r="S142" s="163"/>
      <c r="T142" s="163"/>
      <c r="U142" s="163"/>
      <c r="V142" s="163"/>
      <c r="W142" s="163"/>
      <c r="X142" s="163"/>
      <c r="Y142" s="163"/>
    </row>
    <row r="143" spans="2:25" s="175" customFormat="1" ht="12.75" customHeight="1">
      <c r="B143" s="311"/>
      <c r="C143" s="59"/>
      <c r="D143" s="158"/>
      <c r="E143" s="49"/>
      <c r="F143" s="312"/>
      <c r="G143" s="577"/>
      <c r="I143" s="38" t="str">
        <f t="shared" si="16"/>
        <v/>
      </c>
      <c r="J143" s="39" t="str">
        <f t="shared" si="14"/>
        <v/>
      </c>
      <c r="K143" s="40" t="str">
        <f t="shared" si="15"/>
        <v/>
      </c>
      <c r="L143" s="41" t="str">
        <f t="shared" si="17"/>
        <v/>
      </c>
      <c r="M143" s="42" t="str">
        <f t="shared" si="18"/>
        <v/>
      </c>
      <c r="P143" s="200"/>
      <c r="Q143" s="163"/>
      <c r="R143" s="163"/>
      <c r="S143" s="163"/>
      <c r="T143" s="163"/>
      <c r="U143" s="163"/>
      <c r="V143" s="163"/>
      <c r="W143" s="163"/>
      <c r="X143" s="163"/>
      <c r="Y143" s="163"/>
    </row>
    <row r="144" spans="2:25" s="175" customFormat="1" ht="12.75" customHeight="1">
      <c r="B144" s="311"/>
      <c r="C144" s="59"/>
      <c r="D144" s="158"/>
      <c r="E144" s="49"/>
      <c r="F144" s="312"/>
      <c r="G144" s="577"/>
      <c r="I144" s="38" t="str">
        <f t="shared" si="16"/>
        <v/>
      </c>
      <c r="J144" s="39" t="str">
        <f t="shared" si="14"/>
        <v/>
      </c>
      <c r="K144" s="40" t="str">
        <f t="shared" si="15"/>
        <v/>
      </c>
      <c r="L144" s="41" t="str">
        <f t="shared" si="17"/>
        <v/>
      </c>
      <c r="M144" s="42" t="str">
        <f t="shared" si="18"/>
        <v/>
      </c>
      <c r="P144" s="200"/>
      <c r="Q144" s="163"/>
      <c r="R144" s="163"/>
      <c r="S144" s="163"/>
      <c r="T144" s="163"/>
      <c r="U144" s="163"/>
      <c r="V144" s="163"/>
      <c r="W144" s="163"/>
      <c r="X144" s="163"/>
      <c r="Y144" s="163"/>
    </row>
    <row r="145" spans="2:25" s="175" customFormat="1" ht="12.75" customHeight="1">
      <c r="B145" s="311"/>
      <c r="C145" s="59"/>
      <c r="D145" s="158"/>
      <c r="E145" s="49"/>
      <c r="F145" s="312"/>
      <c r="G145" s="577"/>
      <c r="I145" s="38" t="str">
        <f t="shared" si="16"/>
        <v/>
      </c>
      <c r="J145" s="39" t="str">
        <f t="shared" si="14"/>
        <v/>
      </c>
      <c r="K145" s="40" t="str">
        <f t="shared" si="15"/>
        <v/>
      </c>
      <c r="L145" s="41" t="str">
        <f t="shared" si="17"/>
        <v/>
      </c>
      <c r="M145" s="42" t="str">
        <f t="shared" si="18"/>
        <v/>
      </c>
      <c r="P145" s="200"/>
      <c r="Q145" s="163"/>
      <c r="R145" s="163"/>
      <c r="S145" s="163"/>
      <c r="T145" s="163"/>
      <c r="U145" s="163"/>
      <c r="V145" s="163"/>
      <c r="W145" s="163"/>
      <c r="X145" s="163"/>
      <c r="Y145" s="163"/>
    </row>
    <row r="146" spans="2:25" s="175" customFormat="1" ht="12.75" customHeight="1">
      <c r="B146" s="311"/>
      <c r="C146" s="59"/>
      <c r="D146" s="158"/>
      <c r="E146" s="49"/>
      <c r="F146" s="312"/>
      <c r="G146" s="577"/>
      <c r="I146" s="38" t="str">
        <f t="shared" si="16"/>
        <v/>
      </c>
      <c r="J146" s="39" t="str">
        <f t="shared" si="14"/>
        <v/>
      </c>
      <c r="K146" s="40" t="str">
        <f t="shared" si="15"/>
        <v/>
      </c>
      <c r="L146" s="41" t="str">
        <f t="shared" si="17"/>
        <v/>
      </c>
      <c r="M146" s="42" t="str">
        <f t="shared" si="18"/>
        <v/>
      </c>
      <c r="P146" s="200"/>
      <c r="Q146" s="163"/>
      <c r="R146" s="163"/>
      <c r="S146" s="163"/>
      <c r="T146" s="163"/>
      <c r="U146" s="163"/>
      <c r="V146" s="163"/>
      <c r="W146" s="163"/>
      <c r="X146" s="163"/>
      <c r="Y146" s="163"/>
    </row>
    <row r="147" spans="2:25" s="175" customFormat="1" ht="12.75" customHeight="1">
      <c r="B147" s="311"/>
      <c r="C147" s="59"/>
      <c r="D147" s="158"/>
      <c r="E147" s="49"/>
      <c r="F147" s="312"/>
      <c r="G147" s="577"/>
      <c r="I147" s="38" t="str">
        <f t="shared" si="16"/>
        <v/>
      </c>
      <c r="J147" s="39" t="str">
        <f t="shared" si="14"/>
        <v/>
      </c>
      <c r="K147" s="40" t="str">
        <f t="shared" si="15"/>
        <v/>
      </c>
      <c r="L147" s="41" t="str">
        <f t="shared" si="17"/>
        <v/>
      </c>
      <c r="M147" s="42" t="str">
        <f t="shared" si="18"/>
        <v/>
      </c>
      <c r="P147" s="200"/>
      <c r="Q147" s="163"/>
      <c r="R147" s="163"/>
      <c r="S147" s="163"/>
      <c r="T147" s="163"/>
      <c r="U147" s="163"/>
      <c r="V147" s="163"/>
      <c r="W147" s="163"/>
      <c r="X147" s="163"/>
      <c r="Y147" s="163"/>
    </row>
    <row r="148" spans="2:25" s="175" customFormat="1" ht="12.75" customHeight="1">
      <c r="B148" s="311"/>
      <c r="C148" s="59"/>
      <c r="D148" s="158"/>
      <c r="E148" s="49"/>
      <c r="F148" s="312"/>
      <c r="G148" s="577"/>
      <c r="I148" s="38" t="str">
        <f t="shared" si="16"/>
        <v/>
      </c>
      <c r="J148" s="39" t="str">
        <f t="shared" si="14"/>
        <v/>
      </c>
      <c r="K148" s="40" t="str">
        <f t="shared" si="15"/>
        <v/>
      </c>
      <c r="L148" s="41" t="str">
        <f t="shared" si="17"/>
        <v/>
      </c>
      <c r="M148" s="42" t="str">
        <f t="shared" si="18"/>
        <v/>
      </c>
      <c r="P148" s="200"/>
      <c r="Q148" s="163"/>
      <c r="R148" s="163"/>
      <c r="S148" s="163"/>
      <c r="T148" s="163"/>
      <c r="U148" s="163"/>
      <c r="V148" s="163"/>
      <c r="W148" s="163"/>
      <c r="X148" s="163"/>
      <c r="Y148" s="163"/>
    </row>
    <row r="149" spans="2:25" s="175" customFormat="1" ht="12.75" customHeight="1">
      <c r="B149" s="311"/>
      <c r="C149" s="59"/>
      <c r="D149" s="158"/>
      <c r="E149" s="49"/>
      <c r="F149" s="312"/>
      <c r="G149" s="577"/>
      <c r="I149" s="38" t="str">
        <f t="shared" si="16"/>
        <v/>
      </c>
      <c r="J149" s="39" t="str">
        <f t="shared" si="14"/>
        <v/>
      </c>
      <c r="K149" s="40" t="str">
        <f t="shared" si="15"/>
        <v/>
      </c>
      <c r="L149" s="41" t="str">
        <f t="shared" si="17"/>
        <v/>
      </c>
      <c r="M149" s="42" t="str">
        <f t="shared" si="18"/>
        <v/>
      </c>
      <c r="P149" s="200"/>
      <c r="Q149" s="163"/>
      <c r="R149" s="163"/>
      <c r="S149" s="163"/>
      <c r="T149" s="163"/>
      <c r="U149" s="163"/>
      <c r="V149" s="163"/>
      <c r="W149" s="163"/>
      <c r="X149" s="163"/>
      <c r="Y149" s="163"/>
    </row>
    <row r="150" spans="2:25" s="175" customFormat="1" ht="12.75" customHeight="1">
      <c r="B150" s="311"/>
      <c r="C150" s="59"/>
      <c r="D150" s="158"/>
      <c r="E150" s="49"/>
      <c r="F150" s="312"/>
      <c r="G150" s="577"/>
      <c r="I150" s="38" t="str">
        <f t="shared" si="16"/>
        <v/>
      </c>
      <c r="J150" s="39" t="str">
        <f t="shared" si="14"/>
        <v/>
      </c>
      <c r="K150" s="40" t="str">
        <f t="shared" si="15"/>
        <v/>
      </c>
      <c r="L150" s="41" t="str">
        <f t="shared" si="17"/>
        <v/>
      </c>
      <c r="M150" s="42" t="str">
        <f t="shared" si="18"/>
        <v/>
      </c>
      <c r="P150" s="200"/>
      <c r="Q150" s="163"/>
      <c r="R150" s="163"/>
      <c r="S150" s="163"/>
      <c r="T150" s="163"/>
      <c r="U150" s="163"/>
      <c r="V150" s="163"/>
      <c r="W150" s="163"/>
      <c r="X150" s="163"/>
      <c r="Y150" s="163"/>
    </row>
    <row r="151" spans="2:25" s="175" customFormat="1" ht="12.75" customHeight="1">
      <c r="D151" s="187"/>
      <c r="E151" s="187"/>
      <c r="P151" s="200"/>
      <c r="Q151" s="163"/>
      <c r="R151" s="163"/>
      <c r="S151" s="163"/>
      <c r="T151" s="163"/>
      <c r="U151" s="163"/>
      <c r="V151" s="163"/>
      <c r="W151" s="163"/>
      <c r="X151" s="163"/>
      <c r="Y151" s="163"/>
    </row>
    <row r="152" spans="2:25" s="175" customFormat="1" ht="12.75" customHeight="1">
      <c r="D152" s="187"/>
      <c r="E152" s="187"/>
      <c r="P152" s="200"/>
      <c r="Q152" s="163"/>
      <c r="R152" s="163"/>
      <c r="S152" s="163"/>
      <c r="T152" s="163"/>
      <c r="U152" s="163"/>
      <c r="V152" s="163"/>
      <c r="W152" s="163"/>
      <c r="X152" s="163"/>
      <c r="Y152" s="163"/>
    </row>
    <row r="153" spans="2:25" s="175" customFormat="1" ht="12.75" customHeight="1">
      <c r="D153" s="187"/>
      <c r="E153" s="187"/>
      <c r="P153" s="200"/>
      <c r="Q153" s="163"/>
      <c r="R153" s="163"/>
      <c r="S153" s="163"/>
      <c r="T153" s="163"/>
      <c r="U153" s="163"/>
      <c r="V153" s="163"/>
      <c r="W153" s="163"/>
      <c r="X153" s="163"/>
      <c r="Y153" s="163"/>
    </row>
    <row r="154" spans="2:25" s="175" customFormat="1" ht="12.75" customHeight="1">
      <c r="D154" s="187"/>
      <c r="E154" s="187"/>
      <c r="P154" s="200"/>
      <c r="Q154" s="163"/>
      <c r="R154" s="163"/>
      <c r="S154" s="163"/>
      <c r="T154" s="163"/>
      <c r="U154" s="163"/>
      <c r="V154" s="163"/>
      <c r="W154" s="163"/>
      <c r="X154" s="163"/>
      <c r="Y154" s="163"/>
    </row>
    <row r="155" spans="2:25" s="175" customFormat="1" ht="12.75" customHeight="1">
      <c r="D155" s="187"/>
      <c r="E155" s="187"/>
      <c r="P155" s="200"/>
      <c r="Q155" s="163"/>
      <c r="R155" s="163"/>
      <c r="S155" s="163"/>
      <c r="T155" s="163"/>
      <c r="U155" s="163"/>
      <c r="V155" s="163"/>
      <c r="W155" s="163"/>
      <c r="X155" s="163"/>
      <c r="Y155" s="163"/>
    </row>
    <row r="156" spans="2:25" s="175" customFormat="1" ht="12.75" customHeight="1">
      <c r="D156" s="187"/>
      <c r="E156" s="187"/>
      <c r="P156" s="200"/>
      <c r="Q156" s="163"/>
      <c r="R156" s="163"/>
      <c r="S156" s="163"/>
      <c r="T156" s="163"/>
      <c r="U156" s="163"/>
      <c r="V156" s="163"/>
      <c r="W156" s="163"/>
      <c r="X156" s="163"/>
      <c r="Y156" s="163"/>
    </row>
    <row r="157" spans="2:25" s="175" customFormat="1" ht="12.75" customHeight="1">
      <c r="D157" s="187"/>
      <c r="E157" s="187"/>
      <c r="P157" s="200"/>
      <c r="Q157" s="163"/>
      <c r="R157" s="163"/>
      <c r="S157" s="163"/>
      <c r="T157" s="163"/>
      <c r="U157" s="163"/>
      <c r="V157" s="163"/>
      <c r="W157" s="163"/>
      <c r="X157" s="163"/>
      <c r="Y157" s="163"/>
    </row>
    <row r="158" spans="2:25" s="175" customFormat="1" ht="12.75" customHeight="1">
      <c r="D158" s="187"/>
      <c r="E158" s="187"/>
      <c r="P158" s="200"/>
      <c r="Q158" s="163"/>
      <c r="R158" s="163"/>
      <c r="S158" s="163"/>
      <c r="T158" s="163"/>
      <c r="U158" s="163"/>
      <c r="V158" s="163"/>
      <c r="W158" s="163"/>
      <c r="X158" s="163"/>
      <c r="Y158" s="163"/>
    </row>
    <row r="159" spans="2:25" s="175" customFormat="1" ht="12.75" customHeight="1">
      <c r="D159" s="187"/>
      <c r="E159" s="187"/>
      <c r="P159" s="200"/>
      <c r="Q159" s="163"/>
      <c r="R159" s="163"/>
      <c r="S159" s="163"/>
      <c r="T159" s="163"/>
      <c r="U159" s="163"/>
      <c r="V159" s="163"/>
      <c r="W159" s="163"/>
      <c r="X159" s="163"/>
      <c r="Y159" s="163"/>
    </row>
    <row r="160" spans="2:25" s="175" customFormat="1" ht="12.75" customHeight="1">
      <c r="D160" s="187"/>
      <c r="E160" s="187"/>
      <c r="P160" s="200"/>
      <c r="Q160" s="163"/>
      <c r="R160" s="163"/>
      <c r="S160" s="163"/>
      <c r="T160" s="163"/>
      <c r="U160" s="163"/>
      <c r="V160" s="163"/>
      <c r="W160" s="163"/>
      <c r="X160" s="163"/>
      <c r="Y160" s="163"/>
    </row>
    <row r="161" spans="4:25" s="175" customFormat="1" ht="12.75" customHeight="1">
      <c r="D161" s="187"/>
      <c r="E161" s="187"/>
      <c r="P161" s="200"/>
      <c r="Q161" s="163"/>
      <c r="R161" s="163"/>
      <c r="S161" s="163"/>
      <c r="T161" s="163"/>
      <c r="U161" s="163"/>
      <c r="V161" s="163"/>
      <c r="W161" s="163"/>
      <c r="X161" s="163"/>
      <c r="Y161" s="163"/>
    </row>
    <row r="162" spans="4:25" s="175" customFormat="1" ht="12.75" customHeight="1">
      <c r="D162" s="187"/>
      <c r="E162" s="187"/>
      <c r="P162" s="200"/>
      <c r="Q162" s="163"/>
      <c r="R162" s="163"/>
      <c r="S162" s="163"/>
      <c r="T162" s="163"/>
      <c r="U162" s="163"/>
      <c r="V162" s="163"/>
      <c r="W162" s="163"/>
      <c r="X162" s="163"/>
      <c r="Y162" s="163"/>
    </row>
    <row r="163" spans="4:25" s="175" customFormat="1" ht="12.75" customHeight="1">
      <c r="D163" s="187"/>
      <c r="E163" s="187"/>
      <c r="P163" s="200"/>
      <c r="Q163" s="163"/>
      <c r="R163" s="163"/>
      <c r="S163" s="163"/>
      <c r="T163" s="163"/>
      <c r="U163" s="163"/>
      <c r="V163" s="163"/>
      <c r="W163" s="163"/>
      <c r="X163" s="163"/>
      <c r="Y163" s="163"/>
    </row>
    <row r="164" spans="4:25" s="175" customFormat="1" ht="12.75" customHeight="1">
      <c r="D164" s="187"/>
      <c r="E164" s="187"/>
      <c r="P164" s="200"/>
      <c r="Q164" s="163"/>
      <c r="R164" s="163"/>
      <c r="S164" s="163"/>
      <c r="T164" s="163"/>
      <c r="U164" s="163"/>
      <c r="V164" s="163"/>
      <c r="W164" s="163"/>
      <c r="X164" s="163"/>
      <c r="Y164" s="163"/>
    </row>
    <row r="165" spans="4:25" s="175" customFormat="1" ht="12.75" customHeight="1">
      <c r="D165" s="187"/>
      <c r="E165" s="187"/>
      <c r="P165" s="200"/>
      <c r="Q165" s="163"/>
      <c r="R165" s="163"/>
      <c r="S165" s="163"/>
      <c r="T165" s="163"/>
      <c r="U165" s="163"/>
      <c r="V165" s="163"/>
      <c r="W165" s="163"/>
      <c r="X165" s="163"/>
      <c r="Y165" s="163"/>
    </row>
    <row r="166" spans="4:25" s="175" customFormat="1" ht="12.75" customHeight="1">
      <c r="D166" s="187"/>
      <c r="E166" s="187"/>
      <c r="P166" s="200"/>
      <c r="Q166" s="163"/>
      <c r="R166" s="163"/>
      <c r="S166" s="163"/>
      <c r="T166" s="163"/>
      <c r="U166" s="163"/>
      <c r="V166" s="163"/>
      <c r="W166" s="163"/>
      <c r="X166" s="163"/>
      <c r="Y166" s="163"/>
    </row>
    <row r="167" spans="4:25" s="175" customFormat="1" ht="12.75" customHeight="1">
      <c r="D167" s="187"/>
      <c r="E167" s="187"/>
      <c r="P167" s="200"/>
      <c r="Q167" s="163"/>
      <c r="R167" s="163"/>
      <c r="S167" s="163"/>
      <c r="T167" s="163"/>
      <c r="U167" s="163"/>
      <c r="V167" s="163"/>
      <c r="W167" s="163"/>
      <c r="X167" s="163"/>
      <c r="Y167" s="163"/>
    </row>
    <row r="168" spans="4:25" s="175" customFormat="1" ht="12.75" customHeight="1">
      <c r="D168" s="187"/>
      <c r="E168" s="187"/>
      <c r="P168" s="200"/>
      <c r="Q168" s="163"/>
      <c r="R168" s="163"/>
      <c r="S168" s="163"/>
      <c r="T168" s="163"/>
      <c r="U168" s="163"/>
      <c r="V168" s="163"/>
      <c r="W168" s="163"/>
      <c r="X168" s="163"/>
      <c r="Y168" s="163"/>
    </row>
    <row r="169" spans="4:25" s="175" customFormat="1" ht="12.75" customHeight="1">
      <c r="D169" s="187"/>
      <c r="E169" s="187"/>
      <c r="P169" s="200"/>
      <c r="Q169" s="163"/>
      <c r="R169" s="163"/>
      <c r="S169" s="163"/>
      <c r="T169" s="163"/>
      <c r="U169" s="163"/>
      <c r="V169" s="163"/>
      <c r="W169" s="163"/>
      <c r="X169" s="163"/>
      <c r="Y169" s="163"/>
    </row>
    <row r="170" spans="4:25" s="175" customFormat="1" ht="12.75" customHeight="1">
      <c r="D170" s="187"/>
      <c r="E170" s="187"/>
      <c r="P170" s="200"/>
      <c r="Q170" s="163"/>
      <c r="R170" s="163"/>
      <c r="S170" s="163"/>
      <c r="T170" s="163"/>
      <c r="U170" s="163"/>
      <c r="V170" s="163"/>
      <c r="W170" s="163"/>
      <c r="X170" s="163"/>
      <c r="Y170" s="163"/>
    </row>
    <row r="171" spans="4:25" s="175" customFormat="1" ht="12.75" customHeight="1">
      <c r="D171" s="187"/>
      <c r="E171" s="187"/>
      <c r="P171" s="200"/>
      <c r="Q171" s="163"/>
      <c r="R171" s="163"/>
      <c r="S171" s="163"/>
      <c r="T171" s="163"/>
      <c r="U171" s="163"/>
      <c r="V171" s="163"/>
      <c r="W171" s="163"/>
      <c r="X171" s="163"/>
      <c r="Y171" s="163"/>
    </row>
    <row r="172" spans="4:25" s="175" customFormat="1" ht="12.75" customHeight="1">
      <c r="D172" s="187"/>
      <c r="E172" s="187"/>
      <c r="P172" s="200"/>
      <c r="Q172" s="163"/>
      <c r="R172" s="163"/>
      <c r="S172" s="163"/>
      <c r="T172" s="163"/>
      <c r="U172" s="163"/>
      <c r="V172" s="163"/>
      <c r="W172" s="163"/>
      <c r="X172" s="163"/>
      <c r="Y172" s="163"/>
    </row>
    <row r="173" spans="4:25" s="175" customFormat="1" ht="12.75" customHeight="1">
      <c r="D173" s="187"/>
      <c r="E173" s="187"/>
      <c r="P173" s="200"/>
      <c r="Q173" s="163"/>
      <c r="R173" s="163"/>
      <c r="S173" s="163"/>
      <c r="T173" s="163"/>
      <c r="U173" s="163"/>
      <c r="V173" s="163"/>
      <c r="W173" s="163"/>
      <c r="X173" s="163"/>
      <c r="Y173" s="163"/>
    </row>
    <row r="174" spans="4:25" s="175" customFormat="1" ht="12.75" customHeight="1">
      <c r="D174" s="187"/>
      <c r="E174" s="187"/>
      <c r="P174" s="200"/>
      <c r="Q174" s="163"/>
      <c r="R174" s="163"/>
      <c r="S174" s="163"/>
      <c r="T174" s="163"/>
      <c r="U174" s="163"/>
      <c r="V174" s="163"/>
      <c r="W174" s="163"/>
      <c r="X174" s="163"/>
      <c r="Y174" s="163"/>
    </row>
    <row r="175" spans="4:25" s="175" customFormat="1" ht="12.75" customHeight="1">
      <c r="D175" s="187"/>
      <c r="E175" s="187"/>
      <c r="P175" s="200"/>
      <c r="Q175" s="163"/>
      <c r="R175" s="163"/>
      <c r="S175" s="163"/>
      <c r="T175" s="163"/>
      <c r="U175" s="163"/>
      <c r="V175" s="163"/>
      <c r="W175" s="163"/>
      <c r="X175" s="163"/>
      <c r="Y175" s="163"/>
    </row>
    <row r="176" spans="4:25" s="175" customFormat="1" ht="12.75" customHeight="1">
      <c r="D176" s="187"/>
      <c r="E176" s="187"/>
      <c r="P176" s="200"/>
      <c r="Q176" s="163"/>
      <c r="R176" s="163"/>
      <c r="S176" s="163"/>
      <c r="T176" s="163"/>
      <c r="U176" s="163"/>
      <c r="V176" s="163"/>
      <c r="W176" s="163"/>
      <c r="X176" s="163"/>
      <c r="Y176" s="163"/>
    </row>
    <row r="177" spans="4:25" s="175" customFormat="1" ht="12.75" customHeight="1">
      <c r="D177" s="187"/>
      <c r="E177" s="187"/>
      <c r="P177" s="200"/>
      <c r="Q177" s="163"/>
      <c r="R177" s="163"/>
      <c r="S177" s="163"/>
      <c r="T177" s="163"/>
      <c r="U177" s="163"/>
      <c r="V177" s="163"/>
      <c r="W177" s="163"/>
      <c r="X177" s="163"/>
      <c r="Y177" s="163"/>
    </row>
    <row r="178" spans="4:25" s="175" customFormat="1" ht="12.75" customHeight="1">
      <c r="D178" s="187"/>
      <c r="E178" s="187"/>
      <c r="P178" s="200"/>
      <c r="Q178" s="163"/>
      <c r="R178" s="163"/>
      <c r="S178" s="163"/>
      <c r="T178" s="163"/>
      <c r="U178" s="163"/>
      <c r="V178" s="163"/>
      <c r="W178" s="163"/>
      <c r="X178" s="163"/>
      <c r="Y178" s="163"/>
    </row>
    <row r="179" spans="4:25" s="175" customFormat="1" ht="12.75" customHeight="1">
      <c r="D179" s="187"/>
      <c r="E179" s="187"/>
      <c r="P179" s="200"/>
      <c r="Q179" s="163"/>
      <c r="R179" s="163"/>
      <c r="S179" s="163"/>
      <c r="T179" s="163"/>
      <c r="U179" s="163"/>
      <c r="V179" s="163"/>
      <c r="W179" s="163"/>
      <c r="X179" s="163"/>
      <c r="Y179" s="163"/>
    </row>
    <row r="180" spans="4:25" s="175" customFormat="1" ht="12.75" customHeight="1">
      <c r="D180" s="187"/>
      <c r="E180" s="187"/>
      <c r="P180" s="200"/>
      <c r="Q180" s="163"/>
      <c r="R180" s="163"/>
      <c r="S180" s="163"/>
      <c r="T180" s="163"/>
      <c r="U180" s="163"/>
      <c r="V180" s="163"/>
      <c r="W180" s="163"/>
      <c r="X180" s="163"/>
      <c r="Y180" s="163"/>
    </row>
    <row r="181" spans="4:25" s="175" customFormat="1" ht="12.75" customHeight="1">
      <c r="D181" s="187"/>
      <c r="E181" s="187"/>
      <c r="P181" s="200"/>
      <c r="Q181" s="163"/>
      <c r="R181" s="163"/>
      <c r="S181" s="163"/>
      <c r="T181" s="163"/>
      <c r="U181" s="163"/>
      <c r="V181" s="163"/>
      <c r="W181" s="163"/>
      <c r="X181" s="163"/>
      <c r="Y181" s="163"/>
    </row>
    <row r="182" spans="4:25" s="175" customFormat="1" ht="12.75" customHeight="1">
      <c r="D182" s="187"/>
      <c r="E182" s="187"/>
      <c r="P182" s="200"/>
      <c r="Q182" s="163"/>
      <c r="R182" s="163"/>
      <c r="S182" s="163"/>
      <c r="T182" s="163"/>
      <c r="U182" s="163"/>
      <c r="V182" s="163"/>
      <c r="W182" s="163"/>
      <c r="X182" s="163"/>
      <c r="Y182" s="163"/>
    </row>
    <row r="183" spans="4:25" s="175" customFormat="1" ht="12.75" customHeight="1">
      <c r="D183" s="187"/>
      <c r="E183" s="187"/>
      <c r="P183" s="200"/>
      <c r="Q183" s="163"/>
      <c r="R183" s="163"/>
      <c r="S183" s="163"/>
      <c r="T183" s="163"/>
      <c r="U183" s="163"/>
      <c r="V183" s="163"/>
      <c r="W183" s="163"/>
      <c r="X183" s="163"/>
      <c r="Y183" s="163"/>
    </row>
    <row r="184" spans="4:25" s="175" customFormat="1" ht="12.75" customHeight="1">
      <c r="D184" s="187"/>
      <c r="E184" s="187"/>
      <c r="P184" s="200"/>
      <c r="Q184" s="163"/>
      <c r="R184" s="163"/>
      <c r="S184" s="163"/>
      <c r="T184" s="163"/>
      <c r="U184" s="163"/>
      <c r="V184" s="163"/>
      <c r="W184" s="163"/>
      <c r="X184" s="163"/>
      <c r="Y184" s="163"/>
    </row>
    <row r="185" spans="4:25" s="175" customFormat="1" ht="12.75" customHeight="1">
      <c r="D185" s="187"/>
      <c r="E185" s="187"/>
      <c r="P185" s="200"/>
      <c r="Q185" s="163"/>
      <c r="R185" s="163"/>
      <c r="S185" s="163"/>
      <c r="T185" s="163"/>
      <c r="U185" s="163"/>
      <c r="V185" s="163"/>
      <c r="W185" s="163"/>
      <c r="X185" s="163"/>
      <c r="Y185" s="163"/>
    </row>
    <row r="186" spans="4:25" s="175" customFormat="1" ht="12.75" customHeight="1">
      <c r="D186" s="187"/>
      <c r="E186" s="187"/>
      <c r="P186" s="200"/>
      <c r="Q186" s="163"/>
      <c r="R186" s="163"/>
      <c r="S186" s="163"/>
      <c r="T186" s="163"/>
      <c r="U186" s="163"/>
      <c r="V186" s="163"/>
      <c r="W186" s="163"/>
      <c r="X186" s="163"/>
      <c r="Y186" s="163"/>
    </row>
    <row r="187" spans="4:25" s="175" customFormat="1" ht="12.75" customHeight="1">
      <c r="D187" s="187"/>
      <c r="E187" s="187"/>
      <c r="P187" s="200"/>
      <c r="Q187" s="163"/>
      <c r="R187" s="163"/>
      <c r="S187" s="163"/>
      <c r="T187" s="163"/>
      <c r="U187" s="163"/>
      <c r="V187" s="163"/>
      <c r="W187" s="163"/>
      <c r="X187" s="163"/>
      <c r="Y187" s="163"/>
    </row>
    <row r="188" spans="4:25" s="175" customFormat="1" ht="12.75" customHeight="1">
      <c r="D188" s="187"/>
      <c r="E188" s="187"/>
      <c r="P188" s="200"/>
      <c r="Q188" s="163"/>
      <c r="R188" s="163"/>
      <c r="S188" s="163"/>
      <c r="T188" s="163"/>
      <c r="U188" s="163"/>
      <c r="V188" s="163"/>
      <c r="W188" s="163"/>
      <c r="X188" s="163"/>
      <c r="Y188" s="163"/>
    </row>
    <row r="189" spans="4:25" s="175" customFormat="1" ht="12.75" customHeight="1">
      <c r="D189" s="187"/>
      <c r="E189" s="187"/>
      <c r="P189" s="200"/>
      <c r="Q189" s="163"/>
      <c r="R189" s="163"/>
      <c r="S189" s="163"/>
      <c r="T189" s="163"/>
      <c r="U189" s="163"/>
      <c r="V189" s="163"/>
      <c r="W189" s="163"/>
      <c r="X189" s="163"/>
      <c r="Y189" s="163"/>
    </row>
    <row r="190" spans="4:25" s="175" customFormat="1" ht="12.75" customHeight="1">
      <c r="D190" s="187"/>
      <c r="E190" s="187"/>
      <c r="P190" s="200"/>
      <c r="Q190" s="163"/>
      <c r="R190" s="163"/>
      <c r="S190" s="163"/>
      <c r="T190" s="163"/>
      <c r="U190" s="163"/>
      <c r="V190" s="163"/>
      <c r="W190" s="163"/>
      <c r="X190" s="163"/>
      <c r="Y190" s="163"/>
    </row>
    <row r="191" spans="4:25" s="175" customFormat="1" ht="12.75" customHeight="1">
      <c r="D191" s="187"/>
      <c r="E191" s="187"/>
      <c r="P191" s="200"/>
      <c r="Q191" s="163"/>
      <c r="R191" s="163"/>
      <c r="S191" s="163"/>
      <c r="T191" s="163"/>
      <c r="U191" s="163"/>
      <c r="V191" s="163"/>
      <c r="W191" s="163"/>
      <c r="X191" s="163"/>
      <c r="Y191" s="163"/>
    </row>
    <row r="192" spans="4:25" s="175" customFormat="1" ht="12.75" customHeight="1">
      <c r="D192" s="187"/>
      <c r="E192" s="187"/>
      <c r="P192" s="200"/>
      <c r="Q192" s="163"/>
      <c r="R192" s="163"/>
      <c r="S192" s="163"/>
      <c r="T192" s="163"/>
      <c r="U192" s="163"/>
      <c r="V192" s="163"/>
      <c r="W192" s="163"/>
      <c r="X192" s="163"/>
      <c r="Y192" s="163"/>
    </row>
    <row r="193" spans="4:25" s="175" customFormat="1" ht="12.75" customHeight="1">
      <c r="D193" s="187"/>
      <c r="E193" s="187"/>
      <c r="P193" s="200"/>
      <c r="Q193" s="163"/>
      <c r="R193" s="163"/>
      <c r="S193" s="163"/>
      <c r="T193" s="163"/>
      <c r="U193" s="163"/>
      <c r="V193" s="163"/>
      <c r="W193" s="163"/>
      <c r="X193" s="163"/>
      <c r="Y193" s="163"/>
    </row>
    <row r="194" spans="4:25" s="175" customFormat="1" ht="12.75" customHeight="1">
      <c r="D194" s="187"/>
      <c r="E194" s="187"/>
      <c r="P194" s="200"/>
      <c r="Q194" s="163"/>
      <c r="R194" s="163"/>
      <c r="S194" s="163"/>
      <c r="T194" s="163"/>
      <c r="U194" s="163"/>
      <c r="V194" s="163"/>
      <c r="W194" s="163"/>
      <c r="X194" s="163"/>
      <c r="Y194" s="163"/>
    </row>
    <row r="195" spans="4:25" s="175" customFormat="1" ht="12.75" customHeight="1">
      <c r="D195" s="187"/>
      <c r="E195" s="187"/>
      <c r="P195" s="200"/>
      <c r="Q195" s="163"/>
      <c r="R195" s="163"/>
      <c r="S195" s="163"/>
      <c r="T195" s="163"/>
      <c r="U195" s="163"/>
      <c r="V195" s="163"/>
      <c r="W195" s="163"/>
      <c r="X195" s="163"/>
      <c r="Y195" s="163"/>
    </row>
    <row r="196" spans="4:25" s="175" customFormat="1" ht="12.75" customHeight="1">
      <c r="D196" s="187"/>
      <c r="E196" s="187"/>
      <c r="P196" s="200"/>
      <c r="Q196" s="163"/>
      <c r="R196" s="163"/>
      <c r="S196" s="163"/>
      <c r="T196" s="163"/>
      <c r="U196" s="163"/>
      <c r="V196" s="163"/>
      <c r="W196" s="163"/>
      <c r="X196" s="163"/>
      <c r="Y196" s="163"/>
    </row>
    <row r="197" spans="4:25" s="175" customFormat="1" ht="12.75" customHeight="1">
      <c r="D197" s="187"/>
      <c r="E197" s="187"/>
      <c r="P197" s="200"/>
      <c r="Q197" s="163"/>
      <c r="R197" s="163"/>
      <c r="S197" s="163"/>
      <c r="T197" s="163"/>
      <c r="U197" s="163"/>
      <c r="V197" s="163"/>
      <c r="W197" s="163"/>
      <c r="X197" s="163"/>
      <c r="Y197" s="163"/>
    </row>
    <row r="198" spans="4:25" s="175" customFormat="1" ht="12.75" customHeight="1">
      <c r="D198" s="187"/>
      <c r="E198" s="187"/>
      <c r="P198" s="200"/>
      <c r="Q198" s="163"/>
      <c r="R198" s="163"/>
      <c r="S198" s="163"/>
      <c r="T198" s="163"/>
      <c r="U198" s="163"/>
      <c r="V198" s="163"/>
      <c r="W198" s="163"/>
      <c r="X198" s="163"/>
      <c r="Y198" s="163"/>
    </row>
    <row r="199" spans="4:25" s="175" customFormat="1" ht="12.75" customHeight="1">
      <c r="D199" s="187"/>
      <c r="E199" s="187"/>
      <c r="P199" s="200"/>
      <c r="Q199" s="163"/>
      <c r="R199" s="163"/>
      <c r="S199" s="163"/>
      <c r="T199" s="163"/>
      <c r="U199" s="163"/>
      <c r="V199" s="163"/>
      <c r="W199" s="163"/>
      <c r="X199" s="163"/>
      <c r="Y199" s="163"/>
    </row>
    <row r="200" spans="4:25" s="175" customFormat="1" ht="12.75" customHeight="1">
      <c r="D200" s="187"/>
      <c r="E200" s="187"/>
      <c r="P200" s="200"/>
      <c r="Q200" s="163"/>
      <c r="R200" s="163"/>
      <c r="S200" s="163"/>
      <c r="T200" s="163"/>
      <c r="U200" s="163"/>
      <c r="V200" s="163"/>
      <c r="W200" s="163"/>
      <c r="X200" s="163"/>
      <c r="Y200" s="163"/>
    </row>
    <row r="201" spans="4:25" s="175" customFormat="1" ht="12.75" customHeight="1">
      <c r="D201" s="187"/>
      <c r="E201" s="187"/>
      <c r="P201" s="200"/>
      <c r="Q201" s="163"/>
      <c r="R201" s="163"/>
      <c r="S201" s="163"/>
      <c r="T201" s="163"/>
      <c r="U201" s="163"/>
      <c r="V201" s="163"/>
      <c r="W201" s="163"/>
      <c r="X201" s="163"/>
      <c r="Y201" s="163"/>
    </row>
    <row r="202" spans="4:25" s="175" customFormat="1" ht="12.75" customHeight="1">
      <c r="D202" s="187"/>
      <c r="E202" s="187"/>
      <c r="P202" s="200"/>
      <c r="Q202" s="163"/>
      <c r="R202" s="163"/>
      <c r="S202" s="163"/>
      <c r="T202" s="163"/>
      <c r="U202" s="163"/>
      <c r="V202" s="163"/>
      <c r="W202" s="163"/>
      <c r="X202" s="163"/>
      <c r="Y202" s="163"/>
    </row>
    <row r="203" spans="4:25" s="175" customFormat="1" ht="12.75" customHeight="1">
      <c r="D203" s="187"/>
      <c r="E203" s="187"/>
      <c r="P203" s="200"/>
      <c r="Q203" s="163"/>
      <c r="R203" s="163"/>
      <c r="S203" s="163"/>
      <c r="T203" s="163"/>
      <c r="U203" s="163"/>
      <c r="V203" s="163"/>
      <c r="W203" s="163"/>
      <c r="X203" s="163"/>
      <c r="Y203" s="163"/>
    </row>
    <row r="204" spans="4:25" s="175" customFormat="1" ht="12.75" customHeight="1">
      <c r="D204" s="187"/>
      <c r="E204" s="187"/>
      <c r="P204" s="200"/>
      <c r="Q204" s="163"/>
      <c r="R204" s="163"/>
      <c r="S204" s="163"/>
      <c r="T204" s="163"/>
      <c r="U204" s="163"/>
      <c r="V204" s="163"/>
      <c r="W204" s="163"/>
      <c r="X204" s="163"/>
      <c r="Y204" s="163"/>
    </row>
    <row r="205" spans="4:25" s="175" customFormat="1" ht="12.75" customHeight="1">
      <c r="D205" s="187"/>
      <c r="E205" s="187"/>
      <c r="P205" s="200"/>
      <c r="Q205" s="163"/>
      <c r="R205" s="163"/>
      <c r="S205" s="163"/>
      <c r="T205" s="163"/>
      <c r="U205" s="163"/>
      <c r="V205" s="163"/>
      <c r="W205" s="163"/>
      <c r="X205" s="163"/>
      <c r="Y205" s="163"/>
    </row>
    <row r="206" spans="4:25" s="175" customFormat="1" ht="12.75" customHeight="1">
      <c r="D206" s="187"/>
      <c r="E206" s="187"/>
      <c r="P206" s="200"/>
      <c r="Q206" s="163"/>
      <c r="R206" s="163"/>
      <c r="S206" s="163"/>
      <c r="T206" s="163"/>
      <c r="U206" s="163"/>
      <c r="V206" s="163"/>
      <c r="W206" s="163"/>
      <c r="X206" s="163"/>
      <c r="Y206" s="163"/>
    </row>
    <row r="207" spans="4:25" s="175" customFormat="1" ht="12.75" customHeight="1">
      <c r="D207" s="187"/>
      <c r="E207" s="187"/>
      <c r="P207" s="200"/>
      <c r="Q207" s="163"/>
      <c r="R207" s="163"/>
      <c r="S207" s="163"/>
      <c r="T207" s="163"/>
      <c r="U207" s="163"/>
      <c r="V207" s="163"/>
      <c r="W207" s="163"/>
      <c r="X207" s="163"/>
      <c r="Y207" s="163"/>
    </row>
    <row r="208" spans="4:25" s="175" customFormat="1" ht="12.75" customHeight="1">
      <c r="D208" s="187"/>
      <c r="E208" s="187"/>
      <c r="P208" s="200"/>
      <c r="Q208" s="163"/>
      <c r="R208" s="163"/>
      <c r="S208" s="163"/>
      <c r="T208" s="163"/>
      <c r="U208" s="163"/>
      <c r="V208" s="163"/>
      <c r="W208" s="163"/>
      <c r="X208" s="163"/>
      <c r="Y208" s="163"/>
    </row>
    <row r="209" spans="4:25" s="175" customFormat="1" ht="12.75" customHeight="1">
      <c r="D209" s="187"/>
      <c r="E209" s="187"/>
      <c r="P209" s="200"/>
      <c r="Q209" s="163"/>
      <c r="R209" s="163"/>
      <c r="S209" s="163"/>
      <c r="T209" s="163"/>
      <c r="U209" s="163"/>
      <c r="V209" s="163"/>
      <c r="W209" s="163"/>
      <c r="X209" s="163"/>
      <c r="Y209" s="163"/>
    </row>
    <row r="210" spans="4:25" s="175" customFormat="1" ht="12.75" customHeight="1">
      <c r="D210" s="187"/>
      <c r="E210" s="187"/>
      <c r="P210" s="200"/>
      <c r="Q210" s="163"/>
      <c r="R210" s="163"/>
      <c r="S210" s="163"/>
      <c r="T210" s="163"/>
      <c r="U210" s="163"/>
      <c r="V210" s="163"/>
      <c r="W210" s="163"/>
      <c r="X210" s="163"/>
      <c r="Y210" s="163"/>
    </row>
    <row r="211" spans="4:25" s="175" customFormat="1" ht="12.75" customHeight="1">
      <c r="D211" s="187"/>
      <c r="E211" s="187"/>
      <c r="P211" s="200"/>
      <c r="Q211" s="163"/>
      <c r="R211" s="163"/>
      <c r="S211" s="163"/>
      <c r="T211" s="163"/>
      <c r="U211" s="163"/>
      <c r="V211" s="163"/>
      <c r="W211" s="163"/>
      <c r="X211" s="163"/>
      <c r="Y211" s="163"/>
    </row>
    <row r="212" spans="4:25" s="175" customFormat="1" ht="12.75" customHeight="1">
      <c r="D212" s="187"/>
      <c r="E212" s="187"/>
      <c r="P212" s="200"/>
      <c r="Q212" s="163"/>
      <c r="R212" s="163"/>
      <c r="S212" s="163"/>
      <c r="T212" s="163"/>
      <c r="U212" s="163"/>
      <c r="V212" s="163"/>
      <c r="W212" s="163"/>
      <c r="X212" s="163"/>
      <c r="Y212" s="163"/>
    </row>
    <row r="213" spans="4:25" s="175" customFormat="1" ht="12.75" customHeight="1">
      <c r="D213" s="187"/>
      <c r="E213" s="187"/>
      <c r="P213" s="200"/>
      <c r="Q213" s="163"/>
      <c r="R213" s="163"/>
      <c r="S213" s="163"/>
      <c r="T213" s="163"/>
      <c r="U213" s="163"/>
      <c r="V213" s="163"/>
      <c r="W213" s="163"/>
      <c r="X213" s="163"/>
      <c r="Y213" s="163"/>
    </row>
    <row r="214" spans="4:25" s="175" customFormat="1" ht="12.75" customHeight="1">
      <c r="D214" s="187"/>
      <c r="E214" s="187"/>
      <c r="P214" s="200"/>
      <c r="Q214" s="163"/>
      <c r="R214" s="163"/>
      <c r="S214" s="163"/>
      <c r="T214" s="163"/>
      <c r="U214" s="163"/>
      <c r="V214" s="163"/>
      <c r="W214" s="163"/>
      <c r="X214" s="163"/>
      <c r="Y214" s="163"/>
    </row>
    <row r="215" spans="4:25" s="175" customFormat="1" ht="12.75" customHeight="1">
      <c r="D215" s="187"/>
      <c r="E215" s="187"/>
      <c r="P215" s="200"/>
      <c r="Q215" s="163"/>
      <c r="R215" s="163"/>
      <c r="S215" s="163"/>
      <c r="T215" s="163"/>
      <c r="U215" s="163"/>
      <c r="V215" s="163"/>
      <c r="W215" s="163"/>
      <c r="X215" s="163"/>
      <c r="Y215" s="163"/>
    </row>
    <row r="216" spans="4:25" s="175" customFormat="1" ht="12.75" customHeight="1">
      <c r="D216" s="187"/>
      <c r="E216" s="187"/>
      <c r="P216" s="200"/>
      <c r="Q216" s="163"/>
      <c r="R216" s="163"/>
      <c r="S216" s="163"/>
      <c r="T216" s="163"/>
      <c r="U216" s="163"/>
      <c r="V216" s="163"/>
      <c r="W216" s="163"/>
      <c r="X216" s="163"/>
      <c r="Y216" s="163"/>
    </row>
    <row r="217" spans="4:25" s="175" customFormat="1" ht="12.75" customHeight="1">
      <c r="D217" s="187"/>
      <c r="E217" s="187"/>
      <c r="P217" s="200"/>
      <c r="Q217" s="163"/>
      <c r="R217" s="163"/>
      <c r="S217" s="163"/>
      <c r="T217" s="163"/>
      <c r="U217" s="163"/>
      <c r="V217" s="163"/>
      <c r="W217" s="163"/>
      <c r="X217" s="163"/>
      <c r="Y217" s="163"/>
    </row>
    <row r="218" spans="4:25" s="175" customFormat="1" ht="12.75" customHeight="1">
      <c r="D218" s="187"/>
      <c r="E218" s="187"/>
      <c r="P218" s="200"/>
      <c r="Q218" s="163"/>
      <c r="R218" s="163"/>
      <c r="S218" s="163"/>
      <c r="T218" s="163"/>
      <c r="U218" s="163"/>
      <c r="V218" s="163"/>
      <c r="W218" s="163"/>
      <c r="X218" s="163"/>
      <c r="Y218" s="163"/>
    </row>
    <row r="219" spans="4:25" s="175" customFormat="1" ht="12.75" customHeight="1">
      <c r="D219" s="187"/>
      <c r="E219" s="187"/>
      <c r="P219" s="200"/>
      <c r="Q219" s="163"/>
      <c r="R219" s="163"/>
      <c r="S219" s="163"/>
      <c r="T219" s="163"/>
      <c r="U219" s="163"/>
      <c r="V219" s="163"/>
      <c r="W219" s="163"/>
      <c r="X219" s="163"/>
      <c r="Y219" s="163"/>
    </row>
    <row r="220" spans="4:25" s="175" customFormat="1" ht="12.75" customHeight="1">
      <c r="D220" s="187"/>
      <c r="E220" s="187"/>
      <c r="P220" s="200"/>
      <c r="Q220" s="163"/>
      <c r="R220" s="163"/>
      <c r="S220" s="163"/>
      <c r="T220" s="163"/>
      <c r="U220" s="163"/>
      <c r="V220" s="163"/>
      <c r="W220" s="163"/>
      <c r="X220" s="163"/>
      <c r="Y220" s="163"/>
    </row>
    <row r="221" spans="4:25" s="175" customFormat="1" ht="12.75" customHeight="1">
      <c r="D221" s="187"/>
      <c r="E221" s="187"/>
      <c r="P221" s="200"/>
      <c r="Q221" s="163"/>
      <c r="R221" s="163"/>
      <c r="S221" s="163"/>
      <c r="T221" s="163"/>
      <c r="U221" s="163"/>
      <c r="V221" s="163"/>
      <c r="W221" s="163"/>
      <c r="X221" s="163"/>
      <c r="Y221" s="163"/>
    </row>
    <row r="222" spans="4:25" s="175" customFormat="1" ht="12.75" customHeight="1">
      <c r="D222" s="187"/>
      <c r="E222" s="187"/>
      <c r="P222" s="200"/>
      <c r="Q222" s="163"/>
      <c r="R222" s="163"/>
      <c r="S222" s="163"/>
      <c r="T222" s="163"/>
      <c r="U222" s="163"/>
      <c r="V222" s="163"/>
      <c r="W222" s="163"/>
      <c r="X222" s="163"/>
      <c r="Y222" s="163"/>
    </row>
    <row r="223" spans="4:25" s="175" customFormat="1" ht="12.75" customHeight="1">
      <c r="D223" s="187"/>
      <c r="E223" s="187"/>
      <c r="P223" s="200"/>
      <c r="Q223" s="163"/>
      <c r="R223" s="163"/>
      <c r="S223" s="163"/>
      <c r="T223" s="163"/>
      <c r="U223" s="163"/>
      <c r="V223" s="163"/>
      <c r="W223" s="163"/>
      <c r="X223" s="163"/>
      <c r="Y223" s="163"/>
    </row>
    <row r="224" spans="4:25" s="175" customFormat="1" ht="12.75" customHeight="1">
      <c r="D224" s="187"/>
      <c r="E224" s="187"/>
      <c r="P224" s="200"/>
      <c r="Q224" s="163"/>
      <c r="R224" s="163"/>
      <c r="S224" s="163"/>
      <c r="T224" s="163"/>
      <c r="U224" s="163"/>
      <c r="V224" s="163"/>
      <c r="W224" s="163"/>
      <c r="X224" s="163"/>
      <c r="Y224" s="163"/>
    </row>
    <row r="225" spans="4:25" s="175" customFormat="1" ht="12.75" customHeight="1">
      <c r="D225" s="187"/>
      <c r="E225" s="187"/>
      <c r="P225" s="200"/>
      <c r="Q225" s="163"/>
      <c r="R225" s="163"/>
      <c r="S225" s="163"/>
      <c r="T225" s="163"/>
      <c r="U225" s="163"/>
      <c r="V225" s="163"/>
      <c r="W225" s="163"/>
      <c r="X225" s="163"/>
      <c r="Y225" s="163"/>
    </row>
    <row r="226" spans="4:25" s="175" customFormat="1" ht="12.75" customHeight="1">
      <c r="D226" s="187"/>
      <c r="E226" s="187"/>
      <c r="P226" s="200"/>
      <c r="Q226" s="163"/>
      <c r="R226" s="163"/>
      <c r="S226" s="163"/>
      <c r="T226" s="163"/>
      <c r="U226" s="163"/>
      <c r="V226" s="163"/>
      <c r="W226" s="163"/>
      <c r="X226" s="163"/>
      <c r="Y226" s="163"/>
    </row>
    <row r="227" spans="4:25" s="175" customFormat="1" ht="12.75" customHeight="1">
      <c r="D227" s="187"/>
      <c r="E227" s="187"/>
      <c r="P227" s="200"/>
      <c r="Q227" s="163"/>
      <c r="R227" s="163"/>
      <c r="S227" s="163"/>
      <c r="T227" s="163"/>
      <c r="U227" s="163"/>
      <c r="V227" s="163"/>
      <c r="W227" s="163"/>
      <c r="X227" s="163"/>
      <c r="Y227" s="163"/>
    </row>
    <row r="228" spans="4:25" s="175" customFormat="1" ht="12.75" customHeight="1">
      <c r="D228" s="187"/>
      <c r="E228" s="187"/>
      <c r="P228" s="200"/>
      <c r="Q228" s="163"/>
      <c r="R228" s="163"/>
      <c r="S228" s="163"/>
      <c r="T228" s="163"/>
      <c r="U228" s="163"/>
      <c r="V228" s="163"/>
      <c r="W228" s="163"/>
      <c r="X228" s="163"/>
      <c r="Y228" s="163"/>
    </row>
    <row r="229" spans="4:25" s="175" customFormat="1" ht="12.75" customHeight="1">
      <c r="D229" s="187"/>
      <c r="E229" s="187"/>
      <c r="P229" s="200"/>
      <c r="Q229" s="163"/>
      <c r="R229" s="163"/>
      <c r="S229" s="163"/>
      <c r="T229" s="163"/>
      <c r="U229" s="163"/>
      <c r="V229" s="163"/>
      <c r="W229" s="163"/>
      <c r="X229" s="163"/>
      <c r="Y229" s="163"/>
    </row>
    <row r="230" spans="4:25" s="175" customFormat="1" ht="12.75" customHeight="1">
      <c r="D230" s="187"/>
      <c r="E230" s="187"/>
      <c r="P230" s="200"/>
      <c r="Q230" s="163"/>
      <c r="R230" s="163"/>
      <c r="S230" s="163"/>
      <c r="T230" s="163"/>
      <c r="U230" s="163"/>
      <c r="V230" s="163"/>
      <c r="W230" s="163"/>
      <c r="X230" s="163"/>
      <c r="Y230" s="163"/>
    </row>
    <row r="231" spans="4:25" s="175" customFormat="1" ht="12.75" customHeight="1">
      <c r="D231" s="187"/>
      <c r="E231" s="187"/>
      <c r="P231" s="200"/>
      <c r="Q231" s="163"/>
      <c r="R231" s="163"/>
      <c r="S231" s="163"/>
      <c r="T231" s="163"/>
      <c r="U231" s="163"/>
      <c r="V231" s="163"/>
      <c r="W231" s="163"/>
      <c r="X231" s="163"/>
      <c r="Y231" s="163"/>
    </row>
    <row r="232" spans="4:25" s="175" customFormat="1" ht="12.75" customHeight="1">
      <c r="D232" s="187"/>
      <c r="E232" s="187"/>
      <c r="P232" s="200"/>
      <c r="Q232" s="163"/>
      <c r="R232" s="163"/>
      <c r="S232" s="163"/>
      <c r="T232" s="163"/>
      <c r="U232" s="163"/>
      <c r="V232" s="163"/>
      <c r="W232" s="163"/>
      <c r="X232" s="163"/>
      <c r="Y232" s="163"/>
    </row>
    <row r="233" spans="4:25" s="175" customFormat="1" ht="12.75" customHeight="1">
      <c r="D233" s="187"/>
      <c r="E233" s="187"/>
      <c r="P233" s="200"/>
      <c r="Q233" s="163"/>
      <c r="R233" s="163"/>
      <c r="S233" s="163"/>
      <c r="T233" s="163"/>
      <c r="U233" s="163"/>
      <c r="V233" s="163"/>
      <c r="W233" s="163"/>
      <c r="X233" s="163"/>
      <c r="Y233" s="163"/>
    </row>
    <row r="234" spans="4:25" s="175" customFormat="1" ht="12.75" customHeight="1">
      <c r="D234" s="187"/>
      <c r="E234" s="187"/>
      <c r="P234" s="200"/>
      <c r="Q234" s="163"/>
      <c r="R234" s="163"/>
      <c r="S234" s="163"/>
      <c r="T234" s="163"/>
      <c r="U234" s="163"/>
      <c r="V234" s="163"/>
      <c r="W234" s="163"/>
      <c r="X234" s="163"/>
      <c r="Y234" s="163"/>
    </row>
    <row r="235" spans="4:25" s="175" customFormat="1" ht="12.75" customHeight="1">
      <c r="D235" s="187"/>
      <c r="E235" s="187"/>
      <c r="P235" s="200"/>
      <c r="Q235" s="163"/>
      <c r="R235" s="163"/>
      <c r="S235" s="163"/>
      <c r="T235" s="163"/>
      <c r="U235" s="163"/>
      <c r="V235" s="163"/>
      <c r="W235" s="163"/>
      <c r="X235" s="163"/>
      <c r="Y235" s="163"/>
    </row>
    <row r="236" spans="4:25" s="175" customFormat="1" ht="12.75" customHeight="1">
      <c r="D236" s="187"/>
      <c r="E236" s="187"/>
      <c r="P236" s="200"/>
      <c r="Q236" s="163"/>
      <c r="R236" s="163"/>
      <c r="S236" s="163"/>
      <c r="T236" s="163"/>
      <c r="U236" s="163"/>
      <c r="V236" s="163"/>
      <c r="W236" s="163"/>
      <c r="X236" s="163"/>
      <c r="Y236" s="163"/>
    </row>
    <row r="237" spans="4:25" s="175" customFormat="1" ht="12.75" customHeight="1">
      <c r="D237" s="187"/>
      <c r="E237" s="187"/>
      <c r="P237" s="200"/>
      <c r="Q237" s="163"/>
      <c r="R237" s="163"/>
      <c r="S237" s="163"/>
      <c r="T237" s="163"/>
      <c r="U237" s="163"/>
      <c r="V237" s="163"/>
      <c r="W237" s="163"/>
      <c r="X237" s="163"/>
      <c r="Y237" s="163"/>
    </row>
    <row r="238" spans="4:25" s="175" customFormat="1" ht="12.75" customHeight="1">
      <c r="D238" s="187"/>
      <c r="E238" s="187"/>
      <c r="P238" s="200"/>
      <c r="Q238" s="163"/>
      <c r="R238" s="163"/>
      <c r="S238" s="163"/>
      <c r="T238" s="163"/>
      <c r="U238" s="163"/>
      <c r="V238" s="163"/>
      <c r="W238" s="163"/>
      <c r="X238" s="163"/>
      <c r="Y238" s="163"/>
    </row>
    <row r="239" spans="4:25" s="175" customFormat="1" ht="12.75" customHeight="1">
      <c r="D239" s="187"/>
      <c r="E239" s="187"/>
      <c r="P239" s="200"/>
      <c r="Q239" s="163"/>
      <c r="R239" s="163"/>
      <c r="S239" s="163"/>
      <c r="T239" s="163"/>
      <c r="U239" s="163"/>
      <c r="V239" s="163"/>
      <c r="W239" s="163"/>
      <c r="X239" s="163"/>
      <c r="Y239" s="163"/>
    </row>
    <row r="240" spans="4:25" s="175" customFormat="1" ht="12.75" customHeight="1">
      <c r="D240" s="187"/>
      <c r="E240" s="187"/>
      <c r="P240" s="200"/>
      <c r="Q240" s="163"/>
      <c r="R240" s="163"/>
      <c r="S240" s="163"/>
      <c r="T240" s="163"/>
      <c r="U240" s="163"/>
      <c r="V240" s="163"/>
      <c r="W240" s="163"/>
      <c r="X240" s="163"/>
      <c r="Y240" s="163"/>
    </row>
    <row r="241" spans="4:25" s="175" customFormat="1" ht="12.75" customHeight="1">
      <c r="D241" s="187"/>
      <c r="E241" s="187"/>
      <c r="P241" s="200"/>
      <c r="Q241" s="163"/>
      <c r="R241" s="163"/>
      <c r="S241" s="163"/>
      <c r="T241" s="163"/>
      <c r="U241" s="163"/>
      <c r="V241" s="163"/>
      <c r="W241" s="163"/>
      <c r="X241" s="163"/>
      <c r="Y241" s="163"/>
    </row>
    <row r="242" spans="4:25" s="175" customFormat="1" ht="12.75" customHeight="1">
      <c r="D242" s="187"/>
      <c r="E242" s="187"/>
      <c r="P242" s="200"/>
      <c r="Q242" s="163"/>
      <c r="R242" s="163"/>
      <c r="S242" s="163"/>
      <c r="T242" s="163"/>
      <c r="U242" s="163"/>
      <c r="V242" s="163"/>
      <c r="W242" s="163"/>
      <c r="X242" s="163"/>
      <c r="Y242" s="163"/>
    </row>
    <row r="243" spans="4:25" s="175" customFormat="1" ht="12.75" customHeight="1">
      <c r="D243" s="187"/>
      <c r="E243" s="187"/>
      <c r="P243" s="200"/>
      <c r="Q243" s="163"/>
      <c r="R243" s="163"/>
      <c r="S243" s="163"/>
      <c r="T243" s="163"/>
      <c r="U243" s="163"/>
      <c r="V243" s="163"/>
      <c r="W243" s="163"/>
      <c r="X243" s="163"/>
      <c r="Y243" s="163"/>
    </row>
    <row r="244" spans="4:25" s="175" customFormat="1" ht="12.75" customHeight="1">
      <c r="D244" s="187"/>
      <c r="E244" s="187"/>
      <c r="P244" s="200"/>
      <c r="Q244" s="163"/>
      <c r="R244" s="163"/>
      <c r="S244" s="163"/>
      <c r="T244" s="163"/>
      <c r="U244" s="163"/>
      <c r="V244" s="163"/>
      <c r="W244" s="163"/>
      <c r="X244" s="163"/>
      <c r="Y244" s="163"/>
    </row>
    <row r="245" spans="4:25" s="175" customFormat="1" ht="12.75" customHeight="1">
      <c r="D245" s="187"/>
      <c r="E245" s="187"/>
      <c r="P245" s="200"/>
      <c r="Q245" s="163"/>
      <c r="R245" s="163"/>
      <c r="S245" s="163"/>
      <c r="T245" s="163"/>
      <c r="U245" s="163"/>
      <c r="V245" s="163"/>
      <c r="W245" s="163"/>
      <c r="X245" s="163"/>
      <c r="Y245" s="163"/>
    </row>
    <row r="246" spans="4:25" s="175" customFormat="1" ht="12.75" customHeight="1">
      <c r="D246" s="187"/>
      <c r="E246" s="187"/>
      <c r="P246" s="200"/>
      <c r="Q246" s="163"/>
      <c r="R246" s="163"/>
      <c r="S246" s="163"/>
      <c r="T246" s="163"/>
      <c r="U246" s="163"/>
      <c r="V246" s="163"/>
      <c r="W246" s="163"/>
      <c r="X246" s="163"/>
      <c r="Y246" s="163"/>
    </row>
    <row r="247" spans="4:25" s="175" customFormat="1" ht="12.75" customHeight="1">
      <c r="D247" s="187"/>
      <c r="E247" s="187"/>
      <c r="P247" s="200"/>
      <c r="Q247" s="163"/>
      <c r="R247" s="163"/>
      <c r="S247" s="163"/>
      <c r="T247" s="163"/>
      <c r="U247" s="163"/>
      <c r="V247" s="163"/>
      <c r="W247" s="163"/>
      <c r="X247" s="163"/>
      <c r="Y247" s="163"/>
    </row>
    <row r="248" spans="4:25" s="175" customFormat="1" ht="12.75" customHeight="1">
      <c r="D248" s="187"/>
      <c r="E248" s="187"/>
      <c r="P248" s="200"/>
      <c r="Q248" s="163"/>
      <c r="R248" s="163"/>
      <c r="S248" s="163"/>
      <c r="T248" s="163"/>
      <c r="U248" s="163"/>
      <c r="V248" s="163"/>
      <c r="W248" s="163"/>
      <c r="X248" s="163"/>
      <c r="Y248" s="163"/>
    </row>
    <row r="249" spans="4:25" s="175" customFormat="1" ht="12.75" customHeight="1">
      <c r="D249" s="187"/>
      <c r="E249" s="187"/>
      <c r="P249" s="200"/>
      <c r="Q249" s="163"/>
      <c r="R249" s="163"/>
      <c r="S249" s="163"/>
      <c r="T249" s="163"/>
      <c r="U249" s="163"/>
      <c r="V249" s="163"/>
      <c r="W249" s="163"/>
      <c r="X249" s="163"/>
      <c r="Y249" s="163"/>
    </row>
    <row r="250" spans="4:25" s="175" customFormat="1" ht="12.75" customHeight="1">
      <c r="D250" s="187"/>
      <c r="E250" s="187"/>
      <c r="P250" s="200"/>
      <c r="Q250" s="163"/>
      <c r="R250" s="163"/>
      <c r="S250" s="163"/>
      <c r="T250" s="163"/>
      <c r="U250" s="163"/>
      <c r="V250" s="163"/>
      <c r="W250" s="163"/>
      <c r="X250" s="163"/>
      <c r="Y250" s="163"/>
    </row>
    <row r="251" spans="4:25" s="175" customFormat="1" ht="12.75" customHeight="1">
      <c r="D251" s="187"/>
      <c r="E251" s="187"/>
      <c r="P251" s="200"/>
      <c r="Q251" s="163"/>
      <c r="R251" s="163"/>
      <c r="S251" s="163"/>
      <c r="T251" s="163"/>
      <c r="U251" s="163"/>
      <c r="V251" s="163"/>
      <c r="W251" s="163"/>
      <c r="X251" s="163"/>
      <c r="Y251" s="163"/>
    </row>
    <row r="252" spans="4:25" s="175" customFormat="1" ht="12.75" customHeight="1">
      <c r="D252" s="187"/>
      <c r="E252" s="187"/>
      <c r="P252" s="200"/>
      <c r="Q252" s="163"/>
      <c r="R252" s="163"/>
      <c r="S252" s="163"/>
      <c r="T252" s="163"/>
      <c r="U252" s="163"/>
      <c r="V252" s="163"/>
      <c r="W252" s="163"/>
      <c r="X252" s="163"/>
      <c r="Y252" s="163"/>
    </row>
    <row r="253" spans="4:25" s="175" customFormat="1" ht="12.75" customHeight="1">
      <c r="D253" s="187"/>
      <c r="E253" s="187"/>
      <c r="P253" s="200"/>
      <c r="Q253" s="163"/>
      <c r="R253" s="163"/>
      <c r="S253" s="163"/>
      <c r="T253" s="163"/>
      <c r="U253" s="163"/>
      <c r="V253" s="163"/>
      <c r="W253" s="163"/>
      <c r="X253" s="163"/>
      <c r="Y253" s="163"/>
    </row>
    <row r="254" spans="4:25" s="175" customFormat="1" ht="12.75" customHeight="1">
      <c r="D254" s="187"/>
      <c r="E254" s="187"/>
      <c r="P254" s="200"/>
      <c r="Q254" s="163"/>
      <c r="R254" s="163"/>
      <c r="S254" s="163"/>
      <c r="T254" s="163"/>
      <c r="U254" s="163"/>
      <c r="V254" s="163"/>
      <c r="W254" s="163"/>
      <c r="X254" s="163"/>
      <c r="Y254" s="163"/>
    </row>
    <row r="255" spans="4:25" s="175" customFormat="1" ht="12.75" customHeight="1">
      <c r="D255" s="187"/>
      <c r="E255" s="187"/>
      <c r="P255" s="200"/>
      <c r="Q255" s="163"/>
      <c r="R255" s="163"/>
      <c r="S255" s="163"/>
      <c r="T255" s="163"/>
      <c r="U255" s="163"/>
      <c r="V255" s="163"/>
      <c r="W255" s="163"/>
      <c r="X255" s="163"/>
      <c r="Y255" s="163"/>
    </row>
    <row r="256" spans="4:25" s="175" customFormat="1" ht="12.75" customHeight="1">
      <c r="D256" s="187"/>
      <c r="E256" s="187"/>
      <c r="P256" s="200"/>
      <c r="Q256" s="163"/>
      <c r="R256" s="163"/>
      <c r="S256" s="163"/>
      <c r="T256" s="163"/>
      <c r="U256" s="163"/>
      <c r="V256" s="163"/>
      <c r="W256" s="163"/>
      <c r="X256" s="163"/>
      <c r="Y256" s="163"/>
    </row>
    <row r="257" spans="4:25" s="175" customFormat="1" ht="12.75" customHeight="1">
      <c r="D257" s="187"/>
      <c r="E257" s="187"/>
      <c r="P257" s="200"/>
      <c r="Q257" s="163"/>
      <c r="R257" s="163"/>
      <c r="S257" s="163"/>
      <c r="T257" s="163"/>
      <c r="U257" s="163"/>
      <c r="V257" s="163"/>
      <c r="W257" s="163"/>
      <c r="X257" s="163"/>
      <c r="Y257" s="163"/>
    </row>
    <row r="258" spans="4:25" s="175" customFormat="1" ht="12.75" customHeight="1">
      <c r="D258" s="187"/>
      <c r="E258" s="187"/>
      <c r="P258" s="200"/>
      <c r="Q258" s="163"/>
      <c r="R258" s="163"/>
      <c r="S258" s="163"/>
      <c r="T258" s="163"/>
      <c r="U258" s="163"/>
      <c r="V258" s="163"/>
      <c r="W258" s="163"/>
      <c r="X258" s="163"/>
      <c r="Y258" s="163"/>
    </row>
    <row r="259" spans="4:25" s="175" customFormat="1" ht="12.75" customHeight="1">
      <c r="D259" s="187"/>
      <c r="E259" s="187"/>
      <c r="P259" s="200"/>
      <c r="Q259" s="163"/>
      <c r="R259" s="163"/>
      <c r="S259" s="163"/>
      <c r="T259" s="163"/>
      <c r="U259" s="163"/>
      <c r="V259" s="163"/>
      <c r="W259" s="163"/>
      <c r="X259" s="163"/>
      <c r="Y259" s="163"/>
    </row>
    <row r="260" spans="4:25" s="175" customFormat="1" ht="12.75" customHeight="1">
      <c r="D260" s="187"/>
      <c r="E260" s="187"/>
      <c r="P260" s="200"/>
      <c r="Q260" s="163"/>
      <c r="R260" s="163"/>
      <c r="S260" s="163"/>
      <c r="T260" s="163"/>
      <c r="U260" s="163"/>
      <c r="V260" s="163"/>
      <c r="W260" s="163"/>
      <c r="X260" s="163"/>
      <c r="Y260" s="163"/>
    </row>
    <row r="261" spans="4:25" s="175" customFormat="1" ht="12.75" customHeight="1">
      <c r="D261" s="187"/>
      <c r="E261" s="187"/>
      <c r="P261" s="200"/>
      <c r="Q261" s="163"/>
      <c r="R261" s="163"/>
      <c r="S261" s="163"/>
      <c r="T261" s="163"/>
      <c r="U261" s="163"/>
      <c r="V261" s="163"/>
      <c r="W261" s="163"/>
      <c r="X261" s="163"/>
      <c r="Y261" s="163"/>
    </row>
    <row r="262" spans="4:25" s="175" customFormat="1" ht="12.75" customHeight="1">
      <c r="D262" s="187"/>
      <c r="E262" s="187"/>
      <c r="P262" s="200"/>
      <c r="Q262" s="163"/>
      <c r="R262" s="163"/>
      <c r="S262" s="163"/>
      <c r="T262" s="163"/>
      <c r="U262" s="163"/>
      <c r="V262" s="163"/>
      <c r="W262" s="163"/>
      <c r="X262" s="163"/>
      <c r="Y262" s="163"/>
    </row>
    <row r="263" spans="4:25" s="175" customFormat="1" ht="12.75" customHeight="1">
      <c r="D263" s="187"/>
      <c r="E263" s="187"/>
      <c r="P263" s="200"/>
      <c r="Q263" s="163"/>
      <c r="R263" s="163"/>
      <c r="S263" s="163"/>
      <c r="T263" s="163"/>
      <c r="U263" s="163"/>
      <c r="V263" s="163"/>
      <c r="W263" s="163"/>
      <c r="X263" s="163"/>
      <c r="Y263" s="163"/>
    </row>
    <row r="264" spans="4:25" s="175" customFormat="1" ht="12.75" customHeight="1">
      <c r="D264" s="187"/>
      <c r="E264" s="187"/>
      <c r="P264" s="200"/>
      <c r="Q264" s="163"/>
      <c r="R264" s="163"/>
      <c r="S264" s="163"/>
      <c r="T264" s="163"/>
      <c r="U264" s="163"/>
      <c r="V264" s="163"/>
      <c r="W264" s="163"/>
      <c r="X264" s="163"/>
      <c r="Y264" s="163"/>
    </row>
    <row r="265" spans="4:25" s="175" customFormat="1" ht="12.75" customHeight="1">
      <c r="D265" s="187"/>
      <c r="E265" s="187"/>
      <c r="P265" s="200"/>
      <c r="Q265" s="163"/>
      <c r="R265" s="163"/>
      <c r="S265" s="163"/>
      <c r="T265" s="163"/>
      <c r="U265" s="163"/>
      <c r="V265" s="163"/>
      <c r="W265" s="163"/>
      <c r="X265" s="163"/>
      <c r="Y265" s="163"/>
    </row>
    <row r="266" spans="4:25" s="175" customFormat="1" ht="12.75" customHeight="1">
      <c r="D266" s="187"/>
      <c r="E266" s="187"/>
      <c r="P266" s="200"/>
      <c r="Q266" s="163"/>
      <c r="R266" s="163"/>
      <c r="S266" s="163"/>
      <c r="T266" s="163"/>
      <c r="U266" s="163"/>
      <c r="V266" s="163"/>
      <c r="W266" s="163"/>
      <c r="X266" s="163"/>
      <c r="Y266" s="163"/>
    </row>
    <row r="267" spans="4:25" s="175" customFormat="1" ht="12.75" customHeight="1">
      <c r="D267" s="187"/>
      <c r="E267" s="187"/>
      <c r="P267" s="200"/>
      <c r="Q267" s="163"/>
      <c r="R267" s="163"/>
      <c r="S267" s="163"/>
      <c r="T267" s="163"/>
      <c r="U267" s="163"/>
      <c r="V267" s="163"/>
      <c r="W267" s="163"/>
      <c r="X267" s="163"/>
      <c r="Y267" s="163"/>
    </row>
    <row r="268" spans="4:25" s="175" customFormat="1" ht="12.75" customHeight="1">
      <c r="D268" s="187"/>
      <c r="E268" s="187"/>
      <c r="P268" s="200"/>
      <c r="Q268" s="163"/>
      <c r="R268" s="163"/>
      <c r="S268" s="163"/>
      <c r="T268" s="163"/>
      <c r="U268" s="163"/>
      <c r="V268" s="163"/>
      <c r="W268" s="163"/>
      <c r="X268" s="163"/>
      <c r="Y268" s="163"/>
    </row>
    <row r="269" spans="4:25" s="175" customFormat="1" ht="12.75" customHeight="1">
      <c r="D269" s="187"/>
      <c r="E269" s="187"/>
      <c r="P269" s="200"/>
      <c r="Q269" s="163"/>
      <c r="R269" s="163"/>
      <c r="S269" s="163"/>
      <c r="T269" s="163"/>
      <c r="U269" s="163"/>
      <c r="V269" s="163"/>
      <c r="W269" s="163"/>
      <c r="X269" s="163"/>
      <c r="Y269" s="163"/>
    </row>
    <row r="270" spans="4:25" s="175" customFormat="1" ht="12.75" customHeight="1">
      <c r="D270" s="187"/>
      <c r="E270" s="187"/>
      <c r="P270" s="200"/>
      <c r="Q270" s="163"/>
      <c r="R270" s="163"/>
      <c r="S270" s="163"/>
      <c r="T270" s="163"/>
      <c r="U270" s="163"/>
      <c r="V270" s="163"/>
      <c r="W270" s="163"/>
      <c r="X270" s="163"/>
      <c r="Y270" s="163"/>
    </row>
    <row r="271" spans="4:25" s="175" customFormat="1" ht="12.75" customHeight="1">
      <c r="D271" s="187"/>
      <c r="E271" s="187"/>
      <c r="P271" s="200"/>
      <c r="Q271" s="163"/>
      <c r="R271" s="163"/>
      <c r="S271" s="163"/>
      <c r="T271" s="163"/>
      <c r="U271" s="163"/>
      <c r="V271" s="163"/>
      <c r="W271" s="163"/>
      <c r="X271" s="163"/>
      <c r="Y271" s="163"/>
    </row>
    <row r="272" spans="4:25" s="175" customFormat="1" ht="12.75" customHeight="1">
      <c r="D272" s="187"/>
      <c r="E272" s="187"/>
      <c r="P272" s="200"/>
      <c r="Q272" s="163"/>
      <c r="R272" s="163"/>
      <c r="S272" s="163"/>
      <c r="T272" s="163"/>
      <c r="U272" s="163"/>
      <c r="V272" s="163"/>
      <c r="W272" s="163"/>
      <c r="X272" s="163"/>
      <c r="Y272" s="163"/>
    </row>
    <row r="273" spans="4:25" s="175" customFormat="1" ht="12.75" customHeight="1">
      <c r="D273" s="187"/>
      <c r="E273" s="187"/>
      <c r="P273" s="200"/>
      <c r="Q273" s="163"/>
      <c r="R273" s="163"/>
      <c r="S273" s="163"/>
      <c r="T273" s="163"/>
      <c r="U273" s="163"/>
      <c r="V273" s="163"/>
      <c r="W273" s="163"/>
      <c r="X273" s="163"/>
      <c r="Y273" s="163"/>
    </row>
    <row r="274" spans="4:25" s="175" customFormat="1" ht="12.75" customHeight="1">
      <c r="D274" s="187"/>
      <c r="E274" s="187"/>
      <c r="P274" s="200"/>
      <c r="Q274" s="163"/>
      <c r="R274" s="163"/>
      <c r="S274" s="163"/>
      <c r="T274" s="163"/>
      <c r="U274" s="163"/>
      <c r="V274" s="163"/>
      <c r="W274" s="163"/>
      <c r="X274" s="163"/>
      <c r="Y274" s="163"/>
    </row>
    <row r="275" spans="4:25" s="175" customFormat="1" ht="12.75" customHeight="1">
      <c r="D275" s="187"/>
      <c r="E275" s="187"/>
      <c r="P275" s="200"/>
      <c r="Q275" s="163"/>
      <c r="R275" s="163"/>
      <c r="S275" s="163"/>
      <c r="T275" s="163"/>
      <c r="U275" s="163"/>
      <c r="V275" s="163"/>
      <c r="W275" s="163"/>
      <c r="X275" s="163"/>
      <c r="Y275" s="163"/>
    </row>
    <row r="276" spans="4:25" s="175" customFormat="1" ht="12.75" customHeight="1">
      <c r="D276" s="187"/>
      <c r="E276" s="187"/>
      <c r="P276" s="200"/>
      <c r="Q276" s="163"/>
      <c r="R276" s="163"/>
      <c r="S276" s="163"/>
      <c r="T276" s="163"/>
      <c r="U276" s="163"/>
      <c r="V276" s="163"/>
      <c r="W276" s="163"/>
      <c r="X276" s="163"/>
      <c r="Y276" s="163"/>
    </row>
    <row r="277" spans="4:25" s="175" customFormat="1" ht="12.75" customHeight="1">
      <c r="D277" s="187"/>
      <c r="E277" s="187"/>
      <c r="P277" s="200"/>
      <c r="Q277" s="163"/>
      <c r="R277" s="163"/>
      <c r="S277" s="163"/>
      <c r="T277" s="163"/>
      <c r="U277" s="163"/>
      <c r="V277" s="163"/>
      <c r="W277" s="163"/>
      <c r="X277" s="163"/>
      <c r="Y277" s="163"/>
    </row>
    <row r="278" spans="4:25" s="175" customFormat="1" ht="12.75" customHeight="1">
      <c r="D278" s="187"/>
      <c r="E278" s="187"/>
      <c r="P278" s="200"/>
      <c r="Q278" s="163"/>
      <c r="R278" s="163"/>
      <c r="S278" s="163"/>
      <c r="T278" s="163"/>
      <c r="U278" s="163"/>
      <c r="V278" s="163"/>
      <c r="W278" s="163"/>
      <c r="X278" s="163"/>
      <c r="Y278" s="163"/>
    </row>
    <row r="279" spans="4:25" s="175" customFormat="1" ht="12.75" customHeight="1">
      <c r="D279" s="187"/>
      <c r="E279" s="187"/>
      <c r="P279" s="200"/>
      <c r="Q279" s="163"/>
      <c r="R279" s="163"/>
      <c r="S279" s="163"/>
      <c r="T279" s="163"/>
      <c r="U279" s="163"/>
      <c r="V279" s="163"/>
      <c r="W279" s="163"/>
      <c r="X279" s="163"/>
      <c r="Y279" s="163"/>
    </row>
    <row r="280" spans="4:25" s="175" customFormat="1" ht="12.75" customHeight="1">
      <c r="D280" s="187"/>
      <c r="E280" s="187"/>
      <c r="P280" s="200"/>
      <c r="Q280" s="163"/>
      <c r="R280" s="163"/>
      <c r="S280" s="163"/>
      <c r="T280" s="163"/>
      <c r="U280" s="163"/>
      <c r="V280" s="163"/>
      <c r="W280" s="163"/>
      <c r="X280" s="163"/>
      <c r="Y280" s="163"/>
    </row>
    <row r="281" spans="4:25" s="175" customFormat="1" ht="12.75" customHeight="1">
      <c r="D281" s="187"/>
      <c r="E281" s="187"/>
      <c r="P281" s="200"/>
      <c r="Q281" s="163"/>
      <c r="R281" s="163"/>
      <c r="S281" s="163"/>
      <c r="T281" s="163"/>
      <c r="U281" s="163"/>
      <c r="V281" s="163"/>
      <c r="W281" s="163"/>
      <c r="X281" s="163"/>
      <c r="Y281" s="163"/>
    </row>
    <row r="282" spans="4:25" s="175" customFormat="1" ht="12.75" customHeight="1">
      <c r="D282" s="187"/>
      <c r="E282" s="187"/>
      <c r="P282" s="200"/>
      <c r="Q282" s="163"/>
      <c r="R282" s="163"/>
      <c r="S282" s="163"/>
      <c r="T282" s="163"/>
      <c r="U282" s="163"/>
      <c r="V282" s="163"/>
      <c r="W282" s="163"/>
      <c r="X282" s="163"/>
      <c r="Y282" s="163"/>
    </row>
    <row r="283" spans="4:25" s="175" customFormat="1" ht="12.75" customHeight="1">
      <c r="D283" s="187"/>
      <c r="E283" s="187"/>
      <c r="P283" s="200"/>
      <c r="Q283" s="163"/>
      <c r="R283" s="163"/>
      <c r="S283" s="163"/>
      <c r="T283" s="163"/>
      <c r="U283" s="163"/>
      <c r="V283" s="163"/>
      <c r="W283" s="163"/>
      <c r="X283" s="163"/>
      <c r="Y283" s="163"/>
    </row>
    <row r="284" spans="4:25" s="175" customFormat="1" ht="12.75" customHeight="1">
      <c r="D284" s="187"/>
      <c r="E284" s="187"/>
      <c r="P284" s="200"/>
      <c r="Q284" s="163"/>
      <c r="R284" s="163"/>
      <c r="S284" s="163"/>
      <c r="T284" s="163"/>
      <c r="U284" s="163"/>
      <c r="V284" s="163"/>
      <c r="W284" s="163"/>
      <c r="X284" s="163"/>
      <c r="Y284" s="163"/>
    </row>
    <row r="285" spans="4:25" s="175" customFormat="1" ht="12.75" customHeight="1">
      <c r="D285" s="187"/>
      <c r="E285" s="187"/>
      <c r="P285" s="200"/>
      <c r="Q285" s="163"/>
      <c r="R285" s="163"/>
      <c r="S285" s="163"/>
      <c r="T285" s="163"/>
      <c r="U285" s="163"/>
      <c r="V285" s="163"/>
      <c r="W285" s="163"/>
      <c r="X285" s="163"/>
      <c r="Y285" s="163"/>
    </row>
    <row r="286" spans="4:25" s="175" customFormat="1" ht="12.75" customHeight="1">
      <c r="D286" s="187"/>
      <c r="E286" s="187"/>
      <c r="P286" s="200"/>
      <c r="Q286" s="163"/>
      <c r="R286" s="163"/>
      <c r="S286" s="163"/>
      <c r="T286" s="163"/>
      <c r="U286" s="163"/>
      <c r="V286" s="163"/>
      <c r="W286" s="163"/>
      <c r="X286" s="163"/>
      <c r="Y286" s="163"/>
    </row>
    <row r="287" spans="4:25" s="175" customFormat="1" ht="12.75" customHeight="1">
      <c r="D287" s="187"/>
      <c r="E287" s="187"/>
      <c r="P287" s="200"/>
      <c r="Q287" s="163"/>
      <c r="R287" s="163"/>
      <c r="S287" s="163"/>
      <c r="T287" s="163"/>
      <c r="U287" s="163"/>
      <c r="V287" s="163"/>
      <c r="W287" s="163"/>
      <c r="X287" s="163"/>
      <c r="Y287" s="163"/>
    </row>
    <row r="288" spans="4:25" s="175" customFormat="1" ht="12.75" customHeight="1">
      <c r="D288" s="187"/>
      <c r="E288" s="187"/>
      <c r="P288" s="200"/>
      <c r="Q288" s="163"/>
      <c r="R288" s="163"/>
      <c r="S288" s="163"/>
      <c r="T288" s="163"/>
      <c r="U288" s="163"/>
      <c r="V288" s="163"/>
      <c r="W288" s="163"/>
      <c r="X288" s="163"/>
      <c r="Y288" s="163"/>
    </row>
    <row r="289" spans="4:25" s="175" customFormat="1" ht="12.75" customHeight="1">
      <c r="D289" s="187"/>
      <c r="E289" s="187"/>
      <c r="P289" s="200"/>
      <c r="Q289" s="163"/>
      <c r="R289" s="163"/>
      <c r="S289" s="163"/>
      <c r="T289" s="163"/>
      <c r="U289" s="163"/>
      <c r="V289" s="163"/>
      <c r="W289" s="163"/>
      <c r="X289" s="163"/>
      <c r="Y289" s="163"/>
    </row>
    <row r="290" spans="4:25" s="175" customFormat="1" ht="12.75" customHeight="1">
      <c r="D290" s="187"/>
      <c r="E290" s="187"/>
      <c r="P290" s="200"/>
      <c r="Q290" s="163"/>
      <c r="R290" s="163"/>
      <c r="S290" s="163"/>
      <c r="T290" s="163"/>
      <c r="U290" s="163"/>
      <c r="V290" s="163"/>
      <c r="W290" s="163"/>
      <c r="X290" s="163"/>
      <c r="Y290" s="163"/>
    </row>
    <row r="291" spans="4:25" s="175" customFormat="1" ht="12.75" customHeight="1">
      <c r="D291" s="187"/>
      <c r="E291" s="187"/>
      <c r="P291" s="200"/>
      <c r="Q291" s="163"/>
      <c r="R291" s="163"/>
      <c r="S291" s="163"/>
      <c r="T291" s="163"/>
      <c r="U291" s="163"/>
      <c r="V291" s="163"/>
      <c r="W291" s="163"/>
      <c r="X291" s="163"/>
      <c r="Y291" s="163"/>
    </row>
    <row r="292" spans="4:25" s="175" customFormat="1" ht="12.75" customHeight="1">
      <c r="D292" s="187"/>
      <c r="E292" s="187"/>
      <c r="P292" s="200"/>
      <c r="Q292" s="163"/>
      <c r="R292" s="163"/>
      <c r="S292" s="163"/>
      <c r="T292" s="163"/>
      <c r="U292" s="163"/>
      <c r="V292" s="163"/>
      <c r="W292" s="163"/>
      <c r="X292" s="163"/>
      <c r="Y292" s="163"/>
    </row>
    <row r="293" spans="4:25" s="175" customFormat="1" ht="12.75" customHeight="1">
      <c r="D293" s="187"/>
      <c r="E293" s="187"/>
      <c r="P293" s="200"/>
      <c r="Q293" s="163"/>
      <c r="R293" s="163"/>
      <c r="S293" s="163"/>
      <c r="T293" s="163"/>
      <c r="U293" s="163"/>
      <c r="V293" s="163"/>
      <c r="W293" s="163"/>
      <c r="X293" s="163"/>
      <c r="Y293" s="163"/>
    </row>
    <row r="294" spans="4:25" s="175" customFormat="1" ht="12.75" customHeight="1">
      <c r="D294" s="187"/>
      <c r="E294" s="187"/>
      <c r="P294" s="200"/>
      <c r="Q294" s="163"/>
      <c r="R294" s="163"/>
      <c r="S294" s="163"/>
      <c r="T294" s="163"/>
      <c r="U294" s="163"/>
      <c r="V294" s="163"/>
      <c r="W294" s="163"/>
      <c r="X294" s="163"/>
      <c r="Y294" s="163"/>
    </row>
    <row r="295" spans="4:25" s="175" customFormat="1" ht="12.75" customHeight="1">
      <c r="D295" s="187"/>
      <c r="E295" s="187"/>
      <c r="P295" s="200"/>
      <c r="Q295" s="163"/>
      <c r="R295" s="163"/>
      <c r="S295" s="163"/>
      <c r="T295" s="163"/>
      <c r="U295" s="163"/>
      <c r="V295" s="163"/>
      <c r="W295" s="163"/>
      <c r="X295" s="163"/>
      <c r="Y295" s="163"/>
    </row>
    <row r="296" spans="4:25" s="175" customFormat="1" ht="12.75" customHeight="1">
      <c r="D296" s="187"/>
      <c r="E296" s="187"/>
      <c r="P296" s="200"/>
      <c r="Q296" s="163"/>
      <c r="R296" s="163"/>
      <c r="S296" s="163"/>
      <c r="T296" s="163"/>
      <c r="U296" s="163"/>
      <c r="V296" s="163"/>
      <c r="W296" s="163"/>
      <c r="X296" s="163"/>
      <c r="Y296" s="163"/>
    </row>
    <row r="297" spans="4:25" s="175" customFormat="1" ht="12.75" customHeight="1">
      <c r="D297" s="187"/>
      <c r="E297" s="187"/>
      <c r="P297" s="200"/>
      <c r="Q297" s="163"/>
      <c r="R297" s="163"/>
      <c r="S297" s="163"/>
      <c r="T297" s="163"/>
      <c r="U297" s="163"/>
      <c r="V297" s="163"/>
      <c r="W297" s="163"/>
      <c r="X297" s="163"/>
      <c r="Y297" s="163"/>
    </row>
    <row r="298" spans="4:25" s="175" customFormat="1" ht="12.75" customHeight="1">
      <c r="D298" s="187"/>
      <c r="E298" s="187"/>
      <c r="P298" s="200"/>
      <c r="Q298" s="163"/>
      <c r="R298" s="163"/>
      <c r="S298" s="163"/>
      <c r="T298" s="163"/>
      <c r="U298" s="163"/>
      <c r="V298" s="163"/>
      <c r="W298" s="163"/>
      <c r="X298" s="163"/>
      <c r="Y298" s="163"/>
    </row>
    <row r="299" spans="4:25" s="175" customFormat="1" ht="12.75" customHeight="1">
      <c r="D299" s="187"/>
      <c r="E299" s="187"/>
      <c r="P299" s="200"/>
      <c r="Q299" s="163"/>
      <c r="R299" s="163"/>
      <c r="S299" s="163"/>
      <c r="T299" s="163"/>
      <c r="U299" s="163"/>
      <c r="V299" s="163"/>
      <c r="W299" s="163"/>
      <c r="X299" s="163"/>
      <c r="Y299" s="163"/>
    </row>
    <row r="300" spans="4:25" s="175" customFormat="1" ht="12.75" customHeight="1">
      <c r="D300" s="187"/>
      <c r="E300" s="187"/>
      <c r="P300" s="200"/>
      <c r="Q300" s="163"/>
      <c r="R300" s="163"/>
      <c r="S300" s="163"/>
      <c r="T300" s="163"/>
      <c r="U300" s="163"/>
      <c r="V300" s="163"/>
      <c r="W300" s="163"/>
      <c r="X300" s="163"/>
      <c r="Y300" s="163"/>
    </row>
    <row r="301" spans="4:25" s="175" customFormat="1" ht="12.75" customHeight="1">
      <c r="D301" s="187"/>
      <c r="E301" s="187"/>
      <c r="P301" s="200"/>
      <c r="Q301" s="163"/>
      <c r="R301" s="163"/>
      <c r="S301" s="163"/>
      <c r="T301" s="163"/>
      <c r="U301" s="163"/>
      <c r="V301" s="163"/>
      <c r="W301" s="163"/>
      <c r="X301" s="163"/>
      <c r="Y301" s="163"/>
    </row>
    <row r="302" spans="4:25" s="175" customFormat="1" ht="12.75" customHeight="1">
      <c r="D302" s="187"/>
      <c r="E302" s="187"/>
      <c r="P302" s="200"/>
      <c r="Q302" s="163"/>
      <c r="R302" s="163"/>
      <c r="S302" s="163"/>
      <c r="T302" s="163"/>
      <c r="U302" s="163"/>
      <c r="V302" s="163"/>
      <c r="W302" s="163"/>
      <c r="X302" s="163"/>
      <c r="Y302" s="163"/>
    </row>
    <row r="303" spans="4:25" s="175" customFormat="1" ht="12.75" customHeight="1">
      <c r="D303" s="187"/>
      <c r="E303" s="187"/>
      <c r="P303" s="200"/>
      <c r="Q303" s="163"/>
      <c r="R303" s="163"/>
      <c r="S303" s="163"/>
      <c r="T303" s="163"/>
      <c r="U303" s="163"/>
      <c r="V303" s="163"/>
      <c r="W303" s="163"/>
      <c r="X303" s="163"/>
      <c r="Y303" s="163"/>
    </row>
    <row r="304" spans="4:25" s="175" customFormat="1" ht="12.75" customHeight="1">
      <c r="D304" s="187"/>
      <c r="E304" s="187"/>
      <c r="P304" s="200"/>
      <c r="Q304" s="163"/>
      <c r="R304" s="163"/>
      <c r="S304" s="163"/>
      <c r="T304" s="163"/>
      <c r="U304" s="163"/>
      <c r="V304" s="163"/>
      <c r="W304" s="163"/>
      <c r="X304" s="163"/>
      <c r="Y304" s="163"/>
    </row>
    <row r="305" spans="4:25" s="175" customFormat="1" ht="12.75" customHeight="1">
      <c r="D305" s="187"/>
      <c r="E305" s="187"/>
      <c r="P305" s="200"/>
      <c r="Q305" s="163"/>
      <c r="R305" s="163"/>
      <c r="S305" s="163"/>
      <c r="T305" s="163"/>
      <c r="U305" s="163"/>
      <c r="V305" s="163"/>
      <c r="W305" s="163"/>
      <c r="X305" s="163"/>
      <c r="Y305" s="163"/>
    </row>
    <row r="306" spans="4:25" s="175" customFormat="1" ht="12.75" customHeight="1">
      <c r="D306" s="187"/>
      <c r="E306" s="187"/>
      <c r="P306" s="200"/>
      <c r="Q306" s="163"/>
      <c r="R306" s="163"/>
      <c r="S306" s="163"/>
      <c r="T306" s="163"/>
      <c r="U306" s="163"/>
      <c r="V306" s="163"/>
      <c r="W306" s="163"/>
      <c r="X306" s="163"/>
      <c r="Y306" s="163"/>
    </row>
    <row r="307" spans="4:25" s="175" customFormat="1" ht="12.75" customHeight="1">
      <c r="D307" s="187"/>
      <c r="E307" s="187"/>
      <c r="P307" s="200"/>
      <c r="Q307" s="163"/>
      <c r="R307" s="163"/>
      <c r="S307" s="163"/>
      <c r="T307" s="163"/>
      <c r="U307" s="163"/>
      <c r="V307" s="163"/>
      <c r="W307" s="163"/>
      <c r="X307" s="163"/>
      <c r="Y307" s="163"/>
    </row>
    <row r="308" spans="4:25" s="175" customFormat="1" ht="12.75" customHeight="1">
      <c r="D308" s="187"/>
      <c r="E308" s="187"/>
      <c r="P308" s="200"/>
      <c r="Q308" s="163"/>
      <c r="R308" s="163"/>
      <c r="S308" s="163"/>
      <c r="T308" s="163"/>
      <c r="U308" s="163"/>
      <c r="V308" s="163"/>
      <c r="W308" s="163"/>
      <c r="X308" s="163"/>
      <c r="Y308" s="163"/>
    </row>
    <row r="309" spans="4:25" s="175" customFormat="1" ht="12.75" customHeight="1">
      <c r="D309" s="187"/>
      <c r="E309" s="187"/>
      <c r="P309" s="200"/>
      <c r="Q309" s="163"/>
      <c r="R309" s="163"/>
      <c r="S309" s="163"/>
      <c r="T309" s="163"/>
      <c r="U309" s="163"/>
      <c r="V309" s="163"/>
      <c r="W309" s="163"/>
      <c r="X309" s="163"/>
      <c r="Y309" s="163"/>
    </row>
    <row r="310" spans="4:25" s="175" customFormat="1" ht="12.75" customHeight="1">
      <c r="D310" s="187"/>
      <c r="E310" s="187"/>
      <c r="P310" s="200"/>
      <c r="Q310" s="163"/>
      <c r="R310" s="163"/>
      <c r="S310" s="163"/>
      <c r="T310" s="163"/>
      <c r="U310" s="163"/>
      <c r="V310" s="163"/>
      <c r="W310" s="163"/>
      <c r="X310" s="163"/>
      <c r="Y310" s="163"/>
    </row>
    <row r="311" spans="4:25" s="175" customFormat="1" ht="12.75" customHeight="1">
      <c r="D311" s="187"/>
      <c r="E311" s="187"/>
      <c r="P311" s="200"/>
      <c r="Q311" s="163"/>
      <c r="R311" s="163"/>
      <c r="S311" s="163"/>
      <c r="T311" s="163"/>
      <c r="U311" s="163"/>
      <c r="V311" s="163"/>
      <c r="W311" s="163"/>
      <c r="X311" s="163"/>
      <c r="Y311" s="163"/>
    </row>
    <row r="312" spans="4:25" s="175" customFormat="1" ht="12.75" customHeight="1">
      <c r="D312" s="187"/>
      <c r="E312" s="187"/>
      <c r="P312" s="200"/>
      <c r="Q312" s="163"/>
      <c r="R312" s="163"/>
      <c r="S312" s="163"/>
      <c r="T312" s="163"/>
      <c r="U312" s="163"/>
      <c r="V312" s="163"/>
      <c r="W312" s="163"/>
      <c r="X312" s="163"/>
      <c r="Y312" s="163"/>
    </row>
    <row r="313" spans="4:25" s="175" customFormat="1" ht="12.75" customHeight="1">
      <c r="D313" s="187"/>
      <c r="E313" s="187"/>
      <c r="P313" s="200"/>
      <c r="Q313" s="163"/>
      <c r="R313" s="163"/>
      <c r="S313" s="163"/>
      <c r="T313" s="163"/>
      <c r="U313" s="163"/>
      <c r="V313" s="163"/>
      <c r="W313" s="163"/>
      <c r="X313" s="163"/>
      <c r="Y313" s="163"/>
    </row>
    <row r="314" spans="4:25" s="175" customFormat="1" ht="12.75" customHeight="1">
      <c r="D314" s="187"/>
      <c r="E314" s="187"/>
      <c r="P314" s="200"/>
      <c r="Q314" s="163"/>
      <c r="R314" s="163"/>
      <c r="S314" s="163"/>
      <c r="T314" s="163"/>
      <c r="U314" s="163"/>
      <c r="V314" s="163"/>
      <c r="W314" s="163"/>
      <c r="X314" s="163"/>
      <c r="Y314" s="163"/>
    </row>
    <row r="315" spans="4:25" s="175" customFormat="1" ht="12.75" customHeight="1">
      <c r="D315" s="187"/>
      <c r="E315" s="187"/>
      <c r="P315" s="200"/>
      <c r="Q315" s="163"/>
      <c r="R315" s="163"/>
      <c r="S315" s="163"/>
      <c r="T315" s="163"/>
      <c r="U315" s="163"/>
      <c r="V315" s="163"/>
      <c r="W315" s="163"/>
      <c r="X315" s="163"/>
      <c r="Y315" s="163"/>
    </row>
    <row r="316" spans="4:25" s="175" customFormat="1" ht="12.75" customHeight="1">
      <c r="D316" s="187"/>
      <c r="E316" s="187"/>
      <c r="P316" s="200"/>
      <c r="Q316" s="163"/>
      <c r="R316" s="163"/>
      <c r="S316" s="163"/>
      <c r="T316" s="163"/>
      <c r="U316" s="163"/>
      <c r="V316" s="163"/>
      <c r="W316" s="163"/>
      <c r="X316" s="163"/>
      <c r="Y316" s="163"/>
    </row>
    <row r="317" spans="4:25" s="175" customFormat="1" ht="12.75" customHeight="1">
      <c r="D317" s="187"/>
      <c r="E317" s="187"/>
      <c r="P317" s="200"/>
      <c r="Q317" s="163"/>
      <c r="R317" s="163"/>
      <c r="S317" s="163"/>
      <c r="T317" s="163"/>
      <c r="U317" s="163"/>
      <c r="V317" s="163"/>
      <c r="W317" s="163"/>
      <c r="X317" s="163"/>
      <c r="Y317" s="163"/>
    </row>
    <row r="318" spans="4:25" s="175" customFormat="1" ht="12.75" customHeight="1">
      <c r="D318" s="187"/>
      <c r="E318" s="187"/>
      <c r="P318" s="200"/>
      <c r="Q318" s="163"/>
      <c r="R318" s="163"/>
      <c r="S318" s="163"/>
      <c r="T318" s="163"/>
      <c r="U318" s="163"/>
      <c r="V318" s="163"/>
      <c r="W318" s="163"/>
      <c r="X318" s="163"/>
      <c r="Y318" s="163"/>
    </row>
    <row r="319" spans="4:25" s="175" customFormat="1" ht="12.75" customHeight="1">
      <c r="D319" s="187"/>
      <c r="E319" s="187"/>
      <c r="P319" s="200"/>
      <c r="Q319" s="163"/>
      <c r="R319" s="163"/>
      <c r="S319" s="163"/>
      <c r="T319" s="163"/>
      <c r="U319" s="163"/>
      <c r="V319" s="163"/>
      <c r="W319" s="163"/>
      <c r="X319" s="163"/>
      <c r="Y319" s="163"/>
    </row>
    <row r="320" spans="4:25" s="175" customFormat="1" ht="12.75" customHeight="1">
      <c r="D320" s="187"/>
      <c r="E320" s="187"/>
      <c r="P320" s="200"/>
      <c r="Q320" s="163"/>
      <c r="R320" s="163"/>
      <c r="S320" s="163"/>
      <c r="T320" s="163"/>
      <c r="U320" s="163"/>
      <c r="V320" s="163"/>
      <c r="W320" s="163"/>
      <c r="X320" s="163"/>
      <c r="Y320" s="163"/>
    </row>
    <row r="321" spans="4:25" s="175" customFormat="1" ht="12.75" customHeight="1">
      <c r="D321" s="187"/>
      <c r="E321" s="187"/>
      <c r="P321" s="200"/>
      <c r="Q321" s="163"/>
      <c r="R321" s="163"/>
      <c r="S321" s="163"/>
      <c r="T321" s="163"/>
      <c r="U321" s="163"/>
      <c r="V321" s="163"/>
      <c r="W321" s="163"/>
      <c r="X321" s="163"/>
      <c r="Y321" s="163"/>
    </row>
    <row r="322" spans="4:25" s="175" customFormat="1" ht="12.75" customHeight="1">
      <c r="D322" s="187"/>
      <c r="E322" s="187"/>
      <c r="P322" s="200"/>
      <c r="Q322" s="163"/>
      <c r="R322" s="163"/>
      <c r="S322" s="163"/>
      <c r="T322" s="163"/>
      <c r="U322" s="163"/>
      <c r="V322" s="163"/>
      <c r="W322" s="163"/>
      <c r="X322" s="163"/>
      <c r="Y322" s="163"/>
    </row>
    <row r="323" spans="4:25" s="175" customFormat="1" ht="12.75" customHeight="1">
      <c r="D323" s="187"/>
      <c r="E323" s="187"/>
      <c r="P323" s="200"/>
      <c r="Q323" s="163"/>
      <c r="R323" s="163"/>
      <c r="S323" s="163"/>
      <c r="T323" s="163"/>
      <c r="U323" s="163"/>
      <c r="V323" s="163"/>
      <c r="W323" s="163"/>
      <c r="X323" s="163"/>
      <c r="Y323" s="163"/>
    </row>
    <row r="324" spans="4:25" s="175" customFormat="1" ht="12.75" customHeight="1">
      <c r="D324" s="187"/>
      <c r="E324" s="187"/>
      <c r="P324" s="200"/>
      <c r="Q324" s="163"/>
      <c r="R324" s="163"/>
      <c r="S324" s="163"/>
      <c r="T324" s="163"/>
      <c r="U324" s="163"/>
      <c r="V324" s="163"/>
      <c r="W324" s="163"/>
      <c r="X324" s="163"/>
      <c r="Y324" s="163"/>
    </row>
    <row r="325" spans="4:25" s="175" customFormat="1" ht="12.75" customHeight="1">
      <c r="D325" s="187"/>
      <c r="E325" s="187"/>
      <c r="P325" s="200"/>
      <c r="Q325" s="163"/>
      <c r="R325" s="163"/>
      <c r="S325" s="163"/>
      <c r="T325" s="163"/>
      <c r="U325" s="163"/>
      <c r="V325" s="163"/>
      <c r="W325" s="163"/>
      <c r="X325" s="163"/>
      <c r="Y325" s="163"/>
    </row>
    <row r="326" spans="4:25" s="175" customFormat="1" ht="12.75" customHeight="1">
      <c r="D326" s="187"/>
      <c r="E326" s="187"/>
      <c r="P326" s="200"/>
      <c r="Q326" s="163"/>
      <c r="R326" s="163"/>
      <c r="S326" s="163"/>
      <c r="T326" s="163"/>
      <c r="U326" s="163"/>
      <c r="V326" s="163"/>
      <c r="W326" s="163"/>
      <c r="X326" s="163"/>
      <c r="Y326" s="163"/>
    </row>
    <row r="327" spans="4:25" s="175" customFormat="1" ht="12.75" customHeight="1">
      <c r="D327" s="187"/>
      <c r="E327" s="187"/>
      <c r="P327" s="200"/>
      <c r="Q327" s="163"/>
      <c r="R327" s="163"/>
      <c r="S327" s="163"/>
      <c r="T327" s="163"/>
      <c r="U327" s="163"/>
      <c r="V327" s="163"/>
      <c r="W327" s="163"/>
      <c r="X327" s="163"/>
      <c r="Y327" s="163"/>
    </row>
    <row r="328" spans="4:25" s="175" customFormat="1" ht="12.75" customHeight="1">
      <c r="D328" s="187"/>
      <c r="E328" s="187"/>
      <c r="P328" s="200"/>
      <c r="Q328" s="163"/>
      <c r="R328" s="163"/>
      <c r="S328" s="163"/>
      <c r="T328" s="163"/>
      <c r="U328" s="163"/>
      <c r="V328" s="163"/>
      <c r="W328" s="163"/>
      <c r="X328" s="163"/>
      <c r="Y328" s="163"/>
    </row>
    <row r="329" spans="4:25" s="175" customFormat="1" ht="12.75" customHeight="1">
      <c r="D329" s="187"/>
      <c r="E329" s="187"/>
      <c r="P329" s="200"/>
      <c r="Q329" s="163"/>
      <c r="R329" s="163"/>
      <c r="S329" s="163"/>
      <c r="T329" s="163"/>
      <c r="U329" s="163"/>
      <c r="V329" s="163"/>
      <c r="W329" s="163"/>
      <c r="X329" s="163"/>
      <c r="Y329" s="163"/>
    </row>
    <row r="330" spans="4:25" s="175" customFormat="1" ht="12.75" customHeight="1">
      <c r="D330" s="187"/>
      <c r="E330" s="187"/>
      <c r="P330" s="200"/>
      <c r="Q330" s="163"/>
      <c r="R330" s="163"/>
      <c r="S330" s="163"/>
      <c r="T330" s="163"/>
      <c r="U330" s="163"/>
      <c r="V330" s="163"/>
      <c r="W330" s="163"/>
      <c r="X330" s="163"/>
      <c r="Y330" s="163"/>
    </row>
    <row r="331" spans="4:25" s="175" customFormat="1" ht="12.75" customHeight="1">
      <c r="D331" s="187"/>
      <c r="E331" s="187"/>
      <c r="P331" s="200"/>
      <c r="Q331" s="163"/>
      <c r="R331" s="163"/>
      <c r="S331" s="163"/>
      <c r="T331" s="163"/>
      <c r="U331" s="163"/>
      <c r="V331" s="163"/>
      <c r="W331" s="163"/>
      <c r="X331" s="163"/>
      <c r="Y331" s="163"/>
    </row>
    <row r="332" spans="4:25" s="175" customFormat="1" ht="12.75" customHeight="1">
      <c r="D332" s="187"/>
      <c r="E332" s="187"/>
      <c r="P332" s="200"/>
      <c r="Q332" s="163"/>
      <c r="R332" s="163"/>
      <c r="S332" s="163"/>
      <c r="T332" s="163"/>
      <c r="U332" s="163"/>
      <c r="V332" s="163"/>
      <c r="W332" s="163"/>
      <c r="X332" s="163"/>
      <c r="Y332" s="163"/>
    </row>
    <row r="333" spans="4:25" s="175" customFormat="1" ht="12.75" customHeight="1">
      <c r="D333" s="187"/>
      <c r="E333" s="187"/>
      <c r="P333" s="200"/>
      <c r="Q333" s="163"/>
      <c r="R333" s="163"/>
      <c r="S333" s="163"/>
      <c r="T333" s="163"/>
      <c r="U333" s="163"/>
      <c r="V333" s="163"/>
      <c r="W333" s="163"/>
      <c r="X333" s="163"/>
      <c r="Y333" s="163"/>
    </row>
    <row r="334" spans="4:25" s="175" customFormat="1" ht="12.75" customHeight="1">
      <c r="D334" s="187"/>
      <c r="E334" s="187"/>
      <c r="P334" s="200"/>
      <c r="Q334" s="163"/>
      <c r="R334" s="163"/>
      <c r="S334" s="163"/>
      <c r="T334" s="163"/>
      <c r="U334" s="163"/>
      <c r="V334" s="163"/>
      <c r="W334" s="163"/>
      <c r="X334" s="163"/>
      <c r="Y334" s="163"/>
    </row>
    <row r="335" spans="4:25" s="175" customFormat="1" ht="12.75" customHeight="1">
      <c r="D335" s="187"/>
      <c r="E335" s="187"/>
      <c r="P335" s="200"/>
      <c r="Q335" s="163"/>
      <c r="R335" s="163"/>
      <c r="S335" s="163"/>
      <c r="T335" s="163"/>
      <c r="U335" s="163"/>
      <c r="V335" s="163"/>
      <c r="W335" s="163"/>
      <c r="X335" s="163"/>
      <c r="Y335" s="163"/>
    </row>
    <row r="336" spans="4:25" s="175" customFormat="1" ht="12.75" customHeight="1">
      <c r="D336" s="187"/>
      <c r="E336" s="187"/>
      <c r="P336" s="200"/>
      <c r="Q336" s="163"/>
      <c r="R336" s="163"/>
      <c r="S336" s="163"/>
      <c r="T336" s="163"/>
      <c r="U336" s="163"/>
      <c r="V336" s="163"/>
      <c r="W336" s="163"/>
      <c r="X336" s="163"/>
      <c r="Y336" s="163"/>
    </row>
    <row r="337" spans="4:25" s="175" customFormat="1" ht="12.75" customHeight="1">
      <c r="D337" s="187"/>
      <c r="E337" s="187"/>
      <c r="P337" s="200"/>
      <c r="Q337" s="163"/>
      <c r="R337" s="163"/>
      <c r="S337" s="163"/>
      <c r="T337" s="163"/>
      <c r="U337" s="163"/>
      <c r="V337" s="163"/>
      <c r="W337" s="163"/>
      <c r="X337" s="163"/>
      <c r="Y337" s="163"/>
    </row>
    <row r="338" spans="4:25" s="175" customFormat="1" ht="12.75" customHeight="1">
      <c r="D338" s="187"/>
      <c r="E338" s="187"/>
      <c r="P338" s="200"/>
      <c r="Q338" s="163"/>
      <c r="R338" s="163"/>
      <c r="S338" s="163"/>
      <c r="T338" s="163"/>
      <c r="U338" s="163"/>
      <c r="V338" s="163"/>
      <c r="W338" s="163"/>
      <c r="X338" s="163"/>
      <c r="Y338" s="163"/>
    </row>
    <row r="339" spans="4:25" s="175" customFormat="1" ht="12.75" customHeight="1">
      <c r="D339" s="187"/>
      <c r="E339" s="187"/>
      <c r="P339" s="200"/>
      <c r="Q339" s="163"/>
      <c r="R339" s="163"/>
      <c r="S339" s="163"/>
      <c r="T339" s="163"/>
      <c r="U339" s="163"/>
      <c r="V339" s="163"/>
      <c r="W339" s="163"/>
      <c r="X339" s="163"/>
      <c r="Y339" s="163"/>
    </row>
    <row r="340" spans="4:25" s="175" customFormat="1" ht="12.75" customHeight="1">
      <c r="D340" s="187"/>
      <c r="E340" s="187"/>
      <c r="P340" s="200"/>
      <c r="Q340" s="163"/>
      <c r="R340" s="163"/>
      <c r="S340" s="163"/>
      <c r="T340" s="163"/>
      <c r="U340" s="163"/>
      <c r="V340" s="163"/>
      <c r="W340" s="163"/>
      <c r="X340" s="163"/>
      <c r="Y340" s="163"/>
    </row>
    <row r="341" spans="4:25" s="175" customFormat="1" ht="12.75" customHeight="1">
      <c r="D341" s="187"/>
      <c r="E341" s="187"/>
      <c r="P341" s="200"/>
      <c r="Q341" s="163"/>
      <c r="R341" s="163"/>
      <c r="S341" s="163"/>
      <c r="T341" s="163"/>
      <c r="U341" s="163"/>
      <c r="V341" s="163"/>
      <c r="W341" s="163"/>
      <c r="X341" s="163"/>
      <c r="Y341" s="163"/>
    </row>
    <row r="342" spans="4:25" s="175" customFormat="1" ht="12.75" customHeight="1">
      <c r="D342" s="187"/>
      <c r="E342" s="187"/>
      <c r="P342" s="200"/>
      <c r="Q342" s="163"/>
      <c r="R342" s="163"/>
      <c r="S342" s="163"/>
      <c r="T342" s="163"/>
      <c r="U342" s="163"/>
      <c r="V342" s="163"/>
      <c r="W342" s="163"/>
      <c r="X342" s="163"/>
      <c r="Y342" s="163"/>
    </row>
    <row r="343" spans="4:25" s="175" customFormat="1" ht="12.75" customHeight="1">
      <c r="D343" s="187"/>
      <c r="E343" s="187"/>
      <c r="P343" s="200"/>
      <c r="Q343" s="163"/>
      <c r="R343" s="163"/>
      <c r="S343" s="163"/>
      <c r="T343" s="163"/>
      <c r="U343" s="163"/>
      <c r="V343" s="163"/>
      <c r="W343" s="163"/>
      <c r="X343" s="163"/>
      <c r="Y343" s="163"/>
    </row>
    <row r="344" spans="4:25" s="175" customFormat="1" ht="12.75" customHeight="1">
      <c r="D344" s="187"/>
      <c r="E344" s="187"/>
      <c r="P344" s="200"/>
      <c r="Q344" s="163"/>
      <c r="R344" s="163"/>
      <c r="S344" s="163"/>
      <c r="T344" s="163"/>
      <c r="U344" s="163"/>
      <c r="V344" s="163"/>
      <c r="W344" s="163"/>
      <c r="X344" s="163"/>
      <c r="Y344" s="163"/>
    </row>
    <row r="345" spans="4:25" s="175" customFormat="1" ht="12.75" customHeight="1">
      <c r="D345" s="187"/>
      <c r="E345" s="187"/>
      <c r="P345" s="200"/>
      <c r="Q345" s="163"/>
      <c r="R345" s="163"/>
      <c r="S345" s="163"/>
      <c r="T345" s="163"/>
      <c r="U345" s="163"/>
      <c r="V345" s="163"/>
      <c r="W345" s="163"/>
      <c r="X345" s="163"/>
      <c r="Y345" s="163"/>
    </row>
    <row r="346" spans="4:25" s="175" customFormat="1" ht="12.75" customHeight="1">
      <c r="D346" s="187"/>
      <c r="E346" s="187"/>
      <c r="P346" s="200"/>
      <c r="Q346" s="163"/>
      <c r="R346" s="163"/>
      <c r="S346" s="163"/>
      <c r="T346" s="163"/>
      <c r="U346" s="163"/>
      <c r="V346" s="163"/>
      <c r="W346" s="163"/>
      <c r="X346" s="163"/>
      <c r="Y346" s="163"/>
    </row>
    <row r="347" spans="4:25" s="175" customFormat="1" ht="12.75" customHeight="1">
      <c r="D347" s="187"/>
      <c r="E347" s="187"/>
      <c r="P347" s="200"/>
      <c r="Q347" s="163"/>
      <c r="R347" s="163"/>
      <c r="S347" s="163"/>
      <c r="T347" s="163"/>
      <c r="U347" s="163"/>
      <c r="V347" s="163"/>
      <c r="W347" s="163"/>
      <c r="X347" s="163"/>
      <c r="Y347" s="163"/>
    </row>
    <row r="348" spans="4:25" s="175" customFormat="1" ht="12.75" customHeight="1">
      <c r="D348" s="187"/>
      <c r="E348" s="187"/>
      <c r="P348" s="200"/>
      <c r="Q348" s="163"/>
      <c r="R348" s="163"/>
      <c r="S348" s="163"/>
      <c r="T348" s="163"/>
      <c r="U348" s="163"/>
      <c r="V348" s="163"/>
      <c r="W348" s="163"/>
      <c r="X348" s="163"/>
      <c r="Y348" s="163"/>
    </row>
    <row r="349" spans="4:25" s="175" customFormat="1" ht="12.75" customHeight="1">
      <c r="D349" s="187"/>
      <c r="E349" s="187"/>
      <c r="P349" s="200"/>
      <c r="Q349" s="163"/>
      <c r="R349" s="163"/>
      <c r="S349" s="163"/>
      <c r="T349" s="163"/>
      <c r="U349" s="163"/>
      <c r="V349" s="163"/>
      <c r="W349" s="163"/>
      <c r="X349" s="163"/>
      <c r="Y349" s="163"/>
    </row>
    <row r="350" spans="4:25" s="175" customFormat="1" ht="12.75" customHeight="1">
      <c r="D350" s="187"/>
      <c r="E350" s="187"/>
      <c r="P350" s="200"/>
      <c r="Q350" s="163"/>
      <c r="R350" s="163"/>
      <c r="S350" s="163"/>
      <c r="T350" s="163"/>
      <c r="U350" s="163"/>
      <c r="V350" s="163"/>
      <c r="W350" s="163"/>
      <c r="X350" s="163"/>
      <c r="Y350" s="163"/>
    </row>
    <row r="351" spans="4:25" s="175" customFormat="1" ht="12.75" customHeight="1">
      <c r="D351" s="187"/>
      <c r="E351" s="187"/>
      <c r="P351" s="200"/>
      <c r="Q351" s="163"/>
      <c r="R351" s="163"/>
      <c r="S351" s="163"/>
      <c r="T351" s="163"/>
      <c r="U351" s="163"/>
      <c r="V351" s="163"/>
      <c r="W351" s="163"/>
      <c r="X351" s="163"/>
      <c r="Y351" s="163"/>
    </row>
    <row r="352" spans="4:25" s="175" customFormat="1" ht="12.75" customHeight="1">
      <c r="D352" s="187"/>
      <c r="E352" s="187"/>
      <c r="P352" s="200"/>
      <c r="Q352" s="163"/>
      <c r="R352" s="163"/>
      <c r="S352" s="163"/>
      <c r="T352" s="163"/>
      <c r="U352" s="163"/>
      <c r="V352" s="163"/>
      <c r="W352" s="163"/>
      <c r="X352" s="163"/>
      <c r="Y352" s="163"/>
    </row>
    <row r="353" spans="4:25" s="175" customFormat="1" ht="12.75" customHeight="1">
      <c r="D353" s="187"/>
      <c r="E353" s="187"/>
      <c r="P353" s="200"/>
      <c r="Q353" s="163"/>
      <c r="R353" s="163"/>
      <c r="S353" s="163"/>
      <c r="T353" s="163"/>
      <c r="U353" s="163"/>
      <c r="V353" s="163"/>
      <c r="W353" s="163"/>
      <c r="X353" s="163"/>
      <c r="Y353" s="163"/>
    </row>
    <row r="354" spans="4:25" s="175" customFormat="1" ht="12.75" customHeight="1">
      <c r="D354" s="187"/>
      <c r="E354" s="187"/>
      <c r="P354" s="200"/>
      <c r="Q354" s="163"/>
      <c r="R354" s="163"/>
      <c r="S354" s="163"/>
      <c r="T354" s="163"/>
      <c r="U354" s="163"/>
      <c r="V354" s="163"/>
      <c r="W354" s="163"/>
      <c r="X354" s="163"/>
      <c r="Y354" s="163"/>
    </row>
    <row r="355" spans="4:25" s="175" customFormat="1" ht="12.75" customHeight="1">
      <c r="D355" s="187"/>
      <c r="E355" s="187"/>
      <c r="P355" s="200"/>
      <c r="Q355" s="163"/>
      <c r="R355" s="163"/>
      <c r="S355" s="163"/>
      <c r="T355" s="163"/>
      <c r="U355" s="163"/>
      <c r="V355" s="163"/>
      <c r="W355" s="163"/>
      <c r="X355" s="163"/>
      <c r="Y355" s="163"/>
    </row>
    <row r="356" spans="4:25" s="175" customFormat="1" ht="12.75" customHeight="1">
      <c r="D356" s="187"/>
      <c r="E356" s="187"/>
      <c r="P356" s="200"/>
      <c r="Q356" s="163"/>
      <c r="R356" s="163"/>
      <c r="S356" s="163"/>
      <c r="T356" s="163"/>
      <c r="U356" s="163"/>
      <c r="V356" s="163"/>
      <c r="W356" s="163"/>
      <c r="X356" s="163"/>
      <c r="Y356" s="163"/>
    </row>
    <row r="357" spans="4:25" s="175" customFormat="1" ht="12.75" customHeight="1">
      <c r="D357" s="187"/>
      <c r="E357" s="187"/>
      <c r="P357" s="200"/>
      <c r="Q357" s="163"/>
      <c r="R357" s="163"/>
      <c r="S357" s="163"/>
      <c r="T357" s="163"/>
      <c r="U357" s="163"/>
      <c r="V357" s="163"/>
      <c r="W357" s="163"/>
      <c r="X357" s="163"/>
      <c r="Y357" s="163"/>
    </row>
    <row r="358" spans="4:25" s="175" customFormat="1" ht="12.75" customHeight="1">
      <c r="D358" s="187"/>
      <c r="E358" s="187"/>
      <c r="P358" s="200"/>
      <c r="Q358" s="163"/>
      <c r="R358" s="163"/>
      <c r="S358" s="163"/>
      <c r="T358" s="163"/>
      <c r="U358" s="163"/>
      <c r="V358" s="163"/>
      <c r="W358" s="163"/>
      <c r="X358" s="163"/>
      <c r="Y358" s="163"/>
    </row>
    <row r="359" spans="4:25" s="175" customFormat="1" ht="12.75" customHeight="1">
      <c r="D359" s="187"/>
      <c r="E359" s="187"/>
      <c r="P359" s="200"/>
      <c r="Q359" s="163"/>
      <c r="R359" s="163"/>
      <c r="S359" s="163"/>
      <c r="T359" s="163"/>
      <c r="U359" s="163"/>
      <c r="V359" s="163"/>
      <c r="W359" s="163"/>
      <c r="X359" s="163"/>
      <c r="Y359" s="163"/>
    </row>
    <row r="360" spans="4:25" s="175" customFormat="1" ht="12.75" customHeight="1">
      <c r="D360" s="187"/>
      <c r="E360" s="187"/>
      <c r="P360" s="200"/>
      <c r="Q360" s="163"/>
      <c r="R360" s="163"/>
      <c r="S360" s="163"/>
      <c r="T360" s="163"/>
      <c r="U360" s="163"/>
      <c r="V360" s="163"/>
      <c r="W360" s="163"/>
      <c r="X360" s="163"/>
      <c r="Y360" s="163"/>
    </row>
    <row r="361" spans="4:25" s="175" customFormat="1" ht="12.75" customHeight="1">
      <c r="D361" s="187"/>
      <c r="E361" s="187"/>
      <c r="P361" s="200"/>
      <c r="Q361" s="163"/>
      <c r="R361" s="163"/>
      <c r="S361" s="163"/>
      <c r="T361" s="163"/>
      <c r="U361" s="163"/>
      <c r="V361" s="163"/>
      <c r="W361" s="163"/>
      <c r="X361" s="163"/>
      <c r="Y361" s="163"/>
    </row>
    <row r="362" spans="4:25" s="175" customFormat="1" ht="12.75" customHeight="1">
      <c r="D362" s="187"/>
      <c r="E362" s="187"/>
      <c r="P362" s="200"/>
      <c r="Q362" s="163"/>
      <c r="R362" s="163"/>
      <c r="S362" s="163"/>
      <c r="T362" s="163"/>
      <c r="U362" s="163"/>
      <c r="V362" s="163"/>
      <c r="W362" s="163"/>
      <c r="X362" s="163"/>
      <c r="Y362" s="163"/>
    </row>
    <row r="363" spans="4:25" s="175" customFormat="1" ht="12.75" customHeight="1">
      <c r="D363" s="187"/>
      <c r="E363" s="187"/>
      <c r="P363" s="200"/>
      <c r="Q363" s="163"/>
      <c r="R363" s="163"/>
      <c r="S363" s="163"/>
      <c r="T363" s="163"/>
      <c r="U363" s="163"/>
      <c r="V363" s="163"/>
      <c r="W363" s="163"/>
      <c r="X363" s="163"/>
      <c r="Y363" s="163"/>
    </row>
    <row r="364" spans="4:25" s="175" customFormat="1" ht="12.75" customHeight="1">
      <c r="D364" s="187"/>
      <c r="E364" s="187"/>
      <c r="P364" s="200"/>
      <c r="Q364" s="163"/>
      <c r="R364" s="163"/>
      <c r="S364" s="163"/>
      <c r="T364" s="163"/>
      <c r="U364" s="163"/>
      <c r="V364" s="163"/>
      <c r="W364" s="163"/>
      <c r="X364" s="163"/>
      <c r="Y364" s="163"/>
    </row>
    <row r="365" spans="4:25" s="175" customFormat="1" ht="12.75" customHeight="1">
      <c r="D365" s="187"/>
      <c r="E365" s="187"/>
      <c r="P365" s="200"/>
      <c r="Q365" s="163"/>
      <c r="R365" s="163"/>
      <c r="S365" s="163"/>
      <c r="T365" s="163"/>
      <c r="U365" s="163"/>
      <c r="V365" s="163"/>
      <c r="W365" s="163"/>
      <c r="X365" s="163"/>
      <c r="Y365" s="163"/>
    </row>
    <row r="366" spans="4:25" s="175" customFormat="1" ht="12.75" customHeight="1">
      <c r="D366" s="187"/>
      <c r="E366" s="187"/>
      <c r="P366" s="200"/>
      <c r="Q366" s="163"/>
      <c r="R366" s="163"/>
      <c r="S366" s="163"/>
      <c r="T366" s="163"/>
      <c r="U366" s="163"/>
      <c r="V366" s="163"/>
      <c r="W366" s="163"/>
      <c r="X366" s="163"/>
      <c r="Y366" s="163"/>
    </row>
    <row r="367" spans="4:25" s="175" customFormat="1" ht="12.75" customHeight="1">
      <c r="D367" s="187"/>
      <c r="E367" s="187"/>
      <c r="P367" s="200"/>
      <c r="Q367" s="163"/>
      <c r="R367" s="163"/>
      <c r="S367" s="163"/>
      <c r="T367" s="163"/>
      <c r="U367" s="163"/>
      <c r="V367" s="163"/>
      <c r="W367" s="163"/>
      <c r="X367" s="163"/>
      <c r="Y367" s="163"/>
    </row>
    <row r="368" spans="4:25" s="175" customFormat="1" ht="12.75" customHeight="1">
      <c r="D368" s="187"/>
      <c r="E368" s="187"/>
      <c r="P368" s="200"/>
      <c r="Q368" s="163"/>
      <c r="R368" s="163"/>
      <c r="S368" s="163"/>
      <c r="T368" s="163"/>
      <c r="U368" s="163"/>
      <c r="V368" s="163"/>
      <c r="W368" s="163"/>
      <c r="X368" s="163"/>
      <c r="Y368" s="163"/>
    </row>
    <row r="369" spans="4:25" s="175" customFormat="1" ht="12.75" customHeight="1">
      <c r="D369" s="187"/>
      <c r="E369" s="187"/>
      <c r="P369" s="200"/>
      <c r="Q369" s="163"/>
      <c r="R369" s="163"/>
      <c r="S369" s="163"/>
      <c r="T369" s="163"/>
      <c r="U369" s="163"/>
      <c r="V369" s="163"/>
      <c r="W369" s="163"/>
      <c r="X369" s="163"/>
      <c r="Y369" s="163"/>
    </row>
    <row r="370" spans="4:25" s="175" customFormat="1" ht="12.75" customHeight="1">
      <c r="D370" s="187"/>
      <c r="E370" s="187"/>
      <c r="P370" s="200"/>
      <c r="Q370" s="163"/>
      <c r="R370" s="163"/>
      <c r="S370" s="163"/>
      <c r="T370" s="163"/>
      <c r="U370" s="163"/>
      <c r="V370" s="163"/>
      <c r="W370" s="163"/>
      <c r="X370" s="163"/>
      <c r="Y370" s="163"/>
    </row>
    <row r="371" spans="4:25" s="175" customFormat="1" ht="12.75" customHeight="1">
      <c r="D371" s="187"/>
      <c r="E371" s="187"/>
      <c r="P371" s="200"/>
      <c r="Q371" s="163"/>
      <c r="R371" s="163"/>
      <c r="S371" s="163"/>
      <c r="T371" s="163"/>
      <c r="U371" s="163"/>
      <c r="V371" s="163"/>
      <c r="W371" s="163"/>
      <c r="X371" s="163"/>
      <c r="Y371" s="163"/>
    </row>
    <row r="372" spans="4:25" s="175" customFormat="1" ht="12.75" customHeight="1">
      <c r="D372" s="187"/>
      <c r="E372" s="187"/>
      <c r="P372" s="200"/>
      <c r="Q372" s="163"/>
      <c r="R372" s="163"/>
      <c r="S372" s="163"/>
      <c r="T372" s="163"/>
      <c r="U372" s="163"/>
      <c r="V372" s="163"/>
      <c r="W372" s="163"/>
      <c r="X372" s="163"/>
      <c r="Y372" s="163"/>
    </row>
    <row r="373" spans="4:25" s="175" customFormat="1" ht="12.75" customHeight="1">
      <c r="D373" s="187"/>
      <c r="E373" s="187"/>
      <c r="P373" s="200"/>
      <c r="Q373" s="163"/>
      <c r="R373" s="163"/>
      <c r="S373" s="163"/>
      <c r="T373" s="163"/>
      <c r="U373" s="163"/>
      <c r="V373" s="163"/>
      <c r="W373" s="163"/>
      <c r="X373" s="163"/>
      <c r="Y373" s="163"/>
    </row>
    <row r="374" spans="4:25" s="175" customFormat="1" ht="12.75" customHeight="1">
      <c r="D374" s="187"/>
      <c r="E374" s="187"/>
      <c r="P374" s="200"/>
      <c r="Q374" s="163"/>
      <c r="R374" s="163"/>
      <c r="S374" s="163"/>
      <c r="T374" s="163"/>
      <c r="U374" s="163"/>
      <c r="V374" s="163"/>
      <c r="W374" s="163"/>
      <c r="X374" s="163"/>
      <c r="Y374" s="163"/>
    </row>
    <row r="375" spans="4:25" s="175" customFormat="1" ht="12.75" customHeight="1">
      <c r="D375" s="187"/>
      <c r="E375" s="187"/>
      <c r="P375" s="200"/>
      <c r="Q375" s="163"/>
      <c r="R375" s="163"/>
      <c r="S375" s="163"/>
      <c r="T375" s="163"/>
      <c r="U375" s="163"/>
      <c r="V375" s="163"/>
      <c r="W375" s="163"/>
      <c r="X375" s="163"/>
      <c r="Y375" s="163"/>
    </row>
    <row r="376" spans="4:25" s="175" customFormat="1" ht="12.75" customHeight="1">
      <c r="D376" s="187"/>
      <c r="E376" s="187"/>
      <c r="P376" s="200"/>
      <c r="Q376" s="163"/>
      <c r="R376" s="163"/>
      <c r="S376" s="163"/>
      <c r="T376" s="163"/>
      <c r="U376" s="163"/>
      <c r="V376" s="163"/>
      <c r="W376" s="163"/>
      <c r="X376" s="163"/>
      <c r="Y376" s="163"/>
    </row>
    <row r="377" spans="4:25" s="175" customFormat="1" ht="12.75" customHeight="1">
      <c r="D377" s="187"/>
      <c r="E377" s="187"/>
      <c r="P377" s="200"/>
      <c r="Q377" s="163"/>
      <c r="R377" s="163"/>
      <c r="S377" s="163"/>
      <c r="T377" s="163"/>
      <c r="U377" s="163"/>
      <c r="V377" s="163"/>
      <c r="W377" s="163"/>
      <c r="X377" s="163"/>
      <c r="Y377" s="163"/>
    </row>
    <row r="378" spans="4:25" s="175" customFormat="1" ht="12.75" customHeight="1">
      <c r="D378" s="187"/>
      <c r="E378" s="187"/>
      <c r="P378" s="200"/>
      <c r="Q378" s="163"/>
      <c r="R378" s="163"/>
      <c r="S378" s="163"/>
      <c r="T378" s="163"/>
      <c r="U378" s="163"/>
      <c r="V378" s="163"/>
      <c r="W378" s="163"/>
      <c r="X378" s="163"/>
      <c r="Y378" s="163"/>
    </row>
    <row r="379" spans="4:25" s="175" customFormat="1" ht="12.75" customHeight="1">
      <c r="D379" s="187"/>
      <c r="E379" s="187"/>
      <c r="P379" s="200"/>
      <c r="Q379" s="163"/>
      <c r="R379" s="163"/>
      <c r="S379" s="163"/>
      <c r="T379" s="163"/>
      <c r="U379" s="163"/>
      <c r="V379" s="163"/>
      <c r="W379" s="163"/>
      <c r="X379" s="163"/>
      <c r="Y379" s="163"/>
    </row>
    <row r="380" spans="4:25" s="175" customFormat="1" ht="12.75" customHeight="1">
      <c r="D380" s="187"/>
      <c r="E380" s="187"/>
      <c r="P380" s="200"/>
      <c r="Q380" s="163"/>
      <c r="R380" s="163"/>
      <c r="S380" s="163"/>
      <c r="T380" s="163"/>
      <c r="U380" s="163"/>
      <c r="V380" s="163"/>
      <c r="W380" s="163"/>
      <c r="X380" s="163"/>
      <c r="Y380" s="163"/>
    </row>
    <row r="381" spans="4:25" s="175" customFormat="1" ht="12.75" customHeight="1">
      <c r="D381" s="187"/>
      <c r="E381" s="187"/>
      <c r="P381" s="200"/>
      <c r="Q381" s="163"/>
      <c r="R381" s="163"/>
      <c r="S381" s="163"/>
      <c r="T381" s="163"/>
      <c r="U381" s="163"/>
      <c r="V381" s="163"/>
      <c r="W381" s="163"/>
      <c r="X381" s="163"/>
      <c r="Y381" s="163"/>
    </row>
    <row r="382" spans="4:25" s="175" customFormat="1" ht="12.75" customHeight="1">
      <c r="D382" s="187"/>
      <c r="E382" s="187"/>
      <c r="P382" s="200"/>
      <c r="Q382" s="163"/>
      <c r="R382" s="163"/>
      <c r="S382" s="163"/>
      <c r="T382" s="163"/>
      <c r="U382" s="163"/>
      <c r="V382" s="163"/>
      <c r="W382" s="163"/>
      <c r="X382" s="163"/>
      <c r="Y382" s="163"/>
    </row>
    <row r="383" spans="4:25" s="175" customFormat="1" ht="12.75" customHeight="1">
      <c r="D383" s="187"/>
      <c r="E383" s="187"/>
      <c r="P383" s="200"/>
      <c r="Q383" s="163"/>
      <c r="R383" s="163"/>
      <c r="S383" s="163"/>
      <c r="T383" s="163"/>
      <c r="U383" s="163"/>
      <c r="V383" s="163"/>
      <c r="W383" s="163"/>
      <c r="X383" s="163"/>
      <c r="Y383" s="163"/>
    </row>
    <row r="384" spans="4:25" s="175" customFormat="1" ht="12.75" customHeight="1">
      <c r="D384" s="187"/>
      <c r="E384" s="187"/>
      <c r="P384" s="200"/>
      <c r="Q384" s="163"/>
      <c r="R384" s="163"/>
      <c r="S384" s="163"/>
      <c r="T384" s="163"/>
      <c r="U384" s="163"/>
      <c r="V384" s="163"/>
      <c r="W384" s="163"/>
      <c r="X384" s="163"/>
      <c r="Y384" s="163"/>
    </row>
    <row r="385" spans="4:25" s="175" customFormat="1" ht="12.75" customHeight="1">
      <c r="D385" s="187"/>
      <c r="E385" s="187"/>
      <c r="P385" s="200"/>
      <c r="Q385" s="163"/>
      <c r="R385" s="163"/>
      <c r="S385" s="163"/>
      <c r="T385" s="163"/>
      <c r="U385" s="163"/>
      <c r="V385" s="163"/>
      <c r="W385" s="163"/>
      <c r="X385" s="163"/>
      <c r="Y385" s="163"/>
    </row>
    <row r="386" spans="4:25" s="175" customFormat="1" ht="12.75" customHeight="1">
      <c r="D386" s="187"/>
      <c r="E386" s="187"/>
      <c r="P386" s="200"/>
      <c r="Q386" s="163"/>
      <c r="R386" s="163"/>
      <c r="S386" s="163"/>
      <c r="T386" s="163"/>
      <c r="U386" s="163"/>
      <c r="V386" s="163"/>
      <c r="W386" s="163"/>
      <c r="X386" s="163"/>
      <c r="Y386" s="163"/>
    </row>
    <row r="387" spans="4:25" s="175" customFormat="1" ht="12.75" customHeight="1">
      <c r="D387" s="187"/>
      <c r="E387" s="187"/>
      <c r="P387" s="200"/>
      <c r="Q387" s="163"/>
      <c r="R387" s="163"/>
      <c r="S387" s="163"/>
      <c r="T387" s="163"/>
      <c r="U387" s="163"/>
      <c r="V387" s="163"/>
      <c r="W387" s="163"/>
      <c r="X387" s="163"/>
      <c r="Y387" s="163"/>
    </row>
    <row r="388" spans="4:25" s="175" customFormat="1" ht="12.75" customHeight="1">
      <c r="D388" s="187"/>
      <c r="E388" s="187"/>
      <c r="P388" s="200"/>
      <c r="Q388" s="163"/>
      <c r="R388" s="163"/>
      <c r="S388" s="163"/>
      <c r="T388" s="163"/>
      <c r="U388" s="163"/>
      <c r="V388" s="163"/>
      <c r="W388" s="163"/>
      <c r="X388" s="163"/>
      <c r="Y388" s="163"/>
    </row>
    <row r="389" spans="4:25" s="175" customFormat="1" ht="12.75" customHeight="1">
      <c r="D389" s="187"/>
      <c r="E389" s="187"/>
      <c r="P389" s="200"/>
      <c r="Q389" s="163"/>
      <c r="R389" s="163"/>
      <c r="S389" s="163"/>
      <c r="T389" s="163"/>
      <c r="U389" s="163"/>
      <c r="V389" s="163"/>
      <c r="W389" s="163"/>
      <c r="X389" s="163"/>
      <c r="Y389" s="163"/>
    </row>
    <row r="390" spans="4:25" s="175" customFormat="1" ht="12.75" customHeight="1">
      <c r="D390" s="187"/>
      <c r="E390" s="187"/>
      <c r="P390" s="200"/>
      <c r="Q390" s="163"/>
      <c r="R390" s="163"/>
      <c r="S390" s="163"/>
      <c r="T390" s="163"/>
      <c r="U390" s="163"/>
      <c r="V390" s="163"/>
      <c r="W390" s="163"/>
      <c r="X390" s="163"/>
      <c r="Y390" s="163"/>
    </row>
    <row r="391" spans="4:25" s="175" customFormat="1" ht="12.75" customHeight="1">
      <c r="D391" s="187"/>
      <c r="E391" s="187"/>
      <c r="P391" s="200"/>
      <c r="Q391" s="163"/>
      <c r="R391" s="163"/>
      <c r="S391" s="163"/>
      <c r="T391" s="163"/>
      <c r="U391" s="163"/>
      <c r="V391" s="163"/>
      <c r="W391" s="163"/>
      <c r="X391" s="163"/>
      <c r="Y391" s="163"/>
    </row>
    <row r="392" spans="4:25" s="175" customFormat="1" ht="12.75" customHeight="1">
      <c r="D392" s="187"/>
      <c r="E392" s="187"/>
      <c r="P392" s="200"/>
      <c r="Q392" s="163"/>
      <c r="R392" s="163"/>
      <c r="S392" s="163"/>
      <c r="T392" s="163"/>
      <c r="U392" s="163"/>
      <c r="V392" s="163"/>
      <c r="W392" s="163"/>
      <c r="X392" s="163"/>
      <c r="Y392" s="163"/>
    </row>
    <row r="393" spans="4:25" s="175" customFormat="1" ht="12.75" customHeight="1">
      <c r="D393" s="187"/>
      <c r="E393" s="187"/>
      <c r="P393" s="200"/>
      <c r="Q393" s="163"/>
      <c r="R393" s="163"/>
      <c r="S393" s="163"/>
      <c r="T393" s="163"/>
      <c r="U393" s="163"/>
      <c r="V393" s="163"/>
      <c r="W393" s="163"/>
      <c r="X393" s="163"/>
      <c r="Y393" s="163"/>
    </row>
    <row r="394" spans="4:25" s="175" customFormat="1" ht="12.75" customHeight="1">
      <c r="D394" s="187"/>
      <c r="E394" s="187"/>
      <c r="P394" s="200"/>
      <c r="Q394" s="163"/>
      <c r="R394" s="163"/>
      <c r="S394" s="163"/>
      <c r="T394" s="163"/>
      <c r="U394" s="163"/>
      <c r="V394" s="163"/>
      <c r="W394" s="163"/>
      <c r="X394" s="163"/>
      <c r="Y394" s="163"/>
    </row>
    <row r="395" spans="4:25" s="175" customFormat="1" ht="12.75" customHeight="1">
      <c r="D395" s="187"/>
      <c r="E395" s="187"/>
      <c r="P395" s="200"/>
      <c r="Q395" s="163"/>
      <c r="R395" s="163"/>
      <c r="S395" s="163"/>
      <c r="T395" s="163"/>
      <c r="U395" s="163"/>
      <c r="V395" s="163"/>
      <c r="W395" s="163"/>
      <c r="X395" s="163"/>
      <c r="Y395" s="163"/>
    </row>
    <row r="396" spans="4:25" s="175" customFormat="1" ht="12.75" customHeight="1">
      <c r="D396" s="187"/>
      <c r="E396" s="187"/>
      <c r="P396" s="200"/>
      <c r="Q396" s="163"/>
      <c r="R396" s="163"/>
      <c r="S396" s="163"/>
      <c r="T396" s="163"/>
      <c r="U396" s="163"/>
      <c r="V396" s="163"/>
      <c r="W396" s="163"/>
      <c r="X396" s="163"/>
      <c r="Y396" s="163"/>
    </row>
    <row r="397" spans="4:25" s="175" customFormat="1" ht="12.75" customHeight="1">
      <c r="D397" s="187"/>
      <c r="E397" s="187"/>
      <c r="P397" s="200"/>
      <c r="Q397" s="163"/>
      <c r="R397" s="163"/>
      <c r="S397" s="163"/>
      <c r="T397" s="163"/>
      <c r="U397" s="163"/>
      <c r="V397" s="163"/>
      <c r="W397" s="163"/>
      <c r="X397" s="163"/>
      <c r="Y397" s="163"/>
    </row>
    <row r="398" spans="4:25" s="175" customFormat="1" ht="12.75" customHeight="1">
      <c r="D398" s="187"/>
      <c r="E398" s="187"/>
      <c r="P398" s="200"/>
      <c r="Q398" s="163"/>
      <c r="R398" s="163"/>
      <c r="S398" s="163"/>
      <c r="T398" s="163"/>
      <c r="U398" s="163"/>
      <c r="V398" s="163"/>
      <c r="W398" s="163"/>
      <c r="X398" s="163"/>
      <c r="Y398" s="163"/>
    </row>
    <row r="399" spans="4:25" s="175" customFormat="1" ht="12.75" customHeight="1">
      <c r="D399" s="187"/>
      <c r="E399" s="187"/>
      <c r="P399" s="200"/>
      <c r="Q399" s="163"/>
      <c r="R399" s="163"/>
      <c r="S399" s="163"/>
      <c r="T399" s="163"/>
      <c r="U399" s="163"/>
      <c r="V399" s="163"/>
      <c r="W399" s="163"/>
      <c r="X399" s="163"/>
      <c r="Y399" s="163"/>
    </row>
    <row r="400" spans="4:25" s="175" customFormat="1" ht="12.75" customHeight="1">
      <c r="D400" s="187"/>
      <c r="E400" s="187"/>
      <c r="P400" s="200"/>
      <c r="Q400" s="163"/>
      <c r="R400" s="163"/>
      <c r="S400" s="163"/>
      <c r="T400" s="163"/>
      <c r="U400" s="163"/>
      <c r="V400" s="163"/>
      <c r="W400" s="163"/>
      <c r="X400" s="163"/>
      <c r="Y400" s="163"/>
    </row>
    <row r="401" spans="4:25" s="175" customFormat="1" ht="12.75" customHeight="1">
      <c r="D401" s="187"/>
      <c r="E401" s="187"/>
      <c r="P401" s="200"/>
      <c r="Q401" s="163"/>
      <c r="R401" s="163"/>
      <c r="S401" s="163"/>
      <c r="T401" s="163"/>
      <c r="U401" s="163"/>
      <c r="V401" s="163"/>
      <c r="W401" s="163"/>
      <c r="X401" s="163"/>
      <c r="Y401" s="163"/>
    </row>
    <row r="402" spans="4:25" s="175" customFormat="1" ht="12.75" customHeight="1">
      <c r="D402" s="187"/>
      <c r="E402" s="187"/>
      <c r="P402" s="200"/>
      <c r="Q402" s="163"/>
      <c r="R402" s="163"/>
      <c r="S402" s="163"/>
      <c r="T402" s="163"/>
      <c r="U402" s="163"/>
      <c r="V402" s="163"/>
      <c r="W402" s="163"/>
      <c r="X402" s="163"/>
      <c r="Y402" s="163"/>
    </row>
    <row r="403" spans="4:25" s="175" customFormat="1" ht="12.75" customHeight="1">
      <c r="D403" s="187"/>
      <c r="E403" s="187"/>
      <c r="P403" s="200"/>
      <c r="Q403" s="163"/>
      <c r="R403" s="163"/>
      <c r="S403" s="163"/>
      <c r="T403" s="163"/>
      <c r="U403" s="163"/>
      <c r="V403" s="163"/>
      <c r="W403" s="163"/>
      <c r="X403" s="163"/>
      <c r="Y403" s="163"/>
    </row>
    <row r="404" spans="4:25" s="175" customFormat="1" ht="12.75" customHeight="1">
      <c r="D404" s="187"/>
      <c r="E404" s="187"/>
      <c r="P404" s="200"/>
      <c r="Q404" s="163"/>
      <c r="R404" s="163"/>
      <c r="S404" s="163"/>
      <c r="T404" s="163"/>
      <c r="U404" s="163"/>
      <c r="V404" s="163"/>
      <c r="W404" s="163"/>
      <c r="X404" s="163"/>
      <c r="Y404" s="163"/>
    </row>
    <row r="405" spans="4:25" s="175" customFormat="1" ht="12.75" customHeight="1">
      <c r="D405" s="187"/>
      <c r="E405" s="187"/>
      <c r="P405" s="200"/>
      <c r="Q405" s="163"/>
      <c r="R405" s="163"/>
      <c r="S405" s="163"/>
      <c r="T405" s="163"/>
      <c r="U405" s="163"/>
      <c r="V405" s="163"/>
      <c r="W405" s="163"/>
      <c r="X405" s="163"/>
      <c r="Y405" s="163"/>
    </row>
    <row r="406" spans="4:25" s="175" customFormat="1" ht="12.75" customHeight="1">
      <c r="D406" s="187"/>
      <c r="E406" s="187"/>
      <c r="P406" s="200"/>
      <c r="Q406" s="163"/>
      <c r="R406" s="163"/>
      <c r="S406" s="163"/>
      <c r="T406" s="163"/>
      <c r="U406" s="163"/>
      <c r="V406" s="163"/>
      <c r="W406" s="163"/>
      <c r="X406" s="163"/>
      <c r="Y406" s="163"/>
    </row>
    <row r="407" spans="4:25" s="175" customFormat="1" ht="12.75" customHeight="1">
      <c r="D407" s="187"/>
      <c r="E407" s="187"/>
      <c r="P407" s="200"/>
      <c r="Q407" s="163"/>
      <c r="R407" s="163"/>
      <c r="S407" s="163"/>
      <c r="T407" s="163"/>
      <c r="U407" s="163"/>
      <c r="V407" s="163"/>
      <c r="W407" s="163"/>
      <c r="X407" s="163"/>
      <c r="Y407" s="163"/>
    </row>
    <row r="408" spans="4:25" s="175" customFormat="1" ht="12.75" customHeight="1">
      <c r="D408" s="187"/>
      <c r="E408" s="187"/>
      <c r="P408" s="200"/>
      <c r="Q408" s="163"/>
      <c r="R408" s="163"/>
      <c r="S408" s="163"/>
      <c r="T408" s="163"/>
      <c r="U408" s="163"/>
      <c r="V408" s="163"/>
      <c r="W408" s="163"/>
      <c r="X408" s="163"/>
      <c r="Y408" s="163"/>
    </row>
    <row r="409" spans="4:25" s="175" customFormat="1" ht="12.75" customHeight="1">
      <c r="D409" s="187"/>
      <c r="E409" s="187"/>
      <c r="P409" s="200"/>
      <c r="Q409" s="163"/>
      <c r="R409" s="163"/>
      <c r="S409" s="163"/>
      <c r="T409" s="163"/>
      <c r="U409" s="163"/>
      <c r="V409" s="163"/>
      <c r="W409" s="163"/>
      <c r="X409" s="163"/>
      <c r="Y409" s="163"/>
    </row>
    <row r="410" spans="4:25" s="175" customFormat="1" ht="12.75" customHeight="1">
      <c r="D410" s="187"/>
      <c r="E410" s="187"/>
      <c r="P410" s="200"/>
      <c r="Q410" s="163"/>
      <c r="R410" s="163"/>
      <c r="S410" s="163"/>
      <c r="T410" s="163"/>
      <c r="U410" s="163"/>
      <c r="V410" s="163"/>
      <c r="W410" s="163"/>
      <c r="X410" s="163"/>
      <c r="Y410" s="163"/>
    </row>
    <row r="411" spans="4:25" s="175" customFormat="1" ht="12.75" customHeight="1">
      <c r="D411" s="187"/>
      <c r="E411" s="187"/>
      <c r="P411" s="200"/>
      <c r="Q411" s="163"/>
      <c r="R411" s="163"/>
      <c r="S411" s="163"/>
      <c r="T411" s="163"/>
      <c r="U411" s="163"/>
      <c r="V411" s="163"/>
      <c r="W411" s="163"/>
      <c r="X411" s="163"/>
      <c r="Y411" s="163"/>
    </row>
    <row r="412" spans="4:25" s="175" customFormat="1" ht="12.75" customHeight="1">
      <c r="D412" s="187"/>
      <c r="E412" s="187"/>
      <c r="P412" s="200"/>
      <c r="Q412" s="163"/>
      <c r="R412" s="163"/>
      <c r="S412" s="163"/>
      <c r="T412" s="163"/>
      <c r="U412" s="163"/>
      <c r="V412" s="163"/>
      <c r="W412" s="163"/>
      <c r="X412" s="163"/>
      <c r="Y412" s="163"/>
    </row>
    <row r="413" spans="4:25" s="175" customFormat="1" ht="12.75" customHeight="1">
      <c r="D413" s="187"/>
      <c r="E413" s="187"/>
      <c r="P413" s="200"/>
      <c r="Q413" s="163"/>
      <c r="R413" s="163"/>
      <c r="S413" s="163"/>
      <c r="T413" s="163"/>
      <c r="U413" s="163"/>
      <c r="V413" s="163"/>
      <c r="W413" s="163"/>
      <c r="X413" s="163"/>
      <c r="Y413" s="163"/>
    </row>
    <row r="414" spans="4:25" s="175" customFormat="1" ht="12.75" customHeight="1">
      <c r="D414" s="187"/>
      <c r="E414" s="187"/>
      <c r="P414" s="200"/>
      <c r="Q414" s="163"/>
      <c r="R414" s="163"/>
      <c r="S414" s="163"/>
      <c r="T414" s="163"/>
      <c r="U414" s="163"/>
      <c r="V414" s="163"/>
      <c r="W414" s="163"/>
      <c r="X414" s="163"/>
      <c r="Y414" s="163"/>
    </row>
    <row r="415" spans="4:25" s="175" customFormat="1" ht="12.75" customHeight="1">
      <c r="D415" s="187"/>
      <c r="E415" s="187"/>
      <c r="P415" s="200"/>
      <c r="Q415" s="163"/>
      <c r="R415" s="163"/>
      <c r="S415" s="163"/>
      <c r="T415" s="163"/>
      <c r="U415" s="163"/>
      <c r="V415" s="163"/>
      <c r="W415" s="163"/>
      <c r="X415" s="163"/>
      <c r="Y415" s="163"/>
    </row>
    <row r="416" spans="4:25" s="175" customFormat="1" ht="12.75" customHeight="1">
      <c r="D416" s="187"/>
      <c r="E416" s="187"/>
      <c r="P416" s="200"/>
      <c r="Q416" s="163"/>
      <c r="R416" s="163"/>
      <c r="S416" s="163"/>
      <c r="T416" s="163"/>
      <c r="U416" s="163"/>
      <c r="V416" s="163"/>
      <c r="W416" s="163"/>
      <c r="X416" s="163"/>
      <c r="Y416" s="163"/>
    </row>
    <row r="417" spans="4:25" s="175" customFormat="1" ht="12.75" customHeight="1">
      <c r="D417" s="187"/>
      <c r="E417" s="187"/>
      <c r="P417" s="200"/>
      <c r="Q417" s="163"/>
      <c r="R417" s="163"/>
      <c r="S417" s="163"/>
      <c r="T417" s="163"/>
      <c r="U417" s="163"/>
      <c r="V417" s="163"/>
      <c r="W417" s="163"/>
      <c r="X417" s="163"/>
      <c r="Y417" s="163"/>
    </row>
    <row r="418" spans="4:25" s="175" customFormat="1" ht="12.75" customHeight="1">
      <c r="D418" s="187"/>
      <c r="E418" s="187"/>
      <c r="P418" s="200"/>
      <c r="Q418" s="163"/>
      <c r="R418" s="163"/>
      <c r="S418" s="163"/>
      <c r="T418" s="163"/>
      <c r="U418" s="163"/>
      <c r="V418" s="163"/>
      <c r="W418" s="163"/>
      <c r="X418" s="163"/>
      <c r="Y418" s="163"/>
    </row>
    <row r="419" spans="4:25" s="175" customFormat="1" ht="12.75" customHeight="1">
      <c r="D419" s="187"/>
      <c r="E419" s="187"/>
      <c r="P419" s="200"/>
      <c r="Q419" s="163"/>
      <c r="R419" s="163"/>
      <c r="S419" s="163"/>
      <c r="T419" s="163"/>
      <c r="U419" s="163"/>
      <c r="V419" s="163"/>
      <c r="W419" s="163"/>
      <c r="X419" s="163"/>
      <c r="Y419" s="163"/>
    </row>
    <row r="420" spans="4:25" s="175" customFormat="1" ht="12.75" customHeight="1">
      <c r="D420" s="187"/>
      <c r="E420" s="187"/>
      <c r="P420" s="200"/>
      <c r="Q420" s="163"/>
      <c r="R420" s="163"/>
      <c r="S420" s="163"/>
      <c r="T420" s="163"/>
      <c r="U420" s="163"/>
      <c r="V420" s="163"/>
      <c r="W420" s="163"/>
      <c r="X420" s="163"/>
      <c r="Y420" s="163"/>
    </row>
    <row r="421" spans="4:25" s="175" customFormat="1" ht="12.75" customHeight="1">
      <c r="D421" s="187"/>
      <c r="E421" s="187"/>
      <c r="P421" s="200"/>
      <c r="Q421" s="163"/>
      <c r="R421" s="163"/>
      <c r="S421" s="163"/>
      <c r="T421" s="163"/>
      <c r="U421" s="163"/>
      <c r="V421" s="163"/>
      <c r="W421" s="163"/>
      <c r="X421" s="163"/>
      <c r="Y421" s="163"/>
    </row>
    <row r="422" spans="4:25" s="175" customFormat="1" ht="12.75" customHeight="1">
      <c r="D422" s="187"/>
      <c r="E422" s="187"/>
      <c r="P422" s="200"/>
      <c r="Q422" s="163"/>
      <c r="R422" s="163"/>
      <c r="S422" s="163"/>
      <c r="T422" s="163"/>
      <c r="U422" s="163"/>
      <c r="V422" s="163"/>
      <c r="W422" s="163"/>
      <c r="X422" s="163"/>
      <c r="Y422" s="163"/>
    </row>
    <row r="423" spans="4:25" s="175" customFormat="1" ht="12.75" customHeight="1">
      <c r="D423" s="187"/>
      <c r="E423" s="187"/>
      <c r="P423" s="200"/>
      <c r="Q423" s="163"/>
      <c r="R423" s="163"/>
      <c r="S423" s="163"/>
      <c r="T423" s="163"/>
      <c r="U423" s="163"/>
      <c r="V423" s="163"/>
      <c r="W423" s="163"/>
      <c r="X423" s="163"/>
      <c r="Y423" s="163"/>
    </row>
    <row r="424" spans="4:25" s="175" customFormat="1" ht="12.75" customHeight="1">
      <c r="D424" s="187"/>
      <c r="E424" s="187"/>
      <c r="P424" s="200"/>
      <c r="Q424" s="163"/>
      <c r="R424" s="163"/>
      <c r="S424" s="163"/>
      <c r="T424" s="163"/>
      <c r="U424" s="163"/>
      <c r="V424" s="163"/>
      <c r="W424" s="163"/>
      <c r="X424" s="163"/>
      <c r="Y424" s="163"/>
    </row>
    <row r="425" spans="4:25" s="175" customFormat="1" ht="12.75" customHeight="1">
      <c r="D425" s="187"/>
      <c r="E425" s="187"/>
      <c r="P425" s="200"/>
      <c r="Q425" s="163"/>
      <c r="R425" s="163"/>
      <c r="S425" s="163"/>
      <c r="T425" s="163"/>
      <c r="U425" s="163"/>
      <c r="V425" s="163"/>
      <c r="W425" s="163"/>
      <c r="X425" s="163"/>
      <c r="Y425" s="163"/>
    </row>
    <row r="426" spans="4:25" s="175" customFormat="1" ht="12.75" customHeight="1">
      <c r="D426" s="187"/>
      <c r="E426" s="187"/>
      <c r="P426" s="200"/>
      <c r="Q426" s="163"/>
      <c r="R426" s="163"/>
      <c r="S426" s="163"/>
      <c r="T426" s="163"/>
      <c r="U426" s="163"/>
      <c r="V426" s="163"/>
      <c r="W426" s="163"/>
      <c r="X426" s="163"/>
      <c r="Y426" s="163"/>
    </row>
    <row r="427" spans="4:25" s="175" customFormat="1" ht="12.75" customHeight="1">
      <c r="D427" s="187"/>
      <c r="E427" s="187"/>
      <c r="P427" s="200"/>
      <c r="Q427" s="163"/>
      <c r="R427" s="163"/>
      <c r="S427" s="163"/>
      <c r="T427" s="163"/>
      <c r="U427" s="163"/>
      <c r="V427" s="163"/>
      <c r="W427" s="163"/>
      <c r="X427" s="163"/>
      <c r="Y427" s="163"/>
    </row>
    <row r="428" spans="4:25" s="175" customFormat="1" ht="12.75" customHeight="1">
      <c r="D428" s="187"/>
      <c r="E428" s="187"/>
      <c r="P428" s="200"/>
      <c r="Q428" s="163"/>
      <c r="R428" s="163"/>
      <c r="S428" s="163"/>
      <c r="T428" s="163"/>
      <c r="U428" s="163"/>
      <c r="V428" s="163"/>
      <c r="W428" s="163"/>
      <c r="X428" s="163"/>
      <c r="Y428" s="163"/>
    </row>
    <row r="429" spans="4:25" s="175" customFormat="1" ht="12.75" customHeight="1">
      <c r="D429" s="187"/>
      <c r="E429" s="187"/>
      <c r="P429" s="200"/>
      <c r="Q429" s="163"/>
      <c r="R429" s="163"/>
      <c r="S429" s="163"/>
      <c r="T429" s="163"/>
      <c r="U429" s="163"/>
      <c r="V429" s="163"/>
      <c r="W429" s="163"/>
      <c r="X429" s="163"/>
      <c r="Y429" s="163"/>
    </row>
    <row r="430" spans="4:25" s="175" customFormat="1" ht="12.75" customHeight="1">
      <c r="D430" s="187"/>
      <c r="E430" s="187"/>
      <c r="P430" s="200"/>
      <c r="Q430" s="163"/>
      <c r="R430" s="163"/>
      <c r="S430" s="163"/>
      <c r="T430" s="163"/>
      <c r="U430" s="163"/>
      <c r="V430" s="163"/>
      <c r="W430" s="163"/>
      <c r="X430" s="163"/>
      <c r="Y430" s="163"/>
    </row>
    <row r="431" spans="4:25" s="175" customFormat="1" ht="12.75" customHeight="1">
      <c r="D431" s="187"/>
      <c r="E431" s="187"/>
      <c r="P431" s="200"/>
      <c r="Q431" s="163"/>
      <c r="R431" s="163"/>
      <c r="S431" s="163"/>
      <c r="T431" s="163"/>
      <c r="U431" s="163"/>
      <c r="V431" s="163"/>
      <c r="W431" s="163"/>
      <c r="X431" s="163"/>
      <c r="Y431" s="163"/>
    </row>
    <row r="432" spans="4:25" s="175" customFormat="1" ht="12.75" customHeight="1">
      <c r="D432" s="187"/>
      <c r="E432" s="187"/>
      <c r="P432" s="200"/>
      <c r="Q432" s="163"/>
      <c r="R432" s="163"/>
      <c r="S432" s="163"/>
      <c r="T432" s="163"/>
      <c r="U432" s="163"/>
      <c r="V432" s="163"/>
      <c r="W432" s="163"/>
      <c r="X432" s="163"/>
      <c r="Y432" s="163"/>
    </row>
    <row r="433" spans="4:25" s="175" customFormat="1" ht="12.75" customHeight="1">
      <c r="D433" s="187"/>
      <c r="E433" s="187"/>
      <c r="P433" s="200"/>
      <c r="Q433" s="163"/>
      <c r="R433" s="163"/>
      <c r="S433" s="163"/>
      <c r="T433" s="163"/>
      <c r="U433" s="163"/>
      <c r="V433" s="163"/>
      <c r="W433" s="163"/>
      <c r="X433" s="163"/>
      <c r="Y433" s="163"/>
    </row>
    <row r="434" spans="4:25" s="175" customFormat="1" ht="12.75" customHeight="1">
      <c r="D434" s="187"/>
      <c r="E434" s="187"/>
      <c r="P434" s="200"/>
      <c r="Q434" s="163"/>
      <c r="R434" s="163"/>
      <c r="S434" s="163"/>
      <c r="T434" s="163"/>
      <c r="U434" s="163"/>
      <c r="V434" s="163"/>
      <c r="W434" s="163"/>
      <c r="X434" s="163"/>
      <c r="Y434" s="163"/>
    </row>
    <row r="435" spans="4:25" s="175" customFormat="1" ht="12.75" customHeight="1">
      <c r="D435" s="187"/>
      <c r="E435" s="187"/>
      <c r="P435" s="200"/>
      <c r="Q435" s="163"/>
      <c r="R435" s="163"/>
      <c r="S435" s="163"/>
      <c r="T435" s="163"/>
      <c r="U435" s="163"/>
      <c r="V435" s="163"/>
      <c r="W435" s="163"/>
      <c r="X435" s="163"/>
      <c r="Y435" s="163"/>
    </row>
    <row r="436" spans="4:25" s="175" customFormat="1" ht="12.75" customHeight="1">
      <c r="D436" s="187"/>
      <c r="E436" s="187"/>
      <c r="P436" s="200"/>
      <c r="Q436" s="163"/>
      <c r="R436" s="163"/>
      <c r="S436" s="163"/>
      <c r="T436" s="163"/>
      <c r="U436" s="163"/>
      <c r="V436" s="163"/>
      <c r="W436" s="163"/>
      <c r="X436" s="163"/>
      <c r="Y436" s="163"/>
    </row>
    <row r="437" spans="4:25" s="175" customFormat="1" ht="12.75" customHeight="1">
      <c r="D437" s="187"/>
      <c r="E437" s="187"/>
      <c r="P437" s="200"/>
      <c r="Q437" s="163"/>
      <c r="R437" s="163"/>
      <c r="S437" s="163"/>
      <c r="T437" s="163"/>
      <c r="U437" s="163"/>
      <c r="V437" s="163"/>
      <c r="W437" s="163"/>
      <c r="X437" s="163"/>
      <c r="Y437" s="163"/>
    </row>
    <row r="438" spans="4:25" s="175" customFormat="1" ht="12.75" customHeight="1">
      <c r="D438" s="187"/>
      <c r="E438" s="187"/>
      <c r="P438" s="200"/>
      <c r="Q438" s="163"/>
      <c r="R438" s="163"/>
      <c r="S438" s="163"/>
      <c r="T438" s="163"/>
      <c r="U438" s="163"/>
      <c r="V438" s="163"/>
      <c r="W438" s="163"/>
      <c r="X438" s="163"/>
      <c r="Y438" s="163"/>
    </row>
    <row r="439" spans="4:25" s="175" customFormat="1" ht="12.75" customHeight="1">
      <c r="D439" s="187"/>
      <c r="E439" s="187"/>
      <c r="P439" s="200"/>
      <c r="Q439" s="163"/>
      <c r="R439" s="163"/>
      <c r="S439" s="163"/>
      <c r="T439" s="163"/>
      <c r="U439" s="163"/>
      <c r="V439" s="163"/>
      <c r="W439" s="163"/>
      <c r="X439" s="163"/>
      <c r="Y439" s="163"/>
    </row>
    <row r="440" spans="4:25" s="175" customFormat="1" ht="12.75" customHeight="1">
      <c r="D440" s="187"/>
      <c r="E440" s="187"/>
      <c r="P440" s="200"/>
      <c r="Q440" s="163"/>
      <c r="R440" s="163"/>
      <c r="S440" s="163"/>
      <c r="T440" s="163"/>
      <c r="U440" s="163"/>
      <c r="V440" s="163"/>
      <c r="W440" s="163"/>
      <c r="X440" s="163"/>
      <c r="Y440" s="163"/>
    </row>
    <row r="441" spans="4:25" s="175" customFormat="1" ht="12.75" customHeight="1">
      <c r="D441" s="187"/>
      <c r="E441" s="187"/>
      <c r="P441" s="200"/>
      <c r="Q441" s="163"/>
      <c r="R441" s="163"/>
      <c r="S441" s="163"/>
      <c r="T441" s="163"/>
      <c r="U441" s="163"/>
      <c r="V441" s="163"/>
      <c r="W441" s="163"/>
      <c r="X441" s="163"/>
      <c r="Y441" s="163"/>
    </row>
    <row r="442" spans="4:25" s="175" customFormat="1" ht="12.75" customHeight="1">
      <c r="D442" s="187"/>
      <c r="E442" s="187"/>
      <c r="P442" s="200"/>
      <c r="Q442" s="163"/>
      <c r="R442" s="163"/>
      <c r="S442" s="163"/>
      <c r="T442" s="163"/>
      <c r="U442" s="163"/>
      <c r="V442" s="163"/>
      <c r="W442" s="163"/>
      <c r="X442" s="163"/>
      <c r="Y442" s="163"/>
    </row>
    <row r="443" spans="4:25" s="175" customFormat="1" ht="12.75" customHeight="1">
      <c r="D443" s="187"/>
      <c r="E443" s="187"/>
      <c r="P443" s="200"/>
      <c r="Q443" s="163"/>
      <c r="R443" s="163"/>
      <c r="S443" s="163"/>
      <c r="T443" s="163"/>
      <c r="U443" s="163"/>
      <c r="V443" s="163"/>
      <c r="W443" s="163"/>
      <c r="X443" s="163"/>
      <c r="Y443" s="163"/>
    </row>
    <row r="444" spans="4:25" s="175" customFormat="1" ht="12.75" customHeight="1">
      <c r="D444" s="187"/>
      <c r="E444" s="187"/>
      <c r="P444" s="200"/>
      <c r="Q444" s="163"/>
      <c r="R444" s="163"/>
      <c r="S444" s="163"/>
      <c r="T444" s="163"/>
      <c r="U444" s="163"/>
      <c r="V444" s="163"/>
      <c r="W444" s="163"/>
      <c r="X444" s="163"/>
      <c r="Y444" s="163"/>
    </row>
    <row r="445" spans="4:25" s="175" customFormat="1" ht="12.75" customHeight="1">
      <c r="D445" s="187"/>
      <c r="E445" s="187"/>
      <c r="P445" s="200"/>
      <c r="Q445" s="163"/>
      <c r="R445" s="163"/>
      <c r="S445" s="163"/>
      <c r="T445" s="163"/>
      <c r="U445" s="163"/>
      <c r="V445" s="163"/>
      <c r="W445" s="163"/>
      <c r="X445" s="163"/>
      <c r="Y445" s="163"/>
    </row>
    <row r="446" spans="4:25" s="175" customFormat="1" ht="12.75" customHeight="1">
      <c r="D446" s="187"/>
      <c r="E446" s="187"/>
      <c r="P446" s="200"/>
      <c r="Q446" s="163"/>
      <c r="R446" s="163"/>
      <c r="S446" s="163"/>
      <c r="T446" s="163"/>
      <c r="U446" s="163"/>
      <c r="V446" s="163"/>
      <c r="W446" s="163"/>
      <c r="X446" s="163"/>
      <c r="Y446" s="163"/>
    </row>
    <row r="447" spans="4:25" s="175" customFormat="1" ht="12.75" customHeight="1">
      <c r="D447" s="187"/>
      <c r="E447" s="187"/>
      <c r="P447" s="200"/>
      <c r="Q447" s="163"/>
      <c r="R447" s="163"/>
      <c r="S447" s="163"/>
      <c r="T447" s="163"/>
      <c r="U447" s="163"/>
      <c r="V447" s="163"/>
      <c r="W447" s="163"/>
      <c r="X447" s="163"/>
      <c r="Y447" s="163"/>
    </row>
    <row r="448" spans="4:25" s="175" customFormat="1" ht="12.75" customHeight="1">
      <c r="D448" s="187"/>
      <c r="E448" s="187"/>
      <c r="P448" s="200"/>
      <c r="Q448" s="163"/>
      <c r="R448" s="163"/>
      <c r="S448" s="163"/>
      <c r="T448" s="163"/>
      <c r="U448" s="163"/>
      <c r="V448" s="163"/>
      <c r="W448" s="163"/>
      <c r="X448" s="163"/>
      <c r="Y448" s="163"/>
    </row>
    <row r="449" spans="4:25" s="175" customFormat="1" ht="12.75" customHeight="1">
      <c r="D449" s="187"/>
      <c r="E449" s="187"/>
      <c r="P449" s="200"/>
      <c r="Q449" s="163"/>
      <c r="R449" s="163"/>
      <c r="S449" s="163"/>
      <c r="T449" s="163"/>
      <c r="U449" s="163"/>
      <c r="V449" s="163"/>
      <c r="W449" s="163"/>
      <c r="X449" s="163"/>
      <c r="Y449" s="163"/>
    </row>
    <row r="450" spans="4:25" s="175" customFormat="1" ht="12.75" customHeight="1">
      <c r="D450" s="187"/>
      <c r="E450" s="187"/>
      <c r="P450" s="200"/>
      <c r="Q450" s="163"/>
      <c r="R450" s="163"/>
      <c r="S450" s="163"/>
      <c r="T450" s="163"/>
      <c r="U450" s="163"/>
      <c r="V450" s="163"/>
      <c r="W450" s="163"/>
      <c r="X450" s="163"/>
      <c r="Y450" s="163"/>
    </row>
    <row r="451" spans="4:25" s="175" customFormat="1" ht="12.75" customHeight="1">
      <c r="D451" s="187"/>
      <c r="E451" s="187"/>
      <c r="P451" s="200"/>
      <c r="Q451" s="163"/>
      <c r="R451" s="163"/>
      <c r="S451" s="163"/>
      <c r="T451" s="163"/>
      <c r="U451" s="163"/>
      <c r="V451" s="163"/>
      <c r="W451" s="163"/>
      <c r="X451" s="163"/>
      <c r="Y451" s="163"/>
    </row>
    <row r="452" spans="4:25" s="175" customFormat="1" ht="12.75" customHeight="1">
      <c r="D452" s="187"/>
      <c r="E452" s="187"/>
      <c r="P452" s="200"/>
      <c r="Q452" s="163"/>
      <c r="R452" s="163"/>
      <c r="S452" s="163"/>
      <c r="T452" s="163"/>
      <c r="U452" s="163"/>
      <c r="V452" s="163"/>
      <c r="W452" s="163"/>
      <c r="X452" s="163"/>
      <c r="Y452" s="163"/>
    </row>
    <row r="453" spans="4:25" s="175" customFormat="1" ht="12.75" customHeight="1">
      <c r="D453" s="187"/>
      <c r="E453" s="187"/>
      <c r="P453" s="200"/>
      <c r="Q453" s="163"/>
      <c r="R453" s="163"/>
      <c r="S453" s="163"/>
      <c r="T453" s="163"/>
      <c r="U453" s="163"/>
      <c r="V453" s="163"/>
      <c r="W453" s="163"/>
      <c r="X453" s="163"/>
      <c r="Y453" s="163"/>
    </row>
    <row r="454" spans="4:25" s="175" customFormat="1" ht="12.75" customHeight="1">
      <c r="D454" s="187"/>
      <c r="E454" s="187"/>
      <c r="P454" s="200"/>
      <c r="Q454" s="163"/>
      <c r="R454" s="163"/>
      <c r="S454" s="163"/>
      <c r="T454" s="163"/>
      <c r="U454" s="163"/>
      <c r="V454" s="163"/>
      <c r="W454" s="163"/>
      <c r="X454" s="163"/>
      <c r="Y454" s="163"/>
    </row>
    <row r="455" spans="4:25" s="175" customFormat="1" ht="12.75" customHeight="1">
      <c r="D455" s="187"/>
      <c r="E455" s="187"/>
      <c r="P455" s="200"/>
      <c r="Q455" s="163"/>
      <c r="R455" s="163"/>
      <c r="S455" s="163"/>
      <c r="T455" s="163"/>
      <c r="U455" s="163"/>
      <c r="V455" s="163"/>
      <c r="W455" s="163"/>
      <c r="X455" s="163"/>
      <c r="Y455" s="163"/>
    </row>
    <row r="456" spans="4:25" s="175" customFormat="1" ht="12.75" customHeight="1">
      <c r="D456" s="187"/>
      <c r="E456" s="187"/>
      <c r="P456" s="200"/>
      <c r="Q456" s="163"/>
      <c r="R456" s="163"/>
      <c r="S456" s="163"/>
      <c r="T456" s="163"/>
      <c r="U456" s="163"/>
      <c r="V456" s="163"/>
      <c r="W456" s="163"/>
      <c r="X456" s="163"/>
      <c r="Y456" s="163"/>
    </row>
    <row r="457" spans="4:25" s="175" customFormat="1" ht="12.75" customHeight="1">
      <c r="D457" s="187"/>
      <c r="E457" s="187"/>
      <c r="P457" s="200"/>
      <c r="Q457" s="163"/>
      <c r="R457" s="163"/>
      <c r="S457" s="163"/>
      <c r="T457" s="163"/>
      <c r="U457" s="163"/>
      <c r="V457" s="163"/>
      <c r="W457" s="163"/>
      <c r="X457" s="163"/>
      <c r="Y457" s="163"/>
    </row>
    <row r="458" spans="4:25" s="175" customFormat="1" ht="12.75" customHeight="1">
      <c r="D458" s="187"/>
      <c r="E458" s="187"/>
      <c r="P458" s="200"/>
      <c r="Q458" s="163"/>
      <c r="R458" s="163"/>
      <c r="S458" s="163"/>
      <c r="T458" s="163"/>
      <c r="U458" s="163"/>
      <c r="V458" s="163"/>
      <c r="W458" s="163"/>
      <c r="X458" s="163"/>
      <c r="Y458" s="163"/>
    </row>
    <row r="459" spans="4:25" s="175" customFormat="1" ht="12.75" customHeight="1">
      <c r="D459" s="187"/>
      <c r="E459" s="187"/>
      <c r="P459" s="200"/>
      <c r="Q459" s="163"/>
      <c r="R459" s="163"/>
      <c r="S459" s="163"/>
      <c r="T459" s="163"/>
      <c r="U459" s="163"/>
      <c r="V459" s="163"/>
      <c r="W459" s="163"/>
      <c r="X459" s="163"/>
      <c r="Y459" s="163"/>
    </row>
    <row r="460" spans="4:25" s="175" customFormat="1" ht="12.75" customHeight="1">
      <c r="D460" s="187"/>
      <c r="E460" s="187"/>
      <c r="P460" s="200"/>
      <c r="Q460" s="163"/>
      <c r="R460" s="163"/>
      <c r="S460" s="163"/>
      <c r="T460" s="163"/>
      <c r="U460" s="163"/>
      <c r="V460" s="163"/>
      <c r="W460" s="163"/>
      <c r="X460" s="163"/>
      <c r="Y460" s="163"/>
    </row>
    <row r="461" spans="4:25" s="175" customFormat="1" ht="12.75" customHeight="1">
      <c r="D461" s="187"/>
      <c r="E461" s="187"/>
      <c r="P461" s="200"/>
      <c r="Q461" s="163"/>
      <c r="R461" s="163"/>
      <c r="S461" s="163"/>
      <c r="T461" s="163"/>
      <c r="U461" s="163"/>
      <c r="V461" s="163"/>
      <c r="W461" s="163"/>
      <c r="X461" s="163"/>
      <c r="Y461" s="163"/>
    </row>
    <row r="462" spans="4:25" s="175" customFormat="1" ht="12.75" customHeight="1">
      <c r="D462" s="187"/>
      <c r="E462" s="187"/>
      <c r="P462" s="200"/>
      <c r="Q462" s="163"/>
      <c r="R462" s="163"/>
      <c r="S462" s="163"/>
      <c r="T462" s="163"/>
      <c r="U462" s="163"/>
      <c r="V462" s="163"/>
      <c r="W462" s="163"/>
      <c r="X462" s="163"/>
      <c r="Y462" s="163"/>
    </row>
    <row r="463" spans="4:25" s="175" customFormat="1" ht="12.75" customHeight="1">
      <c r="D463" s="187"/>
      <c r="E463" s="187"/>
      <c r="P463" s="200"/>
      <c r="Q463" s="163"/>
      <c r="R463" s="163"/>
      <c r="S463" s="163"/>
      <c r="T463" s="163"/>
      <c r="U463" s="163"/>
      <c r="V463" s="163"/>
      <c r="W463" s="163"/>
      <c r="X463" s="163"/>
      <c r="Y463" s="163"/>
    </row>
    <row r="464" spans="4:25" s="175" customFormat="1" ht="12.75" customHeight="1">
      <c r="D464" s="187"/>
      <c r="E464" s="187"/>
      <c r="P464" s="200"/>
      <c r="Q464" s="163"/>
      <c r="R464" s="163"/>
      <c r="S464" s="163"/>
      <c r="T464" s="163"/>
      <c r="U464" s="163"/>
      <c r="V464" s="163"/>
      <c r="W464" s="163"/>
      <c r="X464" s="163"/>
      <c r="Y464" s="163"/>
    </row>
    <row r="465" spans="4:25" s="175" customFormat="1" ht="12.75" customHeight="1">
      <c r="D465" s="187"/>
      <c r="E465" s="187"/>
      <c r="P465" s="200"/>
      <c r="Q465" s="163"/>
      <c r="R465" s="163"/>
      <c r="S465" s="163"/>
      <c r="T465" s="163"/>
      <c r="U465" s="163"/>
      <c r="V465" s="163"/>
      <c r="W465" s="163"/>
      <c r="X465" s="163"/>
      <c r="Y465" s="163"/>
    </row>
    <row r="466" spans="4:25" s="175" customFormat="1" ht="12.75" customHeight="1">
      <c r="D466" s="187"/>
      <c r="E466" s="187"/>
      <c r="P466" s="200"/>
      <c r="Q466" s="163"/>
      <c r="R466" s="163"/>
      <c r="S466" s="163"/>
      <c r="T466" s="163"/>
      <c r="U466" s="163"/>
      <c r="V466" s="163"/>
      <c r="W466" s="163"/>
      <c r="X466" s="163"/>
      <c r="Y466" s="163"/>
    </row>
    <row r="467" spans="4:25" s="175" customFormat="1" ht="12.75" customHeight="1">
      <c r="D467" s="187"/>
      <c r="E467" s="187"/>
      <c r="P467" s="200"/>
      <c r="Q467" s="163"/>
      <c r="R467" s="163"/>
      <c r="S467" s="163"/>
      <c r="T467" s="163"/>
      <c r="U467" s="163"/>
      <c r="V467" s="163"/>
      <c r="W467" s="163"/>
      <c r="X467" s="163"/>
      <c r="Y467" s="163"/>
    </row>
    <row r="468" spans="4:25" s="175" customFormat="1" ht="12.75" customHeight="1">
      <c r="D468" s="187"/>
      <c r="E468" s="187"/>
      <c r="P468" s="200"/>
      <c r="Q468" s="163"/>
      <c r="R468" s="163"/>
      <c r="S468" s="163"/>
      <c r="T468" s="163"/>
      <c r="U468" s="163"/>
      <c r="V468" s="163"/>
      <c r="W468" s="163"/>
      <c r="X468" s="163"/>
      <c r="Y468" s="163"/>
    </row>
    <row r="469" spans="4:25" s="175" customFormat="1" ht="12.75" customHeight="1">
      <c r="D469" s="187"/>
      <c r="E469" s="187"/>
      <c r="P469" s="200"/>
      <c r="Q469" s="163"/>
      <c r="R469" s="163"/>
      <c r="S469" s="163"/>
      <c r="T469" s="163"/>
      <c r="U469" s="163"/>
      <c r="V469" s="163"/>
      <c r="W469" s="163"/>
      <c r="X469" s="163"/>
      <c r="Y469" s="163"/>
    </row>
    <row r="470" spans="4:25" s="175" customFormat="1" ht="12.75" customHeight="1">
      <c r="D470" s="187"/>
      <c r="E470" s="187"/>
      <c r="P470" s="200"/>
      <c r="Q470" s="163"/>
      <c r="R470" s="163"/>
      <c r="S470" s="163"/>
      <c r="T470" s="163"/>
      <c r="U470" s="163"/>
      <c r="V470" s="163"/>
      <c r="W470" s="163"/>
      <c r="X470" s="163"/>
      <c r="Y470" s="163"/>
    </row>
    <row r="471" spans="4:25" s="175" customFormat="1" ht="12.75" customHeight="1">
      <c r="D471" s="187"/>
      <c r="E471" s="187"/>
      <c r="P471" s="200"/>
      <c r="Q471" s="163"/>
      <c r="R471" s="163"/>
      <c r="S471" s="163"/>
      <c r="T471" s="163"/>
      <c r="U471" s="163"/>
      <c r="V471" s="163"/>
      <c r="W471" s="163"/>
      <c r="X471" s="163"/>
      <c r="Y471" s="163"/>
    </row>
    <row r="472" spans="4:25" s="175" customFormat="1" ht="12.75" customHeight="1">
      <c r="D472" s="187"/>
      <c r="E472" s="187"/>
      <c r="P472" s="200"/>
      <c r="Q472" s="163"/>
      <c r="R472" s="163"/>
      <c r="S472" s="163"/>
      <c r="T472" s="163"/>
      <c r="U472" s="163"/>
      <c r="V472" s="163"/>
      <c r="W472" s="163"/>
      <c r="X472" s="163"/>
      <c r="Y472" s="163"/>
    </row>
    <row r="473" spans="4:25" s="175" customFormat="1" ht="12.75" customHeight="1">
      <c r="D473" s="187"/>
      <c r="E473" s="187"/>
      <c r="P473" s="200"/>
      <c r="Q473" s="163"/>
      <c r="R473" s="163"/>
      <c r="S473" s="163"/>
      <c r="T473" s="163"/>
      <c r="U473" s="163"/>
      <c r="V473" s="163"/>
      <c r="W473" s="163"/>
      <c r="X473" s="163"/>
      <c r="Y473" s="163"/>
    </row>
    <row r="474" spans="4:25" s="175" customFormat="1" ht="12.75" customHeight="1">
      <c r="D474" s="187"/>
      <c r="E474" s="187"/>
      <c r="P474" s="200"/>
      <c r="Q474" s="163"/>
      <c r="R474" s="163"/>
      <c r="S474" s="163"/>
      <c r="T474" s="163"/>
      <c r="U474" s="163"/>
      <c r="V474" s="163"/>
      <c r="W474" s="163"/>
      <c r="X474" s="163"/>
      <c r="Y474" s="163"/>
    </row>
    <row r="475" spans="4:25" s="175" customFormat="1" ht="12.75" customHeight="1">
      <c r="D475" s="187"/>
      <c r="E475" s="187"/>
      <c r="P475" s="200"/>
      <c r="Q475" s="163"/>
      <c r="R475" s="163"/>
      <c r="S475" s="163"/>
      <c r="T475" s="163"/>
      <c r="U475" s="163"/>
      <c r="V475" s="163"/>
      <c r="W475" s="163"/>
      <c r="X475" s="163"/>
      <c r="Y475" s="163"/>
    </row>
    <row r="476" spans="4:25" s="175" customFormat="1" ht="12.75" customHeight="1">
      <c r="D476" s="187"/>
      <c r="E476" s="187"/>
      <c r="P476" s="200"/>
      <c r="Q476" s="163"/>
      <c r="R476" s="163"/>
      <c r="S476" s="163"/>
      <c r="T476" s="163"/>
      <c r="U476" s="163"/>
      <c r="V476" s="163"/>
      <c r="W476" s="163"/>
      <c r="X476" s="163"/>
      <c r="Y476" s="163"/>
    </row>
    <row r="477" spans="4:25" s="175" customFormat="1" ht="12.75" customHeight="1">
      <c r="D477" s="187"/>
      <c r="E477" s="187"/>
      <c r="P477" s="200"/>
      <c r="Q477" s="163"/>
      <c r="R477" s="163"/>
      <c r="S477" s="163"/>
      <c r="T477" s="163"/>
      <c r="U477" s="163"/>
      <c r="V477" s="163"/>
      <c r="W477" s="163"/>
      <c r="X477" s="163"/>
      <c r="Y477" s="163"/>
    </row>
    <row r="478" spans="4:25" s="175" customFormat="1" ht="12.75" customHeight="1">
      <c r="D478" s="187"/>
      <c r="E478" s="187"/>
      <c r="P478" s="200"/>
      <c r="Q478" s="163"/>
      <c r="R478" s="163"/>
      <c r="S478" s="163"/>
      <c r="T478" s="163"/>
      <c r="U478" s="163"/>
      <c r="V478" s="163"/>
      <c r="W478" s="163"/>
      <c r="X478" s="163"/>
      <c r="Y478" s="163"/>
    </row>
    <row r="479" spans="4:25" s="175" customFormat="1" ht="12.75" customHeight="1">
      <c r="D479" s="187"/>
      <c r="E479" s="187"/>
      <c r="P479" s="200"/>
      <c r="Q479" s="163"/>
      <c r="R479" s="163"/>
      <c r="S479" s="163"/>
      <c r="T479" s="163"/>
      <c r="U479" s="163"/>
      <c r="V479" s="163"/>
      <c r="W479" s="163"/>
      <c r="X479" s="163"/>
      <c r="Y479" s="163"/>
    </row>
    <row r="480" spans="4:25" s="175" customFormat="1" ht="12.75" customHeight="1">
      <c r="D480" s="187"/>
      <c r="E480" s="187"/>
      <c r="P480" s="200"/>
      <c r="Q480" s="163"/>
      <c r="R480" s="163"/>
      <c r="S480" s="163"/>
      <c r="T480" s="163"/>
      <c r="U480" s="163"/>
      <c r="V480" s="163"/>
      <c r="W480" s="163"/>
      <c r="X480" s="163"/>
      <c r="Y480" s="163"/>
    </row>
    <row r="481" spans="4:25" s="175" customFormat="1" ht="12.75" customHeight="1">
      <c r="D481" s="187"/>
      <c r="E481" s="187"/>
      <c r="P481" s="200"/>
      <c r="Q481" s="163"/>
      <c r="R481" s="163"/>
      <c r="S481" s="163"/>
      <c r="T481" s="163"/>
      <c r="U481" s="163"/>
      <c r="V481" s="163"/>
      <c r="W481" s="163"/>
      <c r="X481" s="163"/>
      <c r="Y481" s="163"/>
    </row>
    <row r="482" spans="4:25" s="175" customFormat="1" ht="12.75" customHeight="1">
      <c r="D482" s="187"/>
      <c r="E482" s="187"/>
      <c r="P482" s="200"/>
      <c r="Q482" s="163"/>
      <c r="R482" s="163"/>
      <c r="S482" s="163"/>
      <c r="T482" s="163"/>
      <c r="U482" s="163"/>
      <c r="V482" s="163"/>
      <c r="W482" s="163"/>
      <c r="X482" s="163"/>
      <c r="Y482" s="163"/>
    </row>
    <row r="483" spans="4:25" s="175" customFormat="1" ht="12.75" customHeight="1">
      <c r="D483" s="187"/>
      <c r="E483" s="187"/>
      <c r="P483" s="200"/>
      <c r="Q483" s="163"/>
      <c r="R483" s="163"/>
      <c r="S483" s="163"/>
      <c r="T483" s="163"/>
      <c r="U483" s="163"/>
      <c r="V483" s="163"/>
      <c r="W483" s="163"/>
      <c r="X483" s="163"/>
      <c r="Y483" s="163"/>
    </row>
    <row r="484" spans="4:25" s="175" customFormat="1" ht="12.75" customHeight="1">
      <c r="D484" s="187"/>
      <c r="E484" s="187"/>
      <c r="P484" s="200"/>
      <c r="Q484" s="163"/>
      <c r="R484" s="163"/>
      <c r="S484" s="163"/>
      <c r="T484" s="163"/>
      <c r="U484" s="163"/>
      <c r="V484" s="163"/>
      <c r="W484" s="163"/>
      <c r="X484" s="163"/>
      <c r="Y484" s="163"/>
    </row>
    <row r="485" spans="4:25" s="175" customFormat="1" ht="12.75" customHeight="1">
      <c r="D485" s="187"/>
      <c r="E485" s="187"/>
      <c r="P485" s="200"/>
      <c r="Q485" s="163"/>
      <c r="R485" s="163"/>
      <c r="S485" s="163"/>
      <c r="T485" s="163"/>
      <c r="U485" s="163"/>
      <c r="V485" s="163"/>
      <c r="W485" s="163"/>
      <c r="X485" s="163"/>
      <c r="Y485" s="163"/>
    </row>
    <row r="486" spans="4:25" s="175" customFormat="1" ht="12.75" customHeight="1">
      <c r="D486" s="187"/>
      <c r="E486" s="187"/>
      <c r="P486" s="200"/>
      <c r="Q486" s="163"/>
      <c r="R486" s="163"/>
      <c r="S486" s="163"/>
      <c r="T486" s="163"/>
      <c r="U486" s="163"/>
      <c r="V486" s="163"/>
      <c r="W486" s="163"/>
      <c r="X486" s="163"/>
      <c r="Y486" s="163"/>
    </row>
    <row r="487" spans="4:25" s="175" customFormat="1" ht="12.75" customHeight="1">
      <c r="D487" s="187"/>
      <c r="E487" s="187"/>
      <c r="P487" s="200"/>
      <c r="Q487" s="163"/>
      <c r="R487" s="163"/>
      <c r="S487" s="163"/>
      <c r="T487" s="163"/>
      <c r="U487" s="163"/>
      <c r="V487" s="163"/>
      <c r="W487" s="163"/>
      <c r="X487" s="163"/>
      <c r="Y487" s="163"/>
    </row>
    <row r="488" spans="4:25" s="175" customFormat="1" ht="12.75" customHeight="1">
      <c r="D488" s="187"/>
      <c r="E488" s="187"/>
      <c r="P488" s="200"/>
      <c r="Q488" s="163"/>
      <c r="R488" s="163"/>
      <c r="S488" s="163"/>
      <c r="T488" s="163"/>
      <c r="U488" s="163"/>
      <c r="V488" s="163"/>
      <c r="W488" s="163"/>
      <c r="X488" s="163"/>
      <c r="Y488" s="163"/>
    </row>
    <row r="489" spans="4:25" s="175" customFormat="1" ht="12.75" customHeight="1">
      <c r="D489" s="187"/>
      <c r="E489" s="187"/>
      <c r="P489" s="200"/>
      <c r="Q489" s="163"/>
      <c r="R489" s="163"/>
      <c r="S489" s="163"/>
      <c r="T489" s="163"/>
      <c r="U489" s="163"/>
      <c r="V489" s="163"/>
      <c r="W489" s="163"/>
      <c r="X489" s="163"/>
      <c r="Y489" s="163"/>
    </row>
    <row r="490" spans="4:25" s="175" customFormat="1" ht="12.75" customHeight="1">
      <c r="D490" s="187"/>
      <c r="E490" s="187"/>
      <c r="P490" s="200"/>
      <c r="Q490" s="163"/>
      <c r="R490" s="163"/>
      <c r="S490" s="163"/>
      <c r="T490" s="163"/>
      <c r="U490" s="163"/>
      <c r="V490" s="163"/>
      <c r="W490" s="163"/>
      <c r="X490" s="163"/>
      <c r="Y490" s="163"/>
    </row>
    <row r="491" spans="4:25" s="175" customFormat="1" ht="12.75" customHeight="1">
      <c r="D491" s="187"/>
      <c r="E491" s="187"/>
      <c r="P491" s="200"/>
      <c r="Q491" s="163"/>
      <c r="R491" s="163"/>
      <c r="S491" s="163"/>
      <c r="T491" s="163"/>
      <c r="U491" s="163"/>
      <c r="V491" s="163"/>
      <c r="W491" s="163"/>
      <c r="X491" s="163"/>
      <c r="Y491" s="163"/>
    </row>
    <row r="492" spans="4:25" s="175" customFormat="1" ht="12.75" customHeight="1">
      <c r="D492" s="187"/>
      <c r="E492" s="187"/>
      <c r="P492" s="200"/>
      <c r="Q492" s="163"/>
      <c r="R492" s="163"/>
      <c r="S492" s="163"/>
      <c r="T492" s="163"/>
      <c r="U492" s="163"/>
      <c r="V492" s="163"/>
      <c r="W492" s="163"/>
      <c r="X492" s="163"/>
      <c r="Y492" s="163"/>
    </row>
    <row r="493" spans="4:25" s="175" customFormat="1" ht="12.75" customHeight="1">
      <c r="D493" s="187"/>
      <c r="E493" s="187"/>
      <c r="P493" s="200"/>
      <c r="Q493" s="163"/>
      <c r="R493" s="163"/>
      <c r="S493" s="163"/>
      <c r="T493" s="163"/>
      <c r="U493" s="163"/>
      <c r="V493" s="163"/>
      <c r="W493" s="163"/>
      <c r="X493" s="163"/>
      <c r="Y493" s="163"/>
    </row>
    <row r="494" spans="4:25" s="175" customFormat="1" ht="12.75" customHeight="1">
      <c r="D494" s="187"/>
      <c r="E494" s="187"/>
      <c r="P494" s="200"/>
      <c r="Q494" s="163"/>
      <c r="R494" s="163"/>
      <c r="S494" s="163"/>
      <c r="T494" s="163"/>
      <c r="U494" s="163"/>
      <c r="V494" s="163"/>
      <c r="W494" s="163"/>
      <c r="X494" s="163"/>
      <c r="Y494" s="163"/>
    </row>
    <row r="495" spans="4:25" s="175" customFormat="1" ht="12.75" customHeight="1">
      <c r="D495" s="187"/>
      <c r="E495" s="187"/>
      <c r="P495" s="200"/>
      <c r="Q495" s="163"/>
      <c r="R495" s="163"/>
      <c r="S495" s="163"/>
      <c r="T495" s="163"/>
      <c r="U495" s="163"/>
      <c r="V495" s="163"/>
      <c r="W495" s="163"/>
      <c r="X495" s="163"/>
      <c r="Y495" s="163"/>
    </row>
    <row r="496" spans="4:25" s="175" customFormat="1" ht="12.75" customHeight="1">
      <c r="D496" s="187"/>
      <c r="E496" s="187"/>
      <c r="P496" s="200"/>
      <c r="Q496" s="163"/>
      <c r="R496" s="163"/>
      <c r="S496" s="163"/>
      <c r="T496" s="163"/>
      <c r="U496" s="163"/>
      <c r="V496" s="163"/>
      <c r="W496" s="163"/>
      <c r="X496" s="163"/>
      <c r="Y496" s="163"/>
    </row>
    <row r="497" spans="4:25" s="175" customFormat="1" ht="12.75" customHeight="1">
      <c r="D497" s="187"/>
      <c r="E497" s="187"/>
      <c r="P497" s="200"/>
      <c r="Q497" s="163"/>
      <c r="R497" s="163"/>
      <c r="S497" s="163"/>
      <c r="T497" s="163"/>
      <c r="U497" s="163"/>
      <c r="V497" s="163"/>
      <c r="W497" s="163"/>
      <c r="X497" s="163"/>
      <c r="Y497" s="163"/>
    </row>
    <row r="498" spans="4:25" s="175" customFormat="1" ht="12.75" customHeight="1">
      <c r="D498" s="187"/>
      <c r="E498" s="187"/>
      <c r="P498" s="200"/>
      <c r="Q498" s="163"/>
      <c r="R498" s="163"/>
      <c r="S498" s="163"/>
      <c r="T498" s="163"/>
      <c r="U498" s="163"/>
      <c r="V498" s="163"/>
      <c r="W498" s="163"/>
      <c r="X498" s="163"/>
      <c r="Y498" s="163"/>
    </row>
    <row r="499" spans="4:25" s="175" customFormat="1" ht="12.75" customHeight="1">
      <c r="D499" s="187"/>
      <c r="E499" s="187"/>
      <c r="P499" s="200"/>
      <c r="Q499" s="163"/>
      <c r="R499" s="163"/>
      <c r="S499" s="163"/>
      <c r="T499" s="163"/>
      <c r="U499" s="163"/>
      <c r="V499" s="163"/>
      <c r="W499" s="163"/>
      <c r="X499" s="163"/>
      <c r="Y499" s="163"/>
    </row>
    <row r="500" spans="4:25" s="175" customFormat="1" ht="12.75" customHeight="1">
      <c r="D500" s="187"/>
      <c r="E500" s="187"/>
      <c r="P500" s="200"/>
      <c r="Q500" s="163"/>
      <c r="R500" s="163"/>
      <c r="S500" s="163"/>
      <c r="T500" s="163"/>
      <c r="U500" s="163"/>
      <c r="V500" s="163"/>
      <c r="W500" s="163"/>
      <c r="X500" s="163"/>
      <c r="Y500" s="163"/>
    </row>
    <row r="501" spans="4:25" s="175" customFormat="1" ht="12.75" customHeight="1">
      <c r="D501" s="187"/>
      <c r="E501" s="187"/>
      <c r="P501" s="200"/>
      <c r="Q501" s="163"/>
      <c r="R501" s="163"/>
      <c r="S501" s="163"/>
      <c r="T501" s="163"/>
      <c r="U501" s="163"/>
      <c r="V501" s="163"/>
      <c r="W501" s="163"/>
      <c r="X501" s="163"/>
      <c r="Y501" s="163"/>
    </row>
    <row r="502" spans="4:25" s="175" customFormat="1" ht="12.75" customHeight="1">
      <c r="D502" s="187"/>
      <c r="E502" s="187"/>
      <c r="P502" s="200"/>
      <c r="Q502" s="163"/>
      <c r="R502" s="163"/>
      <c r="S502" s="163"/>
      <c r="T502" s="163"/>
      <c r="U502" s="163"/>
      <c r="V502" s="163"/>
      <c r="W502" s="163"/>
      <c r="X502" s="163"/>
      <c r="Y502" s="163"/>
    </row>
    <row r="503" spans="4:25" s="175" customFormat="1" ht="12.75" customHeight="1">
      <c r="D503" s="187"/>
      <c r="E503" s="187"/>
      <c r="P503" s="200"/>
      <c r="Q503" s="163"/>
      <c r="R503" s="163"/>
      <c r="S503" s="163"/>
      <c r="T503" s="163"/>
      <c r="U503" s="163"/>
      <c r="V503" s="163"/>
      <c r="W503" s="163"/>
      <c r="X503" s="163"/>
      <c r="Y503" s="163"/>
    </row>
    <row r="504" spans="4:25" s="175" customFormat="1" ht="12.75" customHeight="1">
      <c r="D504" s="187"/>
      <c r="E504" s="187"/>
      <c r="P504" s="200"/>
      <c r="Q504" s="163"/>
      <c r="R504" s="163"/>
      <c r="S504" s="163"/>
      <c r="T504" s="163"/>
      <c r="U504" s="163"/>
      <c r="V504" s="163"/>
      <c r="W504" s="163"/>
      <c r="X504" s="163"/>
      <c r="Y504" s="163"/>
    </row>
    <row r="505" spans="4:25" s="175" customFormat="1" ht="12.75" customHeight="1">
      <c r="D505" s="187"/>
      <c r="E505" s="187"/>
      <c r="P505" s="200"/>
      <c r="Q505" s="163"/>
      <c r="R505" s="163"/>
      <c r="S505" s="163"/>
      <c r="T505" s="163"/>
      <c r="U505" s="163"/>
      <c r="V505" s="163"/>
      <c r="W505" s="163"/>
      <c r="X505" s="163"/>
      <c r="Y505" s="163"/>
    </row>
    <row r="506" spans="4:25" s="175" customFormat="1" ht="12.75" customHeight="1">
      <c r="D506" s="187"/>
      <c r="E506" s="187"/>
      <c r="P506" s="200"/>
      <c r="Q506" s="163"/>
      <c r="R506" s="163"/>
      <c r="S506" s="163"/>
      <c r="T506" s="163"/>
      <c r="U506" s="163"/>
      <c r="V506" s="163"/>
      <c r="W506" s="163"/>
      <c r="X506" s="163"/>
      <c r="Y506" s="163"/>
    </row>
    <row r="507" spans="4:25" s="175" customFormat="1" ht="12.75" customHeight="1">
      <c r="D507" s="187"/>
      <c r="E507" s="187"/>
      <c r="P507" s="200"/>
      <c r="Q507" s="163"/>
      <c r="R507" s="163"/>
      <c r="S507" s="163"/>
      <c r="T507" s="163"/>
      <c r="U507" s="163"/>
      <c r="V507" s="163"/>
      <c r="W507" s="163"/>
      <c r="X507" s="163"/>
      <c r="Y507" s="163"/>
    </row>
    <row r="508" spans="4:25" s="175" customFormat="1" ht="12.75" customHeight="1">
      <c r="D508" s="187"/>
      <c r="E508" s="187"/>
      <c r="P508" s="200"/>
      <c r="Q508" s="163"/>
      <c r="R508" s="163"/>
      <c r="S508" s="163"/>
      <c r="T508" s="163"/>
      <c r="U508" s="163"/>
      <c r="V508" s="163"/>
      <c r="W508" s="163"/>
      <c r="X508" s="163"/>
      <c r="Y508" s="163"/>
    </row>
    <row r="509" spans="4:25" s="175" customFormat="1" ht="12.75" customHeight="1">
      <c r="D509" s="187"/>
      <c r="E509" s="187"/>
      <c r="P509" s="200"/>
      <c r="Q509" s="163"/>
      <c r="R509" s="163"/>
      <c r="S509" s="163"/>
      <c r="T509" s="163"/>
      <c r="U509" s="163"/>
      <c r="V509" s="163"/>
      <c r="W509" s="163"/>
      <c r="X509" s="163"/>
      <c r="Y509" s="163"/>
    </row>
    <row r="510" spans="4:25" s="175" customFormat="1" ht="12.75" customHeight="1">
      <c r="D510" s="187"/>
      <c r="E510" s="187"/>
      <c r="P510" s="200"/>
      <c r="Q510" s="163"/>
      <c r="R510" s="163"/>
      <c r="S510" s="163"/>
      <c r="T510" s="163"/>
      <c r="U510" s="163"/>
      <c r="V510" s="163"/>
      <c r="W510" s="163"/>
      <c r="X510" s="163"/>
      <c r="Y510" s="163"/>
    </row>
    <row r="511" spans="4:25" s="175" customFormat="1" ht="12.75" customHeight="1">
      <c r="D511" s="187"/>
      <c r="E511" s="187"/>
      <c r="P511" s="200"/>
      <c r="Q511" s="163"/>
      <c r="R511" s="163"/>
      <c r="S511" s="163"/>
      <c r="T511" s="163"/>
      <c r="U511" s="163"/>
      <c r="V511" s="163"/>
      <c r="W511" s="163"/>
      <c r="X511" s="163"/>
      <c r="Y511" s="163"/>
    </row>
    <row r="512" spans="4:25" s="175" customFormat="1" ht="12.75" customHeight="1">
      <c r="D512" s="187"/>
      <c r="E512" s="187"/>
      <c r="P512" s="200"/>
      <c r="Q512" s="163"/>
      <c r="R512" s="163"/>
      <c r="S512" s="163"/>
      <c r="T512" s="163"/>
      <c r="U512" s="163"/>
      <c r="V512" s="163"/>
      <c r="W512" s="163"/>
      <c r="X512" s="163"/>
      <c r="Y512" s="163"/>
    </row>
    <row r="513" spans="4:25" s="175" customFormat="1" ht="12.75" customHeight="1">
      <c r="D513" s="187"/>
      <c r="E513" s="187"/>
      <c r="P513" s="200"/>
      <c r="Q513" s="163"/>
      <c r="R513" s="163"/>
      <c r="S513" s="163"/>
      <c r="T513" s="163"/>
      <c r="U513" s="163"/>
      <c r="V513" s="163"/>
      <c r="W513" s="163"/>
      <c r="X513" s="163"/>
      <c r="Y513" s="163"/>
    </row>
    <row r="514" spans="4:25" s="175" customFormat="1" ht="12.75" customHeight="1">
      <c r="D514" s="187"/>
      <c r="E514" s="187"/>
      <c r="P514" s="200"/>
      <c r="Q514" s="163"/>
      <c r="R514" s="163"/>
      <c r="S514" s="163"/>
      <c r="T514" s="163"/>
      <c r="U514" s="163"/>
      <c r="V514" s="163"/>
      <c r="W514" s="163"/>
      <c r="X514" s="163"/>
      <c r="Y514" s="163"/>
    </row>
    <row r="515" spans="4:25" s="175" customFormat="1" ht="12.75" customHeight="1">
      <c r="D515" s="187"/>
      <c r="E515" s="187"/>
      <c r="P515" s="200"/>
      <c r="Q515" s="163"/>
      <c r="R515" s="163"/>
      <c r="S515" s="163"/>
      <c r="T515" s="163"/>
      <c r="U515" s="163"/>
      <c r="V515" s="163"/>
      <c r="W515" s="163"/>
      <c r="X515" s="163"/>
      <c r="Y515" s="163"/>
    </row>
    <row r="516" spans="4:25" s="175" customFormat="1" ht="12.75" customHeight="1">
      <c r="D516" s="187"/>
      <c r="E516" s="187"/>
      <c r="P516" s="200"/>
      <c r="Q516" s="163"/>
      <c r="R516" s="163"/>
      <c r="S516" s="163"/>
      <c r="T516" s="163"/>
      <c r="U516" s="163"/>
      <c r="V516" s="163"/>
      <c r="W516" s="163"/>
      <c r="X516" s="163"/>
      <c r="Y516" s="163"/>
    </row>
    <row r="517" spans="4:25" s="175" customFormat="1" ht="12.75" customHeight="1">
      <c r="D517" s="187"/>
      <c r="E517" s="187"/>
      <c r="P517" s="200"/>
      <c r="Q517" s="163"/>
      <c r="R517" s="163"/>
      <c r="S517" s="163"/>
      <c r="T517" s="163"/>
      <c r="U517" s="163"/>
      <c r="V517" s="163"/>
      <c r="W517" s="163"/>
      <c r="X517" s="163"/>
      <c r="Y517" s="163"/>
    </row>
    <row r="518" spans="4:25" s="175" customFormat="1" ht="12.75" customHeight="1">
      <c r="D518" s="187"/>
      <c r="E518" s="187"/>
      <c r="P518" s="200"/>
      <c r="Q518" s="163"/>
      <c r="R518" s="163"/>
      <c r="S518" s="163"/>
      <c r="T518" s="163"/>
      <c r="U518" s="163"/>
      <c r="V518" s="163"/>
      <c r="W518" s="163"/>
      <c r="X518" s="163"/>
      <c r="Y518" s="163"/>
    </row>
    <row r="519" spans="4:25" s="175" customFormat="1" ht="12.75" customHeight="1">
      <c r="D519" s="187"/>
      <c r="E519" s="187"/>
      <c r="P519" s="200"/>
      <c r="Q519" s="163"/>
      <c r="R519" s="163"/>
      <c r="S519" s="163"/>
      <c r="T519" s="163"/>
      <c r="U519" s="163"/>
      <c r="V519" s="163"/>
      <c r="W519" s="163"/>
      <c r="X519" s="163"/>
      <c r="Y519" s="163"/>
    </row>
    <row r="520" spans="4:25" s="175" customFormat="1" ht="12.75" customHeight="1">
      <c r="D520" s="187"/>
      <c r="E520" s="187"/>
      <c r="P520" s="200"/>
      <c r="Q520" s="163"/>
      <c r="R520" s="163"/>
      <c r="S520" s="163"/>
      <c r="T520" s="163"/>
      <c r="U520" s="163"/>
      <c r="V520" s="163"/>
      <c r="W520" s="163"/>
      <c r="X520" s="163"/>
      <c r="Y520" s="163"/>
    </row>
    <row r="521" spans="4:25" s="175" customFormat="1" ht="12.75" customHeight="1">
      <c r="D521" s="187"/>
      <c r="E521" s="187"/>
      <c r="P521" s="200"/>
      <c r="Q521" s="163"/>
      <c r="R521" s="163"/>
      <c r="S521" s="163"/>
      <c r="T521" s="163"/>
      <c r="U521" s="163"/>
      <c r="V521" s="163"/>
      <c r="W521" s="163"/>
      <c r="X521" s="163"/>
      <c r="Y521" s="163"/>
    </row>
    <row r="522" spans="4:25" s="175" customFormat="1" ht="12.75" customHeight="1">
      <c r="D522" s="187"/>
      <c r="E522" s="187"/>
      <c r="P522" s="200"/>
      <c r="Q522" s="163"/>
      <c r="R522" s="163"/>
      <c r="S522" s="163"/>
      <c r="T522" s="163"/>
      <c r="U522" s="163"/>
      <c r="V522" s="163"/>
      <c r="W522" s="163"/>
      <c r="X522" s="163"/>
      <c r="Y522" s="163"/>
    </row>
    <row r="523" spans="4:25" s="175" customFormat="1" ht="12.75" customHeight="1">
      <c r="D523" s="187"/>
      <c r="E523" s="187"/>
      <c r="P523" s="200"/>
      <c r="Q523" s="163"/>
      <c r="R523" s="163"/>
      <c r="S523" s="163"/>
      <c r="T523" s="163"/>
      <c r="U523" s="163"/>
      <c r="V523" s="163"/>
      <c r="W523" s="163"/>
      <c r="X523" s="163"/>
      <c r="Y523" s="163"/>
    </row>
    <row r="524" spans="4:25" s="175" customFormat="1" ht="12.75" customHeight="1">
      <c r="D524" s="187"/>
      <c r="E524" s="187"/>
      <c r="P524" s="200"/>
      <c r="Q524" s="163"/>
      <c r="R524" s="163"/>
      <c r="S524" s="163"/>
      <c r="T524" s="163"/>
      <c r="U524" s="163"/>
      <c r="V524" s="163"/>
      <c r="W524" s="163"/>
      <c r="X524" s="163"/>
      <c r="Y524" s="163"/>
    </row>
    <row r="525" spans="4:25" s="175" customFormat="1" ht="12.75" customHeight="1">
      <c r="D525" s="187"/>
      <c r="E525" s="187"/>
      <c r="P525" s="200"/>
      <c r="Q525" s="163"/>
      <c r="R525" s="163"/>
      <c r="S525" s="163"/>
      <c r="T525" s="163"/>
      <c r="U525" s="163"/>
      <c r="V525" s="163"/>
      <c r="W525" s="163"/>
      <c r="X525" s="163"/>
      <c r="Y525" s="163"/>
    </row>
    <row r="526" spans="4:25" s="175" customFormat="1" ht="12.75" customHeight="1">
      <c r="D526" s="187"/>
      <c r="E526" s="187"/>
      <c r="P526" s="200"/>
      <c r="Q526" s="163"/>
      <c r="R526" s="163"/>
      <c r="S526" s="163"/>
      <c r="T526" s="163"/>
      <c r="U526" s="163"/>
      <c r="V526" s="163"/>
      <c r="W526" s="163"/>
      <c r="X526" s="163"/>
      <c r="Y526" s="163"/>
    </row>
    <row r="527" spans="4:25" s="175" customFormat="1" ht="12.75" customHeight="1">
      <c r="D527" s="187"/>
      <c r="E527" s="187"/>
      <c r="P527" s="200"/>
      <c r="Q527" s="163"/>
      <c r="R527" s="163"/>
      <c r="S527" s="163"/>
      <c r="T527" s="163"/>
      <c r="U527" s="163"/>
      <c r="V527" s="163"/>
      <c r="W527" s="163"/>
      <c r="X527" s="163"/>
      <c r="Y527" s="163"/>
    </row>
    <row r="528" spans="4:25" s="175" customFormat="1" ht="12.75" customHeight="1">
      <c r="D528" s="187"/>
      <c r="E528" s="187"/>
      <c r="P528" s="200"/>
      <c r="Q528" s="163"/>
      <c r="R528" s="163"/>
      <c r="S528" s="163"/>
      <c r="T528" s="163"/>
      <c r="U528" s="163"/>
      <c r="V528" s="163"/>
      <c r="W528" s="163"/>
      <c r="X528" s="163"/>
      <c r="Y528" s="163"/>
    </row>
    <row r="529" spans="4:25" s="175" customFormat="1" ht="12.75" customHeight="1">
      <c r="D529" s="187"/>
      <c r="E529" s="187"/>
      <c r="P529" s="200"/>
      <c r="Q529" s="163"/>
      <c r="R529" s="163"/>
      <c r="S529" s="163"/>
      <c r="T529" s="163"/>
      <c r="U529" s="163"/>
      <c r="V529" s="163"/>
      <c r="W529" s="163"/>
      <c r="X529" s="163"/>
      <c r="Y529" s="163"/>
    </row>
    <row r="530" spans="4:25" s="175" customFormat="1" ht="12.75" customHeight="1">
      <c r="D530" s="187"/>
      <c r="E530" s="187"/>
      <c r="P530" s="200"/>
      <c r="Q530" s="163"/>
      <c r="R530" s="163"/>
      <c r="S530" s="163"/>
      <c r="T530" s="163"/>
      <c r="U530" s="163"/>
      <c r="V530" s="163"/>
      <c r="W530" s="163"/>
      <c r="X530" s="163"/>
      <c r="Y530" s="163"/>
    </row>
    <row r="531" spans="4:25" s="175" customFormat="1" ht="12.75" customHeight="1">
      <c r="D531" s="187"/>
      <c r="E531" s="187"/>
      <c r="P531" s="200"/>
      <c r="Q531" s="163"/>
      <c r="R531" s="163"/>
      <c r="S531" s="163"/>
      <c r="T531" s="163"/>
      <c r="U531" s="163"/>
      <c r="V531" s="163"/>
      <c r="W531" s="163"/>
      <c r="X531" s="163"/>
      <c r="Y531" s="163"/>
    </row>
    <row r="532" spans="4:25" s="175" customFormat="1" ht="12.75" customHeight="1">
      <c r="D532" s="187"/>
      <c r="E532" s="187"/>
      <c r="P532" s="200"/>
      <c r="Q532" s="163"/>
      <c r="R532" s="163"/>
      <c r="S532" s="163"/>
      <c r="T532" s="163"/>
      <c r="U532" s="163"/>
      <c r="V532" s="163"/>
      <c r="W532" s="163"/>
      <c r="X532" s="163"/>
      <c r="Y532" s="163"/>
    </row>
    <row r="533" spans="4:25" s="175" customFormat="1" ht="12.75" customHeight="1">
      <c r="D533" s="187"/>
      <c r="E533" s="187"/>
      <c r="P533" s="200"/>
      <c r="Q533" s="163"/>
      <c r="R533" s="163"/>
      <c r="S533" s="163"/>
      <c r="T533" s="163"/>
      <c r="U533" s="163"/>
      <c r="V533" s="163"/>
      <c r="W533" s="163"/>
      <c r="X533" s="163"/>
      <c r="Y533" s="163"/>
    </row>
    <row r="534" spans="4:25" s="175" customFormat="1" ht="12.75" customHeight="1">
      <c r="D534" s="187"/>
      <c r="E534" s="187"/>
      <c r="P534" s="200"/>
      <c r="Q534" s="163"/>
      <c r="R534" s="163"/>
      <c r="S534" s="163"/>
      <c r="T534" s="163"/>
      <c r="U534" s="163"/>
      <c r="V534" s="163"/>
      <c r="W534" s="163"/>
      <c r="X534" s="163"/>
      <c r="Y534" s="163"/>
    </row>
    <row r="535" spans="4:25" s="175" customFormat="1" ht="12.75" customHeight="1">
      <c r="D535" s="187"/>
      <c r="E535" s="187"/>
      <c r="P535" s="200"/>
      <c r="Q535" s="163"/>
      <c r="R535" s="163"/>
      <c r="S535" s="163"/>
      <c r="T535" s="163"/>
      <c r="U535" s="163"/>
      <c r="V535" s="163"/>
      <c r="W535" s="163"/>
      <c r="X535" s="163"/>
      <c r="Y535" s="163"/>
    </row>
    <row r="536" spans="4:25" s="175" customFormat="1" ht="12.75" customHeight="1">
      <c r="D536" s="187"/>
      <c r="E536" s="187"/>
      <c r="P536" s="200"/>
      <c r="Q536" s="163"/>
      <c r="R536" s="163"/>
      <c r="S536" s="163"/>
      <c r="T536" s="163"/>
      <c r="U536" s="163"/>
      <c r="V536" s="163"/>
      <c r="W536" s="163"/>
      <c r="X536" s="163"/>
      <c r="Y536" s="163"/>
    </row>
    <row r="537" spans="4:25" s="175" customFormat="1" ht="12.75" customHeight="1">
      <c r="D537" s="187"/>
      <c r="E537" s="187"/>
      <c r="P537" s="200"/>
      <c r="Q537" s="163"/>
      <c r="R537" s="163"/>
      <c r="S537" s="163"/>
      <c r="T537" s="163"/>
      <c r="U537" s="163"/>
      <c r="V537" s="163"/>
      <c r="W537" s="163"/>
      <c r="X537" s="163"/>
      <c r="Y537" s="163"/>
    </row>
    <row r="538" spans="4:25" s="175" customFormat="1" ht="12.75" customHeight="1">
      <c r="D538" s="187"/>
      <c r="E538" s="187"/>
      <c r="P538" s="200"/>
      <c r="Q538" s="163"/>
      <c r="R538" s="163"/>
      <c r="S538" s="163"/>
      <c r="T538" s="163"/>
      <c r="U538" s="163"/>
      <c r="V538" s="163"/>
      <c r="W538" s="163"/>
      <c r="X538" s="163"/>
      <c r="Y538" s="163"/>
    </row>
    <row r="539" spans="4:25" s="175" customFormat="1" ht="12.75" customHeight="1">
      <c r="D539" s="187"/>
      <c r="E539" s="187"/>
      <c r="P539" s="200"/>
      <c r="Q539" s="163"/>
      <c r="R539" s="163"/>
      <c r="S539" s="163"/>
      <c r="T539" s="163"/>
      <c r="U539" s="163"/>
      <c r="V539" s="163"/>
      <c r="W539" s="163"/>
      <c r="X539" s="163"/>
      <c r="Y539" s="163"/>
    </row>
    <row r="540" spans="4:25" s="175" customFormat="1" ht="12.75" customHeight="1">
      <c r="D540" s="187"/>
      <c r="E540" s="187"/>
      <c r="P540" s="200"/>
      <c r="Q540" s="163"/>
      <c r="R540" s="163"/>
      <c r="S540" s="163"/>
      <c r="T540" s="163"/>
      <c r="U540" s="163"/>
      <c r="V540" s="163"/>
      <c r="W540" s="163"/>
      <c r="X540" s="163"/>
      <c r="Y540" s="163"/>
    </row>
    <row r="541" spans="4:25" s="175" customFormat="1" ht="12.75" customHeight="1">
      <c r="D541" s="187"/>
      <c r="E541" s="187"/>
      <c r="P541" s="200"/>
      <c r="Q541" s="163"/>
      <c r="R541" s="163"/>
      <c r="S541" s="163"/>
      <c r="T541" s="163"/>
      <c r="U541" s="163"/>
      <c r="V541" s="163"/>
      <c r="W541" s="163"/>
      <c r="X541" s="163"/>
      <c r="Y541" s="163"/>
    </row>
    <row r="542" spans="4:25" s="175" customFormat="1" ht="12.75" customHeight="1">
      <c r="D542" s="187"/>
      <c r="E542" s="187"/>
      <c r="P542" s="200"/>
      <c r="Q542" s="163"/>
      <c r="R542" s="163"/>
      <c r="S542" s="163"/>
      <c r="T542" s="163"/>
      <c r="U542" s="163"/>
      <c r="V542" s="163"/>
      <c r="W542" s="163"/>
      <c r="X542" s="163"/>
      <c r="Y542" s="163"/>
    </row>
    <row r="543" spans="4:25" s="175" customFormat="1" ht="12.75" customHeight="1">
      <c r="D543" s="187"/>
      <c r="E543" s="187"/>
      <c r="P543" s="200"/>
      <c r="Q543" s="163"/>
      <c r="R543" s="163"/>
      <c r="S543" s="163"/>
      <c r="T543" s="163"/>
      <c r="U543" s="163"/>
      <c r="V543" s="163"/>
      <c r="W543" s="163"/>
      <c r="X543" s="163"/>
      <c r="Y543" s="163"/>
    </row>
    <row r="544" spans="4:25" s="175" customFormat="1" ht="12.75" customHeight="1">
      <c r="D544" s="187"/>
      <c r="E544" s="187"/>
      <c r="P544" s="200"/>
      <c r="Q544" s="163"/>
      <c r="R544" s="163"/>
      <c r="S544" s="163"/>
      <c r="T544" s="163"/>
      <c r="U544" s="163"/>
      <c r="V544" s="163"/>
      <c r="W544" s="163"/>
      <c r="X544" s="163"/>
      <c r="Y544" s="163"/>
    </row>
    <row r="545" spans="4:25" s="175" customFormat="1" ht="12.75" customHeight="1">
      <c r="D545" s="187"/>
      <c r="E545" s="187"/>
      <c r="P545" s="200"/>
      <c r="Q545" s="163"/>
      <c r="R545" s="163"/>
      <c r="S545" s="163"/>
      <c r="T545" s="163"/>
      <c r="U545" s="163"/>
      <c r="V545" s="163"/>
      <c r="W545" s="163"/>
      <c r="X545" s="163"/>
      <c r="Y545" s="163"/>
    </row>
    <row r="546" spans="4:25" s="175" customFormat="1" ht="12.75" customHeight="1">
      <c r="D546" s="187"/>
      <c r="E546" s="187"/>
      <c r="P546" s="200"/>
      <c r="Q546" s="163"/>
      <c r="R546" s="163"/>
      <c r="S546" s="163"/>
      <c r="T546" s="163"/>
      <c r="U546" s="163"/>
      <c r="V546" s="163"/>
      <c r="W546" s="163"/>
      <c r="X546" s="163"/>
      <c r="Y546" s="163"/>
    </row>
    <row r="547" spans="4:25" s="175" customFormat="1" ht="12.75" customHeight="1">
      <c r="D547" s="187"/>
      <c r="E547" s="187"/>
      <c r="P547" s="200"/>
      <c r="Q547" s="163"/>
      <c r="R547" s="163"/>
      <c r="S547" s="163"/>
      <c r="T547" s="163"/>
      <c r="U547" s="163"/>
      <c r="V547" s="163"/>
      <c r="W547" s="163"/>
      <c r="X547" s="163"/>
      <c r="Y547" s="163"/>
    </row>
    <row r="548" spans="4:25" s="175" customFormat="1" ht="12.75" customHeight="1">
      <c r="D548" s="187"/>
      <c r="E548" s="187"/>
      <c r="P548" s="200"/>
      <c r="Q548" s="163"/>
      <c r="R548" s="163"/>
      <c r="S548" s="163"/>
      <c r="T548" s="163"/>
      <c r="U548" s="163"/>
      <c r="V548" s="163"/>
      <c r="W548" s="163"/>
      <c r="X548" s="163"/>
      <c r="Y548" s="163"/>
    </row>
    <row r="549" spans="4:25" s="175" customFormat="1" ht="12.75" customHeight="1">
      <c r="D549" s="187"/>
      <c r="E549" s="187"/>
      <c r="P549" s="200"/>
      <c r="Q549" s="163"/>
      <c r="R549" s="163"/>
      <c r="S549" s="163"/>
      <c r="T549" s="163"/>
      <c r="U549" s="163"/>
      <c r="V549" s="163"/>
      <c r="W549" s="163"/>
      <c r="X549" s="163"/>
      <c r="Y549" s="163"/>
    </row>
    <row r="550" spans="4:25" s="175" customFormat="1" ht="12.75" customHeight="1">
      <c r="D550" s="187"/>
      <c r="E550" s="187"/>
      <c r="P550" s="200"/>
      <c r="Q550" s="163"/>
      <c r="R550" s="163"/>
      <c r="S550" s="163"/>
      <c r="T550" s="163"/>
      <c r="U550" s="163"/>
      <c r="V550" s="163"/>
      <c r="W550" s="163"/>
      <c r="X550" s="163"/>
      <c r="Y550" s="163"/>
    </row>
    <row r="551" spans="4:25" s="175" customFormat="1" ht="12.75" customHeight="1">
      <c r="D551" s="187"/>
      <c r="E551" s="187"/>
      <c r="P551" s="200"/>
      <c r="Q551" s="163"/>
      <c r="R551" s="163"/>
      <c r="S551" s="163"/>
      <c r="T551" s="163"/>
      <c r="U551" s="163"/>
      <c r="V551" s="163"/>
      <c r="W551" s="163"/>
      <c r="X551" s="163"/>
      <c r="Y551" s="163"/>
    </row>
    <row r="552" spans="4:25" s="175" customFormat="1" ht="12.75" customHeight="1">
      <c r="D552" s="187"/>
      <c r="E552" s="187"/>
      <c r="P552" s="200"/>
      <c r="Q552" s="163"/>
      <c r="R552" s="163"/>
      <c r="S552" s="163"/>
      <c r="T552" s="163"/>
      <c r="U552" s="163"/>
      <c r="V552" s="163"/>
      <c r="W552" s="163"/>
      <c r="X552" s="163"/>
      <c r="Y552" s="163"/>
    </row>
    <row r="553" spans="4:25" s="175" customFormat="1" ht="12.75" customHeight="1">
      <c r="D553" s="187"/>
      <c r="E553" s="187"/>
      <c r="P553" s="200"/>
      <c r="Q553" s="163"/>
      <c r="R553" s="163"/>
      <c r="S553" s="163"/>
      <c r="T553" s="163"/>
      <c r="U553" s="163"/>
      <c r="V553" s="163"/>
      <c r="W553" s="163"/>
      <c r="X553" s="163"/>
      <c r="Y553" s="163"/>
    </row>
    <row r="554" spans="4:25" s="175" customFormat="1" ht="12.75" customHeight="1">
      <c r="D554" s="187"/>
      <c r="E554" s="187"/>
      <c r="P554" s="200"/>
      <c r="Q554" s="163"/>
      <c r="R554" s="163"/>
      <c r="S554" s="163"/>
      <c r="T554" s="163"/>
      <c r="U554" s="163"/>
      <c r="V554" s="163"/>
      <c r="W554" s="163"/>
      <c r="X554" s="163"/>
      <c r="Y554" s="163"/>
    </row>
    <row r="555" spans="4:25" s="175" customFormat="1" ht="12.75" customHeight="1">
      <c r="D555" s="187"/>
      <c r="E555" s="187"/>
      <c r="P555" s="200"/>
      <c r="Q555" s="163"/>
      <c r="R555" s="163"/>
      <c r="S555" s="163"/>
      <c r="T555" s="163"/>
      <c r="U555" s="163"/>
      <c r="V555" s="163"/>
      <c r="W555" s="163"/>
      <c r="X555" s="163"/>
      <c r="Y555" s="163"/>
    </row>
    <row r="556" spans="4:25" s="175" customFormat="1" ht="12.75" customHeight="1">
      <c r="D556" s="187"/>
      <c r="E556" s="187"/>
      <c r="P556" s="200"/>
      <c r="Q556" s="163"/>
      <c r="R556" s="163"/>
      <c r="S556" s="163"/>
      <c r="T556" s="163"/>
      <c r="U556" s="163"/>
      <c r="V556" s="163"/>
      <c r="W556" s="163"/>
      <c r="X556" s="163"/>
      <c r="Y556" s="163"/>
    </row>
    <row r="557" spans="4:25" s="175" customFormat="1" ht="12.75" customHeight="1">
      <c r="D557" s="187"/>
      <c r="E557" s="187"/>
      <c r="P557" s="200"/>
      <c r="Q557" s="163"/>
      <c r="R557" s="163"/>
      <c r="S557" s="163"/>
      <c r="T557" s="163"/>
      <c r="U557" s="163"/>
      <c r="V557" s="163"/>
      <c r="W557" s="163"/>
      <c r="X557" s="163"/>
      <c r="Y557" s="163"/>
    </row>
    <row r="558" spans="4:25" s="175" customFormat="1" ht="12.75" customHeight="1">
      <c r="D558" s="187"/>
      <c r="E558" s="187"/>
      <c r="P558" s="200"/>
      <c r="Q558" s="163"/>
      <c r="R558" s="163"/>
      <c r="S558" s="163"/>
      <c r="T558" s="163"/>
      <c r="U558" s="163"/>
      <c r="V558" s="163"/>
      <c r="W558" s="163"/>
      <c r="X558" s="163"/>
      <c r="Y558" s="163"/>
    </row>
    <row r="559" spans="4:25" s="175" customFormat="1" ht="12.75" customHeight="1">
      <c r="D559" s="187"/>
      <c r="E559" s="187"/>
      <c r="P559" s="200"/>
      <c r="Q559" s="163"/>
      <c r="R559" s="163"/>
      <c r="S559" s="163"/>
      <c r="T559" s="163"/>
      <c r="U559" s="163"/>
      <c r="V559" s="163"/>
      <c r="W559" s="163"/>
      <c r="X559" s="163"/>
      <c r="Y559" s="163"/>
    </row>
    <row r="560" spans="4:25" s="175" customFormat="1" ht="12.75" customHeight="1">
      <c r="D560" s="187"/>
      <c r="E560" s="187"/>
      <c r="P560" s="200"/>
      <c r="Q560" s="163"/>
      <c r="R560" s="163"/>
      <c r="S560" s="163"/>
      <c r="T560" s="163"/>
      <c r="U560" s="163"/>
      <c r="V560" s="163"/>
      <c r="W560" s="163"/>
      <c r="X560" s="163"/>
      <c r="Y560" s="163"/>
    </row>
    <row r="561" spans="4:25" s="175" customFormat="1" ht="12.75" customHeight="1">
      <c r="D561" s="187"/>
      <c r="E561" s="187"/>
      <c r="P561" s="200"/>
      <c r="Q561" s="163"/>
      <c r="R561" s="163"/>
      <c r="S561" s="163"/>
      <c r="T561" s="163"/>
      <c r="U561" s="163"/>
      <c r="V561" s="163"/>
      <c r="W561" s="163"/>
      <c r="X561" s="163"/>
      <c r="Y561" s="163"/>
    </row>
    <row r="562" spans="4:25" s="175" customFormat="1" ht="12.75" customHeight="1">
      <c r="D562" s="187"/>
      <c r="E562" s="187"/>
      <c r="P562" s="200"/>
      <c r="Q562" s="163"/>
      <c r="R562" s="163"/>
      <c r="S562" s="163"/>
      <c r="T562" s="163"/>
      <c r="U562" s="163"/>
      <c r="V562" s="163"/>
      <c r="W562" s="163"/>
      <c r="X562" s="163"/>
      <c r="Y562" s="163"/>
    </row>
    <row r="563" spans="4:25" s="175" customFormat="1" ht="12.75" customHeight="1">
      <c r="D563" s="187"/>
      <c r="E563" s="187"/>
      <c r="P563" s="200"/>
      <c r="Q563" s="163"/>
      <c r="R563" s="163"/>
      <c r="S563" s="163"/>
      <c r="T563" s="163"/>
      <c r="U563" s="163"/>
      <c r="V563" s="163"/>
      <c r="W563" s="163"/>
      <c r="X563" s="163"/>
      <c r="Y563" s="163"/>
    </row>
    <row r="564" spans="4:25" s="175" customFormat="1" ht="12.75" customHeight="1">
      <c r="D564" s="187"/>
      <c r="E564" s="187"/>
      <c r="P564" s="200"/>
      <c r="Q564" s="163"/>
      <c r="R564" s="163"/>
      <c r="S564" s="163"/>
      <c r="T564" s="163"/>
      <c r="U564" s="163"/>
      <c r="V564" s="163"/>
      <c r="W564" s="163"/>
      <c r="X564" s="163"/>
      <c r="Y564" s="163"/>
    </row>
    <row r="565" spans="4:25" s="175" customFormat="1" ht="12.75" customHeight="1">
      <c r="D565" s="187"/>
      <c r="E565" s="187"/>
      <c r="P565" s="200"/>
      <c r="Q565" s="163"/>
      <c r="R565" s="163"/>
      <c r="S565" s="163"/>
      <c r="T565" s="163"/>
      <c r="U565" s="163"/>
      <c r="V565" s="163"/>
      <c r="W565" s="163"/>
      <c r="X565" s="163"/>
      <c r="Y565" s="163"/>
    </row>
    <row r="566" spans="4:25" s="175" customFormat="1" ht="12.75" customHeight="1">
      <c r="D566" s="187"/>
      <c r="E566" s="187"/>
      <c r="P566" s="200"/>
      <c r="Q566" s="163"/>
      <c r="R566" s="163"/>
      <c r="S566" s="163"/>
      <c r="T566" s="163"/>
      <c r="U566" s="163"/>
      <c r="V566" s="163"/>
      <c r="W566" s="163"/>
      <c r="X566" s="163"/>
      <c r="Y566" s="163"/>
    </row>
    <row r="567" spans="4:25" s="175" customFormat="1" ht="12.75" customHeight="1">
      <c r="D567" s="187"/>
      <c r="E567" s="187"/>
      <c r="P567" s="200"/>
      <c r="Q567" s="163"/>
      <c r="R567" s="163"/>
      <c r="S567" s="163"/>
      <c r="T567" s="163"/>
      <c r="U567" s="163"/>
      <c r="V567" s="163"/>
      <c r="W567" s="163"/>
      <c r="X567" s="163"/>
      <c r="Y567" s="163"/>
    </row>
    <row r="568" spans="4:25" s="175" customFormat="1" ht="12.75" customHeight="1">
      <c r="D568" s="187"/>
      <c r="E568" s="187"/>
      <c r="P568" s="200"/>
      <c r="Q568" s="163"/>
      <c r="R568" s="163"/>
      <c r="S568" s="163"/>
      <c r="T568" s="163"/>
      <c r="U568" s="163"/>
      <c r="V568" s="163"/>
      <c r="W568" s="163"/>
      <c r="X568" s="163"/>
      <c r="Y568" s="163"/>
    </row>
    <row r="569" spans="4:25" s="175" customFormat="1" ht="12.75" customHeight="1">
      <c r="D569" s="187"/>
      <c r="E569" s="187"/>
      <c r="P569" s="200"/>
      <c r="Q569" s="163"/>
      <c r="R569" s="163"/>
      <c r="S569" s="163"/>
      <c r="T569" s="163"/>
      <c r="U569" s="163"/>
      <c r="V569" s="163"/>
      <c r="W569" s="163"/>
      <c r="X569" s="163"/>
      <c r="Y569" s="163"/>
    </row>
    <row r="570" spans="4:25" s="175" customFormat="1" ht="12.75" customHeight="1">
      <c r="D570" s="187"/>
      <c r="E570" s="187"/>
      <c r="P570" s="200"/>
      <c r="Q570" s="163"/>
      <c r="R570" s="163"/>
      <c r="S570" s="163"/>
      <c r="T570" s="163"/>
      <c r="U570" s="163"/>
      <c r="V570" s="163"/>
      <c r="W570" s="163"/>
      <c r="X570" s="163"/>
      <c r="Y570" s="163"/>
    </row>
    <row r="571" spans="4:25" s="175" customFormat="1" ht="12.75" customHeight="1">
      <c r="D571" s="187"/>
      <c r="E571" s="187"/>
      <c r="P571" s="200"/>
      <c r="Q571" s="163"/>
      <c r="R571" s="163"/>
      <c r="S571" s="163"/>
      <c r="T571" s="163"/>
      <c r="U571" s="163"/>
      <c r="V571" s="163"/>
      <c r="W571" s="163"/>
      <c r="X571" s="163"/>
      <c r="Y571" s="163"/>
    </row>
    <row r="572" spans="4:25" s="175" customFormat="1" ht="12.75" customHeight="1">
      <c r="D572" s="187"/>
      <c r="E572" s="187"/>
      <c r="P572" s="200"/>
      <c r="Q572" s="163"/>
      <c r="R572" s="163"/>
      <c r="S572" s="163"/>
      <c r="T572" s="163"/>
      <c r="U572" s="163"/>
      <c r="V572" s="163"/>
      <c r="W572" s="163"/>
      <c r="X572" s="163"/>
      <c r="Y572" s="163"/>
    </row>
    <row r="573" spans="4:25" s="175" customFormat="1" ht="12.75" customHeight="1">
      <c r="D573" s="187"/>
      <c r="E573" s="187"/>
      <c r="P573" s="200"/>
      <c r="Q573" s="163"/>
      <c r="R573" s="163"/>
      <c r="S573" s="163"/>
      <c r="T573" s="163"/>
      <c r="U573" s="163"/>
      <c r="V573" s="163"/>
      <c r="W573" s="163"/>
      <c r="X573" s="163"/>
      <c r="Y573" s="163"/>
    </row>
    <row r="574" spans="4:25" s="175" customFormat="1" ht="12.75" customHeight="1">
      <c r="D574" s="187"/>
      <c r="E574" s="187"/>
      <c r="P574" s="200"/>
      <c r="Q574" s="163"/>
      <c r="R574" s="163"/>
      <c r="S574" s="163"/>
      <c r="T574" s="163"/>
      <c r="U574" s="163"/>
      <c r="V574" s="163"/>
      <c r="W574" s="163"/>
      <c r="X574" s="163"/>
      <c r="Y574" s="163"/>
    </row>
    <row r="575" spans="4:25" s="175" customFormat="1" ht="12.75" customHeight="1">
      <c r="D575" s="187"/>
      <c r="E575" s="187"/>
      <c r="P575" s="200"/>
      <c r="Q575" s="163"/>
      <c r="R575" s="163"/>
      <c r="S575" s="163"/>
      <c r="T575" s="163"/>
      <c r="U575" s="163"/>
      <c r="V575" s="163"/>
      <c r="W575" s="163"/>
      <c r="X575" s="163"/>
      <c r="Y575" s="163"/>
    </row>
    <row r="576" spans="4:25" s="175" customFormat="1" ht="12.75" customHeight="1">
      <c r="D576" s="187"/>
      <c r="E576" s="187"/>
      <c r="P576" s="200"/>
      <c r="Q576" s="163"/>
      <c r="R576" s="163"/>
      <c r="S576" s="163"/>
      <c r="T576" s="163"/>
      <c r="U576" s="163"/>
      <c r="V576" s="163"/>
      <c r="W576" s="163"/>
      <c r="X576" s="163"/>
      <c r="Y576" s="163"/>
    </row>
    <row r="577" spans="4:25" s="175" customFormat="1" ht="12.75" customHeight="1">
      <c r="D577" s="187"/>
      <c r="E577" s="187"/>
      <c r="P577" s="200"/>
      <c r="Q577" s="163"/>
      <c r="R577" s="163"/>
      <c r="S577" s="163"/>
      <c r="T577" s="163"/>
      <c r="U577" s="163"/>
      <c r="V577" s="163"/>
      <c r="W577" s="163"/>
      <c r="X577" s="163"/>
      <c r="Y577" s="163"/>
    </row>
    <row r="578" spans="4:25" s="175" customFormat="1" ht="12.75" customHeight="1">
      <c r="D578" s="187"/>
      <c r="E578" s="187"/>
      <c r="P578" s="200"/>
      <c r="Q578" s="163"/>
      <c r="R578" s="163"/>
      <c r="S578" s="163"/>
      <c r="T578" s="163"/>
      <c r="U578" s="163"/>
      <c r="V578" s="163"/>
      <c r="W578" s="163"/>
      <c r="X578" s="163"/>
      <c r="Y578" s="163"/>
    </row>
    <row r="579" spans="4:25" s="175" customFormat="1" ht="12.75" customHeight="1">
      <c r="D579" s="187"/>
      <c r="E579" s="187"/>
      <c r="P579" s="200"/>
      <c r="Q579" s="163"/>
      <c r="R579" s="163"/>
      <c r="S579" s="163"/>
      <c r="T579" s="163"/>
      <c r="U579" s="163"/>
      <c r="V579" s="163"/>
      <c r="W579" s="163"/>
      <c r="X579" s="163"/>
      <c r="Y579" s="163"/>
    </row>
    <row r="580" spans="4:25" s="175" customFormat="1" ht="12.75" customHeight="1">
      <c r="D580" s="187"/>
      <c r="E580" s="187"/>
      <c r="P580" s="200"/>
      <c r="Q580" s="163"/>
      <c r="R580" s="163"/>
      <c r="S580" s="163"/>
      <c r="T580" s="163"/>
      <c r="U580" s="163"/>
      <c r="V580" s="163"/>
      <c r="W580" s="163"/>
      <c r="X580" s="163"/>
      <c r="Y580" s="163"/>
    </row>
    <row r="581" spans="4:25" s="175" customFormat="1" ht="12.75" customHeight="1">
      <c r="D581" s="187"/>
      <c r="E581" s="187"/>
      <c r="P581" s="200"/>
      <c r="Q581" s="163"/>
      <c r="R581" s="163"/>
      <c r="S581" s="163"/>
      <c r="T581" s="163"/>
      <c r="U581" s="163"/>
      <c r="V581" s="163"/>
      <c r="W581" s="163"/>
      <c r="X581" s="163"/>
      <c r="Y581" s="163"/>
    </row>
    <row r="582" spans="4:25" s="175" customFormat="1" ht="12.75" customHeight="1">
      <c r="D582" s="187"/>
      <c r="E582" s="187"/>
      <c r="P582" s="200"/>
      <c r="Q582" s="163"/>
      <c r="R582" s="163"/>
      <c r="S582" s="163"/>
      <c r="T582" s="163"/>
      <c r="U582" s="163"/>
      <c r="V582" s="163"/>
      <c r="W582" s="163"/>
      <c r="X582" s="163"/>
      <c r="Y582" s="163"/>
    </row>
    <row r="583" spans="4:25" s="175" customFormat="1" ht="12.75" customHeight="1">
      <c r="D583" s="187"/>
      <c r="E583" s="187"/>
      <c r="P583" s="200"/>
      <c r="Q583" s="163"/>
      <c r="R583" s="163"/>
      <c r="S583" s="163"/>
      <c r="T583" s="163"/>
      <c r="U583" s="163"/>
      <c r="V583" s="163"/>
      <c r="W583" s="163"/>
      <c r="X583" s="163"/>
      <c r="Y583" s="163"/>
    </row>
    <row r="584" spans="4:25" s="175" customFormat="1" ht="12.75" customHeight="1">
      <c r="D584" s="187"/>
      <c r="E584" s="187"/>
      <c r="P584" s="200"/>
      <c r="Q584" s="163"/>
      <c r="R584" s="163"/>
      <c r="S584" s="163"/>
      <c r="T584" s="163"/>
      <c r="U584" s="163"/>
      <c r="V584" s="163"/>
      <c r="W584" s="163"/>
      <c r="X584" s="163"/>
      <c r="Y584" s="163"/>
    </row>
    <row r="585" spans="4:25" s="175" customFormat="1" ht="12.75" customHeight="1">
      <c r="D585" s="187"/>
      <c r="E585" s="187"/>
      <c r="P585" s="200"/>
      <c r="Q585" s="163"/>
      <c r="R585" s="163"/>
      <c r="S585" s="163"/>
      <c r="T585" s="163"/>
      <c r="U585" s="163"/>
      <c r="V585" s="163"/>
      <c r="W585" s="163"/>
      <c r="X585" s="163"/>
      <c r="Y585" s="163"/>
    </row>
    <row r="586" spans="4:25" s="175" customFormat="1" ht="12.75" customHeight="1">
      <c r="D586" s="187"/>
      <c r="E586" s="187"/>
      <c r="P586" s="200"/>
      <c r="Q586" s="163"/>
      <c r="R586" s="163"/>
      <c r="S586" s="163"/>
      <c r="T586" s="163"/>
      <c r="U586" s="163"/>
      <c r="V586" s="163"/>
      <c r="W586" s="163"/>
      <c r="X586" s="163"/>
      <c r="Y586" s="163"/>
    </row>
    <row r="587" spans="4:25" s="175" customFormat="1" ht="12.75" customHeight="1">
      <c r="D587" s="187"/>
      <c r="E587" s="187"/>
      <c r="P587" s="200"/>
      <c r="Q587" s="163"/>
      <c r="R587" s="163"/>
      <c r="S587" s="163"/>
      <c r="T587" s="163"/>
      <c r="U587" s="163"/>
      <c r="V587" s="163"/>
      <c r="W587" s="163"/>
      <c r="X587" s="163"/>
      <c r="Y587" s="163"/>
    </row>
    <row r="588" spans="4:25" s="175" customFormat="1" ht="12.75" customHeight="1">
      <c r="D588" s="187"/>
      <c r="E588" s="187"/>
      <c r="P588" s="200"/>
      <c r="Q588" s="163"/>
      <c r="R588" s="163"/>
      <c r="S588" s="163"/>
      <c r="T588" s="163"/>
      <c r="U588" s="163"/>
      <c r="V588" s="163"/>
      <c r="W588" s="163"/>
      <c r="X588" s="163"/>
      <c r="Y588" s="163"/>
    </row>
    <row r="589" spans="4:25" s="175" customFormat="1" ht="12.75" customHeight="1">
      <c r="D589" s="187"/>
      <c r="E589" s="187"/>
      <c r="P589" s="200"/>
      <c r="Q589" s="163"/>
      <c r="R589" s="163"/>
      <c r="S589" s="163"/>
      <c r="T589" s="163"/>
      <c r="U589" s="163"/>
      <c r="V589" s="163"/>
      <c r="W589" s="163"/>
      <c r="X589" s="163"/>
      <c r="Y589" s="163"/>
    </row>
    <row r="590" spans="4:25" s="175" customFormat="1" ht="12.75" customHeight="1">
      <c r="D590" s="187"/>
      <c r="E590" s="187"/>
      <c r="P590" s="200"/>
      <c r="Q590" s="163"/>
      <c r="R590" s="163"/>
      <c r="S590" s="163"/>
      <c r="T590" s="163"/>
      <c r="U590" s="163"/>
      <c r="V590" s="163"/>
      <c r="W590" s="163"/>
      <c r="X590" s="163"/>
      <c r="Y590" s="163"/>
    </row>
    <row r="591" spans="4:25" s="175" customFormat="1" ht="12.75" customHeight="1">
      <c r="D591" s="187"/>
      <c r="E591" s="187"/>
      <c r="P591" s="200"/>
      <c r="Q591" s="163"/>
      <c r="R591" s="163"/>
      <c r="S591" s="163"/>
      <c r="T591" s="163"/>
      <c r="U591" s="163"/>
      <c r="V591" s="163"/>
      <c r="W591" s="163"/>
      <c r="X591" s="163"/>
      <c r="Y591" s="163"/>
    </row>
    <row r="592" spans="4:25" s="175" customFormat="1" ht="12.75" customHeight="1">
      <c r="D592" s="187"/>
      <c r="E592" s="187"/>
      <c r="P592" s="200"/>
      <c r="Q592" s="163"/>
      <c r="R592" s="163"/>
      <c r="S592" s="163"/>
      <c r="T592" s="163"/>
      <c r="U592" s="163"/>
      <c r="V592" s="163"/>
      <c r="W592" s="163"/>
      <c r="X592" s="163"/>
      <c r="Y592" s="163"/>
    </row>
    <row r="593" spans="4:25" s="175" customFormat="1" ht="12.75" customHeight="1">
      <c r="D593" s="187"/>
      <c r="E593" s="187"/>
      <c r="P593" s="200"/>
      <c r="Q593" s="163"/>
      <c r="R593" s="163"/>
      <c r="S593" s="163"/>
      <c r="T593" s="163"/>
      <c r="U593" s="163"/>
      <c r="V593" s="163"/>
      <c r="W593" s="163"/>
      <c r="X593" s="163"/>
      <c r="Y593" s="163"/>
    </row>
    <row r="594" spans="4:25" s="175" customFormat="1" ht="12.75" customHeight="1">
      <c r="D594" s="187"/>
      <c r="E594" s="187"/>
      <c r="P594" s="200"/>
      <c r="Q594" s="163"/>
      <c r="R594" s="163"/>
      <c r="S594" s="163"/>
      <c r="T594" s="163"/>
      <c r="U594" s="163"/>
      <c r="V594" s="163"/>
      <c r="W594" s="163"/>
      <c r="X594" s="163"/>
      <c r="Y594" s="163"/>
    </row>
    <row r="595" spans="4:25" s="175" customFormat="1" ht="12.75" customHeight="1">
      <c r="D595" s="187"/>
      <c r="E595" s="187"/>
      <c r="P595" s="200"/>
      <c r="Q595" s="163"/>
      <c r="R595" s="163"/>
      <c r="S595" s="163"/>
      <c r="T595" s="163"/>
      <c r="U595" s="163"/>
      <c r="V595" s="163"/>
      <c r="W595" s="163"/>
      <c r="X595" s="163"/>
      <c r="Y595" s="163"/>
    </row>
    <row r="596" spans="4:25" s="175" customFormat="1" ht="12.75" customHeight="1">
      <c r="D596" s="187"/>
      <c r="E596" s="187"/>
      <c r="P596" s="200"/>
      <c r="Q596" s="163"/>
      <c r="R596" s="163"/>
      <c r="S596" s="163"/>
      <c r="T596" s="163"/>
      <c r="U596" s="163"/>
      <c r="V596" s="163"/>
      <c r="W596" s="163"/>
      <c r="X596" s="163"/>
      <c r="Y596" s="163"/>
    </row>
    <row r="597" spans="4:25" s="175" customFormat="1" ht="12.75" customHeight="1">
      <c r="D597" s="187"/>
      <c r="E597" s="187"/>
      <c r="P597" s="200"/>
      <c r="Q597" s="163"/>
      <c r="R597" s="163"/>
      <c r="S597" s="163"/>
      <c r="T597" s="163"/>
      <c r="U597" s="163"/>
      <c r="V597" s="163"/>
      <c r="W597" s="163"/>
      <c r="X597" s="163"/>
      <c r="Y597" s="163"/>
    </row>
    <row r="598" spans="4:25" s="175" customFormat="1" ht="12.75" customHeight="1">
      <c r="D598" s="187"/>
      <c r="E598" s="187"/>
      <c r="P598" s="200"/>
      <c r="Q598" s="163"/>
      <c r="R598" s="163"/>
      <c r="S598" s="163"/>
      <c r="T598" s="163"/>
      <c r="U598" s="163"/>
      <c r="V598" s="163"/>
      <c r="W598" s="163"/>
      <c r="X598" s="163"/>
      <c r="Y598" s="163"/>
    </row>
    <row r="599" spans="4:25" s="175" customFormat="1" ht="12.75" customHeight="1">
      <c r="D599" s="187"/>
      <c r="E599" s="187"/>
      <c r="P599" s="200"/>
      <c r="Q599" s="163"/>
      <c r="R599" s="163"/>
      <c r="S599" s="163"/>
      <c r="T599" s="163"/>
      <c r="U599" s="163"/>
      <c r="V599" s="163"/>
      <c r="W599" s="163"/>
      <c r="X599" s="163"/>
      <c r="Y599" s="163"/>
    </row>
    <row r="600" spans="4:25" s="175" customFormat="1" ht="12.75" customHeight="1">
      <c r="D600" s="187"/>
      <c r="E600" s="187"/>
      <c r="P600" s="200"/>
      <c r="Q600" s="163"/>
      <c r="R600" s="163"/>
      <c r="S600" s="163"/>
      <c r="T600" s="163"/>
      <c r="U600" s="163"/>
      <c r="V600" s="163"/>
      <c r="W600" s="163"/>
      <c r="X600" s="163"/>
      <c r="Y600" s="163"/>
    </row>
    <row r="601" spans="4:25" s="175" customFormat="1" ht="12.75" customHeight="1">
      <c r="D601" s="187"/>
      <c r="E601" s="187"/>
      <c r="P601" s="200"/>
      <c r="Q601" s="163"/>
      <c r="R601" s="163"/>
      <c r="S601" s="163"/>
      <c r="T601" s="163"/>
      <c r="U601" s="163"/>
      <c r="V601" s="163"/>
      <c r="W601" s="163"/>
      <c r="X601" s="163"/>
      <c r="Y601" s="163"/>
    </row>
    <row r="602" spans="4:25" s="175" customFormat="1" ht="12.75" customHeight="1">
      <c r="D602" s="187"/>
      <c r="E602" s="187"/>
      <c r="P602" s="200"/>
      <c r="Q602" s="163"/>
      <c r="R602" s="163"/>
      <c r="S602" s="163"/>
      <c r="T602" s="163"/>
      <c r="U602" s="163"/>
      <c r="V602" s="163"/>
      <c r="W602" s="163"/>
      <c r="X602" s="163"/>
      <c r="Y602" s="163"/>
    </row>
    <row r="603" spans="4:25" s="175" customFormat="1" ht="12.75" customHeight="1">
      <c r="D603" s="187"/>
      <c r="E603" s="187"/>
      <c r="P603" s="200"/>
      <c r="Q603" s="163"/>
      <c r="R603" s="163"/>
      <c r="S603" s="163"/>
      <c r="T603" s="163"/>
      <c r="U603" s="163"/>
      <c r="V603" s="163"/>
      <c r="W603" s="163"/>
      <c r="X603" s="163"/>
      <c r="Y603" s="163"/>
    </row>
    <row r="604" spans="4:25" s="175" customFormat="1" ht="12.75" customHeight="1">
      <c r="D604" s="187"/>
      <c r="E604" s="187"/>
      <c r="P604" s="200"/>
      <c r="Q604" s="163"/>
      <c r="R604" s="163"/>
      <c r="S604" s="163"/>
      <c r="T604" s="163"/>
      <c r="U604" s="163"/>
      <c r="V604" s="163"/>
      <c r="W604" s="163"/>
      <c r="X604" s="163"/>
      <c r="Y604" s="163"/>
    </row>
    <row r="605" spans="4:25" s="175" customFormat="1" ht="12.75" customHeight="1">
      <c r="D605" s="187"/>
      <c r="E605" s="187"/>
      <c r="P605" s="200"/>
      <c r="Q605" s="163"/>
      <c r="R605" s="163"/>
      <c r="S605" s="163"/>
      <c r="T605" s="163"/>
      <c r="U605" s="163"/>
      <c r="V605" s="163"/>
      <c r="W605" s="163"/>
      <c r="X605" s="163"/>
      <c r="Y605" s="163"/>
    </row>
    <row r="606" spans="4:25" s="175" customFormat="1" ht="12.75" customHeight="1">
      <c r="D606" s="187"/>
      <c r="E606" s="187"/>
      <c r="P606" s="200"/>
      <c r="Q606" s="163"/>
      <c r="R606" s="163"/>
      <c r="S606" s="163"/>
      <c r="T606" s="163"/>
      <c r="U606" s="163"/>
      <c r="V606" s="163"/>
      <c r="W606" s="163"/>
      <c r="X606" s="163"/>
      <c r="Y606" s="163"/>
    </row>
    <row r="607" spans="4:25" s="175" customFormat="1" ht="12.75" customHeight="1">
      <c r="D607" s="187"/>
      <c r="E607" s="187"/>
      <c r="P607" s="200"/>
      <c r="Q607" s="163"/>
      <c r="R607" s="163"/>
      <c r="S607" s="163"/>
      <c r="T607" s="163"/>
      <c r="U607" s="163"/>
      <c r="V607" s="163"/>
      <c r="W607" s="163"/>
      <c r="X607" s="163"/>
      <c r="Y607" s="163"/>
    </row>
    <row r="608" spans="4:25" s="175" customFormat="1" ht="12.75" customHeight="1">
      <c r="D608" s="187"/>
      <c r="E608" s="187"/>
      <c r="P608" s="200"/>
      <c r="Q608" s="163"/>
      <c r="R608" s="163"/>
      <c r="S608" s="163"/>
      <c r="T608" s="163"/>
      <c r="U608" s="163"/>
      <c r="V608" s="163"/>
      <c r="W608" s="163"/>
      <c r="X608" s="163"/>
      <c r="Y608" s="163"/>
    </row>
    <row r="609" spans="4:25" s="175" customFormat="1" ht="12.75" customHeight="1">
      <c r="D609" s="187"/>
      <c r="E609" s="187"/>
      <c r="P609" s="200"/>
      <c r="Q609" s="163"/>
      <c r="R609" s="163"/>
      <c r="S609" s="163"/>
      <c r="T609" s="163"/>
      <c r="U609" s="163"/>
      <c r="V609" s="163"/>
      <c r="W609" s="163"/>
      <c r="X609" s="163"/>
      <c r="Y609" s="163"/>
    </row>
    <row r="610" spans="4:25" s="175" customFormat="1" ht="12.75" customHeight="1">
      <c r="D610" s="187"/>
      <c r="E610" s="187"/>
      <c r="P610" s="200"/>
      <c r="Q610" s="163"/>
      <c r="R610" s="163"/>
      <c r="S610" s="163"/>
      <c r="T610" s="163"/>
      <c r="U610" s="163"/>
      <c r="V610" s="163"/>
      <c r="W610" s="163"/>
      <c r="X610" s="163"/>
      <c r="Y610" s="163"/>
    </row>
    <row r="611" spans="4:25" s="175" customFormat="1" ht="12.75" customHeight="1">
      <c r="D611" s="187"/>
      <c r="E611" s="187"/>
      <c r="P611" s="200"/>
      <c r="Q611" s="163"/>
      <c r="R611" s="163"/>
      <c r="S611" s="163"/>
      <c r="T611" s="163"/>
      <c r="U611" s="163"/>
      <c r="V611" s="163"/>
      <c r="W611" s="163"/>
      <c r="X611" s="163"/>
      <c r="Y611" s="163"/>
    </row>
    <row r="612" spans="4:25" s="175" customFormat="1" ht="12.75" customHeight="1">
      <c r="D612" s="187"/>
      <c r="E612" s="187"/>
      <c r="P612" s="200"/>
      <c r="Q612" s="163"/>
      <c r="R612" s="163"/>
      <c r="S612" s="163"/>
      <c r="T612" s="163"/>
      <c r="U612" s="163"/>
      <c r="V612" s="163"/>
      <c r="W612" s="163"/>
      <c r="X612" s="163"/>
      <c r="Y612" s="163"/>
    </row>
    <row r="613" spans="4:25" s="175" customFormat="1" ht="12.75" customHeight="1">
      <c r="D613" s="187"/>
      <c r="E613" s="187"/>
      <c r="P613" s="200"/>
      <c r="Q613" s="163"/>
      <c r="R613" s="163"/>
      <c r="S613" s="163"/>
      <c r="T613" s="163"/>
      <c r="U613" s="163"/>
      <c r="V613" s="163"/>
      <c r="W613" s="163"/>
      <c r="X613" s="163"/>
      <c r="Y613" s="163"/>
    </row>
    <row r="614" spans="4:25" s="175" customFormat="1" ht="12.75" customHeight="1">
      <c r="D614" s="187"/>
      <c r="E614" s="187"/>
      <c r="P614" s="200"/>
      <c r="Q614" s="163"/>
      <c r="R614" s="163"/>
      <c r="S614" s="163"/>
      <c r="T614" s="163"/>
      <c r="U614" s="163"/>
      <c r="V614" s="163"/>
      <c r="W614" s="163"/>
      <c r="X614" s="163"/>
      <c r="Y614" s="163"/>
    </row>
    <row r="615" spans="4:25" s="175" customFormat="1" ht="12.75" customHeight="1">
      <c r="D615" s="187"/>
      <c r="E615" s="187"/>
      <c r="P615" s="200"/>
      <c r="Q615" s="163"/>
      <c r="R615" s="163"/>
      <c r="S615" s="163"/>
      <c r="T615" s="163"/>
      <c r="U615" s="163"/>
      <c r="V615" s="163"/>
      <c r="W615" s="163"/>
      <c r="X615" s="163"/>
      <c r="Y615" s="163"/>
    </row>
    <row r="616" spans="4:25" s="175" customFormat="1" ht="12.75" customHeight="1">
      <c r="D616" s="187"/>
      <c r="E616" s="187"/>
      <c r="P616" s="200"/>
      <c r="Q616" s="163"/>
      <c r="R616" s="163"/>
      <c r="S616" s="163"/>
      <c r="T616" s="163"/>
      <c r="U616" s="163"/>
      <c r="V616" s="163"/>
      <c r="W616" s="163"/>
      <c r="X616" s="163"/>
      <c r="Y616" s="163"/>
    </row>
    <row r="617" spans="4:25" s="175" customFormat="1" ht="12.75" customHeight="1">
      <c r="D617" s="187"/>
      <c r="E617" s="187"/>
      <c r="P617" s="200"/>
      <c r="Q617" s="163"/>
      <c r="R617" s="163"/>
      <c r="S617" s="163"/>
      <c r="T617" s="163"/>
      <c r="U617" s="163"/>
      <c r="V617" s="163"/>
      <c r="W617" s="163"/>
      <c r="X617" s="163"/>
      <c r="Y617" s="163"/>
    </row>
    <row r="618" spans="4:25" s="175" customFormat="1" ht="12.75" customHeight="1">
      <c r="D618" s="187"/>
      <c r="E618" s="187"/>
      <c r="P618" s="200"/>
      <c r="Q618" s="163"/>
      <c r="R618" s="163"/>
      <c r="S618" s="163"/>
      <c r="T618" s="163"/>
      <c r="U618" s="163"/>
      <c r="V618" s="163"/>
      <c r="W618" s="163"/>
      <c r="X618" s="163"/>
      <c r="Y618" s="163"/>
    </row>
    <row r="619" spans="4:25" s="175" customFormat="1" ht="12.75" customHeight="1">
      <c r="D619" s="187"/>
      <c r="E619" s="187"/>
      <c r="P619" s="200"/>
      <c r="Q619" s="163"/>
      <c r="R619" s="163"/>
      <c r="S619" s="163"/>
      <c r="T619" s="163"/>
      <c r="U619" s="163"/>
      <c r="V619" s="163"/>
      <c r="W619" s="163"/>
      <c r="X619" s="163"/>
      <c r="Y619" s="163"/>
    </row>
    <row r="620" spans="4:25" s="175" customFormat="1" ht="12.75" customHeight="1">
      <c r="D620" s="187"/>
      <c r="E620" s="187"/>
      <c r="P620" s="200"/>
      <c r="Q620" s="163"/>
      <c r="R620" s="163"/>
      <c r="S620" s="163"/>
      <c r="T620" s="163"/>
      <c r="U620" s="163"/>
      <c r="V620" s="163"/>
      <c r="W620" s="163"/>
      <c r="X620" s="163"/>
      <c r="Y620" s="163"/>
    </row>
    <row r="621" spans="4:25" s="175" customFormat="1" ht="12.75" customHeight="1">
      <c r="D621" s="187"/>
      <c r="E621" s="187"/>
      <c r="P621" s="200"/>
      <c r="Q621" s="163"/>
      <c r="R621" s="163"/>
      <c r="S621" s="163"/>
      <c r="T621" s="163"/>
      <c r="U621" s="163"/>
      <c r="V621" s="163"/>
      <c r="W621" s="163"/>
      <c r="X621" s="163"/>
      <c r="Y621" s="163"/>
    </row>
    <row r="622" spans="4:25" s="175" customFormat="1" ht="12.75" customHeight="1">
      <c r="D622" s="187"/>
      <c r="E622" s="187"/>
      <c r="P622" s="200"/>
      <c r="Q622" s="163"/>
      <c r="R622" s="163"/>
      <c r="S622" s="163"/>
      <c r="T622" s="163"/>
      <c r="U622" s="163"/>
      <c r="V622" s="163"/>
      <c r="W622" s="163"/>
      <c r="X622" s="163"/>
      <c r="Y622" s="163"/>
    </row>
    <row r="623" spans="4:25" s="175" customFormat="1" ht="12.75" customHeight="1">
      <c r="D623" s="187"/>
      <c r="E623" s="187"/>
      <c r="P623" s="200"/>
      <c r="Q623" s="163"/>
      <c r="R623" s="163"/>
      <c r="S623" s="163"/>
      <c r="T623" s="163"/>
      <c r="U623" s="163"/>
      <c r="V623" s="163"/>
      <c r="W623" s="163"/>
      <c r="X623" s="163"/>
      <c r="Y623" s="163"/>
    </row>
    <row r="624" spans="4:25" s="175" customFormat="1" ht="12.75" customHeight="1">
      <c r="D624" s="187"/>
      <c r="E624" s="187"/>
      <c r="P624" s="200"/>
      <c r="Q624" s="163"/>
      <c r="R624" s="163"/>
      <c r="S624" s="163"/>
      <c r="T624" s="163"/>
      <c r="U624" s="163"/>
      <c r="V624" s="163"/>
      <c r="W624" s="163"/>
      <c r="X624" s="163"/>
      <c r="Y624" s="163"/>
    </row>
    <row r="625" spans="4:25" s="175" customFormat="1" ht="12.75" customHeight="1">
      <c r="D625" s="187"/>
      <c r="E625" s="187"/>
      <c r="P625" s="200"/>
      <c r="Q625" s="163"/>
      <c r="R625" s="163"/>
      <c r="S625" s="163"/>
      <c r="T625" s="163"/>
      <c r="U625" s="163"/>
      <c r="V625" s="163"/>
      <c r="W625" s="163"/>
      <c r="X625" s="163"/>
      <c r="Y625" s="163"/>
    </row>
    <row r="626" spans="4:25" s="175" customFormat="1" ht="12.75" customHeight="1">
      <c r="D626" s="187"/>
      <c r="E626" s="187"/>
      <c r="P626" s="200"/>
      <c r="Q626" s="163"/>
      <c r="R626" s="163"/>
      <c r="S626" s="163"/>
      <c r="T626" s="163"/>
      <c r="U626" s="163"/>
      <c r="V626" s="163"/>
      <c r="W626" s="163"/>
      <c r="X626" s="163"/>
      <c r="Y626" s="163"/>
    </row>
    <row r="627" spans="4:25" s="175" customFormat="1" ht="12.75" customHeight="1">
      <c r="D627" s="187"/>
      <c r="E627" s="187"/>
      <c r="P627" s="200"/>
      <c r="Q627" s="163"/>
      <c r="R627" s="163"/>
      <c r="S627" s="163"/>
      <c r="T627" s="163"/>
      <c r="U627" s="163"/>
      <c r="V627" s="163"/>
      <c r="W627" s="163"/>
      <c r="X627" s="163"/>
      <c r="Y627" s="163"/>
    </row>
    <row r="628" spans="4:25" s="175" customFormat="1" ht="12.75" customHeight="1">
      <c r="D628" s="187"/>
      <c r="E628" s="187"/>
      <c r="P628" s="200"/>
      <c r="Q628" s="163"/>
      <c r="R628" s="163"/>
      <c r="S628" s="163"/>
      <c r="T628" s="163"/>
      <c r="U628" s="163"/>
      <c r="V628" s="163"/>
      <c r="W628" s="163"/>
      <c r="X628" s="163"/>
      <c r="Y628" s="163"/>
    </row>
    <row r="629" spans="4:25" s="175" customFormat="1" ht="12.75" customHeight="1">
      <c r="D629" s="187"/>
      <c r="E629" s="187"/>
      <c r="P629" s="200"/>
      <c r="Q629" s="163"/>
      <c r="R629" s="163"/>
      <c r="S629" s="163"/>
      <c r="T629" s="163"/>
      <c r="U629" s="163"/>
      <c r="V629" s="163"/>
      <c r="W629" s="163"/>
      <c r="X629" s="163"/>
      <c r="Y629" s="163"/>
    </row>
    <row r="630" spans="4:25" s="175" customFormat="1" ht="12.75" customHeight="1">
      <c r="D630" s="187"/>
      <c r="E630" s="187"/>
      <c r="P630" s="200"/>
      <c r="Q630" s="163"/>
      <c r="R630" s="163"/>
      <c r="S630" s="163"/>
      <c r="T630" s="163"/>
      <c r="U630" s="163"/>
      <c r="V630" s="163"/>
      <c r="W630" s="163"/>
      <c r="X630" s="163"/>
      <c r="Y630" s="163"/>
    </row>
    <row r="631" spans="4:25" s="175" customFormat="1" ht="12.75" customHeight="1">
      <c r="D631" s="187"/>
      <c r="E631" s="187"/>
      <c r="P631" s="200"/>
      <c r="Q631" s="163"/>
      <c r="R631" s="163"/>
      <c r="S631" s="163"/>
      <c r="T631" s="163"/>
      <c r="U631" s="163"/>
      <c r="V631" s="163"/>
      <c r="W631" s="163"/>
      <c r="X631" s="163"/>
      <c r="Y631" s="163"/>
    </row>
    <row r="632" spans="4:25" s="175" customFormat="1" ht="12.75" customHeight="1">
      <c r="D632" s="187"/>
      <c r="E632" s="187"/>
      <c r="P632" s="200"/>
      <c r="Q632" s="163"/>
      <c r="R632" s="163"/>
      <c r="S632" s="163"/>
      <c r="T632" s="163"/>
      <c r="U632" s="163"/>
      <c r="V632" s="163"/>
      <c r="W632" s="163"/>
      <c r="X632" s="163"/>
      <c r="Y632" s="163"/>
    </row>
    <row r="633" spans="4:25" s="175" customFormat="1" ht="12.75" customHeight="1">
      <c r="D633" s="187"/>
      <c r="E633" s="187"/>
      <c r="P633" s="200"/>
      <c r="Q633" s="163"/>
      <c r="R633" s="163"/>
      <c r="S633" s="163"/>
      <c r="T633" s="163"/>
      <c r="U633" s="163"/>
      <c r="V633" s="163"/>
      <c r="W633" s="163"/>
      <c r="X633" s="163"/>
      <c r="Y633" s="163"/>
    </row>
    <row r="634" spans="4:25" s="175" customFormat="1" ht="12.75" customHeight="1">
      <c r="D634" s="187"/>
      <c r="E634" s="187"/>
      <c r="P634" s="200"/>
      <c r="Q634" s="163"/>
      <c r="R634" s="163"/>
      <c r="S634" s="163"/>
      <c r="T634" s="163"/>
      <c r="U634" s="163"/>
      <c r="V634" s="163"/>
      <c r="W634" s="163"/>
      <c r="X634" s="163"/>
      <c r="Y634" s="163"/>
    </row>
    <row r="635" spans="4:25" s="175" customFormat="1" ht="12.75" customHeight="1">
      <c r="D635" s="187"/>
      <c r="E635" s="187"/>
      <c r="P635" s="200"/>
      <c r="Q635" s="163"/>
      <c r="R635" s="163"/>
      <c r="S635" s="163"/>
      <c r="T635" s="163"/>
      <c r="U635" s="163"/>
      <c r="V635" s="163"/>
      <c r="W635" s="163"/>
      <c r="X635" s="163"/>
      <c r="Y635" s="163"/>
    </row>
    <row r="636" spans="4:25" s="175" customFormat="1" ht="12.75" customHeight="1">
      <c r="D636" s="187"/>
      <c r="E636" s="187"/>
      <c r="P636" s="200"/>
      <c r="Q636" s="163"/>
      <c r="R636" s="163"/>
      <c r="S636" s="163"/>
      <c r="T636" s="163"/>
      <c r="U636" s="163"/>
      <c r="V636" s="163"/>
      <c r="W636" s="163"/>
      <c r="X636" s="163"/>
      <c r="Y636" s="163"/>
    </row>
    <row r="637" spans="4:25" s="175" customFormat="1" ht="12.75" customHeight="1">
      <c r="D637" s="187"/>
      <c r="E637" s="187"/>
      <c r="P637" s="200"/>
      <c r="Q637" s="163"/>
      <c r="R637" s="163"/>
      <c r="S637" s="163"/>
      <c r="T637" s="163"/>
      <c r="U637" s="163"/>
      <c r="V637" s="163"/>
      <c r="W637" s="163"/>
      <c r="X637" s="163"/>
      <c r="Y637" s="163"/>
    </row>
    <row r="638" spans="4:25" s="175" customFormat="1" ht="12.75" customHeight="1">
      <c r="D638" s="187"/>
      <c r="E638" s="187"/>
      <c r="P638" s="200"/>
      <c r="Q638" s="163"/>
      <c r="R638" s="163"/>
      <c r="S638" s="163"/>
      <c r="T638" s="163"/>
      <c r="U638" s="163"/>
      <c r="V638" s="163"/>
      <c r="W638" s="163"/>
      <c r="X638" s="163"/>
      <c r="Y638" s="163"/>
    </row>
    <row r="639" spans="4:25" s="175" customFormat="1" ht="12.75" customHeight="1">
      <c r="D639" s="187"/>
      <c r="E639" s="187"/>
      <c r="P639" s="200"/>
      <c r="Q639" s="163"/>
      <c r="R639" s="163"/>
      <c r="S639" s="163"/>
      <c r="T639" s="163"/>
      <c r="U639" s="163"/>
      <c r="V639" s="163"/>
      <c r="W639" s="163"/>
      <c r="X639" s="163"/>
      <c r="Y639" s="163"/>
    </row>
    <row r="640" spans="4:25" s="175" customFormat="1" ht="12.75" customHeight="1">
      <c r="D640" s="187"/>
      <c r="E640" s="187"/>
      <c r="P640" s="200"/>
      <c r="Q640" s="163"/>
      <c r="R640" s="163"/>
      <c r="S640" s="163"/>
      <c r="T640" s="163"/>
      <c r="U640" s="163"/>
      <c r="V640" s="163"/>
      <c r="W640" s="163"/>
      <c r="X640" s="163"/>
      <c r="Y640" s="163"/>
    </row>
    <row r="641" spans="4:25" s="175" customFormat="1" ht="12.75" customHeight="1">
      <c r="D641" s="187"/>
      <c r="E641" s="187"/>
      <c r="P641" s="200"/>
      <c r="Q641" s="163"/>
      <c r="R641" s="163"/>
      <c r="S641" s="163"/>
      <c r="T641" s="163"/>
      <c r="U641" s="163"/>
      <c r="V641" s="163"/>
      <c r="W641" s="163"/>
      <c r="X641" s="163"/>
      <c r="Y641" s="163"/>
    </row>
    <row r="642" spans="4:25" s="175" customFormat="1" ht="12.75" customHeight="1">
      <c r="D642" s="187"/>
      <c r="E642" s="187"/>
      <c r="P642" s="200"/>
      <c r="Q642" s="163"/>
      <c r="R642" s="163"/>
      <c r="S642" s="163"/>
      <c r="T642" s="163"/>
      <c r="U642" s="163"/>
      <c r="V642" s="163"/>
      <c r="W642" s="163"/>
      <c r="X642" s="163"/>
      <c r="Y642" s="163"/>
    </row>
    <row r="643" spans="4:25" s="175" customFormat="1" ht="12.75" customHeight="1">
      <c r="D643" s="187"/>
      <c r="E643" s="187"/>
      <c r="P643" s="200"/>
      <c r="Q643" s="163"/>
      <c r="R643" s="163"/>
      <c r="S643" s="163"/>
      <c r="T643" s="163"/>
      <c r="U643" s="163"/>
      <c r="V643" s="163"/>
      <c r="W643" s="163"/>
      <c r="X643" s="163"/>
      <c r="Y643" s="163"/>
    </row>
    <row r="644" spans="4:25" s="175" customFormat="1" ht="12.75" customHeight="1">
      <c r="D644" s="187"/>
      <c r="E644" s="187"/>
      <c r="P644" s="200"/>
      <c r="Q644" s="163"/>
      <c r="R644" s="163"/>
      <c r="S644" s="163"/>
      <c r="T644" s="163"/>
      <c r="U644" s="163"/>
      <c r="V644" s="163"/>
      <c r="W644" s="163"/>
      <c r="X644" s="163"/>
      <c r="Y644" s="163"/>
    </row>
    <row r="645" spans="4:25" s="175" customFormat="1" ht="12.75" customHeight="1">
      <c r="D645" s="187"/>
      <c r="E645" s="187"/>
      <c r="P645" s="200"/>
      <c r="Q645" s="163"/>
      <c r="R645" s="163"/>
      <c r="S645" s="163"/>
      <c r="T645" s="163"/>
      <c r="U645" s="163"/>
      <c r="V645" s="163"/>
      <c r="W645" s="163"/>
      <c r="X645" s="163"/>
      <c r="Y645" s="163"/>
    </row>
    <row r="646" spans="4:25" s="175" customFormat="1" ht="12.75" customHeight="1">
      <c r="D646" s="187"/>
      <c r="E646" s="187"/>
      <c r="P646" s="200"/>
      <c r="Q646" s="163"/>
      <c r="R646" s="163"/>
      <c r="S646" s="163"/>
      <c r="T646" s="163"/>
      <c r="U646" s="163"/>
      <c r="V646" s="163"/>
      <c r="W646" s="163"/>
      <c r="X646" s="163"/>
      <c r="Y646" s="163"/>
    </row>
    <row r="647" spans="4:25" s="175" customFormat="1" ht="12.75" customHeight="1">
      <c r="D647" s="187"/>
      <c r="E647" s="187"/>
      <c r="P647" s="200"/>
      <c r="Q647" s="163"/>
      <c r="R647" s="163"/>
      <c r="S647" s="163"/>
      <c r="T647" s="163"/>
      <c r="U647" s="163"/>
      <c r="V647" s="163"/>
      <c r="W647" s="163"/>
      <c r="X647" s="163"/>
      <c r="Y647" s="163"/>
    </row>
    <row r="648" spans="4:25" s="175" customFormat="1" ht="12.75" customHeight="1">
      <c r="D648" s="187"/>
      <c r="E648" s="187"/>
      <c r="P648" s="200"/>
      <c r="Q648" s="163"/>
      <c r="R648" s="163"/>
      <c r="S648" s="163"/>
      <c r="T648" s="163"/>
      <c r="U648" s="163"/>
      <c r="V648" s="163"/>
      <c r="W648" s="163"/>
      <c r="X648" s="163"/>
      <c r="Y648" s="163"/>
    </row>
    <row r="649" spans="4:25" s="175" customFormat="1" ht="12.75" customHeight="1">
      <c r="D649" s="187"/>
      <c r="E649" s="187"/>
      <c r="P649" s="200"/>
      <c r="Q649" s="163"/>
      <c r="R649" s="163"/>
      <c r="S649" s="163"/>
      <c r="T649" s="163"/>
      <c r="U649" s="163"/>
      <c r="V649" s="163"/>
      <c r="W649" s="163"/>
      <c r="X649" s="163"/>
      <c r="Y649" s="163"/>
    </row>
    <row r="650" spans="4:25" s="175" customFormat="1" ht="12.75" customHeight="1">
      <c r="D650" s="187"/>
      <c r="E650" s="187"/>
      <c r="P650" s="200"/>
      <c r="Q650" s="163"/>
      <c r="R650" s="163"/>
      <c r="S650" s="163"/>
      <c r="T650" s="163"/>
      <c r="U650" s="163"/>
      <c r="V650" s="163"/>
      <c r="W650" s="163"/>
      <c r="X650" s="163"/>
      <c r="Y650" s="163"/>
    </row>
    <row r="651" spans="4:25" s="175" customFormat="1" ht="12.75" customHeight="1">
      <c r="D651" s="187"/>
      <c r="E651" s="187"/>
      <c r="P651" s="200"/>
      <c r="Q651" s="163"/>
      <c r="R651" s="163"/>
      <c r="S651" s="163"/>
      <c r="T651" s="163"/>
      <c r="U651" s="163"/>
      <c r="V651" s="163"/>
      <c r="W651" s="163"/>
      <c r="X651" s="163"/>
      <c r="Y651" s="163"/>
    </row>
    <row r="652" spans="4:25" s="175" customFormat="1" ht="12.75" customHeight="1">
      <c r="D652" s="187"/>
      <c r="E652" s="187"/>
      <c r="P652" s="200"/>
      <c r="Q652" s="163"/>
      <c r="R652" s="163"/>
      <c r="S652" s="163"/>
      <c r="T652" s="163"/>
      <c r="U652" s="163"/>
      <c r="V652" s="163"/>
      <c r="W652" s="163"/>
      <c r="X652" s="163"/>
      <c r="Y652" s="163"/>
    </row>
    <row r="653" spans="4:25" s="175" customFormat="1" ht="12.75" customHeight="1">
      <c r="D653" s="187"/>
      <c r="E653" s="187"/>
      <c r="P653" s="200"/>
      <c r="Q653" s="163"/>
      <c r="R653" s="163"/>
      <c r="S653" s="163"/>
      <c r="T653" s="163"/>
      <c r="U653" s="163"/>
      <c r="V653" s="163"/>
      <c r="W653" s="163"/>
      <c r="X653" s="163"/>
      <c r="Y653" s="163"/>
    </row>
    <row r="654" spans="4:25" s="175" customFormat="1" ht="12.75" customHeight="1">
      <c r="D654" s="187"/>
      <c r="E654" s="187"/>
      <c r="P654" s="200"/>
      <c r="Q654" s="163"/>
      <c r="R654" s="163"/>
      <c r="S654" s="163"/>
      <c r="T654" s="163"/>
      <c r="U654" s="163"/>
      <c r="V654" s="163"/>
      <c r="W654" s="163"/>
      <c r="X654" s="163"/>
      <c r="Y654" s="163"/>
    </row>
    <row r="655" spans="4:25" s="175" customFormat="1" ht="12.75" customHeight="1">
      <c r="D655" s="187"/>
      <c r="E655" s="187"/>
      <c r="P655" s="200"/>
      <c r="Q655" s="163"/>
      <c r="R655" s="163"/>
      <c r="S655" s="163"/>
      <c r="T655" s="163"/>
      <c r="U655" s="163"/>
      <c r="V655" s="163"/>
      <c r="W655" s="163"/>
      <c r="X655" s="163"/>
      <c r="Y655" s="163"/>
    </row>
    <row r="656" spans="4:25" s="175" customFormat="1" ht="12.75" customHeight="1">
      <c r="D656" s="187"/>
      <c r="E656" s="187"/>
      <c r="P656" s="200"/>
      <c r="Q656" s="163"/>
      <c r="R656" s="163"/>
      <c r="S656" s="163"/>
      <c r="T656" s="163"/>
      <c r="U656" s="163"/>
      <c r="V656" s="163"/>
      <c r="W656" s="163"/>
      <c r="X656" s="163"/>
      <c r="Y656" s="163"/>
    </row>
    <row r="657" spans="4:25" s="175" customFormat="1" ht="12.75" customHeight="1">
      <c r="D657" s="187"/>
      <c r="E657" s="187"/>
      <c r="P657" s="200"/>
      <c r="Q657" s="163"/>
      <c r="R657" s="163"/>
      <c r="S657" s="163"/>
      <c r="T657" s="163"/>
      <c r="U657" s="163"/>
      <c r="V657" s="163"/>
      <c r="W657" s="163"/>
      <c r="X657" s="163"/>
      <c r="Y657" s="163"/>
    </row>
    <row r="658" spans="4:25" s="175" customFormat="1" ht="12.75" customHeight="1">
      <c r="D658" s="187"/>
      <c r="E658" s="187"/>
      <c r="P658" s="200"/>
      <c r="Q658" s="163"/>
      <c r="R658" s="163"/>
      <c r="S658" s="163"/>
      <c r="T658" s="163"/>
      <c r="U658" s="163"/>
      <c r="V658" s="163"/>
      <c r="W658" s="163"/>
      <c r="X658" s="163"/>
      <c r="Y658" s="163"/>
    </row>
    <row r="659" spans="4:25" s="175" customFormat="1" ht="12.75" customHeight="1">
      <c r="D659" s="187"/>
      <c r="E659" s="187"/>
      <c r="P659" s="200"/>
      <c r="Q659" s="163"/>
      <c r="R659" s="163"/>
      <c r="S659" s="163"/>
      <c r="T659" s="163"/>
      <c r="U659" s="163"/>
      <c r="V659" s="163"/>
      <c r="W659" s="163"/>
      <c r="X659" s="163"/>
      <c r="Y659" s="163"/>
    </row>
    <row r="660" spans="4:25" s="175" customFormat="1" ht="12.75" customHeight="1">
      <c r="D660" s="187"/>
      <c r="E660" s="187"/>
      <c r="P660" s="200"/>
      <c r="Q660" s="163"/>
      <c r="R660" s="163"/>
      <c r="S660" s="163"/>
      <c r="T660" s="163"/>
      <c r="U660" s="163"/>
      <c r="V660" s="163"/>
      <c r="W660" s="163"/>
      <c r="X660" s="163"/>
      <c r="Y660" s="163"/>
    </row>
    <row r="661" spans="4:25" s="175" customFormat="1" ht="12.75" customHeight="1">
      <c r="D661" s="187"/>
      <c r="E661" s="187"/>
      <c r="P661" s="200"/>
      <c r="Q661" s="163"/>
      <c r="R661" s="163"/>
      <c r="S661" s="163"/>
      <c r="T661" s="163"/>
      <c r="U661" s="163"/>
      <c r="V661" s="163"/>
      <c r="W661" s="163"/>
      <c r="X661" s="163"/>
      <c r="Y661" s="163"/>
    </row>
    <row r="662" spans="4:25" s="175" customFormat="1" ht="12.75" customHeight="1">
      <c r="D662" s="187"/>
      <c r="E662" s="187"/>
      <c r="P662" s="200"/>
      <c r="Q662" s="163"/>
      <c r="R662" s="163"/>
      <c r="S662" s="163"/>
      <c r="T662" s="163"/>
      <c r="U662" s="163"/>
      <c r="V662" s="163"/>
      <c r="W662" s="163"/>
      <c r="X662" s="163"/>
      <c r="Y662" s="163"/>
    </row>
    <row r="663" spans="4:25" s="175" customFormat="1" ht="12.75" customHeight="1">
      <c r="D663" s="187"/>
      <c r="E663" s="187"/>
      <c r="P663" s="200"/>
      <c r="Q663" s="163"/>
      <c r="R663" s="163"/>
      <c r="S663" s="163"/>
      <c r="T663" s="163"/>
      <c r="U663" s="163"/>
      <c r="V663" s="163"/>
      <c r="W663" s="163"/>
      <c r="X663" s="163"/>
      <c r="Y663" s="163"/>
    </row>
    <row r="664" spans="4:25" s="175" customFormat="1" ht="12.75" customHeight="1">
      <c r="D664" s="187"/>
      <c r="E664" s="187"/>
      <c r="P664" s="200"/>
      <c r="Q664" s="163"/>
      <c r="R664" s="163"/>
      <c r="S664" s="163"/>
      <c r="T664" s="163"/>
      <c r="U664" s="163"/>
      <c r="V664" s="163"/>
      <c r="W664" s="163"/>
      <c r="X664" s="163"/>
      <c r="Y664" s="163"/>
    </row>
    <row r="665" spans="4:25" s="175" customFormat="1" ht="12.75" customHeight="1">
      <c r="D665" s="187"/>
      <c r="E665" s="187"/>
      <c r="P665" s="200"/>
      <c r="Q665" s="163"/>
      <c r="R665" s="163"/>
      <c r="S665" s="163"/>
      <c r="T665" s="163"/>
      <c r="U665" s="163"/>
      <c r="V665" s="163"/>
      <c r="W665" s="163"/>
      <c r="X665" s="163"/>
      <c r="Y665" s="163"/>
    </row>
    <row r="666" spans="4:25" s="175" customFormat="1" ht="12.75" customHeight="1">
      <c r="D666" s="187"/>
      <c r="E666" s="187"/>
      <c r="P666" s="200"/>
      <c r="Q666" s="163"/>
      <c r="R666" s="163"/>
      <c r="S666" s="163"/>
      <c r="T666" s="163"/>
      <c r="U666" s="163"/>
      <c r="V666" s="163"/>
      <c r="W666" s="163"/>
      <c r="X666" s="163"/>
      <c r="Y666" s="163"/>
    </row>
    <row r="667" spans="4:25" s="175" customFormat="1" ht="12.75" customHeight="1">
      <c r="D667" s="187"/>
      <c r="E667" s="187"/>
      <c r="P667" s="200"/>
      <c r="Q667" s="163"/>
      <c r="R667" s="163"/>
      <c r="S667" s="163"/>
      <c r="T667" s="163"/>
      <c r="U667" s="163"/>
      <c r="V667" s="163"/>
      <c r="W667" s="163"/>
      <c r="X667" s="163"/>
      <c r="Y667" s="163"/>
    </row>
    <row r="668" spans="4:25" s="175" customFormat="1" ht="12.75" customHeight="1">
      <c r="D668" s="187"/>
      <c r="E668" s="187"/>
      <c r="P668" s="200"/>
      <c r="Q668" s="163"/>
      <c r="R668" s="163"/>
      <c r="S668" s="163"/>
      <c r="T668" s="163"/>
      <c r="U668" s="163"/>
      <c r="V668" s="163"/>
      <c r="W668" s="163"/>
      <c r="X668" s="163"/>
      <c r="Y668" s="163"/>
    </row>
    <row r="669" spans="4:25" s="175" customFormat="1" ht="12.75" customHeight="1">
      <c r="D669" s="187"/>
      <c r="E669" s="187"/>
      <c r="P669" s="200"/>
      <c r="Q669" s="163"/>
      <c r="R669" s="163"/>
      <c r="S669" s="163"/>
      <c r="T669" s="163"/>
      <c r="U669" s="163"/>
      <c r="V669" s="163"/>
      <c r="W669" s="163"/>
      <c r="X669" s="163"/>
      <c r="Y669" s="163"/>
    </row>
    <row r="670" spans="4:25" s="175" customFormat="1" ht="12.75" customHeight="1">
      <c r="D670" s="187"/>
      <c r="E670" s="187"/>
      <c r="P670" s="200"/>
      <c r="Q670" s="163"/>
      <c r="R670" s="163"/>
      <c r="S670" s="163"/>
      <c r="T670" s="163"/>
      <c r="U670" s="163"/>
      <c r="V670" s="163"/>
      <c r="W670" s="163"/>
      <c r="X670" s="163"/>
      <c r="Y670" s="163"/>
    </row>
    <row r="671" spans="4:25" s="175" customFormat="1" ht="12.75" customHeight="1">
      <c r="D671" s="187"/>
      <c r="E671" s="187"/>
      <c r="P671" s="200"/>
      <c r="Q671" s="163"/>
      <c r="R671" s="163"/>
      <c r="S671" s="163"/>
      <c r="T671" s="163"/>
      <c r="U671" s="163"/>
      <c r="V671" s="163"/>
      <c r="W671" s="163"/>
      <c r="X671" s="163"/>
      <c r="Y671" s="163"/>
    </row>
    <row r="672" spans="4:25" s="175" customFormat="1" ht="12.75" customHeight="1">
      <c r="D672" s="187"/>
      <c r="E672" s="187"/>
      <c r="P672" s="200"/>
      <c r="Q672" s="163"/>
      <c r="R672" s="163"/>
      <c r="S672" s="163"/>
      <c r="T672" s="163"/>
      <c r="U672" s="163"/>
      <c r="V672" s="163"/>
      <c r="W672" s="163"/>
      <c r="X672" s="163"/>
      <c r="Y672" s="163"/>
    </row>
    <row r="673" spans="4:25" s="175" customFormat="1" ht="12.75" customHeight="1">
      <c r="D673" s="187"/>
      <c r="E673" s="187"/>
      <c r="P673" s="200"/>
      <c r="Q673" s="163"/>
      <c r="R673" s="163"/>
      <c r="S673" s="163"/>
      <c r="T673" s="163"/>
      <c r="U673" s="163"/>
      <c r="V673" s="163"/>
      <c r="W673" s="163"/>
      <c r="X673" s="163"/>
      <c r="Y673" s="163"/>
    </row>
    <row r="674" spans="4:25" s="175" customFormat="1" ht="12.75" customHeight="1">
      <c r="D674" s="187"/>
      <c r="E674" s="187"/>
      <c r="P674" s="200"/>
      <c r="Q674" s="163"/>
      <c r="R674" s="163"/>
      <c r="S674" s="163"/>
      <c r="T674" s="163"/>
      <c r="U674" s="163"/>
      <c r="V674" s="163"/>
      <c r="W674" s="163"/>
      <c r="X674" s="163"/>
      <c r="Y674" s="163"/>
    </row>
    <row r="675" spans="4:25" s="175" customFormat="1" ht="12.75" customHeight="1">
      <c r="D675" s="187"/>
      <c r="E675" s="187"/>
      <c r="P675" s="200"/>
      <c r="Q675" s="163"/>
      <c r="R675" s="163"/>
      <c r="S675" s="163"/>
      <c r="T675" s="163"/>
      <c r="U675" s="163"/>
      <c r="V675" s="163"/>
      <c r="W675" s="163"/>
      <c r="X675" s="163"/>
      <c r="Y675" s="163"/>
    </row>
    <row r="676" spans="4:25" s="175" customFormat="1" ht="12.75" customHeight="1">
      <c r="D676" s="187"/>
      <c r="E676" s="187"/>
      <c r="P676" s="200"/>
      <c r="Q676" s="163"/>
      <c r="R676" s="163"/>
      <c r="S676" s="163"/>
      <c r="T676" s="163"/>
      <c r="U676" s="163"/>
      <c r="V676" s="163"/>
      <c r="W676" s="163"/>
      <c r="X676" s="163"/>
      <c r="Y676" s="163"/>
    </row>
    <row r="677" spans="4:25" s="175" customFormat="1" ht="12.75" customHeight="1">
      <c r="D677" s="187"/>
      <c r="E677" s="187"/>
      <c r="P677" s="200"/>
      <c r="Q677" s="163"/>
      <c r="R677" s="163"/>
      <c r="S677" s="163"/>
      <c r="T677" s="163"/>
      <c r="U677" s="163"/>
      <c r="V677" s="163"/>
      <c r="W677" s="163"/>
      <c r="X677" s="163"/>
      <c r="Y677" s="163"/>
    </row>
    <row r="678" spans="4:25" s="175" customFormat="1" ht="12.75" customHeight="1">
      <c r="D678" s="187"/>
      <c r="E678" s="187"/>
      <c r="P678" s="200"/>
      <c r="Q678" s="163"/>
      <c r="R678" s="163"/>
      <c r="S678" s="163"/>
      <c r="T678" s="163"/>
      <c r="U678" s="163"/>
      <c r="V678" s="163"/>
      <c r="W678" s="163"/>
      <c r="X678" s="163"/>
      <c r="Y678" s="163"/>
    </row>
    <row r="679" spans="4:25" s="175" customFormat="1" ht="12.75" customHeight="1">
      <c r="D679" s="187"/>
      <c r="E679" s="187"/>
      <c r="P679" s="200"/>
      <c r="Q679" s="163"/>
      <c r="R679" s="163"/>
      <c r="S679" s="163"/>
      <c r="T679" s="163"/>
      <c r="U679" s="163"/>
      <c r="V679" s="163"/>
      <c r="W679" s="163"/>
      <c r="X679" s="163"/>
      <c r="Y679" s="163"/>
    </row>
    <row r="680" spans="4:25" s="175" customFormat="1" ht="12.75" customHeight="1">
      <c r="D680" s="187"/>
      <c r="E680" s="187"/>
      <c r="P680" s="200"/>
      <c r="Q680" s="163"/>
      <c r="R680" s="163"/>
      <c r="S680" s="163"/>
      <c r="T680" s="163"/>
      <c r="U680" s="163"/>
      <c r="V680" s="163"/>
      <c r="W680" s="163"/>
      <c r="X680" s="163"/>
      <c r="Y680" s="163"/>
    </row>
    <row r="681" spans="4:25" s="175" customFormat="1" ht="12.75" customHeight="1">
      <c r="D681" s="187"/>
      <c r="E681" s="187"/>
      <c r="P681" s="200"/>
      <c r="Q681" s="163"/>
      <c r="R681" s="163"/>
      <c r="S681" s="163"/>
      <c r="T681" s="163"/>
      <c r="U681" s="163"/>
      <c r="V681" s="163"/>
      <c r="W681" s="163"/>
      <c r="X681" s="163"/>
      <c r="Y681" s="163"/>
    </row>
    <row r="682" spans="4:25" s="175" customFormat="1" ht="12.75" customHeight="1">
      <c r="D682" s="187"/>
      <c r="E682" s="187"/>
      <c r="P682" s="200"/>
      <c r="Q682" s="163"/>
      <c r="R682" s="163"/>
      <c r="S682" s="163"/>
      <c r="T682" s="163"/>
      <c r="U682" s="163"/>
      <c r="V682" s="163"/>
      <c r="W682" s="163"/>
      <c r="X682" s="163"/>
      <c r="Y682" s="163"/>
    </row>
    <row r="683" spans="4:25" s="175" customFormat="1" ht="12.75" customHeight="1">
      <c r="D683" s="187"/>
      <c r="E683" s="187"/>
      <c r="P683" s="200"/>
      <c r="Q683" s="163"/>
      <c r="R683" s="163"/>
      <c r="S683" s="163"/>
      <c r="T683" s="163"/>
      <c r="U683" s="163"/>
      <c r="V683" s="163"/>
      <c r="W683" s="163"/>
      <c r="X683" s="163"/>
      <c r="Y683" s="163"/>
    </row>
    <row r="684" spans="4:25" s="175" customFormat="1" ht="12.75" customHeight="1">
      <c r="D684" s="187"/>
      <c r="E684" s="187"/>
      <c r="P684" s="200"/>
      <c r="Q684" s="163"/>
      <c r="R684" s="163"/>
      <c r="S684" s="163"/>
      <c r="T684" s="163"/>
      <c r="U684" s="163"/>
      <c r="V684" s="163"/>
      <c r="W684" s="163"/>
      <c r="X684" s="163"/>
      <c r="Y684" s="163"/>
    </row>
    <row r="685" spans="4:25" s="175" customFormat="1" ht="12.75" customHeight="1">
      <c r="D685" s="187"/>
      <c r="E685" s="187"/>
      <c r="P685" s="200"/>
      <c r="Q685" s="163"/>
      <c r="R685" s="163"/>
      <c r="S685" s="163"/>
      <c r="T685" s="163"/>
      <c r="U685" s="163"/>
      <c r="V685" s="163"/>
      <c r="W685" s="163"/>
      <c r="X685" s="163"/>
      <c r="Y685" s="163"/>
    </row>
    <row r="686" spans="4:25" s="175" customFormat="1" ht="12.75" customHeight="1">
      <c r="D686" s="187"/>
      <c r="E686" s="187"/>
      <c r="P686" s="200"/>
      <c r="Q686" s="163"/>
      <c r="R686" s="163"/>
      <c r="S686" s="163"/>
      <c r="T686" s="163"/>
      <c r="U686" s="163"/>
      <c r="V686" s="163"/>
      <c r="W686" s="163"/>
      <c r="X686" s="163"/>
      <c r="Y686" s="163"/>
    </row>
    <row r="687" spans="4:25" s="175" customFormat="1" ht="12.75" customHeight="1">
      <c r="D687" s="187"/>
      <c r="E687" s="187"/>
      <c r="P687" s="200"/>
      <c r="Q687" s="163"/>
      <c r="R687" s="163"/>
      <c r="S687" s="163"/>
      <c r="T687" s="163"/>
      <c r="U687" s="163"/>
      <c r="V687" s="163"/>
      <c r="W687" s="163"/>
      <c r="X687" s="163"/>
      <c r="Y687" s="163"/>
    </row>
    <row r="688" spans="4:25" s="175" customFormat="1" ht="12.75" customHeight="1">
      <c r="D688" s="187"/>
      <c r="E688" s="187"/>
      <c r="P688" s="200"/>
      <c r="Q688" s="163"/>
      <c r="R688" s="163"/>
      <c r="S688" s="163"/>
      <c r="T688" s="163"/>
      <c r="U688" s="163"/>
      <c r="V688" s="163"/>
      <c r="W688" s="163"/>
      <c r="X688" s="163"/>
      <c r="Y688" s="163"/>
    </row>
    <row r="689" spans="4:25" s="175" customFormat="1" ht="12.75" customHeight="1">
      <c r="D689" s="187"/>
      <c r="E689" s="187"/>
      <c r="P689" s="200"/>
      <c r="Q689" s="163"/>
      <c r="R689" s="163"/>
      <c r="S689" s="163"/>
      <c r="T689" s="163"/>
      <c r="U689" s="163"/>
      <c r="V689" s="163"/>
      <c r="W689" s="163"/>
      <c r="X689" s="163"/>
      <c r="Y689" s="163"/>
    </row>
    <row r="690" spans="4:25" s="175" customFormat="1" ht="12.75" customHeight="1">
      <c r="D690" s="187"/>
      <c r="E690" s="187"/>
      <c r="P690" s="200"/>
      <c r="Q690" s="163"/>
      <c r="R690" s="163"/>
      <c r="S690" s="163"/>
      <c r="T690" s="163"/>
      <c r="U690" s="163"/>
      <c r="V690" s="163"/>
      <c r="W690" s="163"/>
      <c r="X690" s="163"/>
      <c r="Y690" s="163"/>
    </row>
    <row r="691" spans="4:25" s="175" customFormat="1" ht="12.75" customHeight="1">
      <c r="D691" s="187"/>
      <c r="E691" s="187"/>
      <c r="P691" s="200"/>
      <c r="Q691" s="163"/>
      <c r="R691" s="163"/>
      <c r="S691" s="163"/>
      <c r="T691" s="163"/>
      <c r="U691" s="163"/>
      <c r="V691" s="163"/>
      <c r="W691" s="163"/>
      <c r="X691" s="163"/>
      <c r="Y691" s="163"/>
    </row>
    <row r="692" spans="4:25" s="175" customFormat="1" ht="12.75" customHeight="1">
      <c r="D692" s="187"/>
      <c r="E692" s="187"/>
      <c r="P692" s="200"/>
      <c r="Q692" s="163"/>
      <c r="R692" s="163"/>
      <c r="S692" s="163"/>
      <c r="T692" s="163"/>
      <c r="U692" s="163"/>
      <c r="V692" s="163"/>
      <c r="W692" s="163"/>
      <c r="X692" s="163"/>
      <c r="Y692" s="163"/>
    </row>
    <row r="693" spans="4:25" s="175" customFormat="1" ht="12.75" customHeight="1">
      <c r="D693" s="187"/>
      <c r="E693" s="187"/>
      <c r="P693" s="200"/>
      <c r="Q693" s="163"/>
      <c r="R693" s="163"/>
      <c r="S693" s="163"/>
      <c r="T693" s="163"/>
      <c r="U693" s="163"/>
      <c r="V693" s="163"/>
      <c r="W693" s="163"/>
      <c r="X693" s="163"/>
      <c r="Y693" s="163"/>
    </row>
    <row r="694" spans="4:25" s="175" customFormat="1" ht="12.75" customHeight="1">
      <c r="D694" s="187"/>
      <c r="E694" s="187"/>
      <c r="P694" s="200"/>
      <c r="Q694" s="163"/>
      <c r="R694" s="163"/>
      <c r="S694" s="163"/>
      <c r="T694" s="163"/>
      <c r="U694" s="163"/>
      <c r="V694" s="163"/>
      <c r="W694" s="163"/>
      <c r="X694" s="163"/>
      <c r="Y694" s="163"/>
    </row>
    <row r="695" spans="4:25" s="175" customFormat="1" ht="12.75" customHeight="1">
      <c r="D695" s="187"/>
      <c r="E695" s="187"/>
      <c r="P695" s="200"/>
      <c r="Q695" s="163"/>
      <c r="R695" s="163"/>
      <c r="S695" s="163"/>
      <c r="T695" s="163"/>
      <c r="U695" s="163"/>
      <c r="V695" s="163"/>
      <c r="W695" s="163"/>
      <c r="X695" s="163"/>
      <c r="Y695" s="163"/>
    </row>
    <row r="696" spans="4:25" s="175" customFormat="1" ht="12.75" customHeight="1">
      <c r="D696" s="187"/>
      <c r="E696" s="187"/>
      <c r="P696" s="200"/>
      <c r="Q696" s="163"/>
      <c r="R696" s="163"/>
      <c r="S696" s="163"/>
      <c r="T696" s="163"/>
      <c r="U696" s="163"/>
      <c r="V696" s="163"/>
      <c r="W696" s="163"/>
      <c r="X696" s="163"/>
      <c r="Y696" s="163"/>
    </row>
    <row r="697" spans="4:25" s="175" customFormat="1" ht="12.75" customHeight="1">
      <c r="D697" s="187"/>
      <c r="E697" s="187"/>
      <c r="P697" s="200"/>
      <c r="Q697" s="163"/>
      <c r="R697" s="163"/>
      <c r="S697" s="163"/>
      <c r="T697" s="163"/>
      <c r="U697" s="163"/>
      <c r="V697" s="163"/>
      <c r="W697" s="163"/>
      <c r="X697" s="163"/>
      <c r="Y697" s="163"/>
    </row>
    <row r="698" spans="4:25" s="175" customFormat="1" ht="12.75" customHeight="1">
      <c r="D698" s="187"/>
      <c r="E698" s="187"/>
      <c r="P698" s="200"/>
      <c r="Q698" s="163"/>
      <c r="R698" s="163"/>
      <c r="S698" s="163"/>
      <c r="T698" s="163"/>
      <c r="U698" s="163"/>
      <c r="V698" s="163"/>
      <c r="W698" s="163"/>
      <c r="X698" s="163"/>
      <c r="Y698" s="163"/>
    </row>
    <row r="699" spans="4:25" s="175" customFormat="1" ht="12.75" customHeight="1">
      <c r="D699" s="187"/>
      <c r="E699" s="187"/>
      <c r="P699" s="200"/>
      <c r="Q699" s="163"/>
      <c r="R699" s="163"/>
      <c r="S699" s="163"/>
      <c r="T699" s="163"/>
      <c r="U699" s="163"/>
      <c r="V699" s="163"/>
      <c r="W699" s="163"/>
      <c r="X699" s="163"/>
      <c r="Y699" s="163"/>
    </row>
    <row r="700" spans="4:25" s="175" customFormat="1" ht="12.75" customHeight="1">
      <c r="D700" s="187"/>
      <c r="E700" s="187"/>
      <c r="P700" s="200"/>
      <c r="Q700" s="163"/>
      <c r="R700" s="163"/>
      <c r="S700" s="163"/>
      <c r="T700" s="163"/>
      <c r="U700" s="163"/>
      <c r="V700" s="163"/>
      <c r="W700" s="163"/>
      <c r="X700" s="163"/>
      <c r="Y700" s="163"/>
    </row>
    <row r="701" spans="4:25" s="175" customFormat="1" ht="12.75" customHeight="1">
      <c r="D701" s="187"/>
      <c r="E701" s="187"/>
      <c r="P701" s="200"/>
      <c r="Q701" s="163"/>
      <c r="R701" s="163"/>
      <c r="S701" s="163"/>
      <c r="T701" s="163"/>
      <c r="U701" s="163"/>
      <c r="V701" s="163"/>
      <c r="W701" s="163"/>
      <c r="X701" s="163"/>
      <c r="Y701" s="163"/>
    </row>
    <row r="702" spans="4:25" s="175" customFormat="1" ht="12.75" customHeight="1">
      <c r="D702" s="187"/>
      <c r="E702" s="187"/>
      <c r="P702" s="200"/>
      <c r="Q702" s="163"/>
      <c r="R702" s="163"/>
      <c r="S702" s="163"/>
      <c r="T702" s="163"/>
      <c r="U702" s="163"/>
      <c r="V702" s="163"/>
      <c r="W702" s="163"/>
      <c r="X702" s="163"/>
      <c r="Y702" s="163"/>
    </row>
    <row r="703" spans="4:25" s="175" customFormat="1" ht="12.75" customHeight="1">
      <c r="D703" s="187"/>
      <c r="E703" s="187"/>
      <c r="P703" s="200"/>
      <c r="Q703" s="163"/>
      <c r="R703" s="163"/>
      <c r="S703" s="163"/>
      <c r="T703" s="163"/>
      <c r="U703" s="163"/>
      <c r="V703" s="163"/>
      <c r="W703" s="163"/>
      <c r="X703" s="163"/>
      <c r="Y703" s="163"/>
    </row>
    <row r="704" spans="4:25" s="175" customFormat="1" ht="12.75" customHeight="1">
      <c r="D704" s="187"/>
      <c r="E704" s="187"/>
      <c r="P704" s="200"/>
      <c r="Q704" s="163"/>
      <c r="R704" s="163"/>
      <c r="S704" s="163"/>
      <c r="T704" s="163"/>
      <c r="U704" s="163"/>
      <c r="V704" s="163"/>
      <c r="W704" s="163"/>
      <c r="X704" s="163"/>
      <c r="Y704" s="163"/>
    </row>
    <row r="705" spans="4:25" s="175" customFormat="1" ht="12.75" customHeight="1">
      <c r="D705" s="187"/>
      <c r="E705" s="187"/>
      <c r="P705" s="200"/>
      <c r="Q705" s="163"/>
      <c r="R705" s="163"/>
      <c r="S705" s="163"/>
      <c r="T705" s="163"/>
      <c r="U705" s="163"/>
      <c r="V705" s="163"/>
      <c r="W705" s="163"/>
      <c r="X705" s="163"/>
      <c r="Y705" s="163"/>
    </row>
    <row r="706" spans="4:25" s="175" customFormat="1" ht="12.75" customHeight="1">
      <c r="D706" s="187"/>
      <c r="E706" s="187"/>
      <c r="P706" s="200"/>
      <c r="Q706" s="163"/>
      <c r="R706" s="163"/>
      <c r="S706" s="163"/>
      <c r="T706" s="163"/>
      <c r="U706" s="163"/>
      <c r="V706" s="163"/>
      <c r="W706" s="163"/>
      <c r="X706" s="163"/>
      <c r="Y706" s="163"/>
    </row>
    <row r="707" spans="4:25" s="175" customFormat="1" ht="12.75" customHeight="1">
      <c r="D707" s="187"/>
      <c r="E707" s="187"/>
      <c r="P707" s="200"/>
      <c r="Q707" s="163"/>
      <c r="R707" s="163"/>
      <c r="S707" s="163"/>
      <c r="T707" s="163"/>
      <c r="U707" s="163"/>
      <c r="V707" s="163"/>
      <c r="W707" s="163"/>
      <c r="X707" s="163"/>
      <c r="Y707" s="163"/>
    </row>
    <row r="708" spans="4:25" s="175" customFormat="1" ht="12.75" customHeight="1">
      <c r="D708" s="187"/>
      <c r="E708" s="187"/>
      <c r="P708" s="200"/>
      <c r="Q708" s="163"/>
      <c r="R708" s="163"/>
      <c r="S708" s="163"/>
      <c r="T708" s="163"/>
      <c r="U708" s="163"/>
      <c r="V708" s="163"/>
      <c r="W708" s="163"/>
      <c r="X708" s="163"/>
      <c r="Y708" s="163"/>
    </row>
    <row r="709" spans="4:25" s="175" customFormat="1" ht="12.75" customHeight="1">
      <c r="D709" s="187"/>
      <c r="E709" s="187"/>
      <c r="P709" s="200"/>
      <c r="Q709" s="163"/>
      <c r="R709" s="163"/>
      <c r="S709" s="163"/>
      <c r="T709" s="163"/>
      <c r="U709" s="163"/>
      <c r="V709" s="163"/>
      <c r="W709" s="163"/>
      <c r="X709" s="163"/>
      <c r="Y709" s="163"/>
    </row>
    <row r="710" spans="4:25" s="175" customFormat="1" ht="12.75" customHeight="1">
      <c r="D710" s="187"/>
      <c r="E710" s="187"/>
      <c r="P710" s="200"/>
      <c r="Q710" s="163"/>
      <c r="R710" s="163"/>
      <c r="S710" s="163"/>
      <c r="T710" s="163"/>
      <c r="U710" s="163"/>
      <c r="V710" s="163"/>
      <c r="W710" s="163"/>
      <c r="X710" s="163"/>
      <c r="Y710" s="163"/>
    </row>
    <row r="711" spans="4:25" s="175" customFormat="1" ht="12.75" customHeight="1">
      <c r="D711" s="187"/>
      <c r="E711" s="187"/>
      <c r="P711" s="200"/>
      <c r="Q711" s="163"/>
      <c r="R711" s="163"/>
      <c r="S711" s="163"/>
      <c r="T711" s="163"/>
      <c r="U711" s="163"/>
      <c r="V711" s="163"/>
      <c r="W711" s="163"/>
      <c r="X711" s="163"/>
      <c r="Y711" s="163"/>
    </row>
    <row r="712" spans="4:25" s="175" customFormat="1" ht="12.75" customHeight="1">
      <c r="D712" s="187"/>
      <c r="E712" s="187"/>
      <c r="P712" s="200"/>
      <c r="Q712" s="163"/>
      <c r="R712" s="163"/>
      <c r="S712" s="163"/>
      <c r="T712" s="163"/>
      <c r="U712" s="163"/>
      <c r="V712" s="163"/>
      <c r="W712" s="163"/>
      <c r="X712" s="163"/>
      <c r="Y712" s="163"/>
    </row>
    <row r="713" spans="4:25" s="175" customFormat="1" ht="12.75" customHeight="1">
      <c r="D713" s="187"/>
      <c r="E713" s="187"/>
      <c r="P713" s="200"/>
      <c r="Q713" s="163"/>
      <c r="R713" s="163"/>
      <c r="S713" s="163"/>
      <c r="T713" s="163"/>
      <c r="U713" s="163"/>
      <c r="V713" s="163"/>
      <c r="W713" s="163"/>
      <c r="X713" s="163"/>
      <c r="Y713" s="163"/>
    </row>
    <row r="714" spans="4:25" s="175" customFormat="1" ht="12.75" customHeight="1">
      <c r="D714" s="187"/>
      <c r="E714" s="187"/>
      <c r="P714" s="200"/>
      <c r="Q714" s="163"/>
      <c r="R714" s="163"/>
      <c r="S714" s="163"/>
      <c r="T714" s="163"/>
      <c r="U714" s="163"/>
      <c r="V714" s="163"/>
      <c r="W714" s="163"/>
      <c r="X714" s="163"/>
      <c r="Y714" s="163"/>
    </row>
    <row r="715" spans="4:25" s="175" customFormat="1" ht="12.75" customHeight="1">
      <c r="D715" s="187"/>
      <c r="E715" s="187"/>
      <c r="P715" s="200"/>
      <c r="Q715" s="163"/>
      <c r="R715" s="163"/>
      <c r="S715" s="163"/>
      <c r="T715" s="163"/>
      <c r="U715" s="163"/>
      <c r="V715" s="163"/>
      <c r="W715" s="163"/>
      <c r="X715" s="163"/>
      <c r="Y715" s="163"/>
    </row>
    <row r="716" spans="4:25" s="175" customFormat="1" ht="12.75" customHeight="1">
      <c r="D716" s="187"/>
      <c r="E716" s="187"/>
      <c r="P716" s="200"/>
      <c r="Q716" s="163"/>
      <c r="R716" s="163"/>
      <c r="S716" s="163"/>
      <c r="T716" s="163"/>
      <c r="U716" s="163"/>
      <c r="V716" s="163"/>
      <c r="W716" s="163"/>
      <c r="X716" s="163"/>
      <c r="Y716" s="163"/>
    </row>
    <row r="717" spans="4:25" s="175" customFormat="1" ht="12.75" customHeight="1">
      <c r="D717" s="187"/>
      <c r="E717" s="187"/>
      <c r="P717" s="200"/>
      <c r="Q717" s="163"/>
      <c r="R717" s="163"/>
      <c r="S717" s="163"/>
      <c r="T717" s="163"/>
      <c r="U717" s="163"/>
      <c r="V717" s="163"/>
      <c r="W717" s="163"/>
      <c r="X717" s="163"/>
      <c r="Y717" s="163"/>
    </row>
    <row r="718" spans="4:25" s="175" customFormat="1" ht="12.75" customHeight="1">
      <c r="D718" s="187"/>
      <c r="E718" s="187"/>
      <c r="P718" s="200"/>
      <c r="Q718" s="163"/>
      <c r="R718" s="163"/>
      <c r="S718" s="163"/>
      <c r="T718" s="163"/>
      <c r="U718" s="163"/>
      <c r="V718" s="163"/>
      <c r="W718" s="163"/>
      <c r="X718" s="163"/>
      <c r="Y718" s="163"/>
    </row>
    <row r="719" spans="4:25" s="175" customFormat="1" ht="12.75" customHeight="1">
      <c r="D719" s="187"/>
      <c r="E719" s="187"/>
      <c r="P719" s="200"/>
      <c r="Q719" s="163"/>
      <c r="R719" s="163"/>
      <c r="S719" s="163"/>
      <c r="T719" s="163"/>
      <c r="U719" s="163"/>
      <c r="V719" s="163"/>
      <c r="W719" s="163"/>
      <c r="X719" s="163"/>
      <c r="Y719" s="163"/>
    </row>
    <row r="720" spans="4:25" s="175" customFormat="1" ht="12.75" customHeight="1">
      <c r="D720" s="187"/>
      <c r="E720" s="187"/>
      <c r="P720" s="200"/>
      <c r="Q720" s="163"/>
      <c r="R720" s="163"/>
      <c r="S720" s="163"/>
      <c r="T720" s="163"/>
      <c r="U720" s="163"/>
      <c r="V720" s="163"/>
      <c r="W720" s="163"/>
      <c r="X720" s="163"/>
      <c r="Y720" s="163"/>
    </row>
    <row r="721" spans="4:25" s="175" customFormat="1" ht="12.75" customHeight="1">
      <c r="D721" s="187"/>
      <c r="E721" s="187"/>
      <c r="P721" s="200"/>
      <c r="Q721" s="163"/>
      <c r="R721" s="163"/>
      <c r="S721" s="163"/>
      <c r="T721" s="163"/>
      <c r="U721" s="163"/>
      <c r="V721" s="163"/>
      <c r="W721" s="163"/>
      <c r="X721" s="163"/>
      <c r="Y721" s="163"/>
    </row>
    <row r="722" spans="4:25" s="175" customFormat="1" ht="12.75" customHeight="1">
      <c r="D722" s="187"/>
      <c r="E722" s="187"/>
      <c r="P722" s="200"/>
      <c r="Q722" s="163"/>
      <c r="R722" s="163"/>
      <c r="S722" s="163"/>
      <c r="T722" s="163"/>
      <c r="U722" s="163"/>
      <c r="V722" s="163"/>
      <c r="W722" s="163"/>
      <c r="X722" s="163"/>
      <c r="Y722" s="163"/>
    </row>
    <row r="723" spans="4:25" s="175" customFormat="1" ht="12.75" customHeight="1">
      <c r="D723" s="187"/>
      <c r="E723" s="187"/>
      <c r="P723" s="200"/>
      <c r="Q723" s="163"/>
      <c r="R723" s="163"/>
      <c r="S723" s="163"/>
      <c r="T723" s="163"/>
      <c r="U723" s="163"/>
      <c r="V723" s="163"/>
      <c r="W723" s="163"/>
      <c r="X723" s="163"/>
      <c r="Y723" s="163"/>
    </row>
    <row r="724" spans="4:25" s="175" customFormat="1" ht="12.75" customHeight="1">
      <c r="D724" s="187"/>
      <c r="E724" s="187"/>
      <c r="P724" s="200"/>
      <c r="Q724" s="163"/>
      <c r="R724" s="163"/>
      <c r="S724" s="163"/>
      <c r="T724" s="163"/>
      <c r="U724" s="163"/>
      <c r="V724" s="163"/>
      <c r="W724" s="163"/>
      <c r="X724" s="163"/>
      <c r="Y724" s="163"/>
    </row>
    <row r="725" spans="4:25" s="175" customFormat="1" ht="12.75" customHeight="1">
      <c r="D725" s="187"/>
      <c r="E725" s="187"/>
      <c r="P725" s="200"/>
      <c r="Q725" s="163"/>
      <c r="R725" s="163"/>
      <c r="S725" s="163"/>
      <c r="T725" s="163"/>
      <c r="U725" s="163"/>
      <c r="V725" s="163"/>
      <c r="W725" s="163"/>
      <c r="X725" s="163"/>
      <c r="Y725" s="163"/>
    </row>
    <row r="726" spans="4:25" s="175" customFormat="1" ht="12.75" customHeight="1">
      <c r="D726" s="187"/>
      <c r="E726" s="187"/>
      <c r="P726" s="200"/>
      <c r="Q726" s="163"/>
      <c r="R726" s="163"/>
      <c r="S726" s="163"/>
      <c r="T726" s="163"/>
      <c r="U726" s="163"/>
      <c r="V726" s="163"/>
      <c r="W726" s="163"/>
      <c r="X726" s="163"/>
      <c r="Y726" s="163"/>
    </row>
    <row r="727" spans="4:25" s="175" customFormat="1" ht="12.75" customHeight="1">
      <c r="D727" s="187"/>
      <c r="E727" s="187"/>
      <c r="P727" s="200"/>
      <c r="Q727" s="163"/>
      <c r="R727" s="163"/>
      <c r="S727" s="163"/>
      <c r="T727" s="163"/>
      <c r="U727" s="163"/>
      <c r="V727" s="163"/>
      <c r="W727" s="163"/>
      <c r="X727" s="163"/>
      <c r="Y727" s="163"/>
    </row>
    <row r="728" spans="4:25" s="175" customFormat="1" ht="12.75" customHeight="1">
      <c r="D728" s="187"/>
      <c r="E728" s="187"/>
      <c r="P728" s="200"/>
      <c r="Q728" s="163"/>
      <c r="R728" s="163"/>
      <c r="S728" s="163"/>
      <c r="T728" s="163"/>
      <c r="U728" s="163"/>
      <c r="V728" s="163"/>
      <c r="W728" s="163"/>
      <c r="X728" s="163"/>
      <c r="Y728" s="163"/>
    </row>
    <row r="729" spans="4:25" s="175" customFormat="1" ht="12.75" customHeight="1">
      <c r="D729" s="187"/>
      <c r="E729" s="187"/>
      <c r="P729" s="200"/>
      <c r="Q729" s="163"/>
      <c r="R729" s="163"/>
      <c r="S729" s="163"/>
      <c r="T729" s="163"/>
      <c r="U729" s="163"/>
      <c r="V729" s="163"/>
      <c r="W729" s="163"/>
      <c r="X729" s="163"/>
      <c r="Y729" s="163"/>
    </row>
    <row r="730" spans="4:25" s="175" customFormat="1" ht="12.75" customHeight="1">
      <c r="D730" s="187"/>
      <c r="E730" s="187"/>
      <c r="P730" s="200"/>
      <c r="Q730" s="163"/>
      <c r="R730" s="163"/>
      <c r="S730" s="163"/>
      <c r="T730" s="163"/>
      <c r="U730" s="163"/>
      <c r="V730" s="163"/>
      <c r="W730" s="163"/>
      <c r="X730" s="163"/>
      <c r="Y730" s="163"/>
    </row>
    <row r="731" spans="4:25" s="175" customFormat="1" ht="12.75" customHeight="1">
      <c r="D731" s="187"/>
      <c r="E731" s="187"/>
      <c r="P731" s="200"/>
      <c r="Q731" s="163"/>
      <c r="R731" s="163"/>
      <c r="S731" s="163"/>
      <c r="T731" s="163"/>
      <c r="U731" s="163"/>
      <c r="V731" s="163"/>
      <c r="W731" s="163"/>
      <c r="X731" s="163"/>
      <c r="Y731" s="163"/>
    </row>
    <row r="732" spans="4:25" s="175" customFormat="1" ht="12.75" customHeight="1">
      <c r="D732" s="187"/>
      <c r="E732" s="187"/>
      <c r="P732" s="200"/>
      <c r="Q732" s="163"/>
      <c r="R732" s="163"/>
      <c r="S732" s="163"/>
      <c r="T732" s="163"/>
      <c r="U732" s="163"/>
      <c r="V732" s="163"/>
      <c r="W732" s="163"/>
      <c r="X732" s="163"/>
      <c r="Y732" s="163"/>
    </row>
    <row r="733" spans="4:25" s="175" customFormat="1" ht="12.75" customHeight="1">
      <c r="D733" s="187"/>
      <c r="E733" s="187"/>
      <c r="P733" s="200"/>
      <c r="Q733" s="163"/>
      <c r="R733" s="163"/>
      <c r="S733" s="163"/>
      <c r="T733" s="163"/>
      <c r="U733" s="163"/>
      <c r="V733" s="163"/>
      <c r="W733" s="163"/>
      <c r="X733" s="163"/>
      <c r="Y733" s="163"/>
    </row>
    <row r="734" spans="4:25" s="175" customFormat="1" ht="12.75" customHeight="1">
      <c r="D734" s="187"/>
      <c r="E734" s="187"/>
      <c r="P734" s="200"/>
      <c r="Q734" s="163"/>
      <c r="R734" s="163"/>
      <c r="S734" s="163"/>
      <c r="T734" s="163"/>
      <c r="U734" s="163"/>
      <c r="V734" s="163"/>
      <c r="W734" s="163"/>
      <c r="X734" s="163"/>
      <c r="Y734" s="163"/>
    </row>
    <row r="735" spans="4:25" s="175" customFormat="1" ht="12.75" customHeight="1">
      <c r="D735" s="187"/>
      <c r="E735" s="187"/>
      <c r="P735" s="200"/>
      <c r="Q735" s="163"/>
      <c r="R735" s="163"/>
      <c r="S735" s="163"/>
      <c r="T735" s="163"/>
      <c r="U735" s="163"/>
      <c r="V735" s="163"/>
      <c r="W735" s="163"/>
      <c r="X735" s="163"/>
      <c r="Y735" s="163"/>
    </row>
    <row r="736" spans="4:25" s="175" customFormat="1" ht="12.75" customHeight="1">
      <c r="D736" s="187"/>
      <c r="E736" s="187"/>
      <c r="P736" s="200"/>
      <c r="Q736" s="163"/>
      <c r="R736" s="163"/>
      <c r="S736" s="163"/>
      <c r="T736" s="163"/>
      <c r="U736" s="163"/>
      <c r="V736" s="163"/>
      <c r="W736" s="163"/>
      <c r="X736" s="163"/>
      <c r="Y736" s="163"/>
    </row>
    <row r="737" spans="4:25" s="175" customFormat="1" ht="12.75" customHeight="1">
      <c r="D737" s="187"/>
      <c r="E737" s="187"/>
      <c r="P737" s="200"/>
      <c r="Q737" s="163"/>
      <c r="R737" s="163"/>
      <c r="S737" s="163"/>
      <c r="T737" s="163"/>
      <c r="U737" s="163"/>
      <c r="V737" s="163"/>
      <c r="W737" s="163"/>
      <c r="X737" s="163"/>
      <c r="Y737" s="163"/>
    </row>
    <row r="738" spans="4:25" s="175" customFormat="1" ht="12.75" customHeight="1">
      <c r="D738" s="187"/>
      <c r="E738" s="187"/>
      <c r="P738" s="200"/>
      <c r="Q738" s="163"/>
      <c r="R738" s="163"/>
      <c r="S738" s="163"/>
      <c r="T738" s="163"/>
      <c r="U738" s="163"/>
      <c r="V738" s="163"/>
      <c r="W738" s="163"/>
      <c r="X738" s="163"/>
      <c r="Y738" s="163"/>
    </row>
    <row r="739" spans="4:25" s="175" customFormat="1" ht="12.75" customHeight="1">
      <c r="D739" s="187"/>
      <c r="E739" s="187"/>
      <c r="P739" s="200"/>
      <c r="Q739" s="163"/>
      <c r="R739" s="163"/>
      <c r="S739" s="163"/>
      <c r="T739" s="163"/>
      <c r="U739" s="163"/>
      <c r="V739" s="163"/>
      <c r="W739" s="163"/>
      <c r="X739" s="163"/>
      <c r="Y739" s="163"/>
    </row>
    <row r="740" spans="4:25" s="175" customFormat="1" ht="12.75" customHeight="1">
      <c r="D740" s="187"/>
      <c r="E740" s="187"/>
      <c r="P740" s="200"/>
      <c r="Q740" s="163"/>
      <c r="R740" s="163"/>
      <c r="S740" s="163"/>
      <c r="T740" s="163"/>
      <c r="U740" s="163"/>
      <c r="V740" s="163"/>
      <c r="W740" s="163"/>
      <c r="X740" s="163"/>
      <c r="Y740" s="163"/>
    </row>
    <row r="741" spans="4:25" s="175" customFormat="1" ht="12.75" customHeight="1">
      <c r="D741" s="187"/>
      <c r="E741" s="187"/>
      <c r="P741" s="200"/>
      <c r="Q741" s="163"/>
      <c r="R741" s="163"/>
      <c r="S741" s="163"/>
      <c r="T741" s="163"/>
      <c r="U741" s="163"/>
      <c r="V741" s="163"/>
      <c r="W741" s="163"/>
      <c r="X741" s="163"/>
      <c r="Y741" s="163"/>
    </row>
    <row r="742" spans="4:25" s="175" customFormat="1" ht="12.75" customHeight="1">
      <c r="D742" s="187"/>
      <c r="E742" s="187"/>
      <c r="P742" s="200"/>
      <c r="Q742" s="163"/>
      <c r="R742" s="163"/>
      <c r="S742" s="163"/>
      <c r="T742" s="163"/>
      <c r="U742" s="163"/>
      <c r="V742" s="163"/>
      <c r="W742" s="163"/>
      <c r="X742" s="163"/>
      <c r="Y742" s="163"/>
    </row>
    <row r="743" spans="4:25" s="175" customFormat="1" ht="12.75" customHeight="1">
      <c r="D743" s="187"/>
      <c r="E743" s="187"/>
      <c r="P743" s="200"/>
      <c r="Q743" s="163"/>
      <c r="R743" s="163"/>
      <c r="S743" s="163"/>
      <c r="T743" s="163"/>
      <c r="U743" s="163"/>
      <c r="V743" s="163"/>
      <c r="W743" s="163"/>
      <c r="X743" s="163"/>
      <c r="Y743" s="163"/>
    </row>
    <row r="744" spans="4:25" s="175" customFormat="1" ht="12.75" customHeight="1">
      <c r="D744" s="187"/>
      <c r="E744" s="187"/>
      <c r="P744" s="200"/>
      <c r="Q744" s="163"/>
      <c r="R744" s="163"/>
      <c r="S744" s="163"/>
      <c r="T744" s="163"/>
      <c r="U744" s="163"/>
      <c r="V744" s="163"/>
      <c r="W744" s="163"/>
      <c r="X744" s="163"/>
      <c r="Y744" s="163"/>
    </row>
    <row r="745" spans="4:25" s="175" customFormat="1" ht="12.75" customHeight="1">
      <c r="D745" s="187"/>
      <c r="E745" s="187"/>
      <c r="P745" s="200"/>
      <c r="Q745" s="163"/>
      <c r="R745" s="163"/>
      <c r="S745" s="163"/>
      <c r="T745" s="163"/>
      <c r="U745" s="163"/>
      <c r="V745" s="163"/>
      <c r="W745" s="163"/>
      <c r="X745" s="163"/>
      <c r="Y745" s="163"/>
    </row>
    <row r="746" spans="4:25" s="175" customFormat="1" ht="12.75" customHeight="1">
      <c r="D746" s="187"/>
      <c r="E746" s="187"/>
      <c r="P746" s="200"/>
      <c r="Q746" s="163"/>
      <c r="R746" s="163"/>
      <c r="S746" s="163"/>
      <c r="T746" s="163"/>
      <c r="U746" s="163"/>
      <c r="V746" s="163"/>
      <c r="W746" s="163"/>
      <c r="X746" s="163"/>
      <c r="Y746" s="163"/>
    </row>
    <row r="747" spans="4:25" s="175" customFormat="1" ht="12.75" customHeight="1">
      <c r="D747" s="187"/>
      <c r="E747" s="187"/>
      <c r="P747" s="200"/>
      <c r="Q747" s="163"/>
      <c r="R747" s="163"/>
      <c r="S747" s="163"/>
      <c r="T747" s="163"/>
      <c r="U747" s="163"/>
      <c r="V747" s="163"/>
      <c r="W747" s="163"/>
      <c r="X747" s="163"/>
      <c r="Y747" s="163"/>
    </row>
    <row r="748" spans="4:25" s="175" customFormat="1" ht="12.75" customHeight="1">
      <c r="D748" s="187"/>
      <c r="E748" s="187"/>
      <c r="P748" s="200"/>
      <c r="Q748" s="163"/>
      <c r="R748" s="163"/>
      <c r="S748" s="163"/>
      <c r="T748" s="163"/>
      <c r="U748" s="163"/>
      <c r="V748" s="163"/>
      <c r="W748" s="163"/>
      <c r="X748" s="163"/>
      <c r="Y748" s="163"/>
    </row>
    <row r="749" spans="4:25" s="175" customFormat="1" ht="12.75" customHeight="1">
      <c r="D749" s="187"/>
      <c r="E749" s="187"/>
      <c r="P749" s="200"/>
      <c r="Q749" s="163"/>
      <c r="R749" s="163"/>
      <c r="S749" s="163"/>
      <c r="T749" s="163"/>
      <c r="U749" s="163"/>
      <c r="V749" s="163"/>
      <c r="W749" s="163"/>
      <c r="X749" s="163"/>
      <c r="Y749" s="163"/>
    </row>
    <row r="750" spans="4:25" s="175" customFormat="1" ht="12.75" customHeight="1">
      <c r="D750" s="187"/>
      <c r="E750" s="187"/>
      <c r="P750" s="200"/>
      <c r="Q750" s="163"/>
      <c r="R750" s="163"/>
      <c r="S750" s="163"/>
      <c r="T750" s="163"/>
      <c r="U750" s="163"/>
      <c r="V750" s="163"/>
      <c r="W750" s="163"/>
      <c r="X750" s="163"/>
      <c r="Y750" s="163"/>
    </row>
    <row r="751" spans="4:25" s="175" customFormat="1" ht="12.75" customHeight="1">
      <c r="D751" s="187"/>
      <c r="E751" s="187"/>
      <c r="P751" s="200"/>
      <c r="Q751" s="163"/>
      <c r="R751" s="163"/>
      <c r="S751" s="163"/>
      <c r="T751" s="163"/>
      <c r="U751" s="163"/>
      <c r="V751" s="163"/>
      <c r="W751" s="163"/>
      <c r="X751" s="163"/>
      <c r="Y751" s="163"/>
    </row>
    <row r="752" spans="4:25" s="175" customFormat="1" ht="12.75" customHeight="1">
      <c r="D752" s="187"/>
      <c r="E752" s="187"/>
      <c r="P752" s="200"/>
      <c r="Q752" s="163"/>
      <c r="R752" s="163"/>
      <c r="S752" s="163"/>
      <c r="T752" s="163"/>
      <c r="U752" s="163"/>
      <c r="V752" s="163"/>
      <c r="W752" s="163"/>
      <c r="X752" s="163"/>
      <c r="Y752" s="163"/>
    </row>
    <row r="753" spans="4:25" s="175" customFormat="1" ht="12.75" customHeight="1">
      <c r="D753" s="187"/>
      <c r="E753" s="187"/>
      <c r="P753" s="200"/>
      <c r="Q753" s="163"/>
      <c r="R753" s="163"/>
      <c r="S753" s="163"/>
      <c r="T753" s="163"/>
      <c r="U753" s="163"/>
      <c r="V753" s="163"/>
      <c r="W753" s="163"/>
      <c r="X753" s="163"/>
      <c r="Y753" s="163"/>
    </row>
    <row r="754" spans="4:25" s="175" customFormat="1" ht="12.75" customHeight="1">
      <c r="D754" s="187"/>
      <c r="E754" s="187"/>
      <c r="P754" s="200"/>
      <c r="Q754" s="163"/>
      <c r="R754" s="163"/>
      <c r="S754" s="163"/>
      <c r="T754" s="163"/>
      <c r="U754" s="163"/>
      <c r="V754" s="163"/>
      <c r="W754" s="163"/>
      <c r="X754" s="163"/>
      <c r="Y754" s="163"/>
    </row>
    <row r="755" spans="4:25" s="175" customFormat="1" ht="12.75" customHeight="1">
      <c r="D755" s="187"/>
      <c r="E755" s="187"/>
      <c r="P755" s="200"/>
      <c r="Q755" s="163"/>
      <c r="R755" s="163"/>
      <c r="S755" s="163"/>
      <c r="T755" s="163"/>
      <c r="U755" s="163"/>
      <c r="V755" s="163"/>
      <c r="W755" s="163"/>
      <c r="X755" s="163"/>
      <c r="Y755" s="163"/>
    </row>
    <row r="756" spans="4:25" s="175" customFormat="1" ht="12.75" customHeight="1">
      <c r="D756" s="187"/>
      <c r="E756" s="187"/>
      <c r="P756" s="200"/>
      <c r="Q756" s="163"/>
      <c r="R756" s="163"/>
      <c r="S756" s="163"/>
      <c r="T756" s="163"/>
      <c r="U756" s="163"/>
      <c r="V756" s="163"/>
      <c r="W756" s="163"/>
      <c r="X756" s="163"/>
      <c r="Y756" s="163"/>
    </row>
    <row r="757" spans="4:25" s="175" customFormat="1" ht="12.75" customHeight="1">
      <c r="D757" s="187"/>
      <c r="E757" s="187"/>
      <c r="P757" s="200"/>
      <c r="Q757" s="163"/>
      <c r="R757" s="163"/>
      <c r="S757" s="163"/>
      <c r="T757" s="163"/>
      <c r="U757" s="163"/>
      <c r="V757" s="163"/>
      <c r="W757" s="163"/>
      <c r="X757" s="163"/>
      <c r="Y757" s="163"/>
    </row>
    <row r="758" spans="4:25" s="175" customFormat="1" ht="12.75" customHeight="1">
      <c r="D758" s="187"/>
      <c r="E758" s="187"/>
      <c r="P758" s="200"/>
      <c r="Q758" s="163"/>
      <c r="R758" s="163"/>
      <c r="S758" s="163"/>
      <c r="T758" s="163"/>
      <c r="U758" s="163"/>
      <c r="V758" s="163"/>
      <c r="W758" s="163"/>
      <c r="X758" s="163"/>
      <c r="Y758" s="163"/>
    </row>
    <row r="759" spans="4:25" s="175" customFormat="1" ht="12.75" customHeight="1">
      <c r="D759" s="187"/>
      <c r="E759" s="187"/>
      <c r="P759" s="200"/>
      <c r="Q759" s="163"/>
      <c r="R759" s="163"/>
      <c r="S759" s="163"/>
      <c r="T759" s="163"/>
      <c r="U759" s="163"/>
      <c r="V759" s="163"/>
      <c r="W759" s="163"/>
      <c r="X759" s="163"/>
      <c r="Y759" s="163"/>
    </row>
    <row r="760" spans="4:25" s="175" customFormat="1" ht="12.75" customHeight="1">
      <c r="D760" s="187"/>
      <c r="E760" s="187"/>
      <c r="P760" s="200"/>
      <c r="Q760" s="163"/>
      <c r="R760" s="163"/>
      <c r="S760" s="163"/>
      <c r="T760" s="163"/>
      <c r="U760" s="163"/>
      <c r="V760" s="163"/>
      <c r="W760" s="163"/>
      <c r="X760" s="163"/>
      <c r="Y760" s="163"/>
    </row>
    <row r="761" spans="4:25" s="175" customFormat="1" ht="12.75" customHeight="1">
      <c r="D761" s="187"/>
      <c r="E761" s="187"/>
      <c r="P761" s="200"/>
      <c r="Q761" s="163"/>
      <c r="R761" s="163"/>
      <c r="S761" s="163"/>
      <c r="T761" s="163"/>
      <c r="U761" s="163"/>
      <c r="V761" s="163"/>
      <c r="W761" s="163"/>
      <c r="X761" s="163"/>
      <c r="Y761" s="163"/>
    </row>
  </sheetData>
  <sheetProtection algorithmName="SHA-512" hashValue="654R1CCnfigtJapsLKrI+4O2mpVucjUu+n1FN2x6GlKrnGMfzp6SDtTor0vIi+DGLKrVi/gbOYRQ0KYgGVCRIw==" saltValue="M0t0kqNSNCYYuvZTgf5lyg==" spinCount="100000" sheet="1" selectLockedCells="1"/>
  <mergeCells count="18">
    <mergeCell ref="R19:X19"/>
    <mergeCell ref="S23:X24"/>
    <mergeCell ref="S20:X21"/>
    <mergeCell ref="E7:F8"/>
    <mergeCell ref="R6:X9"/>
    <mergeCell ref="R16:X17"/>
    <mergeCell ref="E6:F6"/>
    <mergeCell ref="B4:F4"/>
    <mergeCell ref="I9:M9"/>
    <mergeCell ref="O9:P9"/>
    <mergeCell ref="J6:K6"/>
    <mergeCell ref="B6:B7"/>
    <mergeCell ref="C6:C7"/>
    <mergeCell ref="Q4:X5"/>
    <mergeCell ref="Q7:Q9"/>
    <mergeCell ref="Q12:Q13"/>
    <mergeCell ref="R11:X11"/>
    <mergeCell ref="R12:X15"/>
  </mergeCells>
  <phoneticPr fontId="11" type="noConversion"/>
  <conditionalFormatting sqref="B12:B150">
    <cfRule type="expression" dxfId="45" priority="20" stopIfTrue="1">
      <formula>AND(ISBLANK(B12), ISTEXT(D12))</formula>
    </cfRule>
  </conditionalFormatting>
  <conditionalFormatting sqref="D12:D150">
    <cfRule type="expression" dxfId="44" priority="18" stopIfTrue="1">
      <formula>AND(ISTEXT($B12), ISBLANK($D12))</formula>
    </cfRule>
  </conditionalFormatting>
  <conditionalFormatting sqref="E12:E150">
    <cfRule type="expression" dxfId="43" priority="1" stopIfTrue="1">
      <formula>ISBLANK($D12)</formula>
    </cfRule>
    <cfRule type="expression" dxfId="42" priority="2" stopIfTrue="1">
      <formula>$I12&lt;&gt;"StatesList"</formula>
    </cfRule>
    <cfRule type="expression" dxfId="41" priority="3" stopIfTrue="1">
      <formula>AND($I12="StatesList", ISBLANK($E12))</formula>
    </cfRule>
  </conditionalFormatting>
  <conditionalFormatting sqref="J6">
    <cfRule type="expression" dxfId="40" priority="23" stopIfTrue="1">
      <formula>IF($J$6="Data Input Error", TRUE, FALSE)</formula>
    </cfRule>
  </conditionalFormatting>
  <dataValidations count="8">
    <dataValidation type="list" allowBlank="1" showInputMessage="1" showErrorMessage="1" sqref="C8" xr:uid="{00000000-0002-0000-0500-000001000000}">
      <formula1>"yes, no"</formula1>
    </dataValidation>
    <dataValidation type="list" allowBlank="1" showInputMessage="1" showErrorMessage="1" error="Please select a room type from the list" prompt="Select a type of room from the dropdown list" sqref="B12:B150" xr:uid="{00000000-0002-0000-0500-000002000000}">
      <formula1>RoomTypes</formula1>
    </dataValidation>
    <dataValidation type="list" allowBlank="1" showInputMessage="1" showErrorMessage="1" prompt="Select the hotel country from the list" sqref="D12:D150" xr:uid="{00000000-0002-0000-0500-000003000000}">
      <formula1>Countries</formula1>
    </dataValidation>
    <dataValidation type="list" allowBlank="1" showInputMessage="1" showErrorMessage="1" prompt="Select yes or no from the dropdown list" sqref="C6:C7" xr:uid="{00000000-0002-0000-0500-000005000000}">
      <formula1>"yes, no"</formula1>
    </dataValidation>
    <dataValidation type="whole" operator="greaterThan" allowBlank="1" showInputMessage="1" showErrorMessage="1" error="Please enter a whole number" prompt="Enter the number of nights stayed at the hotel or house" sqref="G12:G150" xr:uid="{00000000-0002-0000-0500-000006000000}">
      <formula1>0</formula1>
    </dataValidation>
    <dataValidation allowBlank="1" showInputMessage="1" showErrorMessage="1" error="Please enter a valid date" prompt="(Optional) Enter the hotel or house city" sqref="C12:C150" xr:uid="{00000000-0002-0000-0500-000007000000}"/>
    <dataValidation type="whole" operator="greaterThan" allowBlank="1" showInputMessage="1" showErrorMessage="1" error="Please enter a whole number" prompt="Enter the total number of nights stayed at the hotel (# rooms times # nights) or the house" sqref="F12:F150" xr:uid="{00000000-0002-0000-0500-000008000000}">
      <formula1>0</formula1>
    </dataValidation>
    <dataValidation type="list" allowBlank="1" showInputMessage="1" showErrorMessage="1" error="please select a value from the list" prompt="Select the state or province from the dropdown list (USA, Canada and Australia only)" sqref="E12:E150" xr:uid="{70BD7440-A77D-43E3-9C44-B9BD41036B83}">
      <formula1>IF($D12="USA", States, IF($D12 = "Canada", CanProv, IF($D12 = "Australia", AusStates,NA)))</formula1>
    </dataValidation>
  </dataValidations>
  <hyperlinks>
    <hyperlink ref="B2" location="'Full PEAR Intro'!A1" display="Click for Checklist" xr:uid="{D8AEB023-6589-422F-B68E-6854DA28F4C3}"/>
    <hyperlink ref="C2" location="PEAR!A1" display="Go to PEAR" xr:uid="{3F78D912-8677-4FC1-A82E-9975DB7730B1}"/>
  </hyperlinks>
  <pageMargins left="0.75" right="0.75" top="1" bottom="1" header="0.5" footer="0.5"/>
  <pageSetup orientation="landscape" horizontalDpi="200"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2"/>
  </sheetPr>
  <dimension ref="A1:CW1835"/>
  <sheetViews>
    <sheetView workbookViewId="0">
      <pane xSplit="1" ySplit="11" topLeftCell="B12" activePane="bottomRight" state="frozen"/>
      <selection pane="topRight" activeCell="B1" sqref="B1"/>
      <selection pane="bottomLeft" activeCell="A12" sqref="A12"/>
      <selection pane="bottomRight" activeCell="C7" sqref="C7:G8"/>
    </sheetView>
  </sheetViews>
  <sheetFormatPr defaultColWidth="9.1796875" defaultRowHeight="12.75" customHeight="1"/>
  <cols>
    <col min="1" max="2" width="2.1796875" style="175" customWidth="1"/>
    <col min="3" max="3" width="13.81640625" style="624" customWidth="1"/>
    <col min="4" max="4" width="13.54296875" style="624" customWidth="1"/>
    <col min="5" max="5" width="27.453125" style="624" customWidth="1"/>
    <col min="6" max="6" width="23.1796875" style="12" customWidth="1"/>
    <col min="7" max="7" width="29.453125" style="584" customWidth="1"/>
    <col min="8" max="8" width="16.453125" style="17" hidden="1" customWidth="1"/>
    <col min="9" max="9" width="1.54296875" style="176" customWidth="1"/>
    <col min="10" max="10" width="12.453125" style="12" hidden="1" customWidth="1"/>
    <col min="11" max="11" width="13" style="12" hidden="1" customWidth="1"/>
    <col min="12" max="12" width="9.1796875" style="136" hidden="1" customWidth="1"/>
    <col min="13" max="13" width="10.81640625" style="30" hidden="1" customWidth="1"/>
    <col min="14" max="14" width="4.81640625" style="12" hidden="1" customWidth="1"/>
    <col min="15" max="15" width="25.81640625" style="12" hidden="1" customWidth="1"/>
    <col min="16" max="16" width="16.453125" style="30" hidden="1" customWidth="1"/>
    <col min="17" max="18" width="2.453125" style="163" customWidth="1"/>
    <col min="19" max="19" width="10.54296875" style="163" customWidth="1"/>
    <col min="20" max="23" width="9.1796875" style="163"/>
    <col min="24" max="24" width="11.453125" style="163" customWidth="1"/>
    <col min="25" max="25" width="1.54296875" style="163" customWidth="1"/>
    <col min="26" max="101" width="9.1796875" style="175"/>
    <col min="102" max="16384" width="9.1796875" style="12"/>
  </cols>
  <sheetData>
    <row r="1" spans="1:25" s="175" customFormat="1" ht="5.25" customHeight="1">
      <c r="C1" s="299"/>
      <c r="D1" s="299"/>
      <c r="E1" s="299"/>
      <c r="G1" s="208"/>
      <c r="L1" s="204"/>
      <c r="M1" s="200"/>
      <c r="P1" s="200"/>
      <c r="Q1" s="163"/>
      <c r="R1" s="163"/>
      <c r="S1" s="163"/>
      <c r="T1" s="163"/>
      <c r="U1" s="163"/>
      <c r="V1" s="163"/>
      <c r="W1" s="163"/>
      <c r="X1" s="163"/>
      <c r="Y1" s="163"/>
    </row>
    <row r="2" spans="1:25" s="175" customFormat="1" ht="14.25" customHeight="1">
      <c r="C2" s="1023" t="s">
        <v>532</v>
      </c>
      <c r="D2" s="234"/>
      <c r="E2" s="234" t="s">
        <v>1637</v>
      </c>
      <c r="F2" s="353"/>
      <c r="H2" s="177"/>
      <c r="L2" s="205"/>
      <c r="M2" s="206"/>
      <c r="P2" s="200"/>
      <c r="Q2" s="163"/>
      <c r="R2" s="163"/>
      <c r="S2" s="163"/>
      <c r="T2" s="163"/>
      <c r="U2" s="163"/>
      <c r="V2" s="163"/>
      <c r="W2" s="163"/>
      <c r="X2" s="163"/>
      <c r="Y2" s="163"/>
    </row>
    <row r="3" spans="1:25" s="175" customFormat="1" ht="18" customHeight="1" thickBot="1">
      <c r="C3" s="299"/>
      <c r="D3" s="299"/>
      <c r="E3" s="299"/>
      <c r="F3" s="165"/>
      <c r="G3" s="582" t="s">
        <v>400</v>
      </c>
      <c r="L3" s="205"/>
      <c r="M3" s="206"/>
      <c r="P3" s="200"/>
      <c r="Q3" s="163"/>
      <c r="R3" s="163"/>
      <c r="S3" s="163"/>
      <c r="T3" s="163"/>
      <c r="U3" s="163"/>
      <c r="V3" s="163"/>
      <c r="W3" s="163"/>
      <c r="X3" s="163"/>
      <c r="Y3" s="163"/>
    </row>
    <row r="4" spans="1:25" ht="17.25" customHeight="1" thickBot="1">
      <c r="C4" s="1567" t="str">
        <f>'1-Production Info'!C10&amp; " Commercial Travel"</f>
        <v xml:space="preserve"> Commercial Travel</v>
      </c>
      <c r="D4" s="1567"/>
      <c r="E4" s="1567"/>
      <c r="F4" s="1567"/>
      <c r="G4" s="1567"/>
      <c r="H4" s="202"/>
      <c r="I4" s="175"/>
      <c r="L4" s="137"/>
      <c r="M4" s="31"/>
      <c r="Q4" s="1569" t="s">
        <v>526</v>
      </c>
      <c r="R4" s="1570"/>
      <c r="S4" s="1570"/>
      <c r="T4" s="1570"/>
      <c r="U4" s="1570"/>
      <c r="V4" s="1570"/>
      <c r="W4" s="1570"/>
      <c r="X4" s="1571"/>
    </row>
    <row r="5" spans="1:25" ht="12.75" customHeight="1">
      <c r="C5" s="1564"/>
      <c r="D5" s="1565"/>
      <c r="E5" s="1565"/>
      <c r="F5" s="1565"/>
      <c r="G5" s="1566"/>
      <c r="H5" s="153"/>
      <c r="I5" s="175"/>
      <c r="L5" s="137"/>
      <c r="M5" s="31"/>
      <c r="Q5" s="1448"/>
      <c r="R5" s="1402"/>
      <c r="S5" s="1402"/>
      <c r="T5" s="1402"/>
      <c r="U5" s="1402"/>
      <c r="V5" s="1402"/>
      <c r="W5" s="1402"/>
      <c r="X5" s="1490"/>
    </row>
    <row r="6" spans="1:25" ht="15.75" customHeight="1">
      <c r="A6" s="207"/>
      <c r="B6" s="207"/>
      <c r="C6" s="1568" t="s">
        <v>33</v>
      </c>
      <c r="D6" s="1568"/>
      <c r="E6" s="1568"/>
      <c r="F6" s="1568"/>
      <c r="G6" s="1568"/>
      <c r="H6" s="203"/>
      <c r="Q6" s="243"/>
      <c r="R6" s="1403" t="s">
        <v>1173</v>
      </c>
      <c r="S6" s="1404"/>
      <c r="T6" s="1404"/>
      <c r="U6" s="1404"/>
      <c r="V6" s="1404"/>
      <c r="W6" s="1404"/>
      <c r="X6" s="1469"/>
    </row>
    <row r="7" spans="1:25" ht="46.5" customHeight="1" thickBot="1">
      <c r="A7" s="208"/>
      <c r="B7" s="208"/>
      <c r="C7" s="1551" t="s">
        <v>1777</v>
      </c>
      <c r="D7" s="1552"/>
      <c r="E7" s="1552"/>
      <c r="F7" s="1552"/>
      <c r="G7" s="1552"/>
      <c r="H7" s="1563"/>
      <c r="Q7" s="1491"/>
      <c r="R7" s="1404"/>
      <c r="S7" s="1404"/>
      <c r="T7" s="1404"/>
      <c r="U7" s="1404"/>
      <c r="V7" s="1404"/>
      <c r="W7" s="1404"/>
      <c r="X7" s="1469"/>
    </row>
    <row r="8" spans="1:25" ht="15.75" customHeight="1" thickBot="1">
      <c r="C8" s="1552"/>
      <c r="D8" s="1552"/>
      <c r="E8" s="1552"/>
      <c r="F8" s="1552"/>
      <c r="G8" s="1552"/>
      <c r="H8" s="1563"/>
      <c r="J8" s="50" t="s">
        <v>482</v>
      </c>
      <c r="K8" s="1559" t="str">
        <f>IF(ISERROR(P12),"Data Input Error",IF(P12&gt;0,"Data Entered Correctly","Data Not Entered"))</f>
        <v>Data Not Entered</v>
      </c>
      <c r="L8" s="1560"/>
      <c r="P8" s="31"/>
      <c r="Q8" s="1491"/>
      <c r="R8" s="1555" t="s">
        <v>1174</v>
      </c>
      <c r="S8" s="1556"/>
      <c r="T8" s="1556"/>
      <c r="U8" s="1556"/>
      <c r="V8" s="1556"/>
      <c r="W8" s="1556"/>
      <c r="X8" s="1557"/>
    </row>
    <row r="9" spans="1:25" ht="16.5" customHeight="1">
      <c r="C9" s="1553"/>
      <c r="D9" s="1553"/>
      <c r="E9" s="1553"/>
      <c r="F9" s="1553"/>
      <c r="G9" s="1553"/>
      <c r="H9" s="34"/>
      <c r="P9" s="31"/>
      <c r="Q9" s="243"/>
      <c r="R9" s="248"/>
      <c r="S9" s="1403" t="s">
        <v>1758</v>
      </c>
      <c r="T9" s="1403"/>
      <c r="U9" s="1403"/>
      <c r="V9" s="1403"/>
      <c r="W9" s="1403"/>
      <c r="X9" s="1468"/>
    </row>
    <row r="10" spans="1:25" ht="15" customHeight="1">
      <c r="C10" s="1553"/>
      <c r="D10" s="1553"/>
      <c r="E10" s="1553"/>
      <c r="F10" s="1553"/>
      <c r="G10" s="1553"/>
      <c r="H10" s="1549" t="s">
        <v>15</v>
      </c>
      <c r="J10" s="1558" t="s">
        <v>485</v>
      </c>
      <c r="K10" s="1558"/>
      <c r="L10" s="1558"/>
      <c r="M10" s="1558"/>
      <c r="O10" s="1359" t="s">
        <v>481</v>
      </c>
      <c r="P10" s="1360"/>
      <c r="Q10" s="1491"/>
      <c r="R10" s="248"/>
      <c r="S10" s="1403"/>
      <c r="T10" s="1403"/>
      <c r="U10" s="1403"/>
      <c r="V10" s="1403"/>
      <c r="W10" s="1403"/>
      <c r="X10" s="1468"/>
    </row>
    <row r="11" spans="1:25" ht="58.5" customHeight="1" thickBot="1">
      <c r="C11" s="625" t="s">
        <v>1122</v>
      </c>
      <c r="D11" s="626" t="s">
        <v>1123</v>
      </c>
      <c r="E11" s="627" t="s">
        <v>1124</v>
      </c>
      <c r="F11" s="627" t="s">
        <v>1172</v>
      </c>
      <c r="G11" s="628" t="s">
        <v>1125</v>
      </c>
      <c r="H11" s="1550"/>
      <c r="J11" s="44" t="s">
        <v>307</v>
      </c>
      <c r="K11" s="44" t="s">
        <v>308</v>
      </c>
      <c r="L11" s="138" t="s">
        <v>312</v>
      </c>
      <c r="M11" s="134" t="s">
        <v>298</v>
      </c>
      <c r="O11" s="43" t="s">
        <v>402</v>
      </c>
      <c r="P11" s="267" t="s">
        <v>483</v>
      </c>
      <c r="Q11" s="1554"/>
      <c r="R11" s="581"/>
      <c r="S11" s="1561"/>
      <c r="T11" s="1561"/>
      <c r="U11" s="1561"/>
      <c r="V11" s="1561"/>
      <c r="W11" s="1561"/>
      <c r="X11" s="1562"/>
    </row>
    <row r="12" spans="1:25" ht="12.75" customHeight="1">
      <c r="C12" s="621"/>
      <c r="D12" s="621"/>
      <c r="E12" s="583"/>
      <c r="F12" s="154"/>
      <c r="G12" s="583"/>
      <c r="H12" s="209" t="str">
        <f>IF(F12&gt;0,"Option 1","")</f>
        <v/>
      </c>
      <c r="J12" s="45" t="str">
        <f t="shared" ref="J12:J43" si="0">IF(F12&gt;0,(VLOOKUP(G12,FlightDistanceConversion,2,FALSE)*F12),"")</f>
        <v/>
      </c>
      <c r="K12" s="45" t="str">
        <f>IF(F12&gt;0,"Average","")</f>
        <v/>
      </c>
      <c r="L12" s="139" t="str">
        <f>IF(J12&lt;&gt;"",VLOOKUP(E12, ComTravelEF, 2, FALSE),"")</f>
        <v/>
      </c>
      <c r="M12" s="135" t="str">
        <f>IF(H12&lt;&gt;"",J12*L12,"")</f>
        <v/>
      </c>
      <c r="O12" s="48" t="s">
        <v>403</v>
      </c>
      <c r="P12" s="271">
        <f>SUM(M:M)</f>
        <v>0</v>
      </c>
      <c r="Q12" s="508"/>
      <c r="R12" s="248"/>
      <c r="S12" s="249"/>
      <c r="T12" s="249"/>
      <c r="U12" s="249"/>
      <c r="V12" s="249"/>
      <c r="W12" s="249"/>
      <c r="X12" s="249"/>
    </row>
    <row r="13" spans="1:25" ht="13">
      <c r="C13" s="621"/>
      <c r="D13" s="621"/>
      <c r="E13" s="583"/>
      <c r="F13" s="154"/>
      <c r="G13" s="583"/>
      <c r="H13" s="209" t="str">
        <f t="shared" ref="H13:H76" si="1">IF(F13&gt;0,"Option 1","")</f>
        <v/>
      </c>
      <c r="J13" s="45" t="str">
        <f t="shared" si="0"/>
        <v/>
      </c>
      <c r="K13" s="45" t="str">
        <f t="shared" ref="K13:K76" si="2">IF(F13&gt;0,"Average","")</f>
        <v/>
      </c>
      <c r="L13" s="139" t="str">
        <f>IF(J13&lt;&gt;"",VLOOKUP(E13, ComTravelEF, 2, FALSE),"")</f>
        <v/>
      </c>
      <c r="M13" s="135" t="str">
        <f t="shared" ref="M13:M76" si="3">IF(H13&lt;&gt;"",J13*L13,"")</f>
        <v/>
      </c>
      <c r="O13" s="58"/>
      <c r="P13" s="272"/>
      <c r="Q13" s="256"/>
      <c r="R13" s="248"/>
      <c r="S13" s="249"/>
      <c r="T13" s="249"/>
      <c r="U13" s="249"/>
      <c r="V13" s="249"/>
      <c r="W13" s="249"/>
      <c r="X13" s="249"/>
    </row>
    <row r="14" spans="1:25" ht="12.75" customHeight="1">
      <c r="C14" s="621"/>
      <c r="D14" s="621"/>
      <c r="E14" s="583"/>
      <c r="F14" s="154"/>
      <c r="G14" s="583"/>
      <c r="H14" s="209" t="str">
        <f>IF(F14&gt;0,"Option 1","")</f>
        <v/>
      </c>
      <c r="J14" s="45" t="str">
        <f t="shared" si="0"/>
        <v/>
      </c>
      <c r="K14" s="45" t="str">
        <f t="shared" si="2"/>
        <v/>
      </c>
      <c r="L14" s="139" t="str">
        <f>IF(J14&lt;&gt;"",VLOOKUP(E14, ComTravelEF, 2, FALSE),"")</f>
        <v/>
      </c>
      <c r="M14" s="135" t="str">
        <f t="shared" si="3"/>
        <v/>
      </c>
      <c r="O14" s="58"/>
      <c r="P14" s="272"/>
      <c r="Q14" s="253"/>
      <c r="R14" s="248"/>
      <c r="S14" s="249"/>
      <c r="T14" s="249"/>
      <c r="U14" s="249"/>
      <c r="V14" s="249"/>
      <c r="W14" s="249"/>
      <c r="X14" s="249"/>
    </row>
    <row r="15" spans="1:25" ht="13">
      <c r="C15" s="621"/>
      <c r="D15" s="621"/>
      <c r="E15" s="583"/>
      <c r="F15" s="154"/>
      <c r="G15" s="583"/>
      <c r="H15" s="209" t="str">
        <f t="shared" si="1"/>
        <v/>
      </c>
      <c r="J15" s="45" t="str">
        <f t="shared" si="0"/>
        <v/>
      </c>
      <c r="K15" s="45" t="str">
        <f t="shared" si="2"/>
        <v/>
      </c>
      <c r="L15" s="139" t="str">
        <f>IF(J15&lt;&gt;"",VLOOKUP(E15, ComTravelEF, 2, FALSE),"")</f>
        <v/>
      </c>
      <c r="M15" s="135" t="str">
        <f t="shared" si="3"/>
        <v/>
      </c>
      <c r="O15" s="13"/>
      <c r="P15" s="31"/>
      <c r="Q15" s="253"/>
      <c r="R15" s="248"/>
      <c r="S15" s="249"/>
      <c r="T15" s="249"/>
      <c r="U15" s="249"/>
      <c r="V15" s="249"/>
      <c r="W15" s="249"/>
      <c r="X15" s="249"/>
    </row>
    <row r="16" spans="1:25" ht="13">
      <c r="C16" s="621"/>
      <c r="D16" s="621"/>
      <c r="E16" s="583"/>
      <c r="F16" s="154"/>
      <c r="G16" s="583"/>
      <c r="H16" s="209" t="str">
        <f t="shared" si="1"/>
        <v/>
      </c>
      <c r="J16" s="45" t="str">
        <f t="shared" si="0"/>
        <v/>
      </c>
      <c r="K16" s="45" t="str">
        <f t="shared" si="2"/>
        <v/>
      </c>
      <c r="L16" s="139" t="str">
        <f>IF(J16&lt;&gt;"",VLOOKUP(E16, ComTravelEF, 2, FALSE),"")</f>
        <v/>
      </c>
      <c r="M16" s="135" t="str">
        <f t="shared" si="3"/>
        <v/>
      </c>
      <c r="Q16" s="253"/>
      <c r="R16" s="248"/>
      <c r="S16" s="249"/>
      <c r="T16" s="249"/>
      <c r="U16" s="249"/>
      <c r="V16" s="249"/>
      <c r="W16" s="249"/>
      <c r="X16" s="249"/>
    </row>
    <row r="17" spans="3:24" ht="12.75" customHeight="1">
      <c r="C17" s="621"/>
      <c r="D17" s="621"/>
      <c r="E17" s="583"/>
      <c r="F17" s="154"/>
      <c r="G17" s="583"/>
      <c r="H17" s="209" t="str">
        <f t="shared" si="1"/>
        <v/>
      </c>
      <c r="J17" s="45" t="str">
        <f t="shared" si="0"/>
        <v/>
      </c>
      <c r="K17" s="45" t="str">
        <f t="shared" si="2"/>
        <v/>
      </c>
      <c r="L17" s="139" t="str">
        <f t="shared" ref="L17:L76" si="4">IF(H17&lt;&gt;"",VLOOKUP(K17, CommAirFactors, 2, FALSE),"")</f>
        <v/>
      </c>
      <c r="M17" s="135" t="str">
        <f t="shared" si="3"/>
        <v/>
      </c>
      <c r="Q17" s="253"/>
      <c r="R17" s="248"/>
      <c r="S17" s="249"/>
      <c r="T17" s="249"/>
      <c r="U17" s="249"/>
      <c r="V17" s="249"/>
      <c r="W17" s="249"/>
      <c r="X17" s="249"/>
    </row>
    <row r="18" spans="3:24" ht="12.75" customHeight="1">
      <c r="C18" s="621"/>
      <c r="D18" s="621"/>
      <c r="E18" s="583"/>
      <c r="F18" s="154"/>
      <c r="G18" s="583"/>
      <c r="H18" s="209" t="str">
        <f t="shared" si="1"/>
        <v/>
      </c>
      <c r="J18" s="45" t="str">
        <f t="shared" si="0"/>
        <v/>
      </c>
      <c r="K18" s="45" t="str">
        <f t="shared" si="2"/>
        <v/>
      </c>
      <c r="L18" s="139" t="str">
        <f t="shared" si="4"/>
        <v/>
      </c>
      <c r="M18" s="135" t="str">
        <f t="shared" si="3"/>
        <v/>
      </c>
      <c r="Q18" s="253"/>
      <c r="R18" s="248"/>
      <c r="S18" s="1404"/>
      <c r="T18" s="1404"/>
      <c r="U18" s="1404"/>
      <c r="V18" s="1404"/>
      <c r="W18" s="1404"/>
      <c r="X18" s="1404"/>
    </row>
    <row r="19" spans="3:24" ht="13">
      <c r="C19" s="621"/>
      <c r="D19" s="621"/>
      <c r="E19" s="583"/>
      <c r="F19" s="154"/>
      <c r="G19" s="583"/>
      <c r="H19" s="209" t="str">
        <f t="shared" si="1"/>
        <v/>
      </c>
      <c r="J19" s="45" t="str">
        <f t="shared" si="0"/>
        <v/>
      </c>
      <c r="K19" s="45" t="str">
        <f t="shared" si="2"/>
        <v/>
      </c>
      <c r="L19" s="139" t="str">
        <f t="shared" si="4"/>
        <v/>
      </c>
      <c r="M19" s="135" t="str">
        <f t="shared" si="3"/>
        <v/>
      </c>
      <c r="Q19" s="256"/>
      <c r="R19" s="248"/>
      <c r="S19" s="1404"/>
      <c r="T19" s="1404"/>
      <c r="U19" s="1404"/>
      <c r="V19" s="1404"/>
      <c r="W19" s="1404"/>
      <c r="X19" s="1404"/>
    </row>
    <row r="20" spans="3:24" ht="13">
      <c r="C20" s="621"/>
      <c r="D20" s="621"/>
      <c r="E20" s="583"/>
      <c r="F20" s="154"/>
      <c r="G20" s="583"/>
      <c r="H20" s="209" t="str">
        <f t="shared" si="1"/>
        <v/>
      </c>
      <c r="J20" s="45" t="str">
        <f t="shared" si="0"/>
        <v/>
      </c>
      <c r="K20" s="45" t="str">
        <f t="shared" si="2"/>
        <v/>
      </c>
      <c r="L20" s="139" t="str">
        <f t="shared" si="4"/>
        <v/>
      </c>
      <c r="M20" s="135" t="str">
        <f t="shared" si="3"/>
        <v/>
      </c>
      <c r="P20" s="31"/>
      <c r="Q20" s="253"/>
      <c r="R20" s="248"/>
      <c r="S20" s="1404"/>
      <c r="T20" s="1404"/>
      <c r="U20" s="1404"/>
      <c r="V20" s="1404"/>
      <c r="W20" s="1404"/>
      <c r="X20" s="1404"/>
    </row>
    <row r="21" spans="3:24" ht="12.75" customHeight="1">
      <c r="C21" s="621"/>
      <c r="D21" s="621"/>
      <c r="E21" s="583"/>
      <c r="F21" s="154"/>
      <c r="G21" s="583"/>
      <c r="H21" s="209" t="str">
        <f t="shared" si="1"/>
        <v/>
      </c>
      <c r="J21" s="45" t="str">
        <f t="shared" si="0"/>
        <v/>
      </c>
      <c r="K21" s="45" t="str">
        <f t="shared" si="2"/>
        <v/>
      </c>
      <c r="L21" s="139" t="str">
        <f t="shared" si="4"/>
        <v/>
      </c>
      <c r="M21" s="135" t="str">
        <f t="shared" si="3"/>
        <v/>
      </c>
      <c r="P21" s="31"/>
      <c r="Q21" s="253"/>
      <c r="R21" s="248"/>
      <c r="S21" s="555"/>
      <c r="T21" s="578"/>
      <c r="U21" s="578"/>
      <c r="V21" s="578"/>
      <c r="W21" s="578"/>
      <c r="X21" s="578"/>
    </row>
    <row r="22" spans="3:24" ht="12.75" customHeight="1">
      <c r="C22" s="621"/>
      <c r="D22" s="621"/>
      <c r="E22" s="583"/>
      <c r="F22" s="154"/>
      <c r="G22" s="583"/>
      <c r="H22" s="209" t="str">
        <f t="shared" si="1"/>
        <v/>
      </c>
      <c r="J22" s="45" t="str">
        <f t="shared" si="0"/>
        <v/>
      </c>
      <c r="K22" s="45" t="str">
        <f t="shared" si="2"/>
        <v/>
      </c>
      <c r="L22" s="139" t="str">
        <f t="shared" si="4"/>
        <v/>
      </c>
      <c r="M22" s="135" t="str">
        <f t="shared" si="3"/>
        <v/>
      </c>
      <c r="P22" s="31"/>
      <c r="Q22" s="256"/>
      <c r="R22" s="248"/>
      <c r="S22" s="1470"/>
      <c r="T22" s="1470"/>
      <c r="U22" s="1470"/>
      <c r="V22" s="1470"/>
      <c r="W22" s="1470"/>
      <c r="X22" s="1470"/>
    </row>
    <row r="23" spans="3:24" ht="12.75" customHeight="1">
      <c r="C23" s="621"/>
      <c r="D23" s="621"/>
      <c r="E23" s="583"/>
      <c r="F23" s="154"/>
      <c r="G23" s="583"/>
      <c r="H23" s="209" t="str">
        <f t="shared" si="1"/>
        <v/>
      </c>
      <c r="J23" s="45" t="str">
        <f t="shared" si="0"/>
        <v/>
      </c>
      <c r="K23" s="45" t="str">
        <f t="shared" si="2"/>
        <v/>
      </c>
      <c r="L23" s="139" t="str">
        <f t="shared" si="4"/>
        <v/>
      </c>
      <c r="M23" s="135" t="str">
        <f t="shared" si="3"/>
        <v/>
      </c>
      <c r="P23" s="31"/>
      <c r="Q23" s="253"/>
      <c r="R23" s="248"/>
      <c r="S23" s="1470"/>
      <c r="T23" s="1470"/>
      <c r="U23" s="1470"/>
      <c r="V23" s="1470"/>
      <c r="W23" s="1470"/>
      <c r="X23" s="1470"/>
    </row>
    <row r="24" spans="3:24" ht="13">
      <c r="C24" s="621"/>
      <c r="D24" s="621"/>
      <c r="E24" s="583"/>
      <c r="F24" s="154"/>
      <c r="G24" s="583"/>
      <c r="H24" s="209" t="str">
        <f t="shared" si="1"/>
        <v/>
      </c>
      <c r="J24" s="45" t="str">
        <f t="shared" si="0"/>
        <v/>
      </c>
      <c r="K24" s="45" t="str">
        <f t="shared" si="2"/>
        <v/>
      </c>
      <c r="L24" s="139" t="str">
        <f t="shared" si="4"/>
        <v/>
      </c>
      <c r="M24" s="135" t="str">
        <f t="shared" si="3"/>
        <v/>
      </c>
      <c r="P24" s="31"/>
      <c r="Q24" s="172"/>
      <c r="R24" s="248"/>
      <c r="S24" s="1470"/>
      <c r="T24" s="1470"/>
      <c r="U24" s="1470"/>
      <c r="V24" s="1470"/>
      <c r="W24" s="1470"/>
      <c r="X24" s="1470"/>
    </row>
    <row r="25" spans="3:24" ht="12.75" customHeight="1">
      <c r="C25" s="621"/>
      <c r="D25" s="621"/>
      <c r="E25" s="583"/>
      <c r="F25" s="154"/>
      <c r="G25" s="583"/>
      <c r="H25" s="209" t="str">
        <f t="shared" si="1"/>
        <v/>
      </c>
      <c r="J25" s="45" t="str">
        <f t="shared" si="0"/>
        <v/>
      </c>
      <c r="K25" s="45" t="str">
        <f t="shared" si="2"/>
        <v/>
      </c>
      <c r="L25" s="139" t="str">
        <f t="shared" si="4"/>
        <v/>
      </c>
      <c r="M25" s="135" t="str">
        <f t="shared" si="3"/>
        <v/>
      </c>
      <c r="P25" s="31"/>
      <c r="R25" s="239"/>
      <c r="S25" s="1470"/>
      <c r="T25" s="1470"/>
      <c r="U25" s="1470"/>
      <c r="V25" s="1470"/>
      <c r="W25" s="1470"/>
      <c r="X25" s="1470"/>
    </row>
    <row r="26" spans="3:24" ht="12.75" customHeight="1">
      <c r="C26" s="621"/>
      <c r="D26" s="621"/>
      <c r="E26" s="583"/>
      <c r="F26" s="154"/>
      <c r="G26" s="583"/>
      <c r="H26" s="209" t="str">
        <f t="shared" si="1"/>
        <v/>
      </c>
      <c r="J26" s="45" t="str">
        <f t="shared" si="0"/>
        <v/>
      </c>
      <c r="K26" s="45" t="str">
        <f t="shared" si="2"/>
        <v/>
      </c>
      <c r="L26" s="139" t="str">
        <f t="shared" si="4"/>
        <v/>
      </c>
      <c r="M26" s="135" t="str">
        <f t="shared" si="3"/>
        <v/>
      </c>
      <c r="P26" s="31"/>
      <c r="R26" s="239"/>
      <c r="S26" s="1470"/>
      <c r="T26" s="1470"/>
      <c r="U26" s="1470"/>
      <c r="V26" s="1470"/>
      <c r="W26" s="1470"/>
      <c r="X26" s="1470"/>
    </row>
    <row r="27" spans="3:24" ht="13">
      <c r="C27" s="621"/>
      <c r="D27" s="621"/>
      <c r="E27" s="583"/>
      <c r="F27" s="154"/>
      <c r="G27" s="583"/>
      <c r="H27" s="209" t="str">
        <f t="shared" si="1"/>
        <v/>
      </c>
      <c r="J27" s="45" t="str">
        <f t="shared" si="0"/>
        <v/>
      </c>
      <c r="K27" s="45" t="str">
        <f t="shared" si="2"/>
        <v/>
      </c>
      <c r="L27" s="139" t="str">
        <f t="shared" si="4"/>
        <v/>
      </c>
      <c r="M27" s="135" t="str">
        <f t="shared" si="3"/>
        <v/>
      </c>
      <c r="P27" s="31"/>
      <c r="S27" s="1470"/>
      <c r="T27" s="1470"/>
      <c r="U27" s="1470"/>
      <c r="V27" s="1470"/>
      <c r="W27" s="1470"/>
      <c r="X27" s="1470"/>
    </row>
    <row r="28" spans="3:24" ht="12.75" customHeight="1">
      <c r="C28" s="621"/>
      <c r="D28" s="621"/>
      <c r="E28" s="583"/>
      <c r="F28" s="154"/>
      <c r="G28" s="583"/>
      <c r="H28" s="209" t="str">
        <f t="shared" si="1"/>
        <v/>
      </c>
      <c r="J28" s="45" t="str">
        <f t="shared" si="0"/>
        <v/>
      </c>
      <c r="K28" s="45" t="str">
        <f t="shared" si="2"/>
        <v/>
      </c>
      <c r="L28" s="139" t="str">
        <f t="shared" si="4"/>
        <v/>
      </c>
      <c r="M28" s="135" t="str">
        <f t="shared" si="3"/>
        <v/>
      </c>
      <c r="P28" s="31"/>
      <c r="R28" s="253"/>
      <c r="S28" s="1470"/>
      <c r="T28" s="1470"/>
      <c r="U28" s="1470"/>
      <c r="V28" s="1470"/>
      <c r="W28" s="1470"/>
      <c r="X28" s="1470"/>
    </row>
    <row r="29" spans="3:24" ht="13">
      <c r="C29" s="621"/>
      <c r="D29" s="621"/>
      <c r="E29" s="583"/>
      <c r="F29" s="154"/>
      <c r="G29" s="583"/>
      <c r="H29" s="209" t="str">
        <f t="shared" si="1"/>
        <v/>
      </c>
      <c r="J29" s="45" t="str">
        <f t="shared" si="0"/>
        <v/>
      </c>
      <c r="K29" s="45" t="str">
        <f t="shared" si="2"/>
        <v/>
      </c>
      <c r="L29" s="139" t="str">
        <f t="shared" si="4"/>
        <v/>
      </c>
      <c r="M29" s="135" t="str">
        <f t="shared" si="3"/>
        <v/>
      </c>
      <c r="P29" s="31"/>
      <c r="R29" s="253"/>
      <c r="S29" s="249"/>
      <c r="T29" s="249"/>
      <c r="U29" s="249"/>
      <c r="V29" s="249"/>
      <c r="W29" s="249"/>
      <c r="X29" s="249"/>
    </row>
    <row r="30" spans="3:24" ht="13">
      <c r="C30" s="621"/>
      <c r="D30" s="621"/>
      <c r="E30" s="583"/>
      <c r="F30" s="154"/>
      <c r="G30" s="583"/>
      <c r="H30" s="209" t="str">
        <f t="shared" si="1"/>
        <v/>
      </c>
      <c r="J30" s="45" t="str">
        <f t="shared" si="0"/>
        <v/>
      </c>
      <c r="K30" s="45" t="str">
        <f t="shared" si="2"/>
        <v/>
      </c>
      <c r="L30" s="139" t="str">
        <f t="shared" si="4"/>
        <v/>
      </c>
      <c r="M30" s="135" t="str">
        <f t="shared" si="3"/>
        <v/>
      </c>
      <c r="P30" s="31"/>
      <c r="R30" s="253"/>
      <c r="S30" s="249"/>
      <c r="T30" s="249"/>
      <c r="U30" s="249"/>
      <c r="V30" s="249"/>
      <c r="W30" s="249"/>
      <c r="X30" s="249"/>
    </row>
    <row r="31" spans="3:24" ht="13">
      <c r="C31" s="621"/>
      <c r="D31" s="621"/>
      <c r="E31" s="583"/>
      <c r="F31" s="154"/>
      <c r="G31" s="583"/>
      <c r="H31" s="209" t="str">
        <f t="shared" si="1"/>
        <v/>
      </c>
      <c r="J31" s="45" t="str">
        <f t="shared" si="0"/>
        <v/>
      </c>
      <c r="K31" s="45" t="str">
        <f t="shared" si="2"/>
        <v/>
      </c>
      <c r="L31" s="139" t="str">
        <f t="shared" si="4"/>
        <v/>
      </c>
      <c r="M31" s="135" t="str">
        <f t="shared" si="3"/>
        <v/>
      </c>
      <c r="P31" s="31"/>
      <c r="R31" s="253"/>
      <c r="S31" s="249"/>
      <c r="T31" s="249"/>
      <c r="U31" s="249"/>
      <c r="V31" s="249"/>
      <c r="W31" s="249"/>
      <c r="X31" s="249"/>
    </row>
    <row r="32" spans="3:24" ht="13">
      <c r="C32" s="621"/>
      <c r="D32" s="621"/>
      <c r="E32" s="583"/>
      <c r="F32" s="154"/>
      <c r="G32" s="583"/>
      <c r="H32" s="209" t="str">
        <f t="shared" si="1"/>
        <v/>
      </c>
      <c r="J32" s="45" t="str">
        <f t="shared" si="0"/>
        <v/>
      </c>
      <c r="K32" s="45" t="str">
        <f t="shared" si="2"/>
        <v/>
      </c>
      <c r="L32" s="139" t="str">
        <f t="shared" si="4"/>
        <v/>
      </c>
      <c r="M32" s="135" t="str">
        <f t="shared" si="3"/>
        <v/>
      </c>
      <c r="P32" s="31"/>
      <c r="R32" s="253"/>
      <c r="S32"/>
      <c r="T32" s="248"/>
      <c r="U32" s="248"/>
      <c r="V32" s="248"/>
      <c r="W32" s="248"/>
      <c r="X32" s="248"/>
    </row>
    <row r="33" spans="3:24" ht="13">
      <c r="C33" s="621"/>
      <c r="D33" s="621"/>
      <c r="E33" s="583"/>
      <c r="F33" s="154"/>
      <c r="G33" s="583"/>
      <c r="H33" s="209" t="str">
        <f t="shared" si="1"/>
        <v/>
      </c>
      <c r="J33" s="45" t="str">
        <f t="shared" si="0"/>
        <v/>
      </c>
      <c r="K33" s="45" t="str">
        <f t="shared" si="2"/>
        <v/>
      </c>
      <c r="L33" s="139" t="str">
        <f t="shared" si="4"/>
        <v/>
      </c>
      <c r="M33" s="135" t="str">
        <f t="shared" si="3"/>
        <v/>
      </c>
      <c r="P33" s="31"/>
      <c r="R33" s="253"/>
      <c r="S33" s="248"/>
      <c r="T33" s="248"/>
      <c r="U33" s="248"/>
      <c r="V33" s="248"/>
      <c r="W33" s="248"/>
      <c r="X33" s="248"/>
    </row>
    <row r="34" spans="3:24" ht="12.75" customHeight="1">
      <c r="C34" s="621"/>
      <c r="D34" s="621"/>
      <c r="E34" s="583"/>
      <c r="F34" s="154"/>
      <c r="G34" s="583"/>
      <c r="H34" s="209" t="str">
        <f t="shared" si="1"/>
        <v/>
      </c>
      <c r="J34" s="45" t="str">
        <f t="shared" si="0"/>
        <v/>
      </c>
      <c r="K34" s="45" t="str">
        <f t="shared" si="2"/>
        <v/>
      </c>
      <c r="L34" s="139" t="str">
        <f t="shared" si="4"/>
        <v/>
      </c>
      <c r="M34" s="135" t="str">
        <f t="shared" si="3"/>
        <v/>
      </c>
      <c r="P34" s="31"/>
      <c r="R34" s="253"/>
      <c r="S34" s="248"/>
      <c r="T34" s="248"/>
      <c r="U34" s="248"/>
      <c r="V34" s="248"/>
      <c r="W34" s="248"/>
      <c r="X34" s="248"/>
    </row>
    <row r="35" spans="3:24" ht="13">
      <c r="C35" s="621"/>
      <c r="D35" s="621"/>
      <c r="E35" s="583"/>
      <c r="F35" s="154"/>
      <c r="G35" s="583"/>
      <c r="H35" s="209" t="str">
        <f t="shared" si="1"/>
        <v/>
      </c>
      <c r="J35" s="45" t="str">
        <f t="shared" si="0"/>
        <v/>
      </c>
      <c r="K35" s="45" t="str">
        <f t="shared" si="2"/>
        <v/>
      </c>
      <c r="L35" s="139" t="str">
        <f t="shared" si="4"/>
        <v/>
      </c>
      <c r="M35" s="135" t="str">
        <f t="shared" si="3"/>
        <v/>
      </c>
      <c r="P35" s="31"/>
      <c r="R35" s="253"/>
      <c r="S35" s="248"/>
      <c r="T35" s="260"/>
      <c r="U35" s="248"/>
      <c r="V35" s="248"/>
      <c r="W35" s="248"/>
      <c r="X35" s="248"/>
    </row>
    <row r="36" spans="3:24" ht="13">
      <c r="C36" s="621"/>
      <c r="D36" s="621"/>
      <c r="E36" s="583"/>
      <c r="F36" s="154"/>
      <c r="G36" s="583"/>
      <c r="H36" s="209" t="str">
        <f t="shared" si="1"/>
        <v/>
      </c>
      <c r="J36" s="45" t="str">
        <f t="shared" si="0"/>
        <v/>
      </c>
      <c r="K36" s="45" t="str">
        <f t="shared" si="2"/>
        <v/>
      </c>
      <c r="L36" s="139" t="str">
        <f t="shared" si="4"/>
        <v/>
      </c>
      <c r="M36" s="135" t="str">
        <f t="shared" si="3"/>
        <v/>
      </c>
      <c r="P36" s="31"/>
      <c r="R36" s="253"/>
      <c r="S36" s="248"/>
      <c r="T36" s="248"/>
      <c r="U36" s="248"/>
      <c r="V36" s="248"/>
      <c r="W36" s="248"/>
      <c r="X36" s="248"/>
    </row>
    <row r="37" spans="3:24" ht="13">
      <c r="C37" s="621"/>
      <c r="D37" s="621"/>
      <c r="E37" s="583"/>
      <c r="F37" s="154"/>
      <c r="G37" s="583"/>
      <c r="H37" s="209" t="str">
        <f t="shared" si="1"/>
        <v/>
      </c>
      <c r="J37" s="45" t="str">
        <f t="shared" si="0"/>
        <v/>
      </c>
      <c r="K37" s="45" t="str">
        <f t="shared" si="2"/>
        <v/>
      </c>
      <c r="L37" s="139" t="str">
        <f t="shared" si="4"/>
        <v/>
      </c>
      <c r="M37" s="135" t="str">
        <f t="shared" si="3"/>
        <v/>
      </c>
      <c r="P37" s="31"/>
      <c r="R37" s="253"/>
      <c r="S37" s="248"/>
      <c r="T37" s="260"/>
      <c r="U37" s="248"/>
      <c r="V37" s="248"/>
      <c r="W37" s="248"/>
      <c r="X37" s="248"/>
    </row>
    <row r="38" spans="3:24" ht="13">
      <c r="C38" s="621"/>
      <c r="D38" s="621"/>
      <c r="E38" s="583"/>
      <c r="F38" s="154"/>
      <c r="G38" s="583"/>
      <c r="H38" s="209" t="str">
        <f t="shared" si="1"/>
        <v/>
      </c>
      <c r="J38" s="45" t="str">
        <f t="shared" si="0"/>
        <v/>
      </c>
      <c r="K38" s="45" t="str">
        <f t="shared" si="2"/>
        <v/>
      </c>
      <c r="L38" s="139" t="str">
        <f t="shared" si="4"/>
        <v/>
      </c>
      <c r="M38" s="135" t="str">
        <f t="shared" si="3"/>
        <v/>
      </c>
      <c r="P38" s="31"/>
      <c r="S38" s="270"/>
      <c r="T38" s="260"/>
      <c r="U38" s="260"/>
      <c r="V38" s="260"/>
      <c r="W38" s="260"/>
      <c r="X38" s="260"/>
    </row>
    <row r="39" spans="3:24" ht="13">
      <c r="C39" s="621"/>
      <c r="D39" s="621"/>
      <c r="E39" s="583"/>
      <c r="F39" s="154"/>
      <c r="G39" s="583"/>
      <c r="H39" s="209" t="str">
        <f t="shared" si="1"/>
        <v/>
      </c>
      <c r="J39" s="45" t="str">
        <f t="shared" si="0"/>
        <v/>
      </c>
      <c r="K39" s="45" t="str">
        <f t="shared" si="2"/>
        <v/>
      </c>
      <c r="L39" s="139" t="str">
        <f t="shared" si="4"/>
        <v/>
      </c>
      <c r="M39" s="135" t="str">
        <f t="shared" si="3"/>
        <v/>
      </c>
      <c r="P39" s="31"/>
      <c r="S39" s="270"/>
      <c r="T39" s="260"/>
      <c r="U39" s="260"/>
      <c r="V39" s="260"/>
      <c r="W39" s="260"/>
      <c r="X39" s="260"/>
    </row>
    <row r="40" spans="3:24" ht="13">
      <c r="C40" s="621"/>
      <c r="D40" s="621"/>
      <c r="E40" s="583"/>
      <c r="F40" s="154"/>
      <c r="G40" s="583"/>
      <c r="H40" s="209" t="str">
        <f t="shared" si="1"/>
        <v/>
      </c>
      <c r="J40" s="45" t="str">
        <f t="shared" si="0"/>
        <v/>
      </c>
      <c r="K40" s="45" t="str">
        <f t="shared" si="2"/>
        <v/>
      </c>
      <c r="L40" s="139" t="str">
        <f t="shared" si="4"/>
        <v/>
      </c>
      <c r="M40" s="135" t="str">
        <f t="shared" si="3"/>
        <v/>
      </c>
      <c r="P40" s="31"/>
      <c r="S40" s="259"/>
      <c r="T40" s="248"/>
      <c r="U40" s="248"/>
      <c r="V40" s="248"/>
      <c r="W40" s="248"/>
      <c r="X40" s="248"/>
    </row>
    <row r="41" spans="3:24" ht="13">
      <c r="C41" s="621"/>
      <c r="D41" s="621"/>
      <c r="E41" s="583"/>
      <c r="F41" s="154"/>
      <c r="G41" s="583"/>
      <c r="H41" s="209" t="str">
        <f t="shared" si="1"/>
        <v/>
      </c>
      <c r="J41" s="45" t="str">
        <f t="shared" si="0"/>
        <v/>
      </c>
      <c r="K41" s="45" t="str">
        <f t="shared" si="2"/>
        <v/>
      </c>
      <c r="L41" s="139" t="str">
        <f t="shared" si="4"/>
        <v/>
      </c>
      <c r="M41" s="135" t="str">
        <f t="shared" si="3"/>
        <v/>
      </c>
      <c r="P41" s="31"/>
      <c r="S41" s="270"/>
      <c r="T41" s="248"/>
      <c r="U41" s="248"/>
      <c r="V41" s="248"/>
      <c r="W41" s="248"/>
      <c r="X41" s="248"/>
    </row>
    <row r="42" spans="3:24" ht="13">
      <c r="C42" s="621"/>
      <c r="D42" s="621"/>
      <c r="E42" s="583"/>
      <c r="F42" s="154"/>
      <c r="G42" s="583"/>
      <c r="H42" s="209" t="str">
        <f t="shared" si="1"/>
        <v/>
      </c>
      <c r="J42" s="45" t="str">
        <f t="shared" si="0"/>
        <v/>
      </c>
      <c r="K42" s="45" t="str">
        <f t="shared" si="2"/>
        <v/>
      </c>
      <c r="L42" s="139" t="str">
        <f t="shared" si="4"/>
        <v/>
      </c>
      <c r="M42" s="135" t="str">
        <f t="shared" si="3"/>
        <v/>
      </c>
      <c r="P42" s="31"/>
      <c r="S42" s="270"/>
    </row>
    <row r="43" spans="3:24" ht="13">
      <c r="C43" s="621"/>
      <c r="D43" s="621"/>
      <c r="E43" s="583"/>
      <c r="F43" s="154"/>
      <c r="G43" s="583"/>
      <c r="H43" s="209" t="str">
        <f t="shared" si="1"/>
        <v/>
      </c>
      <c r="J43" s="45" t="str">
        <f t="shared" si="0"/>
        <v/>
      </c>
      <c r="K43" s="45" t="str">
        <f t="shared" si="2"/>
        <v/>
      </c>
      <c r="L43" s="139" t="str">
        <f t="shared" si="4"/>
        <v/>
      </c>
      <c r="M43" s="135" t="str">
        <f t="shared" si="3"/>
        <v/>
      </c>
      <c r="P43" s="31"/>
      <c r="S43" s="248"/>
    </row>
    <row r="44" spans="3:24" ht="13">
      <c r="C44" s="621"/>
      <c r="D44" s="621"/>
      <c r="E44" s="583"/>
      <c r="F44" s="154"/>
      <c r="G44" s="583"/>
      <c r="H44" s="209" t="str">
        <f t="shared" si="1"/>
        <v/>
      </c>
      <c r="J44" s="45" t="str">
        <f t="shared" ref="J44:J75" si="5">IF(F44&gt;0,(VLOOKUP(G44,FlightDistanceConversion,2,FALSE)*F44),"")</f>
        <v/>
      </c>
      <c r="K44" s="45" t="str">
        <f t="shared" si="2"/>
        <v/>
      </c>
      <c r="L44" s="139" t="str">
        <f t="shared" si="4"/>
        <v/>
      </c>
      <c r="M44" s="135" t="str">
        <f t="shared" si="3"/>
        <v/>
      </c>
      <c r="P44" s="31"/>
      <c r="S44" s="248"/>
    </row>
    <row r="45" spans="3:24" ht="13">
      <c r="C45" s="621"/>
      <c r="D45" s="621"/>
      <c r="E45" s="583"/>
      <c r="F45" s="154"/>
      <c r="G45" s="583"/>
      <c r="H45" s="209" t="str">
        <f t="shared" si="1"/>
        <v/>
      </c>
      <c r="J45" s="45" t="str">
        <f t="shared" si="5"/>
        <v/>
      </c>
      <c r="K45" s="45" t="str">
        <f t="shared" si="2"/>
        <v/>
      </c>
      <c r="L45" s="139" t="str">
        <f t="shared" si="4"/>
        <v/>
      </c>
      <c r="M45" s="135" t="str">
        <f t="shared" si="3"/>
        <v/>
      </c>
      <c r="P45" s="31"/>
    </row>
    <row r="46" spans="3:24" ht="13">
      <c r="C46" s="621"/>
      <c r="D46" s="621"/>
      <c r="E46" s="583"/>
      <c r="F46" s="154"/>
      <c r="G46" s="583"/>
      <c r="H46" s="209" t="str">
        <f t="shared" si="1"/>
        <v/>
      </c>
      <c r="J46" s="45" t="str">
        <f t="shared" si="5"/>
        <v/>
      </c>
      <c r="K46" s="45" t="str">
        <f t="shared" si="2"/>
        <v/>
      </c>
      <c r="L46" s="139" t="str">
        <f t="shared" si="4"/>
        <v/>
      </c>
      <c r="M46" s="135" t="str">
        <f t="shared" si="3"/>
        <v/>
      </c>
      <c r="P46" s="31"/>
    </row>
    <row r="47" spans="3:24" ht="13">
      <c r="C47" s="621"/>
      <c r="D47" s="621"/>
      <c r="E47" s="583"/>
      <c r="F47" s="154"/>
      <c r="G47" s="583"/>
      <c r="H47" s="209" t="str">
        <f t="shared" si="1"/>
        <v/>
      </c>
      <c r="J47" s="45" t="str">
        <f t="shared" si="5"/>
        <v/>
      </c>
      <c r="K47" s="45" t="str">
        <f t="shared" si="2"/>
        <v/>
      </c>
      <c r="L47" s="139" t="str">
        <f t="shared" si="4"/>
        <v/>
      </c>
      <c r="M47" s="135" t="str">
        <f t="shared" si="3"/>
        <v/>
      </c>
      <c r="P47" s="31"/>
    </row>
    <row r="48" spans="3:24" ht="13">
      <c r="C48" s="621"/>
      <c r="D48" s="621"/>
      <c r="E48" s="583"/>
      <c r="F48" s="154"/>
      <c r="G48" s="583"/>
      <c r="H48" s="209" t="str">
        <f t="shared" si="1"/>
        <v/>
      </c>
      <c r="J48" s="45" t="str">
        <f t="shared" si="5"/>
        <v/>
      </c>
      <c r="K48" s="45" t="str">
        <f t="shared" si="2"/>
        <v/>
      </c>
      <c r="L48" s="139" t="str">
        <f t="shared" si="4"/>
        <v/>
      </c>
      <c r="M48" s="135" t="str">
        <f t="shared" si="3"/>
        <v/>
      </c>
      <c r="P48" s="31"/>
    </row>
    <row r="49" spans="3:16" ht="13">
      <c r="C49" s="621"/>
      <c r="D49" s="621"/>
      <c r="E49" s="583"/>
      <c r="F49" s="154"/>
      <c r="G49" s="583"/>
      <c r="H49" s="209" t="str">
        <f t="shared" si="1"/>
        <v/>
      </c>
      <c r="J49" s="45" t="str">
        <f t="shared" si="5"/>
        <v/>
      </c>
      <c r="K49" s="45" t="str">
        <f t="shared" si="2"/>
        <v/>
      </c>
      <c r="L49" s="139" t="str">
        <f t="shared" si="4"/>
        <v/>
      </c>
      <c r="M49" s="135" t="str">
        <f t="shared" si="3"/>
        <v/>
      </c>
      <c r="P49" s="31"/>
    </row>
    <row r="50" spans="3:16" ht="13">
      <c r="C50" s="621"/>
      <c r="D50" s="621"/>
      <c r="E50" s="583"/>
      <c r="F50" s="154"/>
      <c r="G50" s="583"/>
      <c r="H50" s="209" t="str">
        <f t="shared" si="1"/>
        <v/>
      </c>
      <c r="J50" s="45" t="str">
        <f t="shared" si="5"/>
        <v/>
      </c>
      <c r="K50" s="45" t="str">
        <f t="shared" si="2"/>
        <v/>
      </c>
      <c r="L50" s="139" t="str">
        <f t="shared" si="4"/>
        <v/>
      </c>
      <c r="M50" s="135" t="str">
        <f t="shared" si="3"/>
        <v/>
      </c>
      <c r="P50" s="31"/>
    </row>
    <row r="51" spans="3:16" ht="13">
      <c r="C51" s="621"/>
      <c r="D51" s="621"/>
      <c r="E51" s="583"/>
      <c r="F51" s="154"/>
      <c r="G51" s="583"/>
      <c r="H51" s="209" t="str">
        <f t="shared" si="1"/>
        <v/>
      </c>
      <c r="J51" s="45" t="str">
        <f t="shared" si="5"/>
        <v/>
      </c>
      <c r="K51" s="45" t="str">
        <f t="shared" si="2"/>
        <v/>
      </c>
      <c r="L51" s="139" t="str">
        <f t="shared" si="4"/>
        <v/>
      </c>
      <c r="M51" s="135" t="str">
        <f t="shared" si="3"/>
        <v/>
      </c>
      <c r="P51" s="31"/>
    </row>
    <row r="52" spans="3:16" ht="13">
      <c r="C52" s="621"/>
      <c r="D52" s="621"/>
      <c r="E52" s="583"/>
      <c r="F52" s="154"/>
      <c r="G52" s="583"/>
      <c r="H52" s="209" t="str">
        <f t="shared" si="1"/>
        <v/>
      </c>
      <c r="J52" s="45" t="str">
        <f t="shared" si="5"/>
        <v/>
      </c>
      <c r="K52" s="45" t="str">
        <f t="shared" si="2"/>
        <v/>
      </c>
      <c r="L52" s="139" t="str">
        <f t="shared" si="4"/>
        <v/>
      </c>
      <c r="M52" s="135" t="str">
        <f t="shared" si="3"/>
        <v/>
      </c>
      <c r="P52" s="31"/>
    </row>
    <row r="53" spans="3:16" ht="13">
      <c r="C53" s="621"/>
      <c r="D53" s="621"/>
      <c r="E53" s="583"/>
      <c r="F53" s="154"/>
      <c r="G53" s="583"/>
      <c r="H53" s="209" t="str">
        <f t="shared" si="1"/>
        <v/>
      </c>
      <c r="J53" s="45" t="str">
        <f t="shared" si="5"/>
        <v/>
      </c>
      <c r="K53" s="45" t="str">
        <f t="shared" si="2"/>
        <v/>
      </c>
      <c r="L53" s="139" t="str">
        <f t="shared" si="4"/>
        <v/>
      </c>
      <c r="M53" s="135" t="str">
        <f t="shared" si="3"/>
        <v/>
      </c>
      <c r="P53" s="31"/>
    </row>
    <row r="54" spans="3:16" ht="13">
      <c r="C54" s="621"/>
      <c r="D54" s="621"/>
      <c r="E54" s="583"/>
      <c r="F54" s="154"/>
      <c r="G54" s="583"/>
      <c r="H54" s="209" t="str">
        <f t="shared" si="1"/>
        <v/>
      </c>
      <c r="J54" s="45" t="str">
        <f t="shared" si="5"/>
        <v/>
      </c>
      <c r="K54" s="45" t="str">
        <f t="shared" si="2"/>
        <v/>
      </c>
      <c r="L54" s="139" t="str">
        <f t="shared" si="4"/>
        <v/>
      </c>
      <c r="M54" s="135" t="str">
        <f t="shared" si="3"/>
        <v/>
      </c>
      <c r="P54" s="31"/>
    </row>
    <row r="55" spans="3:16" ht="13">
      <c r="C55" s="621"/>
      <c r="D55" s="621"/>
      <c r="E55" s="583"/>
      <c r="F55" s="154"/>
      <c r="G55" s="583"/>
      <c r="H55" s="209" t="str">
        <f t="shared" si="1"/>
        <v/>
      </c>
      <c r="J55" s="45" t="str">
        <f t="shared" si="5"/>
        <v/>
      </c>
      <c r="K55" s="45" t="str">
        <f t="shared" si="2"/>
        <v/>
      </c>
      <c r="L55" s="139" t="str">
        <f t="shared" si="4"/>
        <v/>
      </c>
      <c r="M55" s="135" t="str">
        <f t="shared" si="3"/>
        <v/>
      </c>
      <c r="P55" s="31"/>
    </row>
    <row r="56" spans="3:16" ht="13">
      <c r="C56" s="621"/>
      <c r="D56" s="621"/>
      <c r="E56" s="583"/>
      <c r="F56" s="154"/>
      <c r="G56" s="583"/>
      <c r="H56" s="209" t="str">
        <f t="shared" si="1"/>
        <v/>
      </c>
      <c r="J56" s="45" t="str">
        <f t="shared" si="5"/>
        <v/>
      </c>
      <c r="K56" s="45" t="str">
        <f t="shared" si="2"/>
        <v/>
      </c>
      <c r="L56" s="139" t="str">
        <f t="shared" si="4"/>
        <v/>
      </c>
      <c r="M56" s="135" t="str">
        <f t="shared" si="3"/>
        <v/>
      </c>
      <c r="P56" s="31"/>
    </row>
    <row r="57" spans="3:16" ht="13">
      <c r="C57" s="621"/>
      <c r="D57" s="621"/>
      <c r="E57" s="583"/>
      <c r="F57" s="154"/>
      <c r="G57" s="583"/>
      <c r="H57" s="209" t="str">
        <f t="shared" si="1"/>
        <v/>
      </c>
      <c r="J57" s="45" t="str">
        <f t="shared" si="5"/>
        <v/>
      </c>
      <c r="K57" s="45" t="str">
        <f t="shared" si="2"/>
        <v/>
      </c>
      <c r="L57" s="139" t="str">
        <f t="shared" si="4"/>
        <v/>
      </c>
      <c r="M57" s="135" t="str">
        <f t="shared" si="3"/>
        <v/>
      </c>
      <c r="P57" s="31"/>
    </row>
    <row r="58" spans="3:16" ht="13">
      <c r="C58" s="621"/>
      <c r="D58" s="621"/>
      <c r="E58" s="583"/>
      <c r="F58" s="154"/>
      <c r="G58" s="583"/>
      <c r="H58" s="209" t="str">
        <f t="shared" si="1"/>
        <v/>
      </c>
      <c r="J58" s="45" t="str">
        <f t="shared" si="5"/>
        <v/>
      </c>
      <c r="K58" s="45" t="str">
        <f t="shared" si="2"/>
        <v/>
      </c>
      <c r="L58" s="139" t="str">
        <f t="shared" si="4"/>
        <v/>
      </c>
      <c r="M58" s="135" t="str">
        <f t="shared" si="3"/>
        <v/>
      </c>
      <c r="P58" s="31"/>
    </row>
    <row r="59" spans="3:16" ht="13">
      <c r="C59" s="621"/>
      <c r="D59" s="621"/>
      <c r="E59" s="583"/>
      <c r="F59" s="154"/>
      <c r="G59" s="583"/>
      <c r="H59" s="209" t="str">
        <f t="shared" si="1"/>
        <v/>
      </c>
      <c r="J59" s="45" t="str">
        <f t="shared" si="5"/>
        <v/>
      </c>
      <c r="K59" s="45" t="str">
        <f t="shared" si="2"/>
        <v/>
      </c>
      <c r="L59" s="139" t="str">
        <f t="shared" si="4"/>
        <v/>
      </c>
      <c r="M59" s="135" t="str">
        <f t="shared" si="3"/>
        <v/>
      </c>
      <c r="P59" s="31"/>
    </row>
    <row r="60" spans="3:16" ht="13">
      <c r="C60" s="621"/>
      <c r="D60" s="621"/>
      <c r="E60" s="583"/>
      <c r="F60" s="154"/>
      <c r="G60" s="583"/>
      <c r="H60" s="209" t="str">
        <f t="shared" si="1"/>
        <v/>
      </c>
      <c r="J60" s="45" t="str">
        <f t="shared" si="5"/>
        <v/>
      </c>
      <c r="K60" s="45" t="str">
        <f t="shared" si="2"/>
        <v/>
      </c>
      <c r="L60" s="139" t="str">
        <f t="shared" si="4"/>
        <v/>
      </c>
      <c r="M60" s="135" t="str">
        <f t="shared" si="3"/>
        <v/>
      </c>
      <c r="P60" s="31"/>
    </row>
    <row r="61" spans="3:16" ht="13">
      <c r="C61" s="621"/>
      <c r="D61" s="621"/>
      <c r="E61" s="583"/>
      <c r="F61" s="154"/>
      <c r="G61" s="583"/>
      <c r="H61" s="209" t="str">
        <f t="shared" si="1"/>
        <v/>
      </c>
      <c r="J61" s="45" t="str">
        <f t="shared" si="5"/>
        <v/>
      </c>
      <c r="K61" s="45" t="str">
        <f t="shared" si="2"/>
        <v/>
      </c>
      <c r="L61" s="139" t="str">
        <f t="shared" si="4"/>
        <v/>
      </c>
      <c r="M61" s="135" t="str">
        <f t="shared" si="3"/>
        <v/>
      </c>
      <c r="P61" s="31"/>
    </row>
    <row r="62" spans="3:16" ht="13">
      <c r="C62" s="621"/>
      <c r="D62" s="621"/>
      <c r="E62" s="583"/>
      <c r="F62" s="154"/>
      <c r="G62" s="583"/>
      <c r="H62" s="209" t="str">
        <f t="shared" si="1"/>
        <v/>
      </c>
      <c r="J62" s="45" t="str">
        <f t="shared" si="5"/>
        <v/>
      </c>
      <c r="K62" s="45" t="str">
        <f t="shared" si="2"/>
        <v/>
      </c>
      <c r="L62" s="139" t="str">
        <f t="shared" si="4"/>
        <v/>
      </c>
      <c r="M62" s="135" t="str">
        <f t="shared" si="3"/>
        <v/>
      </c>
      <c r="P62" s="31"/>
    </row>
    <row r="63" spans="3:16" ht="13">
      <c r="C63" s="621"/>
      <c r="D63" s="621"/>
      <c r="E63" s="583"/>
      <c r="F63" s="154"/>
      <c r="G63" s="583"/>
      <c r="H63" s="209" t="str">
        <f t="shared" si="1"/>
        <v/>
      </c>
      <c r="J63" s="45" t="str">
        <f t="shared" si="5"/>
        <v/>
      </c>
      <c r="K63" s="45" t="str">
        <f t="shared" si="2"/>
        <v/>
      </c>
      <c r="L63" s="139" t="str">
        <f t="shared" si="4"/>
        <v/>
      </c>
      <c r="M63" s="135" t="str">
        <f t="shared" si="3"/>
        <v/>
      </c>
      <c r="P63" s="31"/>
    </row>
    <row r="64" spans="3:16" ht="13">
      <c r="C64" s="621"/>
      <c r="D64" s="621"/>
      <c r="E64" s="583"/>
      <c r="F64" s="154"/>
      <c r="G64" s="583"/>
      <c r="H64" s="209" t="str">
        <f t="shared" si="1"/>
        <v/>
      </c>
      <c r="J64" s="45" t="str">
        <f t="shared" si="5"/>
        <v/>
      </c>
      <c r="K64" s="45" t="str">
        <f t="shared" si="2"/>
        <v/>
      </c>
      <c r="L64" s="139" t="str">
        <f t="shared" si="4"/>
        <v/>
      </c>
      <c r="M64" s="135" t="str">
        <f t="shared" si="3"/>
        <v/>
      </c>
      <c r="P64" s="31"/>
    </row>
    <row r="65" spans="3:25" ht="13">
      <c r="C65" s="621"/>
      <c r="D65" s="621"/>
      <c r="E65" s="583"/>
      <c r="F65" s="154"/>
      <c r="G65" s="583"/>
      <c r="H65" s="209" t="str">
        <f t="shared" si="1"/>
        <v/>
      </c>
      <c r="J65" s="45" t="str">
        <f t="shared" si="5"/>
        <v/>
      </c>
      <c r="K65" s="45" t="str">
        <f t="shared" si="2"/>
        <v/>
      </c>
      <c r="L65" s="139" t="str">
        <f t="shared" si="4"/>
        <v/>
      </c>
      <c r="M65" s="135" t="str">
        <f t="shared" si="3"/>
        <v/>
      </c>
      <c r="P65" s="31"/>
    </row>
    <row r="66" spans="3:25" ht="13">
      <c r="C66" s="621"/>
      <c r="D66" s="621"/>
      <c r="E66" s="583"/>
      <c r="F66" s="154"/>
      <c r="G66" s="583"/>
      <c r="H66" s="209" t="str">
        <f t="shared" si="1"/>
        <v/>
      </c>
      <c r="J66" s="45" t="str">
        <f t="shared" si="5"/>
        <v/>
      </c>
      <c r="K66" s="45" t="str">
        <f t="shared" si="2"/>
        <v/>
      </c>
      <c r="L66" s="139" t="str">
        <f t="shared" si="4"/>
        <v/>
      </c>
      <c r="M66" s="135" t="str">
        <f t="shared" si="3"/>
        <v/>
      </c>
      <c r="P66" s="31"/>
    </row>
    <row r="67" spans="3:25" ht="13">
      <c r="C67" s="621"/>
      <c r="D67" s="621"/>
      <c r="E67" s="583"/>
      <c r="F67" s="154"/>
      <c r="G67" s="583"/>
      <c r="H67" s="209" t="str">
        <f t="shared" si="1"/>
        <v/>
      </c>
      <c r="J67" s="45" t="str">
        <f t="shared" si="5"/>
        <v/>
      </c>
      <c r="K67" s="45" t="str">
        <f t="shared" si="2"/>
        <v/>
      </c>
      <c r="L67" s="139" t="str">
        <f t="shared" si="4"/>
        <v/>
      </c>
      <c r="M67" s="135" t="str">
        <f t="shared" si="3"/>
        <v/>
      </c>
      <c r="P67" s="31"/>
    </row>
    <row r="68" spans="3:25" ht="13">
      <c r="C68" s="621"/>
      <c r="D68" s="621"/>
      <c r="E68" s="583"/>
      <c r="F68" s="154"/>
      <c r="G68" s="583"/>
      <c r="H68" s="209" t="str">
        <f t="shared" si="1"/>
        <v/>
      </c>
      <c r="J68" s="45" t="str">
        <f t="shared" si="5"/>
        <v/>
      </c>
      <c r="K68" s="45" t="str">
        <f t="shared" si="2"/>
        <v/>
      </c>
      <c r="L68" s="139" t="str">
        <f t="shared" si="4"/>
        <v/>
      </c>
      <c r="M68" s="135" t="str">
        <f t="shared" si="3"/>
        <v/>
      </c>
      <c r="P68" s="31"/>
    </row>
    <row r="69" spans="3:25" ht="13">
      <c r="C69" s="621"/>
      <c r="D69" s="621"/>
      <c r="E69" s="583"/>
      <c r="F69" s="154"/>
      <c r="G69" s="583"/>
      <c r="H69" s="209" t="str">
        <f t="shared" si="1"/>
        <v/>
      </c>
      <c r="J69" s="45" t="str">
        <f t="shared" si="5"/>
        <v/>
      </c>
      <c r="K69" s="45" t="str">
        <f t="shared" si="2"/>
        <v/>
      </c>
      <c r="L69" s="139" t="str">
        <f t="shared" si="4"/>
        <v/>
      </c>
      <c r="M69" s="135" t="str">
        <f t="shared" si="3"/>
        <v/>
      </c>
      <c r="P69" s="31"/>
    </row>
    <row r="70" spans="3:25" ht="13">
      <c r="C70" s="621"/>
      <c r="D70" s="621"/>
      <c r="E70" s="583"/>
      <c r="F70" s="154"/>
      <c r="G70" s="583"/>
      <c r="H70" s="209" t="str">
        <f t="shared" si="1"/>
        <v/>
      </c>
      <c r="J70" s="45" t="str">
        <f t="shared" si="5"/>
        <v/>
      </c>
      <c r="K70" s="45" t="str">
        <f t="shared" si="2"/>
        <v/>
      </c>
      <c r="L70" s="139" t="str">
        <f t="shared" si="4"/>
        <v/>
      </c>
      <c r="M70" s="135" t="str">
        <f t="shared" si="3"/>
        <v/>
      </c>
      <c r="P70" s="31"/>
    </row>
    <row r="71" spans="3:25" ht="13">
      <c r="C71" s="621"/>
      <c r="D71" s="621"/>
      <c r="E71" s="583"/>
      <c r="F71" s="154"/>
      <c r="G71" s="583"/>
      <c r="H71" s="209" t="str">
        <f t="shared" si="1"/>
        <v/>
      </c>
      <c r="J71" s="45" t="str">
        <f t="shared" si="5"/>
        <v/>
      </c>
      <c r="K71" s="45" t="str">
        <f t="shared" si="2"/>
        <v/>
      </c>
      <c r="L71" s="139" t="str">
        <f t="shared" si="4"/>
        <v/>
      </c>
      <c r="M71" s="135" t="str">
        <f t="shared" si="3"/>
        <v/>
      </c>
      <c r="P71" s="31"/>
    </row>
    <row r="72" spans="3:25" ht="13">
      <c r="C72" s="621"/>
      <c r="D72" s="621"/>
      <c r="E72" s="583"/>
      <c r="F72" s="154"/>
      <c r="G72" s="583"/>
      <c r="H72" s="209" t="str">
        <f t="shared" si="1"/>
        <v/>
      </c>
      <c r="J72" s="45" t="str">
        <f t="shared" si="5"/>
        <v/>
      </c>
      <c r="K72" s="45" t="str">
        <f t="shared" si="2"/>
        <v/>
      </c>
      <c r="L72" s="139" t="str">
        <f t="shared" si="4"/>
        <v/>
      </c>
      <c r="M72" s="135" t="str">
        <f t="shared" si="3"/>
        <v/>
      </c>
      <c r="P72" s="31"/>
    </row>
    <row r="73" spans="3:25" ht="13">
      <c r="C73" s="621"/>
      <c r="D73" s="621"/>
      <c r="E73" s="583"/>
      <c r="F73" s="154"/>
      <c r="G73" s="583"/>
      <c r="H73" s="209" t="str">
        <f t="shared" si="1"/>
        <v/>
      </c>
      <c r="J73" s="45" t="str">
        <f t="shared" si="5"/>
        <v/>
      </c>
      <c r="K73" s="45" t="str">
        <f t="shared" si="2"/>
        <v/>
      </c>
      <c r="L73" s="139" t="str">
        <f t="shared" si="4"/>
        <v/>
      </c>
      <c r="M73" s="135" t="str">
        <f t="shared" si="3"/>
        <v/>
      </c>
      <c r="P73" s="31"/>
    </row>
    <row r="74" spans="3:25" ht="13">
      <c r="C74" s="621"/>
      <c r="D74" s="621"/>
      <c r="E74" s="583"/>
      <c r="F74" s="154"/>
      <c r="G74" s="583"/>
      <c r="H74" s="209" t="str">
        <f t="shared" si="1"/>
        <v/>
      </c>
      <c r="J74" s="45" t="str">
        <f t="shared" si="5"/>
        <v/>
      </c>
      <c r="K74" s="45" t="str">
        <f t="shared" si="2"/>
        <v/>
      </c>
      <c r="L74" s="139" t="str">
        <f t="shared" si="4"/>
        <v/>
      </c>
      <c r="M74" s="135" t="str">
        <f t="shared" si="3"/>
        <v/>
      </c>
      <c r="P74" s="31"/>
    </row>
    <row r="75" spans="3:25" ht="13">
      <c r="C75" s="621"/>
      <c r="D75" s="621"/>
      <c r="E75" s="583"/>
      <c r="F75" s="154"/>
      <c r="G75" s="583"/>
      <c r="H75" s="209" t="str">
        <f t="shared" si="1"/>
        <v/>
      </c>
      <c r="J75" s="45" t="str">
        <f t="shared" si="5"/>
        <v/>
      </c>
      <c r="K75" s="45" t="str">
        <f t="shared" si="2"/>
        <v/>
      </c>
      <c r="L75" s="139" t="str">
        <f t="shared" si="4"/>
        <v/>
      </c>
      <c r="M75" s="135" t="str">
        <f t="shared" si="3"/>
        <v/>
      </c>
    </row>
    <row r="76" spans="3:25" s="175" customFormat="1" ht="12.75" customHeight="1">
      <c r="C76" s="621"/>
      <c r="D76" s="621"/>
      <c r="E76" s="583"/>
      <c r="F76" s="154"/>
      <c r="G76" s="583"/>
      <c r="H76" s="209" t="str">
        <f t="shared" si="1"/>
        <v/>
      </c>
      <c r="I76" s="176"/>
      <c r="J76" s="45" t="str">
        <f t="shared" ref="J76:J107" si="6">IF(F76&gt;0,(VLOOKUP(G76,FlightDistanceConversion,2,FALSE)*F76),"")</f>
        <v/>
      </c>
      <c r="K76" s="45" t="str">
        <f t="shared" si="2"/>
        <v/>
      </c>
      <c r="L76" s="139" t="str">
        <f t="shared" si="4"/>
        <v/>
      </c>
      <c r="M76" s="135" t="str">
        <f t="shared" si="3"/>
        <v/>
      </c>
      <c r="P76" s="200"/>
      <c r="Q76" s="163"/>
      <c r="R76" s="163"/>
      <c r="S76" s="163"/>
      <c r="T76" s="163"/>
      <c r="U76" s="163"/>
      <c r="V76" s="163"/>
      <c r="W76" s="163"/>
      <c r="X76" s="163"/>
      <c r="Y76" s="163"/>
    </row>
    <row r="77" spans="3:25" s="175" customFormat="1" ht="12.75" customHeight="1">
      <c r="C77" s="621"/>
      <c r="D77" s="621"/>
      <c r="E77" s="583"/>
      <c r="F77" s="154"/>
      <c r="G77" s="583"/>
      <c r="H77" s="209" t="str">
        <f t="shared" ref="H77:H140" si="7">IF(F77&gt;0,"Option 1","")</f>
        <v/>
      </c>
      <c r="I77" s="176"/>
      <c r="J77" s="45" t="str">
        <f t="shared" si="6"/>
        <v/>
      </c>
      <c r="K77" s="45" t="str">
        <f t="shared" ref="K77:K140" si="8">IF(F77&gt;0,"Average","")</f>
        <v/>
      </c>
      <c r="L77" s="139" t="str">
        <f t="shared" ref="L77:L140" si="9">IF(H77&lt;&gt;"",VLOOKUP(K77, CommAirFactors, 2, FALSE),"")</f>
        <v/>
      </c>
      <c r="M77" s="135" t="str">
        <f t="shared" ref="M77:M140" si="10">IF(H77&lt;&gt;"",J77*L77,"")</f>
        <v/>
      </c>
      <c r="P77" s="200"/>
      <c r="Q77" s="163"/>
      <c r="R77" s="163"/>
      <c r="S77" s="163"/>
      <c r="T77" s="163"/>
      <c r="U77" s="163"/>
      <c r="V77" s="163"/>
      <c r="W77" s="163"/>
      <c r="X77" s="163"/>
      <c r="Y77" s="163"/>
    </row>
    <row r="78" spans="3:25" s="175" customFormat="1" ht="12.75" customHeight="1">
      <c r="C78" s="621"/>
      <c r="D78" s="621"/>
      <c r="E78" s="583"/>
      <c r="F78" s="154"/>
      <c r="G78" s="583"/>
      <c r="H78" s="209" t="str">
        <f t="shared" si="7"/>
        <v/>
      </c>
      <c r="I78" s="176"/>
      <c r="J78" s="45" t="str">
        <f t="shared" si="6"/>
        <v/>
      </c>
      <c r="K78" s="45" t="str">
        <f t="shared" si="8"/>
        <v/>
      </c>
      <c r="L78" s="139" t="str">
        <f t="shared" si="9"/>
        <v/>
      </c>
      <c r="M78" s="135" t="str">
        <f t="shared" si="10"/>
        <v/>
      </c>
      <c r="P78" s="200"/>
      <c r="Q78" s="163"/>
      <c r="R78" s="163"/>
      <c r="S78" s="163"/>
      <c r="T78" s="163"/>
      <c r="U78" s="163"/>
      <c r="V78" s="163"/>
      <c r="W78" s="163"/>
      <c r="X78" s="163"/>
      <c r="Y78" s="163"/>
    </row>
    <row r="79" spans="3:25" s="175" customFormat="1" ht="12.75" customHeight="1">
      <c r="C79" s="621"/>
      <c r="D79" s="621"/>
      <c r="E79" s="583"/>
      <c r="F79" s="154"/>
      <c r="G79" s="583"/>
      <c r="H79" s="209" t="str">
        <f t="shared" si="7"/>
        <v/>
      </c>
      <c r="I79" s="176"/>
      <c r="J79" s="45" t="str">
        <f t="shared" si="6"/>
        <v/>
      </c>
      <c r="K79" s="45" t="str">
        <f t="shared" si="8"/>
        <v/>
      </c>
      <c r="L79" s="139" t="str">
        <f t="shared" si="9"/>
        <v/>
      </c>
      <c r="M79" s="135" t="str">
        <f t="shared" si="10"/>
        <v/>
      </c>
      <c r="P79" s="200"/>
      <c r="Q79" s="163"/>
      <c r="R79" s="163"/>
      <c r="S79" s="163"/>
      <c r="T79" s="163"/>
      <c r="U79" s="163"/>
      <c r="V79" s="163"/>
      <c r="W79" s="163"/>
      <c r="X79" s="163"/>
      <c r="Y79" s="163"/>
    </row>
    <row r="80" spans="3:25" s="175" customFormat="1" ht="12.75" customHeight="1">
      <c r="C80" s="621"/>
      <c r="D80" s="621"/>
      <c r="E80" s="583"/>
      <c r="F80" s="154"/>
      <c r="G80" s="583"/>
      <c r="H80" s="209" t="str">
        <f t="shared" si="7"/>
        <v/>
      </c>
      <c r="I80" s="176"/>
      <c r="J80" s="45" t="str">
        <f t="shared" si="6"/>
        <v/>
      </c>
      <c r="K80" s="45" t="str">
        <f t="shared" si="8"/>
        <v/>
      </c>
      <c r="L80" s="139" t="str">
        <f t="shared" si="9"/>
        <v/>
      </c>
      <c r="M80" s="135" t="str">
        <f t="shared" si="10"/>
        <v/>
      </c>
      <c r="P80" s="200"/>
      <c r="Q80" s="163"/>
      <c r="R80" s="163"/>
      <c r="S80" s="163"/>
      <c r="T80" s="163"/>
      <c r="U80" s="163"/>
      <c r="V80" s="163"/>
      <c r="W80" s="163"/>
      <c r="X80" s="163"/>
      <c r="Y80" s="163"/>
    </row>
    <row r="81" spans="3:25" s="175" customFormat="1" ht="12.75" customHeight="1">
      <c r="C81" s="621"/>
      <c r="D81" s="621"/>
      <c r="E81" s="583"/>
      <c r="F81" s="154"/>
      <c r="G81" s="583"/>
      <c r="H81" s="209" t="str">
        <f t="shared" si="7"/>
        <v/>
      </c>
      <c r="I81" s="176"/>
      <c r="J81" s="45" t="str">
        <f t="shared" si="6"/>
        <v/>
      </c>
      <c r="K81" s="45" t="str">
        <f t="shared" si="8"/>
        <v/>
      </c>
      <c r="L81" s="139" t="str">
        <f t="shared" si="9"/>
        <v/>
      </c>
      <c r="M81" s="135" t="str">
        <f t="shared" si="10"/>
        <v/>
      </c>
      <c r="P81" s="200"/>
      <c r="Q81" s="163"/>
      <c r="R81" s="163"/>
      <c r="S81" s="163"/>
      <c r="T81" s="163"/>
      <c r="U81" s="163"/>
      <c r="V81" s="163"/>
      <c r="W81" s="163"/>
      <c r="X81" s="163"/>
      <c r="Y81" s="163"/>
    </row>
    <row r="82" spans="3:25" s="175" customFormat="1" ht="12.75" customHeight="1">
      <c r="C82" s="621"/>
      <c r="D82" s="621"/>
      <c r="E82" s="583"/>
      <c r="F82" s="154"/>
      <c r="G82" s="583"/>
      <c r="H82" s="209" t="str">
        <f t="shared" si="7"/>
        <v/>
      </c>
      <c r="I82" s="176"/>
      <c r="J82" s="45" t="str">
        <f t="shared" si="6"/>
        <v/>
      </c>
      <c r="K82" s="45" t="str">
        <f t="shared" si="8"/>
        <v/>
      </c>
      <c r="L82" s="139" t="str">
        <f t="shared" si="9"/>
        <v/>
      </c>
      <c r="M82" s="135" t="str">
        <f t="shared" si="10"/>
        <v/>
      </c>
      <c r="P82" s="200"/>
      <c r="Q82" s="163"/>
      <c r="R82" s="163"/>
      <c r="S82" s="163"/>
      <c r="T82" s="163"/>
      <c r="U82" s="163"/>
      <c r="V82" s="163"/>
      <c r="W82" s="163"/>
      <c r="X82" s="163"/>
      <c r="Y82" s="163"/>
    </row>
    <row r="83" spans="3:25" s="175" customFormat="1" ht="12.75" customHeight="1">
      <c r="C83" s="621"/>
      <c r="D83" s="621"/>
      <c r="E83" s="583"/>
      <c r="F83" s="154"/>
      <c r="G83" s="583"/>
      <c r="H83" s="209" t="str">
        <f t="shared" si="7"/>
        <v/>
      </c>
      <c r="I83" s="176"/>
      <c r="J83" s="45" t="str">
        <f t="shared" si="6"/>
        <v/>
      </c>
      <c r="K83" s="45" t="str">
        <f t="shared" si="8"/>
        <v/>
      </c>
      <c r="L83" s="139" t="str">
        <f t="shared" si="9"/>
        <v/>
      </c>
      <c r="M83" s="135" t="str">
        <f t="shared" si="10"/>
        <v/>
      </c>
      <c r="P83" s="200"/>
      <c r="Q83" s="163"/>
      <c r="R83" s="163"/>
      <c r="S83" s="163"/>
      <c r="T83" s="163"/>
      <c r="U83" s="163"/>
      <c r="V83" s="163"/>
      <c r="W83" s="163"/>
      <c r="X83" s="163"/>
      <c r="Y83" s="163"/>
    </row>
    <row r="84" spans="3:25" s="175" customFormat="1" ht="12.75" customHeight="1">
      <c r="C84" s="621"/>
      <c r="D84" s="621"/>
      <c r="E84" s="583"/>
      <c r="F84" s="154"/>
      <c r="G84" s="583"/>
      <c r="H84" s="209" t="str">
        <f t="shared" si="7"/>
        <v/>
      </c>
      <c r="I84" s="176"/>
      <c r="J84" s="45" t="str">
        <f t="shared" si="6"/>
        <v/>
      </c>
      <c r="K84" s="45" t="str">
        <f t="shared" si="8"/>
        <v/>
      </c>
      <c r="L84" s="139" t="str">
        <f t="shared" si="9"/>
        <v/>
      </c>
      <c r="M84" s="135" t="str">
        <f t="shared" si="10"/>
        <v/>
      </c>
      <c r="P84" s="200"/>
      <c r="Q84" s="163"/>
      <c r="R84" s="163"/>
      <c r="S84" s="163"/>
      <c r="T84" s="163"/>
      <c r="U84" s="163"/>
      <c r="V84" s="163"/>
      <c r="W84" s="163"/>
      <c r="X84" s="163"/>
      <c r="Y84" s="163"/>
    </row>
    <row r="85" spans="3:25" s="175" customFormat="1" ht="12.75" customHeight="1">
      <c r="C85" s="621"/>
      <c r="D85" s="621"/>
      <c r="E85" s="583"/>
      <c r="F85" s="154"/>
      <c r="G85" s="583"/>
      <c r="H85" s="209" t="str">
        <f t="shared" si="7"/>
        <v/>
      </c>
      <c r="I85" s="176"/>
      <c r="J85" s="45" t="str">
        <f t="shared" si="6"/>
        <v/>
      </c>
      <c r="K85" s="45" t="str">
        <f t="shared" si="8"/>
        <v/>
      </c>
      <c r="L85" s="139" t="str">
        <f t="shared" si="9"/>
        <v/>
      </c>
      <c r="M85" s="135" t="str">
        <f t="shared" si="10"/>
        <v/>
      </c>
      <c r="P85" s="200"/>
      <c r="Q85" s="163"/>
      <c r="R85" s="163"/>
      <c r="S85" s="163"/>
      <c r="T85" s="163"/>
      <c r="U85" s="163"/>
      <c r="V85" s="163"/>
      <c r="W85" s="163"/>
      <c r="X85" s="163"/>
      <c r="Y85" s="163"/>
    </row>
    <row r="86" spans="3:25" s="175" customFormat="1" ht="12.75" customHeight="1">
      <c r="C86" s="621"/>
      <c r="D86" s="621"/>
      <c r="E86" s="583"/>
      <c r="F86" s="154"/>
      <c r="G86" s="583"/>
      <c r="H86" s="209" t="str">
        <f t="shared" si="7"/>
        <v/>
      </c>
      <c r="I86" s="176"/>
      <c r="J86" s="45" t="str">
        <f t="shared" si="6"/>
        <v/>
      </c>
      <c r="K86" s="45" t="str">
        <f t="shared" si="8"/>
        <v/>
      </c>
      <c r="L86" s="139" t="str">
        <f t="shared" si="9"/>
        <v/>
      </c>
      <c r="M86" s="135" t="str">
        <f t="shared" si="10"/>
        <v/>
      </c>
      <c r="P86" s="200"/>
      <c r="Q86" s="163"/>
      <c r="R86" s="163"/>
      <c r="S86" s="163"/>
      <c r="T86" s="163"/>
      <c r="U86" s="163"/>
      <c r="V86" s="163"/>
      <c r="W86" s="163"/>
      <c r="X86" s="163"/>
      <c r="Y86" s="163"/>
    </row>
    <row r="87" spans="3:25" s="175" customFormat="1" ht="12.75" customHeight="1">
      <c r="C87" s="621"/>
      <c r="D87" s="621"/>
      <c r="E87" s="583"/>
      <c r="F87" s="154"/>
      <c r="G87" s="583"/>
      <c r="H87" s="209" t="str">
        <f t="shared" si="7"/>
        <v/>
      </c>
      <c r="I87" s="176"/>
      <c r="J87" s="45" t="str">
        <f t="shared" si="6"/>
        <v/>
      </c>
      <c r="K87" s="45" t="str">
        <f t="shared" si="8"/>
        <v/>
      </c>
      <c r="L87" s="139" t="str">
        <f t="shared" si="9"/>
        <v/>
      </c>
      <c r="M87" s="135" t="str">
        <f t="shared" si="10"/>
        <v/>
      </c>
      <c r="P87" s="200"/>
      <c r="Q87" s="163"/>
      <c r="R87" s="163"/>
      <c r="S87" s="163"/>
      <c r="T87" s="163"/>
      <c r="U87" s="163"/>
      <c r="V87" s="163"/>
      <c r="W87" s="163"/>
      <c r="X87" s="163"/>
      <c r="Y87" s="163"/>
    </row>
    <row r="88" spans="3:25" s="175" customFormat="1" ht="12.75" customHeight="1">
      <c r="C88" s="621"/>
      <c r="D88" s="621"/>
      <c r="E88" s="583"/>
      <c r="F88" s="154"/>
      <c r="G88" s="583"/>
      <c r="H88" s="209" t="str">
        <f t="shared" si="7"/>
        <v/>
      </c>
      <c r="I88" s="176"/>
      <c r="J88" s="45" t="str">
        <f t="shared" si="6"/>
        <v/>
      </c>
      <c r="K88" s="45" t="str">
        <f t="shared" si="8"/>
        <v/>
      </c>
      <c r="L88" s="139" t="str">
        <f t="shared" si="9"/>
        <v/>
      </c>
      <c r="M88" s="135" t="str">
        <f t="shared" si="10"/>
        <v/>
      </c>
      <c r="P88" s="200"/>
      <c r="Q88" s="163"/>
      <c r="R88" s="163"/>
      <c r="S88" s="163"/>
      <c r="T88" s="163"/>
      <c r="U88" s="163"/>
      <c r="V88" s="163"/>
      <c r="W88" s="163"/>
      <c r="X88" s="163"/>
      <c r="Y88" s="163"/>
    </row>
    <row r="89" spans="3:25" s="175" customFormat="1" ht="12.75" customHeight="1">
      <c r="C89" s="622"/>
      <c r="D89" s="622"/>
      <c r="E89" s="583"/>
      <c r="F89" s="154"/>
      <c r="G89" s="583"/>
      <c r="H89" s="209" t="str">
        <f t="shared" si="7"/>
        <v/>
      </c>
      <c r="I89" s="176"/>
      <c r="J89" s="45" t="str">
        <f t="shared" si="6"/>
        <v/>
      </c>
      <c r="K89" s="45" t="str">
        <f t="shared" si="8"/>
        <v/>
      </c>
      <c r="L89" s="139" t="str">
        <f t="shared" si="9"/>
        <v/>
      </c>
      <c r="M89" s="135" t="str">
        <f t="shared" si="10"/>
        <v/>
      </c>
      <c r="P89" s="200"/>
      <c r="Q89" s="163"/>
      <c r="R89" s="163"/>
      <c r="S89" s="163"/>
      <c r="T89" s="163"/>
      <c r="U89" s="163"/>
      <c r="V89" s="163"/>
      <c r="W89" s="163"/>
      <c r="X89" s="163"/>
      <c r="Y89" s="163"/>
    </row>
    <row r="90" spans="3:25" s="175" customFormat="1" ht="12.75" customHeight="1">
      <c r="C90" s="621"/>
      <c r="D90" s="621"/>
      <c r="E90" s="583"/>
      <c r="F90" s="154"/>
      <c r="G90" s="583"/>
      <c r="H90" s="209" t="str">
        <f t="shared" si="7"/>
        <v/>
      </c>
      <c r="I90" s="176"/>
      <c r="J90" s="45" t="str">
        <f t="shared" si="6"/>
        <v/>
      </c>
      <c r="K90" s="45" t="str">
        <f t="shared" si="8"/>
        <v/>
      </c>
      <c r="L90" s="139" t="str">
        <f t="shared" si="9"/>
        <v/>
      </c>
      <c r="M90" s="135" t="str">
        <f t="shared" si="10"/>
        <v/>
      </c>
      <c r="P90" s="200"/>
      <c r="Q90" s="163"/>
      <c r="R90" s="163"/>
      <c r="S90" s="163"/>
      <c r="T90" s="163"/>
      <c r="U90" s="163"/>
      <c r="V90" s="163"/>
      <c r="W90" s="163"/>
      <c r="X90" s="163"/>
      <c r="Y90" s="163"/>
    </row>
    <row r="91" spans="3:25" s="175" customFormat="1" ht="12.75" customHeight="1">
      <c r="C91" s="621"/>
      <c r="D91" s="621"/>
      <c r="E91" s="583"/>
      <c r="F91" s="154"/>
      <c r="G91" s="583"/>
      <c r="H91" s="209" t="str">
        <f t="shared" si="7"/>
        <v/>
      </c>
      <c r="I91" s="176"/>
      <c r="J91" s="45" t="str">
        <f t="shared" si="6"/>
        <v/>
      </c>
      <c r="K91" s="45" t="str">
        <f t="shared" si="8"/>
        <v/>
      </c>
      <c r="L91" s="139" t="str">
        <f t="shared" si="9"/>
        <v/>
      </c>
      <c r="M91" s="135" t="str">
        <f t="shared" si="10"/>
        <v/>
      </c>
      <c r="P91" s="200"/>
      <c r="Q91" s="163"/>
      <c r="R91" s="163"/>
      <c r="S91" s="163"/>
      <c r="T91" s="163"/>
      <c r="U91" s="163"/>
      <c r="V91" s="163"/>
      <c r="W91" s="163"/>
      <c r="X91" s="163"/>
      <c r="Y91" s="163"/>
    </row>
    <row r="92" spans="3:25" s="175" customFormat="1" ht="12.75" customHeight="1">
      <c r="C92" s="621"/>
      <c r="D92" s="621"/>
      <c r="E92" s="583"/>
      <c r="F92" s="154"/>
      <c r="G92" s="583"/>
      <c r="H92" s="209" t="str">
        <f t="shared" si="7"/>
        <v/>
      </c>
      <c r="I92" s="176"/>
      <c r="J92" s="45" t="str">
        <f t="shared" si="6"/>
        <v/>
      </c>
      <c r="K92" s="45" t="str">
        <f t="shared" si="8"/>
        <v/>
      </c>
      <c r="L92" s="139" t="str">
        <f t="shared" si="9"/>
        <v/>
      </c>
      <c r="M92" s="135" t="str">
        <f t="shared" si="10"/>
        <v/>
      </c>
      <c r="P92" s="200"/>
      <c r="Q92" s="163"/>
      <c r="R92" s="163"/>
      <c r="S92" s="163"/>
      <c r="T92" s="163"/>
      <c r="U92" s="163"/>
      <c r="V92" s="163"/>
      <c r="W92" s="163"/>
      <c r="X92" s="163"/>
      <c r="Y92" s="163"/>
    </row>
    <row r="93" spans="3:25" s="175" customFormat="1" ht="12.75" customHeight="1">
      <c r="C93" s="621"/>
      <c r="D93" s="621"/>
      <c r="E93" s="583"/>
      <c r="F93" s="154"/>
      <c r="G93" s="583"/>
      <c r="H93" s="209" t="str">
        <f t="shared" si="7"/>
        <v/>
      </c>
      <c r="I93" s="176"/>
      <c r="J93" s="45" t="str">
        <f t="shared" si="6"/>
        <v/>
      </c>
      <c r="K93" s="45" t="str">
        <f t="shared" si="8"/>
        <v/>
      </c>
      <c r="L93" s="139" t="str">
        <f t="shared" si="9"/>
        <v/>
      </c>
      <c r="M93" s="135" t="str">
        <f t="shared" si="10"/>
        <v/>
      </c>
      <c r="P93" s="200"/>
      <c r="Q93" s="163"/>
      <c r="R93" s="163"/>
      <c r="S93" s="163"/>
      <c r="T93" s="163"/>
      <c r="U93" s="163"/>
      <c r="V93" s="163"/>
      <c r="W93" s="163"/>
      <c r="X93" s="163"/>
      <c r="Y93" s="163"/>
    </row>
    <row r="94" spans="3:25" s="175" customFormat="1" ht="12.75" customHeight="1">
      <c r="C94" s="621"/>
      <c r="D94" s="621"/>
      <c r="E94" s="583"/>
      <c r="F94" s="154"/>
      <c r="G94" s="583"/>
      <c r="H94" s="209" t="str">
        <f t="shared" si="7"/>
        <v/>
      </c>
      <c r="I94" s="176"/>
      <c r="J94" s="45" t="str">
        <f t="shared" si="6"/>
        <v/>
      </c>
      <c r="K94" s="45" t="str">
        <f t="shared" si="8"/>
        <v/>
      </c>
      <c r="L94" s="139" t="str">
        <f t="shared" si="9"/>
        <v/>
      </c>
      <c r="M94" s="135" t="str">
        <f t="shared" si="10"/>
        <v/>
      </c>
      <c r="P94" s="200"/>
      <c r="Q94" s="163"/>
      <c r="R94" s="163"/>
      <c r="S94" s="163"/>
      <c r="T94" s="163"/>
      <c r="U94" s="163"/>
      <c r="V94" s="163"/>
      <c r="W94" s="163"/>
      <c r="X94" s="163"/>
      <c r="Y94" s="163"/>
    </row>
    <row r="95" spans="3:25" s="175" customFormat="1" ht="12.75" customHeight="1">
      <c r="C95" s="621"/>
      <c r="D95" s="621"/>
      <c r="E95" s="583"/>
      <c r="F95" s="154"/>
      <c r="G95" s="583"/>
      <c r="H95" s="209" t="str">
        <f t="shared" si="7"/>
        <v/>
      </c>
      <c r="I95" s="176"/>
      <c r="J95" s="45" t="str">
        <f t="shared" si="6"/>
        <v/>
      </c>
      <c r="K95" s="45" t="str">
        <f t="shared" si="8"/>
        <v/>
      </c>
      <c r="L95" s="139" t="str">
        <f t="shared" si="9"/>
        <v/>
      </c>
      <c r="M95" s="135" t="str">
        <f t="shared" si="10"/>
        <v/>
      </c>
      <c r="P95" s="200"/>
      <c r="Q95" s="163"/>
      <c r="R95" s="163"/>
      <c r="S95" s="163"/>
      <c r="T95" s="163"/>
      <c r="U95" s="163"/>
      <c r="V95" s="163"/>
      <c r="W95" s="163"/>
      <c r="X95" s="163"/>
      <c r="Y95" s="163"/>
    </row>
    <row r="96" spans="3:25" s="175" customFormat="1" ht="12.75" customHeight="1">
      <c r="C96" s="621"/>
      <c r="D96" s="621"/>
      <c r="E96" s="583"/>
      <c r="F96" s="154"/>
      <c r="G96" s="583"/>
      <c r="H96" s="209" t="str">
        <f t="shared" si="7"/>
        <v/>
      </c>
      <c r="I96" s="176"/>
      <c r="J96" s="45" t="str">
        <f t="shared" si="6"/>
        <v/>
      </c>
      <c r="K96" s="45" t="str">
        <f t="shared" si="8"/>
        <v/>
      </c>
      <c r="L96" s="139" t="str">
        <f t="shared" si="9"/>
        <v/>
      </c>
      <c r="M96" s="135" t="str">
        <f t="shared" si="10"/>
        <v/>
      </c>
      <c r="P96" s="200"/>
      <c r="Q96" s="163"/>
      <c r="R96" s="163"/>
      <c r="S96" s="163"/>
      <c r="T96" s="163"/>
      <c r="U96" s="163"/>
      <c r="V96" s="163"/>
      <c r="W96" s="163"/>
      <c r="X96" s="163"/>
      <c r="Y96" s="163"/>
    </row>
    <row r="97" spans="3:25" s="175" customFormat="1" ht="12.75" customHeight="1">
      <c r="C97" s="621"/>
      <c r="D97" s="621"/>
      <c r="E97" s="583"/>
      <c r="F97" s="154"/>
      <c r="G97" s="583"/>
      <c r="H97" s="209" t="str">
        <f t="shared" si="7"/>
        <v/>
      </c>
      <c r="I97" s="176"/>
      <c r="J97" s="45" t="str">
        <f t="shared" si="6"/>
        <v/>
      </c>
      <c r="K97" s="45" t="str">
        <f t="shared" si="8"/>
        <v/>
      </c>
      <c r="L97" s="139" t="str">
        <f t="shared" si="9"/>
        <v/>
      </c>
      <c r="M97" s="135" t="str">
        <f t="shared" si="10"/>
        <v/>
      </c>
      <c r="P97" s="200"/>
      <c r="Q97" s="163"/>
      <c r="R97" s="163"/>
      <c r="S97" s="163"/>
      <c r="T97" s="163"/>
      <c r="U97" s="163"/>
      <c r="V97" s="163"/>
      <c r="W97" s="163"/>
      <c r="X97" s="163"/>
      <c r="Y97" s="163"/>
    </row>
    <row r="98" spans="3:25" s="175" customFormat="1" ht="12.75" customHeight="1">
      <c r="C98" s="621"/>
      <c r="D98" s="621"/>
      <c r="E98" s="583"/>
      <c r="F98" s="154"/>
      <c r="G98" s="583"/>
      <c r="H98" s="209" t="str">
        <f t="shared" si="7"/>
        <v/>
      </c>
      <c r="I98" s="176"/>
      <c r="J98" s="45" t="str">
        <f t="shared" si="6"/>
        <v/>
      </c>
      <c r="K98" s="45" t="str">
        <f t="shared" si="8"/>
        <v/>
      </c>
      <c r="L98" s="139" t="str">
        <f t="shared" si="9"/>
        <v/>
      </c>
      <c r="M98" s="135" t="str">
        <f t="shared" si="10"/>
        <v/>
      </c>
      <c r="P98" s="200"/>
      <c r="Q98" s="163"/>
      <c r="R98" s="163"/>
      <c r="S98" s="163"/>
      <c r="T98" s="163"/>
      <c r="U98" s="163"/>
      <c r="V98" s="163"/>
      <c r="W98" s="163"/>
      <c r="X98" s="163"/>
      <c r="Y98" s="163"/>
    </row>
    <row r="99" spans="3:25" s="175" customFormat="1" ht="12.75" customHeight="1">
      <c r="C99" s="621"/>
      <c r="D99" s="621"/>
      <c r="E99" s="583"/>
      <c r="F99" s="154"/>
      <c r="G99" s="583"/>
      <c r="H99" s="209" t="str">
        <f t="shared" si="7"/>
        <v/>
      </c>
      <c r="I99" s="176"/>
      <c r="J99" s="45" t="str">
        <f t="shared" si="6"/>
        <v/>
      </c>
      <c r="K99" s="45" t="str">
        <f t="shared" si="8"/>
        <v/>
      </c>
      <c r="L99" s="139" t="str">
        <f t="shared" si="9"/>
        <v/>
      </c>
      <c r="M99" s="135" t="str">
        <f t="shared" si="10"/>
        <v/>
      </c>
      <c r="P99" s="200"/>
      <c r="Q99" s="163"/>
      <c r="R99" s="163"/>
      <c r="S99" s="163"/>
      <c r="T99" s="163"/>
      <c r="U99" s="163"/>
      <c r="V99" s="163"/>
      <c r="W99" s="163"/>
      <c r="X99" s="163"/>
      <c r="Y99" s="163"/>
    </row>
    <row r="100" spans="3:25" s="175" customFormat="1" ht="12.75" customHeight="1">
      <c r="C100" s="621"/>
      <c r="D100" s="621"/>
      <c r="E100" s="583"/>
      <c r="F100" s="154"/>
      <c r="G100" s="583"/>
      <c r="H100" s="209" t="str">
        <f t="shared" si="7"/>
        <v/>
      </c>
      <c r="I100" s="176"/>
      <c r="J100" s="45" t="str">
        <f t="shared" si="6"/>
        <v/>
      </c>
      <c r="K100" s="45" t="str">
        <f t="shared" si="8"/>
        <v/>
      </c>
      <c r="L100" s="139" t="str">
        <f t="shared" si="9"/>
        <v/>
      </c>
      <c r="M100" s="135" t="str">
        <f t="shared" si="10"/>
        <v/>
      </c>
      <c r="P100" s="200"/>
      <c r="Q100" s="163"/>
      <c r="R100" s="163"/>
      <c r="S100" s="163"/>
      <c r="T100" s="163"/>
      <c r="U100" s="163"/>
      <c r="V100" s="163"/>
      <c r="W100" s="163"/>
      <c r="X100" s="163"/>
      <c r="Y100" s="163"/>
    </row>
    <row r="101" spans="3:25" s="175" customFormat="1" ht="12.75" customHeight="1">
      <c r="C101" s="621"/>
      <c r="D101" s="621"/>
      <c r="E101" s="583"/>
      <c r="F101" s="154"/>
      <c r="G101" s="583"/>
      <c r="H101" s="209" t="str">
        <f t="shared" si="7"/>
        <v/>
      </c>
      <c r="I101" s="176"/>
      <c r="J101" s="45" t="str">
        <f t="shared" si="6"/>
        <v/>
      </c>
      <c r="K101" s="45" t="str">
        <f t="shared" si="8"/>
        <v/>
      </c>
      <c r="L101" s="139" t="str">
        <f t="shared" si="9"/>
        <v/>
      </c>
      <c r="M101" s="135" t="str">
        <f t="shared" si="10"/>
        <v/>
      </c>
      <c r="P101" s="200"/>
      <c r="Q101" s="163"/>
      <c r="R101" s="163"/>
      <c r="S101" s="163"/>
      <c r="T101" s="163"/>
      <c r="U101" s="163"/>
      <c r="V101" s="163"/>
      <c r="W101" s="163"/>
      <c r="X101" s="163"/>
      <c r="Y101" s="163"/>
    </row>
    <row r="102" spans="3:25" s="175" customFormat="1" ht="12.75" customHeight="1">
      <c r="C102" s="621"/>
      <c r="D102" s="621"/>
      <c r="E102" s="583"/>
      <c r="F102" s="154"/>
      <c r="G102" s="583"/>
      <c r="H102" s="209" t="str">
        <f t="shared" si="7"/>
        <v/>
      </c>
      <c r="I102" s="176"/>
      <c r="J102" s="45" t="str">
        <f t="shared" si="6"/>
        <v/>
      </c>
      <c r="K102" s="45" t="str">
        <f t="shared" si="8"/>
        <v/>
      </c>
      <c r="L102" s="139" t="str">
        <f t="shared" si="9"/>
        <v/>
      </c>
      <c r="M102" s="135" t="str">
        <f t="shared" si="10"/>
        <v/>
      </c>
      <c r="P102" s="200"/>
      <c r="Q102" s="163"/>
      <c r="R102" s="163"/>
      <c r="S102" s="163"/>
      <c r="T102" s="163"/>
      <c r="U102" s="163"/>
      <c r="V102" s="163"/>
      <c r="W102" s="163"/>
      <c r="X102" s="163"/>
      <c r="Y102" s="163"/>
    </row>
    <row r="103" spans="3:25" s="175" customFormat="1" ht="12.75" customHeight="1">
      <c r="C103" s="621"/>
      <c r="D103" s="621"/>
      <c r="E103" s="583"/>
      <c r="F103" s="154"/>
      <c r="G103" s="583"/>
      <c r="H103" s="209" t="str">
        <f t="shared" si="7"/>
        <v/>
      </c>
      <c r="I103" s="176"/>
      <c r="J103" s="45" t="str">
        <f t="shared" si="6"/>
        <v/>
      </c>
      <c r="K103" s="45" t="str">
        <f t="shared" si="8"/>
        <v/>
      </c>
      <c r="L103" s="139" t="str">
        <f t="shared" si="9"/>
        <v/>
      </c>
      <c r="M103" s="135" t="str">
        <f t="shared" si="10"/>
        <v/>
      </c>
      <c r="P103" s="200"/>
      <c r="Q103" s="163"/>
      <c r="R103" s="163"/>
      <c r="S103" s="163"/>
      <c r="T103" s="163"/>
      <c r="U103" s="163"/>
      <c r="V103" s="163"/>
      <c r="W103" s="163"/>
      <c r="X103" s="163"/>
      <c r="Y103" s="163"/>
    </row>
    <row r="104" spans="3:25" s="175" customFormat="1" ht="12.75" customHeight="1">
      <c r="C104" s="621"/>
      <c r="D104" s="621"/>
      <c r="E104" s="583"/>
      <c r="F104" s="154"/>
      <c r="G104" s="583"/>
      <c r="H104" s="209" t="str">
        <f t="shared" si="7"/>
        <v/>
      </c>
      <c r="I104" s="176"/>
      <c r="J104" s="45" t="str">
        <f t="shared" si="6"/>
        <v/>
      </c>
      <c r="K104" s="45" t="str">
        <f t="shared" si="8"/>
        <v/>
      </c>
      <c r="L104" s="139" t="str">
        <f t="shared" si="9"/>
        <v/>
      </c>
      <c r="M104" s="135" t="str">
        <f t="shared" si="10"/>
        <v/>
      </c>
      <c r="P104" s="200"/>
      <c r="Q104" s="163"/>
      <c r="R104" s="163"/>
      <c r="S104" s="163"/>
      <c r="T104" s="163"/>
      <c r="U104" s="163"/>
      <c r="V104" s="163"/>
      <c r="W104" s="163"/>
      <c r="X104" s="163"/>
      <c r="Y104" s="163"/>
    </row>
    <row r="105" spans="3:25" s="175" customFormat="1" ht="12.75" customHeight="1">
      <c r="C105" s="621"/>
      <c r="D105" s="621"/>
      <c r="E105" s="583"/>
      <c r="F105" s="154"/>
      <c r="G105" s="583"/>
      <c r="H105" s="209" t="str">
        <f t="shared" si="7"/>
        <v/>
      </c>
      <c r="I105" s="176"/>
      <c r="J105" s="45" t="str">
        <f t="shared" si="6"/>
        <v/>
      </c>
      <c r="K105" s="45" t="str">
        <f t="shared" si="8"/>
        <v/>
      </c>
      <c r="L105" s="139" t="str">
        <f t="shared" si="9"/>
        <v/>
      </c>
      <c r="M105" s="135" t="str">
        <f t="shared" si="10"/>
        <v/>
      </c>
      <c r="P105" s="200"/>
      <c r="Q105" s="163"/>
      <c r="R105" s="163"/>
      <c r="S105" s="163"/>
      <c r="T105" s="163"/>
      <c r="U105" s="163"/>
      <c r="V105" s="163"/>
      <c r="W105" s="163"/>
      <c r="X105" s="163"/>
      <c r="Y105" s="163"/>
    </row>
    <row r="106" spans="3:25" s="175" customFormat="1" ht="12.75" customHeight="1">
      <c r="C106" s="621"/>
      <c r="D106" s="621"/>
      <c r="E106" s="583"/>
      <c r="F106" s="154"/>
      <c r="G106" s="583"/>
      <c r="H106" s="209" t="str">
        <f t="shared" si="7"/>
        <v/>
      </c>
      <c r="I106" s="176"/>
      <c r="J106" s="45" t="str">
        <f t="shared" si="6"/>
        <v/>
      </c>
      <c r="K106" s="45" t="str">
        <f t="shared" si="8"/>
        <v/>
      </c>
      <c r="L106" s="139" t="str">
        <f t="shared" si="9"/>
        <v/>
      </c>
      <c r="M106" s="135" t="str">
        <f t="shared" si="10"/>
        <v/>
      </c>
      <c r="P106" s="200"/>
      <c r="Q106" s="163"/>
      <c r="R106" s="163"/>
      <c r="S106" s="163"/>
      <c r="T106" s="163"/>
      <c r="U106" s="163"/>
      <c r="V106" s="163"/>
      <c r="W106" s="163"/>
      <c r="X106" s="163"/>
      <c r="Y106" s="163"/>
    </row>
    <row r="107" spans="3:25" s="175" customFormat="1" ht="12.75" customHeight="1">
      <c r="C107" s="621"/>
      <c r="D107" s="621"/>
      <c r="E107" s="583"/>
      <c r="F107" s="154"/>
      <c r="G107" s="583"/>
      <c r="H107" s="209" t="str">
        <f t="shared" si="7"/>
        <v/>
      </c>
      <c r="I107" s="176"/>
      <c r="J107" s="45" t="str">
        <f t="shared" si="6"/>
        <v/>
      </c>
      <c r="K107" s="45" t="str">
        <f t="shared" si="8"/>
        <v/>
      </c>
      <c r="L107" s="139" t="str">
        <f t="shared" si="9"/>
        <v/>
      </c>
      <c r="M107" s="135" t="str">
        <f t="shared" si="10"/>
        <v/>
      </c>
      <c r="P107" s="200"/>
      <c r="Q107" s="163"/>
      <c r="R107" s="163"/>
      <c r="S107" s="163"/>
      <c r="T107" s="163"/>
      <c r="U107" s="163"/>
      <c r="V107" s="163"/>
      <c r="W107" s="163"/>
      <c r="X107" s="163"/>
      <c r="Y107" s="163"/>
    </row>
    <row r="108" spans="3:25" s="175" customFormat="1" ht="12.75" customHeight="1">
      <c r="C108" s="621"/>
      <c r="D108" s="621"/>
      <c r="E108" s="583"/>
      <c r="F108" s="154"/>
      <c r="G108" s="583"/>
      <c r="H108" s="209" t="str">
        <f t="shared" si="7"/>
        <v/>
      </c>
      <c r="I108" s="176"/>
      <c r="J108" s="45" t="str">
        <f t="shared" ref="J108:J139" si="11">IF(F108&gt;0,(VLOOKUP(G108,FlightDistanceConversion,2,FALSE)*F108),"")</f>
        <v/>
      </c>
      <c r="K108" s="45" t="str">
        <f t="shared" si="8"/>
        <v/>
      </c>
      <c r="L108" s="139" t="str">
        <f t="shared" si="9"/>
        <v/>
      </c>
      <c r="M108" s="135" t="str">
        <f t="shared" si="10"/>
        <v/>
      </c>
      <c r="P108" s="200"/>
      <c r="Q108" s="163"/>
      <c r="R108" s="163"/>
      <c r="S108" s="163"/>
      <c r="T108" s="163"/>
      <c r="U108" s="163"/>
      <c r="V108" s="163"/>
      <c r="W108" s="163"/>
      <c r="X108" s="163"/>
      <c r="Y108" s="163"/>
    </row>
    <row r="109" spans="3:25" s="175" customFormat="1" ht="12.75" customHeight="1">
      <c r="C109" s="621"/>
      <c r="D109" s="621"/>
      <c r="E109" s="583"/>
      <c r="F109" s="154"/>
      <c r="G109" s="583"/>
      <c r="H109" s="209" t="str">
        <f t="shared" si="7"/>
        <v/>
      </c>
      <c r="I109" s="176"/>
      <c r="J109" s="45" t="str">
        <f t="shared" si="11"/>
        <v/>
      </c>
      <c r="K109" s="45" t="str">
        <f t="shared" si="8"/>
        <v/>
      </c>
      <c r="L109" s="139" t="str">
        <f t="shared" si="9"/>
        <v/>
      </c>
      <c r="M109" s="135" t="str">
        <f t="shared" si="10"/>
        <v/>
      </c>
      <c r="P109" s="200"/>
      <c r="Q109" s="163"/>
      <c r="R109" s="163"/>
      <c r="S109" s="163"/>
      <c r="T109" s="163"/>
      <c r="U109" s="163"/>
      <c r="V109" s="163"/>
      <c r="W109" s="163"/>
      <c r="X109" s="163"/>
      <c r="Y109" s="163"/>
    </row>
    <row r="110" spans="3:25" s="175" customFormat="1" ht="12.75" customHeight="1">
      <c r="C110" s="621"/>
      <c r="D110" s="621"/>
      <c r="E110" s="583"/>
      <c r="F110" s="154"/>
      <c r="G110" s="583"/>
      <c r="H110" s="209" t="str">
        <f t="shared" si="7"/>
        <v/>
      </c>
      <c r="I110" s="176"/>
      <c r="J110" s="45" t="str">
        <f t="shared" si="11"/>
        <v/>
      </c>
      <c r="K110" s="45" t="str">
        <f t="shared" si="8"/>
        <v/>
      </c>
      <c r="L110" s="139" t="str">
        <f t="shared" si="9"/>
        <v/>
      </c>
      <c r="M110" s="135" t="str">
        <f t="shared" si="10"/>
        <v/>
      </c>
      <c r="P110" s="200"/>
      <c r="Q110" s="163"/>
      <c r="R110" s="163"/>
      <c r="S110" s="163"/>
      <c r="T110" s="163"/>
      <c r="U110" s="163"/>
      <c r="V110" s="163"/>
      <c r="W110" s="163"/>
      <c r="X110" s="163"/>
      <c r="Y110" s="163"/>
    </row>
    <row r="111" spans="3:25" s="175" customFormat="1" ht="12.75" customHeight="1">
      <c r="C111" s="621"/>
      <c r="D111" s="621"/>
      <c r="E111" s="583"/>
      <c r="F111" s="154"/>
      <c r="G111" s="583"/>
      <c r="H111" s="209" t="str">
        <f t="shared" si="7"/>
        <v/>
      </c>
      <c r="I111" s="176"/>
      <c r="J111" s="45" t="str">
        <f t="shared" si="11"/>
        <v/>
      </c>
      <c r="K111" s="45" t="str">
        <f t="shared" si="8"/>
        <v/>
      </c>
      <c r="L111" s="139" t="str">
        <f t="shared" si="9"/>
        <v/>
      </c>
      <c r="M111" s="135" t="str">
        <f t="shared" si="10"/>
        <v/>
      </c>
      <c r="P111" s="200"/>
      <c r="Q111" s="163"/>
      <c r="R111" s="163"/>
      <c r="S111" s="163"/>
      <c r="T111" s="163"/>
      <c r="U111" s="163"/>
      <c r="V111" s="163"/>
      <c r="W111" s="163"/>
      <c r="X111" s="163"/>
      <c r="Y111" s="163"/>
    </row>
    <row r="112" spans="3:25" s="175" customFormat="1" ht="12.75" customHeight="1">
      <c r="C112" s="621"/>
      <c r="D112" s="621"/>
      <c r="E112" s="583"/>
      <c r="F112" s="154"/>
      <c r="G112" s="583"/>
      <c r="H112" s="209" t="str">
        <f t="shared" si="7"/>
        <v/>
      </c>
      <c r="I112" s="176"/>
      <c r="J112" s="45" t="str">
        <f t="shared" si="11"/>
        <v/>
      </c>
      <c r="K112" s="45" t="str">
        <f t="shared" si="8"/>
        <v/>
      </c>
      <c r="L112" s="139" t="str">
        <f t="shared" si="9"/>
        <v/>
      </c>
      <c r="M112" s="135" t="str">
        <f t="shared" si="10"/>
        <v/>
      </c>
      <c r="P112" s="200"/>
      <c r="Q112" s="163"/>
      <c r="R112" s="163"/>
      <c r="S112" s="163"/>
      <c r="T112" s="163"/>
      <c r="U112" s="163"/>
      <c r="V112" s="163"/>
      <c r="W112" s="163"/>
      <c r="X112" s="163"/>
      <c r="Y112" s="163"/>
    </row>
    <row r="113" spans="3:25" s="175" customFormat="1" ht="12.75" customHeight="1">
      <c r="C113" s="621"/>
      <c r="D113" s="621"/>
      <c r="E113" s="583"/>
      <c r="F113" s="154"/>
      <c r="G113" s="583"/>
      <c r="H113" s="209" t="str">
        <f t="shared" si="7"/>
        <v/>
      </c>
      <c r="I113" s="176"/>
      <c r="J113" s="45" t="str">
        <f t="shared" si="11"/>
        <v/>
      </c>
      <c r="K113" s="45" t="str">
        <f t="shared" si="8"/>
        <v/>
      </c>
      <c r="L113" s="139" t="str">
        <f t="shared" si="9"/>
        <v/>
      </c>
      <c r="M113" s="135" t="str">
        <f t="shared" si="10"/>
        <v/>
      </c>
      <c r="P113" s="200"/>
      <c r="Q113" s="163"/>
      <c r="R113" s="163"/>
      <c r="S113" s="163"/>
      <c r="T113" s="163"/>
      <c r="U113" s="163"/>
      <c r="V113" s="163"/>
      <c r="W113" s="163"/>
      <c r="X113" s="163"/>
      <c r="Y113" s="163"/>
    </row>
    <row r="114" spans="3:25" s="175" customFormat="1" ht="12.75" customHeight="1">
      <c r="C114" s="621"/>
      <c r="D114" s="621"/>
      <c r="E114" s="583"/>
      <c r="F114" s="154"/>
      <c r="G114" s="583"/>
      <c r="H114" s="209" t="str">
        <f t="shared" si="7"/>
        <v/>
      </c>
      <c r="I114" s="176"/>
      <c r="J114" s="45" t="str">
        <f t="shared" si="11"/>
        <v/>
      </c>
      <c r="K114" s="45" t="str">
        <f t="shared" si="8"/>
        <v/>
      </c>
      <c r="L114" s="139" t="str">
        <f t="shared" si="9"/>
        <v/>
      </c>
      <c r="M114" s="135" t="str">
        <f t="shared" si="10"/>
        <v/>
      </c>
      <c r="P114" s="200"/>
      <c r="Q114" s="163"/>
      <c r="R114" s="163"/>
      <c r="S114" s="163"/>
      <c r="T114" s="163"/>
      <c r="U114" s="163"/>
      <c r="V114" s="163"/>
      <c r="W114" s="163"/>
      <c r="X114" s="163"/>
      <c r="Y114" s="163"/>
    </row>
    <row r="115" spans="3:25" s="175" customFormat="1" ht="12.75" customHeight="1">
      <c r="C115" s="621"/>
      <c r="D115" s="621"/>
      <c r="E115" s="583"/>
      <c r="F115" s="154"/>
      <c r="G115" s="583"/>
      <c r="H115" s="209" t="str">
        <f t="shared" si="7"/>
        <v/>
      </c>
      <c r="I115" s="176"/>
      <c r="J115" s="45" t="str">
        <f t="shared" si="11"/>
        <v/>
      </c>
      <c r="K115" s="45" t="str">
        <f t="shared" si="8"/>
        <v/>
      </c>
      <c r="L115" s="139" t="str">
        <f t="shared" si="9"/>
        <v/>
      </c>
      <c r="M115" s="135" t="str">
        <f t="shared" si="10"/>
        <v/>
      </c>
      <c r="P115" s="200"/>
      <c r="Q115" s="163"/>
      <c r="R115" s="163"/>
      <c r="S115" s="163"/>
      <c r="T115" s="163"/>
      <c r="U115" s="163"/>
      <c r="V115" s="163"/>
      <c r="W115" s="163"/>
      <c r="X115" s="163"/>
      <c r="Y115" s="163"/>
    </row>
    <row r="116" spans="3:25" s="175" customFormat="1" ht="12.75" customHeight="1">
      <c r="C116" s="621"/>
      <c r="D116" s="621"/>
      <c r="E116" s="583"/>
      <c r="F116" s="154"/>
      <c r="G116" s="583"/>
      <c r="H116" s="209" t="str">
        <f t="shared" si="7"/>
        <v/>
      </c>
      <c r="I116" s="176"/>
      <c r="J116" s="45" t="str">
        <f t="shared" si="11"/>
        <v/>
      </c>
      <c r="K116" s="45" t="str">
        <f t="shared" si="8"/>
        <v/>
      </c>
      <c r="L116" s="139" t="str">
        <f t="shared" si="9"/>
        <v/>
      </c>
      <c r="M116" s="135" t="str">
        <f t="shared" si="10"/>
        <v/>
      </c>
      <c r="P116" s="200"/>
      <c r="Q116" s="163"/>
      <c r="R116" s="163"/>
      <c r="S116" s="163"/>
      <c r="T116" s="163"/>
      <c r="U116" s="163"/>
      <c r="V116" s="163"/>
      <c r="W116" s="163"/>
      <c r="X116" s="163"/>
      <c r="Y116" s="163"/>
    </row>
    <row r="117" spans="3:25" s="175" customFormat="1" ht="12.75" customHeight="1">
      <c r="C117" s="621"/>
      <c r="D117" s="621"/>
      <c r="E117" s="583"/>
      <c r="F117" s="154"/>
      <c r="G117" s="583"/>
      <c r="H117" s="209" t="str">
        <f t="shared" si="7"/>
        <v/>
      </c>
      <c r="I117" s="176"/>
      <c r="J117" s="45" t="str">
        <f t="shared" si="11"/>
        <v/>
      </c>
      <c r="K117" s="45" t="str">
        <f t="shared" si="8"/>
        <v/>
      </c>
      <c r="L117" s="139" t="str">
        <f t="shared" si="9"/>
        <v/>
      </c>
      <c r="M117" s="135" t="str">
        <f t="shared" si="10"/>
        <v/>
      </c>
      <c r="P117" s="200"/>
      <c r="Q117" s="163"/>
      <c r="R117" s="163"/>
      <c r="S117" s="163"/>
      <c r="T117" s="163"/>
      <c r="U117" s="163"/>
      <c r="V117" s="163"/>
      <c r="W117" s="163"/>
      <c r="X117" s="163"/>
      <c r="Y117" s="163"/>
    </row>
    <row r="118" spans="3:25" s="175" customFormat="1" ht="12.75" customHeight="1">
      <c r="C118" s="621"/>
      <c r="D118" s="621"/>
      <c r="E118" s="583"/>
      <c r="F118" s="154"/>
      <c r="G118" s="583"/>
      <c r="H118" s="209" t="str">
        <f t="shared" si="7"/>
        <v/>
      </c>
      <c r="I118" s="176"/>
      <c r="J118" s="45" t="str">
        <f t="shared" si="11"/>
        <v/>
      </c>
      <c r="K118" s="45" t="str">
        <f t="shared" si="8"/>
        <v/>
      </c>
      <c r="L118" s="139" t="str">
        <f t="shared" si="9"/>
        <v/>
      </c>
      <c r="M118" s="135" t="str">
        <f t="shared" si="10"/>
        <v/>
      </c>
      <c r="P118" s="200"/>
      <c r="Q118" s="163"/>
      <c r="R118" s="163"/>
      <c r="S118" s="163"/>
      <c r="T118" s="163"/>
      <c r="U118" s="163"/>
      <c r="V118" s="163"/>
      <c r="W118" s="163"/>
      <c r="X118" s="163"/>
      <c r="Y118" s="163"/>
    </row>
    <row r="119" spans="3:25" s="175" customFormat="1" ht="12.75" customHeight="1">
      <c r="C119" s="621"/>
      <c r="D119" s="621"/>
      <c r="E119" s="583"/>
      <c r="F119" s="154"/>
      <c r="G119" s="583"/>
      <c r="H119" s="209" t="str">
        <f t="shared" si="7"/>
        <v/>
      </c>
      <c r="I119" s="176"/>
      <c r="J119" s="45" t="str">
        <f t="shared" si="11"/>
        <v/>
      </c>
      <c r="K119" s="45" t="str">
        <f t="shared" si="8"/>
        <v/>
      </c>
      <c r="L119" s="139" t="str">
        <f t="shared" si="9"/>
        <v/>
      </c>
      <c r="M119" s="135" t="str">
        <f t="shared" si="10"/>
        <v/>
      </c>
      <c r="P119" s="200"/>
      <c r="Q119" s="163"/>
      <c r="R119" s="163"/>
      <c r="S119" s="163"/>
      <c r="T119" s="163"/>
      <c r="U119" s="163"/>
      <c r="V119" s="163"/>
      <c r="W119" s="163"/>
      <c r="X119" s="163"/>
      <c r="Y119" s="163"/>
    </row>
    <row r="120" spans="3:25" s="175" customFormat="1" ht="12.75" customHeight="1">
      <c r="C120" s="621"/>
      <c r="D120" s="621"/>
      <c r="E120" s="583"/>
      <c r="F120" s="154"/>
      <c r="G120" s="583"/>
      <c r="H120" s="209" t="str">
        <f t="shared" si="7"/>
        <v/>
      </c>
      <c r="I120" s="176"/>
      <c r="J120" s="45" t="str">
        <f t="shared" si="11"/>
        <v/>
      </c>
      <c r="K120" s="45" t="str">
        <f t="shared" si="8"/>
        <v/>
      </c>
      <c r="L120" s="139" t="str">
        <f t="shared" si="9"/>
        <v/>
      </c>
      <c r="M120" s="135" t="str">
        <f t="shared" si="10"/>
        <v/>
      </c>
      <c r="P120" s="200"/>
      <c r="Q120" s="163"/>
      <c r="R120" s="163"/>
      <c r="S120" s="163"/>
      <c r="T120" s="163"/>
      <c r="U120" s="163"/>
      <c r="V120" s="163"/>
      <c r="W120" s="163"/>
      <c r="X120" s="163"/>
      <c r="Y120" s="163"/>
    </row>
    <row r="121" spans="3:25" s="175" customFormat="1" ht="12.75" customHeight="1">
      <c r="C121" s="621"/>
      <c r="D121" s="621"/>
      <c r="E121" s="583"/>
      <c r="F121" s="154"/>
      <c r="G121" s="583"/>
      <c r="H121" s="209" t="str">
        <f t="shared" si="7"/>
        <v/>
      </c>
      <c r="I121" s="176"/>
      <c r="J121" s="45" t="str">
        <f t="shared" si="11"/>
        <v/>
      </c>
      <c r="K121" s="45" t="str">
        <f t="shared" si="8"/>
        <v/>
      </c>
      <c r="L121" s="139" t="str">
        <f t="shared" si="9"/>
        <v/>
      </c>
      <c r="M121" s="135" t="str">
        <f t="shared" si="10"/>
        <v/>
      </c>
      <c r="P121" s="200"/>
      <c r="Q121" s="163"/>
      <c r="R121" s="163"/>
      <c r="S121" s="163"/>
      <c r="T121" s="163"/>
      <c r="U121" s="163"/>
      <c r="V121" s="163"/>
      <c r="W121" s="163"/>
      <c r="X121" s="163"/>
      <c r="Y121" s="163"/>
    </row>
    <row r="122" spans="3:25" s="175" customFormat="1" ht="12.75" customHeight="1">
      <c r="C122" s="621"/>
      <c r="D122" s="621"/>
      <c r="E122" s="583"/>
      <c r="F122" s="154"/>
      <c r="G122" s="583"/>
      <c r="H122" s="209" t="str">
        <f t="shared" si="7"/>
        <v/>
      </c>
      <c r="I122" s="176"/>
      <c r="J122" s="45" t="str">
        <f t="shared" si="11"/>
        <v/>
      </c>
      <c r="K122" s="45" t="str">
        <f t="shared" si="8"/>
        <v/>
      </c>
      <c r="L122" s="139" t="str">
        <f t="shared" si="9"/>
        <v/>
      </c>
      <c r="M122" s="135" t="str">
        <f t="shared" si="10"/>
        <v/>
      </c>
      <c r="P122" s="200"/>
      <c r="Q122" s="163"/>
      <c r="R122" s="163"/>
      <c r="S122" s="163"/>
      <c r="T122" s="163"/>
      <c r="U122" s="163"/>
      <c r="V122" s="163"/>
      <c r="W122" s="163"/>
      <c r="X122" s="163"/>
      <c r="Y122" s="163"/>
    </row>
    <row r="123" spans="3:25" s="175" customFormat="1" ht="12.75" customHeight="1">
      <c r="C123" s="621"/>
      <c r="D123" s="621"/>
      <c r="E123" s="583"/>
      <c r="F123" s="154"/>
      <c r="G123" s="583"/>
      <c r="H123" s="209" t="str">
        <f t="shared" si="7"/>
        <v/>
      </c>
      <c r="I123" s="176"/>
      <c r="J123" s="45" t="str">
        <f t="shared" si="11"/>
        <v/>
      </c>
      <c r="K123" s="45" t="str">
        <f t="shared" si="8"/>
        <v/>
      </c>
      <c r="L123" s="139" t="str">
        <f t="shared" si="9"/>
        <v/>
      </c>
      <c r="M123" s="135" t="str">
        <f t="shared" si="10"/>
        <v/>
      </c>
      <c r="P123" s="200"/>
      <c r="Q123" s="163"/>
      <c r="R123" s="163"/>
      <c r="S123" s="163"/>
      <c r="T123" s="163"/>
      <c r="U123" s="163"/>
      <c r="V123" s="163"/>
      <c r="W123" s="163"/>
      <c r="X123" s="163"/>
      <c r="Y123" s="163"/>
    </row>
    <row r="124" spans="3:25" s="175" customFormat="1" ht="12.75" customHeight="1">
      <c r="C124" s="621"/>
      <c r="D124" s="621"/>
      <c r="E124" s="583"/>
      <c r="F124" s="154"/>
      <c r="G124" s="583"/>
      <c r="H124" s="209" t="str">
        <f t="shared" si="7"/>
        <v/>
      </c>
      <c r="I124" s="176"/>
      <c r="J124" s="45" t="str">
        <f t="shared" si="11"/>
        <v/>
      </c>
      <c r="K124" s="45" t="str">
        <f t="shared" si="8"/>
        <v/>
      </c>
      <c r="L124" s="139" t="str">
        <f t="shared" si="9"/>
        <v/>
      </c>
      <c r="M124" s="135" t="str">
        <f t="shared" si="10"/>
        <v/>
      </c>
      <c r="P124" s="200"/>
      <c r="Q124" s="163"/>
      <c r="R124" s="163"/>
      <c r="S124" s="163"/>
      <c r="T124" s="163"/>
      <c r="U124" s="163"/>
      <c r="V124" s="163"/>
      <c r="W124" s="163"/>
      <c r="X124" s="163"/>
      <c r="Y124" s="163"/>
    </row>
    <row r="125" spans="3:25" s="175" customFormat="1" ht="12.75" customHeight="1">
      <c r="C125" s="623"/>
      <c r="D125" s="623"/>
      <c r="E125" s="583"/>
      <c r="F125" s="154"/>
      <c r="G125" s="583"/>
      <c r="H125" s="209" t="str">
        <f t="shared" si="7"/>
        <v/>
      </c>
      <c r="I125" s="176"/>
      <c r="J125" s="45" t="str">
        <f t="shared" si="11"/>
        <v/>
      </c>
      <c r="K125" s="45" t="str">
        <f t="shared" si="8"/>
        <v/>
      </c>
      <c r="L125" s="139" t="str">
        <f t="shared" si="9"/>
        <v/>
      </c>
      <c r="M125" s="135" t="str">
        <f t="shared" si="10"/>
        <v/>
      </c>
      <c r="P125" s="200"/>
      <c r="Q125" s="163"/>
      <c r="R125" s="163"/>
      <c r="S125" s="163"/>
      <c r="T125" s="163"/>
      <c r="U125" s="163"/>
      <c r="V125" s="163"/>
      <c r="W125" s="163"/>
      <c r="X125" s="163"/>
      <c r="Y125" s="163"/>
    </row>
    <row r="126" spans="3:25" s="175" customFormat="1" ht="12.75" customHeight="1">
      <c r="C126" s="623"/>
      <c r="D126" s="623"/>
      <c r="E126" s="583"/>
      <c r="F126" s="154"/>
      <c r="G126" s="583"/>
      <c r="H126" s="209" t="str">
        <f t="shared" si="7"/>
        <v/>
      </c>
      <c r="I126" s="176"/>
      <c r="J126" s="45" t="str">
        <f t="shared" si="11"/>
        <v/>
      </c>
      <c r="K126" s="45" t="str">
        <f t="shared" si="8"/>
        <v/>
      </c>
      <c r="L126" s="139" t="str">
        <f t="shared" si="9"/>
        <v/>
      </c>
      <c r="M126" s="135" t="str">
        <f t="shared" si="10"/>
        <v/>
      </c>
      <c r="P126" s="200"/>
      <c r="Q126" s="163"/>
      <c r="R126" s="163"/>
      <c r="S126" s="163"/>
      <c r="T126" s="163"/>
      <c r="U126" s="163"/>
      <c r="V126" s="163"/>
      <c r="W126" s="163"/>
      <c r="X126" s="163"/>
      <c r="Y126" s="163"/>
    </row>
    <row r="127" spans="3:25" s="175" customFormat="1" ht="12.75" customHeight="1">
      <c r="C127" s="623"/>
      <c r="D127" s="623"/>
      <c r="E127" s="583"/>
      <c r="F127" s="154"/>
      <c r="G127" s="583"/>
      <c r="H127" s="209" t="str">
        <f t="shared" si="7"/>
        <v/>
      </c>
      <c r="I127" s="176"/>
      <c r="J127" s="45" t="str">
        <f t="shared" si="11"/>
        <v/>
      </c>
      <c r="K127" s="45" t="str">
        <f t="shared" si="8"/>
        <v/>
      </c>
      <c r="L127" s="139" t="str">
        <f t="shared" si="9"/>
        <v/>
      </c>
      <c r="M127" s="135" t="str">
        <f t="shared" si="10"/>
        <v/>
      </c>
      <c r="P127" s="200"/>
      <c r="Q127" s="163"/>
      <c r="R127" s="163"/>
      <c r="S127" s="163"/>
      <c r="T127" s="163"/>
      <c r="U127" s="163"/>
      <c r="V127" s="163"/>
      <c r="W127" s="163"/>
      <c r="X127" s="163"/>
      <c r="Y127" s="163"/>
    </row>
    <row r="128" spans="3:25" s="175" customFormat="1" ht="12.75" customHeight="1">
      <c r="C128" s="623"/>
      <c r="D128" s="623"/>
      <c r="E128" s="583"/>
      <c r="F128" s="154"/>
      <c r="G128" s="583"/>
      <c r="H128" s="209" t="str">
        <f t="shared" si="7"/>
        <v/>
      </c>
      <c r="I128" s="176"/>
      <c r="J128" s="45" t="str">
        <f t="shared" si="11"/>
        <v/>
      </c>
      <c r="K128" s="45" t="str">
        <f t="shared" si="8"/>
        <v/>
      </c>
      <c r="L128" s="139" t="str">
        <f t="shared" si="9"/>
        <v/>
      </c>
      <c r="M128" s="135" t="str">
        <f t="shared" si="10"/>
        <v/>
      </c>
      <c r="P128" s="200"/>
      <c r="Q128" s="163"/>
      <c r="R128" s="163"/>
      <c r="S128" s="163"/>
      <c r="T128" s="163"/>
      <c r="U128" s="163"/>
      <c r="V128" s="163"/>
      <c r="W128" s="163"/>
      <c r="X128" s="163"/>
      <c r="Y128" s="163"/>
    </row>
    <row r="129" spans="3:25" s="175" customFormat="1" ht="12.75" customHeight="1">
      <c r="C129" s="623"/>
      <c r="D129" s="623"/>
      <c r="E129" s="583"/>
      <c r="F129" s="154"/>
      <c r="G129" s="583"/>
      <c r="H129" s="209" t="str">
        <f t="shared" si="7"/>
        <v/>
      </c>
      <c r="I129" s="176"/>
      <c r="J129" s="45" t="str">
        <f t="shared" si="11"/>
        <v/>
      </c>
      <c r="K129" s="45" t="str">
        <f t="shared" si="8"/>
        <v/>
      </c>
      <c r="L129" s="139" t="str">
        <f t="shared" si="9"/>
        <v/>
      </c>
      <c r="M129" s="135" t="str">
        <f t="shared" si="10"/>
        <v/>
      </c>
      <c r="P129" s="200"/>
      <c r="Q129" s="163"/>
      <c r="R129" s="163"/>
      <c r="S129" s="163"/>
      <c r="T129" s="163"/>
      <c r="U129" s="163"/>
      <c r="V129" s="163"/>
      <c r="W129" s="163"/>
      <c r="X129" s="163"/>
      <c r="Y129" s="163"/>
    </row>
    <row r="130" spans="3:25" s="175" customFormat="1" ht="12.75" customHeight="1">
      <c r="C130" s="623"/>
      <c r="D130" s="623"/>
      <c r="E130" s="583"/>
      <c r="F130" s="154"/>
      <c r="G130" s="583"/>
      <c r="H130" s="209" t="str">
        <f t="shared" si="7"/>
        <v/>
      </c>
      <c r="I130" s="176"/>
      <c r="J130" s="45" t="str">
        <f t="shared" si="11"/>
        <v/>
      </c>
      <c r="K130" s="45" t="str">
        <f t="shared" si="8"/>
        <v/>
      </c>
      <c r="L130" s="139" t="str">
        <f t="shared" si="9"/>
        <v/>
      </c>
      <c r="M130" s="135" t="str">
        <f t="shared" si="10"/>
        <v/>
      </c>
      <c r="P130" s="200"/>
      <c r="Q130" s="163"/>
      <c r="R130" s="163"/>
      <c r="S130" s="163"/>
      <c r="T130" s="163"/>
      <c r="U130" s="163"/>
      <c r="V130" s="163"/>
      <c r="W130" s="163"/>
      <c r="X130" s="163"/>
      <c r="Y130" s="163"/>
    </row>
    <row r="131" spans="3:25" s="175" customFormat="1" ht="12.75" customHeight="1">
      <c r="C131" s="623"/>
      <c r="D131" s="623"/>
      <c r="E131" s="583"/>
      <c r="F131" s="154"/>
      <c r="G131" s="583"/>
      <c r="H131" s="209" t="str">
        <f t="shared" si="7"/>
        <v/>
      </c>
      <c r="I131" s="176"/>
      <c r="J131" s="45" t="str">
        <f t="shared" si="11"/>
        <v/>
      </c>
      <c r="K131" s="45" t="str">
        <f t="shared" si="8"/>
        <v/>
      </c>
      <c r="L131" s="139" t="str">
        <f t="shared" si="9"/>
        <v/>
      </c>
      <c r="M131" s="135" t="str">
        <f t="shared" si="10"/>
        <v/>
      </c>
      <c r="P131" s="200"/>
      <c r="Q131" s="163"/>
      <c r="R131" s="163"/>
      <c r="S131" s="163"/>
      <c r="T131" s="163"/>
      <c r="U131" s="163"/>
      <c r="V131" s="163"/>
      <c r="W131" s="163"/>
      <c r="X131" s="163"/>
      <c r="Y131" s="163"/>
    </row>
    <row r="132" spans="3:25" s="175" customFormat="1" ht="12.75" customHeight="1">
      <c r="C132" s="623"/>
      <c r="D132" s="623"/>
      <c r="E132" s="583"/>
      <c r="F132" s="154"/>
      <c r="G132" s="583"/>
      <c r="H132" s="209" t="str">
        <f t="shared" si="7"/>
        <v/>
      </c>
      <c r="I132" s="176"/>
      <c r="J132" s="45" t="str">
        <f t="shared" si="11"/>
        <v/>
      </c>
      <c r="K132" s="45" t="str">
        <f t="shared" si="8"/>
        <v/>
      </c>
      <c r="L132" s="139" t="str">
        <f t="shared" si="9"/>
        <v/>
      </c>
      <c r="M132" s="135" t="str">
        <f t="shared" si="10"/>
        <v/>
      </c>
      <c r="P132" s="200"/>
      <c r="Q132" s="163"/>
      <c r="R132" s="163"/>
      <c r="S132" s="163"/>
      <c r="T132" s="163"/>
      <c r="U132" s="163"/>
      <c r="V132" s="163"/>
      <c r="W132" s="163"/>
      <c r="X132" s="163"/>
      <c r="Y132" s="163"/>
    </row>
    <row r="133" spans="3:25" s="175" customFormat="1" ht="12.75" customHeight="1">
      <c r="C133" s="623"/>
      <c r="D133" s="623"/>
      <c r="E133" s="583"/>
      <c r="F133" s="154"/>
      <c r="G133" s="583"/>
      <c r="H133" s="209" t="str">
        <f t="shared" si="7"/>
        <v/>
      </c>
      <c r="I133" s="176"/>
      <c r="J133" s="45" t="str">
        <f t="shared" si="11"/>
        <v/>
      </c>
      <c r="K133" s="45" t="str">
        <f t="shared" si="8"/>
        <v/>
      </c>
      <c r="L133" s="139" t="str">
        <f t="shared" si="9"/>
        <v/>
      </c>
      <c r="M133" s="135" t="str">
        <f t="shared" si="10"/>
        <v/>
      </c>
      <c r="P133" s="200"/>
      <c r="Q133" s="163"/>
      <c r="R133" s="163"/>
      <c r="S133" s="163"/>
      <c r="T133" s="163"/>
      <c r="U133" s="163"/>
      <c r="V133" s="163"/>
      <c r="W133" s="163"/>
      <c r="X133" s="163"/>
      <c r="Y133" s="163"/>
    </row>
    <row r="134" spans="3:25" s="175" customFormat="1" ht="12.75" customHeight="1">
      <c r="C134" s="623"/>
      <c r="D134" s="623"/>
      <c r="E134" s="583"/>
      <c r="F134" s="154"/>
      <c r="G134" s="583"/>
      <c r="H134" s="209" t="str">
        <f t="shared" si="7"/>
        <v/>
      </c>
      <c r="I134" s="176"/>
      <c r="J134" s="45" t="str">
        <f t="shared" si="11"/>
        <v/>
      </c>
      <c r="K134" s="45" t="str">
        <f t="shared" si="8"/>
        <v/>
      </c>
      <c r="L134" s="139" t="str">
        <f t="shared" si="9"/>
        <v/>
      </c>
      <c r="M134" s="135" t="str">
        <f t="shared" si="10"/>
        <v/>
      </c>
      <c r="P134" s="200"/>
      <c r="Q134" s="163"/>
      <c r="R134" s="163"/>
      <c r="S134" s="163"/>
      <c r="T134" s="163"/>
      <c r="U134" s="163"/>
      <c r="V134" s="163"/>
      <c r="W134" s="163"/>
      <c r="X134" s="163"/>
      <c r="Y134" s="163"/>
    </row>
    <row r="135" spans="3:25" s="175" customFormat="1" ht="12.75" customHeight="1">
      <c r="C135" s="623"/>
      <c r="D135" s="623"/>
      <c r="E135" s="583"/>
      <c r="F135" s="154"/>
      <c r="G135" s="583"/>
      <c r="H135" s="209" t="str">
        <f t="shared" si="7"/>
        <v/>
      </c>
      <c r="I135" s="176"/>
      <c r="J135" s="45" t="str">
        <f t="shared" si="11"/>
        <v/>
      </c>
      <c r="K135" s="45" t="str">
        <f t="shared" si="8"/>
        <v/>
      </c>
      <c r="L135" s="139" t="str">
        <f t="shared" si="9"/>
        <v/>
      </c>
      <c r="M135" s="135" t="str">
        <f t="shared" si="10"/>
        <v/>
      </c>
      <c r="P135" s="200"/>
      <c r="Q135" s="163"/>
      <c r="R135" s="163"/>
      <c r="S135" s="163"/>
      <c r="T135" s="163"/>
      <c r="U135" s="163"/>
      <c r="V135" s="163"/>
      <c r="W135" s="163"/>
      <c r="X135" s="163"/>
      <c r="Y135" s="163"/>
    </row>
    <row r="136" spans="3:25" s="175" customFormat="1" ht="12.75" customHeight="1">
      <c r="C136" s="623"/>
      <c r="D136" s="623"/>
      <c r="E136" s="583"/>
      <c r="F136" s="154"/>
      <c r="G136" s="583"/>
      <c r="H136" s="209" t="str">
        <f t="shared" si="7"/>
        <v/>
      </c>
      <c r="I136" s="176"/>
      <c r="J136" s="45" t="str">
        <f t="shared" si="11"/>
        <v/>
      </c>
      <c r="K136" s="45" t="str">
        <f t="shared" si="8"/>
        <v/>
      </c>
      <c r="L136" s="139" t="str">
        <f t="shared" si="9"/>
        <v/>
      </c>
      <c r="M136" s="135" t="str">
        <f t="shared" si="10"/>
        <v/>
      </c>
      <c r="P136" s="200"/>
      <c r="Q136" s="163"/>
      <c r="R136" s="163"/>
      <c r="S136" s="163"/>
      <c r="T136" s="163"/>
      <c r="U136" s="163"/>
      <c r="V136" s="163"/>
      <c r="W136" s="163"/>
      <c r="X136" s="163"/>
      <c r="Y136" s="163"/>
    </row>
    <row r="137" spans="3:25" s="175" customFormat="1" ht="12.75" customHeight="1">
      <c r="C137" s="623"/>
      <c r="D137" s="623"/>
      <c r="E137" s="583"/>
      <c r="F137" s="154"/>
      <c r="G137" s="583"/>
      <c r="H137" s="209" t="str">
        <f t="shared" si="7"/>
        <v/>
      </c>
      <c r="I137" s="176"/>
      <c r="J137" s="45" t="str">
        <f t="shared" si="11"/>
        <v/>
      </c>
      <c r="K137" s="45" t="str">
        <f t="shared" si="8"/>
        <v/>
      </c>
      <c r="L137" s="139" t="str">
        <f t="shared" si="9"/>
        <v/>
      </c>
      <c r="M137" s="135" t="str">
        <f t="shared" si="10"/>
        <v/>
      </c>
      <c r="P137" s="200"/>
      <c r="Q137" s="163"/>
      <c r="R137" s="163"/>
      <c r="S137" s="163"/>
      <c r="T137" s="163"/>
      <c r="U137" s="163"/>
      <c r="V137" s="163"/>
      <c r="W137" s="163"/>
      <c r="X137" s="163"/>
      <c r="Y137" s="163"/>
    </row>
    <row r="138" spans="3:25" s="175" customFormat="1" ht="12.75" customHeight="1">
      <c r="C138" s="623"/>
      <c r="D138" s="623"/>
      <c r="E138" s="583"/>
      <c r="F138" s="154"/>
      <c r="G138" s="583"/>
      <c r="H138" s="209" t="str">
        <f t="shared" si="7"/>
        <v/>
      </c>
      <c r="I138" s="176"/>
      <c r="J138" s="45" t="str">
        <f t="shared" si="11"/>
        <v/>
      </c>
      <c r="K138" s="45" t="str">
        <f t="shared" si="8"/>
        <v/>
      </c>
      <c r="L138" s="139" t="str">
        <f t="shared" si="9"/>
        <v/>
      </c>
      <c r="M138" s="135" t="str">
        <f t="shared" si="10"/>
        <v/>
      </c>
      <c r="P138" s="200"/>
      <c r="Q138" s="163"/>
      <c r="R138" s="163"/>
      <c r="S138" s="163"/>
      <c r="T138" s="163"/>
      <c r="U138" s="163"/>
      <c r="V138" s="163"/>
      <c r="W138" s="163"/>
      <c r="X138" s="163"/>
      <c r="Y138" s="163"/>
    </row>
    <row r="139" spans="3:25" s="175" customFormat="1" ht="12.75" customHeight="1">
      <c r="C139" s="623"/>
      <c r="D139" s="623"/>
      <c r="E139" s="583"/>
      <c r="F139" s="154"/>
      <c r="G139" s="583"/>
      <c r="H139" s="209" t="str">
        <f t="shared" si="7"/>
        <v/>
      </c>
      <c r="I139" s="176"/>
      <c r="J139" s="45" t="str">
        <f t="shared" si="11"/>
        <v/>
      </c>
      <c r="K139" s="45" t="str">
        <f t="shared" si="8"/>
        <v/>
      </c>
      <c r="L139" s="139" t="str">
        <f t="shared" si="9"/>
        <v/>
      </c>
      <c r="M139" s="135" t="str">
        <f t="shared" si="10"/>
        <v/>
      </c>
      <c r="P139" s="200"/>
      <c r="Q139" s="163"/>
      <c r="R139" s="163"/>
      <c r="S139" s="163"/>
      <c r="T139" s="163"/>
      <c r="U139" s="163"/>
      <c r="V139" s="163"/>
      <c r="W139" s="163"/>
      <c r="X139" s="163"/>
      <c r="Y139" s="163"/>
    </row>
    <row r="140" spans="3:25" s="175" customFormat="1" ht="12.75" customHeight="1">
      <c r="C140" s="623"/>
      <c r="D140" s="623"/>
      <c r="E140" s="583"/>
      <c r="F140" s="154"/>
      <c r="G140" s="583"/>
      <c r="H140" s="209" t="str">
        <f t="shared" si="7"/>
        <v/>
      </c>
      <c r="I140" s="176"/>
      <c r="J140" s="45" t="str">
        <f t="shared" ref="J140:J150" si="12">IF(F140&gt;0,(VLOOKUP(G140,FlightDistanceConversion,2,FALSE)*F140),"")</f>
        <v/>
      </c>
      <c r="K140" s="45" t="str">
        <f t="shared" si="8"/>
        <v/>
      </c>
      <c r="L140" s="139" t="str">
        <f t="shared" si="9"/>
        <v/>
      </c>
      <c r="M140" s="135" t="str">
        <f t="shared" si="10"/>
        <v/>
      </c>
      <c r="P140" s="200"/>
      <c r="Q140" s="163"/>
      <c r="R140" s="163"/>
      <c r="S140" s="163"/>
      <c r="T140" s="163"/>
      <c r="U140" s="163"/>
      <c r="V140" s="163"/>
      <c r="W140" s="163"/>
      <c r="X140" s="163"/>
      <c r="Y140" s="163"/>
    </row>
    <row r="141" spans="3:25" s="175" customFormat="1" ht="12.75" customHeight="1">
      <c r="C141" s="623"/>
      <c r="D141" s="623"/>
      <c r="E141" s="583"/>
      <c r="F141" s="154"/>
      <c r="G141" s="583"/>
      <c r="H141" s="209" t="str">
        <f t="shared" ref="H141:H150" si="13">IF(F141&gt;0,"Option 1","")</f>
        <v/>
      </c>
      <c r="I141" s="176"/>
      <c r="J141" s="45" t="str">
        <f t="shared" si="12"/>
        <v/>
      </c>
      <c r="K141" s="45" t="str">
        <f t="shared" ref="K141:K150" si="14">IF(F141&gt;0,"Average","")</f>
        <v/>
      </c>
      <c r="L141" s="139" t="str">
        <f t="shared" ref="L141:L150" si="15">IF(H141&lt;&gt;"",VLOOKUP(K141, CommAirFactors, 2, FALSE),"")</f>
        <v/>
      </c>
      <c r="M141" s="135" t="str">
        <f t="shared" ref="M141:M150" si="16">IF(H141&lt;&gt;"",J141*L141,"")</f>
        <v/>
      </c>
      <c r="P141" s="200"/>
      <c r="Q141" s="163"/>
      <c r="R141" s="163"/>
      <c r="S141" s="163"/>
      <c r="T141" s="163"/>
      <c r="U141" s="163"/>
      <c r="V141" s="163"/>
      <c r="W141" s="163"/>
      <c r="X141" s="163"/>
      <c r="Y141" s="163"/>
    </row>
    <row r="142" spans="3:25" s="175" customFormat="1" ht="12.75" customHeight="1">
      <c r="C142" s="623"/>
      <c r="D142" s="623"/>
      <c r="E142" s="583"/>
      <c r="F142" s="154"/>
      <c r="G142" s="583"/>
      <c r="H142" s="209" t="str">
        <f t="shared" si="13"/>
        <v/>
      </c>
      <c r="I142" s="176"/>
      <c r="J142" s="45" t="str">
        <f t="shared" si="12"/>
        <v/>
      </c>
      <c r="K142" s="45" t="str">
        <f t="shared" si="14"/>
        <v/>
      </c>
      <c r="L142" s="139" t="str">
        <f t="shared" si="15"/>
        <v/>
      </c>
      <c r="M142" s="135" t="str">
        <f t="shared" si="16"/>
        <v/>
      </c>
      <c r="P142" s="200"/>
      <c r="Q142" s="163"/>
      <c r="R142" s="163"/>
      <c r="S142" s="163"/>
      <c r="T142" s="163"/>
      <c r="U142" s="163"/>
      <c r="V142" s="163"/>
      <c r="W142" s="163"/>
      <c r="X142" s="163"/>
      <c r="Y142" s="163"/>
    </row>
    <row r="143" spans="3:25" s="175" customFormat="1" ht="12.75" customHeight="1">
      <c r="C143" s="623"/>
      <c r="D143" s="623"/>
      <c r="E143" s="583"/>
      <c r="F143" s="154"/>
      <c r="G143" s="583"/>
      <c r="H143" s="209" t="str">
        <f t="shared" si="13"/>
        <v/>
      </c>
      <c r="I143" s="176"/>
      <c r="J143" s="45" t="str">
        <f t="shared" si="12"/>
        <v/>
      </c>
      <c r="K143" s="45" t="str">
        <f t="shared" si="14"/>
        <v/>
      </c>
      <c r="L143" s="139" t="str">
        <f t="shared" si="15"/>
        <v/>
      </c>
      <c r="M143" s="135" t="str">
        <f t="shared" si="16"/>
        <v/>
      </c>
      <c r="P143" s="200"/>
      <c r="Q143" s="163"/>
      <c r="R143" s="163"/>
      <c r="S143" s="163"/>
      <c r="T143" s="163"/>
      <c r="U143" s="163"/>
      <c r="V143" s="163"/>
      <c r="W143" s="163"/>
      <c r="X143" s="163"/>
      <c r="Y143" s="163"/>
    </row>
    <row r="144" spans="3:25" s="175" customFormat="1" ht="12.75" customHeight="1">
      <c r="C144" s="623"/>
      <c r="D144" s="623"/>
      <c r="E144" s="583"/>
      <c r="F144" s="154"/>
      <c r="G144" s="583"/>
      <c r="H144" s="209" t="str">
        <f t="shared" si="13"/>
        <v/>
      </c>
      <c r="I144" s="176"/>
      <c r="J144" s="45" t="str">
        <f t="shared" si="12"/>
        <v/>
      </c>
      <c r="K144" s="45" t="str">
        <f t="shared" si="14"/>
        <v/>
      </c>
      <c r="L144" s="139" t="str">
        <f t="shared" si="15"/>
        <v/>
      </c>
      <c r="M144" s="135" t="str">
        <f t="shared" si="16"/>
        <v/>
      </c>
      <c r="P144" s="200"/>
      <c r="Q144" s="163"/>
      <c r="R144" s="163"/>
      <c r="S144" s="163"/>
      <c r="T144" s="163"/>
      <c r="U144" s="163"/>
      <c r="V144" s="163"/>
      <c r="W144" s="163"/>
      <c r="X144" s="163"/>
      <c r="Y144" s="163"/>
    </row>
    <row r="145" spans="3:25" s="175" customFormat="1" ht="12.75" customHeight="1">
      <c r="C145" s="623"/>
      <c r="D145" s="623"/>
      <c r="E145" s="583"/>
      <c r="F145" s="154"/>
      <c r="G145" s="583"/>
      <c r="H145" s="209" t="str">
        <f t="shared" si="13"/>
        <v/>
      </c>
      <c r="I145" s="176"/>
      <c r="J145" s="45" t="str">
        <f t="shared" si="12"/>
        <v/>
      </c>
      <c r="K145" s="45" t="str">
        <f t="shared" si="14"/>
        <v/>
      </c>
      <c r="L145" s="139" t="str">
        <f t="shared" si="15"/>
        <v/>
      </c>
      <c r="M145" s="135" t="str">
        <f t="shared" si="16"/>
        <v/>
      </c>
      <c r="P145" s="200"/>
      <c r="Q145" s="163"/>
      <c r="R145" s="163"/>
      <c r="S145" s="163"/>
      <c r="T145" s="163"/>
      <c r="U145" s="163"/>
      <c r="V145" s="163"/>
      <c r="W145" s="163"/>
      <c r="X145" s="163"/>
      <c r="Y145" s="163"/>
    </row>
    <row r="146" spans="3:25" s="175" customFormat="1" ht="12.75" customHeight="1">
      <c r="C146" s="623"/>
      <c r="D146" s="623"/>
      <c r="E146" s="583"/>
      <c r="F146" s="154"/>
      <c r="G146" s="583"/>
      <c r="H146" s="209" t="str">
        <f t="shared" si="13"/>
        <v/>
      </c>
      <c r="I146" s="176"/>
      <c r="J146" s="45" t="str">
        <f t="shared" si="12"/>
        <v/>
      </c>
      <c r="K146" s="45" t="str">
        <f t="shared" si="14"/>
        <v/>
      </c>
      <c r="L146" s="139" t="str">
        <f t="shared" si="15"/>
        <v/>
      </c>
      <c r="M146" s="135" t="str">
        <f t="shared" si="16"/>
        <v/>
      </c>
      <c r="P146" s="200"/>
      <c r="Q146" s="163"/>
      <c r="R146" s="163"/>
      <c r="S146" s="163"/>
      <c r="T146" s="163"/>
      <c r="U146" s="163"/>
      <c r="V146" s="163"/>
      <c r="W146" s="163"/>
      <c r="X146" s="163"/>
      <c r="Y146" s="163"/>
    </row>
    <row r="147" spans="3:25" s="175" customFormat="1" ht="12.75" customHeight="1">
      <c r="C147" s="623"/>
      <c r="D147" s="623"/>
      <c r="E147" s="583"/>
      <c r="F147" s="154"/>
      <c r="G147" s="583"/>
      <c r="H147" s="209" t="str">
        <f t="shared" si="13"/>
        <v/>
      </c>
      <c r="I147" s="176"/>
      <c r="J147" s="45" t="str">
        <f t="shared" si="12"/>
        <v/>
      </c>
      <c r="K147" s="45" t="str">
        <f t="shared" si="14"/>
        <v/>
      </c>
      <c r="L147" s="139" t="str">
        <f t="shared" si="15"/>
        <v/>
      </c>
      <c r="M147" s="135" t="str">
        <f t="shared" si="16"/>
        <v/>
      </c>
      <c r="P147" s="200"/>
      <c r="Q147" s="163"/>
      <c r="R147" s="163"/>
      <c r="S147" s="163"/>
      <c r="T147" s="163"/>
      <c r="U147" s="163"/>
      <c r="V147" s="163"/>
      <c r="W147" s="163"/>
      <c r="X147" s="163"/>
      <c r="Y147" s="163"/>
    </row>
    <row r="148" spans="3:25" s="175" customFormat="1" ht="12.75" customHeight="1">
      <c r="C148" s="623"/>
      <c r="D148" s="623"/>
      <c r="E148" s="583"/>
      <c r="F148" s="154"/>
      <c r="G148" s="583"/>
      <c r="H148" s="209" t="str">
        <f t="shared" si="13"/>
        <v/>
      </c>
      <c r="I148" s="176"/>
      <c r="J148" s="45" t="str">
        <f t="shared" si="12"/>
        <v/>
      </c>
      <c r="K148" s="45" t="str">
        <f t="shared" si="14"/>
        <v/>
      </c>
      <c r="L148" s="139" t="str">
        <f t="shared" si="15"/>
        <v/>
      </c>
      <c r="M148" s="135" t="str">
        <f t="shared" si="16"/>
        <v/>
      </c>
      <c r="P148" s="200"/>
      <c r="Q148" s="163"/>
      <c r="R148" s="163"/>
      <c r="S148" s="163"/>
      <c r="T148" s="163"/>
      <c r="U148" s="163"/>
      <c r="V148" s="163"/>
      <c r="W148" s="163"/>
      <c r="X148" s="163"/>
      <c r="Y148" s="163"/>
    </row>
    <row r="149" spans="3:25" s="175" customFormat="1" ht="12.75" customHeight="1">
      <c r="C149" s="623"/>
      <c r="D149" s="623"/>
      <c r="E149" s="583"/>
      <c r="F149" s="154"/>
      <c r="G149" s="583"/>
      <c r="H149" s="209" t="str">
        <f t="shared" si="13"/>
        <v/>
      </c>
      <c r="I149" s="176"/>
      <c r="J149" s="45" t="str">
        <f t="shared" si="12"/>
        <v/>
      </c>
      <c r="K149" s="45" t="str">
        <f t="shared" si="14"/>
        <v/>
      </c>
      <c r="L149" s="139" t="str">
        <f t="shared" si="15"/>
        <v/>
      </c>
      <c r="M149" s="135" t="str">
        <f t="shared" si="16"/>
        <v/>
      </c>
      <c r="P149" s="200"/>
      <c r="Q149" s="163"/>
      <c r="R149" s="163"/>
      <c r="S149" s="163"/>
      <c r="T149" s="163"/>
      <c r="U149" s="163"/>
      <c r="V149" s="163"/>
      <c r="W149" s="163"/>
      <c r="X149" s="163"/>
      <c r="Y149" s="163"/>
    </row>
    <row r="150" spans="3:25" s="175" customFormat="1" ht="12.75" customHeight="1">
      <c r="C150" s="623"/>
      <c r="D150" s="623"/>
      <c r="E150" s="583"/>
      <c r="F150" s="154"/>
      <c r="G150" s="583"/>
      <c r="H150" s="209" t="str">
        <f t="shared" si="13"/>
        <v/>
      </c>
      <c r="I150" s="176"/>
      <c r="J150" s="45" t="str">
        <f t="shared" si="12"/>
        <v/>
      </c>
      <c r="K150" s="45" t="str">
        <f t="shared" si="14"/>
        <v/>
      </c>
      <c r="L150" s="139" t="str">
        <f t="shared" si="15"/>
        <v/>
      </c>
      <c r="M150" s="135" t="str">
        <f t="shared" si="16"/>
        <v/>
      </c>
      <c r="P150" s="200"/>
      <c r="Q150" s="163"/>
      <c r="R150" s="163"/>
      <c r="S150" s="163"/>
      <c r="T150" s="163"/>
      <c r="U150" s="163"/>
      <c r="V150" s="163"/>
      <c r="W150" s="163"/>
      <c r="X150" s="163"/>
      <c r="Y150" s="163"/>
    </row>
    <row r="151" spans="3:25" s="175" customFormat="1" ht="12.75" customHeight="1">
      <c r="C151" s="299"/>
      <c r="D151" s="299"/>
      <c r="E151" s="299"/>
      <c r="G151" s="208"/>
      <c r="H151" s="176"/>
      <c r="I151" s="176"/>
      <c r="L151" s="204"/>
      <c r="M151" s="200"/>
      <c r="P151" s="200"/>
      <c r="Q151" s="163"/>
      <c r="R151" s="163"/>
      <c r="S151" s="163"/>
      <c r="T151" s="163"/>
      <c r="U151" s="163"/>
      <c r="V151" s="163"/>
      <c r="W151" s="163"/>
      <c r="X151" s="163"/>
      <c r="Y151" s="163"/>
    </row>
    <row r="152" spans="3:25" s="175" customFormat="1" ht="12.75" customHeight="1">
      <c r="C152" s="299"/>
      <c r="D152" s="299"/>
      <c r="E152" s="299"/>
      <c r="G152" s="208"/>
      <c r="H152" s="176"/>
      <c r="I152" s="176"/>
      <c r="L152" s="204"/>
      <c r="M152" s="200"/>
      <c r="P152" s="200"/>
      <c r="Q152" s="163"/>
      <c r="R152" s="163"/>
      <c r="S152" s="163"/>
      <c r="T152" s="163"/>
      <c r="U152" s="163"/>
      <c r="V152" s="163"/>
      <c r="W152" s="163"/>
      <c r="X152" s="163"/>
      <c r="Y152" s="163"/>
    </row>
    <row r="153" spans="3:25" s="175" customFormat="1" ht="12.75" customHeight="1">
      <c r="C153" s="299"/>
      <c r="D153" s="299"/>
      <c r="E153" s="299"/>
      <c r="G153" s="208"/>
      <c r="H153" s="176"/>
      <c r="I153" s="176"/>
      <c r="L153" s="204"/>
      <c r="M153" s="200"/>
      <c r="P153" s="200"/>
      <c r="Q153" s="163"/>
      <c r="R153" s="163"/>
      <c r="S153" s="163"/>
      <c r="T153" s="163"/>
      <c r="U153" s="163"/>
      <c r="V153" s="163"/>
      <c r="W153" s="163"/>
      <c r="X153" s="163"/>
      <c r="Y153" s="163"/>
    </row>
    <row r="154" spans="3:25" s="175" customFormat="1" ht="12.75" customHeight="1">
      <c r="C154" s="299"/>
      <c r="D154" s="299"/>
      <c r="E154" s="299"/>
      <c r="G154" s="208"/>
      <c r="H154" s="176"/>
      <c r="I154" s="176"/>
      <c r="L154" s="204"/>
      <c r="M154" s="200"/>
      <c r="P154" s="200"/>
      <c r="Q154" s="163"/>
      <c r="R154" s="163"/>
      <c r="S154" s="163"/>
      <c r="T154" s="163"/>
      <c r="U154" s="163"/>
      <c r="V154" s="163"/>
      <c r="W154" s="163"/>
      <c r="X154" s="163"/>
      <c r="Y154" s="163"/>
    </row>
    <row r="155" spans="3:25" s="175" customFormat="1" ht="12.75" customHeight="1">
      <c r="C155" s="299"/>
      <c r="D155" s="299"/>
      <c r="E155" s="299"/>
      <c r="G155" s="208"/>
      <c r="H155" s="176"/>
      <c r="I155" s="176"/>
      <c r="L155" s="204"/>
      <c r="M155" s="200"/>
      <c r="P155" s="200"/>
      <c r="Q155" s="163"/>
      <c r="R155" s="163"/>
      <c r="S155" s="163"/>
      <c r="T155" s="163"/>
      <c r="U155" s="163"/>
      <c r="V155" s="163"/>
      <c r="W155" s="163"/>
      <c r="X155" s="163"/>
      <c r="Y155" s="163"/>
    </row>
    <row r="156" spans="3:25" s="175" customFormat="1" ht="12.75" customHeight="1">
      <c r="C156" s="299"/>
      <c r="D156" s="299"/>
      <c r="E156" s="299"/>
      <c r="G156" s="208"/>
      <c r="H156" s="176"/>
      <c r="I156" s="176"/>
      <c r="L156" s="204"/>
      <c r="M156" s="200"/>
      <c r="P156" s="200"/>
      <c r="Q156" s="163"/>
      <c r="R156" s="163"/>
      <c r="S156" s="163"/>
      <c r="T156" s="163"/>
      <c r="U156" s="163"/>
      <c r="V156" s="163"/>
      <c r="W156" s="163"/>
      <c r="X156" s="163"/>
      <c r="Y156" s="163"/>
    </row>
    <row r="157" spans="3:25" s="175" customFormat="1" ht="12.75" customHeight="1">
      <c r="C157" s="299"/>
      <c r="D157" s="299"/>
      <c r="E157" s="299"/>
      <c r="G157" s="208"/>
      <c r="H157" s="176"/>
      <c r="I157" s="176"/>
      <c r="L157" s="204"/>
      <c r="M157" s="200"/>
      <c r="P157" s="200"/>
      <c r="Q157" s="163"/>
      <c r="R157" s="163"/>
      <c r="S157" s="163"/>
      <c r="T157" s="163"/>
      <c r="U157" s="163"/>
      <c r="V157" s="163"/>
      <c r="W157" s="163"/>
      <c r="X157" s="163"/>
      <c r="Y157" s="163"/>
    </row>
    <row r="158" spans="3:25" s="175" customFormat="1" ht="12.75" customHeight="1">
      <c r="C158" s="299"/>
      <c r="D158" s="299"/>
      <c r="E158" s="299"/>
      <c r="G158" s="208"/>
      <c r="H158" s="176"/>
      <c r="I158" s="176"/>
      <c r="L158" s="204"/>
      <c r="M158" s="200"/>
      <c r="P158" s="200"/>
      <c r="Q158" s="163"/>
      <c r="R158" s="163"/>
      <c r="S158" s="163"/>
      <c r="T158" s="163"/>
      <c r="U158" s="163"/>
      <c r="V158" s="163"/>
      <c r="W158" s="163"/>
      <c r="X158" s="163"/>
      <c r="Y158" s="163"/>
    </row>
    <row r="159" spans="3:25" s="175" customFormat="1" ht="12.75" customHeight="1">
      <c r="C159" s="299"/>
      <c r="D159" s="299"/>
      <c r="E159" s="299"/>
      <c r="G159" s="208"/>
      <c r="H159" s="176"/>
      <c r="I159" s="176"/>
      <c r="L159" s="204"/>
      <c r="M159" s="200"/>
      <c r="P159" s="200"/>
      <c r="Q159" s="163"/>
      <c r="R159" s="163"/>
      <c r="S159" s="163"/>
      <c r="T159" s="163"/>
      <c r="U159" s="163"/>
      <c r="V159" s="163"/>
      <c r="W159" s="163"/>
      <c r="X159" s="163"/>
      <c r="Y159" s="163"/>
    </row>
    <row r="160" spans="3:25" s="175" customFormat="1" ht="12.75" customHeight="1">
      <c r="C160" s="299"/>
      <c r="D160" s="299"/>
      <c r="E160" s="299"/>
      <c r="G160" s="208"/>
      <c r="H160" s="176"/>
      <c r="I160" s="176"/>
      <c r="L160" s="204"/>
      <c r="M160" s="200"/>
      <c r="P160" s="200"/>
      <c r="Q160" s="163"/>
      <c r="R160" s="163"/>
      <c r="S160" s="163"/>
      <c r="T160" s="163"/>
      <c r="U160" s="163"/>
      <c r="V160" s="163"/>
      <c r="W160" s="163"/>
      <c r="X160" s="163"/>
      <c r="Y160" s="163"/>
    </row>
    <row r="161" spans="3:25" s="175" customFormat="1" ht="12.75" customHeight="1">
      <c r="C161" s="299"/>
      <c r="D161" s="299"/>
      <c r="E161" s="299"/>
      <c r="G161" s="208"/>
      <c r="H161" s="176"/>
      <c r="I161" s="176"/>
      <c r="L161" s="204"/>
      <c r="M161" s="200"/>
      <c r="P161" s="200"/>
      <c r="Q161" s="163"/>
      <c r="R161" s="163"/>
      <c r="S161" s="163"/>
      <c r="T161" s="163"/>
      <c r="U161" s="163"/>
      <c r="V161" s="163"/>
      <c r="W161" s="163"/>
      <c r="X161" s="163"/>
      <c r="Y161" s="163"/>
    </row>
    <row r="162" spans="3:25" s="175" customFormat="1" ht="12.75" customHeight="1">
      <c r="C162" s="299"/>
      <c r="D162" s="299"/>
      <c r="E162" s="299"/>
      <c r="G162" s="208"/>
      <c r="H162" s="176"/>
      <c r="I162" s="176"/>
      <c r="L162" s="204"/>
      <c r="M162" s="200"/>
      <c r="P162" s="200"/>
      <c r="Q162" s="163"/>
      <c r="R162" s="163"/>
      <c r="S162" s="163"/>
      <c r="T162" s="163"/>
      <c r="U162" s="163"/>
      <c r="V162" s="163"/>
      <c r="W162" s="163"/>
      <c r="X162" s="163"/>
      <c r="Y162" s="163"/>
    </row>
    <row r="163" spans="3:25" s="175" customFormat="1" ht="12.75" customHeight="1">
      <c r="C163" s="299"/>
      <c r="D163" s="299"/>
      <c r="E163" s="299"/>
      <c r="G163" s="208"/>
      <c r="H163" s="176"/>
      <c r="I163" s="176"/>
      <c r="L163" s="204"/>
      <c r="M163" s="200"/>
      <c r="P163" s="200"/>
      <c r="Q163" s="163"/>
      <c r="R163" s="163"/>
      <c r="S163" s="163"/>
      <c r="T163" s="163"/>
      <c r="U163" s="163"/>
      <c r="V163" s="163"/>
      <c r="W163" s="163"/>
      <c r="X163" s="163"/>
      <c r="Y163" s="163"/>
    </row>
    <row r="164" spans="3:25" s="175" customFormat="1" ht="12.75" customHeight="1">
      <c r="C164" s="299"/>
      <c r="D164" s="299"/>
      <c r="E164" s="299"/>
      <c r="G164" s="208"/>
      <c r="H164" s="176"/>
      <c r="I164" s="176"/>
      <c r="L164" s="204"/>
      <c r="M164" s="200"/>
      <c r="P164" s="200"/>
      <c r="Q164" s="163"/>
      <c r="R164" s="163"/>
      <c r="S164" s="163"/>
      <c r="T164" s="163"/>
      <c r="U164" s="163"/>
      <c r="V164" s="163"/>
      <c r="W164" s="163"/>
      <c r="X164" s="163"/>
      <c r="Y164" s="163"/>
    </row>
    <row r="165" spans="3:25" s="175" customFormat="1" ht="12.75" customHeight="1">
      <c r="C165" s="299"/>
      <c r="D165" s="299"/>
      <c r="E165" s="299"/>
      <c r="G165" s="208"/>
      <c r="H165" s="176"/>
      <c r="I165" s="176"/>
      <c r="L165" s="204"/>
      <c r="M165" s="200"/>
      <c r="P165" s="200"/>
      <c r="Q165" s="163"/>
      <c r="R165" s="163"/>
      <c r="S165" s="163"/>
      <c r="T165" s="163"/>
      <c r="U165" s="163"/>
      <c r="V165" s="163"/>
      <c r="W165" s="163"/>
      <c r="X165" s="163"/>
      <c r="Y165" s="163"/>
    </row>
    <row r="166" spans="3:25" s="175" customFormat="1" ht="12.75" customHeight="1">
      <c r="C166" s="299"/>
      <c r="D166" s="299"/>
      <c r="E166" s="299"/>
      <c r="G166" s="208"/>
      <c r="H166" s="176"/>
      <c r="I166" s="176"/>
      <c r="L166" s="204"/>
      <c r="M166" s="200"/>
      <c r="P166" s="200"/>
      <c r="Q166" s="163"/>
      <c r="R166" s="163"/>
      <c r="S166" s="163"/>
      <c r="T166" s="163"/>
      <c r="U166" s="163"/>
      <c r="V166" s="163"/>
      <c r="W166" s="163"/>
      <c r="X166" s="163"/>
      <c r="Y166" s="163"/>
    </row>
    <row r="167" spans="3:25" s="175" customFormat="1" ht="12.75" customHeight="1">
      <c r="C167" s="299"/>
      <c r="D167" s="299"/>
      <c r="E167" s="299"/>
      <c r="G167" s="208"/>
      <c r="H167" s="176"/>
      <c r="I167" s="176"/>
      <c r="L167" s="204"/>
      <c r="M167" s="200"/>
      <c r="P167" s="200"/>
      <c r="Q167" s="163"/>
      <c r="R167" s="163"/>
      <c r="S167" s="163"/>
      <c r="T167" s="163"/>
      <c r="U167" s="163"/>
      <c r="V167" s="163"/>
      <c r="W167" s="163"/>
      <c r="X167" s="163"/>
      <c r="Y167" s="163"/>
    </row>
    <row r="168" spans="3:25" s="175" customFormat="1" ht="12.75" customHeight="1">
      <c r="C168" s="299"/>
      <c r="D168" s="299"/>
      <c r="E168" s="299"/>
      <c r="G168" s="208"/>
      <c r="H168" s="176"/>
      <c r="I168" s="176"/>
      <c r="L168" s="204"/>
      <c r="M168" s="200"/>
      <c r="P168" s="200"/>
      <c r="Q168" s="163"/>
      <c r="R168" s="163"/>
      <c r="S168" s="163"/>
      <c r="T168" s="163"/>
      <c r="U168" s="163"/>
      <c r="V168" s="163"/>
      <c r="W168" s="163"/>
      <c r="X168" s="163"/>
      <c r="Y168" s="163"/>
    </row>
    <row r="169" spans="3:25" s="175" customFormat="1" ht="12.75" customHeight="1">
      <c r="C169" s="299"/>
      <c r="D169" s="299"/>
      <c r="E169" s="299"/>
      <c r="G169" s="208"/>
      <c r="H169" s="176"/>
      <c r="I169" s="176"/>
      <c r="L169" s="204"/>
      <c r="M169" s="200"/>
      <c r="P169" s="200"/>
      <c r="Q169" s="163"/>
      <c r="R169" s="163"/>
      <c r="S169" s="163"/>
      <c r="T169" s="163"/>
      <c r="U169" s="163"/>
      <c r="V169" s="163"/>
      <c r="W169" s="163"/>
      <c r="X169" s="163"/>
      <c r="Y169" s="163"/>
    </row>
    <row r="170" spans="3:25" s="175" customFormat="1" ht="12.75" customHeight="1">
      <c r="C170" s="299"/>
      <c r="D170" s="299"/>
      <c r="E170" s="299"/>
      <c r="G170" s="208"/>
      <c r="H170" s="176"/>
      <c r="I170" s="176"/>
      <c r="L170" s="204"/>
      <c r="M170" s="200"/>
      <c r="P170" s="200"/>
      <c r="Q170" s="163"/>
      <c r="R170" s="163"/>
      <c r="S170" s="163"/>
      <c r="T170" s="163"/>
      <c r="U170" s="163"/>
      <c r="V170" s="163"/>
      <c r="W170" s="163"/>
      <c r="X170" s="163"/>
      <c r="Y170" s="163"/>
    </row>
    <row r="171" spans="3:25" s="175" customFormat="1" ht="12.75" customHeight="1">
      <c r="C171" s="299"/>
      <c r="D171" s="299"/>
      <c r="E171" s="299"/>
      <c r="G171" s="208"/>
      <c r="H171" s="176"/>
      <c r="I171" s="176"/>
      <c r="L171" s="204"/>
      <c r="M171" s="200"/>
      <c r="P171" s="200"/>
      <c r="Q171" s="163"/>
      <c r="R171" s="163"/>
      <c r="S171" s="163"/>
      <c r="T171" s="163"/>
      <c r="U171" s="163"/>
      <c r="V171" s="163"/>
      <c r="W171" s="163"/>
      <c r="X171" s="163"/>
      <c r="Y171" s="163"/>
    </row>
    <row r="172" spans="3:25" s="175" customFormat="1" ht="12.75" customHeight="1">
      <c r="C172" s="299"/>
      <c r="D172" s="299"/>
      <c r="E172" s="299"/>
      <c r="G172" s="208"/>
      <c r="H172" s="176"/>
      <c r="I172" s="176"/>
      <c r="L172" s="204"/>
      <c r="M172" s="200"/>
      <c r="P172" s="200"/>
      <c r="Q172" s="163"/>
      <c r="R172" s="163"/>
      <c r="S172" s="163"/>
      <c r="T172" s="163"/>
      <c r="U172" s="163"/>
      <c r="V172" s="163"/>
      <c r="W172" s="163"/>
      <c r="X172" s="163"/>
      <c r="Y172" s="163"/>
    </row>
    <row r="173" spans="3:25" s="175" customFormat="1" ht="12.75" customHeight="1">
      <c r="C173" s="299"/>
      <c r="D173" s="299"/>
      <c r="E173" s="299"/>
      <c r="G173" s="208"/>
      <c r="H173" s="176"/>
      <c r="I173" s="176"/>
      <c r="L173" s="204"/>
      <c r="M173" s="200"/>
      <c r="P173" s="200"/>
      <c r="Q173" s="163"/>
      <c r="R173" s="163"/>
      <c r="S173" s="163"/>
      <c r="T173" s="163"/>
      <c r="U173" s="163"/>
      <c r="V173" s="163"/>
      <c r="W173" s="163"/>
      <c r="X173" s="163"/>
      <c r="Y173" s="163"/>
    </row>
    <row r="174" spans="3:25" s="175" customFormat="1" ht="12.75" customHeight="1">
      <c r="C174" s="299"/>
      <c r="D174" s="299"/>
      <c r="E174" s="299"/>
      <c r="G174" s="208"/>
      <c r="H174" s="176"/>
      <c r="I174" s="176"/>
      <c r="L174" s="204"/>
      <c r="M174" s="200"/>
      <c r="P174" s="200"/>
      <c r="Q174" s="163"/>
      <c r="R174" s="163"/>
      <c r="S174" s="163"/>
      <c r="T174" s="163"/>
      <c r="U174" s="163"/>
      <c r="V174" s="163"/>
      <c r="W174" s="163"/>
      <c r="X174" s="163"/>
      <c r="Y174" s="163"/>
    </row>
    <row r="175" spans="3:25" s="175" customFormat="1" ht="12.75" customHeight="1">
      <c r="C175" s="299"/>
      <c r="D175" s="299"/>
      <c r="E175" s="299"/>
      <c r="G175" s="208"/>
      <c r="H175" s="176"/>
      <c r="I175" s="176"/>
      <c r="L175" s="204"/>
      <c r="M175" s="200"/>
      <c r="P175" s="200"/>
      <c r="Q175" s="163"/>
      <c r="R175" s="163"/>
      <c r="S175" s="163"/>
      <c r="T175" s="163"/>
      <c r="U175" s="163"/>
      <c r="V175" s="163"/>
      <c r="W175" s="163"/>
      <c r="X175" s="163"/>
      <c r="Y175" s="163"/>
    </row>
    <row r="176" spans="3:25" s="175" customFormat="1" ht="12.75" customHeight="1">
      <c r="C176" s="299"/>
      <c r="D176" s="299"/>
      <c r="E176" s="299"/>
      <c r="G176" s="208"/>
      <c r="H176" s="176"/>
      <c r="I176" s="176"/>
      <c r="L176" s="204"/>
      <c r="M176" s="200"/>
      <c r="P176" s="200"/>
      <c r="Q176" s="163"/>
      <c r="R176" s="163"/>
      <c r="S176" s="163"/>
      <c r="T176" s="163"/>
      <c r="U176" s="163"/>
      <c r="V176" s="163"/>
      <c r="W176" s="163"/>
      <c r="X176" s="163"/>
      <c r="Y176" s="163"/>
    </row>
    <row r="177" spans="3:25" s="175" customFormat="1" ht="12.75" customHeight="1">
      <c r="C177" s="299"/>
      <c r="D177" s="299"/>
      <c r="E177" s="299"/>
      <c r="G177" s="208"/>
      <c r="H177" s="176"/>
      <c r="I177" s="176"/>
      <c r="L177" s="204"/>
      <c r="M177" s="200"/>
      <c r="P177" s="200"/>
      <c r="Q177" s="163"/>
      <c r="R177" s="163"/>
      <c r="S177" s="163"/>
      <c r="T177" s="163"/>
      <c r="U177" s="163"/>
      <c r="V177" s="163"/>
      <c r="W177" s="163"/>
      <c r="X177" s="163"/>
      <c r="Y177" s="163"/>
    </row>
    <row r="178" spans="3:25" s="175" customFormat="1" ht="12.75" customHeight="1">
      <c r="C178" s="299"/>
      <c r="D178" s="299"/>
      <c r="E178" s="299"/>
      <c r="G178" s="208"/>
      <c r="H178" s="176"/>
      <c r="I178" s="176"/>
      <c r="L178" s="204"/>
      <c r="M178" s="200"/>
      <c r="P178" s="200"/>
      <c r="Q178" s="163"/>
      <c r="R178" s="163"/>
      <c r="S178" s="163"/>
      <c r="T178" s="163"/>
      <c r="U178" s="163"/>
      <c r="V178" s="163"/>
      <c r="W178" s="163"/>
      <c r="X178" s="163"/>
      <c r="Y178" s="163"/>
    </row>
    <row r="179" spans="3:25" s="175" customFormat="1" ht="12.75" customHeight="1">
      <c r="C179" s="299"/>
      <c r="D179" s="299"/>
      <c r="E179" s="299"/>
      <c r="G179" s="208"/>
      <c r="H179" s="176"/>
      <c r="I179" s="176"/>
      <c r="L179" s="204"/>
      <c r="M179" s="200"/>
      <c r="P179" s="200"/>
      <c r="Q179" s="163"/>
      <c r="R179" s="163"/>
      <c r="S179" s="163"/>
      <c r="T179" s="163"/>
      <c r="U179" s="163"/>
      <c r="V179" s="163"/>
      <c r="W179" s="163"/>
      <c r="X179" s="163"/>
      <c r="Y179" s="163"/>
    </row>
    <row r="180" spans="3:25" s="175" customFormat="1" ht="12.75" customHeight="1">
      <c r="C180" s="299"/>
      <c r="D180" s="299"/>
      <c r="E180" s="299"/>
      <c r="G180" s="208"/>
      <c r="H180" s="176"/>
      <c r="I180" s="176"/>
      <c r="L180" s="204"/>
      <c r="M180" s="200"/>
      <c r="P180" s="200"/>
      <c r="Q180" s="163"/>
      <c r="R180" s="163"/>
      <c r="S180" s="163"/>
      <c r="T180" s="163"/>
      <c r="U180" s="163"/>
      <c r="V180" s="163"/>
      <c r="W180" s="163"/>
      <c r="X180" s="163"/>
      <c r="Y180" s="163"/>
    </row>
    <row r="181" spans="3:25" s="175" customFormat="1" ht="12.75" customHeight="1">
      <c r="C181" s="299"/>
      <c r="D181" s="299"/>
      <c r="E181" s="299"/>
      <c r="G181" s="208"/>
      <c r="H181" s="176"/>
      <c r="I181" s="176"/>
      <c r="L181" s="204"/>
      <c r="M181" s="200"/>
      <c r="P181" s="200"/>
      <c r="Q181" s="163"/>
      <c r="R181" s="163"/>
      <c r="S181" s="163"/>
      <c r="T181" s="163"/>
      <c r="U181" s="163"/>
      <c r="V181" s="163"/>
      <c r="W181" s="163"/>
      <c r="X181" s="163"/>
      <c r="Y181" s="163"/>
    </row>
    <row r="182" spans="3:25" s="175" customFormat="1" ht="12.75" customHeight="1">
      <c r="C182" s="299"/>
      <c r="D182" s="299"/>
      <c r="E182" s="299"/>
      <c r="G182" s="208"/>
      <c r="H182" s="176"/>
      <c r="I182" s="176"/>
      <c r="L182" s="204"/>
      <c r="M182" s="200"/>
      <c r="P182" s="200"/>
      <c r="Q182" s="163"/>
      <c r="R182" s="163"/>
      <c r="S182" s="163"/>
      <c r="T182" s="163"/>
      <c r="U182" s="163"/>
      <c r="V182" s="163"/>
      <c r="W182" s="163"/>
      <c r="X182" s="163"/>
      <c r="Y182" s="163"/>
    </row>
    <row r="183" spans="3:25" s="175" customFormat="1" ht="12.75" customHeight="1">
      <c r="C183" s="299"/>
      <c r="D183" s="299"/>
      <c r="E183" s="299"/>
      <c r="G183" s="208"/>
      <c r="H183" s="176"/>
      <c r="I183" s="176"/>
      <c r="L183" s="204"/>
      <c r="M183" s="200"/>
      <c r="P183" s="200"/>
      <c r="Q183" s="163"/>
      <c r="R183" s="163"/>
      <c r="S183" s="163"/>
      <c r="T183" s="163"/>
      <c r="U183" s="163"/>
      <c r="V183" s="163"/>
      <c r="W183" s="163"/>
      <c r="X183" s="163"/>
      <c r="Y183" s="163"/>
    </row>
    <row r="184" spans="3:25" s="175" customFormat="1" ht="12.75" customHeight="1">
      <c r="C184" s="299"/>
      <c r="D184" s="299"/>
      <c r="E184" s="299"/>
      <c r="G184" s="208"/>
      <c r="H184" s="176"/>
      <c r="I184" s="176"/>
      <c r="L184" s="204"/>
      <c r="M184" s="200"/>
      <c r="P184" s="200"/>
      <c r="Q184" s="163"/>
      <c r="R184" s="163"/>
      <c r="S184" s="163"/>
      <c r="T184" s="163"/>
      <c r="U184" s="163"/>
      <c r="V184" s="163"/>
      <c r="W184" s="163"/>
      <c r="X184" s="163"/>
      <c r="Y184" s="163"/>
    </row>
    <row r="185" spans="3:25" s="175" customFormat="1" ht="12.75" customHeight="1">
      <c r="C185" s="299"/>
      <c r="D185" s="299"/>
      <c r="E185" s="299"/>
      <c r="G185" s="208"/>
      <c r="H185" s="176"/>
      <c r="I185" s="176"/>
      <c r="L185" s="204"/>
      <c r="M185" s="200"/>
      <c r="P185" s="200"/>
      <c r="Q185" s="163"/>
      <c r="R185" s="163"/>
      <c r="S185" s="163"/>
      <c r="T185" s="163"/>
      <c r="U185" s="163"/>
      <c r="V185" s="163"/>
      <c r="W185" s="163"/>
      <c r="X185" s="163"/>
      <c r="Y185" s="163"/>
    </row>
    <row r="186" spans="3:25" s="175" customFormat="1" ht="12.75" customHeight="1">
      <c r="C186" s="299"/>
      <c r="D186" s="299"/>
      <c r="E186" s="299"/>
      <c r="G186" s="208"/>
      <c r="H186" s="176"/>
      <c r="I186" s="176"/>
      <c r="L186" s="204"/>
      <c r="M186" s="200"/>
      <c r="P186" s="200"/>
      <c r="Q186" s="163"/>
      <c r="R186" s="163"/>
      <c r="S186" s="163"/>
      <c r="T186" s="163"/>
      <c r="U186" s="163"/>
      <c r="V186" s="163"/>
      <c r="W186" s="163"/>
      <c r="X186" s="163"/>
      <c r="Y186" s="163"/>
    </row>
    <row r="187" spans="3:25" s="175" customFormat="1" ht="12.75" customHeight="1">
      <c r="C187" s="299"/>
      <c r="D187" s="299"/>
      <c r="E187" s="299"/>
      <c r="G187" s="208"/>
      <c r="H187" s="176"/>
      <c r="I187" s="176"/>
      <c r="L187" s="204"/>
      <c r="M187" s="200"/>
      <c r="P187" s="200"/>
      <c r="Q187" s="163"/>
      <c r="R187" s="163"/>
      <c r="S187" s="163"/>
      <c r="T187" s="163"/>
      <c r="U187" s="163"/>
      <c r="V187" s="163"/>
      <c r="W187" s="163"/>
      <c r="X187" s="163"/>
      <c r="Y187" s="163"/>
    </row>
    <row r="188" spans="3:25" s="175" customFormat="1" ht="12.75" customHeight="1">
      <c r="C188" s="299"/>
      <c r="D188" s="299"/>
      <c r="E188" s="299"/>
      <c r="G188" s="208"/>
      <c r="H188" s="176"/>
      <c r="I188" s="176"/>
      <c r="L188" s="204"/>
      <c r="M188" s="200"/>
      <c r="P188" s="200"/>
      <c r="Q188" s="163"/>
      <c r="R188" s="163"/>
      <c r="S188" s="163"/>
      <c r="T188" s="163"/>
      <c r="U188" s="163"/>
      <c r="V188" s="163"/>
      <c r="W188" s="163"/>
      <c r="X188" s="163"/>
      <c r="Y188" s="163"/>
    </row>
    <row r="189" spans="3:25" s="175" customFormat="1" ht="12.75" customHeight="1">
      <c r="C189" s="299"/>
      <c r="D189" s="299"/>
      <c r="E189" s="299"/>
      <c r="G189" s="208"/>
      <c r="H189" s="176"/>
      <c r="I189" s="176"/>
      <c r="L189" s="204"/>
      <c r="M189" s="200"/>
      <c r="P189" s="200"/>
      <c r="Q189" s="163"/>
      <c r="R189" s="163"/>
      <c r="S189" s="163"/>
      <c r="T189" s="163"/>
      <c r="U189" s="163"/>
      <c r="V189" s="163"/>
      <c r="W189" s="163"/>
      <c r="X189" s="163"/>
      <c r="Y189" s="163"/>
    </row>
    <row r="190" spans="3:25" s="175" customFormat="1" ht="12.75" customHeight="1">
      <c r="C190" s="299"/>
      <c r="D190" s="299"/>
      <c r="E190" s="299"/>
      <c r="G190" s="208"/>
      <c r="H190" s="176"/>
      <c r="I190" s="176"/>
      <c r="L190" s="204"/>
      <c r="M190" s="200"/>
      <c r="P190" s="200"/>
      <c r="Q190" s="163"/>
      <c r="R190" s="163"/>
      <c r="S190" s="163"/>
      <c r="T190" s="163"/>
      <c r="U190" s="163"/>
      <c r="V190" s="163"/>
      <c r="W190" s="163"/>
      <c r="X190" s="163"/>
      <c r="Y190" s="163"/>
    </row>
    <row r="191" spans="3:25" s="175" customFormat="1" ht="12.75" customHeight="1">
      <c r="C191" s="299"/>
      <c r="D191" s="299"/>
      <c r="E191" s="299"/>
      <c r="G191" s="208"/>
      <c r="H191" s="176"/>
      <c r="I191" s="176"/>
      <c r="L191" s="204"/>
      <c r="M191" s="200"/>
      <c r="P191" s="200"/>
      <c r="Q191" s="163"/>
      <c r="R191" s="163"/>
      <c r="S191" s="163"/>
      <c r="T191" s="163"/>
      <c r="U191" s="163"/>
      <c r="V191" s="163"/>
      <c r="W191" s="163"/>
      <c r="X191" s="163"/>
      <c r="Y191" s="163"/>
    </row>
    <row r="192" spans="3:25" s="175" customFormat="1" ht="12.75" customHeight="1">
      <c r="C192" s="299"/>
      <c r="D192" s="299"/>
      <c r="E192" s="299"/>
      <c r="G192" s="208"/>
      <c r="H192" s="176"/>
      <c r="I192" s="176"/>
      <c r="L192" s="204"/>
      <c r="M192" s="200"/>
      <c r="P192" s="200"/>
      <c r="Q192" s="163"/>
      <c r="R192" s="163"/>
      <c r="S192" s="163"/>
      <c r="T192" s="163"/>
      <c r="U192" s="163"/>
      <c r="V192" s="163"/>
      <c r="W192" s="163"/>
      <c r="X192" s="163"/>
      <c r="Y192" s="163"/>
    </row>
    <row r="193" spans="3:25" s="175" customFormat="1" ht="12.75" customHeight="1">
      <c r="C193" s="299"/>
      <c r="D193" s="299"/>
      <c r="E193" s="299"/>
      <c r="G193" s="208"/>
      <c r="H193" s="176"/>
      <c r="I193" s="176"/>
      <c r="L193" s="204"/>
      <c r="M193" s="200"/>
      <c r="P193" s="200"/>
      <c r="Q193" s="163"/>
      <c r="R193" s="163"/>
      <c r="S193" s="163"/>
      <c r="T193" s="163"/>
      <c r="U193" s="163"/>
      <c r="V193" s="163"/>
      <c r="W193" s="163"/>
      <c r="X193" s="163"/>
      <c r="Y193" s="163"/>
    </row>
    <row r="194" spans="3:25" s="175" customFormat="1" ht="12.75" customHeight="1">
      <c r="C194" s="299"/>
      <c r="D194" s="299"/>
      <c r="E194" s="299"/>
      <c r="G194" s="208"/>
      <c r="H194" s="176"/>
      <c r="I194" s="176"/>
      <c r="L194" s="204"/>
      <c r="M194" s="200"/>
      <c r="P194" s="200"/>
      <c r="Q194" s="163"/>
      <c r="R194" s="163"/>
      <c r="S194" s="163"/>
      <c r="T194" s="163"/>
      <c r="U194" s="163"/>
      <c r="V194" s="163"/>
      <c r="W194" s="163"/>
      <c r="X194" s="163"/>
      <c r="Y194" s="163"/>
    </row>
    <row r="195" spans="3:25" s="175" customFormat="1" ht="12.75" customHeight="1">
      <c r="C195" s="299"/>
      <c r="D195" s="299"/>
      <c r="E195" s="299"/>
      <c r="G195" s="208"/>
      <c r="H195" s="176"/>
      <c r="I195" s="176"/>
      <c r="L195" s="204"/>
      <c r="M195" s="200"/>
      <c r="P195" s="200"/>
      <c r="Q195" s="163"/>
      <c r="R195" s="163"/>
      <c r="S195" s="163"/>
      <c r="T195" s="163"/>
      <c r="U195" s="163"/>
      <c r="V195" s="163"/>
      <c r="W195" s="163"/>
      <c r="X195" s="163"/>
      <c r="Y195" s="163"/>
    </row>
    <row r="196" spans="3:25" s="175" customFormat="1" ht="12.75" customHeight="1">
      <c r="C196" s="299"/>
      <c r="D196" s="299"/>
      <c r="E196" s="299"/>
      <c r="G196" s="208"/>
      <c r="H196" s="176"/>
      <c r="I196" s="176"/>
      <c r="L196" s="204"/>
      <c r="M196" s="200"/>
      <c r="P196" s="200"/>
      <c r="Q196" s="163"/>
      <c r="R196" s="163"/>
      <c r="S196" s="163"/>
      <c r="T196" s="163"/>
      <c r="U196" s="163"/>
      <c r="V196" s="163"/>
      <c r="W196" s="163"/>
      <c r="X196" s="163"/>
      <c r="Y196" s="163"/>
    </row>
    <row r="197" spans="3:25" s="175" customFormat="1" ht="12.75" customHeight="1">
      <c r="C197" s="299"/>
      <c r="D197" s="299"/>
      <c r="E197" s="299"/>
      <c r="G197" s="208"/>
      <c r="H197" s="176"/>
      <c r="I197" s="176"/>
      <c r="L197" s="204"/>
      <c r="M197" s="200"/>
      <c r="P197" s="200"/>
      <c r="Q197" s="163"/>
      <c r="R197" s="163"/>
      <c r="S197" s="163"/>
      <c r="T197" s="163"/>
      <c r="U197" s="163"/>
      <c r="V197" s="163"/>
      <c r="W197" s="163"/>
      <c r="X197" s="163"/>
      <c r="Y197" s="163"/>
    </row>
    <row r="198" spans="3:25" s="175" customFormat="1" ht="12.75" customHeight="1">
      <c r="C198" s="299"/>
      <c r="D198" s="299"/>
      <c r="E198" s="299"/>
      <c r="G198" s="208"/>
      <c r="H198" s="176"/>
      <c r="I198" s="176"/>
      <c r="L198" s="204"/>
      <c r="M198" s="200"/>
      <c r="P198" s="200"/>
      <c r="Q198" s="163"/>
      <c r="R198" s="163"/>
      <c r="S198" s="163"/>
      <c r="T198" s="163"/>
      <c r="U198" s="163"/>
      <c r="V198" s="163"/>
      <c r="W198" s="163"/>
      <c r="X198" s="163"/>
      <c r="Y198" s="163"/>
    </row>
    <row r="199" spans="3:25" s="175" customFormat="1" ht="12.75" customHeight="1">
      <c r="C199" s="299"/>
      <c r="D199" s="299"/>
      <c r="E199" s="299"/>
      <c r="G199" s="208"/>
      <c r="H199" s="176"/>
      <c r="I199" s="176"/>
      <c r="L199" s="204"/>
      <c r="M199" s="200"/>
      <c r="P199" s="200"/>
      <c r="Q199" s="163"/>
      <c r="R199" s="163"/>
      <c r="S199" s="163"/>
      <c r="T199" s="163"/>
      <c r="U199" s="163"/>
      <c r="V199" s="163"/>
      <c r="W199" s="163"/>
      <c r="X199" s="163"/>
      <c r="Y199" s="163"/>
    </row>
    <row r="200" spans="3:25" s="175" customFormat="1" ht="12.75" customHeight="1">
      <c r="C200" s="299"/>
      <c r="D200" s="299"/>
      <c r="E200" s="299"/>
      <c r="G200" s="208"/>
      <c r="H200" s="176"/>
      <c r="I200" s="176"/>
      <c r="L200" s="204"/>
      <c r="M200" s="200"/>
      <c r="P200" s="200"/>
      <c r="Q200" s="163"/>
      <c r="R200" s="163"/>
      <c r="S200" s="163"/>
      <c r="T200" s="163"/>
      <c r="U200" s="163"/>
      <c r="V200" s="163"/>
      <c r="W200" s="163"/>
      <c r="X200" s="163"/>
      <c r="Y200" s="163"/>
    </row>
    <row r="201" spans="3:25" s="175" customFormat="1" ht="12.75" customHeight="1">
      <c r="C201" s="299"/>
      <c r="D201" s="299"/>
      <c r="E201" s="299"/>
      <c r="G201" s="208"/>
      <c r="H201" s="176"/>
      <c r="I201" s="176"/>
      <c r="L201" s="204"/>
      <c r="M201" s="200"/>
      <c r="P201" s="200"/>
      <c r="Q201" s="163"/>
      <c r="R201" s="163"/>
      <c r="S201" s="163"/>
      <c r="T201" s="163"/>
      <c r="U201" s="163"/>
      <c r="V201" s="163"/>
      <c r="W201" s="163"/>
      <c r="X201" s="163"/>
      <c r="Y201" s="163"/>
    </row>
    <row r="202" spans="3:25" s="175" customFormat="1" ht="12.75" customHeight="1">
      <c r="C202" s="299"/>
      <c r="D202" s="299"/>
      <c r="E202" s="299"/>
      <c r="G202" s="208"/>
      <c r="H202" s="176"/>
      <c r="I202" s="176"/>
      <c r="L202" s="204"/>
      <c r="M202" s="200"/>
      <c r="P202" s="200"/>
      <c r="Q202" s="163"/>
      <c r="R202" s="163"/>
      <c r="S202" s="163"/>
      <c r="T202" s="163"/>
      <c r="U202" s="163"/>
      <c r="V202" s="163"/>
      <c r="W202" s="163"/>
      <c r="X202" s="163"/>
      <c r="Y202" s="163"/>
    </row>
    <row r="203" spans="3:25" s="175" customFormat="1" ht="12.75" customHeight="1">
      <c r="C203" s="299"/>
      <c r="D203" s="299"/>
      <c r="E203" s="299"/>
      <c r="G203" s="208"/>
      <c r="H203" s="176"/>
      <c r="I203" s="176"/>
      <c r="L203" s="204"/>
      <c r="M203" s="200"/>
      <c r="P203" s="200"/>
      <c r="Q203" s="163"/>
      <c r="R203" s="163"/>
      <c r="S203" s="163"/>
      <c r="T203" s="163"/>
      <c r="U203" s="163"/>
      <c r="V203" s="163"/>
      <c r="W203" s="163"/>
      <c r="X203" s="163"/>
      <c r="Y203" s="163"/>
    </row>
    <row r="204" spans="3:25" s="175" customFormat="1" ht="12.75" customHeight="1">
      <c r="C204" s="299"/>
      <c r="D204" s="299"/>
      <c r="E204" s="299"/>
      <c r="G204" s="208"/>
      <c r="H204" s="176"/>
      <c r="I204" s="176"/>
      <c r="L204" s="204"/>
      <c r="M204" s="200"/>
      <c r="P204" s="200"/>
      <c r="Q204" s="163"/>
      <c r="R204" s="163"/>
      <c r="S204" s="163"/>
      <c r="T204" s="163"/>
      <c r="U204" s="163"/>
      <c r="V204" s="163"/>
      <c r="W204" s="163"/>
      <c r="X204" s="163"/>
      <c r="Y204" s="163"/>
    </row>
    <row r="205" spans="3:25" s="175" customFormat="1" ht="12.75" customHeight="1">
      <c r="C205" s="299"/>
      <c r="D205" s="299"/>
      <c r="E205" s="299"/>
      <c r="G205" s="208"/>
      <c r="H205" s="176"/>
      <c r="I205" s="176"/>
      <c r="L205" s="204"/>
      <c r="M205" s="200"/>
      <c r="P205" s="200"/>
      <c r="Q205" s="163"/>
      <c r="R205" s="163"/>
      <c r="S205" s="163"/>
      <c r="T205" s="163"/>
      <c r="U205" s="163"/>
      <c r="V205" s="163"/>
      <c r="W205" s="163"/>
      <c r="X205" s="163"/>
      <c r="Y205" s="163"/>
    </row>
    <row r="206" spans="3:25" s="175" customFormat="1" ht="12.75" customHeight="1">
      <c r="C206" s="299"/>
      <c r="D206" s="299"/>
      <c r="E206" s="299"/>
      <c r="G206" s="208"/>
      <c r="H206" s="176"/>
      <c r="I206" s="176"/>
      <c r="L206" s="204"/>
      <c r="M206" s="200"/>
      <c r="P206" s="200"/>
      <c r="Q206" s="163"/>
      <c r="R206" s="163"/>
      <c r="S206" s="163"/>
      <c r="T206" s="163"/>
      <c r="U206" s="163"/>
      <c r="V206" s="163"/>
      <c r="W206" s="163"/>
      <c r="X206" s="163"/>
      <c r="Y206" s="163"/>
    </row>
    <row r="207" spans="3:25" s="175" customFormat="1" ht="12.75" customHeight="1">
      <c r="C207" s="299"/>
      <c r="D207" s="299"/>
      <c r="E207" s="299"/>
      <c r="G207" s="208"/>
      <c r="H207" s="176"/>
      <c r="I207" s="176"/>
      <c r="L207" s="204"/>
      <c r="M207" s="200"/>
      <c r="P207" s="200"/>
      <c r="Q207" s="163"/>
      <c r="R207" s="163"/>
      <c r="S207" s="163"/>
      <c r="T207" s="163"/>
      <c r="U207" s="163"/>
      <c r="V207" s="163"/>
      <c r="W207" s="163"/>
      <c r="X207" s="163"/>
      <c r="Y207" s="163"/>
    </row>
    <row r="208" spans="3:25" s="175" customFormat="1" ht="12.75" customHeight="1">
      <c r="C208" s="299"/>
      <c r="D208" s="299"/>
      <c r="E208" s="299"/>
      <c r="G208" s="208"/>
      <c r="H208" s="176"/>
      <c r="I208" s="176"/>
      <c r="L208" s="204"/>
      <c r="M208" s="200"/>
      <c r="P208" s="200"/>
      <c r="Q208" s="163"/>
      <c r="R208" s="163"/>
      <c r="S208" s="163"/>
      <c r="T208" s="163"/>
      <c r="U208" s="163"/>
      <c r="V208" s="163"/>
      <c r="W208" s="163"/>
      <c r="X208" s="163"/>
      <c r="Y208" s="163"/>
    </row>
    <row r="209" spans="3:25" s="175" customFormat="1" ht="12.75" customHeight="1">
      <c r="C209" s="299"/>
      <c r="D209" s="299"/>
      <c r="E209" s="299"/>
      <c r="G209" s="208"/>
      <c r="H209" s="176"/>
      <c r="I209" s="176"/>
      <c r="L209" s="204"/>
      <c r="M209" s="200"/>
      <c r="P209" s="200"/>
      <c r="Q209" s="163"/>
      <c r="R209" s="163"/>
      <c r="S209" s="163"/>
      <c r="T209" s="163"/>
      <c r="U209" s="163"/>
      <c r="V209" s="163"/>
      <c r="W209" s="163"/>
      <c r="X209" s="163"/>
      <c r="Y209" s="163"/>
    </row>
    <row r="210" spans="3:25" s="175" customFormat="1" ht="12.75" customHeight="1">
      <c r="C210" s="299"/>
      <c r="D210" s="299"/>
      <c r="E210" s="299"/>
      <c r="G210" s="208"/>
      <c r="H210" s="176"/>
      <c r="I210" s="176"/>
      <c r="L210" s="204"/>
      <c r="M210" s="200"/>
      <c r="P210" s="200"/>
      <c r="Q210" s="163"/>
      <c r="R210" s="163"/>
      <c r="S210" s="163"/>
      <c r="T210" s="163"/>
      <c r="U210" s="163"/>
      <c r="V210" s="163"/>
      <c r="W210" s="163"/>
      <c r="X210" s="163"/>
      <c r="Y210" s="163"/>
    </row>
    <row r="211" spans="3:25" s="175" customFormat="1" ht="12.75" customHeight="1">
      <c r="C211" s="299"/>
      <c r="D211" s="299"/>
      <c r="E211" s="299"/>
      <c r="G211" s="208"/>
      <c r="H211" s="176"/>
      <c r="I211" s="176"/>
      <c r="L211" s="204"/>
      <c r="M211" s="200"/>
      <c r="P211" s="200"/>
      <c r="Q211" s="163"/>
      <c r="R211" s="163"/>
      <c r="S211" s="163"/>
      <c r="T211" s="163"/>
      <c r="U211" s="163"/>
      <c r="V211" s="163"/>
      <c r="W211" s="163"/>
      <c r="X211" s="163"/>
      <c r="Y211" s="163"/>
    </row>
    <row r="212" spans="3:25" s="175" customFormat="1" ht="12.75" customHeight="1">
      <c r="C212" s="299"/>
      <c r="D212" s="299"/>
      <c r="E212" s="299"/>
      <c r="G212" s="208"/>
      <c r="H212" s="176"/>
      <c r="I212" s="176"/>
      <c r="L212" s="204"/>
      <c r="M212" s="200"/>
      <c r="P212" s="200"/>
      <c r="Q212" s="163"/>
      <c r="R212" s="163"/>
      <c r="S212" s="163"/>
      <c r="T212" s="163"/>
      <c r="U212" s="163"/>
      <c r="V212" s="163"/>
      <c r="W212" s="163"/>
      <c r="X212" s="163"/>
      <c r="Y212" s="163"/>
    </row>
    <row r="213" spans="3:25" s="175" customFormat="1" ht="12.75" customHeight="1">
      <c r="C213" s="299"/>
      <c r="D213" s="299"/>
      <c r="E213" s="299"/>
      <c r="G213" s="208"/>
      <c r="H213" s="176"/>
      <c r="I213" s="176"/>
      <c r="L213" s="204"/>
      <c r="M213" s="200"/>
      <c r="P213" s="200"/>
      <c r="Q213" s="163"/>
      <c r="R213" s="163"/>
      <c r="S213" s="163"/>
      <c r="T213" s="163"/>
      <c r="U213" s="163"/>
      <c r="V213" s="163"/>
      <c r="W213" s="163"/>
      <c r="X213" s="163"/>
      <c r="Y213" s="163"/>
    </row>
    <row r="214" spans="3:25" s="175" customFormat="1" ht="12.75" customHeight="1">
      <c r="C214" s="299"/>
      <c r="D214" s="299"/>
      <c r="E214" s="299"/>
      <c r="G214" s="208"/>
      <c r="H214" s="176"/>
      <c r="I214" s="176"/>
      <c r="L214" s="204"/>
      <c r="M214" s="200"/>
      <c r="P214" s="200"/>
      <c r="Q214" s="163"/>
      <c r="R214" s="163"/>
      <c r="S214" s="163"/>
      <c r="T214" s="163"/>
      <c r="U214" s="163"/>
      <c r="V214" s="163"/>
      <c r="W214" s="163"/>
      <c r="X214" s="163"/>
      <c r="Y214" s="163"/>
    </row>
    <row r="215" spans="3:25" s="175" customFormat="1" ht="12.75" customHeight="1">
      <c r="C215" s="299"/>
      <c r="D215" s="299"/>
      <c r="E215" s="299"/>
      <c r="G215" s="208"/>
      <c r="H215" s="176"/>
      <c r="I215" s="176"/>
      <c r="L215" s="204"/>
      <c r="M215" s="200"/>
      <c r="P215" s="200"/>
      <c r="Q215" s="163"/>
      <c r="R215" s="163"/>
      <c r="S215" s="163"/>
      <c r="T215" s="163"/>
      <c r="U215" s="163"/>
      <c r="V215" s="163"/>
      <c r="W215" s="163"/>
      <c r="X215" s="163"/>
      <c r="Y215" s="163"/>
    </row>
    <row r="216" spans="3:25" s="175" customFormat="1" ht="12.75" customHeight="1">
      <c r="C216" s="299"/>
      <c r="D216" s="299"/>
      <c r="E216" s="299"/>
      <c r="G216" s="208"/>
      <c r="H216" s="176"/>
      <c r="I216" s="176"/>
      <c r="L216" s="204"/>
      <c r="M216" s="200"/>
      <c r="P216" s="200"/>
      <c r="Q216" s="163"/>
      <c r="R216" s="163"/>
      <c r="S216" s="163"/>
      <c r="T216" s="163"/>
      <c r="U216" s="163"/>
      <c r="V216" s="163"/>
      <c r="W216" s="163"/>
      <c r="X216" s="163"/>
      <c r="Y216" s="163"/>
    </row>
    <row r="217" spans="3:25" s="175" customFormat="1" ht="12.75" customHeight="1">
      <c r="C217" s="299"/>
      <c r="D217" s="299"/>
      <c r="E217" s="299"/>
      <c r="G217" s="208"/>
      <c r="H217" s="176"/>
      <c r="I217" s="176"/>
      <c r="L217" s="204"/>
      <c r="M217" s="200"/>
      <c r="P217" s="200"/>
      <c r="Q217" s="163"/>
      <c r="R217" s="163"/>
      <c r="S217" s="163"/>
      <c r="T217" s="163"/>
      <c r="U217" s="163"/>
      <c r="V217" s="163"/>
      <c r="W217" s="163"/>
      <c r="X217" s="163"/>
      <c r="Y217" s="163"/>
    </row>
    <row r="218" spans="3:25" s="175" customFormat="1" ht="12.75" customHeight="1">
      <c r="C218" s="299"/>
      <c r="D218" s="299"/>
      <c r="E218" s="299"/>
      <c r="G218" s="208"/>
      <c r="H218" s="176"/>
      <c r="I218" s="176"/>
      <c r="L218" s="204"/>
      <c r="M218" s="200"/>
      <c r="P218" s="200"/>
      <c r="Q218" s="163"/>
      <c r="R218" s="163"/>
      <c r="S218" s="163"/>
      <c r="T218" s="163"/>
      <c r="U218" s="163"/>
      <c r="V218" s="163"/>
      <c r="W218" s="163"/>
      <c r="X218" s="163"/>
      <c r="Y218" s="163"/>
    </row>
    <row r="219" spans="3:25" s="175" customFormat="1" ht="12.75" customHeight="1">
      <c r="C219" s="299"/>
      <c r="D219" s="299"/>
      <c r="E219" s="299"/>
      <c r="G219" s="208"/>
      <c r="H219" s="176"/>
      <c r="I219" s="176"/>
      <c r="L219" s="204"/>
      <c r="M219" s="200"/>
      <c r="P219" s="200"/>
      <c r="Q219" s="163"/>
      <c r="R219" s="163"/>
      <c r="S219" s="163"/>
      <c r="T219" s="163"/>
      <c r="U219" s="163"/>
      <c r="V219" s="163"/>
      <c r="W219" s="163"/>
      <c r="X219" s="163"/>
      <c r="Y219" s="163"/>
    </row>
    <row r="220" spans="3:25" s="175" customFormat="1" ht="12.75" customHeight="1">
      <c r="C220" s="299"/>
      <c r="D220" s="299"/>
      <c r="E220" s="299"/>
      <c r="G220" s="208"/>
      <c r="H220" s="176"/>
      <c r="I220" s="176"/>
      <c r="L220" s="204"/>
      <c r="M220" s="200"/>
      <c r="P220" s="200"/>
      <c r="Q220" s="163"/>
      <c r="R220" s="163"/>
      <c r="S220" s="163"/>
      <c r="T220" s="163"/>
      <c r="U220" s="163"/>
      <c r="V220" s="163"/>
      <c r="W220" s="163"/>
      <c r="X220" s="163"/>
      <c r="Y220" s="163"/>
    </row>
    <row r="221" spans="3:25" s="175" customFormat="1" ht="12.75" customHeight="1">
      <c r="C221" s="299"/>
      <c r="D221" s="299"/>
      <c r="E221" s="299"/>
      <c r="G221" s="208"/>
      <c r="H221" s="176"/>
      <c r="I221" s="176"/>
      <c r="L221" s="204"/>
      <c r="M221" s="200"/>
      <c r="P221" s="200"/>
      <c r="Q221" s="163"/>
      <c r="R221" s="163"/>
      <c r="S221" s="163"/>
      <c r="T221" s="163"/>
      <c r="U221" s="163"/>
      <c r="V221" s="163"/>
      <c r="W221" s="163"/>
      <c r="X221" s="163"/>
      <c r="Y221" s="163"/>
    </row>
    <row r="222" spans="3:25" s="175" customFormat="1" ht="12.75" customHeight="1">
      <c r="C222" s="299"/>
      <c r="D222" s="299"/>
      <c r="E222" s="299"/>
      <c r="G222" s="208"/>
      <c r="H222" s="176"/>
      <c r="I222" s="176"/>
      <c r="L222" s="204"/>
      <c r="M222" s="200"/>
      <c r="P222" s="200"/>
      <c r="Q222" s="163"/>
      <c r="R222" s="163"/>
      <c r="S222" s="163"/>
      <c r="T222" s="163"/>
      <c r="U222" s="163"/>
      <c r="V222" s="163"/>
      <c r="W222" s="163"/>
      <c r="X222" s="163"/>
      <c r="Y222" s="163"/>
    </row>
    <row r="223" spans="3:25" s="175" customFormat="1" ht="12.75" customHeight="1">
      <c r="C223" s="299"/>
      <c r="D223" s="299"/>
      <c r="E223" s="299"/>
      <c r="G223" s="208"/>
      <c r="H223" s="176"/>
      <c r="I223" s="176"/>
      <c r="L223" s="204"/>
      <c r="M223" s="200"/>
      <c r="P223" s="200"/>
      <c r="Q223" s="163"/>
      <c r="R223" s="163"/>
      <c r="S223" s="163"/>
      <c r="T223" s="163"/>
      <c r="U223" s="163"/>
      <c r="V223" s="163"/>
      <c r="W223" s="163"/>
      <c r="X223" s="163"/>
      <c r="Y223" s="163"/>
    </row>
    <row r="224" spans="3:25" s="175" customFormat="1" ht="12.75" customHeight="1">
      <c r="C224" s="299"/>
      <c r="D224" s="299"/>
      <c r="E224" s="299"/>
      <c r="G224" s="208"/>
      <c r="H224" s="176"/>
      <c r="I224" s="176"/>
      <c r="L224" s="204"/>
      <c r="M224" s="200"/>
      <c r="P224" s="200"/>
      <c r="Q224" s="163"/>
      <c r="R224" s="163"/>
      <c r="S224" s="163"/>
      <c r="T224" s="163"/>
      <c r="U224" s="163"/>
      <c r="V224" s="163"/>
      <c r="W224" s="163"/>
      <c r="X224" s="163"/>
      <c r="Y224" s="163"/>
    </row>
    <row r="225" spans="3:25" s="175" customFormat="1" ht="12.75" customHeight="1">
      <c r="C225" s="299"/>
      <c r="D225" s="299"/>
      <c r="E225" s="299"/>
      <c r="G225" s="208"/>
      <c r="H225" s="176"/>
      <c r="I225" s="176"/>
      <c r="L225" s="204"/>
      <c r="M225" s="200"/>
      <c r="P225" s="200"/>
      <c r="Q225" s="163"/>
      <c r="R225" s="163"/>
      <c r="S225" s="163"/>
      <c r="T225" s="163"/>
      <c r="U225" s="163"/>
      <c r="V225" s="163"/>
      <c r="W225" s="163"/>
      <c r="X225" s="163"/>
      <c r="Y225" s="163"/>
    </row>
    <row r="226" spans="3:25" s="175" customFormat="1" ht="12.75" customHeight="1">
      <c r="C226" s="299"/>
      <c r="D226" s="299"/>
      <c r="E226" s="299"/>
      <c r="G226" s="208"/>
      <c r="H226" s="176"/>
      <c r="I226" s="176"/>
      <c r="L226" s="204"/>
      <c r="M226" s="200"/>
      <c r="P226" s="200"/>
      <c r="Q226" s="163"/>
      <c r="R226" s="163"/>
      <c r="S226" s="163"/>
      <c r="T226" s="163"/>
      <c r="U226" s="163"/>
      <c r="V226" s="163"/>
      <c r="W226" s="163"/>
      <c r="X226" s="163"/>
      <c r="Y226" s="163"/>
    </row>
    <row r="227" spans="3:25" s="175" customFormat="1" ht="12.75" customHeight="1">
      <c r="C227" s="299"/>
      <c r="D227" s="299"/>
      <c r="E227" s="299"/>
      <c r="G227" s="208"/>
      <c r="H227" s="176"/>
      <c r="I227" s="176"/>
      <c r="L227" s="204"/>
      <c r="M227" s="200"/>
      <c r="P227" s="200"/>
      <c r="Q227" s="163"/>
      <c r="R227" s="163"/>
      <c r="S227" s="163"/>
      <c r="T227" s="163"/>
      <c r="U227" s="163"/>
      <c r="V227" s="163"/>
      <c r="W227" s="163"/>
      <c r="X227" s="163"/>
      <c r="Y227" s="163"/>
    </row>
    <row r="228" spans="3:25" s="175" customFormat="1" ht="12.75" customHeight="1">
      <c r="C228" s="299"/>
      <c r="D228" s="299"/>
      <c r="E228" s="299"/>
      <c r="G228" s="208"/>
      <c r="H228" s="176"/>
      <c r="I228" s="176"/>
      <c r="L228" s="204"/>
      <c r="M228" s="200"/>
      <c r="P228" s="200"/>
      <c r="Q228" s="163"/>
      <c r="R228" s="163"/>
      <c r="S228" s="163"/>
      <c r="T228" s="163"/>
      <c r="U228" s="163"/>
      <c r="V228" s="163"/>
      <c r="W228" s="163"/>
      <c r="X228" s="163"/>
      <c r="Y228" s="163"/>
    </row>
    <row r="229" spans="3:25" s="175" customFormat="1" ht="12.75" customHeight="1">
      <c r="C229" s="299"/>
      <c r="D229" s="299"/>
      <c r="E229" s="299"/>
      <c r="G229" s="208"/>
      <c r="H229" s="176"/>
      <c r="I229" s="176"/>
      <c r="L229" s="204"/>
      <c r="M229" s="200"/>
      <c r="P229" s="200"/>
      <c r="Q229" s="163"/>
      <c r="R229" s="163"/>
      <c r="S229" s="163"/>
      <c r="T229" s="163"/>
      <c r="U229" s="163"/>
      <c r="V229" s="163"/>
      <c r="W229" s="163"/>
      <c r="X229" s="163"/>
      <c r="Y229" s="163"/>
    </row>
    <row r="230" spans="3:25" s="175" customFormat="1" ht="12.75" customHeight="1">
      <c r="C230" s="299"/>
      <c r="D230" s="299"/>
      <c r="E230" s="299"/>
      <c r="G230" s="208"/>
      <c r="H230" s="176"/>
      <c r="I230" s="176"/>
      <c r="L230" s="204"/>
      <c r="M230" s="200"/>
      <c r="P230" s="200"/>
      <c r="Q230" s="163"/>
      <c r="R230" s="163"/>
      <c r="S230" s="163"/>
      <c r="T230" s="163"/>
      <c r="U230" s="163"/>
      <c r="V230" s="163"/>
      <c r="W230" s="163"/>
      <c r="X230" s="163"/>
      <c r="Y230" s="163"/>
    </row>
    <row r="231" spans="3:25" s="175" customFormat="1" ht="12.75" customHeight="1">
      <c r="C231" s="299"/>
      <c r="D231" s="299"/>
      <c r="E231" s="299"/>
      <c r="G231" s="208"/>
      <c r="H231" s="176"/>
      <c r="I231" s="176"/>
      <c r="L231" s="204"/>
      <c r="M231" s="200"/>
      <c r="P231" s="200"/>
      <c r="Q231" s="163"/>
      <c r="R231" s="163"/>
      <c r="S231" s="163"/>
      <c r="T231" s="163"/>
      <c r="U231" s="163"/>
      <c r="V231" s="163"/>
      <c r="W231" s="163"/>
      <c r="X231" s="163"/>
      <c r="Y231" s="163"/>
    </row>
    <row r="232" spans="3:25" s="175" customFormat="1" ht="12.75" customHeight="1">
      <c r="C232" s="299"/>
      <c r="D232" s="299"/>
      <c r="E232" s="299"/>
      <c r="G232" s="208"/>
      <c r="H232" s="176"/>
      <c r="I232" s="176"/>
      <c r="L232" s="204"/>
      <c r="M232" s="200"/>
      <c r="P232" s="200"/>
      <c r="Q232" s="163"/>
      <c r="R232" s="163"/>
      <c r="S232" s="163"/>
      <c r="T232" s="163"/>
      <c r="U232" s="163"/>
      <c r="V232" s="163"/>
      <c r="W232" s="163"/>
      <c r="X232" s="163"/>
      <c r="Y232" s="163"/>
    </row>
    <row r="233" spans="3:25" s="175" customFormat="1" ht="12.75" customHeight="1">
      <c r="C233" s="299"/>
      <c r="D233" s="299"/>
      <c r="E233" s="299"/>
      <c r="G233" s="208"/>
      <c r="H233" s="176"/>
      <c r="I233" s="176"/>
      <c r="L233" s="204"/>
      <c r="M233" s="200"/>
      <c r="P233" s="200"/>
      <c r="Q233" s="163"/>
      <c r="R233" s="163"/>
      <c r="S233" s="163"/>
      <c r="T233" s="163"/>
      <c r="U233" s="163"/>
      <c r="V233" s="163"/>
      <c r="W233" s="163"/>
      <c r="X233" s="163"/>
      <c r="Y233" s="163"/>
    </row>
    <row r="234" spans="3:25" s="175" customFormat="1" ht="12.75" customHeight="1">
      <c r="C234" s="299"/>
      <c r="D234" s="299"/>
      <c r="E234" s="299"/>
      <c r="G234" s="208"/>
      <c r="H234" s="176"/>
      <c r="I234" s="176"/>
      <c r="L234" s="204"/>
      <c r="M234" s="200"/>
      <c r="P234" s="200"/>
      <c r="Q234" s="163"/>
      <c r="R234" s="163"/>
      <c r="S234" s="163"/>
      <c r="T234" s="163"/>
      <c r="U234" s="163"/>
      <c r="V234" s="163"/>
      <c r="W234" s="163"/>
      <c r="X234" s="163"/>
      <c r="Y234" s="163"/>
    </row>
    <row r="235" spans="3:25" s="175" customFormat="1" ht="12.75" customHeight="1">
      <c r="C235" s="299"/>
      <c r="D235" s="299"/>
      <c r="E235" s="299"/>
      <c r="G235" s="208"/>
      <c r="H235" s="176"/>
      <c r="I235" s="176"/>
      <c r="L235" s="204"/>
      <c r="M235" s="200"/>
      <c r="P235" s="200"/>
      <c r="Q235" s="163"/>
      <c r="R235" s="163"/>
      <c r="S235" s="163"/>
      <c r="T235" s="163"/>
      <c r="U235" s="163"/>
      <c r="V235" s="163"/>
      <c r="W235" s="163"/>
      <c r="X235" s="163"/>
      <c r="Y235" s="163"/>
    </row>
    <row r="236" spans="3:25" s="175" customFormat="1" ht="12.75" customHeight="1">
      <c r="C236" s="299"/>
      <c r="D236" s="299"/>
      <c r="E236" s="299"/>
      <c r="G236" s="208"/>
      <c r="H236" s="176"/>
      <c r="I236" s="176"/>
      <c r="L236" s="204"/>
      <c r="M236" s="200"/>
      <c r="P236" s="200"/>
      <c r="Q236" s="163"/>
      <c r="R236" s="163"/>
      <c r="S236" s="163"/>
      <c r="T236" s="163"/>
      <c r="U236" s="163"/>
      <c r="V236" s="163"/>
      <c r="W236" s="163"/>
      <c r="X236" s="163"/>
      <c r="Y236" s="163"/>
    </row>
    <row r="237" spans="3:25" s="175" customFormat="1" ht="12.75" customHeight="1">
      <c r="C237" s="299"/>
      <c r="D237" s="299"/>
      <c r="E237" s="299"/>
      <c r="G237" s="208"/>
      <c r="H237" s="176"/>
      <c r="I237" s="176"/>
      <c r="L237" s="204"/>
      <c r="M237" s="200"/>
      <c r="P237" s="200"/>
      <c r="Q237" s="163"/>
      <c r="R237" s="163"/>
      <c r="S237" s="163"/>
      <c r="T237" s="163"/>
      <c r="U237" s="163"/>
      <c r="V237" s="163"/>
      <c r="W237" s="163"/>
      <c r="X237" s="163"/>
      <c r="Y237" s="163"/>
    </row>
    <row r="238" spans="3:25" s="175" customFormat="1" ht="12.75" customHeight="1">
      <c r="C238" s="299"/>
      <c r="D238" s="299"/>
      <c r="E238" s="299"/>
      <c r="G238" s="208"/>
      <c r="H238" s="176"/>
      <c r="I238" s="176"/>
      <c r="L238" s="204"/>
      <c r="M238" s="200"/>
      <c r="P238" s="200"/>
      <c r="Q238" s="163"/>
      <c r="R238" s="163"/>
      <c r="S238" s="163"/>
      <c r="T238" s="163"/>
      <c r="U238" s="163"/>
      <c r="V238" s="163"/>
      <c r="W238" s="163"/>
      <c r="X238" s="163"/>
      <c r="Y238" s="163"/>
    </row>
    <row r="239" spans="3:25" s="175" customFormat="1" ht="12.75" customHeight="1">
      <c r="C239" s="299"/>
      <c r="D239" s="299"/>
      <c r="E239" s="299"/>
      <c r="G239" s="208"/>
      <c r="H239" s="176"/>
      <c r="I239" s="176"/>
      <c r="L239" s="204"/>
      <c r="M239" s="200"/>
      <c r="P239" s="200"/>
      <c r="Q239" s="163"/>
      <c r="R239" s="163"/>
      <c r="S239" s="163"/>
      <c r="T239" s="163"/>
      <c r="U239" s="163"/>
      <c r="V239" s="163"/>
      <c r="W239" s="163"/>
      <c r="X239" s="163"/>
      <c r="Y239" s="163"/>
    </row>
    <row r="240" spans="3:25" s="175" customFormat="1" ht="12.75" customHeight="1">
      <c r="C240" s="299"/>
      <c r="D240" s="299"/>
      <c r="E240" s="299"/>
      <c r="G240" s="208"/>
      <c r="H240" s="176"/>
      <c r="I240" s="176"/>
      <c r="L240" s="204"/>
      <c r="M240" s="200"/>
      <c r="P240" s="200"/>
      <c r="Q240" s="163"/>
      <c r="R240" s="163"/>
      <c r="S240" s="163"/>
      <c r="T240" s="163"/>
      <c r="U240" s="163"/>
      <c r="V240" s="163"/>
      <c r="W240" s="163"/>
      <c r="X240" s="163"/>
      <c r="Y240" s="163"/>
    </row>
    <row r="241" spans="3:25" s="175" customFormat="1" ht="12.75" customHeight="1">
      <c r="C241" s="299"/>
      <c r="D241" s="299"/>
      <c r="E241" s="299"/>
      <c r="G241" s="208"/>
      <c r="H241" s="176"/>
      <c r="I241" s="176"/>
      <c r="L241" s="204"/>
      <c r="M241" s="200"/>
      <c r="P241" s="200"/>
      <c r="Q241" s="163"/>
      <c r="R241" s="163"/>
      <c r="S241" s="163"/>
      <c r="T241" s="163"/>
      <c r="U241" s="163"/>
      <c r="V241" s="163"/>
      <c r="W241" s="163"/>
      <c r="X241" s="163"/>
      <c r="Y241" s="163"/>
    </row>
    <row r="242" spans="3:25" s="175" customFormat="1" ht="12.75" customHeight="1">
      <c r="C242" s="299"/>
      <c r="D242" s="299"/>
      <c r="E242" s="299"/>
      <c r="G242" s="208"/>
      <c r="H242" s="176"/>
      <c r="I242" s="176"/>
      <c r="L242" s="204"/>
      <c r="M242" s="200"/>
      <c r="P242" s="200"/>
      <c r="Q242" s="163"/>
      <c r="R242" s="163"/>
      <c r="S242" s="163"/>
      <c r="T242" s="163"/>
      <c r="U242" s="163"/>
      <c r="V242" s="163"/>
      <c r="W242" s="163"/>
      <c r="X242" s="163"/>
      <c r="Y242" s="163"/>
    </row>
    <row r="243" spans="3:25" s="175" customFormat="1" ht="12.75" customHeight="1">
      <c r="C243" s="299"/>
      <c r="D243" s="299"/>
      <c r="E243" s="299"/>
      <c r="G243" s="208"/>
      <c r="H243" s="176"/>
      <c r="I243" s="176"/>
      <c r="L243" s="204"/>
      <c r="M243" s="200"/>
      <c r="P243" s="200"/>
      <c r="Q243" s="163"/>
      <c r="R243" s="163"/>
      <c r="S243" s="163"/>
      <c r="T243" s="163"/>
      <c r="U243" s="163"/>
      <c r="V243" s="163"/>
      <c r="W243" s="163"/>
      <c r="X243" s="163"/>
      <c r="Y243" s="163"/>
    </row>
    <row r="244" spans="3:25" s="175" customFormat="1" ht="12.75" customHeight="1">
      <c r="C244" s="299"/>
      <c r="D244" s="299"/>
      <c r="E244" s="299"/>
      <c r="G244" s="208"/>
      <c r="H244" s="176"/>
      <c r="I244" s="176"/>
      <c r="L244" s="204"/>
      <c r="M244" s="200"/>
      <c r="P244" s="200"/>
      <c r="Q244" s="163"/>
      <c r="R244" s="163"/>
      <c r="S244" s="163"/>
      <c r="T244" s="163"/>
      <c r="U244" s="163"/>
      <c r="V244" s="163"/>
      <c r="W244" s="163"/>
      <c r="X244" s="163"/>
      <c r="Y244" s="163"/>
    </row>
    <row r="245" spans="3:25" s="175" customFormat="1" ht="12.75" customHeight="1">
      <c r="C245" s="299"/>
      <c r="D245" s="299"/>
      <c r="E245" s="299"/>
      <c r="G245" s="208"/>
      <c r="H245" s="176"/>
      <c r="I245" s="176"/>
      <c r="L245" s="204"/>
      <c r="M245" s="200"/>
      <c r="P245" s="200"/>
      <c r="Q245" s="163"/>
      <c r="R245" s="163"/>
      <c r="S245" s="163"/>
      <c r="T245" s="163"/>
      <c r="U245" s="163"/>
      <c r="V245" s="163"/>
      <c r="W245" s="163"/>
      <c r="X245" s="163"/>
      <c r="Y245" s="163"/>
    </row>
    <row r="246" spans="3:25" s="175" customFormat="1" ht="12.75" customHeight="1">
      <c r="C246" s="299"/>
      <c r="D246" s="299"/>
      <c r="E246" s="299"/>
      <c r="G246" s="208"/>
      <c r="H246" s="176"/>
      <c r="I246" s="176"/>
      <c r="L246" s="204"/>
      <c r="M246" s="200"/>
      <c r="P246" s="200"/>
      <c r="Q246" s="163"/>
      <c r="R246" s="163"/>
      <c r="S246" s="163"/>
      <c r="T246" s="163"/>
      <c r="U246" s="163"/>
      <c r="V246" s="163"/>
      <c r="W246" s="163"/>
      <c r="X246" s="163"/>
      <c r="Y246" s="163"/>
    </row>
    <row r="247" spans="3:25" s="175" customFormat="1" ht="12.75" customHeight="1">
      <c r="C247" s="299"/>
      <c r="D247" s="299"/>
      <c r="E247" s="299"/>
      <c r="G247" s="208"/>
      <c r="H247" s="176"/>
      <c r="I247" s="176"/>
      <c r="L247" s="204"/>
      <c r="M247" s="200"/>
      <c r="P247" s="200"/>
      <c r="Q247" s="163"/>
      <c r="R247" s="163"/>
      <c r="S247" s="163"/>
      <c r="T247" s="163"/>
      <c r="U247" s="163"/>
      <c r="V247" s="163"/>
      <c r="W247" s="163"/>
      <c r="X247" s="163"/>
      <c r="Y247" s="163"/>
    </row>
    <row r="248" spans="3:25" s="175" customFormat="1" ht="12.75" customHeight="1">
      <c r="C248" s="299"/>
      <c r="D248" s="299"/>
      <c r="E248" s="299"/>
      <c r="G248" s="208"/>
      <c r="H248" s="176"/>
      <c r="I248" s="176"/>
      <c r="L248" s="204"/>
      <c r="M248" s="200"/>
      <c r="P248" s="200"/>
      <c r="Q248" s="163"/>
      <c r="R248" s="163"/>
      <c r="S248" s="163"/>
      <c r="T248" s="163"/>
      <c r="U248" s="163"/>
      <c r="V248" s="163"/>
      <c r="W248" s="163"/>
      <c r="X248" s="163"/>
      <c r="Y248" s="163"/>
    </row>
    <row r="249" spans="3:25" s="175" customFormat="1" ht="12.75" customHeight="1">
      <c r="C249" s="299"/>
      <c r="D249" s="299"/>
      <c r="E249" s="299"/>
      <c r="G249" s="208"/>
      <c r="H249" s="176"/>
      <c r="I249" s="176"/>
      <c r="L249" s="204"/>
      <c r="M249" s="200"/>
      <c r="P249" s="200"/>
      <c r="Q249" s="163"/>
      <c r="R249" s="163"/>
      <c r="S249" s="163"/>
      <c r="T249" s="163"/>
      <c r="U249" s="163"/>
      <c r="V249" s="163"/>
      <c r="W249" s="163"/>
      <c r="X249" s="163"/>
      <c r="Y249" s="163"/>
    </row>
    <row r="250" spans="3:25" s="175" customFormat="1" ht="12.75" customHeight="1">
      <c r="C250" s="299"/>
      <c r="D250" s="299"/>
      <c r="E250" s="299"/>
      <c r="G250" s="208"/>
      <c r="H250" s="176"/>
      <c r="I250" s="176"/>
      <c r="L250" s="204"/>
      <c r="M250" s="200"/>
      <c r="P250" s="200"/>
      <c r="Q250" s="163"/>
      <c r="R250" s="163"/>
      <c r="S250" s="163"/>
      <c r="T250" s="163"/>
      <c r="U250" s="163"/>
      <c r="V250" s="163"/>
      <c r="W250" s="163"/>
      <c r="X250" s="163"/>
      <c r="Y250" s="163"/>
    </row>
    <row r="251" spans="3:25" s="175" customFormat="1" ht="12.75" customHeight="1">
      <c r="C251" s="299"/>
      <c r="D251" s="299"/>
      <c r="E251" s="299"/>
      <c r="G251" s="208"/>
      <c r="H251" s="176"/>
      <c r="I251" s="176"/>
      <c r="L251" s="204"/>
      <c r="M251" s="200"/>
      <c r="P251" s="200"/>
      <c r="Q251" s="163"/>
      <c r="R251" s="163"/>
      <c r="S251" s="163"/>
      <c r="T251" s="163"/>
      <c r="U251" s="163"/>
      <c r="V251" s="163"/>
      <c r="W251" s="163"/>
      <c r="X251" s="163"/>
      <c r="Y251" s="163"/>
    </row>
    <row r="252" spans="3:25" s="175" customFormat="1" ht="12.75" customHeight="1">
      <c r="C252" s="299"/>
      <c r="D252" s="299"/>
      <c r="E252" s="299"/>
      <c r="G252" s="208"/>
      <c r="H252" s="176"/>
      <c r="I252" s="176"/>
      <c r="L252" s="204"/>
      <c r="M252" s="200"/>
      <c r="P252" s="200"/>
      <c r="Q252" s="163"/>
      <c r="R252" s="163"/>
      <c r="S252" s="163"/>
      <c r="T252" s="163"/>
      <c r="U252" s="163"/>
      <c r="V252" s="163"/>
      <c r="W252" s="163"/>
      <c r="X252" s="163"/>
      <c r="Y252" s="163"/>
    </row>
    <row r="253" spans="3:25" s="175" customFormat="1" ht="12.75" customHeight="1">
      <c r="C253" s="299"/>
      <c r="D253" s="299"/>
      <c r="E253" s="299"/>
      <c r="G253" s="208"/>
      <c r="H253" s="176"/>
      <c r="I253" s="176"/>
      <c r="L253" s="204"/>
      <c r="M253" s="200"/>
      <c r="P253" s="200"/>
      <c r="Q253" s="163"/>
      <c r="R253" s="163"/>
      <c r="S253" s="163"/>
      <c r="T253" s="163"/>
      <c r="U253" s="163"/>
      <c r="V253" s="163"/>
      <c r="W253" s="163"/>
      <c r="X253" s="163"/>
      <c r="Y253" s="163"/>
    </row>
    <row r="254" spans="3:25" s="175" customFormat="1" ht="12.75" customHeight="1">
      <c r="C254" s="299"/>
      <c r="D254" s="299"/>
      <c r="E254" s="299"/>
      <c r="G254" s="208"/>
      <c r="H254" s="176"/>
      <c r="I254" s="176"/>
      <c r="L254" s="204"/>
      <c r="M254" s="200"/>
      <c r="P254" s="200"/>
      <c r="Q254" s="163"/>
      <c r="R254" s="163"/>
      <c r="S254" s="163"/>
      <c r="T254" s="163"/>
      <c r="U254" s="163"/>
      <c r="V254" s="163"/>
      <c r="W254" s="163"/>
      <c r="X254" s="163"/>
      <c r="Y254" s="163"/>
    </row>
    <row r="255" spans="3:25" s="175" customFormat="1" ht="12.75" customHeight="1">
      <c r="C255" s="299"/>
      <c r="D255" s="299"/>
      <c r="E255" s="299"/>
      <c r="G255" s="208"/>
      <c r="H255" s="176"/>
      <c r="I255" s="176"/>
      <c r="L255" s="204"/>
      <c r="M255" s="200"/>
      <c r="P255" s="200"/>
      <c r="Q255" s="163"/>
      <c r="R255" s="163"/>
      <c r="S255" s="163"/>
      <c r="T255" s="163"/>
      <c r="U255" s="163"/>
      <c r="V255" s="163"/>
      <c r="W255" s="163"/>
      <c r="X255" s="163"/>
      <c r="Y255" s="163"/>
    </row>
    <row r="256" spans="3:25" s="175" customFormat="1" ht="12.75" customHeight="1">
      <c r="C256" s="299"/>
      <c r="D256" s="299"/>
      <c r="E256" s="299"/>
      <c r="G256" s="208"/>
      <c r="H256" s="176"/>
      <c r="I256" s="176"/>
      <c r="L256" s="204"/>
      <c r="M256" s="200"/>
      <c r="P256" s="200"/>
      <c r="Q256" s="163"/>
      <c r="R256" s="163"/>
      <c r="S256" s="163"/>
      <c r="T256" s="163"/>
      <c r="U256" s="163"/>
      <c r="V256" s="163"/>
      <c r="W256" s="163"/>
      <c r="X256" s="163"/>
      <c r="Y256" s="163"/>
    </row>
    <row r="257" spans="3:25" s="175" customFormat="1" ht="12.75" customHeight="1">
      <c r="C257" s="299"/>
      <c r="D257" s="299"/>
      <c r="E257" s="299"/>
      <c r="G257" s="208"/>
      <c r="H257" s="176"/>
      <c r="I257" s="176"/>
      <c r="L257" s="204"/>
      <c r="M257" s="200"/>
      <c r="P257" s="200"/>
      <c r="Q257" s="163"/>
      <c r="R257" s="163"/>
      <c r="S257" s="163"/>
      <c r="T257" s="163"/>
      <c r="U257" s="163"/>
      <c r="V257" s="163"/>
      <c r="W257" s="163"/>
      <c r="X257" s="163"/>
      <c r="Y257" s="163"/>
    </row>
    <row r="258" spans="3:25" s="175" customFormat="1" ht="12.75" customHeight="1">
      <c r="C258" s="299"/>
      <c r="D258" s="299"/>
      <c r="E258" s="299"/>
      <c r="G258" s="208"/>
      <c r="H258" s="176"/>
      <c r="I258" s="176"/>
      <c r="L258" s="204"/>
      <c r="M258" s="200"/>
      <c r="P258" s="200"/>
      <c r="Q258" s="163"/>
      <c r="R258" s="163"/>
      <c r="S258" s="163"/>
      <c r="T258" s="163"/>
      <c r="U258" s="163"/>
      <c r="V258" s="163"/>
      <c r="W258" s="163"/>
      <c r="X258" s="163"/>
      <c r="Y258" s="163"/>
    </row>
    <row r="259" spans="3:25" s="175" customFormat="1" ht="12.75" customHeight="1">
      <c r="C259" s="299"/>
      <c r="D259" s="299"/>
      <c r="E259" s="299"/>
      <c r="G259" s="208"/>
      <c r="H259" s="176"/>
      <c r="I259" s="176"/>
      <c r="L259" s="204"/>
      <c r="M259" s="200"/>
      <c r="P259" s="200"/>
      <c r="Q259" s="163"/>
      <c r="R259" s="163"/>
      <c r="S259" s="163"/>
      <c r="T259" s="163"/>
      <c r="U259" s="163"/>
      <c r="V259" s="163"/>
      <c r="W259" s="163"/>
      <c r="X259" s="163"/>
      <c r="Y259" s="163"/>
    </row>
    <row r="260" spans="3:25" s="175" customFormat="1" ht="12.75" customHeight="1">
      <c r="C260" s="299"/>
      <c r="D260" s="299"/>
      <c r="E260" s="299"/>
      <c r="G260" s="208"/>
      <c r="H260" s="176"/>
      <c r="I260" s="176"/>
      <c r="L260" s="204"/>
      <c r="M260" s="200"/>
      <c r="P260" s="200"/>
      <c r="Q260" s="163"/>
      <c r="R260" s="163"/>
      <c r="S260" s="163"/>
      <c r="T260" s="163"/>
      <c r="U260" s="163"/>
      <c r="V260" s="163"/>
      <c r="W260" s="163"/>
      <c r="X260" s="163"/>
      <c r="Y260" s="163"/>
    </row>
    <row r="261" spans="3:25" s="175" customFormat="1" ht="12.75" customHeight="1">
      <c r="C261" s="299"/>
      <c r="D261" s="299"/>
      <c r="E261" s="299"/>
      <c r="G261" s="208"/>
      <c r="H261" s="176"/>
      <c r="I261" s="176"/>
      <c r="L261" s="204"/>
      <c r="M261" s="200"/>
      <c r="P261" s="200"/>
      <c r="Q261" s="163"/>
      <c r="R261" s="163"/>
      <c r="S261" s="163"/>
      <c r="T261" s="163"/>
      <c r="U261" s="163"/>
      <c r="V261" s="163"/>
      <c r="W261" s="163"/>
      <c r="X261" s="163"/>
      <c r="Y261" s="163"/>
    </row>
    <row r="262" spans="3:25" s="175" customFormat="1" ht="12.75" customHeight="1">
      <c r="C262" s="299"/>
      <c r="D262" s="299"/>
      <c r="E262" s="299"/>
      <c r="G262" s="208"/>
      <c r="H262" s="176"/>
      <c r="I262" s="176"/>
      <c r="L262" s="204"/>
      <c r="M262" s="200"/>
      <c r="P262" s="200"/>
      <c r="Q262" s="163"/>
      <c r="R262" s="163"/>
      <c r="S262" s="163"/>
      <c r="T262" s="163"/>
      <c r="U262" s="163"/>
      <c r="V262" s="163"/>
      <c r="W262" s="163"/>
      <c r="X262" s="163"/>
      <c r="Y262" s="163"/>
    </row>
    <row r="263" spans="3:25" s="175" customFormat="1" ht="12.75" customHeight="1">
      <c r="C263" s="299"/>
      <c r="D263" s="299"/>
      <c r="E263" s="299"/>
      <c r="G263" s="208"/>
      <c r="H263" s="176"/>
      <c r="I263" s="176"/>
      <c r="L263" s="204"/>
      <c r="M263" s="200"/>
      <c r="P263" s="200"/>
      <c r="Q263" s="163"/>
      <c r="R263" s="163"/>
      <c r="S263" s="163"/>
      <c r="T263" s="163"/>
      <c r="U263" s="163"/>
      <c r="V263" s="163"/>
      <c r="W263" s="163"/>
      <c r="X263" s="163"/>
      <c r="Y263" s="163"/>
    </row>
    <row r="264" spans="3:25" s="175" customFormat="1" ht="12.75" customHeight="1">
      <c r="C264" s="299"/>
      <c r="D264" s="299"/>
      <c r="E264" s="299"/>
      <c r="G264" s="208"/>
      <c r="H264" s="176"/>
      <c r="I264" s="176"/>
      <c r="L264" s="204"/>
      <c r="M264" s="200"/>
      <c r="P264" s="200"/>
      <c r="Q264" s="163"/>
      <c r="R264" s="163"/>
      <c r="S264" s="163"/>
      <c r="T264" s="163"/>
      <c r="U264" s="163"/>
      <c r="V264" s="163"/>
      <c r="W264" s="163"/>
      <c r="X264" s="163"/>
      <c r="Y264" s="163"/>
    </row>
    <row r="265" spans="3:25" s="175" customFormat="1" ht="12.75" customHeight="1">
      <c r="C265" s="299"/>
      <c r="D265" s="299"/>
      <c r="E265" s="299"/>
      <c r="G265" s="208"/>
      <c r="H265" s="176"/>
      <c r="I265" s="176"/>
      <c r="L265" s="204"/>
      <c r="M265" s="200"/>
      <c r="P265" s="200"/>
      <c r="Q265" s="163"/>
      <c r="R265" s="163"/>
      <c r="S265" s="163"/>
      <c r="T265" s="163"/>
      <c r="U265" s="163"/>
      <c r="V265" s="163"/>
      <c r="W265" s="163"/>
      <c r="X265" s="163"/>
      <c r="Y265" s="163"/>
    </row>
    <row r="266" spans="3:25" s="175" customFormat="1" ht="12.75" customHeight="1">
      <c r="C266" s="299"/>
      <c r="D266" s="299"/>
      <c r="E266" s="299"/>
      <c r="G266" s="208"/>
      <c r="H266" s="176"/>
      <c r="I266" s="176"/>
      <c r="L266" s="204"/>
      <c r="M266" s="200"/>
      <c r="P266" s="200"/>
      <c r="Q266" s="163"/>
      <c r="R266" s="163"/>
      <c r="S266" s="163"/>
      <c r="T266" s="163"/>
      <c r="U266" s="163"/>
      <c r="V266" s="163"/>
      <c r="W266" s="163"/>
      <c r="X266" s="163"/>
      <c r="Y266" s="163"/>
    </row>
    <row r="267" spans="3:25" s="175" customFormat="1" ht="12.75" customHeight="1">
      <c r="C267" s="299"/>
      <c r="D267" s="299"/>
      <c r="E267" s="299"/>
      <c r="G267" s="208"/>
      <c r="H267" s="176"/>
      <c r="I267" s="176"/>
      <c r="L267" s="204"/>
      <c r="M267" s="200"/>
      <c r="P267" s="200"/>
      <c r="Q267" s="163"/>
      <c r="R267" s="163"/>
      <c r="S267" s="163"/>
      <c r="T267" s="163"/>
      <c r="U267" s="163"/>
      <c r="V267" s="163"/>
      <c r="W267" s="163"/>
      <c r="X267" s="163"/>
      <c r="Y267" s="163"/>
    </row>
    <row r="268" spans="3:25" s="175" customFormat="1" ht="12.75" customHeight="1">
      <c r="C268" s="299"/>
      <c r="D268" s="299"/>
      <c r="E268" s="299"/>
      <c r="G268" s="208"/>
      <c r="H268" s="176"/>
      <c r="I268" s="176"/>
      <c r="L268" s="204"/>
      <c r="M268" s="200"/>
      <c r="P268" s="200"/>
      <c r="Q268" s="163"/>
      <c r="R268" s="163"/>
      <c r="S268" s="163"/>
      <c r="T268" s="163"/>
      <c r="U268" s="163"/>
      <c r="V268" s="163"/>
      <c r="W268" s="163"/>
      <c r="X268" s="163"/>
      <c r="Y268" s="163"/>
    </row>
    <row r="269" spans="3:25" s="175" customFormat="1" ht="12.75" customHeight="1">
      <c r="C269" s="299"/>
      <c r="D269" s="299"/>
      <c r="E269" s="299"/>
      <c r="G269" s="208"/>
      <c r="H269" s="176"/>
      <c r="I269" s="176"/>
      <c r="L269" s="204"/>
      <c r="M269" s="200"/>
      <c r="P269" s="200"/>
      <c r="Q269" s="163"/>
      <c r="R269" s="163"/>
      <c r="S269" s="163"/>
      <c r="T269" s="163"/>
      <c r="U269" s="163"/>
      <c r="V269" s="163"/>
      <c r="W269" s="163"/>
      <c r="X269" s="163"/>
      <c r="Y269" s="163"/>
    </row>
    <row r="270" spans="3:25" s="175" customFormat="1" ht="12.75" customHeight="1">
      <c r="C270" s="299"/>
      <c r="D270" s="299"/>
      <c r="E270" s="299"/>
      <c r="G270" s="208"/>
      <c r="H270" s="176"/>
      <c r="I270" s="176"/>
      <c r="L270" s="204"/>
      <c r="M270" s="200"/>
      <c r="P270" s="200"/>
      <c r="Q270" s="163"/>
      <c r="R270" s="163"/>
      <c r="S270" s="163"/>
      <c r="T270" s="163"/>
      <c r="U270" s="163"/>
      <c r="V270" s="163"/>
      <c r="W270" s="163"/>
      <c r="X270" s="163"/>
      <c r="Y270" s="163"/>
    </row>
    <row r="271" spans="3:25" s="175" customFormat="1" ht="12.75" customHeight="1">
      <c r="C271" s="299"/>
      <c r="D271" s="299"/>
      <c r="E271" s="299"/>
      <c r="G271" s="208"/>
      <c r="H271" s="176"/>
      <c r="I271" s="176"/>
      <c r="L271" s="204"/>
      <c r="M271" s="200"/>
      <c r="P271" s="200"/>
      <c r="Q271" s="163"/>
      <c r="R271" s="163"/>
      <c r="S271" s="163"/>
      <c r="T271" s="163"/>
      <c r="U271" s="163"/>
      <c r="V271" s="163"/>
      <c r="W271" s="163"/>
      <c r="X271" s="163"/>
      <c r="Y271" s="163"/>
    </row>
    <row r="272" spans="3:25" s="175" customFormat="1" ht="12.75" customHeight="1">
      <c r="C272" s="299"/>
      <c r="D272" s="299"/>
      <c r="E272" s="299"/>
      <c r="G272" s="208"/>
      <c r="H272" s="176"/>
      <c r="I272" s="176"/>
      <c r="L272" s="204"/>
      <c r="M272" s="200"/>
      <c r="P272" s="200"/>
      <c r="Q272" s="163"/>
      <c r="R272" s="163"/>
      <c r="S272" s="163"/>
      <c r="T272" s="163"/>
      <c r="U272" s="163"/>
      <c r="V272" s="163"/>
      <c r="W272" s="163"/>
      <c r="X272" s="163"/>
      <c r="Y272" s="163"/>
    </row>
    <row r="273" spans="3:25" s="175" customFormat="1" ht="12.75" customHeight="1">
      <c r="C273" s="299"/>
      <c r="D273" s="299"/>
      <c r="E273" s="299"/>
      <c r="G273" s="208"/>
      <c r="H273" s="176"/>
      <c r="I273" s="176"/>
      <c r="L273" s="204"/>
      <c r="M273" s="200"/>
      <c r="P273" s="200"/>
      <c r="Q273" s="163"/>
      <c r="R273" s="163"/>
      <c r="S273" s="163"/>
      <c r="T273" s="163"/>
      <c r="U273" s="163"/>
      <c r="V273" s="163"/>
      <c r="W273" s="163"/>
      <c r="X273" s="163"/>
      <c r="Y273" s="163"/>
    </row>
    <row r="274" spans="3:25" s="175" customFormat="1" ht="12.75" customHeight="1">
      <c r="C274" s="299"/>
      <c r="D274" s="299"/>
      <c r="E274" s="299"/>
      <c r="G274" s="208"/>
      <c r="H274" s="176"/>
      <c r="I274" s="176"/>
      <c r="L274" s="204"/>
      <c r="M274" s="200"/>
      <c r="P274" s="200"/>
      <c r="Q274" s="163"/>
      <c r="R274" s="163"/>
      <c r="S274" s="163"/>
      <c r="T274" s="163"/>
      <c r="U274" s="163"/>
      <c r="V274" s="163"/>
      <c r="W274" s="163"/>
      <c r="X274" s="163"/>
      <c r="Y274" s="163"/>
    </row>
    <row r="275" spans="3:25" s="175" customFormat="1" ht="12.75" customHeight="1">
      <c r="C275" s="299"/>
      <c r="D275" s="299"/>
      <c r="E275" s="299"/>
      <c r="G275" s="208"/>
      <c r="H275" s="176"/>
      <c r="I275" s="176"/>
      <c r="L275" s="204"/>
      <c r="M275" s="200"/>
      <c r="P275" s="200"/>
      <c r="Q275" s="163"/>
      <c r="R275" s="163"/>
      <c r="S275" s="163"/>
      <c r="T275" s="163"/>
      <c r="U275" s="163"/>
      <c r="V275" s="163"/>
      <c r="W275" s="163"/>
      <c r="X275" s="163"/>
      <c r="Y275" s="163"/>
    </row>
    <row r="276" spans="3:25" s="175" customFormat="1" ht="12.75" customHeight="1">
      <c r="C276" s="299"/>
      <c r="D276" s="299"/>
      <c r="E276" s="299"/>
      <c r="G276" s="208"/>
      <c r="H276" s="176"/>
      <c r="I276" s="176"/>
      <c r="L276" s="204"/>
      <c r="M276" s="200"/>
      <c r="P276" s="200"/>
      <c r="Q276" s="163"/>
      <c r="R276" s="163"/>
      <c r="S276" s="163"/>
      <c r="T276" s="163"/>
      <c r="U276" s="163"/>
      <c r="V276" s="163"/>
      <c r="W276" s="163"/>
      <c r="X276" s="163"/>
      <c r="Y276" s="163"/>
    </row>
    <row r="277" spans="3:25" s="175" customFormat="1" ht="12.75" customHeight="1">
      <c r="C277" s="299"/>
      <c r="D277" s="299"/>
      <c r="E277" s="299"/>
      <c r="G277" s="208"/>
      <c r="H277" s="176"/>
      <c r="I277" s="176"/>
      <c r="L277" s="204"/>
      <c r="M277" s="200"/>
      <c r="P277" s="200"/>
      <c r="Q277" s="163"/>
      <c r="R277" s="163"/>
      <c r="S277" s="163"/>
      <c r="T277" s="163"/>
      <c r="U277" s="163"/>
      <c r="V277" s="163"/>
      <c r="W277" s="163"/>
      <c r="X277" s="163"/>
      <c r="Y277" s="163"/>
    </row>
    <row r="278" spans="3:25" s="175" customFormat="1" ht="12.75" customHeight="1">
      <c r="C278" s="299"/>
      <c r="D278" s="299"/>
      <c r="E278" s="299"/>
      <c r="G278" s="208"/>
      <c r="H278" s="176"/>
      <c r="I278" s="176"/>
      <c r="L278" s="204"/>
      <c r="M278" s="200"/>
      <c r="P278" s="200"/>
      <c r="Q278" s="163"/>
      <c r="R278" s="163"/>
      <c r="S278" s="163"/>
      <c r="T278" s="163"/>
      <c r="U278" s="163"/>
      <c r="V278" s="163"/>
      <c r="W278" s="163"/>
      <c r="X278" s="163"/>
      <c r="Y278" s="163"/>
    </row>
    <row r="279" spans="3:25" s="175" customFormat="1" ht="12.75" customHeight="1">
      <c r="C279" s="299"/>
      <c r="D279" s="299"/>
      <c r="E279" s="299"/>
      <c r="G279" s="208"/>
      <c r="H279" s="176"/>
      <c r="I279" s="176"/>
      <c r="L279" s="204"/>
      <c r="M279" s="200"/>
      <c r="P279" s="200"/>
      <c r="Q279" s="163"/>
      <c r="R279" s="163"/>
      <c r="S279" s="163"/>
      <c r="T279" s="163"/>
      <c r="U279" s="163"/>
      <c r="V279" s="163"/>
      <c r="W279" s="163"/>
      <c r="X279" s="163"/>
      <c r="Y279" s="163"/>
    </row>
    <row r="280" spans="3:25" s="175" customFormat="1" ht="12.75" customHeight="1">
      <c r="C280" s="299"/>
      <c r="D280" s="299"/>
      <c r="E280" s="299"/>
      <c r="G280" s="208"/>
      <c r="H280" s="176"/>
      <c r="I280" s="176"/>
      <c r="L280" s="204"/>
      <c r="M280" s="200"/>
      <c r="P280" s="200"/>
      <c r="Q280" s="163"/>
      <c r="R280" s="163"/>
      <c r="S280" s="163"/>
      <c r="T280" s="163"/>
      <c r="U280" s="163"/>
      <c r="V280" s="163"/>
      <c r="W280" s="163"/>
      <c r="X280" s="163"/>
      <c r="Y280" s="163"/>
    </row>
    <row r="281" spans="3:25" s="175" customFormat="1" ht="12.75" customHeight="1">
      <c r="C281" s="299"/>
      <c r="D281" s="299"/>
      <c r="E281" s="299"/>
      <c r="G281" s="208"/>
      <c r="H281" s="176"/>
      <c r="I281" s="176"/>
      <c r="L281" s="204"/>
      <c r="M281" s="200"/>
      <c r="P281" s="200"/>
      <c r="Q281" s="163"/>
      <c r="R281" s="163"/>
      <c r="S281" s="163"/>
      <c r="T281" s="163"/>
      <c r="U281" s="163"/>
      <c r="V281" s="163"/>
      <c r="W281" s="163"/>
      <c r="X281" s="163"/>
      <c r="Y281" s="163"/>
    </row>
    <row r="282" spans="3:25" s="175" customFormat="1" ht="12.75" customHeight="1">
      <c r="C282" s="299"/>
      <c r="D282" s="299"/>
      <c r="E282" s="299"/>
      <c r="G282" s="208"/>
      <c r="H282" s="176"/>
      <c r="I282" s="176"/>
      <c r="L282" s="204"/>
      <c r="M282" s="200"/>
      <c r="P282" s="200"/>
      <c r="Q282" s="163"/>
      <c r="R282" s="163"/>
      <c r="S282" s="163"/>
      <c r="T282" s="163"/>
      <c r="U282" s="163"/>
      <c r="V282" s="163"/>
      <c r="W282" s="163"/>
      <c r="X282" s="163"/>
      <c r="Y282" s="163"/>
    </row>
    <row r="283" spans="3:25" s="175" customFormat="1" ht="12.75" customHeight="1">
      <c r="C283" s="299"/>
      <c r="D283" s="299"/>
      <c r="E283" s="299"/>
      <c r="G283" s="208"/>
      <c r="H283" s="176"/>
      <c r="I283" s="176"/>
      <c r="L283" s="204"/>
      <c r="M283" s="200"/>
      <c r="P283" s="200"/>
      <c r="Q283" s="163"/>
      <c r="R283" s="163"/>
      <c r="S283" s="163"/>
      <c r="T283" s="163"/>
      <c r="U283" s="163"/>
      <c r="V283" s="163"/>
      <c r="W283" s="163"/>
      <c r="X283" s="163"/>
      <c r="Y283" s="163"/>
    </row>
    <row r="284" spans="3:25" s="175" customFormat="1" ht="12.75" customHeight="1">
      <c r="C284" s="299"/>
      <c r="D284" s="299"/>
      <c r="E284" s="299"/>
      <c r="G284" s="208"/>
      <c r="H284" s="176"/>
      <c r="I284" s="176"/>
      <c r="L284" s="204"/>
      <c r="M284" s="200"/>
      <c r="P284" s="200"/>
      <c r="Q284" s="163"/>
      <c r="R284" s="163"/>
      <c r="S284" s="163"/>
      <c r="T284" s="163"/>
      <c r="U284" s="163"/>
      <c r="V284" s="163"/>
      <c r="W284" s="163"/>
      <c r="X284" s="163"/>
      <c r="Y284" s="163"/>
    </row>
    <row r="285" spans="3:25" s="175" customFormat="1" ht="12.75" customHeight="1">
      <c r="C285" s="299"/>
      <c r="D285" s="299"/>
      <c r="E285" s="299"/>
      <c r="G285" s="208"/>
      <c r="H285" s="176"/>
      <c r="I285" s="176"/>
      <c r="L285" s="204"/>
      <c r="M285" s="200"/>
      <c r="P285" s="200"/>
      <c r="Q285" s="163"/>
      <c r="R285" s="163"/>
      <c r="S285" s="163"/>
      <c r="T285" s="163"/>
      <c r="U285" s="163"/>
      <c r="V285" s="163"/>
      <c r="W285" s="163"/>
      <c r="X285" s="163"/>
      <c r="Y285" s="163"/>
    </row>
    <row r="286" spans="3:25" s="175" customFormat="1" ht="12.75" customHeight="1">
      <c r="C286" s="299"/>
      <c r="D286" s="299"/>
      <c r="E286" s="299"/>
      <c r="G286" s="208"/>
      <c r="H286" s="176"/>
      <c r="I286" s="176"/>
      <c r="L286" s="204"/>
      <c r="M286" s="200"/>
      <c r="P286" s="200"/>
      <c r="Q286" s="163"/>
      <c r="R286" s="163"/>
      <c r="S286" s="163"/>
      <c r="T286" s="163"/>
      <c r="U286" s="163"/>
      <c r="V286" s="163"/>
      <c r="W286" s="163"/>
      <c r="X286" s="163"/>
      <c r="Y286" s="163"/>
    </row>
    <row r="287" spans="3:25" s="175" customFormat="1" ht="12.75" customHeight="1">
      <c r="C287" s="299"/>
      <c r="D287" s="299"/>
      <c r="E287" s="299"/>
      <c r="G287" s="208"/>
      <c r="H287" s="176"/>
      <c r="I287" s="176"/>
      <c r="L287" s="204"/>
      <c r="M287" s="200"/>
      <c r="P287" s="200"/>
      <c r="Q287" s="163"/>
      <c r="R287" s="163"/>
      <c r="S287" s="163"/>
      <c r="T287" s="163"/>
      <c r="U287" s="163"/>
      <c r="V287" s="163"/>
      <c r="W287" s="163"/>
      <c r="X287" s="163"/>
      <c r="Y287" s="163"/>
    </row>
    <row r="288" spans="3:25" s="175" customFormat="1" ht="12.75" customHeight="1">
      <c r="C288" s="299"/>
      <c r="D288" s="299"/>
      <c r="E288" s="299"/>
      <c r="G288" s="208"/>
      <c r="H288" s="176"/>
      <c r="I288" s="176"/>
      <c r="L288" s="204"/>
      <c r="M288" s="200"/>
      <c r="P288" s="200"/>
      <c r="Q288" s="163"/>
      <c r="R288" s="163"/>
      <c r="S288" s="163"/>
      <c r="T288" s="163"/>
      <c r="U288" s="163"/>
      <c r="V288" s="163"/>
      <c r="W288" s="163"/>
      <c r="X288" s="163"/>
      <c r="Y288" s="163"/>
    </row>
    <row r="289" spans="3:25" s="175" customFormat="1" ht="12.75" customHeight="1">
      <c r="C289" s="299"/>
      <c r="D289" s="299"/>
      <c r="E289" s="299"/>
      <c r="G289" s="208"/>
      <c r="H289" s="176"/>
      <c r="I289" s="176"/>
      <c r="L289" s="204"/>
      <c r="M289" s="200"/>
      <c r="P289" s="200"/>
      <c r="Q289" s="163"/>
      <c r="R289" s="163"/>
      <c r="S289" s="163"/>
      <c r="T289" s="163"/>
      <c r="U289" s="163"/>
      <c r="V289" s="163"/>
      <c r="W289" s="163"/>
      <c r="X289" s="163"/>
      <c r="Y289" s="163"/>
    </row>
    <row r="290" spans="3:25" s="175" customFormat="1" ht="12.75" customHeight="1">
      <c r="C290" s="299"/>
      <c r="D290" s="299"/>
      <c r="E290" s="299"/>
      <c r="G290" s="208"/>
      <c r="H290" s="176"/>
      <c r="I290" s="176"/>
      <c r="L290" s="204"/>
      <c r="M290" s="200"/>
      <c r="P290" s="200"/>
      <c r="Q290" s="163"/>
      <c r="R290" s="163"/>
      <c r="S290" s="163"/>
      <c r="T290" s="163"/>
      <c r="U290" s="163"/>
      <c r="V290" s="163"/>
      <c r="W290" s="163"/>
      <c r="X290" s="163"/>
      <c r="Y290" s="163"/>
    </row>
    <row r="291" spans="3:25" s="175" customFormat="1" ht="12.75" customHeight="1">
      <c r="C291" s="299"/>
      <c r="D291" s="299"/>
      <c r="E291" s="299"/>
      <c r="G291" s="208"/>
      <c r="H291" s="176"/>
      <c r="I291" s="176"/>
      <c r="L291" s="204"/>
      <c r="M291" s="200"/>
      <c r="P291" s="200"/>
      <c r="Q291" s="163"/>
      <c r="R291" s="163"/>
      <c r="S291" s="163"/>
      <c r="T291" s="163"/>
      <c r="U291" s="163"/>
      <c r="V291" s="163"/>
      <c r="W291" s="163"/>
      <c r="X291" s="163"/>
      <c r="Y291" s="163"/>
    </row>
    <row r="292" spans="3:25" s="175" customFormat="1" ht="12.75" customHeight="1">
      <c r="C292" s="299"/>
      <c r="D292" s="299"/>
      <c r="E292" s="299"/>
      <c r="G292" s="208"/>
      <c r="H292" s="176"/>
      <c r="I292" s="176"/>
      <c r="L292" s="204"/>
      <c r="M292" s="200"/>
      <c r="P292" s="200"/>
      <c r="Q292" s="163"/>
      <c r="R292" s="163"/>
      <c r="S292" s="163"/>
      <c r="T292" s="163"/>
      <c r="U292" s="163"/>
      <c r="V292" s="163"/>
      <c r="W292" s="163"/>
      <c r="X292" s="163"/>
      <c r="Y292" s="163"/>
    </row>
    <row r="293" spans="3:25" s="175" customFormat="1" ht="12.75" customHeight="1">
      <c r="C293" s="299"/>
      <c r="D293" s="299"/>
      <c r="E293" s="299"/>
      <c r="G293" s="208"/>
      <c r="H293" s="176"/>
      <c r="I293" s="176"/>
      <c r="L293" s="204"/>
      <c r="M293" s="200"/>
      <c r="P293" s="200"/>
      <c r="Q293" s="163"/>
      <c r="R293" s="163"/>
      <c r="S293" s="163"/>
      <c r="T293" s="163"/>
      <c r="U293" s="163"/>
      <c r="V293" s="163"/>
      <c r="W293" s="163"/>
      <c r="X293" s="163"/>
      <c r="Y293" s="163"/>
    </row>
    <row r="294" spans="3:25" s="175" customFormat="1" ht="12.75" customHeight="1">
      <c r="C294" s="299"/>
      <c r="D294" s="299"/>
      <c r="E294" s="299"/>
      <c r="G294" s="208"/>
      <c r="H294" s="176"/>
      <c r="I294" s="176"/>
      <c r="L294" s="204"/>
      <c r="M294" s="200"/>
      <c r="P294" s="200"/>
      <c r="Q294" s="163"/>
      <c r="R294" s="163"/>
      <c r="S294" s="163"/>
      <c r="T294" s="163"/>
      <c r="U294" s="163"/>
      <c r="V294" s="163"/>
      <c r="W294" s="163"/>
      <c r="X294" s="163"/>
      <c r="Y294" s="163"/>
    </row>
    <row r="295" spans="3:25" s="175" customFormat="1" ht="12.75" customHeight="1">
      <c r="C295" s="299"/>
      <c r="D295" s="299"/>
      <c r="E295" s="299"/>
      <c r="G295" s="208"/>
      <c r="H295" s="176"/>
      <c r="I295" s="176"/>
      <c r="L295" s="204"/>
      <c r="M295" s="200"/>
      <c r="P295" s="200"/>
      <c r="Q295" s="163"/>
      <c r="R295" s="163"/>
      <c r="S295" s="163"/>
      <c r="T295" s="163"/>
      <c r="U295" s="163"/>
      <c r="V295" s="163"/>
      <c r="W295" s="163"/>
      <c r="X295" s="163"/>
      <c r="Y295" s="163"/>
    </row>
    <row r="296" spans="3:25" s="175" customFormat="1" ht="12.75" customHeight="1">
      <c r="C296" s="299"/>
      <c r="D296" s="299"/>
      <c r="E296" s="299"/>
      <c r="G296" s="208"/>
      <c r="H296" s="176"/>
      <c r="I296" s="176"/>
      <c r="L296" s="204"/>
      <c r="M296" s="200"/>
      <c r="P296" s="200"/>
      <c r="Q296" s="163"/>
      <c r="R296" s="163"/>
      <c r="S296" s="163"/>
      <c r="T296" s="163"/>
      <c r="U296" s="163"/>
      <c r="V296" s="163"/>
      <c r="W296" s="163"/>
      <c r="X296" s="163"/>
      <c r="Y296" s="163"/>
    </row>
    <row r="297" spans="3:25" s="175" customFormat="1" ht="12.75" customHeight="1">
      <c r="C297" s="299"/>
      <c r="D297" s="299"/>
      <c r="E297" s="299"/>
      <c r="G297" s="208"/>
      <c r="H297" s="176"/>
      <c r="I297" s="176"/>
      <c r="L297" s="204"/>
      <c r="M297" s="200"/>
      <c r="P297" s="200"/>
      <c r="Q297" s="163"/>
      <c r="R297" s="163"/>
      <c r="S297" s="163"/>
      <c r="T297" s="163"/>
      <c r="U297" s="163"/>
      <c r="V297" s="163"/>
      <c r="W297" s="163"/>
      <c r="X297" s="163"/>
      <c r="Y297" s="163"/>
    </row>
    <row r="298" spans="3:25" s="175" customFormat="1" ht="12.75" customHeight="1">
      <c r="C298" s="299"/>
      <c r="D298" s="299"/>
      <c r="E298" s="299"/>
      <c r="G298" s="208"/>
      <c r="H298" s="176"/>
      <c r="I298" s="176"/>
      <c r="L298" s="204"/>
      <c r="M298" s="200"/>
      <c r="P298" s="200"/>
      <c r="Q298" s="163"/>
      <c r="R298" s="163"/>
      <c r="S298" s="163"/>
      <c r="T298" s="163"/>
      <c r="U298" s="163"/>
      <c r="V298" s="163"/>
      <c r="W298" s="163"/>
      <c r="X298" s="163"/>
      <c r="Y298" s="163"/>
    </row>
    <row r="299" spans="3:25" s="175" customFormat="1" ht="12.75" customHeight="1">
      <c r="C299" s="299"/>
      <c r="D299" s="299"/>
      <c r="E299" s="299"/>
      <c r="G299" s="208"/>
      <c r="H299" s="176"/>
      <c r="I299" s="176"/>
      <c r="L299" s="204"/>
      <c r="M299" s="200"/>
      <c r="P299" s="200"/>
      <c r="Q299" s="163"/>
      <c r="R299" s="163"/>
      <c r="S299" s="163"/>
      <c r="T299" s="163"/>
      <c r="U299" s="163"/>
      <c r="V299" s="163"/>
      <c r="W299" s="163"/>
      <c r="X299" s="163"/>
      <c r="Y299" s="163"/>
    </row>
    <row r="300" spans="3:25" s="175" customFormat="1" ht="12.75" customHeight="1">
      <c r="C300" s="299"/>
      <c r="D300" s="299"/>
      <c r="E300" s="299"/>
      <c r="G300" s="208"/>
      <c r="H300" s="176"/>
      <c r="I300" s="176"/>
      <c r="L300" s="204"/>
      <c r="M300" s="200"/>
      <c r="P300" s="200"/>
      <c r="Q300" s="163"/>
      <c r="R300" s="163"/>
      <c r="S300" s="163"/>
      <c r="T300" s="163"/>
      <c r="U300" s="163"/>
      <c r="V300" s="163"/>
      <c r="W300" s="163"/>
      <c r="X300" s="163"/>
      <c r="Y300" s="163"/>
    </row>
    <row r="301" spans="3:25" s="175" customFormat="1" ht="12.75" customHeight="1">
      <c r="C301" s="299"/>
      <c r="D301" s="299"/>
      <c r="E301" s="299"/>
      <c r="G301" s="208"/>
      <c r="H301" s="176"/>
      <c r="I301" s="176"/>
      <c r="L301" s="204"/>
      <c r="M301" s="200"/>
      <c r="P301" s="200"/>
      <c r="Q301" s="163"/>
      <c r="R301" s="163"/>
      <c r="S301" s="163"/>
      <c r="T301" s="163"/>
      <c r="U301" s="163"/>
      <c r="V301" s="163"/>
      <c r="W301" s="163"/>
      <c r="X301" s="163"/>
      <c r="Y301" s="163"/>
    </row>
    <row r="302" spans="3:25" s="175" customFormat="1" ht="12.75" customHeight="1">
      <c r="C302" s="299"/>
      <c r="D302" s="299"/>
      <c r="E302" s="299"/>
      <c r="G302" s="208"/>
      <c r="H302" s="176"/>
      <c r="I302" s="176"/>
      <c r="L302" s="204"/>
      <c r="M302" s="200"/>
      <c r="P302" s="200"/>
      <c r="Q302" s="163"/>
      <c r="R302" s="163"/>
      <c r="S302" s="163"/>
      <c r="T302" s="163"/>
      <c r="U302" s="163"/>
      <c r="V302" s="163"/>
      <c r="W302" s="163"/>
      <c r="X302" s="163"/>
      <c r="Y302" s="163"/>
    </row>
    <row r="303" spans="3:25" s="175" customFormat="1" ht="12.75" customHeight="1">
      <c r="C303" s="299"/>
      <c r="D303" s="299"/>
      <c r="E303" s="299"/>
      <c r="G303" s="208"/>
      <c r="H303" s="176"/>
      <c r="I303" s="176"/>
      <c r="L303" s="204"/>
      <c r="M303" s="200"/>
      <c r="P303" s="200"/>
      <c r="Q303" s="163"/>
      <c r="R303" s="163"/>
      <c r="S303" s="163"/>
      <c r="T303" s="163"/>
      <c r="U303" s="163"/>
      <c r="V303" s="163"/>
      <c r="W303" s="163"/>
      <c r="X303" s="163"/>
      <c r="Y303" s="163"/>
    </row>
    <row r="304" spans="3:25" s="175" customFormat="1" ht="12.75" customHeight="1">
      <c r="C304" s="299"/>
      <c r="D304" s="299"/>
      <c r="E304" s="299"/>
      <c r="G304" s="208"/>
      <c r="H304" s="176"/>
      <c r="I304" s="176"/>
      <c r="L304" s="204"/>
      <c r="M304" s="200"/>
      <c r="P304" s="200"/>
      <c r="Q304" s="163"/>
      <c r="R304" s="163"/>
      <c r="S304" s="163"/>
      <c r="T304" s="163"/>
      <c r="U304" s="163"/>
      <c r="V304" s="163"/>
      <c r="W304" s="163"/>
      <c r="X304" s="163"/>
      <c r="Y304" s="163"/>
    </row>
    <row r="305" spans="3:25" s="175" customFormat="1" ht="12.75" customHeight="1">
      <c r="C305" s="299"/>
      <c r="D305" s="299"/>
      <c r="E305" s="299"/>
      <c r="G305" s="208"/>
      <c r="H305" s="176"/>
      <c r="I305" s="176"/>
      <c r="L305" s="204"/>
      <c r="M305" s="200"/>
      <c r="P305" s="200"/>
      <c r="Q305" s="163"/>
      <c r="R305" s="163"/>
      <c r="S305" s="163"/>
      <c r="T305" s="163"/>
      <c r="U305" s="163"/>
      <c r="V305" s="163"/>
      <c r="W305" s="163"/>
      <c r="X305" s="163"/>
      <c r="Y305" s="163"/>
    </row>
    <row r="306" spans="3:25" s="175" customFormat="1" ht="12.75" customHeight="1">
      <c r="C306" s="299"/>
      <c r="D306" s="299"/>
      <c r="E306" s="299"/>
      <c r="G306" s="208"/>
      <c r="H306" s="176"/>
      <c r="I306" s="176"/>
      <c r="L306" s="204"/>
      <c r="M306" s="200"/>
      <c r="P306" s="200"/>
      <c r="Q306" s="163"/>
      <c r="R306" s="163"/>
      <c r="S306" s="163"/>
      <c r="T306" s="163"/>
      <c r="U306" s="163"/>
      <c r="V306" s="163"/>
      <c r="W306" s="163"/>
      <c r="X306" s="163"/>
      <c r="Y306" s="163"/>
    </row>
    <row r="307" spans="3:25" s="175" customFormat="1" ht="12.75" customHeight="1">
      <c r="C307" s="299"/>
      <c r="D307" s="299"/>
      <c r="E307" s="299"/>
      <c r="G307" s="208"/>
      <c r="H307" s="176"/>
      <c r="I307" s="176"/>
      <c r="L307" s="204"/>
      <c r="M307" s="200"/>
      <c r="P307" s="200"/>
      <c r="Q307" s="163"/>
      <c r="R307" s="163"/>
      <c r="S307" s="163"/>
      <c r="T307" s="163"/>
      <c r="U307" s="163"/>
      <c r="V307" s="163"/>
      <c r="W307" s="163"/>
      <c r="X307" s="163"/>
      <c r="Y307" s="163"/>
    </row>
    <row r="308" spans="3:25" s="175" customFormat="1" ht="12.75" customHeight="1">
      <c r="C308" s="299"/>
      <c r="D308" s="299"/>
      <c r="E308" s="299"/>
      <c r="G308" s="208"/>
      <c r="H308" s="176"/>
      <c r="I308" s="176"/>
      <c r="L308" s="204"/>
      <c r="M308" s="200"/>
      <c r="P308" s="200"/>
      <c r="Q308" s="163"/>
      <c r="R308" s="163"/>
      <c r="S308" s="163"/>
      <c r="T308" s="163"/>
      <c r="U308" s="163"/>
      <c r="V308" s="163"/>
      <c r="W308" s="163"/>
      <c r="X308" s="163"/>
      <c r="Y308" s="163"/>
    </row>
    <row r="309" spans="3:25" s="175" customFormat="1" ht="12.75" customHeight="1">
      <c r="C309" s="299"/>
      <c r="D309" s="299"/>
      <c r="E309" s="299"/>
      <c r="G309" s="208"/>
      <c r="H309" s="176"/>
      <c r="I309" s="176"/>
      <c r="L309" s="204"/>
      <c r="M309" s="200"/>
      <c r="P309" s="200"/>
      <c r="Q309" s="163"/>
      <c r="R309" s="163"/>
      <c r="S309" s="163"/>
      <c r="T309" s="163"/>
      <c r="U309" s="163"/>
      <c r="V309" s="163"/>
      <c r="W309" s="163"/>
      <c r="X309" s="163"/>
      <c r="Y309" s="163"/>
    </row>
    <row r="310" spans="3:25" s="175" customFormat="1" ht="12.75" customHeight="1">
      <c r="C310" s="299"/>
      <c r="D310" s="299"/>
      <c r="E310" s="299"/>
      <c r="G310" s="208"/>
      <c r="H310" s="176"/>
      <c r="I310" s="176"/>
      <c r="L310" s="204"/>
      <c r="M310" s="200"/>
      <c r="P310" s="200"/>
      <c r="Q310" s="163"/>
      <c r="R310" s="163"/>
      <c r="S310" s="163"/>
      <c r="T310" s="163"/>
      <c r="U310" s="163"/>
      <c r="V310" s="163"/>
      <c r="W310" s="163"/>
      <c r="X310" s="163"/>
      <c r="Y310" s="163"/>
    </row>
    <row r="311" spans="3:25" s="175" customFormat="1" ht="12.75" customHeight="1">
      <c r="C311" s="299"/>
      <c r="D311" s="299"/>
      <c r="E311" s="299"/>
      <c r="G311" s="208"/>
      <c r="H311" s="176"/>
      <c r="I311" s="176"/>
      <c r="L311" s="204"/>
      <c r="M311" s="200"/>
      <c r="P311" s="200"/>
      <c r="Q311" s="163"/>
      <c r="R311" s="163"/>
      <c r="S311" s="163"/>
      <c r="T311" s="163"/>
      <c r="U311" s="163"/>
      <c r="V311" s="163"/>
      <c r="W311" s="163"/>
      <c r="X311" s="163"/>
      <c r="Y311" s="163"/>
    </row>
    <row r="312" spans="3:25" s="175" customFormat="1" ht="12.75" customHeight="1">
      <c r="C312" s="299"/>
      <c r="D312" s="299"/>
      <c r="E312" s="299"/>
      <c r="G312" s="208"/>
      <c r="H312" s="176"/>
      <c r="I312" s="176"/>
      <c r="L312" s="204"/>
      <c r="M312" s="200"/>
      <c r="P312" s="200"/>
      <c r="Q312" s="163"/>
      <c r="R312" s="163"/>
      <c r="S312" s="163"/>
      <c r="T312" s="163"/>
      <c r="U312" s="163"/>
      <c r="V312" s="163"/>
      <c r="W312" s="163"/>
      <c r="X312" s="163"/>
      <c r="Y312" s="163"/>
    </row>
    <row r="313" spans="3:25" s="175" customFormat="1" ht="12.75" customHeight="1">
      <c r="C313" s="299"/>
      <c r="D313" s="299"/>
      <c r="E313" s="299"/>
      <c r="G313" s="208"/>
      <c r="H313" s="176"/>
      <c r="I313" s="176"/>
      <c r="L313" s="204"/>
      <c r="M313" s="200"/>
      <c r="P313" s="200"/>
      <c r="Q313" s="163"/>
      <c r="R313" s="163"/>
      <c r="S313" s="163"/>
      <c r="T313" s="163"/>
      <c r="U313" s="163"/>
      <c r="V313" s="163"/>
      <c r="W313" s="163"/>
      <c r="X313" s="163"/>
      <c r="Y313" s="163"/>
    </row>
    <row r="314" spans="3:25" s="175" customFormat="1" ht="12.75" customHeight="1">
      <c r="C314" s="299"/>
      <c r="D314" s="299"/>
      <c r="E314" s="299"/>
      <c r="G314" s="208"/>
      <c r="H314" s="176"/>
      <c r="I314" s="176"/>
      <c r="L314" s="204"/>
      <c r="M314" s="200"/>
      <c r="P314" s="200"/>
      <c r="Q314" s="163"/>
      <c r="R314" s="163"/>
      <c r="S314" s="163"/>
      <c r="T314" s="163"/>
      <c r="U314" s="163"/>
      <c r="V314" s="163"/>
      <c r="W314" s="163"/>
      <c r="X314" s="163"/>
      <c r="Y314" s="163"/>
    </row>
    <row r="315" spans="3:25" s="175" customFormat="1" ht="12.75" customHeight="1">
      <c r="C315" s="299"/>
      <c r="D315" s="299"/>
      <c r="E315" s="299"/>
      <c r="G315" s="208"/>
      <c r="H315" s="176"/>
      <c r="I315" s="176"/>
      <c r="L315" s="204"/>
      <c r="M315" s="200"/>
      <c r="P315" s="200"/>
      <c r="Q315" s="163"/>
      <c r="R315" s="163"/>
      <c r="S315" s="163"/>
      <c r="T315" s="163"/>
      <c r="U315" s="163"/>
      <c r="V315" s="163"/>
      <c r="W315" s="163"/>
      <c r="X315" s="163"/>
      <c r="Y315" s="163"/>
    </row>
    <row r="316" spans="3:25" s="175" customFormat="1" ht="12.75" customHeight="1">
      <c r="C316" s="299"/>
      <c r="D316" s="299"/>
      <c r="E316" s="299"/>
      <c r="G316" s="208"/>
      <c r="H316" s="176"/>
      <c r="I316" s="176"/>
      <c r="L316" s="204"/>
      <c r="M316" s="200"/>
      <c r="P316" s="200"/>
      <c r="Q316" s="163"/>
      <c r="R316" s="163"/>
      <c r="S316" s="163"/>
      <c r="T316" s="163"/>
      <c r="U316" s="163"/>
      <c r="V316" s="163"/>
      <c r="W316" s="163"/>
      <c r="X316" s="163"/>
      <c r="Y316" s="163"/>
    </row>
    <row r="317" spans="3:25" s="175" customFormat="1" ht="12.75" customHeight="1">
      <c r="C317" s="299"/>
      <c r="D317" s="299"/>
      <c r="E317" s="299"/>
      <c r="G317" s="208"/>
      <c r="H317" s="176"/>
      <c r="I317" s="176"/>
      <c r="L317" s="204"/>
      <c r="M317" s="200"/>
      <c r="P317" s="200"/>
      <c r="Q317" s="163"/>
      <c r="R317" s="163"/>
      <c r="S317" s="163"/>
      <c r="T317" s="163"/>
      <c r="U317" s="163"/>
      <c r="V317" s="163"/>
      <c r="W317" s="163"/>
      <c r="X317" s="163"/>
      <c r="Y317" s="163"/>
    </row>
    <row r="318" spans="3:25" s="175" customFormat="1" ht="12.75" customHeight="1">
      <c r="C318" s="299"/>
      <c r="D318" s="299"/>
      <c r="E318" s="299"/>
      <c r="G318" s="208"/>
      <c r="H318" s="176"/>
      <c r="I318" s="176"/>
      <c r="L318" s="204"/>
      <c r="M318" s="200"/>
      <c r="P318" s="200"/>
      <c r="Q318" s="163"/>
      <c r="R318" s="163"/>
      <c r="S318" s="163"/>
      <c r="T318" s="163"/>
      <c r="U318" s="163"/>
      <c r="V318" s="163"/>
      <c r="W318" s="163"/>
      <c r="X318" s="163"/>
      <c r="Y318" s="163"/>
    </row>
    <row r="319" spans="3:25" s="175" customFormat="1" ht="12.75" customHeight="1">
      <c r="C319" s="299"/>
      <c r="D319" s="299"/>
      <c r="E319" s="299"/>
      <c r="G319" s="208"/>
      <c r="H319" s="176"/>
      <c r="I319" s="176"/>
      <c r="L319" s="204"/>
      <c r="M319" s="200"/>
      <c r="P319" s="200"/>
      <c r="Q319" s="163"/>
      <c r="R319" s="163"/>
      <c r="S319" s="163"/>
      <c r="T319" s="163"/>
      <c r="U319" s="163"/>
      <c r="V319" s="163"/>
      <c r="W319" s="163"/>
      <c r="X319" s="163"/>
      <c r="Y319" s="163"/>
    </row>
    <row r="320" spans="3:25" s="175" customFormat="1" ht="12.75" customHeight="1">
      <c r="C320" s="299"/>
      <c r="D320" s="299"/>
      <c r="E320" s="299"/>
      <c r="G320" s="208"/>
      <c r="H320" s="176"/>
      <c r="I320" s="176"/>
      <c r="L320" s="204"/>
      <c r="M320" s="200"/>
      <c r="P320" s="200"/>
      <c r="Q320" s="163"/>
      <c r="R320" s="163"/>
      <c r="S320" s="163"/>
      <c r="T320" s="163"/>
      <c r="U320" s="163"/>
      <c r="V320" s="163"/>
      <c r="W320" s="163"/>
      <c r="X320" s="163"/>
      <c r="Y320" s="163"/>
    </row>
    <row r="321" spans="3:25" s="175" customFormat="1" ht="12.75" customHeight="1">
      <c r="C321" s="299"/>
      <c r="D321" s="299"/>
      <c r="E321" s="299"/>
      <c r="G321" s="208"/>
      <c r="H321" s="176"/>
      <c r="I321" s="176"/>
      <c r="L321" s="204"/>
      <c r="M321" s="200"/>
      <c r="P321" s="200"/>
      <c r="Q321" s="163"/>
      <c r="R321" s="163"/>
      <c r="S321" s="163"/>
      <c r="T321" s="163"/>
      <c r="U321" s="163"/>
      <c r="V321" s="163"/>
      <c r="W321" s="163"/>
      <c r="X321" s="163"/>
      <c r="Y321" s="163"/>
    </row>
    <row r="322" spans="3:25" s="175" customFormat="1" ht="12.75" customHeight="1">
      <c r="C322" s="299"/>
      <c r="D322" s="299"/>
      <c r="E322" s="299"/>
      <c r="G322" s="208"/>
      <c r="H322" s="176"/>
      <c r="I322" s="176"/>
      <c r="L322" s="204"/>
      <c r="M322" s="200"/>
      <c r="P322" s="200"/>
      <c r="Q322" s="163"/>
      <c r="R322" s="163"/>
      <c r="S322" s="163"/>
      <c r="T322" s="163"/>
      <c r="U322" s="163"/>
      <c r="V322" s="163"/>
      <c r="W322" s="163"/>
      <c r="X322" s="163"/>
      <c r="Y322" s="163"/>
    </row>
    <row r="323" spans="3:25" s="175" customFormat="1" ht="12.75" customHeight="1">
      <c r="C323" s="299"/>
      <c r="D323" s="299"/>
      <c r="E323" s="299"/>
      <c r="G323" s="208"/>
      <c r="H323" s="176"/>
      <c r="I323" s="176"/>
      <c r="L323" s="204"/>
      <c r="M323" s="200"/>
      <c r="P323" s="200"/>
      <c r="Q323" s="163"/>
      <c r="R323" s="163"/>
      <c r="S323" s="163"/>
      <c r="T323" s="163"/>
      <c r="U323" s="163"/>
      <c r="V323" s="163"/>
      <c r="W323" s="163"/>
      <c r="X323" s="163"/>
      <c r="Y323" s="163"/>
    </row>
    <row r="324" spans="3:25" s="175" customFormat="1" ht="12.75" customHeight="1">
      <c r="C324" s="299"/>
      <c r="D324" s="299"/>
      <c r="E324" s="299"/>
      <c r="G324" s="208"/>
      <c r="H324" s="176"/>
      <c r="I324" s="176"/>
      <c r="L324" s="204"/>
      <c r="M324" s="200"/>
      <c r="P324" s="200"/>
      <c r="Q324" s="163"/>
      <c r="R324" s="163"/>
      <c r="S324" s="163"/>
      <c r="T324" s="163"/>
      <c r="U324" s="163"/>
      <c r="V324" s="163"/>
      <c r="W324" s="163"/>
      <c r="X324" s="163"/>
      <c r="Y324" s="163"/>
    </row>
    <row r="325" spans="3:25" s="175" customFormat="1" ht="12.75" customHeight="1">
      <c r="C325" s="299"/>
      <c r="D325" s="299"/>
      <c r="E325" s="299"/>
      <c r="G325" s="208"/>
      <c r="H325" s="176"/>
      <c r="I325" s="176"/>
      <c r="L325" s="204"/>
      <c r="M325" s="200"/>
      <c r="P325" s="200"/>
      <c r="Q325" s="163"/>
      <c r="R325" s="163"/>
      <c r="S325" s="163"/>
      <c r="T325" s="163"/>
      <c r="U325" s="163"/>
      <c r="V325" s="163"/>
      <c r="W325" s="163"/>
      <c r="X325" s="163"/>
      <c r="Y325" s="163"/>
    </row>
    <row r="326" spans="3:25" s="175" customFormat="1" ht="12.75" customHeight="1">
      <c r="C326" s="299"/>
      <c r="D326" s="299"/>
      <c r="E326" s="299"/>
      <c r="G326" s="208"/>
      <c r="H326" s="176"/>
      <c r="I326" s="176"/>
      <c r="L326" s="204"/>
      <c r="M326" s="200"/>
      <c r="P326" s="200"/>
      <c r="Q326" s="163"/>
      <c r="R326" s="163"/>
      <c r="S326" s="163"/>
      <c r="T326" s="163"/>
      <c r="U326" s="163"/>
      <c r="V326" s="163"/>
      <c r="W326" s="163"/>
      <c r="X326" s="163"/>
      <c r="Y326" s="163"/>
    </row>
    <row r="327" spans="3:25" s="175" customFormat="1" ht="12.75" customHeight="1">
      <c r="C327" s="299"/>
      <c r="D327" s="299"/>
      <c r="E327" s="299"/>
      <c r="G327" s="208"/>
      <c r="H327" s="176"/>
      <c r="I327" s="176"/>
      <c r="L327" s="204"/>
      <c r="M327" s="200"/>
      <c r="P327" s="200"/>
      <c r="Q327" s="163"/>
      <c r="R327" s="163"/>
      <c r="S327" s="163"/>
      <c r="T327" s="163"/>
      <c r="U327" s="163"/>
      <c r="V327" s="163"/>
      <c r="W327" s="163"/>
      <c r="X327" s="163"/>
      <c r="Y327" s="163"/>
    </row>
    <row r="328" spans="3:25" s="175" customFormat="1" ht="12.75" customHeight="1">
      <c r="C328" s="299"/>
      <c r="D328" s="299"/>
      <c r="E328" s="299"/>
      <c r="G328" s="208"/>
      <c r="H328" s="176"/>
      <c r="I328" s="176"/>
      <c r="L328" s="204"/>
      <c r="M328" s="200"/>
      <c r="P328" s="200"/>
      <c r="Q328" s="163"/>
      <c r="R328" s="163"/>
      <c r="S328" s="163"/>
      <c r="T328" s="163"/>
      <c r="U328" s="163"/>
      <c r="V328" s="163"/>
      <c r="W328" s="163"/>
      <c r="X328" s="163"/>
      <c r="Y328" s="163"/>
    </row>
    <row r="329" spans="3:25" s="175" customFormat="1" ht="12.75" customHeight="1">
      <c r="C329" s="299"/>
      <c r="D329" s="299"/>
      <c r="E329" s="299"/>
      <c r="G329" s="208"/>
      <c r="H329" s="176"/>
      <c r="I329" s="176"/>
      <c r="L329" s="204"/>
      <c r="M329" s="200"/>
      <c r="P329" s="200"/>
      <c r="Q329" s="163"/>
      <c r="R329" s="163"/>
      <c r="S329" s="163"/>
      <c r="T329" s="163"/>
      <c r="U329" s="163"/>
      <c r="V329" s="163"/>
      <c r="W329" s="163"/>
      <c r="X329" s="163"/>
      <c r="Y329" s="163"/>
    </row>
    <row r="330" spans="3:25" s="175" customFormat="1" ht="12.75" customHeight="1">
      <c r="C330" s="299"/>
      <c r="D330" s="299"/>
      <c r="E330" s="299"/>
      <c r="G330" s="208"/>
      <c r="H330" s="176"/>
      <c r="I330" s="176"/>
      <c r="L330" s="204"/>
      <c r="M330" s="200"/>
      <c r="P330" s="200"/>
      <c r="Q330" s="163"/>
      <c r="R330" s="163"/>
      <c r="S330" s="163"/>
      <c r="T330" s="163"/>
      <c r="U330" s="163"/>
      <c r="V330" s="163"/>
      <c r="W330" s="163"/>
      <c r="X330" s="163"/>
      <c r="Y330" s="163"/>
    </row>
    <row r="331" spans="3:25" s="175" customFormat="1" ht="12.75" customHeight="1">
      <c r="C331" s="299"/>
      <c r="D331" s="299"/>
      <c r="E331" s="299"/>
      <c r="G331" s="208"/>
      <c r="H331" s="176"/>
      <c r="I331" s="176"/>
      <c r="L331" s="204"/>
      <c r="M331" s="200"/>
      <c r="P331" s="200"/>
      <c r="Q331" s="163"/>
      <c r="R331" s="163"/>
      <c r="S331" s="163"/>
      <c r="T331" s="163"/>
      <c r="U331" s="163"/>
      <c r="V331" s="163"/>
      <c r="W331" s="163"/>
      <c r="X331" s="163"/>
      <c r="Y331" s="163"/>
    </row>
    <row r="332" spans="3:25" s="175" customFormat="1" ht="12.75" customHeight="1">
      <c r="C332" s="299"/>
      <c r="D332" s="299"/>
      <c r="E332" s="299"/>
      <c r="G332" s="208"/>
      <c r="H332" s="176"/>
      <c r="I332" s="176"/>
      <c r="L332" s="204"/>
      <c r="M332" s="200"/>
      <c r="P332" s="200"/>
      <c r="Q332" s="163"/>
      <c r="R332" s="163"/>
      <c r="S332" s="163"/>
      <c r="T332" s="163"/>
      <c r="U332" s="163"/>
      <c r="V332" s="163"/>
      <c r="W332" s="163"/>
      <c r="X332" s="163"/>
      <c r="Y332" s="163"/>
    </row>
    <row r="333" spans="3:25" s="175" customFormat="1" ht="12.75" customHeight="1">
      <c r="C333" s="299"/>
      <c r="D333" s="299"/>
      <c r="E333" s="299"/>
      <c r="G333" s="208"/>
      <c r="H333" s="176"/>
      <c r="I333" s="176"/>
      <c r="L333" s="204"/>
      <c r="M333" s="200"/>
      <c r="P333" s="200"/>
      <c r="Q333" s="163"/>
      <c r="R333" s="163"/>
      <c r="S333" s="163"/>
      <c r="T333" s="163"/>
      <c r="U333" s="163"/>
      <c r="V333" s="163"/>
      <c r="W333" s="163"/>
      <c r="X333" s="163"/>
      <c r="Y333" s="163"/>
    </row>
    <row r="334" spans="3:25" s="175" customFormat="1" ht="12.75" customHeight="1">
      <c r="C334" s="299"/>
      <c r="D334" s="299"/>
      <c r="E334" s="299"/>
      <c r="G334" s="208"/>
      <c r="H334" s="176"/>
      <c r="I334" s="176"/>
      <c r="L334" s="204"/>
      <c r="M334" s="200"/>
      <c r="P334" s="200"/>
      <c r="Q334" s="163"/>
      <c r="R334" s="163"/>
      <c r="S334" s="163"/>
      <c r="T334" s="163"/>
      <c r="U334" s="163"/>
      <c r="V334" s="163"/>
      <c r="W334" s="163"/>
      <c r="X334" s="163"/>
      <c r="Y334" s="163"/>
    </row>
    <row r="335" spans="3:25" s="175" customFormat="1" ht="12.75" customHeight="1">
      <c r="C335" s="299"/>
      <c r="D335" s="299"/>
      <c r="E335" s="299"/>
      <c r="G335" s="208"/>
      <c r="H335" s="176"/>
      <c r="I335" s="176"/>
      <c r="L335" s="204"/>
      <c r="M335" s="200"/>
      <c r="P335" s="200"/>
      <c r="Q335" s="163"/>
      <c r="R335" s="163"/>
      <c r="S335" s="163"/>
      <c r="T335" s="163"/>
      <c r="U335" s="163"/>
      <c r="V335" s="163"/>
      <c r="W335" s="163"/>
      <c r="X335" s="163"/>
      <c r="Y335" s="163"/>
    </row>
    <row r="336" spans="3:25" s="175" customFormat="1" ht="12.75" customHeight="1">
      <c r="C336" s="299"/>
      <c r="D336" s="299"/>
      <c r="E336" s="299"/>
      <c r="G336" s="208"/>
      <c r="H336" s="176"/>
      <c r="I336" s="176"/>
      <c r="L336" s="204"/>
      <c r="M336" s="200"/>
      <c r="P336" s="200"/>
      <c r="Q336" s="163"/>
      <c r="R336" s="163"/>
      <c r="S336" s="163"/>
      <c r="T336" s="163"/>
      <c r="U336" s="163"/>
      <c r="V336" s="163"/>
      <c r="W336" s="163"/>
      <c r="X336" s="163"/>
      <c r="Y336" s="163"/>
    </row>
    <row r="337" spans="3:25" s="175" customFormat="1" ht="12.75" customHeight="1">
      <c r="C337" s="299"/>
      <c r="D337" s="299"/>
      <c r="E337" s="299"/>
      <c r="G337" s="208"/>
      <c r="H337" s="176"/>
      <c r="I337" s="176"/>
      <c r="L337" s="204"/>
      <c r="M337" s="200"/>
      <c r="P337" s="200"/>
      <c r="Q337" s="163"/>
      <c r="R337" s="163"/>
      <c r="S337" s="163"/>
      <c r="T337" s="163"/>
      <c r="U337" s="163"/>
      <c r="V337" s="163"/>
      <c r="W337" s="163"/>
      <c r="X337" s="163"/>
      <c r="Y337" s="163"/>
    </row>
    <row r="338" spans="3:25" s="175" customFormat="1" ht="12.75" customHeight="1">
      <c r="C338" s="299"/>
      <c r="D338" s="299"/>
      <c r="E338" s="299"/>
      <c r="G338" s="208"/>
      <c r="H338" s="176"/>
      <c r="I338" s="176"/>
      <c r="L338" s="204"/>
      <c r="M338" s="200"/>
      <c r="P338" s="200"/>
      <c r="Q338" s="163"/>
      <c r="R338" s="163"/>
      <c r="S338" s="163"/>
      <c r="T338" s="163"/>
      <c r="U338" s="163"/>
      <c r="V338" s="163"/>
      <c r="W338" s="163"/>
      <c r="X338" s="163"/>
      <c r="Y338" s="163"/>
    </row>
    <row r="339" spans="3:25" s="175" customFormat="1" ht="12.75" customHeight="1">
      <c r="C339" s="299"/>
      <c r="D339" s="299"/>
      <c r="E339" s="299"/>
      <c r="G339" s="208"/>
      <c r="H339" s="176"/>
      <c r="I339" s="176"/>
      <c r="L339" s="204"/>
      <c r="M339" s="200"/>
      <c r="P339" s="200"/>
      <c r="Q339" s="163"/>
      <c r="R339" s="163"/>
      <c r="S339" s="163"/>
      <c r="T339" s="163"/>
      <c r="U339" s="163"/>
      <c r="V339" s="163"/>
      <c r="W339" s="163"/>
      <c r="X339" s="163"/>
      <c r="Y339" s="163"/>
    </row>
    <row r="340" spans="3:25" s="175" customFormat="1" ht="12.75" customHeight="1">
      <c r="C340" s="299"/>
      <c r="D340" s="299"/>
      <c r="E340" s="299"/>
      <c r="G340" s="208"/>
      <c r="H340" s="176"/>
      <c r="I340" s="176"/>
      <c r="L340" s="204"/>
      <c r="M340" s="200"/>
      <c r="P340" s="200"/>
      <c r="Q340" s="163"/>
      <c r="R340" s="163"/>
      <c r="S340" s="163"/>
      <c r="T340" s="163"/>
      <c r="U340" s="163"/>
      <c r="V340" s="163"/>
      <c r="W340" s="163"/>
      <c r="X340" s="163"/>
      <c r="Y340" s="163"/>
    </row>
    <row r="341" spans="3:25" s="175" customFormat="1" ht="12.75" customHeight="1">
      <c r="C341" s="299"/>
      <c r="D341" s="299"/>
      <c r="E341" s="299"/>
      <c r="G341" s="208"/>
      <c r="H341" s="176"/>
      <c r="I341" s="176"/>
      <c r="L341" s="204"/>
      <c r="M341" s="200"/>
      <c r="P341" s="200"/>
      <c r="Q341" s="163"/>
      <c r="R341" s="163"/>
      <c r="S341" s="163"/>
      <c r="T341" s="163"/>
      <c r="U341" s="163"/>
      <c r="V341" s="163"/>
      <c r="W341" s="163"/>
      <c r="X341" s="163"/>
      <c r="Y341" s="163"/>
    </row>
    <row r="342" spans="3:25" s="175" customFormat="1" ht="12.75" customHeight="1">
      <c r="C342" s="299"/>
      <c r="D342" s="299"/>
      <c r="E342" s="299"/>
      <c r="G342" s="208"/>
      <c r="H342" s="176"/>
      <c r="I342" s="176"/>
      <c r="L342" s="204"/>
      <c r="M342" s="200"/>
      <c r="P342" s="200"/>
      <c r="Q342" s="163"/>
      <c r="R342" s="163"/>
      <c r="S342" s="163"/>
      <c r="T342" s="163"/>
      <c r="U342" s="163"/>
      <c r="V342" s="163"/>
      <c r="W342" s="163"/>
      <c r="X342" s="163"/>
      <c r="Y342" s="163"/>
    </row>
    <row r="343" spans="3:25" s="175" customFormat="1" ht="12.75" customHeight="1">
      <c r="C343" s="299"/>
      <c r="D343" s="299"/>
      <c r="E343" s="299"/>
      <c r="G343" s="208"/>
      <c r="H343" s="176"/>
      <c r="I343" s="176"/>
      <c r="L343" s="204"/>
      <c r="M343" s="200"/>
      <c r="P343" s="200"/>
      <c r="Q343" s="163"/>
      <c r="R343" s="163"/>
      <c r="S343" s="163"/>
      <c r="T343" s="163"/>
      <c r="U343" s="163"/>
      <c r="V343" s="163"/>
      <c r="W343" s="163"/>
      <c r="X343" s="163"/>
      <c r="Y343" s="163"/>
    </row>
    <row r="344" spans="3:25" s="175" customFormat="1" ht="12.75" customHeight="1">
      <c r="C344" s="299"/>
      <c r="D344" s="299"/>
      <c r="E344" s="299"/>
      <c r="G344" s="208"/>
      <c r="H344" s="176"/>
      <c r="I344" s="176"/>
      <c r="L344" s="204"/>
      <c r="M344" s="200"/>
      <c r="P344" s="200"/>
      <c r="Q344" s="163"/>
      <c r="R344" s="163"/>
      <c r="S344" s="163"/>
      <c r="T344" s="163"/>
      <c r="U344" s="163"/>
      <c r="V344" s="163"/>
      <c r="W344" s="163"/>
      <c r="X344" s="163"/>
      <c r="Y344" s="163"/>
    </row>
    <row r="345" spans="3:25" s="175" customFormat="1" ht="12.75" customHeight="1">
      <c r="C345" s="299"/>
      <c r="D345" s="299"/>
      <c r="E345" s="299"/>
      <c r="G345" s="208"/>
      <c r="H345" s="176"/>
      <c r="I345" s="176"/>
      <c r="L345" s="204"/>
      <c r="M345" s="200"/>
      <c r="P345" s="200"/>
      <c r="Q345" s="163"/>
      <c r="R345" s="163"/>
      <c r="S345" s="163"/>
      <c r="T345" s="163"/>
      <c r="U345" s="163"/>
      <c r="V345" s="163"/>
      <c r="W345" s="163"/>
      <c r="X345" s="163"/>
      <c r="Y345" s="163"/>
    </row>
    <row r="346" spans="3:25" s="175" customFormat="1" ht="12.75" customHeight="1">
      <c r="C346" s="299"/>
      <c r="D346" s="299"/>
      <c r="E346" s="299"/>
      <c r="G346" s="208"/>
      <c r="H346" s="176"/>
      <c r="I346" s="176"/>
      <c r="L346" s="204"/>
      <c r="M346" s="200"/>
      <c r="P346" s="200"/>
      <c r="Q346" s="163"/>
      <c r="R346" s="163"/>
      <c r="S346" s="163"/>
      <c r="T346" s="163"/>
      <c r="U346" s="163"/>
      <c r="V346" s="163"/>
      <c r="W346" s="163"/>
      <c r="X346" s="163"/>
      <c r="Y346" s="163"/>
    </row>
    <row r="347" spans="3:25" s="175" customFormat="1" ht="12.75" customHeight="1">
      <c r="C347" s="299"/>
      <c r="D347" s="299"/>
      <c r="E347" s="299"/>
      <c r="G347" s="208"/>
      <c r="H347" s="176"/>
      <c r="I347" s="176"/>
      <c r="L347" s="204"/>
      <c r="M347" s="200"/>
      <c r="P347" s="200"/>
      <c r="Q347" s="163"/>
      <c r="R347" s="163"/>
      <c r="S347" s="163"/>
      <c r="T347" s="163"/>
      <c r="U347" s="163"/>
      <c r="V347" s="163"/>
      <c r="W347" s="163"/>
      <c r="X347" s="163"/>
      <c r="Y347" s="163"/>
    </row>
    <row r="348" spans="3:25" s="175" customFormat="1" ht="12.75" customHeight="1">
      <c r="C348" s="299"/>
      <c r="D348" s="299"/>
      <c r="E348" s="299"/>
      <c r="G348" s="208"/>
      <c r="H348" s="176"/>
      <c r="I348" s="176"/>
      <c r="L348" s="204"/>
      <c r="M348" s="200"/>
      <c r="P348" s="200"/>
      <c r="Q348" s="163"/>
      <c r="R348" s="163"/>
      <c r="S348" s="163"/>
      <c r="T348" s="163"/>
      <c r="U348" s="163"/>
      <c r="V348" s="163"/>
      <c r="W348" s="163"/>
      <c r="X348" s="163"/>
      <c r="Y348" s="163"/>
    </row>
    <row r="349" spans="3:25" s="175" customFormat="1" ht="12.75" customHeight="1">
      <c r="C349" s="299"/>
      <c r="D349" s="299"/>
      <c r="E349" s="299"/>
      <c r="G349" s="208"/>
      <c r="H349" s="176"/>
      <c r="I349" s="176"/>
      <c r="L349" s="204"/>
      <c r="M349" s="200"/>
      <c r="P349" s="200"/>
      <c r="Q349" s="163"/>
      <c r="R349" s="163"/>
      <c r="S349" s="163"/>
      <c r="T349" s="163"/>
      <c r="U349" s="163"/>
      <c r="V349" s="163"/>
      <c r="W349" s="163"/>
      <c r="X349" s="163"/>
      <c r="Y349" s="163"/>
    </row>
    <row r="350" spans="3:25" s="175" customFormat="1" ht="12.75" customHeight="1">
      <c r="C350" s="299"/>
      <c r="D350" s="299"/>
      <c r="E350" s="299"/>
      <c r="G350" s="208"/>
      <c r="H350" s="176"/>
      <c r="I350" s="176"/>
      <c r="L350" s="204"/>
      <c r="M350" s="200"/>
      <c r="P350" s="200"/>
      <c r="Q350" s="163"/>
      <c r="R350" s="163"/>
      <c r="S350" s="163"/>
      <c r="T350" s="163"/>
      <c r="U350" s="163"/>
      <c r="V350" s="163"/>
      <c r="W350" s="163"/>
      <c r="X350" s="163"/>
      <c r="Y350" s="163"/>
    </row>
    <row r="351" spans="3:25" s="175" customFormat="1" ht="12.75" customHeight="1">
      <c r="C351" s="299"/>
      <c r="D351" s="299"/>
      <c r="E351" s="299"/>
      <c r="G351" s="208"/>
      <c r="H351" s="176"/>
      <c r="I351" s="176"/>
      <c r="L351" s="204"/>
      <c r="M351" s="200"/>
      <c r="P351" s="200"/>
      <c r="Q351" s="163"/>
      <c r="R351" s="163"/>
      <c r="S351" s="163"/>
      <c r="T351" s="163"/>
      <c r="U351" s="163"/>
      <c r="V351" s="163"/>
      <c r="W351" s="163"/>
      <c r="X351" s="163"/>
      <c r="Y351" s="163"/>
    </row>
    <row r="352" spans="3:25" s="175" customFormat="1" ht="12.75" customHeight="1">
      <c r="C352" s="299"/>
      <c r="D352" s="299"/>
      <c r="E352" s="299"/>
      <c r="G352" s="208"/>
      <c r="H352" s="176"/>
      <c r="I352" s="176"/>
      <c r="L352" s="204"/>
      <c r="M352" s="200"/>
      <c r="P352" s="200"/>
      <c r="Q352" s="163"/>
      <c r="R352" s="163"/>
      <c r="S352" s="163"/>
      <c r="T352" s="163"/>
      <c r="U352" s="163"/>
      <c r="V352" s="163"/>
      <c r="W352" s="163"/>
      <c r="X352" s="163"/>
      <c r="Y352" s="163"/>
    </row>
    <row r="353" spans="3:25" s="175" customFormat="1" ht="12.75" customHeight="1">
      <c r="C353" s="299"/>
      <c r="D353" s="299"/>
      <c r="E353" s="299"/>
      <c r="G353" s="208"/>
      <c r="H353" s="176"/>
      <c r="I353" s="176"/>
      <c r="L353" s="204"/>
      <c r="M353" s="200"/>
      <c r="P353" s="200"/>
      <c r="Q353" s="163"/>
      <c r="R353" s="163"/>
      <c r="S353" s="163"/>
      <c r="T353" s="163"/>
      <c r="U353" s="163"/>
      <c r="V353" s="163"/>
      <c r="W353" s="163"/>
      <c r="X353" s="163"/>
      <c r="Y353" s="163"/>
    </row>
    <row r="354" spans="3:25" s="175" customFormat="1" ht="12.75" customHeight="1">
      <c r="C354" s="299"/>
      <c r="D354" s="299"/>
      <c r="E354" s="299"/>
      <c r="G354" s="208"/>
      <c r="H354" s="176"/>
      <c r="I354" s="176"/>
      <c r="L354" s="204"/>
      <c r="M354" s="200"/>
      <c r="P354" s="200"/>
      <c r="Q354" s="163"/>
      <c r="R354" s="163"/>
      <c r="S354" s="163"/>
      <c r="T354" s="163"/>
      <c r="U354" s="163"/>
      <c r="V354" s="163"/>
      <c r="W354" s="163"/>
      <c r="X354" s="163"/>
      <c r="Y354" s="163"/>
    </row>
    <row r="355" spans="3:25" s="175" customFormat="1" ht="12.75" customHeight="1">
      <c r="C355" s="299"/>
      <c r="D355" s="299"/>
      <c r="E355" s="299"/>
      <c r="G355" s="208"/>
      <c r="H355" s="176"/>
      <c r="I355" s="176"/>
      <c r="L355" s="204"/>
      <c r="M355" s="200"/>
      <c r="P355" s="200"/>
      <c r="Q355" s="163"/>
      <c r="R355" s="163"/>
      <c r="S355" s="163"/>
      <c r="T355" s="163"/>
      <c r="U355" s="163"/>
      <c r="V355" s="163"/>
      <c r="W355" s="163"/>
      <c r="X355" s="163"/>
      <c r="Y355" s="163"/>
    </row>
    <row r="356" spans="3:25" s="175" customFormat="1" ht="12.75" customHeight="1">
      <c r="C356" s="299"/>
      <c r="D356" s="299"/>
      <c r="E356" s="299"/>
      <c r="G356" s="208"/>
      <c r="H356" s="176"/>
      <c r="I356" s="176"/>
      <c r="L356" s="204"/>
      <c r="M356" s="200"/>
      <c r="P356" s="200"/>
      <c r="Q356" s="163"/>
      <c r="R356" s="163"/>
      <c r="S356" s="163"/>
      <c r="T356" s="163"/>
      <c r="U356" s="163"/>
      <c r="V356" s="163"/>
      <c r="W356" s="163"/>
      <c r="X356" s="163"/>
      <c r="Y356" s="163"/>
    </row>
    <row r="357" spans="3:25" s="175" customFormat="1" ht="12.75" customHeight="1">
      <c r="C357" s="299"/>
      <c r="D357" s="299"/>
      <c r="E357" s="299"/>
      <c r="G357" s="208"/>
      <c r="H357" s="176"/>
      <c r="I357" s="176"/>
      <c r="L357" s="204"/>
      <c r="M357" s="200"/>
      <c r="P357" s="200"/>
      <c r="Q357" s="163"/>
      <c r="R357" s="163"/>
      <c r="S357" s="163"/>
      <c r="T357" s="163"/>
      <c r="U357" s="163"/>
      <c r="V357" s="163"/>
      <c r="W357" s="163"/>
      <c r="X357" s="163"/>
      <c r="Y357" s="163"/>
    </row>
    <row r="358" spans="3:25" s="175" customFormat="1" ht="12.75" customHeight="1">
      <c r="C358" s="299"/>
      <c r="D358" s="299"/>
      <c r="E358" s="299"/>
      <c r="G358" s="208"/>
      <c r="H358" s="176"/>
      <c r="I358" s="176"/>
      <c r="L358" s="204"/>
      <c r="M358" s="200"/>
      <c r="P358" s="200"/>
      <c r="Q358" s="163"/>
      <c r="R358" s="163"/>
      <c r="S358" s="163"/>
      <c r="T358" s="163"/>
      <c r="U358" s="163"/>
      <c r="V358" s="163"/>
      <c r="W358" s="163"/>
      <c r="X358" s="163"/>
      <c r="Y358" s="163"/>
    </row>
    <row r="359" spans="3:25" s="175" customFormat="1" ht="12.75" customHeight="1">
      <c r="C359" s="299"/>
      <c r="D359" s="299"/>
      <c r="E359" s="299"/>
      <c r="G359" s="208"/>
      <c r="H359" s="176"/>
      <c r="I359" s="176"/>
      <c r="L359" s="204"/>
      <c r="M359" s="200"/>
      <c r="P359" s="200"/>
      <c r="Q359" s="163"/>
      <c r="R359" s="163"/>
      <c r="S359" s="163"/>
      <c r="T359" s="163"/>
      <c r="U359" s="163"/>
      <c r="V359" s="163"/>
      <c r="W359" s="163"/>
      <c r="X359" s="163"/>
      <c r="Y359" s="163"/>
    </row>
    <row r="360" spans="3:25" s="175" customFormat="1" ht="12.75" customHeight="1">
      <c r="C360" s="299"/>
      <c r="D360" s="299"/>
      <c r="E360" s="299"/>
      <c r="G360" s="208"/>
      <c r="H360" s="176"/>
      <c r="I360" s="176"/>
      <c r="L360" s="204"/>
      <c r="M360" s="200"/>
      <c r="P360" s="200"/>
      <c r="Q360" s="163"/>
      <c r="R360" s="163"/>
      <c r="S360" s="163"/>
      <c r="T360" s="163"/>
      <c r="U360" s="163"/>
      <c r="V360" s="163"/>
      <c r="W360" s="163"/>
      <c r="X360" s="163"/>
      <c r="Y360" s="163"/>
    </row>
    <row r="361" spans="3:25" s="175" customFormat="1" ht="12.75" customHeight="1">
      <c r="C361" s="299"/>
      <c r="D361" s="299"/>
      <c r="E361" s="299"/>
      <c r="G361" s="208"/>
      <c r="H361" s="176"/>
      <c r="I361" s="176"/>
      <c r="L361" s="204"/>
      <c r="M361" s="200"/>
      <c r="P361" s="200"/>
      <c r="Q361" s="163"/>
      <c r="R361" s="163"/>
      <c r="S361" s="163"/>
      <c r="T361" s="163"/>
      <c r="U361" s="163"/>
      <c r="V361" s="163"/>
      <c r="W361" s="163"/>
      <c r="X361" s="163"/>
      <c r="Y361" s="163"/>
    </row>
    <row r="362" spans="3:25" s="175" customFormat="1" ht="12.75" customHeight="1">
      <c r="C362" s="299"/>
      <c r="D362" s="299"/>
      <c r="E362" s="299"/>
      <c r="G362" s="208"/>
      <c r="H362" s="176"/>
      <c r="I362" s="176"/>
      <c r="L362" s="204"/>
      <c r="M362" s="200"/>
      <c r="P362" s="200"/>
      <c r="Q362" s="163"/>
      <c r="R362" s="163"/>
      <c r="S362" s="163"/>
      <c r="T362" s="163"/>
      <c r="U362" s="163"/>
      <c r="V362" s="163"/>
      <c r="W362" s="163"/>
      <c r="X362" s="163"/>
      <c r="Y362" s="163"/>
    </row>
    <row r="363" spans="3:25" s="175" customFormat="1" ht="12.75" customHeight="1">
      <c r="C363" s="299"/>
      <c r="D363" s="299"/>
      <c r="E363" s="299"/>
      <c r="G363" s="208"/>
      <c r="H363" s="176"/>
      <c r="I363" s="176"/>
      <c r="L363" s="204"/>
      <c r="M363" s="200"/>
      <c r="P363" s="200"/>
      <c r="Q363" s="163"/>
      <c r="R363" s="163"/>
      <c r="S363" s="163"/>
      <c r="T363" s="163"/>
      <c r="U363" s="163"/>
      <c r="V363" s="163"/>
      <c r="W363" s="163"/>
      <c r="X363" s="163"/>
      <c r="Y363" s="163"/>
    </row>
    <row r="364" spans="3:25" s="175" customFormat="1" ht="12.75" customHeight="1">
      <c r="C364" s="299"/>
      <c r="D364" s="299"/>
      <c r="E364" s="299"/>
      <c r="G364" s="208"/>
      <c r="H364" s="176"/>
      <c r="I364" s="176"/>
      <c r="L364" s="204"/>
      <c r="M364" s="200"/>
      <c r="P364" s="200"/>
      <c r="Q364" s="163"/>
      <c r="R364" s="163"/>
      <c r="S364" s="163"/>
      <c r="T364" s="163"/>
      <c r="U364" s="163"/>
      <c r="V364" s="163"/>
      <c r="W364" s="163"/>
      <c r="X364" s="163"/>
      <c r="Y364" s="163"/>
    </row>
    <row r="365" spans="3:25" s="175" customFormat="1" ht="12.75" customHeight="1">
      <c r="C365" s="299"/>
      <c r="D365" s="299"/>
      <c r="E365" s="299"/>
      <c r="G365" s="208"/>
      <c r="H365" s="176"/>
      <c r="I365" s="176"/>
      <c r="L365" s="204"/>
      <c r="M365" s="200"/>
      <c r="P365" s="200"/>
      <c r="Q365" s="163"/>
      <c r="R365" s="163"/>
      <c r="S365" s="163"/>
      <c r="T365" s="163"/>
      <c r="U365" s="163"/>
      <c r="V365" s="163"/>
      <c r="W365" s="163"/>
      <c r="X365" s="163"/>
      <c r="Y365" s="163"/>
    </row>
    <row r="366" spans="3:25" s="175" customFormat="1" ht="12.75" customHeight="1">
      <c r="C366" s="299"/>
      <c r="D366" s="299"/>
      <c r="E366" s="299"/>
      <c r="G366" s="208"/>
      <c r="H366" s="176"/>
      <c r="I366" s="176"/>
      <c r="L366" s="204"/>
      <c r="M366" s="200"/>
      <c r="P366" s="200"/>
      <c r="Q366" s="163"/>
      <c r="R366" s="163"/>
      <c r="S366" s="163"/>
      <c r="T366" s="163"/>
      <c r="U366" s="163"/>
      <c r="V366" s="163"/>
      <c r="W366" s="163"/>
      <c r="X366" s="163"/>
      <c r="Y366" s="163"/>
    </row>
    <row r="367" spans="3:25" s="175" customFormat="1" ht="12.75" customHeight="1">
      <c r="C367" s="299"/>
      <c r="D367" s="299"/>
      <c r="E367" s="299"/>
      <c r="G367" s="208"/>
      <c r="H367" s="176"/>
      <c r="I367" s="176"/>
      <c r="L367" s="204"/>
      <c r="M367" s="200"/>
      <c r="P367" s="200"/>
      <c r="Q367" s="163"/>
      <c r="R367" s="163"/>
      <c r="S367" s="163"/>
      <c r="T367" s="163"/>
      <c r="U367" s="163"/>
      <c r="V367" s="163"/>
      <c r="W367" s="163"/>
      <c r="X367" s="163"/>
      <c r="Y367" s="163"/>
    </row>
    <row r="368" spans="3:25" s="175" customFormat="1" ht="12.75" customHeight="1">
      <c r="C368" s="299"/>
      <c r="D368" s="299"/>
      <c r="E368" s="299"/>
      <c r="G368" s="208"/>
      <c r="H368" s="176"/>
      <c r="I368" s="176"/>
      <c r="L368" s="204"/>
      <c r="M368" s="200"/>
      <c r="P368" s="200"/>
      <c r="Q368" s="163"/>
      <c r="R368" s="163"/>
      <c r="S368" s="163"/>
      <c r="T368" s="163"/>
      <c r="U368" s="163"/>
      <c r="V368" s="163"/>
      <c r="W368" s="163"/>
      <c r="X368" s="163"/>
      <c r="Y368" s="163"/>
    </row>
    <row r="369" spans="3:25" s="175" customFormat="1" ht="12.75" customHeight="1">
      <c r="C369" s="299"/>
      <c r="D369" s="299"/>
      <c r="E369" s="299"/>
      <c r="G369" s="208"/>
      <c r="H369" s="176"/>
      <c r="I369" s="176"/>
      <c r="L369" s="204"/>
      <c r="M369" s="200"/>
      <c r="P369" s="200"/>
      <c r="Q369" s="163"/>
      <c r="R369" s="163"/>
      <c r="S369" s="163"/>
      <c r="T369" s="163"/>
      <c r="U369" s="163"/>
      <c r="V369" s="163"/>
      <c r="W369" s="163"/>
      <c r="X369" s="163"/>
      <c r="Y369" s="163"/>
    </row>
    <row r="370" spans="3:25" s="175" customFormat="1" ht="12.75" customHeight="1">
      <c r="C370" s="299"/>
      <c r="D370" s="299"/>
      <c r="E370" s="299"/>
      <c r="G370" s="208"/>
      <c r="H370" s="176"/>
      <c r="I370" s="176"/>
      <c r="L370" s="204"/>
      <c r="M370" s="200"/>
      <c r="P370" s="200"/>
      <c r="Q370" s="163"/>
      <c r="R370" s="163"/>
      <c r="S370" s="163"/>
      <c r="T370" s="163"/>
      <c r="U370" s="163"/>
      <c r="V370" s="163"/>
      <c r="W370" s="163"/>
      <c r="X370" s="163"/>
      <c r="Y370" s="163"/>
    </row>
    <row r="371" spans="3:25" s="175" customFormat="1" ht="12.75" customHeight="1">
      <c r="C371" s="299"/>
      <c r="D371" s="299"/>
      <c r="E371" s="299"/>
      <c r="G371" s="208"/>
      <c r="H371" s="176"/>
      <c r="I371" s="176"/>
      <c r="L371" s="204"/>
      <c r="M371" s="200"/>
      <c r="P371" s="200"/>
      <c r="Q371" s="163"/>
      <c r="R371" s="163"/>
      <c r="S371" s="163"/>
      <c r="T371" s="163"/>
      <c r="U371" s="163"/>
      <c r="V371" s="163"/>
      <c r="W371" s="163"/>
      <c r="X371" s="163"/>
      <c r="Y371" s="163"/>
    </row>
    <row r="372" spans="3:25" s="175" customFormat="1" ht="12.75" customHeight="1">
      <c r="C372" s="299"/>
      <c r="D372" s="299"/>
      <c r="E372" s="299"/>
      <c r="G372" s="208"/>
      <c r="H372" s="176"/>
      <c r="I372" s="176"/>
      <c r="L372" s="204"/>
      <c r="M372" s="200"/>
      <c r="P372" s="200"/>
      <c r="Q372" s="163"/>
      <c r="R372" s="163"/>
      <c r="S372" s="163"/>
      <c r="T372" s="163"/>
      <c r="U372" s="163"/>
      <c r="V372" s="163"/>
      <c r="W372" s="163"/>
      <c r="X372" s="163"/>
      <c r="Y372" s="163"/>
    </row>
    <row r="373" spans="3:25" s="175" customFormat="1" ht="12.75" customHeight="1">
      <c r="C373" s="299"/>
      <c r="D373" s="299"/>
      <c r="E373" s="299"/>
      <c r="G373" s="208"/>
      <c r="H373" s="176"/>
      <c r="I373" s="176"/>
      <c r="L373" s="204"/>
      <c r="M373" s="200"/>
      <c r="P373" s="200"/>
      <c r="Q373" s="163"/>
      <c r="R373" s="163"/>
      <c r="S373" s="163"/>
      <c r="T373" s="163"/>
      <c r="U373" s="163"/>
      <c r="V373" s="163"/>
      <c r="W373" s="163"/>
      <c r="X373" s="163"/>
      <c r="Y373" s="163"/>
    </row>
    <row r="374" spans="3:25" s="175" customFormat="1" ht="12.75" customHeight="1">
      <c r="C374" s="299"/>
      <c r="D374" s="299"/>
      <c r="E374" s="299"/>
      <c r="G374" s="208"/>
      <c r="H374" s="176"/>
      <c r="I374" s="176"/>
      <c r="L374" s="204"/>
      <c r="M374" s="200"/>
      <c r="P374" s="200"/>
      <c r="Q374" s="163"/>
      <c r="R374" s="163"/>
      <c r="S374" s="163"/>
      <c r="T374" s="163"/>
      <c r="U374" s="163"/>
      <c r="V374" s="163"/>
      <c r="W374" s="163"/>
      <c r="X374" s="163"/>
      <c r="Y374" s="163"/>
    </row>
    <row r="375" spans="3:25" s="175" customFormat="1" ht="12.75" customHeight="1">
      <c r="C375" s="299"/>
      <c r="D375" s="299"/>
      <c r="E375" s="299"/>
      <c r="G375" s="208"/>
      <c r="H375" s="176"/>
      <c r="I375" s="176"/>
      <c r="L375" s="204"/>
      <c r="M375" s="200"/>
      <c r="P375" s="200"/>
      <c r="Q375" s="163"/>
      <c r="R375" s="163"/>
      <c r="S375" s="163"/>
      <c r="T375" s="163"/>
      <c r="U375" s="163"/>
      <c r="V375" s="163"/>
      <c r="W375" s="163"/>
      <c r="X375" s="163"/>
      <c r="Y375" s="163"/>
    </row>
    <row r="376" spans="3:25" s="175" customFormat="1" ht="12.75" customHeight="1">
      <c r="C376" s="299"/>
      <c r="D376" s="299"/>
      <c r="E376" s="299"/>
      <c r="G376" s="208"/>
      <c r="H376" s="176"/>
      <c r="I376" s="176"/>
      <c r="L376" s="204"/>
      <c r="M376" s="200"/>
      <c r="P376" s="200"/>
      <c r="Q376" s="163"/>
      <c r="R376" s="163"/>
      <c r="S376" s="163"/>
      <c r="T376" s="163"/>
      <c r="U376" s="163"/>
      <c r="V376" s="163"/>
      <c r="W376" s="163"/>
      <c r="X376" s="163"/>
      <c r="Y376" s="163"/>
    </row>
    <row r="377" spans="3:25" s="175" customFormat="1" ht="12.75" customHeight="1">
      <c r="C377" s="299"/>
      <c r="D377" s="299"/>
      <c r="E377" s="299"/>
      <c r="G377" s="208"/>
      <c r="H377" s="176"/>
      <c r="I377" s="176"/>
      <c r="L377" s="204"/>
      <c r="M377" s="200"/>
      <c r="P377" s="200"/>
      <c r="Q377" s="163"/>
      <c r="R377" s="163"/>
      <c r="S377" s="163"/>
      <c r="T377" s="163"/>
      <c r="U377" s="163"/>
      <c r="V377" s="163"/>
      <c r="W377" s="163"/>
      <c r="X377" s="163"/>
      <c r="Y377" s="163"/>
    </row>
    <row r="378" spans="3:25" s="175" customFormat="1" ht="12.75" customHeight="1">
      <c r="C378" s="299"/>
      <c r="D378" s="299"/>
      <c r="E378" s="299"/>
      <c r="G378" s="208"/>
      <c r="H378" s="176"/>
      <c r="I378" s="176"/>
      <c r="L378" s="204"/>
      <c r="M378" s="200"/>
      <c r="P378" s="200"/>
      <c r="Q378" s="163"/>
      <c r="R378" s="163"/>
      <c r="S378" s="163"/>
      <c r="T378" s="163"/>
      <c r="U378" s="163"/>
      <c r="V378" s="163"/>
      <c r="W378" s="163"/>
      <c r="X378" s="163"/>
      <c r="Y378" s="163"/>
    </row>
    <row r="379" spans="3:25" s="175" customFormat="1" ht="12.75" customHeight="1">
      <c r="C379" s="299"/>
      <c r="D379" s="299"/>
      <c r="E379" s="299"/>
      <c r="G379" s="208"/>
      <c r="H379" s="176"/>
      <c r="I379" s="176"/>
      <c r="L379" s="204"/>
      <c r="M379" s="200"/>
      <c r="P379" s="200"/>
      <c r="Q379" s="163"/>
      <c r="R379" s="163"/>
      <c r="S379" s="163"/>
      <c r="T379" s="163"/>
      <c r="U379" s="163"/>
      <c r="V379" s="163"/>
      <c r="W379" s="163"/>
      <c r="X379" s="163"/>
      <c r="Y379" s="163"/>
    </row>
    <row r="380" spans="3:25" s="175" customFormat="1" ht="12.75" customHeight="1">
      <c r="C380" s="299"/>
      <c r="D380" s="299"/>
      <c r="E380" s="299"/>
      <c r="G380" s="208"/>
      <c r="H380" s="176"/>
      <c r="I380" s="176"/>
      <c r="L380" s="204"/>
      <c r="M380" s="200"/>
      <c r="P380" s="200"/>
      <c r="Q380" s="163"/>
      <c r="R380" s="163"/>
      <c r="S380" s="163"/>
      <c r="T380" s="163"/>
      <c r="U380" s="163"/>
      <c r="V380" s="163"/>
      <c r="W380" s="163"/>
      <c r="X380" s="163"/>
      <c r="Y380" s="163"/>
    </row>
    <row r="381" spans="3:25" s="175" customFormat="1" ht="12.75" customHeight="1">
      <c r="C381" s="299"/>
      <c r="D381" s="299"/>
      <c r="E381" s="299"/>
      <c r="G381" s="208"/>
      <c r="H381" s="176"/>
      <c r="I381" s="176"/>
      <c r="L381" s="204"/>
      <c r="M381" s="200"/>
      <c r="P381" s="200"/>
      <c r="Q381" s="163"/>
      <c r="R381" s="163"/>
      <c r="S381" s="163"/>
      <c r="T381" s="163"/>
      <c r="U381" s="163"/>
      <c r="V381" s="163"/>
      <c r="W381" s="163"/>
      <c r="X381" s="163"/>
      <c r="Y381" s="163"/>
    </row>
    <row r="382" spans="3:25" s="175" customFormat="1" ht="12.75" customHeight="1">
      <c r="C382" s="299"/>
      <c r="D382" s="299"/>
      <c r="E382" s="299"/>
      <c r="G382" s="208"/>
      <c r="H382" s="176"/>
      <c r="I382" s="176"/>
      <c r="L382" s="204"/>
      <c r="M382" s="200"/>
      <c r="P382" s="200"/>
      <c r="Q382" s="163"/>
      <c r="R382" s="163"/>
      <c r="S382" s="163"/>
      <c r="T382" s="163"/>
      <c r="U382" s="163"/>
      <c r="V382" s="163"/>
      <c r="W382" s="163"/>
      <c r="X382" s="163"/>
      <c r="Y382" s="163"/>
    </row>
    <row r="383" spans="3:25" s="175" customFormat="1" ht="12.75" customHeight="1">
      <c r="C383" s="299"/>
      <c r="D383" s="299"/>
      <c r="E383" s="299"/>
      <c r="G383" s="208"/>
      <c r="H383" s="176"/>
      <c r="I383" s="176"/>
      <c r="L383" s="204"/>
      <c r="M383" s="200"/>
      <c r="P383" s="200"/>
      <c r="Q383" s="163"/>
      <c r="R383" s="163"/>
      <c r="S383" s="163"/>
      <c r="T383" s="163"/>
      <c r="U383" s="163"/>
      <c r="V383" s="163"/>
      <c r="W383" s="163"/>
      <c r="X383" s="163"/>
      <c r="Y383" s="163"/>
    </row>
    <row r="384" spans="3:25" s="175" customFormat="1" ht="12.75" customHeight="1">
      <c r="C384" s="299"/>
      <c r="D384" s="299"/>
      <c r="E384" s="299"/>
      <c r="G384" s="208"/>
      <c r="H384" s="176"/>
      <c r="I384" s="176"/>
      <c r="L384" s="204"/>
      <c r="M384" s="200"/>
      <c r="P384" s="200"/>
      <c r="Q384" s="163"/>
      <c r="R384" s="163"/>
      <c r="S384" s="163"/>
      <c r="T384" s="163"/>
      <c r="U384" s="163"/>
      <c r="V384" s="163"/>
      <c r="W384" s="163"/>
      <c r="X384" s="163"/>
      <c r="Y384" s="163"/>
    </row>
    <row r="385" spans="3:25" s="175" customFormat="1" ht="12.75" customHeight="1">
      <c r="C385" s="299"/>
      <c r="D385" s="299"/>
      <c r="E385" s="299"/>
      <c r="G385" s="208"/>
      <c r="H385" s="176"/>
      <c r="I385" s="176"/>
      <c r="L385" s="204"/>
      <c r="M385" s="200"/>
      <c r="P385" s="200"/>
      <c r="Q385" s="163"/>
      <c r="R385" s="163"/>
      <c r="S385" s="163"/>
      <c r="T385" s="163"/>
      <c r="U385" s="163"/>
      <c r="V385" s="163"/>
      <c r="W385" s="163"/>
      <c r="X385" s="163"/>
      <c r="Y385" s="163"/>
    </row>
    <row r="386" spans="3:25" s="175" customFormat="1" ht="12.75" customHeight="1">
      <c r="C386" s="299"/>
      <c r="D386" s="299"/>
      <c r="E386" s="299"/>
      <c r="G386" s="208"/>
      <c r="H386" s="176"/>
      <c r="I386" s="176"/>
      <c r="L386" s="204"/>
      <c r="M386" s="200"/>
      <c r="P386" s="200"/>
      <c r="Q386" s="163"/>
      <c r="R386" s="163"/>
      <c r="S386" s="163"/>
      <c r="T386" s="163"/>
      <c r="U386" s="163"/>
      <c r="V386" s="163"/>
      <c r="W386" s="163"/>
      <c r="X386" s="163"/>
      <c r="Y386" s="163"/>
    </row>
    <row r="387" spans="3:25" s="175" customFormat="1" ht="12.75" customHeight="1">
      <c r="C387" s="299"/>
      <c r="D387" s="299"/>
      <c r="E387" s="299"/>
      <c r="G387" s="208"/>
      <c r="H387" s="176"/>
      <c r="I387" s="176"/>
      <c r="L387" s="204"/>
      <c r="M387" s="200"/>
      <c r="P387" s="200"/>
      <c r="Q387" s="163"/>
      <c r="R387" s="163"/>
      <c r="S387" s="163"/>
      <c r="T387" s="163"/>
      <c r="U387" s="163"/>
      <c r="V387" s="163"/>
      <c r="W387" s="163"/>
      <c r="X387" s="163"/>
      <c r="Y387" s="163"/>
    </row>
    <row r="388" spans="3:25" s="175" customFormat="1" ht="12.75" customHeight="1">
      <c r="C388" s="299"/>
      <c r="D388" s="299"/>
      <c r="E388" s="299"/>
      <c r="G388" s="208"/>
      <c r="H388" s="176"/>
      <c r="I388" s="176"/>
      <c r="L388" s="204"/>
      <c r="M388" s="200"/>
      <c r="P388" s="200"/>
      <c r="Q388" s="163"/>
      <c r="R388" s="163"/>
      <c r="S388" s="163"/>
      <c r="T388" s="163"/>
      <c r="U388" s="163"/>
      <c r="V388" s="163"/>
      <c r="W388" s="163"/>
      <c r="X388" s="163"/>
      <c r="Y388" s="163"/>
    </row>
    <row r="389" spans="3:25" s="175" customFormat="1" ht="12.75" customHeight="1">
      <c r="C389" s="299"/>
      <c r="D389" s="299"/>
      <c r="E389" s="299"/>
      <c r="G389" s="208"/>
      <c r="H389" s="176"/>
      <c r="I389" s="176"/>
      <c r="L389" s="204"/>
      <c r="M389" s="200"/>
      <c r="P389" s="200"/>
      <c r="Q389" s="163"/>
      <c r="R389" s="163"/>
      <c r="S389" s="163"/>
      <c r="T389" s="163"/>
      <c r="U389" s="163"/>
      <c r="V389" s="163"/>
      <c r="W389" s="163"/>
      <c r="X389" s="163"/>
      <c r="Y389" s="163"/>
    </row>
    <row r="390" spans="3:25" s="175" customFormat="1" ht="12.75" customHeight="1">
      <c r="C390" s="299"/>
      <c r="D390" s="299"/>
      <c r="E390" s="299"/>
      <c r="G390" s="208"/>
      <c r="H390" s="176"/>
      <c r="I390" s="176"/>
      <c r="L390" s="204"/>
      <c r="M390" s="200"/>
      <c r="P390" s="200"/>
      <c r="Q390" s="163"/>
      <c r="R390" s="163"/>
      <c r="S390" s="163"/>
      <c r="T390" s="163"/>
      <c r="U390" s="163"/>
      <c r="V390" s="163"/>
      <c r="W390" s="163"/>
      <c r="X390" s="163"/>
      <c r="Y390" s="163"/>
    </row>
    <row r="391" spans="3:25" s="175" customFormat="1" ht="12.75" customHeight="1">
      <c r="C391" s="299"/>
      <c r="D391" s="299"/>
      <c r="E391" s="299"/>
      <c r="G391" s="208"/>
      <c r="H391" s="176"/>
      <c r="I391" s="176"/>
      <c r="L391" s="204"/>
      <c r="M391" s="200"/>
      <c r="P391" s="200"/>
      <c r="Q391" s="163"/>
      <c r="R391" s="163"/>
      <c r="S391" s="163"/>
      <c r="T391" s="163"/>
      <c r="U391" s="163"/>
      <c r="V391" s="163"/>
      <c r="W391" s="163"/>
      <c r="X391" s="163"/>
      <c r="Y391" s="163"/>
    </row>
    <row r="392" spans="3:25" s="175" customFormat="1" ht="12.75" customHeight="1">
      <c r="C392" s="299"/>
      <c r="D392" s="299"/>
      <c r="E392" s="299"/>
      <c r="G392" s="208"/>
      <c r="H392" s="176"/>
      <c r="I392" s="176"/>
      <c r="L392" s="204"/>
      <c r="M392" s="200"/>
      <c r="P392" s="200"/>
      <c r="Q392" s="163"/>
      <c r="R392" s="163"/>
      <c r="S392" s="163"/>
      <c r="T392" s="163"/>
      <c r="U392" s="163"/>
      <c r="V392" s="163"/>
      <c r="W392" s="163"/>
      <c r="X392" s="163"/>
      <c r="Y392" s="163"/>
    </row>
    <row r="393" spans="3:25" s="175" customFormat="1" ht="12.75" customHeight="1">
      <c r="C393" s="299"/>
      <c r="D393" s="299"/>
      <c r="E393" s="299"/>
      <c r="G393" s="208"/>
      <c r="H393" s="176"/>
      <c r="I393" s="176"/>
      <c r="L393" s="204"/>
      <c r="M393" s="200"/>
      <c r="P393" s="200"/>
      <c r="Q393" s="163"/>
      <c r="R393" s="163"/>
      <c r="S393" s="163"/>
      <c r="T393" s="163"/>
      <c r="U393" s="163"/>
      <c r="V393" s="163"/>
      <c r="W393" s="163"/>
      <c r="X393" s="163"/>
      <c r="Y393" s="163"/>
    </row>
    <row r="394" spans="3:25" s="175" customFormat="1" ht="12.75" customHeight="1">
      <c r="C394" s="299"/>
      <c r="D394" s="299"/>
      <c r="E394" s="299"/>
      <c r="G394" s="208"/>
      <c r="H394" s="176"/>
      <c r="I394" s="176"/>
      <c r="L394" s="204"/>
      <c r="M394" s="200"/>
      <c r="P394" s="200"/>
      <c r="Q394" s="163"/>
      <c r="R394" s="163"/>
      <c r="S394" s="163"/>
      <c r="T394" s="163"/>
      <c r="U394" s="163"/>
      <c r="V394" s="163"/>
      <c r="W394" s="163"/>
      <c r="X394" s="163"/>
      <c r="Y394" s="163"/>
    </row>
    <row r="395" spans="3:25" s="175" customFormat="1" ht="12.75" customHeight="1">
      <c r="C395" s="299"/>
      <c r="D395" s="299"/>
      <c r="E395" s="299"/>
      <c r="G395" s="208"/>
      <c r="H395" s="176"/>
      <c r="I395" s="176"/>
      <c r="L395" s="204"/>
      <c r="M395" s="200"/>
      <c r="P395" s="200"/>
      <c r="Q395" s="163"/>
      <c r="R395" s="163"/>
      <c r="S395" s="163"/>
      <c r="T395" s="163"/>
      <c r="U395" s="163"/>
      <c r="V395" s="163"/>
      <c r="W395" s="163"/>
      <c r="X395" s="163"/>
      <c r="Y395" s="163"/>
    </row>
    <row r="396" spans="3:25" s="175" customFormat="1" ht="12.75" customHeight="1">
      <c r="C396" s="299"/>
      <c r="D396" s="299"/>
      <c r="E396" s="299"/>
      <c r="G396" s="208"/>
      <c r="H396" s="176"/>
      <c r="I396" s="176"/>
      <c r="L396" s="204"/>
      <c r="M396" s="200"/>
      <c r="P396" s="200"/>
      <c r="Q396" s="163"/>
      <c r="R396" s="163"/>
      <c r="S396" s="163"/>
      <c r="T396" s="163"/>
      <c r="U396" s="163"/>
      <c r="V396" s="163"/>
      <c r="W396" s="163"/>
      <c r="X396" s="163"/>
      <c r="Y396" s="163"/>
    </row>
    <row r="397" spans="3:25" s="175" customFormat="1" ht="12.75" customHeight="1">
      <c r="C397" s="299"/>
      <c r="D397" s="299"/>
      <c r="E397" s="299"/>
      <c r="G397" s="208"/>
      <c r="H397" s="176"/>
      <c r="I397" s="176"/>
      <c r="L397" s="204"/>
      <c r="M397" s="200"/>
      <c r="P397" s="200"/>
      <c r="Q397" s="163"/>
      <c r="R397" s="163"/>
      <c r="S397" s="163"/>
      <c r="T397" s="163"/>
      <c r="U397" s="163"/>
      <c r="V397" s="163"/>
      <c r="W397" s="163"/>
      <c r="X397" s="163"/>
      <c r="Y397" s="163"/>
    </row>
    <row r="398" spans="3:25" s="175" customFormat="1" ht="12.75" customHeight="1">
      <c r="C398" s="299"/>
      <c r="D398" s="299"/>
      <c r="E398" s="299"/>
      <c r="G398" s="208"/>
      <c r="H398" s="176"/>
      <c r="I398" s="176"/>
      <c r="L398" s="204"/>
      <c r="M398" s="200"/>
      <c r="P398" s="200"/>
      <c r="Q398" s="163"/>
      <c r="R398" s="163"/>
      <c r="S398" s="163"/>
      <c r="T398" s="163"/>
      <c r="U398" s="163"/>
      <c r="V398" s="163"/>
      <c r="W398" s="163"/>
      <c r="X398" s="163"/>
      <c r="Y398" s="163"/>
    </row>
    <row r="399" spans="3:25" s="175" customFormat="1" ht="12.75" customHeight="1">
      <c r="C399" s="299"/>
      <c r="D399" s="299"/>
      <c r="E399" s="299"/>
      <c r="G399" s="208"/>
      <c r="H399" s="176"/>
      <c r="I399" s="176"/>
      <c r="L399" s="204"/>
      <c r="M399" s="200"/>
      <c r="P399" s="200"/>
      <c r="Q399" s="163"/>
      <c r="R399" s="163"/>
      <c r="S399" s="163"/>
      <c r="T399" s="163"/>
      <c r="U399" s="163"/>
      <c r="V399" s="163"/>
      <c r="W399" s="163"/>
      <c r="X399" s="163"/>
      <c r="Y399" s="163"/>
    </row>
    <row r="400" spans="3:25" s="175" customFormat="1" ht="12.75" customHeight="1">
      <c r="C400" s="299"/>
      <c r="D400" s="299"/>
      <c r="E400" s="299"/>
      <c r="G400" s="208"/>
      <c r="H400" s="176"/>
      <c r="I400" s="176"/>
      <c r="L400" s="204"/>
      <c r="M400" s="200"/>
      <c r="P400" s="200"/>
      <c r="Q400" s="163"/>
      <c r="R400" s="163"/>
      <c r="S400" s="163"/>
      <c r="T400" s="163"/>
      <c r="U400" s="163"/>
      <c r="V400" s="163"/>
      <c r="W400" s="163"/>
      <c r="X400" s="163"/>
      <c r="Y400" s="163"/>
    </row>
    <row r="401" spans="3:25" s="175" customFormat="1" ht="12.75" customHeight="1">
      <c r="C401" s="299"/>
      <c r="D401" s="299"/>
      <c r="E401" s="299"/>
      <c r="G401" s="208"/>
      <c r="H401" s="176"/>
      <c r="I401" s="176"/>
      <c r="L401" s="204"/>
      <c r="M401" s="200"/>
      <c r="P401" s="200"/>
      <c r="Q401" s="163"/>
      <c r="R401" s="163"/>
      <c r="S401" s="163"/>
      <c r="T401" s="163"/>
      <c r="U401" s="163"/>
      <c r="V401" s="163"/>
      <c r="W401" s="163"/>
      <c r="X401" s="163"/>
      <c r="Y401" s="163"/>
    </row>
    <row r="402" spans="3:25" s="175" customFormat="1" ht="12.75" customHeight="1">
      <c r="C402" s="299"/>
      <c r="D402" s="299"/>
      <c r="E402" s="299"/>
      <c r="G402" s="208"/>
      <c r="H402" s="176"/>
      <c r="I402" s="176"/>
      <c r="L402" s="204"/>
      <c r="M402" s="200"/>
      <c r="P402" s="200"/>
      <c r="Q402" s="163"/>
      <c r="R402" s="163"/>
      <c r="S402" s="163"/>
      <c r="T402" s="163"/>
      <c r="U402" s="163"/>
      <c r="V402" s="163"/>
      <c r="W402" s="163"/>
      <c r="X402" s="163"/>
      <c r="Y402" s="163"/>
    </row>
    <row r="403" spans="3:25" s="175" customFormat="1" ht="12.75" customHeight="1">
      <c r="C403" s="299"/>
      <c r="D403" s="299"/>
      <c r="E403" s="299"/>
      <c r="G403" s="208"/>
      <c r="H403" s="176"/>
      <c r="I403" s="176"/>
      <c r="L403" s="204"/>
      <c r="M403" s="200"/>
      <c r="P403" s="200"/>
      <c r="Q403" s="163"/>
      <c r="R403" s="163"/>
      <c r="S403" s="163"/>
      <c r="T403" s="163"/>
      <c r="U403" s="163"/>
      <c r="V403" s="163"/>
      <c r="W403" s="163"/>
      <c r="X403" s="163"/>
      <c r="Y403" s="163"/>
    </row>
    <row r="404" spans="3:25" s="175" customFormat="1" ht="12.75" customHeight="1">
      <c r="C404" s="299"/>
      <c r="D404" s="299"/>
      <c r="E404" s="299"/>
      <c r="G404" s="208"/>
      <c r="H404" s="176"/>
      <c r="I404" s="176"/>
      <c r="L404" s="204"/>
      <c r="M404" s="200"/>
      <c r="P404" s="200"/>
      <c r="Q404" s="163"/>
      <c r="R404" s="163"/>
      <c r="S404" s="163"/>
      <c r="T404" s="163"/>
      <c r="U404" s="163"/>
      <c r="V404" s="163"/>
      <c r="W404" s="163"/>
      <c r="X404" s="163"/>
      <c r="Y404" s="163"/>
    </row>
    <row r="405" spans="3:25" s="175" customFormat="1" ht="12.75" customHeight="1">
      <c r="C405" s="299"/>
      <c r="D405" s="299"/>
      <c r="E405" s="299"/>
      <c r="G405" s="208"/>
      <c r="H405" s="176"/>
      <c r="I405" s="176"/>
      <c r="L405" s="204"/>
      <c r="M405" s="200"/>
      <c r="P405" s="200"/>
      <c r="Q405" s="163"/>
      <c r="R405" s="163"/>
      <c r="S405" s="163"/>
      <c r="T405" s="163"/>
      <c r="U405" s="163"/>
      <c r="V405" s="163"/>
      <c r="W405" s="163"/>
      <c r="X405" s="163"/>
      <c r="Y405" s="163"/>
    </row>
    <row r="406" spans="3:25" s="175" customFormat="1" ht="12.75" customHeight="1">
      <c r="C406" s="299"/>
      <c r="D406" s="299"/>
      <c r="E406" s="299"/>
      <c r="G406" s="208"/>
      <c r="H406" s="176"/>
      <c r="I406" s="176"/>
      <c r="L406" s="204"/>
      <c r="M406" s="200"/>
      <c r="P406" s="200"/>
      <c r="Q406" s="163"/>
      <c r="R406" s="163"/>
      <c r="S406" s="163"/>
      <c r="T406" s="163"/>
      <c r="U406" s="163"/>
      <c r="V406" s="163"/>
      <c r="W406" s="163"/>
      <c r="X406" s="163"/>
      <c r="Y406" s="163"/>
    </row>
    <row r="407" spans="3:25" s="175" customFormat="1" ht="12.75" customHeight="1">
      <c r="C407" s="299"/>
      <c r="D407" s="299"/>
      <c r="E407" s="299"/>
      <c r="G407" s="208"/>
      <c r="H407" s="176"/>
      <c r="I407" s="176"/>
      <c r="L407" s="204"/>
      <c r="M407" s="200"/>
      <c r="P407" s="200"/>
      <c r="Q407" s="163"/>
      <c r="R407" s="163"/>
      <c r="S407" s="163"/>
      <c r="T407" s="163"/>
      <c r="U407" s="163"/>
      <c r="V407" s="163"/>
      <c r="W407" s="163"/>
      <c r="X407" s="163"/>
      <c r="Y407" s="163"/>
    </row>
    <row r="408" spans="3:25" s="175" customFormat="1" ht="12.75" customHeight="1">
      <c r="C408" s="299"/>
      <c r="D408" s="299"/>
      <c r="E408" s="299"/>
      <c r="G408" s="208"/>
      <c r="H408" s="176"/>
      <c r="I408" s="176"/>
      <c r="L408" s="204"/>
      <c r="M408" s="200"/>
      <c r="P408" s="200"/>
      <c r="Q408" s="163"/>
      <c r="R408" s="163"/>
      <c r="S408" s="163"/>
      <c r="T408" s="163"/>
      <c r="U408" s="163"/>
      <c r="V408" s="163"/>
      <c r="W408" s="163"/>
      <c r="X408" s="163"/>
      <c r="Y408" s="163"/>
    </row>
    <row r="409" spans="3:25" s="175" customFormat="1" ht="12.75" customHeight="1">
      <c r="C409" s="299"/>
      <c r="D409" s="299"/>
      <c r="E409" s="299"/>
      <c r="G409" s="208"/>
      <c r="H409" s="176"/>
      <c r="I409" s="176"/>
      <c r="L409" s="204"/>
      <c r="M409" s="200"/>
      <c r="P409" s="200"/>
      <c r="Q409" s="163"/>
      <c r="R409" s="163"/>
      <c r="S409" s="163"/>
      <c r="T409" s="163"/>
      <c r="U409" s="163"/>
      <c r="V409" s="163"/>
      <c r="W409" s="163"/>
      <c r="X409" s="163"/>
      <c r="Y409" s="163"/>
    </row>
    <row r="410" spans="3:25" s="175" customFormat="1" ht="12.75" customHeight="1">
      <c r="C410" s="299"/>
      <c r="D410" s="299"/>
      <c r="E410" s="299"/>
      <c r="G410" s="208"/>
      <c r="H410" s="176"/>
      <c r="I410" s="176"/>
      <c r="L410" s="204"/>
      <c r="M410" s="200"/>
      <c r="P410" s="200"/>
      <c r="Q410" s="163"/>
      <c r="R410" s="163"/>
      <c r="S410" s="163"/>
      <c r="T410" s="163"/>
      <c r="U410" s="163"/>
      <c r="V410" s="163"/>
      <c r="W410" s="163"/>
      <c r="X410" s="163"/>
      <c r="Y410" s="163"/>
    </row>
    <row r="411" spans="3:25" s="175" customFormat="1" ht="12.75" customHeight="1">
      <c r="C411" s="299"/>
      <c r="D411" s="299"/>
      <c r="E411" s="299"/>
      <c r="G411" s="208"/>
      <c r="H411" s="176"/>
      <c r="I411" s="176"/>
      <c r="L411" s="204"/>
      <c r="M411" s="200"/>
      <c r="P411" s="200"/>
      <c r="Q411" s="163"/>
      <c r="R411" s="163"/>
      <c r="S411" s="163"/>
      <c r="T411" s="163"/>
      <c r="U411" s="163"/>
      <c r="V411" s="163"/>
      <c r="W411" s="163"/>
      <c r="X411" s="163"/>
      <c r="Y411" s="163"/>
    </row>
    <row r="412" spans="3:25" s="175" customFormat="1" ht="12.75" customHeight="1">
      <c r="C412" s="299"/>
      <c r="D412" s="299"/>
      <c r="E412" s="299"/>
      <c r="G412" s="208"/>
      <c r="H412" s="176"/>
      <c r="I412" s="176"/>
      <c r="L412" s="204"/>
      <c r="M412" s="200"/>
      <c r="P412" s="200"/>
      <c r="Q412" s="163"/>
      <c r="R412" s="163"/>
      <c r="S412" s="163"/>
      <c r="T412" s="163"/>
      <c r="U412" s="163"/>
      <c r="V412" s="163"/>
      <c r="W412" s="163"/>
      <c r="X412" s="163"/>
      <c r="Y412" s="163"/>
    </row>
    <row r="413" spans="3:25" s="175" customFormat="1" ht="12.75" customHeight="1">
      <c r="C413" s="299"/>
      <c r="D413" s="299"/>
      <c r="E413" s="299"/>
      <c r="G413" s="208"/>
      <c r="H413" s="176"/>
      <c r="I413" s="176"/>
      <c r="L413" s="204"/>
      <c r="M413" s="200"/>
      <c r="P413" s="200"/>
      <c r="Q413" s="163"/>
      <c r="R413" s="163"/>
      <c r="S413" s="163"/>
      <c r="T413" s="163"/>
      <c r="U413" s="163"/>
      <c r="V413" s="163"/>
      <c r="W413" s="163"/>
      <c r="X413" s="163"/>
      <c r="Y413" s="163"/>
    </row>
    <row r="414" spans="3:25" s="175" customFormat="1" ht="12.75" customHeight="1">
      <c r="C414" s="299"/>
      <c r="D414" s="299"/>
      <c r="E414" s="299"/>
      <c r="G414" s="208"/>
      <c r="H414" s="176"/>
      <c r="I414" s="176"/>
      <c r="L414" s="204"/>
      <c r="M414" s="200"/>
      <c r="P414" s="200"/>
      <c r="Q414" s="163"/>
      <c r="R414" s="163"/>
      <c r="S414" s="163"/>
      <c r="T414" s="163"/>
      <c r="U414" s="163"/>
      <c r="V414" s="163"/>
      <c r="W414" s="163"/>
      <c r="X414" s="163"/>
      <c r="Y414" s="163"/>
    </row>
    <row r="415" spans="3:25" s="175" customFormat="1" ht="12.75" customHeight="1">
      <c r="C415" s="299"/>
      <c r="D415" s="299"/>
      <c r="E415" s="299"/>
      <c r="G415" s="208"/>
      <c r="H415" s="176"/>
      <c r="I415" s="176"/>
      <c r="L415" s="204"/>
      <c r="M415" s="200"/>
      <c r="P415" s="200"/>
      <c r="Q415" s="163"/>
      <c r="R415" s="163"/>
      <c r="S415" s="163"/>
      <c r="T415" s="163"/>
      <c r="U415" s="163"/>
      <c r="V415" s="163"/>
      <c r="W415" s="163"/>
      <c r="X415" s="163"/>
      <c r="Y415" s="163"/>
    </row>
    <row r="416" spans="3:25" s="175" customFormat="1" ht="12.75" customHeight="1">
      <c r="C416" s="299"/>
      <c r="D416" s="299"/>
      <c r="E416" s="299"/>
      <c r="G416" s="208"/>
      <c r="H416" s="176"/>
      <c r="I416" s="176"/>
      <c r="L416" s="204"/>
      <c r="M416" s="200"/>
      <c r="P416" s="200"/>
      <c r="Q416" s="163"/>
      <c r="R416" s="163"/>
      <c r="S416" s="163"/>
      <c r="T416" s="163"/>
      <c r="U416" s="163"/>
      <c r="V416" s="163"/>
      <c r="W416" s="163"/>
      <c r="X416" s="163"/>
      <c r="Y416" s="163"/>
    </row>
    <row r="417" spans="3:25" s="175" customFormat="1" ht="12.75" customHeight="1">
      <c r="C417" s="299"/>
      <c r="D417" s="299"/>
      <c r="E417" s="299"/>
      <c r="G417" s="208"/>
      <c r="H417" s="176"/>
      <c r="I417" s="176"/>
      <c r="L417" s="204"/>
      <c r="M417" s="200"/>
      <c r="P417" s="200"/>
      <c r="Q417" s="163"/>
      <c r="R417" s="163"/>
      <c r="S417" s="163"/>
      <c r="T417" s="163"/>
      <c r="U417" s="163"/>
      <c r="V417" s="163"/>
      <c r="W417" s="163"/>
      <c r="X417" s="163"/>
      <c r="Y417" s="163"/>
    </row>
    <row r="418" spans="3:25" s="175" customFormat="1" ht="12.75" customHeight="1">
      <c r="C418" s="299"/>
      <c r="D418" s="299"/>
      <c r="E418" s="299"/>
      <c r="G418" s="208"/>
      <c r="H418" s="176"/>
      <c r="I418" s="176"/>
      <c r="L418" s="204"/>
      <c r="M418" s="200"/>
      <c r="P418" s="200"/>
      <c r="Q418" s="163"/>
      <c r="R418" s="163"/>
      <c r="S418" s="163"/>
      <c r="T418" s="163"/>
      <c r="U418" s="163"/>
      <c r="V418" s="163"/>
      <c r="W418" s="163"/>
      <c r="X418" s="163"/>
      <c r="Y418" s="163"/>
    </row>
    <row r="419" spans="3:25" s="175" customFormat="1" ht="12.75" customHeight="1">
      <c r="C419" s="299"/>
      <c r="D419" s="299"/>
      <c r="E419" s="299"/>
      <c r="G419" s="208"/>
      <c r="H419" s="176"/>
      <c r="I419" s="176"/>
      <c r="L419" s="204"/>
      <c r="M419" s="200"/>
      <c r="P419" s="200"/>
      <c r="Q419" s="163"/>
      <c r="R419" s="163"/>
      <c r="S419" s="163"/>
      <c r="T419" s="163"/>
      <c r="U419" s="163"/>
      <c r="V419" s="163"/>
      <c r="W419" s="163"/>
      <c r="X419" s="163"/>
      <c r="Y419" s="163"/>
    </row>
    <row r="420" spans="3:25" s="175" customFormat="1" ht="12.75" customHeight="1">
      <c r="C420" s="299"/>
      <c r="D420" s="299"/>
      <c r="E420" s="299"/>
      <c r="G420" s="208"/>
      <c r="H420" s="176"/>
      <c r="I420" s="176"/>
      <c r="L420" s="204"/>
      <c r="M420" s="200"/>
      <c r="P420" s="200"/>
      <c r="Q420" s="163"/>
      <c r="R420" s="163"/>
      <c r="S420" s="163"/>
      <c r="T420" s="163"/>
      <c r="U420" s="163"/>
      <c r="V420" s="163"/>
      <c r="W420" s="163"/>
      <c r="X420" s="163"/>
      <c r="Y420" s="163"/>
    </row>
    <row r="421" spans="3:25" s="175" customFormat="1" ht="12.75" customHeight="1">
      <c r="C421" s="299"/>
      <c r="D421" s="299"/>
      <c r="E421" s="299"/>
      <c r="G421" s="208"/>
      <c r="H421" s="176"/>
      <c r="I421" s="176"/>
      <c r="L421" s="204"/>
      <c r="M421" s="200"/>
      <c r="P421" s="200"/>
      <c r="Q421" s="163"/>
      <c r="R421" s="163"/>
      <c r="S421" s="163"/>
      <c r="T421" s="163"/>
      <c r="U421" s="163"/>
      <c r="V421" s="163"/>
      <c r="W421" s="163"/>
      <c r="X421" s="163"/>
      <c r="Y421" s="163"/>
    </row>
    <row r="422" spans="3:25" s="175" customFormat="1" ht="12.75" customHeight="1">
      <c r="C422" s="299"/>
      <c r="D422" s="299"/>
      <c r="E422" s="299"/>
      <c r="G422" s="208"/>
      <c r="H422" s="176"/>
      <c r="I422" s="176"/>
      <c r="L422" s="204"/>
      <c r="M422" s="200"/>
      <c r="P422" s="200"/>
      <c r="Q422" s="163"/>
      <c r="R422" s="163"/>
      <c r="S422" s="163"/>
      <c r="T422" s="163"/>
      <c r="U422" s="163"/>
      <c r="V422" s="163"/>
      <c r="W422" s="163"/>
      <c r="X422" s="163"/>
      <c r="Y422" s="163"/>
    </row>
    <row r="423" spans="3:25" s="175" customFormat="1" ht="12.75" customHeight="1">
      <c r="C423" s="299"/>
      <c r="D423" s="299"/>
      <c r="E423" s="299"/>
      <c r="G423" s="208"/>
      <c r="H423" s="176"/>
      <c r="I423" s="176"/>
      <c r="L423" s="204"/>
      <c r="M423" s="200"/>
      <c r="P423" s="200"/>
      <c r="Q423" s="163"/>
      <c r="R423" s="163"/>
      <c r="S423" s="163"/>
      <c r="T423" s="163"/>
      <c r="U423" s="163"/>
      <c r="V423" s="163"/>
      <c r="W423" s="163"/>
      <c r="X423" s="163"/>
      <c r="Y423" s="163"/>
    </row>
    <row r="424" spans="3:25" s="175" customFormat="1" ht="12.75" customHeight="1">
      <c r="C424" s="299"/>
      <c r="D424" s="299"/>
      <c r="E424" s="299"/>
      <c r="G424" s="208"/>
      <c r="H424" s="176"/>
      <c r="I424" s="176"/>
      <c r="L424" s="204"/>
      <c r="M424" s="200"/>
      <c r="P424" s="200"/>
      <c r="Q424" s="163"/>
      <c r="R424" s="163"/>
      <c r="S424" s="163"/>
      <c r="T424" s="163"/>
      <c r="U424" s="163"/>
      <c r="V424" s="163"/>
      <c r="W424" s="163"/>
      <c r="X424" s="163"/>
      <c r="Y424" s="163"/>
    </row>
    <row r="425" spans="3:25" s="175" customFormat="1" ht="12.75" customHeight="1">
      <c r="C425" s="299"/>
      <c r="D425" s="299"/>
      <c r="E425" s="299"/>
      <c r="G425" s="208"/>
      <c r="H425" s="176"/>
      <c r="I425" s="176"/>
      <c r="L425" s="204"/>
      <c r="M425" s="200"/>
      <c r="P425" s="200"/>
      <c r="Q425" s="163"/>
      <c r="R425" s="163"/>
      <c r="S425" s="163"/>
      <c r="T425" s="163"/>
      <c r="U425" s="163"/>
      <c r="V425" s="163"/>
      <c r="W425" s="163"/>
      <c r="X425" s="163"/>
      <c r="Y425" s="163"/>
    </row>
    <row r="426" spans="3:25" s="175" customFormat="1" ht="12.75" customHeight="1">
      <c r="C426" s="299"/>
      <c r="D426" s="299"/>
      <c r="E426" s="299"/>
      <c r="G426" s="208"/>
      <c r="H426" s="176"/>
      <c r="I426" s="176"/>
      <c r="L426" s="204"/>
      <c r="M426" s="200"/>
      <c r="P426" s="200"/>
      <c r="Q426" s="163"/>
      <c r="R426" s="163"/>
      <c r="S426" s="163"/>
      <c r="T426" s="163"/>
      <c r="U426" s="163"/>
      <c r="V426" s="163"/>
      <c r="W426" s="163"/>
      <c r="X426" s="163"/>
      <c r="Y426" s="163"/>
    </row>
    <row r="427" spans="3:25" s="175" customFormat="1" ht="12.75" customHeight="1">
      <c r="C427" s="299"/>
      <c r="D427" s="299"/>
      <c r="E427" s="299"/>
      <c r="G427" s="208"/>
      <c r="H427" s="176"/>
      <c r="I427" s="176"/>
      <c r="L427" s="204"/>
      <c r="M427" s="200"/>
      <c r="P427" s="200"/>
      <c r="Q427" s="163"/>
      <c r="R427" s="163"/>
      <c r="S427" s="163"/>
      <c r="T427" s="163"/>
      <c r="U427" s="163"/>
      <c r="V427" s="163"/>
      <c r="W427" s="163"/>
      <c r="X427" s="163"/>
      <c r="Y427" s="163"/>
    </row>
    <row r="428" spans="3:25" s="175" customFormat="1" ht="12.75" customHeight="1">
      <c r="C428" s="299"/>
      <c r="D428" s="299"/>
      <c r="E428" s="299"/>
      <c r="G428" s="208"/>
      <c r="H428" s="176"/>
      <c r="I428" s="176"/>
      <c r="L428" s="204"/>
      <c r="M428" s="200"/>
      <c r="P428" s="200"/>
      <c r="Q428" s="163"/>
      <c r="R428" s="163"/>
      <c r="S428" s="163"/>
      <c r="T428" s="163"/>
      <c r="U428" s="163"/>
      <c r="V428" s="163"/>
      <c r="W428" s="163"/>
      <c r="X428" s="163"/>
      <c r="Y428" s="163"/>
    </row>
    <row r="429" spans="3:25" s="175" customFormat="1" ht="12.75" customHeight="1">
      <c r="C429" s="299"/>
      <c r="D429" s="299"/>
      <c r="E429" s="299"/>
      <c r="G429" s="208"/>
      <c r="H429" s="176"/>
      <c r="I429" s="176"/>
      <c r="L429" s="204"/>
      <c r="M429" s="200"/>
      <c r="P429" s="200"/>
      <c r="Q429" s="163"/>
      <c r="R429" s="163"/>
      <c r="S429" s="163"/>
      <c r="T429" s="163"/>
      <c r="U429" s="163"/>
      <c r="V429" s="163"/>
      <c r="W429" s="163"/>
      <c r="X429" s="163"/>
      <c r="Y429" s="163"/>
    </row>
    <row r="430" spans="3:25" s="175" customFormat="1" ht="12.75" customHeight="1">
      <c r="C430" s="299"/>
      <c r="D430" s="299"/>
      <c r="E430" s="299"/>
      <c r="G430" s="208"/>
      <c r="H430" s="176"/>
      <c r="I430" s="176"/>
      <c r="L430" s="204"/>
      <c r="M430" s="200"/>
      <c r="P430" s="200"/>
      <c r="Q430" s="163"/>
      <c r="R430" s="163"/>
      <c r="S430" s="163"/>
      <c r="T430" s="163"/>
      <c r="U430" s="163"/>
      <c r="V430" s="163"/>
      <c r="W430" s="163"/>
      <c r="X430" s="163"/>
      <c r="Y430" s="163"/>
    </row>
    <row r="431" spans="3:25" s="175" customFormat="1" ht="12.75" customHeight="1">
      <c r="C431" s="299"/>
      <c r="D431" s="299"/>
      <c r="E431" s="299"/>
      <c r="G431" s="208"/>
      <c r="H431" s="176"/>
      <c r="I431" s="176"/>
      <c r="L431" s="204"/>
      <c r="M431" s="200"/>
      <c r="P431" s="200"/>
      <c r="Q431" s="163"/>
      <c r="R431" s="163"/>
      <c r="S431" s="163"/>
      <c r="T431" s="163"/>
      <c r="U431" s="163"/>
      <c r="V431" s="163"/>
      <c r="W431" s="163"/>
      <c r="X431" s="163"/>
      <c r="Y431" s="163"/>
    </row>
    <row r="432" spans="3:25" s="175" customFormat="1" ht="12.75" customHeight="1">
      <c r="C432" s="299"/>
      <c r="D432" s="299"/>
      <c r="E432" s="299"/>
      <c r="G432" s="208"/>
      <c r="H432" s="176"/>
      <c r="I432" s="176"/>
      <c r="L432" s="204"/>
      <c r="M432" s="200"/>
      <c r="P432" s="200"/>
      <c r="Q432" s="163"/>
      <c r="R432" s="163"/>
      <c r="S432" s="163"/>
      <c r="T432" s="163"/>
      <c r="U432" s="163"/>
      <c r="V432" s="163"/>
      <c r="W432" s="163"/>
      <c r="X432" s="163"/>
      <c r="Y432" s="163"/>
    </row>
    <row r="433" spans="3:25" s="175" customFormat="1" ht="12.75" customHeight="1">
      <c r="C433" s="299"/>
      <c r="D433" s="299"/>
      <c r="E433" s="299"/>
      <c r="G433" s="208"/>
      <c r="H433" s="176"/>
      <c r="I433" s="176"/>
      <c r="L433" s="204"/>
      <c r="M433" s="200"/>
      <c r="P433" s="200"/>
      <c r="Q433" s="163"/>
      <c r="R433" s="163"/>
      <c r="S433" s="163"/>
      <c r="T433" s="163"/>
      <c r="U433" s="163"/>
      <c r="V433" s="163"/>
      <c r="W433" s="163"/>
      <c r="X433" s="163"/>
      <c r="Y433" s="163"/>
    </row>
    <row r="434" spans="3:25" s="175" customFormat="1" ht="12.75" customHeight="1">
      <c r="C434" s="299"/>
      <c r="D434" s="299"/>
      <c r="E434" s="299"/>
      <c r="G434" s="208"/>
      <c r="H434" s="176"/>
      <c r="I434" s="176"/>
      <c r="L434" s="204"/>
      <c r="M434" s="200"/>
      <c r="P434" s="200"/>
      <c r="Q434" s="163"/>
      <c r="R434" s="163"/>
      <c r="S434" s="163"/>
      <c r="T434" s="163"/>
      <c r="U434" s="163"/>
      <c r="V434" s="163"/>
      <c r="W434" s="163"/>
      <c r="X434" s="163"/>
      <c r="Y434" s="163"/>
    </row>
    <row r="435" spans="3:25" s="175" customFormat="1" ht="12.75" customHeight="1">
      <c r="C435" s="299"/>
      <c r="D435" s="299"/>
      <c r="E435" s="299"/>
      <c r="G435" s="208"/>
      <c r="H435" s="176"/>
      <c r="I435" s="176"/>
      <c r="L435" s="204"/>
      <c r="M435" s="200"/>
      <c r="P435" s="200"/>
      <c r="Q435" s="163"/>
      <c r="R435" s="163"/>
      <c r="S435" s="163"/>
      <c r="T435" s="163"/>
      <c r="U435" s="163"/>
      <c r="V435" s="163"/>
      <c r="W435" s="163"/>
      <c r="X435" s="163"/>
      <c r="Y435" s="163"/>
    </row>
    <row r="436" spans="3:25" s="175" customFormat="1" ht="12.75" customHeight="1">
      <c r="C436" s="299"/>
      <c r="D436" s="299"/>
      <c r="E436" s="299"/>
      <c r="G436" s="208"/>
      <c r="H436" s="176"/>
      <c r="I436" s="176"/>
      <c r="L436" s="204"/>
      <c r="M436" s="200"/>
      <c r="P436" s="200"/>
      <c r="Q436" s="163"/>
      <c r="R436" s="163"/>
      <c r="S436" s="163"/>
      <c r="T436" s="163"/>
      <c r="U436" s="163"/>
      <c r="V436" s="163"/>
      <c r="W436" s="163"/>
      <c r="X436" s="163"/>
      <c r="Y436" s="163"/>
    </row>
    <row r="437" spans="3:25" s="175" customFormat="1" ht="12.75" customHeight="1">
      <c r="C437" s="299"/>
      <c r="D437" s="299"/>
      <c r="E437" s="299"/>
      <c r="G437" s="208"/>
      <c r="H437" s="176"/>
      <c r="I437" s="176"/>
      <c r="L437" s="204"/>
      <c r="M437" s="200"/>
      <c r="P437" s="200"/>
      <c r="Q437" s="163"/>
      <c r="R437" s="163"/>
      <c r="S437" s="163"/>
      <c r="T437" s="163"/>
      <c r="U437" s="163"/>
      <c r="V437" s="163"/>
      <c r="W437" s="163"/>
      <c r="X437" s="163"/>
      <c r="Y437" s="163"/>
    </row>
    <row r="438" spans="3:25" s="175" customFormat="1" ht="12.75" customHeight="1">
      <c r="C438" s="299"/>
      <c r="D438" s="299"/>
      <c r="E438" s="299"/>
      <c r="G438" s="208"/>
      <c r="H438" s="176"/>
      <c r="I438" s="176"/>
      <c r="L438" s="204"/>
      <c r="M438" s="200"/>
      <c r="P438" s="200"/>
      <c r="Q438" s="163"/>
      <c r="R438" s="163"/>
      <c r="S438" s="163"/>
      <c r="T438" s="163"/>
      <c r="U438" s="163"/>
      <c r="V438" s="163"/>
      <c r="W438" s="163"/>
      <c r="X438" s="163"/>
      <c r="Y438" s="163"/>
    </row>
    <row r="439" spans="3:25" s="175" customFormat="1" ht="12.75" customHeight="1">
      <c r="C439" s="299"/>
      <c r="D439" s="299"/>
      <c r="E439" s="299"/>
      <c r="G439" s="208"/>
      <c r="H439" s="176"/>
      <c r="I439" s="176"/>
      <c r="L439" s="204"/>
      <c r="M439" s="200"/>
      <c r="P439" s="200"/>
      <c r="Q439" s="163"/>
      <c r="R439" s="163"/>
      <c r="S439" s="163"/>
      <c r="T439" s="163"/>
      <c r="U439" s="163"/>
      <c r="V439" s="163"/>
      <c r="W439" s="163"/>
      <c r="X439" s="163"/>
      <c r="Y439" s="163"/>
    </row>
    <row r="440" spans="3:25" s="175" customFormat="1" ht="12.75" customHeight="1">
      <c r="C440" s="299"/>
      <c r="D440" s="299"/>
      <c r="E440" s="299"/>
      <c r="G440" s="208"/>
      <c r="H440" s="176"/>
      <c r="I440" s="176"/>
      <c r="L440" s="204"/>
      <c r="M440" s="200"/>
      <c r="P440" s="200"/>
      <c r="Q440" s="163"/>
      <c r="R440" s="163"/>
      <c r="S440" s="163"/>
      <c r="T440" s="163"/>
      <c r="U440" s="163"/>
      <c r="V440" s="163"/>
      <c r="W440" s="163"/>
      <c r="X440" s="163"/>
      <c r="Y440" s="163"/>
    </row>
    <row r="441" spans="3:25" s="175" customFormat="1" ht="12.75" customHeight="1">
      <c r="C441" s="299"/>
      <c r="D441" s="299"/>
      <c r="E441" s="299"/>
      <c r="G441" s="208"/>
      <c r="H441" s="176"/>
      <c r="I441" s="176"/>
      <c r="L441" s="204"/>
      <c r="M441" s="200"/>
      <c r="P441" s="200"/>
      <c r="Q441" s="163"/>
      <c r="R441" s="163"/>
      <c r="S441" s="163"/>
      <c r="T441" s="163"/>
      <c r="U441" s="163"/>
      <c r="V441" s="163"/>
      <c r="W441" s="163"/>
      <c r="X441" s="163"/>
      <c r="Y441" s="163"/>
    </row>
    <row r="442" spans="3:25" s="175" customFormat="1" ht="12.75" customHeight="1">
      <c r="C442" s="299"/>
      <c r="D442" s="299"/>
      <c r="E442" s="299"/>
      <c r="G442" s="208"/>
      <c r="H442" s="176"/>
      <c r="I442" s="176"/>
      <c r="L442" s="204"/>
      <c r="M442" s="200"/>
      <c r="P442" s="200"/>
      <c r="Q442" s="163"/>
      <c r="R442" s="163"/>
      <c r="S442" s="163"/>
      <c r="T442" s="163"/>
      <c r="U442" s="163"/>
      <c r="V442" s="163"/>
      <c r="W442" s="163"/>
      <c r="X442" s="163"/>
      <c r="Y442" s="163"/>
    </row>
    <row r="443" spans="3:25" s="175" customFormat="1" ht="12.75" customHeight="1">
      <c r="C443" s="299"/>
      <c r="D443" s="299"/>
      <c r="E443" s="299"/>
      <c r="G443" s="208"/>
      <c r="H443" s="176"/>
      <c r="I443" s="176"/>
      <c r="L443" s="204"/>
      <c r="M443" s="200"/>
      <c r="P443" s="200"/>
      <c r="Q443" s="163"/>
      <c r="R443" s="163"/>
      <c r="S443" s="163"/>
      <c r="T443" s="163"/>
      <c r="U443" s="163"/>
      <c r="V443" s="163"/>
      <c r="W443" s="163"/>
      <c r="X443" s="163"/>
      <c r="Y443" s="163"/>
    </row>
    <row r="444" spans="3:25" s="175" customFormat="1" ht="12.75" customHeight="1">
      <c r="C444" s="299"/>
      <c r="D444" s="299"/>
      <c r="E444" s="299"/>
      <c r="G444" s="208"/>
      <c r="H444" s="176"/>
      <c r="I444" s="176"/>
      <c r="L444" s="204"/>
      <c r="M444" s="200"/>
      <c r="P444" s="200"/>
      <c r="Q444" s="163"/>
      <c r="R444" s="163"/>
      <c r="S444" s="163"/>
      <c r="T444" s="163"/>
      <c r="U444" s="163"/>
      <c r="V444" s="163"/>
      <c r="W444" s="163"/>
      <c r="X444" s="163"/>
      <c r="Y444" s="163"/>
    </row>
    <row r="445" spans="3:25" s="175" customFormat="1" ht="12.75" customHeight="1">
      <c r="C445" s="299"/>
      <c r="D445" s="299"/>
      <c r="E445" s="299"/>
      <c r="G445" s="208"/>
      <c r="H445" s="176"/>
      <c r="I445" s="176"/>
      <c r="L445" s="204"/>
      <c r="M445" s="200"/>
      <c r="P445" s="200"/>
      <c r="Q445" s="163"/>
      <c r="R445" s="163"/>
      <c r="S445" s="163"/>
      <c r="T445" s="163"/>
      <c r="U445" s="163"/>
      <c r="V445" s="163"/>
      <c r="W445" s="163"/>
      <c r="X445" s="163"/>
      <c r="Y445" s="163"/>
    </row>
    <row r="446" spans="3:25" s="175" customFormat="1" ht="12.75" customHeight="1">
      <c r="C446" s="299"/>
      <c r="D446" s="299"/>
      <c r="E446" s="299"/>
      <c r="G446" s="208"/>
      <c r="H446" s="176"/>
      <c r="I446" s="176"/>
      <c r="L446" s="204"/>
      <c r="M446" s="200"/>
      <c r="P446" s="200"/>
      <c r="Q446" s="163"/>
      <c r="R446" s="163"/>
      <c r="S446" s="163"/>
      <c r="T446" s="163"/>
      <c r="U446" s="163"/>
      <c r="V446" s="163"/>
      <c r="W446" s="163"/>
      <c r="X446" s="163"/>
      <c r="Y446" s="163"/>
    </row>
    <row r="447" spans="3:25" s="175" customFormat="1" ht="12.75" customHeight="1">
      <c r="C447" s="299"/>
      <c r="D447" s="299"/>
      <c r="E447" s="299"/>
      <c r="G447" s="208"/>
      <c r="H447" s="176"/>
      <c r="I447" s="176"/>
      <c r="L447" s="204"/>
      <c r="M447" s="200"/>
      <c r="P447" s="200"/>
      <c r="Q447" s="163"/>
      <c r="R447" s="163"/>
      <c r="S447" s="163"/>
      <c r="T447" s="163"/>
      <c r="U447" s="163"/>
      <c r="V447" s="163"/>
      <c r="W447" s="163"/>
      <c r="X447" s="163"/>
      <c r="Y447" s="163"/>
    </row>
    <row r="448" spans="3:25" s="175" customFormat="1" ht="12.75" customHeight="1">
      <c r="C448" s="299"/>
      <c r="D448" s="299"/>
      <c r="E448" s="299"/>
      <c r="G448" s="208"/>
      <c r="H448" s="176"/>
      <c r="I448" s="176"/>
      <c r="L448" s="204"/>
      <c r="M448" s="200"/>
      <c r="P448" s="200"/>
      <c r="Q448" s="163"/>
      <c r="R448" s="163"/>
      <c r="S448" s="163"/>
      <c r="T448" s="163"/>
      <c r="U448" s="163"/>
      <c r="V448" s="163"/>
      <c r="W448" s="163"/>
      <c r="X448" s="163"/>
      <c r="Y448" s="163"/>
    </row>
    <row r="449" spans="3:25" s="175" customFormat="1" ht="12.75" customHeight="1">
      <c r="C449" s="299"/>
      <c r="D449" s="299"/>
      <c r="E449" s="299"/>
      <c r="G449" s="208"/>
      <c r="H449" s="176"/>
      <c r="I449" s="176"/>
      <c r="L449" s="204"/>
      <c r="M449" s="200"/>
      <c r="P449" s="200"/>
      <c r="Q449" s="163"/>
      <c r="R449" s="163"/>
      <c r="S449" s="163"/>
      <c r="T449" s="163"/>
      <c r="U449" s="163"/>
      <c r="V449" s="163"/>
      <c r="W449" s="163"/>
      <c r="X449" s="163"/>
      <c r="Y449" s="163"/>
    </row>
    <row r="450" spans="3:25" s="175" customFormat="1" ht="12.75" customHeight="1">
      <c r="C450" s="299"/>
      <c r="D450" s="299"/>
      <c r="E450" s="299"/>
      <c r="G450" s="208"/>
      <c r="H450" s="176"/>
      <c r="I450" s="176"/>
      <c r="L450" s="204"/>
      <c r="M450" s="200"/>
      <c r="P450" s="200"/>
      <c r="Q450" s="163"/>
      <c r="R450" s="163"/>
      <c r="S450" s="163"/>
      <c r="T450" s="163"/>
      <c r="U450" s="163"/>
      <c r="V450" s="163"/>
      <c r="W450" s="163"/>
      <c r="X450" s="163"/>
      <c r="Y450" s="163"/>
    </row>
    <row r="451" spans="3:25" s="175" customFormat="1" ht="12.75" customHeight="1">
      <c r="C451" s="299"/>
      <c r="D451" s="299"/>
      <c r="E451" s="299"/>
      <c r="G451" s="208"/>
      <c r="H451" s="176"/>
      <c r="I451" s="176"/>
      <c r="L451" s="204"/>
      <c r="M451" s="200"/>
      <c r="P451" s="200"/>
      <c r="Q451" s="163"/>
      <c r="R451" s="163"/>
      <c r="S451" s="163"/>
      <c r="T451" s="163"/>
      <c r="U451" s="163"/>
      <c r="V451" s="163"/>
      <c r="W451" s="163"/>
      <c r="X451" s="163"/>
      <c r="Y451" s="163"/>
    </row>
    <row r="452" spans="3:25" s="175" customFormat="1" ht="12.75" customHeight="1">
      <c r="C452" s="299"/>
      <c r="D452" s="299"/>
      <c r="E452" s="299"/>
      <c r="G452" s="208"/>
      <c r="H452" s="176"/>
      <c r="I452" s="176"/>
      <c r="L452" s="204"/>
      <c r="M452" s="200"/>
      <c r="P452" s="200"/>
      <c r="Q452" s="163"/>
      <c r="R452" s="163"/>
      <c r="S452" s="163"/>
      <c r="T452" s="163"/>
      <c r="U452" s="163"/>
      <c r="V452" s="163"/>
      <c r="W452" s="163"/>
      <c r="X452" s="163"/>
      <c r="Y452" s="163"/>
    </row>
    <row r="453" spans="3:25" s="175" customFormat="1" ht="12.75" customHeight="1">
      <c r="C453" s="299"/>
      <c r="D453" s="299"/>
      <c r="E453" s="299"/>
      <c r="G453" s="208"/>
      <c r="H453" s="176"/>
      <c r="I453" s="176"/>
      <c r="L453" s="204"/>
      <c r="M453" s="200"/>
      <c r="P453" s="200"/>
      <c r="Q453" s="163"/>
      <c r="R453" s="163"/>
      <c r="S453" s="163"/>
      <c r="T453" s="163"/>
      <c r="U453" s="163"/>
      <c r="V453" s="163"/>
      <c r="W453" s="163"/>
      <c r="X453" s="163"/>
      <c r="Y453" s="163"/>
    </row>
    <row r="454" spans="3:25" s="175" customFormat="1" ht="12.75" customHeight="1">
      <c r="C454" s="299"/>
      <c r="D454" s="299"/>
      <c r="E454" s="299"/>
      <c r="G454" s="208"/>
      <c r="H454" s="176"/>
      <c r="I454" s="176"/>
      <c r="L454" s="204"/>
      <c r="M454" s="200"/>
      <c r="P454" s="200"/>
      <c r="Q454" s="163"/>
      <c r="R454" s="163"/>
      <c r="S454" s="163"/>
      <c r="T454" s="163"/>
      <c r="U454" s="163"/>
      <c r="V454" s="163"/>
      <c r="W454" s="163"/>
      <c r="X454" s="163"/>
      <c r="Y454" s="163"/>
    </row>
    <row r="455" spans="3:25" s="175" customFormat="1" ht="12.75" customHeight="1">
      <c r="C455" s="299"/>
      <c r="D455" s="299"/>
      <c r="E455" s="299"/>
      <c r="G455" s="208"/>
      <c r="H455" s="176"/>
      <c r="I455" s="176"/>
      <c r="L455" s="204"/>
      <c r="M455" s="200"/>
      <c r="P455" s="200"/>
      <c r="Q455" s="163"/>
      <c r="R455" s="163"/>
      <c r="S455" s="163"/>
      <c r="T455" s="163"/>
      <c r="U455" s="163"/>
      <c r="V455" s="163"/>
      <c r="W455" s="163"/>
      <c r="X455" s="163"/>
      <c r="Y455" s="163"/>
    </row>
    <row r="456" spans="3:25" s="175" customFormat="1" ht="12.75" customHeight="1">
      <c r="C456" s="299"/>
      <c r="D456" s="299"/>
      <c r="E456" s="299"/>
      <c r="G456" s="208"/>
      <c r="H456" s="176"/>
      <c r="I456" s="176"/>
      <c r="L456" s="204"/>
      <c r="M456" s="200"/>
      <c r="P456" s="200"/>
      <c r="Q456" s="163"/>
      <c r="R456" s="163"/>
      <c r="S456" s="163"/>
      <c r="T456" s="163"/>
      <c r="U456" s="163"/>
      <c r="V456" s="163"/>
      <c r="W456" s="163"/>
      <c r="X456" s="163"/>
      <c r="Y456" s="163"/>
    </row>
    <row r="457" spans="3:25" s="175" customFormat="1" ht="12.75" customHeight="1">
      <c r="C457" s="299"/>
      <c r="D457" s="299"/>
      <c r="E457" s="299"/>
      <c r="G457" s="208"/>
      <c r="H457" s="176"/>
      <c r="I457" s="176"/>
      <c r="L457" s="204"/>
      <c r="M457" s="200"/>
      <c r="P457" s="200"/>
      <c r="Q457" s="163"/>
      <c r="R457" s="163"/>
      <c r="S457" s="163"/>
      <c r="T457" s="163"/>
      <c r="U457" s="163"/>
      <c r="V457" s="163"/>
      <c r="W457" s="163"/>
      <c r="X457" s="163"/>
      <c r="Y457" s="163"/>
    </row>
    <row r="458" spans="3:25" s="175" customFormat="1" ht="12.75" customHeight="1">
      <c r="C458" s="299"/>
      <c r="D458" s="299"/>
      <c r="E458" s="299"/>
      <c r="G458" s="208"/>
      <c r="H458" s="176"/>
      <c r="I458" s="176"/>
      <c r="L458" s="204"/>
      <c r="M458" s="200"/>
      <c r="P458" s="200"/>
      <c r="Q458" s="163"/>
      <c r="R458" s="163"/>
      <c r="S458" s="163"/>
      <c r="T458" s="163"/>
      <c r="U458" s="163"/>
      <c r="V458" s="163"/>
      <c r="W458" s="163"/>
      <c r="X458" s="163"/>
      <c r="Y458" s="163"/>
    </row>
    <row r="459" spans="3:25" s="175" customFormat="1" ht="12.75" customHeight="1">
      <c r="C459" s="299"/>
      <c r="D459" s="299"/>
      <c r="E459" s="299"/>
      <c r="G459" s="208"/>
      <c r="H459" s="176"/>
      <c r="I459" s="176"/>
      <c r="L459" s="204"/>
      <c r="M459" s="200"/>
      <c r="P459" s="200"/>
      <c r="Q459" s="163"/>
      <c r="R459" s="163"/>
      <c r="S459" s="163"/>
      <c r="T459" s="163"/>
      <c r="U459" s="163"/>
      <c r="V459" s="163"/>
      <c r="W459" s="163"/>
      <c r="X459" s="163"/>
      <c r="Y459" s="163"/>
    </row>
    <row r="460" spans="3:25" s="175" customFormat="1" ht="12.75" customHeight="1">
      <c r="C460" s="299"/>
      <c r="D460" s="299"/>
      <c r="E460" s="299"/>
      <c r="G460" s="208"/>
      <c r="H460" s="176"/>
      <c r="I460" s="176"/>
      <c r="L460" s="204"/>
      <c r="M460" s="200"/>
      <c r="P460" s="200"/>
      <c r="Q460" s="163"/>
      <c r="R460" s="163"/>
      <c r="S460" s="163"/>
      <c r="T460" s="163"/>
      <c r="U460" s="163"/>
      <c r="V460" s="163"/>
      <c r="W460" s="163"/>
      <c r="X460" s="163"/>
      <c r="Y460" s="163"/>
    </row>
    <row r="461" spans="3:25" s="175" customFormat="1" ht="12.75" customHeight="1">
      <c r="C461" s="299"/>
      <c r="D461" s="299"/>
      <c r="E461" s="299"/>
      <c r="G461" s="208"/>
      <c r="H461" s="176"/>
      <c r="I461" s="176"/>
      <c r="L461" s="204"/>
      <c r="M461" s="200"/>
      <c r="P461" s="200"/>
      <c r="Q461" s="163"/>
      <c r="R461" s="163"/>
      <c r="S461" s="163"/>
      <c r="T461" s="163"/>
      <c r="U461" s="163"/>
      <c r="V461" s="163"/>
      <c r="W461" s="163"/>
      <c r="X461" s="163"/>
      <c r="Y461" s="163"/>
    </row>
    <row r="462" spans="3:25" s="175" customFormat="1" ht="12.75" customHeight="1">
      <c r="C462" s="299"/>
      <c r="D462" s="299"/>
      <c r="E462" s="299"/>
      <c r="G462" s="208"/>
      <c r="H462" s="176"/>
      <c r="I462" s="176"/>
      <c r="L462" s="204"/>
      <c r="M462" s="200"/>
      <c r="P462" s="200"/>
      <c r="Q462" s="163"/>
      <c r="R462" s="163"/>
      <c r="S462" s="163"/>
      <c r="T462" s="163"/>
      <c r="U462" s="163"/>
      <c r="V462" s="163"/>
      <c r="W462" s="163"/>
      <c r="X462" s="163"/>
      <c r="Y462" s="163"/>
    </row>
    <row r="463" spans="3:25" s="175" customFormat="1" ht="12.75" customHeight="1">
      <c r="C463" s="299"/>
      <c r="D463" s="299"/>
      <c r="E463" s="299"/>
      <c r="G463" s="208"/>
      <c r="H463" s="176"/>
      <c r="I463" s="176"/>
      <c r="L463" s="204"/>
      <c r="M463" s="200"/>
      <c r="P463" s="200"/>
      <c r="Q463" s="163"/>
      <c r="R463" s="163"/>
      <c r="S463" s="163"/>
      <c r="T463" s="163"/>
      <c r="U463" s="163"/>
      <c r="V463" s="163"/>
      <c r="W463" s="163"/>
      <c r="X463" s="163"/>
      <c r="Y463" s="163"/>
    </row>
    <row r="464" spans="3:25" s="175" customFormat="1" ht="12.75" customHeight="1">
      <c r="C464" s="299"/>
      <c r="D464" s="299"/>
      <c r="E464" s="299"/>
      <c r="G464" s="208"/>
      <c r="H464" s="176"/>
      <c r="I464" s="176"/>
      <c r="L464" s="204"/>
      <c r="M464" s="200"/>
      <c r="P464" s="200"/>
      <c r="Q464" s="163"/>
      <c r="R464" s="163"/>
      <c r="S464" s="163"/>
      <c r="T464" s="163"/>
      <c r="U464" s="163"/>
      <c r="V464" s="163"/>
      <c r="W464" s="163"/>
      <c r="X464" s="163"/>
      <c r="Y464" s="163"/>
    </row>
    <row r="465" spans="3:25" s="175" customFormat="1" ht="12.75" customHeight="1">
      <c r="C465" s="299"/>
      <c r="D465" s="299"/>
      <c r="E465" s="299"/>
      <c r="G465" s="208"/>
      <c r="H465" s="176"/>
      <c r="I465" s="176"/>
      <c r="L465" s="204"/>
      <c r="M465" s="200"/>
      <c r="P465" s="200"/>
      <c r="Q465" s="163"/>
      <c r="R465" s="163"/>
      <c r="S465" s="163"/>
      <c r="T465" s="163"/>
      <c r="U465" s="163"/>
      <c r="V465" s="163"/>
      <c r="W465" s="163"/>
      <c r="X465" s="163"/>
      <c r="Y465" s="163"/>
    </row>
    <row r="466" spans="3:25" s="175" customFormat="1" ht="12.75" customHeight="1">
      <c r="C466" s="299"/>
      <c r="D466" s="299"/>
      <c r="E466" s="299"/>
      <c r="G466" s="208"/>
      <c r="H466" s="176"/>
      <c r="I466" s="176"/>
      <c r="L466" s="204"/>
      <c r="M466" s="200"/>
      <c r="P466" s="200"/>
      <c r="Q466" s="163"/>
      <c r="R466" s="163"/>
      <c r="S466" s="163"/>
      <c r="T466" s="163"/>
      <c r="U466" s="163"/>
      <c r="V466" s="163"/>
      <c r="W466" s="163"/>
      <c r="X466" s="163"/>
      <c r="Y466" s="163"/>
    </row>
    <row r="467" spans="3:25" s="175" customFormat="1" ht="12.75" customHeight="1">
      <c r="C467" s="299"/>
      <c r="D467" s="299"/>
      <c r="E467" s="299"/>
      <c r="G467" s="208"/>
      <c r="H467" s="176"/>
      <c r="I467" s="176"/>
      <c r="L467" s="204"/>
      <c r="M467" s="200"/>
      <c r="P467" s="200"/>
      <c r="Q467" s="163"/>
      <c r="R467" s="163"/>
      <c r="S467" s="163"/>
      <c r="T467" s="163"/>
      <c r="U467" s="163"/>
      <c r="V467" s="163"/>
      <c r="W467" s="163"/>
      <c r="X467" s="163"/>
      <c r="Y467" s="163"/>
    </row>
    <row r="468" spans="3:25" s="175" customFormat="1" ht="12.75" customHeight="1">
      <c r="C468" s="299"/>
      <c r="D468" s="299"/>
      <c r="E468" s="299"/>
      <c r="G468" s="208"/>
      <c r="H468" s="176"/>
      <c r="I468" s="176"/>
      <c r="L468" s="204"/>
      <c r="M468" s="200"/>
      <c r="P468" s="200"/>
      <c r="Q468" s="163"/>
      <c r="R468" s="163"/>
      <c r="S468" s="163"/>
      <c r="T468" s="163"/>
      <c r="U468" s="163"/>
      <c r="V468" s="163"/>
      <c r="W468" s="163"/>
      <c r="X468" s="163"/>
      <c r="Y468" s="163"/>
    </row>
    <row r="469" spans="3:25" s="175" customFormat="1" ht="12.75" customHeight="1">
      <c r="C469" s="299"/>
      <c r="D469" s="299"/>
      <c r="E469" s="299"/>
      <c r="G469" s="208"/>
      <c r="H469" s="176"/>
      <c r="I469" s="176"/>
      <c r="L469" s="204"/>
      <c r="M469" s="200"/>
      <c r="P469" s="200"/>
      <c r="Q469" s="163"/>
      <c r="R469" s="163"/>
      <c r="S469" s="163"/>
      <c r="T469" s="163"/>
      <c r="U469" s="163"/>
      <c r="V469" s="163"/>
      <c r="W469" s="163"/>
      <c r="X469" s="163"/>
      <c r="Y469" s="163"/>
    </row>
    <row r="470" spans="3:25" s="175" customFormat="1" ht="12.75" customHeight="1">
      <c r="C470" s="299"/>
      <c r="D470" s="299"/>
      <c r="E470" s="299"/>
      <c r="G470" s="208"/>
      <c r="H470" s="176"/>
      <c r="I470" s="176"/>
      <c r="L470" s="204"/>
      <c r="M470" s="200"/>
      <c r="P470" s="200"/>
      <c r="Q470" s="163"/>
      <c r="R470" s="163"/>
      <c r="S470" s="163"/>
      <c r="T470" s="163"/>
      <c r="U470" s="163"/>
      <c r="V470" s="163"/>
      <c r="W470" s="163"/>
      <c r="X470" s="163"/>
      <c r="Y470" s="163"/>
    </row>
    <row r="471" spans="3:25" s="175" customFormat="1" ht="12.75" customHeight="1">
      <c r="C471" s="299"/>
      <c r="D471" s="299"/>
      <c r="E471" s="299"/>
      <c r="G471" s="208"/>
      <c r="H471" s="176"/>
      <c r="I471" s="176"/>
      <c r="L471" s="204"/>
      <c r="M471" s="200"/>
      <c r="P471" s="200"/>
      <c r="Q471" s="163"/>
      <c r="R471" s="163"/>
      <c r="S471" s="163"/>
      <c r="T471" s="163"/>
      <c r="U471" s="163"/>
      <c r="V471" s="163"/>
      <c r="W471" s="163"/>
      <c r="X471" s="163"/>
      <c r="Y471" s="163"/>
    </row>
    <row r="472" spans="3:25" s="175" customFormat="1" ht="12.75" customHeight="1">
      <c r="C472" s="299"/>
      <c r="D472" s="299"/>
      <c r="E472" s="299"/>
      <c r="G472" s="208"/>
      <c r="H472" s="176"/>
      <c r="I472" s="176"/>
      <c r="L472" s="204"/>
      <c r="M472" s="200"/>
      <c r="P472" s="200"/>
      <c r="Q472" s="163"/>
      <c r="R472" s="163"/>
      <c r="S472" s="163"/>
      <c r="T472" s="163"/>
      <c r="U472" s="163"/>
      <c r="V472" s="163"/>
      <c r="W472" s="163"/>
      <c r="X472" s="163"/>
      <c r="Y472" s="163"/>
    </row>
    <row r="473" spans="3:25" s="175" customFormat="1" ht="12.75" customHeight="1">
      <c r="C473" s="299"/>
      <c r="D473" s="299"/>
      <c r="E473" s="299"/>
      <c r="G473" s="208"/>
      <c r="H473" s="176"/>
      <c r="I473" s="176"/>
      <c r="L473" s="204"/>
      <c r="M473" s="200"/>
      <c r="P473" s="200"/>
      <c r="Q473" s="163"/>
      <c r="R473" s="163"/>
      <c r="S473" s="163"/>
      <c r="T473" s="163"/>
      <c r="U473" s="163"/>
      <c r="V473" s="163"/>
      <c r="W473" s="163"/>
      <c r="X473" s="163"/>
      <c r="Y473" s="163"/>
    </row>
    <row r="474" spans="3:25" s="175" customFormat="1" ht="12.75" customHeight="1">
      <c r="C474" s="299"/>
      <c r="D474" s="299"/>
      <c r="E474" s="299"/>
      <c r="G474" s="208"/>
      <c r="H474" s="176"/>
      <c r="I474" s="176"/>
      <c r="L474" s="204"/>
      <c r="M474" s="200"/>
      <c r="P474" s="200"/>
      <c r="Q474" s="163"/>
      <c r="R474" s="163"/>
      <c r="S474" s="163"/>
      <c r="T474" s="163"/>
      <c r="U474" s="163"/>
      <c r="V474" s="163"/>
      <c r="W474" s="163"/>
      <c r="X474" s="163"/>
      <c r="Y474" s="163"/>
    </row>
    <row r="475" spans="3:25" s="175" customFormat="1" ht="12.75" customHeight="1">
      <c r="C475" s="299"/>
      <c r="D475" s="299"/>
      <c r="E475" s="299"/>
      <c r="G475" s="208"/>
      <c r="H475" s="176"/>
      <c r="I475" s="176"/>
      <c r="L475" s="204"/>
      <c r="M475" s="200"/>
      <c r="P475" s="200"/>
      <c r="Q475" s="163"/>
      <c r="R475" s="163"/>
      <c r="S475" s="163"/>
      <c r="T475" s="163"/>
      <c r="U475" s="163"/>
      <c r="V475" s="163"/>
      <c r="W475" s="163"/>
      <c r="X475" s="163"/>
      <c r="Y475" s="163"/>
    </row>
    <row r="476" spans="3:25" s="175" customFormat="1" ht="12.75" customHeight="1">
      <c r="C476" s="299"/>
      <c r="D476" s="299"/>
      <c r="E476" s="299"/>
      <c r="G476" s="208"/>
      <c r="H476" s="176"/>
      <c r="I476" s="176"/>
      <c r="L476" s="204"/>
      <c r="M476" s="200"/>
      <c r="P476" s="200"/>
      <c r="Q476" s="163"/>
      <c r="R476" s="163"/>
      <c r="S476" s="163"/>
      <c r="T476" s="163"/>
      <c r="U476" s="163"/>
      <c r="V476" s="163"/>
      <c r="W476" s="163"/>
      <c r="X476" s="163"/>
      <c r="Y476" s="163"/>
    </row>
    <row r="477" spans="3:25" s="175" customFormat="1" ht="12.75" customHeight="1">
      <c r="C477" s="299"/>
      <c r="D477" s="299"/>
      <c r="E477" s="299"/>
      <c r="G477" s="208"/>
      <c r="H477" s="176"/>
      <c r="I477" s="176"/>
      <c r="L477" s="204"/>
      <c r="M477" s="200"/>
      <c r="P477" s="200"/>
      <c r="Q477" s="163"/>
      <c r="R477" s="163"/>
      <c r="S477" s="163"/>
      <c r="T477" s="163"/>
      <c r="U477" s="163"/>
      <c r="V477" s="163"/>
      <c r="W477" s="163"/>
      <c r="X477" s="163"/>
      <c r="Y477" s="163"/>
    </row>
    <row r="478" spans="3:25" s="175" customFormat="1" ht="12.75" customHeight="1">
      <c r="C478" s="299"/>
      <c r="D478" s="299"/>
      <c r="E478" s="299"/>
      <c r="G478" s="208"/>
      <c r="H478" s="176"/>
      <c r="I478" s="176"/>
      <c r="L478" s="204"/>
      <c r="M478" s="200"/>
      <c r="P478" s="200"/>
      <c r="Q478" s="163"/>
      <c r="R478" s="163"/>
      <c r="S478" s="163"/>
      <c r="T478" s="163"/>
      <c r="U478" s="163"/>
      <c r="V478" s="163"/>
      <c r="W478" s="163"/>
      <c r="X478" s="163"/>
      <c r="Y478" s="163"/>
    </row>
    <row r="479" spans="3:25" s="175" customFormat="1" ht="12.75" customHeight="1">
      <c r="C479" s="299"/>
      <c r="D479" s="299"/>
      <c r="E479" s="299"/>
      <c r="G479" s="208"/>
      <c r="H479" s="176"/>
      <c r="I479" s="176"/>
      <c r="L479" s="204"/>
      <c r="M479" s="200"/>
      <c r="P479" s="200"/>
      <c r="Q479" s="163"/>
      <c r="R479" s="163"/>
      <c r="S479" s="163"/>
      <c r="T479" s="163"/>
      <c r="U479" s="163"/>
      <c r="V479" s="163"/>
      <c r="W479" s="163"/>
      <c r="X479" s="163"/>
      <c r="Y479" s="163"/>
    </row>
    <row r="480" spans="3:25" s="175" customFormat="1" ht="12.75" customHeight="1">
      <c r="C480" s="299"/>
      <c r="D480" s="299"/>
      <c r="E480" s="299"/>
      <c r="G480" s="208"/>
      <c r="H480" s="176"/>
      <c r="I480" s="176"/>
      <c r="L480" s="204"/>
      <c r="M480" s="200"/>
      <c r="P480" s="200"/>
      <c r="Q480" s="163"/>
      <c r="R480" s="163"/>
      <c r="S480" s="163"/>
      <c r="T480" s="163"/>
      <c r="U480" s="163"/>
      <c r="V480" s="163"/>
      <c r="W480" s="163"/>
      <c r="X480" s="163"/>
      <c r="Y480" s="163"/>
    </row>
    <row r="481" spans="3:25" s="175" customFormat="1" ht="12.75" customHeight="1">
      <c r="C481" s="299"/>
      <c r="D481" s="299"/>
      <c r="E481" s="299"/>
      <c r="G481" s="208"/>
      <c r="H481" s="176"/>
      <c r="I481" s="176"/>
      <c r="L481" s="204"/>
      <c r="M481" s="200"/>
      <c r="P481" s="200"/>
      <c r="Q481" s="163"/>
      <c r="R481" s="163"/>
      <c r="S481" s="163"/>
      <c r="T481" s="163"/>
      <c r="U481" s="163"/>
      <c r="V481" s="163"/>
      <c r="W481" s="163"/>
      <c r="X481" s="163"/>
      <c r="Y481" s="163"/>
    </row>
    <row r="482" spans="3:25" s="175" customFormat="1" ht="12.75" customHeight="1">
      <c r="C482" s="299"/>
      <c r="D482" s="299"/>
      <c r="E482" s="299"/>
      <c r="G482" s="208"/>
      <c r="H482" s="176"/>
      <c r="I482" s="176"/>
      <c r="L482" s="204"/>
      <c r="M482" s="200"/>
      <c r="P482" s="200"/>
      <c r="Q482" s="163"/>
      <c r="R482" s="163"/>
      <c r="S482" s="163"/>
      <c r="T482" s="163"/>
      <c r="U482" s="163"/>
      <c r="V482" s="163"/>
      <c r="W482" s="163"/>
      <c r="X482" s="163"/>
      <c r="Y482" s="163"/>
    </row>
    <row r="483" spans="3:25" s="175" customFormat="1" ht="12.75" customHeight="1">
      <c r="C483" s="299"/>
      <c r="D483" s="299"/>
      <c r="E483" s="299"/>
      <c r="G483" s="208"/>
      <c r="H483" s="176"/>
      <c r="I483" s="176"/>
      <c r="L483" s="204"/>
      <c r="M483" s="200"/>
      <c r="P483" s="200"/>
      <c r="Q483" s="163"/>
      <c r="R483" s="163"/>
      <c r="S483" s="163"/>
      <c r="T483" s="163"/>
      <c r="U483" s="163"/>
      <c r="V483" s="163"/>
      <c r="W483" s="163"/>
      <c r="X483" s="163"/>
      <c r="Y483" s="163"/>
    </row>
    <row r="484" spans="3:25" s="175" customFormat="1" ht="12.75" customHeight="1">
      <c r="C484" s="299"/>
      <c r="D484" s="299"/>
      <c r="E484" s="299"/>
      <c r="G484" s="208"/>
      <c r="H484" s="176"/>
      <c r="I484" s="176"/>
      <c r="L484" s="204"/>
      <c r="M484" s="200"/>
      <c r="P484" s="200"/>
      <c r="Q484" s="163"/>
      <c r="R484" s="163"/>
      <c r="S484" s="163"/>
      <c r="T484" s="163"/>
      <c r="U484" s="163"/>
      <c r="V484" s="163"/>
      <c r="W484" s="163"/>
      <c r="X484" s="163"/>
      <c r="Y484" s="163"/>
    </row>
    <row r="485" spans="3:25" s="175" customFormat="1" ht="12.75" customHeight="1">
      <c r="C485" s="299"/>
      <c r="D485" s="299"/>
      <c r="E485" s="299"/>
      <c r="G485" s="208"/>
      <c r="H485" s="176"/>
      <c r="I485" s="176"/>
      <c r="L485" s="204"/>
      <c r="M485" s="200"/>
      <c r="P485" s="200"/>
      <c r="Q485" s="163"/>
      <c r="R485" s="163"/>
      <c r="S485" s="163"/>
      <c r="T485" s="163"/>
      <c r="U485" s="163"/>
      <c r="V485" s="163"/>
      <c r="W485" s="163"/>
      <c r="X485" s="163"/>
      <c r="Y485" s="163"/>
    </row>
    <row r="486" spans="3:25" s="175" customFormat="1" ht="12.75" customHeight="1">
      <c r="C486" s="299"/>
      <c r="D486" s="299"/>
      <c r="E486" s="299"/>
      <c r="G486" s="208"/>
      <c r="H486" s="176"/>
      <c r="I486" s="176"/>
      <c r="L486" s="204"/>
      <c r="M486" s="200"/>
      <c r="P486" s="200"/>
      <c r="Q486" s="163"/>
      <c r="R486" s="163"/>
      <c r="S486" s="163"/>
      <c r="T486" s="163"/>
      <c r="U486" s="163"/>
      <c r="V486" s="163"/>
      <c r="W486" s="163"/>
      <c r="X486" s="163"/>
      <c r="Y486" s="163"/>
    </row>
    <row r="487" spans="3:25" s="175" customFormat="1" ht="12.75" customHeight="1">
      <c r="C487" s="299"/>
      <c r="D487" s="299"/>
      <c r="E487" s="299"/>
      <c r="G487" s="208"/>
      <c r="H487" s="176"/>
      <c r="I487" s="176"/>
      <c r="L487" s="204"/>
      <c r="M487" s="200"/>
      <c r="P487" s="200"/>
      <c r="Q487" s="163"/>
      <c r="R487" s="163"/>
      <c r="S487" s="163"/>
      <c r="T487" s="163"/>
      <c r="U487" s="163"/>
      <c r="V487" s="163"/>
      <c r="W487" s="163"/>
      <c r="X487" s="163"/>
      <c r="Y487" s="163"/>
    </row>
    <row r="488" spans="3:25" s="175" customFormat="1" ht="12.75" customHeight="1">
      <c r="C488" s="299"/>
      <c r="D488" s="299"/>
      <c r="E488" s="299"/>
      <c r="G488" s="208"/>
      <c r="H488" s="176"/>
      <c r="I488" s="176"/>
      <c r="L488" s="204"/>
      <c r="M488" s="200"/>
      <c r="P488" s="200"/>
      <c r="Q488" s="163"/>
      <c r="R488" s="163"/>
      <c r="S488" s="163"/>
      <c r="T488" s="163"/>
      <c r="U488" s="163"/>
      <c r="V488" s="163"/>
      <c r="W488" s="163"/>
      <c r="X488" s="163"/>
      <c r="Y488" s="163"/>
    </row>
    <row r="489" spans="3:25" s="175" customFormat="1" ht="12.75" customHeight="1">
      <c r="C489" s="299"/>
      <c r="D489" s="299"/>
      <c r="E489" s="299"/>
      <c r="G489" s="208"/>
      <c r="H489" s="176"/>
      <c r="I489" s="176"/>
      <c r="L489" s="204"/>
      <c r="M489" s="200"/>
      <c r="P489" s="200"/>
      <c r="Q489" s="163"/>
      <c r="R489" s="163"/>
      <c r="S489" s="163"/>
      <c r="T489" s="163"/>
      <c r="U489" s="163"/>
      <c r="V489" s="163"/>
      <c r="W489" s="163"/>
      <c r="X489" s="163"/>
      <c r="Y489" s="163"/>
    </row>
    <row r="490" spans="3:25" s="175" customFormat="1" ht="12.75" customHeight="1">
      <c r="C490" s="299"/>
      <c r="D490" s="299"/>
      <c r="E490" s="299"/>
      <c r="G490" s="208"/>
      <c r="H490" s="176"/>
      <c r="I490" s="176"/>
      <c r="L490" s="204"/>
      <c r="M490" s="200"/>
      <c r="P490" s="200"/>
      <c r="Q490" s="163"/>
      <c r="R490" s="163"/>
      <c r="S490" s="163"/>
      <c r="T490" s="163"/>
      <c r="U490" s="163"/>
      <c r="V490" s="163"/>
      <c r="W490" s="163"/>
      <c r="X490" s="163"/>
      <c r="Y490" s="163"/>
    </row>
    <row r="491" spans="3:25" s="175" customFormat="1" ht="12.75" customHeight="1">
      <c r="C491" s="299"/>
      <c r="D491" s="299"/>
      <c r="E491" s="299"/>
      <c r="G491" s="208"/>
      <c r="H491" s="176"/>
      <c r="I491" s="176"/>
      <c r="L491" s="204"/>
      <c r="M491" s="200"/>
      <c r="P491" s="200"/>
      <c r="Q491" s="163"/>
      <c r="R491" s="163"/>
      <c r="S491" s="163"/>
      <c r="T491" s="163"/>
      <c r="U491" s="163"/>
      <c r="V491" s="163"/>
      <c r="W491" s="163"/>
      <c r="X491" s="163"/>
      <c r="Y491" s="163"/>
    </row>
    <row r="492" spans="3:25" s="175" customFormat="1" ht="12.75" customHeight="1">
      <c r="C492" s="299"/>
      <c r="D492" s="299"/>
      <c r="E492" s="299"/>
      <c r="G492" s="208"/>
      <c r="H492" s="176"/>
      <c r="I492" s="176"/>
      <c r="L492" s="204"/>
      <c r="M492" s="200"/>
      <c r="P492" s="200"/>
      <c r="Q492" s="163"/>
      <c r="R492" s="163"/>
      <c r="S492" s="163"/>
      <c r="T492" s="163"/>
      <c r="U492" s="163"/>
      <c r="V492" s="163"/>
      <c r="W492" s="163"/>
      <c r="X492" s="163"/>
      <c r="Y492" s="163"/>
    </row>
    <row r="493" spans="3:25" s="175" customFormat="1" ht="12.75" customHeight="1">
      <c r="C493" s="299"/>
      <c r="D493" s="299"/>
      <c r="E493" s="299"/>
      <c r="G493" s="208"/>
      <c r="H493" s="176"/>
      <c r="I493" s="176"/>
      <c r="L493" s="204"/>
      <c r="M493" s="200"/>
      <c r="P493" s="200"/>
      <c r="Q493" s="163"/>
      <c r="R493" s="163"/>
      <c r="S493" s="163"/>
      <c r="T493" s="163"/>
      <c r="U493" s="163"/>
      <c r="V493" s="163"/>
      <c r="W493" s="163"/>
      <c r="X493" s="163"/>
      <c r="Y493" s="163"/>
    </row>
    <row r="494" spans="3:25" s="175" customFormat="1" ht="12.75" customHeight="1">
      <c r="C494" s="299"/>
      <c r="D494" s="299"/>
      <c r="E494" s="299"/>
      <c r="G494" s="208"/>
      <c r="H494" s="176"/>
      <c r="I494" s="176"/>
      <c r="L494" s="204"/>
      <c r="M494" s="200"/>
      <c r="P494" s="200"/>
      <c r="Q494" s="163"/>
      <c r="R494" s="163"/>
      <c r="S494" s="163"/>
      <c r="T494" s="163"/>
      <c r="U494" s="163"/>
      <c r="V494" s="163"/>
      <c r="W494" s="163"/>
      <c r="X494" s="163"/>
      <c r="Y494" s="163"/>
    </row>
    <row r="495" spans="3:25" s="175" customFormat="1" ht="12.75" customHeight="1">
      <c r="C495" s="299"/>
      <c r="D495" s="299"/>
      <c r="E495" s="299"/>
      <c r="G495" s="208"/>
      <c r="H495" s="176"/>
      <c r="I495" s="176"/>
      <c r="L495" s="204"/>
      <c r="M495" s="200"/>
      <c r="P495" s="200"/>
      <c r="Q495" s="163"/>
      <c r="R495" s="163"/>
      <c r="S495" s="163"/>
      <c r="T495" s="163"/>
      <c r="U495" s="163"/>
      <c r="V495" s="163"/>
      <c r="W495" s="163"/>
      <c r="X495" s="163"/>
      <c r="Y495" s="163"/>
    </row>
    <row r="496" spans="3:25" s="175" customFormat="1" ht="12.75" customHeight="1">
      <c r="C496" s="299"/>
      <c r="D496" s="299"/>
      <c r="E496" s="299"/>
      <c r="G496" s="208"/>
      <c r="H496" s="176"/>
      <c r="I496" s="176"/>
      <c r="L496" s="204"/>
      <c r="M496" s="200"/>
      <c r="P496" s="200"/>
      <c r="Q496" s="163"/>
      <c r="R496" s="163"/>
      <c r="S496" s="163"/>
      <c r="T496" s="163"/>
      <c r="U496" s="163"/>
      <c r="V496" s="163"/>
      <c r="W496" s="163"/>
      <c r="X496" s="163"/>
      <c r="Y496" s="163"/>
    </row>
    <row r="497" spans="3:25" s="175" customFormat="1" ht="12.75" customHeight="1">
      <c r="C497" s="299"/>
      <c r="D497" s="299"/>
      <c r="E497" s="299"/>
      <c r="G497" s="208"/>
      <c r="H497" s="176"/>
      <c r="I497" s="176"/>
      <c r="L497" s="204"/>
      <c r="M497" s="200"/>
      <c r="P497" s="200"/>
      <c r="Q497" s="163"/>
      <c r="R497" s="163"/>
      <c r="S497" s="163"/>
      <c r="T497" s="163"/>
      <c r="U497" s="163"/>
      <c r="V497" s="163"/>
      <c r="W497" s="163"/>
      <c r="X497" s="163"/>
      <c r="Y497" s="163"/>
    </row>
    <row r="498" spans="3:25" s="175" customFormat="1" ht="12.75" customHeight="1">
      <c r="C498" s="299"/>
      <c r="D498" s="299"/>
      <c r="E498" s="299"/>
      <c r="G498" s="208"/>
      <c r="H498" s="176"/>
      <c r="I498" s="176"/>
      <c r="L498" s="204"/>
      <c r="M498" s="200"/>
      <c r="P498" s="200"/>
      <c r="Q498" s="163"/>
      <c r="R498" s="163"/>
      <c r="S498" s="163"/>
      <c r="T498" s="163"/>
      <c r="U498" s="163"/>
      <c r="V498" s="163"/>
      <c r="W498" s="163"/>
      <c r="X498" s="163"/>
      <c r="Y498" s="163"/>
    </row>
    <row r="499" spans="3:25" s="175" customFormat="1" ht="12.75" customHeight="1">
      <c r="C499" s="299"/>
      <c r="D499" s="299"/>
      <c r="E499" s="299"/>
      <c r="G499" s="208"/>
      <c r="H499" s="176"/>
      <c r="I499" s="176"/>
      <c r="L499" s="204"/>
      <c r="M499" s="200"/>
      <c r="P499" s="200"/>
      <c r="Q499" s="163"/>
      <c r="R499" s="163"/>
      <c r="S499" s="163"/>
      <c r="T499" s="163"/>
      <c r="U499" s="163"/>
      <c r="V499" s="163"/>
      <c r="W499" s="163"/>
      <c r="X499" s="163"/>
      <c r="Y499" s="163"/>
    </row>
    <row r="500" spans="3:25" s="175" customFormat="1" ht="12.75" customHeight="1">
      <c r="C500" s="299"/>
      <c r="D500" s="299"/>
      <c r="E500" s="299"/>
      <c r="G500" s="208"/>
      <c r="H500" s="176"/>
      <c r="I500" s="176"/>
      <c r="L500" s="204"/>
      <c r="M500" s="200"/>
      <c r="P500" s="200"/>
      <c r="Q500" s="163"/>
      <c r="R500" s="163"/>
      <c r="S500" s="163"/>
      <c r="T500" s="163"/>
      <c r="U500" s="163"/>
      <c r="V500" s="163"/>
      <c r="W500" s="163"/>
      <c r="X500" s="163"/>
      <c r="Y500" s="163"/>
    </row>
    <row r="501" spans="3:25" s="175" customFormat="1" ht="12.75" customHeight="1">
      <c r="C501" s="299"/>
      <c r="D501" s="299"/>
      <c r="E501" s="299"/>
      <c r="G501" s="208"/>
      <c r="H501" s="176"/>
      <c r="I501" s="176"/>
      <c r="L501" s="204"/>
      <c r="M501" s="200"/>
      <c r="P501" s="200"/>
      <c r="Q501" s="163"/>
      <c r="R501" s="163"/>
      <c r="S501" s="163"/>
      <c r="T501" s="163"/>
      <c r="U501" s="163"/>
      <c r="V501" s="163"/>
      <c r="W501" s="163"/>
      <c r="X501" s="163"/>
      <c r="Y501" s="163"/>
    </row>
    <row r="502" spans="3:25" s="175" customFormat="1" ht="12.75" customHeight="1">
      <c r="C502" s="299"/>
      <c r="D502" s="299"/>
      <c r="E502" s="299"/>
      <c r="G502" s="208"/>
      <c r="H502" s="176"/>
      <c r="I502" s="176"/>
      <c r="L502" s="204"/>
      <c r="M502" s="200"/>
      <c r="P502" s="200"/>
      <c r="Q502" s="163"/>
      <c r="R502" s="163"/>
      <c r="S502" s="163"/>
      <c r="T502" s="163"/>
      <c r="U502" s="163"/>
      <c r="V502" s="163"/>
      <c r="W502" s="163"/>
      <c r="X502" s="163"/>
      <c r="Y502" s="163"/>
    </row>
    <row r="503" spans="3:25" s="175" customFormat="1" ht="12.75" customHeight="1">
      <c r="C503" s="299"/>
      <c r="D503" s="299"/>
      <c r="E503" s="299"/>
      <c r="G503" s="208"/>
      <c r="H503" s="176"/>
      <c r="I503" s="176"/>
      <c r="L503" s="204"/>
      <c r="M503" s="200"/>
      <c r="P503" s="200"/>
      <c r="Q503" s="163"/>
      <c r="R503" s="163"/>
      <c r="S503" s="163"/>
      <c r="T503" s="163"/>
      <c r="U503" s="163"/>
      <c r="V503" s="163"/>
      <c r="W503" s="163"/>
      <c r="X503" s="163"/>
      <c r="Y503" s="163"/>
    </row>
    <row r="504" spans="3:25" s="175" customFormat="1" ht="12.75" customHeight="1">
      <c r="C504" s="299"/>
      <c r="D504" s="299"/>
      <c r="E504" s="299"/>
      <c r="G504" s="208"/>
      <c r="H504" s="176"/>
      <c r="I504" s="176"/>
      <c r="L504" s="204"/>
      <c r="M504" s="200"/>
      <c r="P504" s="200"/>
      <c r="Q504" s="163"/>
      <c r="R504" s="163"/>
      <c r="S504" s="163"/>
      <c r="T504" s="163"/>
      <c r="U504" s="163"/>
      <c r="V504" s="163"/>
      <c r="W504" s="163"/>
      <c r="X504" s="163"/>
      <c r="Y504" s="163"/>
    </row>
    <row r="505" spans="3:25" s="175" customFormat="1" ht="12.75" customHeight="1">
      <c r="C505" s="299"/>
      <c r="D505" s="299"/>
      <c r="E505" s="299"/>
      <c r="G505" s="208"/>
      <c r="H505" s="176"/>
      <c r="I505" s="176"/>
      <c r="L505" s="204"/>
      <c r="M505" s="200"/>
      <c r="P505" s="200"/>
      <c r="Q505" s="163"/>
      <c r="R505" s="163"/>
      <c r="S505" s="163"/>
      <c r="T505" s="163"/>
      <c r="U505" s="163"/>
      <c r="V505" s="163"/>
      <c r="W505" s="163"/>
      <c r="X505" s="163"/>
      <c r="Y505" s="163"/>
    </row>
    <row r="506" spans="3:25" s="175" customFormat="1" ht="12.75" customHeight="1">
      <c r="C506" s="299"/>
      <c r="D506" s="299"/>
      <c r="E506" s="299"/>
      <c r="G506" s="208"/>
      <c r="H506" s="176"/>
      <c r="I506" s="176"/>
      <c r="L506" s="204"/>
      <c r="M506" s="200"/>
      <c r="P506" s="200"/>
      <c r="Q506" s="163"/>
      <c r="R506" s="163"/>
      <c r="S506" s="163"/>
      <c r="T506" s="163"/>
      <c r="U506" s="163"/>
      <c r="V506" s="163"/>
      <c r="W506" s="163"/>
      <c r="X506" s="163"/>
      <c r="Y506" s="163"/>
    </row>
    <row r="507" spans="3:25" s="175" customFormat="1" ht="12.75" customHeight="1">
      <c r="C507" s="299"/>
      <c r="D507" s="299"/>
      <c r="E507" s="299"/>
      <c r="G507" s="208"/>
      <c r="H507" s="176"/>
      <c r="I507" s="176"/>
      <c r="L507" s="204"/>
      <c r="M507" s="200"/>
      <c r="P507" s="200"/>
      <c r="Q507" s="163"/>
      <c r="R507" s="163"/>
      <c r="S507" s="163"/>
      <c r="T507" s="163"/>
      <c r="U507" s="163"/>
      <c r="V507" s="163"/>
      <c r="W507" s="163"/>
      <c r="X507" s="163"/>
      <c r="Y507" s="163"/>
    </row>
    <row r="508" spans="3:25" s="175" customFormat="1" ht="12.75" customHeight="1">
      <c r="C508" s="299"/>
      <c r="D508" s="299"/>
      <c r="E508" s="299"/>
      <c r="G508" s="208"/>
      <c r="H508" s="176"/>
      <c r="I508" s="176"/>
      <c r="L508" s="204"/>
      <c r="M508" s="200"/>
      <c r="P508" s="200"/>
      <c r="Q508" s="163"/>
      <c r="R508" s="163"/>
      <c r="S508" s="163"/>
      <c r="T508" s="163"/>
      <c r="U508" s="163"/>
      <c r="V508" s="163"/>
      <c r="W508" s="163"/>
      <c r="X508" s="163"/>
      <c r="Y508" s="163"/>
    </row>
    <row r="509" spans="3:25" s="175" customFormat="1" ht="12.75" customHeight="1">
      <c r="C509" s="299"/>
      <c r="D509" s="299"/>
      <c r="E509" s="299"/>
      <c r="G509" s="208"/>
      <c r="H509" s="176"/>
      <c r="I509" s="176"/>
      <c r="L509" s="204"/>
      <c r="M509" s="200"/>
      <c r="P509" s="200"/>
      <c r="Q509" s="163"/>
      <c r="R509" s="163"/>
      <c r="S509" s="163"/>
      <c r="T509" s="163"/>
      <c r="U509" s="163"/>
      <c r="V509" s="163"/>
      <c r="W509" s="163"/>
      <c r="X509" s="163"/>
      <c r="Y509" s="163"/>
    </row>
    <row r="510" spans="3:25" s="175" customFormat="1" ht="12.75" customHeight="1">
      <c r="C510" s="299"/>
      <c r="D510" s="299"/>
      <c r="E510" s="299"/>
      <c r="G510" s="208"/>
      <c r="H510" s="176"/>
      <c r="I510" s="176"/>
      <c r="L510" s="204"/>
      <c r="M510" s="200"/>
      <c r="P510" s="200"/>
      <c r="Q510" s="163"/>
      <c r="R510" s="163"/>
      <c r="S510" s="163"/>
      <c r="T510" s="163"/>
      <c r="U510" s="163"/>
      <c r="V510" s="163"/>
      <c r="W510" s="163"/>
      <c r="X510" s="163"/>
      <c r="Y510" s="163"/>
    </row>
    <row r="511" spans="3:25" s="175" customFormat="1" ht="12.75" customHeight="1">
      <c r="C511" s="299"/>
      <c r="D511" s="299"/>
      <c r="E511" s="299"/>
      <c r="G511" s="208"/>
      <c r="H511" s="176"/>
      <c r="I511" s="176"/>
      <c r="L511" s="204"/>
      <c r="M511" s="200"/>
      <c r="P511" s="200"/>
      <c r="Q511" s="163"/>
      <c r="R511" s="163"/>
      <c r="S511" s="163"/>
      <c r="T511" s="163"/>
      <c r="U511" s="163"/>
      <c r="V511" s="163"/>
      <c r="W511" s="163"/>
      <c r="X511" s="163"/>
      <c r="Y511" s="163"/>
    </row>
    <row r="512" spans="3:25" s="175" customFormat="1" ht="12.75" customHeight="1">
      <c r="C512" s="299"/>
      <c r="D512" s="299"/>
      <c r="E512" s="299"/>
      <c r="G512" s="208"/>
      <c r="H512" s="176"/>
      <c r="I512" s="176"/>
      <c r="L512" s="204"/>
      <c r="M512" s="200"/>
      <c r="P512" s="200"/>
      <c r="Q512" s="163"/>
      <c r="R512" s="163"/>
      <c r="S512" s="163"/>
      <c r="T512" s="163"/>
      <c r="U512" s="163"/>
      <c r="V512" s="163"/>
      <c r="W512" s="163"/>
      <c r="X512" s="163"/>
      <c r="Y512" s="163"/>
    </row>
    <row r="513" spans="3:25" s="175" customFormat="1" ht="12.75" customHeight="1">
      <c r="C513" s="299"/>
      <c r="D513" s="299"/>
      <c r="E513" s="299"/>
      <c r="G513" s="208"/>
      <c r="H513" s="176"/>
      <c r="I513" s="176"/>
      <c r="L513" s="204"/>
      <c r="M513" s="200"/>
      <c r="P513" s="200"/>
      <c r="Q513" s="163"/>
      <c r="R513" s="163"/>
      <c r="S513" s="163"/>
      <c r="T513" s="163"/>
      <c r="U513" s="163"/>
      <c r="V513" s="163"/>
      <c r="W513" s="163"/>
      <c r="X513" s="163"/>
      <c r="Y513" s="163"/>
    </row>
    <row r="514" spans="3:25" s="175" customFormat="1" ht="12.75" customHeight="1">
      <c r="C514" s="299"/>
      <c r="D514" s="299"/>
      <c r="E514" s="299"/>
      <c r="G514" s="208"/>
      <c r="H514" s="176"/>
      <c r="I514" s="176"/>
      <c r="L514" s="204"/>
      <c r="M514" s="200"/>
      <c r="P514" s="200"/>
      <c r="Q514" s="163"/>
      <c r="R514" s="163"/>
      <c r="S514" s="163"/>
      <c r="T514" s="163"/>
      <c r="U514" s="163"/>
      <c r="V514" s="163"/>
      <c r="W514" s="163"/>
      <c r="X514" s="163"/>
      <c r="Y514" s="163"/>
    </row>
    <row r="515" spans="3:25" s="175" customFormat="1" ht="12.75" customHeight="1">
      <c r="C515" s="299"/>
      <c r="D515" s="299"/>
      <c r="E515" s="299"/>
      <c r="G515" s="208"/>
      <c r="H515" s="176"/>
      <c r="I515" s="176"/>
      <c r="L515" s="204"/>
      <c r="M515" s="200"/>
      <c r="P515" s="200"/>
      <c r="Q515" s="163"/>
      <c r="R515" s="163"/>
      <c r="S515" s="163"/>
      <c r="T515" s="163"/>
      <c r="U515" s="163"/>
      <c r="V515" s="163"/>
      <c r="W515" s="163"/>
      <c r="X515" s="163"/>
      <c r="Y515" s="163"/>
    </row>
    <row r="516" spans="3:25" s="175" customFormat="1" ht="12.75" customHeight="1">
      <c r="C516" s="299"/>
      <c r="D516" s="299"/>
      <c r="E516" s="299"/>
      <c r="G516" s="208"/>
      <c r="H516" s="176"/>
      <c r="I516" s="176"/>
      <c r="L516" s="204"/>
      <c r="M516" s="200"/>
      <c r="P516" s="200"/>
      <c r="Q516" s="163"/>
      <c r="R516" s="163"/>
      <c r="S516" s="163"/>
      <c r="T516" s="163"/>
      <c r="U516" s="163"/>
      <c r="V516" s="163"/>
      <c r="W516" s="163"/>
      <c r="X516" s="163"/>
      <c r="Y516" s="163"/>
    </row>
    <row r="517" spans="3:25" s="175" customFormat="1" ht="12.75" customHeight="1">
      <c r="C517" s="299"/>
      <c r="D517" s="299"/>
      <c r="E517" s="299"/>
      <c r="G517" s="208"/>
      <c r="H517" s="176"/>
      <c r="I517" s="176"/>
      <c r="L517" s="204"/>
      <c r="M517" s="200"/>
      <c r="P517" s="200"/>
      <c r="Q517" s="163"/>
      <c r="R517" s="163"/>
      <c r="S517" s="163"/>
      <c r="T517" s="163"/>
      <c r="U517" s="163"/>
      <c r="V517" s="163"/>
      <c r="W517" s="163"/>
      <c r="X517" s="163"/>
      <c r="Y517" s="163"/>
    </row>
    <row r="518" spans="3:25" s="175" customFormat="1" ht="12.75" customHeight="1">
      <c r="C518" s="299"/>
      <c r="D518" s="299"/>
      <c r="E518" s="299"/>
      <c r="G518" s="208"/>
      <c r="H518" s="176"/>
      <c r="I518" s="176"/>
      <c r="L518" s="204"/>
      <c r="M518" s="200"/>
      <c r="P518" s="200"/>
      <c r="Q518" s="163"/>
      <c r="R518" s="163"/>
      <c r="S518" s="163"/>
      <c r="T518" s="163"/>
      <c r="U518" s="163"/>
      <c r="V518" s="163"/>
      <c r="W518" s="163"/>
      <c r="X518" s="163"/>
      <c r="Y518" s="163"/>
    </row>
    <row r="519" spans="3:25" s="175" customFormat="1" ht="12.75" customHeight="1">
      <c r="C519" s="299"/>
      <c r="D519" s="299"/>
      <c r="E519" s="299"/>
      <c r="G519" s="208"/>
      <c r="H519" s="176"/>
      <c r="I519" s="176"/>
      <c r="L519" s="204"/>
      <c r="M519" s="200"/>
      <c r="P519" s="200"/>
      <c r="Q519" s="163"/>
      <c r="R519" s="163"/>
      <c r="S519" s="163"/>
      <c r="T519" s="163"/>
      <c r="U519" s="163"/>
      <c r="V519" s="163"/>
      <c r="W519" s="163"/>
      <c r="X519" s="163"/>
      <c r="Y519" s="163"/>
    </row>
    <row r="520" spans="3:25" s="175" customFormat="1" ht="12.75" customHeight="1">
      <c r="C520" s="299"/>
      <c r="D520" s="299"/>
      <c r="E520" s="299"/>
      <c r="G520" s="208"/>
      <c r="H520" s="176"/>
      <c r="I520" s="176"/>
      <c r="L520" s="204"/>
      <c r="M520" s="200"/>
      <c r="P520" s="200"/>
      <c r="Q520" s="163"/>
      <c r="R520" s="163"/>
      <c r="S520" s="163"/>
      <c r="T520" s="163"/>
      <c r="U520" s="163"/>
      <c r="V520" s="163"/>
      <c r="W520" s="163"/>
      <c r="X520" s="163"/>
      <c r="Y520" s="163"/>
    </row>
    <row r="521" spans="3:25" s="175" customFormat="1" ht="12.75" customHeight="1">
      <c r="C521" s="299"/>
      <c r="D521" s="299"/>
      <c r="E521" s="299"/>
      <c r="G521" s="208"/>
      <c r="H521" s="176"/>
      <c r="I521" s="176"/>
      <c r="L521" s="204"/>
      <c r="M521" s="200"/>
      <c r="P521" s="200"/>
      <c r="Q521" s="163"/>
      <c r="R521" s="163"/>
      <c r="S521" s="163"/>
      <c r="T521" s="163"/>
      <c r="U521" s="163"/>
      <c r="V521" s="163"/>
      <c r="W521" s="163"/>
      <c r="X521" s="163"/>
      <c r="Y521" s="163"/>
    </row>
    <row r="522" spans="3:25" s="175" customFormat="1" ht="12.75" customHeight="1">
      <c r="C522" s="299"/>
      <c r="D522" s="299"/>
      <c r="E522" s="299"/>
      <c r="G522" s="208"/>
      <c r="H522" s="176"/>
      <c r="I522" s="176"/>
      <c r="L522" s="204"/>
      <c r="M522" s="200"/>
      <c r="P522" s="200"/>
      <c r="Q522" s="163"/>
      <c r="R522" s="163"/>
      <c r="S522" s="163"/>
      <c r="T522" s="163"/>
      <c r="U522" s="163"/>
      <c r="V522" s="163"/>
      <c r="W522" s="163"/>
      <c r="X522" s="163"/>
      <c r="Y522" s="163"/>
    </row>
    <row r="523" spans="3:25" s="175" customFormat="1" ht="12.75" customHeight="1">
      <c r="C523" s="299"/>
      <c r="D523" s="299"/>
      <c r="E523" s="299"/>
      <c r="G523" s="208"/>
      <c r="H523" s="176"/>
      <c r="I523" s="176"/>
      <c r="L523" s="204"/>
      <c r="M523" s="200"/>
      <c r="P523" s="200"/>
      <c r="Q523" s="163"/>
      <c r="R523" s="163"/>
      <c r="S523" s="163"/>
      <c r="T523" s="163"/>
      <c r="U523" s="163"/>
      <c r="V523" s="163"/>
      <c r="W523" s="163"/>
      <c r="X523" s="163"/>
      <c r="Y523" s="163"/>
    </row>
    <row r="524" spans="3:25" s="175" customFormat="1" ht="12.75" customHeight="1">
      <c r="C524" s="299"/>
      <c r="D524" s="299"/>
      <c r="E524" s="299"/>
      <c r="G524" s="208"/>
      <c r="H524" s="176"/>
      <c r="I524" s="176"/>
      <c r="L524" s="204"/>
      <c r="M524" s="200"/>
      <c r="P524" s="200"/>
      <c r="Q524" s="163"/>
      <c r="R524" s="163"/>
      <c r="S524" s="163"/>
      <c r="T524" s="163"/>
      <c r="U524" s="163"/>
      <c r="V524" s="163"/>
      <c r="W524" s="163"/>
      <c r="X524" s="163"/>
      <c r="Y524" s="163"/>
    </row>
    <row r="525" spans="3:25" s="175" customFormat="1" ht="12.75" customHeight="1">
      <c r="C525" s="299"/>
      <c r="D525" s="299"/>
      <c r="E525" s="299"/>
      <c r="G525" s="208"/>
      <c r="H525" s="176"/>
      <c r="I525" s="176"/>
      <c r="L525" s="204"/>
      <c r="M525" s="200"/>
      <c r="P525" s="200"/>
      <c r="Q525" s="163"/>
      <c r="R525" s="163"/>
      <c r="S525" s="163"/>
      <c r="T525" s="163"/>
      <c r="U525" s="163"/>
      <c r="V525" s="163"/>
      <c r="W525" s="163"/>
      <c r="X525" s="163"/>
      <c r="Y525" s="163"/>
    </row>
    <row r="526" spans="3:25" s="175" customFormat="1" ht="12.75" customHeight="1">
      <c r="C526" s="299"/>
      <c r="D526" s="299"/>
      <c r="E526" s="299"/>
      <c r="G526" s="208"/>
      <c r="H526" s="176"/>
      <c r="I526" s="176"/>
      <c r="L526" s="204"/>
      <c r="M526" s="200"/>
      <c r="P526" s="200"/>
      <c r="Q526" s="163"/>
      <c r="R526" s="163"/>
      <c r="S526" s="163"/>
      <c r="T526" s="163"/>
      <c r="U526" s="163"/>
      <c r="V526" s="163"/>
      <c r="W526" s="163"/>
      <c r="X526" s="163"/>
      <c r="Y526" s="163"/>
    </row>
    <row r="527" spans="3:25" s="175" customFormat="1" ht="12.75" customHeight="1">
      <c r="C527" s="299"/>
      <c r="D527" s="299"/>
      <c r="E527" s="299"/>
      <c r="G527" s="208"/>
      <c r="H527" s="176"/>
      <c r="I527" s="176"/>
      <c r="L527" s="204"/>
      <c r="M527" s="200"/>
      <c r="P527" s="200"/>
      <c r="Q527" s="163"/>
      <c r="R527" s="163"/>
      <c r="S527" s="163"/>
      <c r="T527" s="163"/>
      <c r="U527" s="163"/>
      <c r="V527" s="163"/>
      <c r="W527" s="163"/>
      <c r="X527" s="163"/>
      <c r="Y527" s="163"/>
    </row>
    <row r="528" spans="3:25" s="175" customFormat="1" ht="12.75" customHeight="1">
      <c r="C528" s="299"/>
      <c r="D528" s="299"/>
      <c r="E528" s="299"/>
      <c r="G528" s="208"/>
      <c r="H528" s="176"/>
      <c r="I528" s="176"/>
      <c r="L528" s="204"/>
      <c r="M528" s="200"/>
      <c r="P528" s="200"/>
      <c r="Q528" s="163"/>
      <c r="R528" s="163"/>
      <c r="S528" s="163"/>
      <c r="T528" s="163"/>
      <c r="U528" s="163"/>
      <c r="V528" s="163"/>
      <c r="W528" s="163"/>
      <c r="X528" s="163"/>
      <c r="Y528" s="163"/>
    </row>
    <row r="529" spans="3:25" s="175" customFormat="1" ht="12.75" customHeight="1">
      <c r="C529" s="299"/>
      <c r="D529" s="299"/>
      <c r="E529" s="299"/>
      <c r="G529" s="208"/>
      <c r="H529" s="176"/>
      <c r="I529" s="176"/>
      <c r="L529" s="204"/>
      <c r="M529" s="200"/>
      <c r="P529" s="200"/>
      <c r="Q529" s="163"/>
      <c r="R529" s="163"/>
      <c r="S529" s="163"/>
      <c r="T529" s="163"/>
      <c r="U529" s="163"/>
      <c r="V529" s="163"/>
      <c r="W529" s="163"/>
      <c r="X529" s="163"/>
      <c r="Y529" s="163"/>
    </row>
    <row r="530" spans="3:25" s="175" customFormat="1" ht="12.75" customHeight="1">
      <c r="C530" s="299"/>
      <c r="D530" s="299"/>
      <c r="E530" s="299"/>
      <c r="G530" s="208"/>
      <c r="H530" s="176"/>
      <c r="I530" s="176"/>
      <c r="L530" s="204"/>
      <c r="M530" s="200"/>
      <c r="P530" s="200"/>
      <c r="Q530" s="163"/>
      <c r="R530" s="163"/>
      <c r="S530" s="163"/>
      <c r="T530" s="163"/>
      <c r="U530" s="163"/>
      <c r="V530" s="163"/>
      <c r="W530" s="163"/>
      <c r="X530" s="163"/>
      <c r="Y530" s="163"/>
    </row>
    <row r="531" spans="3:25" s="175" customFormat="1" ht="12.75" customHeight="1">
      <c r="C531" s="299"/>
      <c r="D531" s="299"/>
      <c r="E531" s="299"/>
      <c r="G531" s="208"/>
      <c r="H531" s="176"/>
      <c r="I531" s="176"/>
      <c r="L531" s="204"/>
      <c r="M531" s="200"/>
      <c r="P531" s="200"/>
      <c r="Q531" s="163"/>
      <c r="R531" s="163"/>
      <c r="S531" s="163"/>
      <c r="T531" s="163"/>
      <c r="U531" s="163"/>
      <c r="V531" s="163"/>
      <c r="W531" s="163"/>
      <c r="X531" s="163"/>
      <c r="Y531" s="163"/>
    </row>
    <row r="532" spans="3:25" s="175" customFormat="1" ht="12.75" customHeight="1">
      <c r="C532" s="299"/>
      <c r="D532" s="299"/>
      <c r="E532" s="299"/>
      <c r="G532" s="208"/>
      <c r="H532" s="176"/>
      <c r="I532" s="176"/>
      <c r="L532" s="204"/>
      <c r="M532" s="200"/>
      <c r="P532" s="200"/>
      <c r="Q532" s="163"/>
      <c r="R532" s="163"/>
      <c r="S532" s="163"/>
      <c r="T532" s="163"/>
      <c r="U532" s="163"/>
      <c r="V532" s="163"/>
      <c r="W532" s="163"/>
      <c r="X532" s="163"/>
      <c r="Y532" s="163"/>
    </row>
    <row r="533" spans="3:25" s="175" customFormat="1" ht="12.75" customHeight="1">
      <c r="C533" s="299"/>
      <c r="D533" s="299"/>
      <c r="E533" s="299"/>
      <c r="G533" s="208"/>
      <c r="H533" s="176"/>
      <c r="I533" s="176"/>
      <c r="L533" s="204"/>
      <c r="M533" s="200"/>
      <c r="P533" s="200"/>
      <c r="Q533" s="163"/>
      <c r="R533" s="163"/>
      <c r="S533" s="163"/>
      <c r="T533" s="163"/>
      <c r="U533" s="163"/>
      <c r="V533" s="163"/>
      <c r="W533" s="163"/>
      <c r="X533" s="163"/>
      <c r="Y533" s="163"/>
    </row>
    <row r="534" spans="3:25" s="175" customFormat="1" ht="12.75" customHeight="1">
      <c r="C534" s="299"/>
      <c r="D534" s="299"/>
      <c r="E534" s="299"/>
      <c r="G534" s="208"/>
      <c r="H534" s="176"/>
      <c r="I534" s="176"/>
      <c r="L534" s="204"/>
      <c r="M534" s="200"/>
      <c r="P534" s="200"/>
      <c r="Q534" s="163"/>
      <c r="R534" s="163"/>
      <c r="S534" s="163"/>
      <c r="T534" s="163"/>
      <c r="U534" s="163"/>
      <c r="V534" s="163"/>
      <c r="W534" s="163"/>
      <c r="X534" s="163"/>
      <c r="Y534" s="163"/>
    </row>
    <row r="535" spans="3:25" s="175" customFormat="1" ht="12.75" customHeight="1">
      <c r="C535" s="299"/>
      <c r="D535" s="299"/>
      <c r="E535" s="299"/>
      <c r="G535" s="208"/>
      <c r="H535" s="176"/>
      <c r="I535" s="176"/>
      <c r="L535" s="204"/>
      <c r="M535" s="200"/>
      <c r="P535" s="200"/>
      <c r="Q535" s="163"/>
      <c r="R535" s="163"/>
      <c r="S535" s="163"/>
      <c r="T535" s="163"/>
      <c r="U535" s="163"/>
      <c r="V535" s="163"/>
      <c r="W535" s="163"/>
      <c r="X535" s="163"/>
      <c r="Y535" s="163"/>
    </row>
    <row r="536" spans="3:25" s="175" customFormat="1" ht="12.75" customHeight="1">
      <c r="C536" s="299"/>
      <c r="D536" s="299"/>
      <c r="E536" s="299"/>
      <c r="G536" s="208"/>
      <c r="H536" s="176"/>
      <c r="I536" s="176"/>
      <c r="L536" s="204"/>
      <c r="M536" s="200"/>
      <c r="P536" s="200"/>
      <c r="Q536" s="163"/>
      <c r="R536" s="163"/>
      <c r="S536" s="163"/>
      <c r="T536" s="163"/>
      <c r="U536" s="163"/>
      <c r="V536" s="163"/>
      <c r="W536" s="163"/>
      <c r="X536" s="163"/>
      <c r="Y536" s="163"/>
    </row>
    <row r="537" spans="3:25" s="175" customFormat="1" ht="12.75" customHeight="1">
      <c r="C537" s="299"/>
      <c r="D537" s="299"/>
      <c r="E537" s="299"/>
      <c r="G537" s="208"/>
      <c r="H537" s="176"/>
      <c r="I537" s="176"/>
      <c r="L537" s="204"/>
      <c r="M537" s="200"/>
      <c r="P537" s="200"/>
      <c r="Q537" s="163"/>
      <c r="R537" s="163"/>
      <c r="S537" s="163"/>
      <c r="T537" s="163"/>
      <c r="U537" s="163"/>
      <c r="V537" s="163"/>
      <c r="W537" s="163"/>
      <c r="X537" s="163"/>
      <c r="Y537" s="163"/>
    </row>
    <row r="538" spans="3:25" s="175" customFormat="1" ht="12.75" customHeight="1">
      <c r="C538" s="299"/>
      <c r="D538" s="299"/>
      <c r="E538" s="299"/>
      <c r="G538" s="208"/>
      <c r="H538" s="176"/>
      <c r="I538" s="176"/>
      <c r="L538" s="204"/>
      <c r="M538" s="200"/>
      <c r="P538" s="200"/>
      <c r="Q538" s="163"/>
      <c r="R538" s="163"/>
      <c r="S538" s="163"/>
      <c r="T538" s="163"/>
      <c r="U538" s="163"/>
      <c r="V538" s="163"/>
      <c r="W538" s="163"/>
      <c r="X538" s="163"/>
      <c r="Y538" s="163"/>
    </row>
    <row r="539" spans="3:25" s="175" customFormat="1" ht="12.75" customHeight="1">
      <c r="C539" s="299"/>
      <c r="D539" s="299"/>
      <c r="E539" s="299"/>
      <c r="G539" s="208"/>
      <c r="H539" s="176"/>
      <c r="I539" s="176"/>
      <c r="L539" s="204"/>
      <c r="M539" s="200"/>
      <c r="P539" s="200"/>
      <c r="Q539" s="163"/>
      <c r="R539" s="163"/>
      <c r="S539" s="163"/>
      <c r="T539" s="163"/>
      <c r="U539" s="163"/>
      <c r="V539" s="163"/>
      <c r="W539" s="163"/>
      <c r="X539" s="163"/>
      <c r="Y539" s="163"/>
    </row>
    <row r="540" spans="3:25" s="175" customFormat="1" ht="12.75" customHeight="1">
      <c r="C540" s="299"/>
      <c r="D540" s="299"/>
      <c r="E540" s="299"/>
      <c r="G540" s="208"/>
      <c r="H540" s="176"/>
      <c r="I540" s="176"/>
      <c r="L540" s="204"/>
      <c r="M540" s="200"/>
      <c r="P540" s="200"/>
      <c r="Q540" s="163"/>
      <c r="R540" s="163"/>
      <c r="S540" s="163"/>
      <c r="T540" s="163"/>
      <c r="U540" s="163"/>
      <c r="V540" s="163"/>
      <c r="W540" s="163"/>
      <c r="X540" s="163"/>
      <c r="Y540" s="163"/>
    </row>
    <row r="541" spans="3:25" s="175" customFormat="1" ht="12.75" customHeight="1">
      <c r="C541" s="299"/>
      <c r="D541" s="299"/>
      <c r="E541" s="299"/>
      <c r="G541" s="208"/>
      <c r="H541" s="176"/>
      <c r="I541" s="176"/>
      <c r="L541" s="204"/>
      <c r="M541" s="200"/>
      <c r="P541" s="200"/>
      <c r="Q541" s="163"/>
      <c r="R541" s="163"/>
      <c r="S541" s="163"/>
      <c r="T541" s="163"/>
      <c r="U541" s="163"/>
      <c r="V541" s="163"/>
      <c r="W541" s="163"/>
      <c r="X541" s="163"/>
      <c r="Y541" s="163"/>
    </row>
    <row r="542" spans="3:25" s="175" customFormat="1" ht="12.75" customHeight="1">
      <c r="C542" s="299"/>
      <c r="D542" s="299"/>
      <c r="E542" s="299"/>
      <c r="G542" s="208"/>
      <c r="H542" s="176"/>
      <c r="I542" s="176"/>
      <c r="L542" s="204"/>
      <c r="M542" s="200"/>
      <c r="P542" s="200"/>
      <c r="Q542" s="163"/>
      <c r="R542" s="163"/>
      <c r="S542" s="163"/>
      <c r="T542" s="163"/>
      <c r="U542" s="163"/>
      <c r="V542" s="163"/>
      <c r="W542" s="163"/>
      <c r="X542" s="163"/>
      <c r="Y542" s="163"/>
    </row>
    <row r="543" spans="3:25" s="175" customFormat="1" ht="12.75" customHeight="1">
      <c r="C543" s="299"/>
      <c r="D543" s="299"/>
      <c r="E543" s="299"/>
      <c r="G543" s="208"/>
      <c r="H543" s="176"/>
      <c r="I543" s="176"/>
      <c r="L543" s="204"/>
      <c r="M543" s="200"/>
      <c r="P543" s="200"/>
      <c r="Q543" s="163"/>
      <c r="R543" s="163"/>
      <c r="S543" s="163"/>
      <c r="T543" s="163"/>
      <c r="U543" s="163"/>
      <c r="V543" s="163"/>
      <c r="W543" s="163"/>
      <c r="X543" s="163"/>
      <c r="Y543" s="163"/>
    </row>
    <row r="544" spans="3:25" s="175" customFormat="1" ht="12.75" customHeight="1">
      <c r="C544" s="299"/>
      <c r="D544" s="299"/>
      <c r="E544" s="299"/>
      <c r="G544" s="208"/>
      <c r="H544" s="176"/>
      <c r="I544" s="176"/>
      <c r="L544" s="204"/>
      <c r="M544" s="200"/>
      <c r="P544" s="200"/>
      <c r="Q544" s="163"/>
      <c r="R544" s="163"/>
      <c r="S544" s="163"/>
      <c r="T544" s="163"/>
      <c r="U544" s="163"/>
      <c r="V544" s="163"/>
      <c r="W544" s="163"/>
      <c r="X544" s="163"/>
      <c r="Y544" s="163"/>
    </row>
    <row r="545" spans="3:25" s="175" customFormat="1" ht="12.75" customHeight="1">
      <c r="C545" s="299"/>
      <c r="D545" s="299"/>
      <c r="E545" s="299"/>
      <c r="G545" s="208"/>
      <c r="H545" s="176"/>
      <c r="I545" s="176"/>
      <c r="L545" s="204"/>
      <c r="M545" s="200"/>
      <c r="P545" s="200"/>
      <c r="Q545" s="163"/>
      <c r="R545" s="163"/>
      <c r="S545" s="163"/>
      <c r="T545" s="163"/>
      <c r="U545" s="163"/>
      <c r="V545" s="163"/>
      <c r="W545" s="163"/>
      <c r="X545" s="163"/>
      <c r="Y545" s="163"/>
    </row>
    <row r="546" spans="3:25" s="175" customFormat="1" ht="12.75" customHeight="1">
      <c r="C546" s="299"/>
      <c r="D546" s="299"/>
      <c r="E546" s="299"/>
      <c r="G546" s="208"/>
      <c r="H546" s="176"/>
      <c r="I546" s="176"/>
      <c r="L546" s="204"/>
      <c r="M546" s="200"/>
      <c r="P546" s="200"/>
      <c r="Q546" s="163"/>
      <c r="R546" s="163"/>
      <c r="S546" s="163"/>
      <c r="T546" s="163"/>
      <c r="U546" s="163"/>
      <c r="V546" s="163"/>
      <c r="W546" s="163"/>
      <c r="X546" s="163"/>
      <c r="Y546" s="163"/>
    </row>
    <row r="547" spans="3:25" s="175" customFormat="1" ht="12.75" customHeight="1">
      <c r="C547" s="299"/>
      <c r="D547" s="299"/>
      <c r="E547" s="299"/>
      <c r="G547" s="208"/>
      <c r="H547" s="176"/>
      <c r="I547" s="176"/>
      <c r="L547" s="204"/>
      <c r="M547" s="200"/>
      <c r="P547" s="200"/>
      <c r="Q547" s="163"/>
      <c r="R547" s="163"/>
      <c r="S547" s="163"/>
      <c r="T547" s="163"/>
      <c r="U547" s="163"/>
      <c r="V547" s="163"/>
      <c r="W547" s="163"/>
      <c r="X547" s="163"/>
      <c r="Y547" s="163"/>
    </row>
    <row r="548" spans="3:25" s="175" customFormat="1" ht="12.75" customHeight="1">
      <c r="C548" s="299"/>
      <c r="D548" s="299"/>
      <c r="E548" s="299"/>
      <c r="G548" s="208"/>
      <c r="H548" s="176"/>
      <c r="I548" s="176"/>
      <c r="L548" s="204"/>
      <c r="M548" s="200"/>
      <c r="P548" s="200"/>
      <c r="Q548" s="163"/>
      <c r="R548" s="163"/>
      <c r="S548" s="163"/>
      <c r="T548" s="163"/>
      <c r="U548" s="163"/>
      <c r="V548" s="163"/>
      <c r="W548" s="163"/>
      <c r="X548" s="163"/>
      <c r="Y548" s="163"/>
    </row>
    <row r="549" spans="3:25" s="175" customFormat="1" ht="12.75" customHeight="1">
      <c r="C549" s="299"/>
      <c r="D549" s="299"/>
      <c r="E549" s="299"/>
      <c r="G549" s="208"/>
      <c r="H549" s="176"/>
      <c r="I549" s="176"/>
      <c r="L549" s="204"/>
      <c r="M549" s="200"/>
      <c r="P549" s="200"/>
      <c r="Q549" s="163"/>
      <c r="R549" s="163"/>
      <c r="S549" s="163"/>
      <c r="T549" s="163"/>
      <c r="U549" s="163"/>
      <c r="V549" s="163"/>
      <c r="W549" s="163"/>
      <c r="X549" s="163"/>
      <c r="Y549" s="163"/>
    </row>
    <row r="550" spans="3:25" s="175" customFormat="1" ht="12.75" customHeight="1">
      <c r="C550" s="299"/>
      <c r="D550" s="299"/>
      <c r="E550" s="299"/>
      <c r="G550" s="208"/>
      <c r="H550" s="176"/>
      <c r="I550" s="176"/>
      <c r="L550" s="204"/>
      <c r="M550" s="200"/>
      <c r="P550" s="200"/>
      <c r="Q550" s="163"/>
      <c r="R550" s="163"/>
      <c r="S550" s="163"/>
      <c r="T550" s="163"/>
      <c r="U550" s="163"/>
      <c r="V550" s="163"/>
      <c r="W550" s="163"/>
      <c r="X550" s="163"/>
      <c r="Y550" s="163"/>
    </row>
    <row r="551" spans="3:25" s="175" customFormat="1" ht="12.75" customHeight="1">
      <c r="C551" s="299"/>
      <c r="D551" s="299"/>
      <c r="E551" s="299"/>
      <c r="G551" s="208"/>
      <c r="H551" s="176"/>
      <c r="I551" s="176"/>
      <c r="L551" s="204"/>
      <c r="M551" s="200"/>
      <c r="P551" s="200"/>
      <c r="Q551" s="163"/>
      <c r="R551" s="163"/>
      <c r="S551" s="163"/>
      <c r="T551" s="163"/>
      <c r="U551" s="163"/>
      <c r="V551" s="163"/>
      <c r="W551" s="163"/>
      <c r="X551" s="163"/>
      <c r="Y551" s="163"/>
    </row>
    <row r="552" spans="3:25" s="175" customFormat="1" ht="12.75" customHeight="1">
      <c r="C552" s="299"/>
      <c r="D552" s="299"/>
      <c r="E552" s="299"/>
      <c r="G552" s="208"/>
      <c r="H552" s="176"/>
      <c r="I552" s="176"/>
      <c r="L552" s="204"/>
      <c r="M552" s="200"/>
      <c r="P552" s="200"/>
      <c r="Q552" s="163"/>
      <c r="R552" s="163"/>
      <c r="S552" s="163"/>
      <c r="T552" s="163"/>
      <c r="U552" s="163"/>
      <c r="V552" s="163"/>
      <c r="W552" s="163"/>
      <c r="X552" s="163"/>
      <c r="Y552" s="163"/>
    </row>
    <row r="553" spans="3:25" s="175" customFormat="1" ht="12.75" customHeight="1">
      <c r="C553" s="299"/>
      <c r="D553" s="299"/>
      <c r="E553" s="299"/>
      <c r="G553" s="208"/>
      <c r="H553" s="176"/>
      <c r="I553" s="176"/>
      <c r="L553" s="204"/>
      <c r="M553" s="200"/>
      <c r="P553" s="200"/>
      <c r="Q553" s="163"/>
      <c r="R553" s="163"/>
      <c r="S553" s="163"/>
      <c r="T553" s="163"/>
      <c r="U553" s="163"/>
      <c r="V553" s="163"/>
      <c r="W553" s="163"/>
      <c r="X553" s="163"/>
      <c r="Y553" s="163"/>
    </row>
    <row r="554" spans="3:25" s="175" customFormat="1" ht="12.75" customHeight="1">
      <c r="C554" s="299"/>
      <c r="D554" s="299"/>
      <c r="E554" s="299"/>
      <c r="G554" s="208"/>
      <c r="H554" s="176"/>
      <c r="I554" s="176"/>
      <c r="L554" s="204"/>
      <c r="M554" s="200"/>
      <c r="P554" s="200"/>
      <c r="Q554" s="163"/>
      <c r="R554" s="163"/>
      <c r="S554" s="163"/>
      <c r="T554" s="163"/>
      <c r="U554" s="163"/>
      <c r="V554" s="163"/>
      <c r="W554" s="163"/>
      <c r="X554" s="163"/>
      <c r="Y554" s="163"/>
    </row>
    <row r="555" spans="3:25" s="175" customFormat="1" ht="12.75" customHeight="1">
      <c r="C555" s="299"/>
      <c r="D555" s="299"/>
      <c r="E555" s="299"/>
      <c r="G555" s="208"/>
      <c r="H555" s="176"/>
      <c r="I555" s="176"/>
      <c r="L555" s="204"/>
      <c r="M555" s="200"/>
      <c r="P555" s="200"/>
      <c r="Q555" s="163"/>
      <c r="R555" s="163"/>
      <c r="S555" s="163"/>
      <c r="T555" s="163"/>
      <c r="U555" s="163"/>
      <c r="V555" s="163"/>
      <c r="W555" s="163"/>
      <c r="X555" s="163"/>
      <c r="Y555" s="163"/>
    </row>
    <row r="556" spans="3:25" s="175" customFormat="1" ht="12.75" customHeight="1">
      <c r="C556" s="299"/>
      <c r="D556" s="299"/>
      <c r="E556" s="299"/>
      <c r="G556" s="208"/>
      <c r="H556" s="176"/>
      <c r="I556" s="176"/>
      <c r="L556" s="204"/>
      <c r="M556" s="200"/>
      <c r="P556" s="200"/>
      <c r="Q556" s="163"/>
      <c r="R556" s="163"/>
      <c r="S556" s="163"/>
      <c r="T556" s="163"/>
      <c r="U556" s="163"/>
      <c r="V556" s="163"/>
      <c r="W556" s="163"/>
      <c r="X556" s="163"/>
      <c r="Y556" s="163"/>
    </row>
    <row r="557" spans="3:25" s="175" customFormat="1" ht="12.75" customHeight="1">
      <c r="C557" s="299"/>
      <c r="D557" s="299"/>
      <c r="E557" s="299"/>
      <c r="G557" s="208"/>
      <c r="H557" s="176"/>
      <c r="I557" s="176"/>
      <c r="L557" s="204"/>
      <c r="M557" s="200"/>
      <c r="P557" s="200"/>
      <c r="Q557" s="163"/>
      <c r="R557" s="163"/>
      <c r="S557" s="163"/>
      <c r="T557" s="163"/>
      <c r="U557" s="163"/>
      <c r="V557" s="163"/>
      <c r="W557" s="163"/>
      <c r="X557" s="163"/>
      <c r="Y557" s="163"/>
    </row>
    <row r="558" spans="3:25" s="175" customFormat="1" ht="12.75" customHeight="1">
      <c r="C558" s="299"/>
      <c r="D558" s="299"/>
      <c r="E558" s="299"/>
      <c r="G558" s="208"/>
      <c r="H558" s="176"/>
      <c r="I558" s="176"/>
      <c r="L558" s="204"/>
      <c r="M558" s="200"/>
      <c r="P558" s="200"/>
      <c r="Q558" s="163"/>
      <c r="R558" s="163"/>
      <c r="S558" s="163"/>
      <c r="T558" s="163"/>
      <c r="U558" s="163"/>
      <c r="V558" s="163"/>
      <c r="W558" s="163"/>
      <c r="X558" s="163"/>
      <c r="Y558" s="163"/>
    </row>
    <row r="559" spans="3:25" s="175" customFormat="1" ht="12.75" customHeight="1">
      <c r="C559" s="299"/>
      <c r="D559" s="299"/>
      <c r="E559" s="299"/>
      <c r="G559" s="208"/>
      <c r="H559" s="176"/>
      <c r="I559" s="176"/>
      <c r="L559" s="204"/>
      <c r="M559" s="200"/>
      <c r="P559" s="200"/>
      <c r="Q559" s="163"/>
      <c r="R559" s="163"/>
      <c r="S559" s="163"/>
      <c r="T559" s="163"/>
      <c r="U559" s="163"/>
      <c r="V559" s="163"/>
      <c r="W559" s="163"/>
      <c r="X559" s="163"/>
      <c r="Y559" s="163"/>
    </row>
    <row r="560" spans="3:25" s="175" customFormat="1" ht="12.75" customHeight="1">
      <c r="C560" s="299"/>
      <c r="D560" s="299"/>
      <c r="E560" s="299"/>
      <c r="G560" s="208"/>
      <c r="H560" s="176"/>
      <c r="I560" s="176"/>
      <c r="L560" s="204"/>
      <c r="M560" s="200"/>
      <c r="P560" s="200"/>
      <c r="Q560" s="163"/>
      <c r="R560" s="163"/>
      <c r="S560" s="163"/>
      <c r="T560" s="163"/>
      <c r="U560" s="163"/>
      <c r="V560" s="163"/>
      <c r="W560" s="163"/>
      <c r="X560" s="163"/>
      <c r="Y560" s="163"/>
    </row>
    <row r="561" spans="3:25" s="175" customFormat="1" ht="12.75" customHeight="1">
      <c r="C561" s="299"/>
      <c r="D561" s="299"/>
      <c r="E561" s="299"/>
      <c r="G561" s="208"/>
      <c r="H561" s="176"/>
      <c r="I561" s="176"/>
      <c r="L561" s="204"/>
      <c r="M561" s="200"/>
      <c r="P561" s="200"/>
      <c r="Q561" s="163"/>
      <c r="R561" s="163"/>
      <c r="S561" s="163"/>
      <c r="T561" s="163"/>
      <c r="U561" s="163"/>
      <c r="V561" s="163"/>
      <c r="W561" s="163"/>
      <c r="X561" s="163"/>
      <c r="Y561" s="163"/>
    </row>
    <row r="562" spans="3:25" s="175" customFormat="1" ht="12.75" customHeight="1">
      <c r="C562" s="299"/>
      <c r="D562" s="299"/>
      <c r="E562" s="299"/>
      <c r="G562" s="208"/>
      <c r="H562" s="176"/>
      <c r="I562" s="176"/>
      <c r="L562" s="204"/>
      <c r="M562" s="200"/>
      <c r="P562" s="200"/>
      <c r="Q562" s="163"/>
      <c r="R562" s="163"/>
      <c r="S562" s="163"/>
      <c r="T562" s="163"/>
      <c r="U562" s="163"/>
      <c r="V562" s="163"/>
      <c r="W562" s="163"/>
      <c r="X562" s="163"/>
      <c r="Y562" s="163"/>
    </row>
    <row r="563" spans="3:25" s="175" customFormat="1" ht="12.75" customHeight="1">
      <c r="C563" s="299"/>
      <c r="D563" s="299"/>
      <c r="E563" s="299"/>
      <c r="G563" s="208"/>
      <c r="H563" s="176"/>
      <c r="I563" s="176"/>
      <c r="L563" s="204"/>
      <c r="M563" s="200"/>
      <c r="P563" s="200"/>
      <c r="Q563" s="163"/>
      <c r="R563" s="163"/>
      <c r="S563" s="163"/>
      <c r="T563" s="163"/>
      <c r="U563" s="163"/>
      <c r="V563" s="163"/>
      <c r="W563" s="163"/>
      <c r="X563" s="163"/>
      <c r="Y563" s="163"/>
    </row>
    <row r="564" spans="3:25" s="175" customFormat="1" ht="12.75" customHeight="1">
      <c r="C564" s="299"/>
      <c r="D564" s="299"/>
      <c r="E564" s="299"/>
      <c r="G564" s="208"/>
      <c r="H564" s="176"/>
      <c r="I564" s="176"/>
      <c r="L564" s="204"/>
      <c r="M564" s="200"/>
      <c r="P564" s="200"/>
      <c r="Q564" s="163"/>
      <c r="R564" s="163"/>
      <c r="S564" s="163"/>
      <c r="T564" s="163"/>
      <c r="U564" s="163"/>
      <c r="V564" s="163"/>
      <c r="W564" s="163"/>
      <c r="X564" s="163"/>
      <c r="Y564" s="163"/>
    </row>
    <row r="565" spans="3:25" s="175" customFormat="1" ht="12.75" customHeight="1">
      <c r="C565" s="299"/>
      <c r="D565" s="299"/>
      <c r="E565" s="299"/>
      <c r="G565" s="208"/>
      <c r="H565" s="176"/>
      <c r="I565" s="176"/>
      <c r="L565" s="204"/>
      <c r="M565" s="200"/>
      <c r="P565" s="200"/>
      <c r="Q565" s="163"/>
      <c r="R565" s="163"/>
      <c r="S565" s="163"/>
      <c r="T565" s="163"/>
      <c r="U565" s="163"/>
      <c r="V565" s="163"/>
      <c r="W565" s="163"/>
      <c r="X565" s="163"/>
      <c r="Y565" s="163"/>
    </row>
    <row r="566" spans="3:25" s="175" customFormat="1" ht="12.75" customHeight="1">
      <c r="C566" s="299"/>
      <c r="D566" s="299"/>
      <c r="E566" s="299"/>
      <c r="G566" s="208"/>
      <c r="H566" s="176"/>
      <c r="I566" s="176"/>
      <c r="L566" s="204"/>
      <c r="M566" s="200"/>
      <c r="P566" s="200"/>
      <c r="Q566" s="163"/>
      <c r="R566" s="163"/>
      <c r="S566" s="163"/>
      <c r="T566" s="163"/>
      <c r="U566" s="163"/>
      <c r="V566" s="163"/>
      <c r="W566" s="163"/>
      <c r="X566" s="163"/>
      <c r="Y566" s="163"/>
    </row>
    <row r="567" spans="3:25" s="175" customFormat="1" ht="12.75" customHeight="1">
      <c r="C567" s="299"/>
      <c r="D567" s="299"/>
      <c r="E567" s="299"/>
      <c r="G567" s="208"/>
      <c r="H567" s="176"/>
      <c r="I567" s="176"/>
      <c r="L567" s="204"/>
      <c r="M567" s="200"/>
      <c r="P567" s="200"/>
      <c r="Q567" s="163"/>
      <c r="R567" s="163"/>
      <c r="S567" s="163"/>
      <c r="T567" s="163"/>
      <c r="U567" s="163"/>
      <c r="V567" s="163"/>
      <c r="W567" s="163"/>
      <c r="X567" s="163"/>
      <c r="Y567" s="163"/>
    </row>
    <row r="568" spans="3:25" s="175" customFormat="1" ht="12.75" customHeight="1">
      <c r="C568" s="299"/>
      <c r="D568" s="299"/>
      <c r="E568" s="299"/>
      <c r="G568" s="208"/>
      <c r="H568" s="176"/>
      <c r="I568" s="176"/>
      <c r="L568" s="204"/>
      <c r="M568" s="200"/>
      <c r="P568" s="200"/>
      <c r="Q568" s="163"/>
      <c r="R568" s="163"/>
      <c r="S568" s="163"/>
      <c r="T568" s="163"/>
      <c r="U568" s="163"/>
      <c r="V568" s="163"/>
      <c r="W568" s="163"/>
      <c r="X568" s="163"/>
      <c r="Y568" s="163"/>
    </row>
    <row r="569" spans="3:25" s="175" customFormat="1" ht="12.75" customHeight="1">
      <c r="C569" s="299"/>
      <c r="D569" s="299"/>
      <c r="E569" s="299"/>
      <c r="G569" s="208"/>
      <c r="H569" s="176"/>
      <c r="I569" s="176"/>
      <c r="L569" s="204"/>
      <c r="M569" s="200"/>
      <c r="P569" s="200"/>
      <c r="Q569" s="163"/>
      <c r="R569" s="163"/>
      <c r="S569" s="163"/>
      <c r="T569" s="163"/>
      <c r="U569" s="163"/>
      <c r="V569" s="163"/>
      <c r="W569" s="163"/>
      <c r="X569" s="163"/>
      <c r="Y569" s="163"/>
    </row>
    <row r="570" spans="3:25" s="175" customFormat="1" ht="12.75" customHeight="1">
      <c r="C570" s="299"/>
      <c r="D570" s="299"/>
      <c r="E570" s="299"/>
      <c r="G570" s="208"/>
      <c r="H570" s="176"/>
      <c r="I570" s="176"/>
      <c r="L570" s="204"/>
      <c r="M570" s="200"/>
      <c r="P570" s="200"/>
      <c r="Q570" s="163"/>
      <c r="R570" s="163"/>
      <c r="S570" s="163"/>
      <c r="T570" s="163"/>
      <c r="U570" s="163"/>
      <c r="V570" s="163"/>
      <c r="W570" s="163"/>
      <c r="X570" s="163"/>
      <c r="Y570" s="163"/>
    </row>
    <row r="571" spans="3:25" s="175" customFormat="1" ht="12.75" customHeight="1">
      <c r="C571" s="299"/>
      <c r="D571" s="299"/>
      <c r="E571" s="299"/>
      <c r="G571" s="208"/>
      <c r="H571" s="176"/>
      <c r="I571" s="176"/>
      <c r="L571" s="204"/>
      <c r="M571" s="200"/>
      <c r="P571" s="200"/>
      <c r="Q571" s="163"/>
      <c r="R571" s="163"/>
      <c r="S571" s="163"/>
      <c r="T571" s="163"/>
      <c r="U571" s="163"/>
      <c r="V571" s="163"/>
      <c r="W571" s="163"/>
      <c r="X571" s="163"/>
      <c r="Y571" s="163"/>
    </row>
    <row r="572" spans="3:25" s="175" customFormat="1" ht="12.75" customHeight="1">
      <c r="C572" s="299"/>
      <c r="D572" s="299"/>
      <c r="E572" s="299"/>
      <c r="G572" s="208"/>
      <c r="H572" s="176"/>
      <c r="I572" s="176"/>
      <c r="L572" s="204"/>
      <c r="M572" s="200"/>
      <c r="P572" s="200"/>
      <c r="Q572" s="163"/>
      <c r="R572" s="163"/>
      <c r="S572" s="163"/>
      <c r="T572" s="163"/>
      <c r="U572" s="163"/>
      <c r="V572" s="163"/>
      <c r="W572" s="163"/>
      <c r="X572" s="163"/>
      <c r="Y572" s="163"/>
    </row>
    <row r="573" spans="3:25" s="175" customFormat="1" ht="12.75" customHeight="1">
      <c r="C573" s="299"/>
      <c r="D573" s="299"/>
      <c r="E573" s="299"/>
      <c r="G573" s="208"/>
      <c r="H573" s="176"/>
      <c r="I573" s="176"/>
      <c r="L573" s="204"/>
      <c r="M573" s="200"/>
      <c r="P573" s="200"/>
      <c r="Q573" s="163"/>
      <c r="R573" s="163"/>
      <c r="S573" s="163"/>
      <c r="T573" s="163"/>
      <c r="U573" s="163"/>
      <c r="V573" s="163"/>
      <c r="W573" s="163"/>
      <c r="X573" s="163"/>
      <c r="Y573" s="163"/>
    </row>
    <row r="574" spans="3:25" s="175" customFormat="1" ht="12.75" customHeight="1">
      <c r="C574" s="299"/>
      <c r="D574" s="299"/>
      <c r="E574" s="299"/>
      <c r="G574" s="208"/>
      <c r="H574" s="176"/>
      <c r="I574" s="176"/>
      <c r="L574" s="204"/>
      <c r="M574" s="200"/>
      <c r="P574" s="200"/>
      <c r="Q574" s="163"/>
      <c r="R574" s="163"/>
      <c r="S574" s="163"/>
      <c r="T574" s="163"/>
      <c r="U574" s="163"/>
      <c r="V574" s="163"/>
      <c r="W574" s="163"/>
      <c r="X574" s="163"/>
      <c r="Y574" s="163"/>
    </row>
    <row r="575" spans="3:25" s="175" customFormat="1" ht="12.75" customHeight="1">
      <c r="C575" s="299"/>
      <c r="D575" s="299"/>
      <c r="E575" s="299"/>
      <c r="G575" s="208"/>
      <c r="H575" s="176"/>
      <c r="I575" s="176"/>
      <c r="L575" s="204"/>
      <c r="M575" s="200"/>
      <c r="P575" s="200"/>
      <c r="Q575" s="163"/>
      <c r="R575" s="163"/>
      <c r="S575" s="163"/>
      <c r="T575" s="163"/>
      <c r="U575" s="163"/>
      <c r="V575" s="163"/>
      <c r="W575" s="163"/>
      <c r="X575" s="163"/>
      <c r="Y575" s="163"/>
    </row>
    <row r="576" spans="3:25" s="175" customFormat="1" ht="12.75" customHeight="1">
      <c r="C576" s="299"/>
      <c r="D576" s="299"/>
      <c r="E576" s="299"/>
      <c r="G576" s="208"/>
      <c r="H576" s="176"/>
      <c r="I576" s="176"/>
      <c r="L576" s="204"/>
      <c r="M576" s="200"/>
      <c r="P576" s="200"/>
      <c r="Q576" s="163"/>
      <c r="R576" s="163"/>
      <c r="S576" s="163"/>
      <c r="T576" s="163"/>
      <c r="U576" s="163"/>
      <c r="V576" s="163"/>
      <c r="W576" s="163"/>
      <c r="X576" s="163"/>
      <c r="Y576" s="163"/>
    </row>
    <row r="577" spans="3:25" s="175" customFormat="1" ht="12.75" customHeight="1">
      <c r="C577" s="299"/>
      <c r="D577" s="299"/>
      <c r="E577" s="299"/>
      <c r="G577" s="208"/>
      <c r="H577" s="176"/>
      <c r="I577" s="176"/>
      <c r="L577" s="204"/>
      <c r="M577" s="200"/>
      <c r="P577" s="200"/>
      <c r="Q577" s="163"/>
      <c r="R577" s="163"/>
      <c r="S577" s="163"/>
      <c r="T577" s="163"/>
      <c r="U577" s="163"/>
      <c r="V577" s="163"/>
      <c r="W577" s="163"/>
      <c r="X577" s="163"/>
      <c r="Y577" s="163"/>
    </row>
    <row r="578" spans="3:25" s="175" customFormat="1" ht="12.75" customHeight="1">
      <c r="C578" s="299"/>
      <c r="D578" s="299"/>
      <c r="E578" s="299"/>
      <c r="G578" s="208"/>
      <c r="H578" s="176"/>
      <c r="I578" s="176"/>
      <c r="L578" s="204"/>
      <c r="M578" s="200"/>
      <c r="P578" s="200"/>
      <c r="Q578" s="163"/>
      <c r="R578" s="163"/>
      <c r="S578" s="163"/>
      <c r="T578" s="163"/>
      <c r="U578" s="163"/>
      <c r="V578" s="163"/>
      <c r="W578" s="163"/>
      <c r="X578" s="163"/>
      <c r="Y578" s="163"/>
    </row>
    <row r="579" spans="3:25" s="175" customFormat="1" ht="12.75" customHeight="1">
      <c r="C579" s="299"/>
      <c r="D579" s="299"/>
      <c r="E579" s="299"/>
      <c r="G579" s="208"/>
      <c r="H579" s="176"/>
      <c r="I579" s="176"/>
      <c r="L579" s="204"/>
      <c r="M579" s="200"/>
      <c r="P579" s="200"/>
      <c r="Q579" s="163"/>
      <c r="R579" s="163"/>
      <c r="S579" s="163"/>
      <c r="T579" s="163"/>
      <c r="U579" s="163"/>
      <c r="V579" s="163"/>
      <c r="W579" s="163"/>
      <c r="X579" s="163"/>
      <c r="Y579" s="163"/>
    </row>
    <row r="580" spans="3:25" s="175" customFormat="1" ht="12.75" customHeight="1">
      <c r="C580" s="299"/>
      <c r="D580" s="299"/>
      <c r="E580" s="299"/>
      <c r="G580" s="208"/>
      <c r="H580" s="176"/>
      <c r="I580" s="176"/>
      <c r="L580" s="204"/>
      <c r="M580" s="200"/>
      <c r="P580" s="200"/>
      <c r="Q580" s="163"/>
      <c r="R580" s="163"/>
      <c r="S580" s="163"/>
      <c r="T580" s="163"/>
      <c r="U580" s="163"/>
      <c r="V580" s="163"/>
      <c r="W580" s="163"/>
      <c r="X580" s="163"/>
      <c r="Y580" s="163"/>
    </row>
    <row r="581" spans="3:25" s="175" customFormat="1" ht="12.75" customHeight="1">
      <c r="C581" s="299"/>
      <c r="D581" s="299"/>
      <c r="E581" s="299"/>
      <c r="G581" s="208"/>
      <c r="H581" s="176"/>
      <c r="I581" s="176"/>
      <c r="L581" s="204"/>
      <c r="M581" s="200"/>
      <c r="P581" s="200"/>
      <c r="Q581" s="163"/>
      <c r="R581" s="163"/>
      <c r="S581" s="163"/>
      <c r="T581" s="163"/>
      <c r="U581" s="163"/>
      <c r="V581" s="163"/>
      <c r="W581" s="163"/>
      <c r="X581" s="163"/>
      <c r="Y581" s="163"/>
    </row>
    <row r="582" spans="3:25" s="175" customFormat="1" ht="12.75" customHeight="1">
      <c r="C582" s="299"/>
      <c r="D582" s="299"/>
      <c r="E582" s="299"/>
      <c r="G582" s="208"/>
      <c r="H582" s="176"/>
      <c r="I582" s="176"/>
      <c r="L582" s="204"/>
      <c r="M582" s="200"/>
      <c r="P582" s="200"/>
      <c r="Q582" s="163"/>
      <c r="R582" s="163"/>
      <c r="S582" s="163"/>
      <c r="T582" s="163"/>
      <c r="U582" s="163"/>
      <c r="V582" s="163"/>
      <c r="W582" s="163"/>
      <c r="X582" s="163"/>
      <c r="Y582" s="163"/>
    </row>
    <row r="583" spans="3:25" s="175" customFormat="1" ht="12.75" customHeight="1">
      <c r="C583" s="299"/>
      <c r="D583" s="299"/>
      <c r="E583" s="299"/>
      <c r="G583" s="208"/>
      <c r="H583" s="176"/>
      <c r="I583" s="176"/>
      <c r="L583" s="204"/>
      <c r="M583" s="200"/>
      <c r="P583" s="200"/>
      <c r="Q583" s="163"/>
      <c r="R583" s="163"/>
      <c r="S583" s="163"/>
      <c r="T583" s="163"/>
      <c r="U583" s="163"/>
      <c r="V583" s="163"/>
      <c r="W583" s="163"/>
      <c r="X583" s="163"/>
      <c r="Y583" s="163"/>
    </row>
    <row r="584" spans="3:25" s="175" customFormat="1" ht="12.75" customHeight="1">
      <c r="C584" s="299"/>
      <c r="D584" s="299"/>
      <c r="E584" s="299"/>
      <c r="G584" s="208"/>
      <c r="H584" s="176"/>
      <c r="I584" s="176"/>
      <c r="L584" s="204"/>
      <c r="M584" s="200"/>
      <c r="P584" s="200"/>
      <c r="Q584" s="163"/>
      <c r="R584" s="163"/>
      <c r="S584" s="163"/>
      <c r="T584" s="163"/>
      <c r="U584" s="163"/>
      <c r="V584" s="163"/>
      <c r="W584" s="163"/>
      <c r="X584" s="163"/>
      <c r="Y584" s="163"/>
    </row>
    <row r="585" spans="3:25" s="175" customFormat="1" ht="12.75" customHeight="1">
      <c r="C585" s="299"/>
      <c r="D585" s="299"/>
      <c r="E585" s="299"/>
      <c r="G585" s="208"/>
      <c r="H585" s="176"/>
      <c r="I585" s="176"/>
      <c r="L585" s="204"/>
      <c r="M585" s="200"/>
      <c r="P585" s="200"/>
      <c r="Q585" s="163"/>
      <c r="R585" s="163"/>
      <c r="S585" s="163"/>
      <c r="T585" s="163"/>
      <c r="U585" s="163"/>
      <c r="V585" s="163"/>
      <c r="W585" s="163"/>
      <c r="X585" s="163"/>
      <c r="Y585" s="163"/>
    </row>
    <row r="586" spans="3:25" s="175" customFormat="1" ht="12.75" customHeight="1">
      <c r="C586" s="299"/>
      <c r="D586" s="299"/>
      <c r="E586" s="299"/>
      <c r="G586" s="208"/>
      <c r="H586" s="176"/>
      <c r="I586" s="176"/>
      <c r="L586" s="204"/>
      <c r="M586" s="200"/>
      <c r="P586" s="200"/>
      <c r="Q586" s="163"/>
      <c r="R586" s="163"/>
      <c r="S586" s="163"/>
      <c r="T586" s="163"/>
      <c r="U586" s="163"/>
      <c r="V586" s="163"/>
      <c r="W586" s="163"/>
      <c r="X586" s="163"/>
      <c r="Y586" s="163"/>
    </row>
    <row r="587" spans="3:25" s="175" customFormat="1" ht="12.75" customHeight="1">
      <c r="C587" s="299"/>
      <c r="D587" s="299"/>
      <c r="E587" s="299"/>
      <c r="G587" s="208"/>
      <c r="H587" s="176"/>
      <c r="I587" s="176"/>
      <c r="L587" s="204"/>
      <c r="M587" s="200"/>
      <c r="P587" s="200"/>
      <c r="Q587" s="163"/>
      <c r="R587" s="163"/>
      <c r="S587" s="163"/>
      <c r="T587" s="163"/>
      <c r="U587" s="163"/>
      <c r="V587" s="163"/>
      <c r="W587" s="163"/>
      <c r="X587" s="163"/>
      <c r="Y587" s="163"/>
    </row>
    <row r="588" spans="3:25" s="175" customFormat="1" ht="12.75" customHeight="1">
      <c r="C588" s="299"/>
      <c r="D588" s="299"/>
      <c r="E588" s="299"/>
      <c r="G588" s="208"/>
      <c r="H588" s="176"/>
      <c r="I588" s="176"/>
      <c r="L588" s="204"/>
      <c r="M588" s="200"/>
      <c r="P588" s="200"/>
      <c r="Q588" s="163"/>
      <c r="R588" s="163"/>
      <c r="S588" s="163"/>
      <c r="T588" s="163"/>
      <c r="U588" s="163"/>
      <c r="V588" s="163"/>
      <c r="W588" s="163"/>
      <c r="X588" s="163"/>
      <c r="Y588" s="163"/>
    </row>
    <row r="589" spans="3:25" s="175" customFormat="1" ht="12.75" customHeight="1">
      <c r="C589" s="299"/>
      <c r="D589" s="299"/>
      <c r="E589" s="299"/>
      <c r="G589" s="208"/>
      <c r="H589" s="176"/>
      <c r="I589" s="176"/>
      <c r="L589" s="204"/>
      <c r="M589" s="200"/>
      <c r="P589" s="200"/>
      <c r="Q589" s="163"/>
      <c r="R589" s="163"/>
      <c r="S589" s="163"/>
      <c r="T589" s="163"/>
      <c r="U589" s="163"/>
      <c r="V589" s="163"/>
      <c r="W589" s="163"/>
      <c r="X589" s="163"/>
      <c r="Y589" s="163"/>
    </row>
    <row r="590" spans="3:25" s="175" customFormat="1" ht="12.75" customHeight="1">
      <c r="C590" s="299"/>
      <c r="D590" s="299"/>
      <c r="E590" s="299"/>
      <c r="G590" s="208"/>
      <c r="H590" s="176"/>
      <c r="I590" s="176"/>
      <c r="L590" s="204"/>
      <c r="M590" s="200"/>
      <c r="P590" s="200"/>
      <c r="Q590" s="163"/>
      <c r="R590" s="163"/>
      <c r="S590" s="163"/>
      <c r="T590" s="163"/>
      <c r="U590" s="163"/>
      <c r="V590" s="163"/>
      <c r="W590" s="163"/>
      <c r="X590" s="163"/>
      <c r="Y590" s="163"/>
    </row>
    <row r="591" spans="3:25" s="175" customFormat="1" ht="12.75" customHeight="1">
      <c r="C591" s="299"/>
      <c r="D591" s="299"/>
      <c r="E591" s="299"/>
      <c r="G591" s="208"/>
      <c r="H591" s="176"/>
      <c r="I591" s="176"/>
      <c r="L591" s="204"/>
      <c r="M591" s="200"/>
      <c r="P591" s="200"/>
      <c r="Q591" s="163"/>
      <c r="R591" s="163"/>
      <c r="S591" s="163"/>
      <c r="T591" s="163"/>
      <c r="U591" s="163"/>
      <c r="V591" s="163"/>
      <c r="W591" s="163"/>
      <c r="X591" s="163"/>
      <c r="Y591" s="163"/>
    </row>
    <row r="592" spans="3:25" s="175" customFormat="1" ht="12.75" customHeight="1">
      <c r="C592" s="299"/>
      <c r="D592" s="299"/>
      <c r="E592" s="299"/>
      <c r="G592" s="208"/>
      <c r="H592" s="176"/>
      <c r="I592" s="176"/>
      <c r="L592" s="204"/>
      <c r="M592" s="200"/>
      <c r="P592" s="200"/>
      <c r="Q592" s="163"/>
      <c r="R592" s="163"/>
      <c r="S592" s="163"/>
      <c r="T592" s="163"/>
      <c r="U592" s="163"/>
      <c r="V592" s="163"/>
      <c r="W592" s="163"/>
      <c r="X592" s="163"/>
      <c r="Y592" s="163"/>
    </row>
    <row r="593" spans="3:25" s="175" customFormat="1" ht="12.75" customHeight="1">
      <c r="C593" s="299"/>
      <c r="D593" s="299"/>
      <c r="E593" s="299"/>
      <c r="G593" s="208"/>
      <c r="H593" s="176"/>
      <c r="I593" s="176"/>
      <c r="L593" s="204"/>
      <c r="M593" s="200"/>
      <c r="P593" s="200"/>
      <c r="Q593" s="163"/>
      <c r="R593" s="163"/>
      <c r="S593" s="163"/>
      <c r="T593" s="163"/>
      <c r="U593" s="163"/>
      <c r="V593" s="163"/>
      <c r="W593" s="163"/>
      <c r="X593" s="163"/>
      <c r="Y593" s="163"/>
    </row>
    <row r="594" spans="3:25" s="175" customFormat="1" ht="12.75" customHeight="1">
      <c r="C594" s="299"/>
      <c r="D594" s="299"/>
      <c r="E594" s="299"/>
      <c r="G594" s="208"/>
      <c r="H594" s="176"/>
      <c r="I594" s="176"/>
      <c r="L594" s="204"/>
      <c r="M594" s="200"/>
      <c r="P594" s="200"/>
      <c r="Q594" s="163"/>
      <c r="R594" s="163"/>
      <c r="S594" s="163"/>
      <c r="T594" s="163"/>
      <c r="U594" s="163"/>
      <c r="V594" s="163"/>
      <c r="W594" s="163"/>
      <c r="X594" s="163"/>
      <c r="Y594" s="163"/>
    </row>
    <row r="595" spans="3:25" s="175" customFormat="1" ht="12.75" customHeight="1">
      <c r="C595" s="299"/>
      <c r="D595" s="299"/>
      <c r="E595" s="299"/>
      <c r="G595" s="208"/>
      <c r="H595" s="176"/>
      <c r="I595" s="176"/>
      <c r="L595" s="204"/>
      <c r="M595" s="200"/>
      <c r="P595" s="200"/>
      <c r="Q595" s="163"/>
      <c r="R595" s="163"/>
      <c r="S595" s="163"/>
      <c r="T595" s="163"/>
      <c r="U595" s="163"/>
      <c r="V595" s="163"/>
      <c r="W595" s="163"/>
      <c r="X595" s="163"/>
      <c r="Y595" s="163"/>
    </row>
    <row r="596" spans="3:25" s="175" customFormat="1" ht="12.75" customHeight="1">
      <c r="C596" s="299"/>
      <c r="D596" s="299"/>
      <c r="E596" s="299"/>
      <c r="G596" s="208"/>
      <c r="H596" s="176"/>
      <c r="I596" s="176"/>
      <c r="L596" s="204"/>
      <c r="M596" s="200"/>
      <c r="P596" s="200"/>
      <c r="Q596" s="163"/>
      <c r="R596" s="163"/>
      <c r="S596" s="163"/>
      <c r="T596" s="163"/>
      <c r="U596" s="163"/>
      <c r="V596" s="163"/>
      <c r="W596" s="163"/>
      <c r="X596" s="163"/>
      <c r="Y596" s="163"/>
    </row>
    <row r="597" spans="3:25" s="175" customFormat="1" ht="12.75" customHeight="1">
      <c r="C597" s="299"/>
      <c r="D597" s="299"/>
      <c r="E597" s="299"/>
      <c r="G597" s="208"/>
      <c r="H597" s="176"/>
      <c r="I597" s="176"/>
      <c r="L597" s="204"/>
      <c r="M597" s="200"/>
      <c r="P597" s="200"/>
      <c r="Q597" s="163"/>
      <c r="R597" s="163"/>
      <c r="S597" s="163"/>
      <c r="T597" s="163"/>
      <c r="U597" s="163"/>
      <c r="V597" s="163"/>
      <c r="W597" s="163"/>
      <c r="X597" s="163"/>
      <c r="Y597" s="163"/>
    </row>
    <row r="598" spans="3:25" s="175" customFormat="1" ht="12.75" customHeight="1">
      <c r="C598" s="299"/>
      <c r="D598" s="299"/>
      <c r="E598" s="299"/>
      <c r="G598" s="208"/>
      <c r="H598" s="176"/>
      <c r="I598" s="176"/>
      <c r="L598" s="204"/>
      <c r="M598" s="200"/>
      <c r="P598" s="200"/>
      <c r="Q598" s="163"/>
      <c r="R598" s="163"/>
      <c r="S598" s="163"/>
      <c r="T598" s="163"/>
      <c r="U598" s="163"/>
      <c r="V598" s="163"/>
      <c r="W598" s="163"/>
      <c r="X598" s="163"/>
      <c r="Y598" s="163"/>
    </row>
    <row r="599" spans="3:25" s="175" customFormat="1" ht="12.75" customHeight="1">
      <c r="C599" s="299"/>
      <c r="D599" s="299"/>
      <c r="E599" s="299"/>
      <c r="G599" s="208"/>
      <c r="H599" s="176"/>
      <c r="I599" s="176"/>
      <c r="L599" s="204"/>
      <c r="M599" s="200"/>
      <c r="P599" s="200"/>
      <c r="Q599" s="163"/>
      <c r="R599" s="163"/>
      <c r="S599" s="163"/>
      <c r="T599" s="163"/>
      <c r="U599" s="163"/>
      <c r="V599" s="163"/>
      <c r="W599" s="163"/>
      <c r="X599" s="163"/>
      <c r="Y599" s="163"/>
    </row>
    <row r="600" spans="3:25" s="175" customFormat="1" ht="12.75" customHeight="1">
      <c r="C600" s="299"/>
      <c r="D600" s="299"/>
      <c r="E600" s="299"/>
      <c r="G600" s="208"/>
      <c r="H600" s="176"/>
      <c r="I600" s="176"/>
      <c r="L600" s="204"/>
      <c r="M600" s="200"/>
      <c r="P600" s="200"/>
      <c r="Q600" s="163"/>
      <c r="R600" s="163"/>
      <c r="S600" s="163"/>
      <c r="T600" s="163"/>
      <c r="U600" s="163"/>
      <c r="V600" s="163"/>
      <c r="W600" s="163"/>
      <c r="X600" s="163"/>
      <c r="Y600" s="163"/>
    </row>
    <row r="601" spans="3:25" s="175" customFormat="1" ht="12.75" customHeight="1">
      <c r="C601" s="299"/>
      <c r="D601" s="299"/>
      <c r="E601" s="299"/>
      <c r="G601" s="208"/>
      <c r="H601" s="176"/>
      <c r="I601" s="176"/>
      <c r="L601" s="204"/>
      <c r="M601" s="200"/>
      <c r="P601" s="200"/>
      <c r="Q601" s="163"/>
      <c r="R601" s="163"/>
      <c r="S601" s="163"/>
      <c r="T601" s="163"/>
      <c r="U601" s="163"/>
      <c r="V601" s="163"/>
      <c r="W601" s="163"/>
      <c r="X601" s="163"/>
      <c r="Y601" s="163"/>
    </row>
    <row r="602" spans="3:25" s="175" customFormat="1" ht="12.75" customHeight="1">
      <c r="C602" s="299"/>
      <c r="D602" s="299"/>
      <c r="E602" s="299"/>
      <c r="G602" s="208"/>
      <c r="H602" s="176"/>
      <c r="I602" s="176"/>
      <c r="L602" s="204"/>
      <c r="M602" s="200"/>
      <c r="P602" s="200"/>
      <c r="Q602" s="163"/>
      <c r="R602" s="163"/>
      <c r="S602" s="163"/>
      <c r="T602" s="163"/>
      <c r="U602" s="163"/>
      <c r="V602" s="163"/>
      <c r="W602" s="163"/>
      <c r="X602" s="163"/>
      <c r="Y602" s="163"/>
    </row>
    <row r="603" spans="3:25" s="175" customFormat="1" ht="12.75" customHeight="1">
      <c r="C603" s="299"/>
      <c r="D603" s="299"/>
      <c r="E603" s="299"/>
      <c r="G603" s="208"/>
      <c r="H603" s="176"/>
      <c r="I603" s="176"/>
      <c r="L603" s="204"/>
      <c r="M603" s="200"/>
      <c r="P603" s="200"/>
      <c r="Q603" s="163"/>
      <c r="R603" s="163"/>
      <c r="S603" s="163"/>
      <c r="T603" s="163"/>
      <c r="U603" s="163"/>
      <c r="V603" s="163"/>
      <c r="W603" s="163"/>
      <c r="X603" s="163"/>
      <c r="Y603" s="163"/>
    </row>
    <row r="604" spans="3:25" s="175" customFormat="1" ht="12.75" customHeight="1">
      <c r="C604" s="299"/>
      <c r="D604" s="299"/>
      <c r="E604" s="299"/>
      <c r="G604" s="208"/>
      <c r="H604" s="176"/>
      <c r="I604" s="176"/>
      <c r="L604" s="204"/>
      <c r="M604" s="200"/>
      <c r="P604" s="200"/>
      <c r="Q604" s="163"/>
      <c r="R604" s="163"/>
      <c r="S604" s="163"/>
      <c r="T604" s="163"/>
      <c r="U604" s="163"/>
      <c r="V604" s="163"/>
      <c r="W604" s="163"/>
      <c r="X604" s="163"/>
      <c r="Y604" s="163"/>
    </row>
    <row r="605" spans="3:25" s="175" customFormat="1" ht="12.75" customHeight="1">
      <c r="C605" s="299"/>
      <c r="D605" s="299"/>
      <c r="E605" s="299"/>
      <c r="G605" s="208"/>
      <c r="H605" s="176"/>
      <c r="I605" s="176"/>
      <c r="L605" s="204"/>
      <c r="M605" s="200"/>
      <c r="P605" s="200"/>
      <c r="Q605" s="163"/>
      <c r="R605" s="163"/>
      <c r="S605" s="163"/>
      <c r="T605" s="163"/>
      <c r="U605" s="163"/>
      <c r="V605" s="163"/>
      <c r="W605" s="163"/>
      <c r="X605" s="163"/>
      <c r="Y605" s="163"/>
    </row>
    <row r="606" spans="3:25" s="175" customFormat="1" ht="12.75" customHeight="1">
      <c r="C606" s="299"/>
      <c r="D606" s="299"/>
      <c r="E606" s="299"/>
      <c r="G606" s="208"/>
      <c r="H606" s="176"/>
      <c r="I606" s="176"/>
      <c r="L606" s="204"/>
      <c r="M606" s="200"/>
      <c r="P606" s="200"/>
      <c r="Q606" s="163"/>
      <c r="R606" s="163"/>
      <c r="S606" s="163"/>
      <c r="T606" s="163"/>
      <c r="U606" s="163"/>
      <c r="V606" s="163"/>
      <c r="W606" s="163"/>
      <c r="X606" s="163"/>
      <c r="Y606" s="163"/>
    </row>
    <row r="607" spans="3:25" s="175" customFormat="1" ht="12.75" customHeight="1">
      <c r="C607" s="299"/>
      <c r="D607" s="299"/>
      <c r="E607" s="299"/>
      <c r="G607" s="208"/>
      <c r="H607" s="176"/>
      <c r="I607" s="176"/>
      <c r="L607" s="204"/>
      <c r="M607" s="200"/>
      <c r="P607" s="200"/>
      <c r="Q607" s="163"/>
      <c r="R607" s="163"/>
      <c r="S607" s="163"/>
      <c r="T607" s="163"/>
      <c r="U607" s="163"/>
      <c r="V607" s="163"/>
      <c r="W607" s="163"/>
      <c r="X607" s="163"/>
      <c r="Y607" s="163"/>
    </row>
    <row r="608" spans="3:25" s="175" customFormat="1" ht="12.75" customHeight="1">
      <c r="C608" s="299"/>
      <c r="D608" s="299"/>
      <c r="E608" s="299"/>
      <c r="G608" s="208"/>
      <c r="H608" s="176"/>
      <c r="I608" s="176"/>
      <c r="L608" s="204"/>
      <c r="M608" s="200"/>
      <c r="P608" s="200"/>
      <c r="Q608" s="163"/>
      <c r="R608" s="163"/>
      <c r="S608" s="163"/>
      <c r="T608" s="163"/>
      <c r="U608" s="163"/>
      <c r="V608" s="163"/>
      <c r="W608" s="163"/>
      <c r="X608" s="163"/>
      <c r="Y608" s="163"/>
    </row>
    <row r="609" spans="3:25" s="175" customFormat="1" ht="12.75" customHeight="1">
      <c r="C609" s="299"/>
      <c r="D609" s="299"/>
      <c r="E609" s="299"/>
      <c r="G609" s="208"/>
      <c r="H609" s="176"/>
      <c r="I609" s="176"/>
      <c r="L609" s="204"/>
      <c r="M609" s="200"/>
      <c r="P609" s="200"/>
      <c r="Q609" s="163"/>
      <c r="R609" s="163"/>
      <c r="S609" s="163"/>
      <c r="T609" s="163"/>
      <c r="U609" s="163"/>
      <c r="V609" s="163"/>
      <c r="W609" s="163"/>
      <c r="X609" s="163"/>
      <c r="Y609" s="163"/>
    </row>
    <row r="610" spans="3:25" s="175" customFormat="1" ht="12.75" customHeight="1">
      <c r="C610" s="299"/>
      <c r="D610" s="299"/>
      <c r="E610" s="299"/>
      <c r="G610" s="208"/>
      <c r="H610" s="176"/>
      <c r="I610" s="176"/>
      <c r="L610" s="204"/>
      <c r="M610" s="200"/>
      <c r="P610" s="200"/>
      <c r="Q610" s="163"/>
      <c r="R610" s="163"/>
      <c r="S610" s="163"/>
      <c r="T610" s="163"/>
      <c r="U610" s="163"/>
      <c r="V610" s="163"/>
      <c r="W610" s="163"/>
      <c r="X610" s="163"/>
      <c r="Y610" s="163"/>
    </row>
    <row r="611" spans="3:25" s="175" customFormat="1" ht="12.75" customHeight="1">
      <c r="C611" s="299"/>
      <c r="D611" s="299"/>
      <c r="E611" s="299"/>
      <c r="G611" s="208"/>
      <c r="H611" s="176"/>
      <c r="I611" s="176"/>
      <c r="L611" s="204"/>
      <c r="M611" s="200"/>
      <c r="P611" s="200"/>
      <c r="Q611" s="163"/>
      <c r="R611" s="163"/>
      <c r="S611" s="163"/>
      <c r="T611" s="163"/>
      <c r="U611" s="163"/>
      <c r="V611" s="163"/>
      <c r="W611" s="163"/>
      <c r="X611" s="163"/>
      <c r="Y611" s="163"/>
    </row>
    <row r="612" spans="3:25" s="175" customFormat="1" ht="12.75" customHeight="1">
      <c r="C612" s="299"/>
      <c r="D612" s="299"/>
      <c r="E612" s="299"/>
      <c r="G612" s="208"/>
      <c r="H612" s="176"/>
      <c r="I612" s="176"/>
      <c r="L612" s="204"/>
      <c r="M612" s="200"/>
      <c r="P612" s="200"/>
      <c r="Q612" s="163"/>
      <c r="R612" s="163"/>
      <c r="S612" s="163"/>
      <c r="T612" s="163"/>
      <c r="U612" s="163"/>
      <c r="V612" s="163"/>
      <c r="W612" s="163"/>
      <c r="X612" s="163"/>
      <c r="Y612" s="163"/>
    </row>
    <row r="613" spans="3:25" s="175" customFormat="1" ht="12.75" customHeight="1">
      <c r="C613" s="299"/>
      <c r="D613" s="299"/>
      <c r="E613" s="299"/>
      <c r="G613" s="208"/>
      <c r="H613" s="176"/>
      <c r="I613" s="176"/>
      <c r="L613" s="204"/>
      <c r="M613" s="200"/>
      <c r="P613" s="200"/>
      <c r="Q613" s="163"/>
      <c r="R613" s="163"/>
      <c r="S613" s="163"/>
      <c r="T613" s="163"/>
      <c r="U613" s="163"/>
      <c r="V613" s="163"/>
      <c r="W613" s="163"/>
      <c r="X613" s="163"/>
      <c r="Y613" s="163"/>
    </row>
    <row r="614" spans="3:25" s="175" customFormat="1" ht="12.75" customHeight="1">
      <c r="C614" s="299"/>
      <c r="D614" s="299"/>
      <c r="E614" s="299"/>
      <c r="G614" s="208"/>
      <c r="H614" s="176"/>
      <c r="I614" s="176"/>
      <c r="L614" s="204"/>
      <c r="M614" s="200"/>
      <c r="P614" s="200"/>
      <c r="Q614" s="163"/>
      <c r="R614" s="163"/>
      <c r="S614" s="163"/>
      <c r="T614" s="163"/>
      <c r="U614" s="163"/>
      <c r="V614" s="163"/>
      <c r="W614" s="163"/>
      <c r="X614" s="163"/>
      <c r="Y614" s="163"/>
    </row>
    <row r="615" spans="3:25" s="175" customFormat="1" ht="12.75" customHeight="1">
      <c r="C615" s="299"/>
      <c r="D615" s="299"/>
      <c r="E615" s="299"/>
      <c r="G615" s="208"/>
      <c r="H615" s="176"/>
      <c r="I615" s="176"/>
      <c r="L615" s="204"/>
      <c r="M615" s="200"/>
      <c r="P615" s="200"/>
      <c r="Q615" s="163"/>
      <c r="R615" s="163"/>
      <c r="S615" s="163"/>
      <c r="T615" s="163"/>
      <c r="U615" s="163"/>
      <c r="V615" s="163"/>
      <c r="W615" s="163"/>
      <c r="X615" s="163"/>
      <c r="Y615" s="163"/>
    </row>
    <row r="616" spans="3:25" s="175" customFormat="1" ht="12.75" customHeight="1">
      <c r="C616" s="299"/>
      <c r="D616" s="299"/>
      <c r="E616" s="299"/>
      <c r="G616" s="208"/>
      <c r="H616" s="176"/>
      <c r="I616" s="176"/>
      <c r="L616" s="204"/>
      <c r="M616" s="200"/>
      <c r="P616" s="200"/>
      <c r="Q616" s="163"/>
      <c r="R616" s="163"/>
      <c r="S616" s="163"/>
      <c r="T616" s="163"/>
      <c r="U616" s="163"/>
      <c r="V616" s="163"/>
      <c r="W616" s="163"/>
      <c r="X616" s="163"/>
      <c r="Y616" s="163"/>
    </row>
    <row r="617" spans="3:25" s="175" customFormat="1" ht="12.75" customHeight="1">
      <c r="C617" s="299"/>
      <c r="D617" s="299"/>
      <c r="E617" s="299"/>
      <c r="G617" s="208"/>
      <c r="H617" s="176"/>
      <c r="I617" s="176"/>
      <c r="L617" s="204"/>
      <c r="M617" s="200"/>
      <c r="P617" s="200"/>
      <c r="Q617" s="163"/>
      <c r="R617" s="163"/>
      <c r="S617" s="163"/>
      <c r="T617" s="163"/>
      <c r="U617" s="163"/>
      <c r="V617" s="163"/>
      <c r="W617" s="163"/>
      <c r="X617" s="163"/>
      <c r="Y617" s="163"/>
    </row>
    <row r="618" spans="3:25" s="175" customFormat="1" ht="12.75" customHeight="1">
      <c r="C618" s="299"/>
      <c r="D618" s="299"/>
      <c r="E618" s="299"/>
      <c r="G618" s="208"/>
      <c r="H618" s="176"/>
      <c r="I618" s="176"/>
      <c r="L618" s="204"/>
      <c r="M618" s="200"/>
      <c r="P618" s="200"/>
      <c r="Q618" s="163"/>
      <c r="R618" s="163"/>
      <c r="S618" s="163"/>
      <c r="T618" s="163"/>
      <c r="U618" s="163"/>
      <c r="V618" s="163"/>
      <c r="W618" s="163"/>
      <c r="X618" s="163"/>
      <c r="Y618" s="163"/>
    </row>
    <row r="619" spans="3:25" s="175" customFormat="1" ht="12.75" customHeight="1">
      <c r="C619" s="299"/>
      <c r="D619" s="299"/>
      <c r="E619" s="299"/>
      <c r="G619" s="208"/>
      <c r="H619" s="176"/>
      <c r="I619" s="176"/>
      <c r="L619" s="204"/>
      <c r="M619" s="200"/>
      <c r="P619" s="200"/>
      <c r="Q619" s="163"/>
      <c r="R619" s="163"/>
      <c r="S619" s="163"/>
      <c r="T619" s="163"/>
      <c r="U619" s="163"/>
      <c r="V619" s="163"/>
      <c r="W619" s="163"/>
      <c r="X619" s="163"/>
      <c r="Y619" s="163"/>
    </row>
    <row r="620" spans="3:25" s="175" customFormat="1" ht="12.75" customHeight="1">
      <c r="C620" s="299"/>
      <c r="D620" s="299"/>
      <c r="E620" s="299"/>
      <c r="G620" s="208"/>
      <c r="H620" s="176"/>
      <c r="I620" s="176"/>
      <c r="L620" s="204"/>
      <c r="M620" s="200"/>
      <c r="P620" s="200"/>
      <c r="Q620" s="163"/>
      <c r="R620" s="163"/>
      <c r="S620" s="163"/>
      <c r="T620" s="163"/>
      <c r="U620" s="163"/>
      <c r="V620" s="163"/>
      <c r="W620" s="163"/>
      <c r="X620" s="163"/>
      <c r="Y620" s="163"/>
    </row>
    <row r="621" spans="3:25" s="175" customFormat="1" ht="12.75" customHeight="1">
      <c r="C621" s="299"/>
      <c r="D621" s="299"/>
      <c r="E621" s="299"/>
      <c r="G621" s="208"/>
      <c r="H621" s="176"/>
      <c r="I621" s="176"/>
      <c r="L621" s="204"/>
      <c r="M621" s="200"/>
      <c r="P621" s="200"/>
      <c r="Q621" s="163"/>
      <c r="R621" s="163"/>
      <c r="S621" s="163"/>
      <c r="T621" s="163"/>
      <c r="U621" s="163"/>
      <c r="V621" s="163"/>
      <c r="W621" s="163"/>
      <c r="X621" s="163"/>
      <c r="Y621" s="163"/>
    </row>
    <row r="622" spans="3:25" s="175" customFormat="1" ht="12.75" customHeight="1">
      <c r="C622" s="299"/>
      <c r="D622" s="299"/>
      <c r="E622" s="299"/>
      <c r="G622" s="208"/>
      <c r="H622" s="176"/>
      <c r="I622" s="176"/>
      <c r="L622" s="204"/>
      <c r="M622" s="200"/>
      <c r="P622" s="200"/>
      <c r="Q622" s="163"/>
      <c r="R622" s="163"/>
      <c r="S622" s="163"/>
      <c r="T622" s="163"/>
      <c r="U622" s="163"/>
      <c r="V622" s="163"/>
      <c r="W622" s="163"/>
      <c r="X622" s="163"/>
      <c r="Y622" s="163"/>
    </row>
    <row r="623" spans="3:25" s="175" customFormat="1" ht="12.75" customHeight="1">
      <c r="C623" s="299"/>
      <c r="D623" s="299"/>
      <c r="E623" s="299"/>
      <c r="G623" s="208"/>
      <c r="H623" s="176"/>
      <c r="I623" s="176"/>
      <c r="L623" s="204"/>
      <c r="M623" s="200"/>
      <c r="P623" s="200"/>
      <c r="Q623" s="163"/>
      <c r="R623" s="163"/>
      <c r="S623" s="163"/>
      <c r="T623" s="163"/>
      <c r="U623" s="163"/>
      <c r="V623" s="163"/>
      <c r="W623" s="163"/>
      <c r="X623" s="163"/>
      <c r="Y623" s="163"/>
    </row>
    <row r="624" spans="3:25" s="175" customFormat="1" ht="12.75" customHeight="1">
      <c r="C624" s="299"/>
      <c r="D624" s="299"/>
      <c r="E624" s="299"/>
      <c r="G624" s="208"/>
      <c r="H624" s="176"/>
      <c r="I624" s="176"/>
      <c r="L624" s="204"/>
      <c r="M624" s="200"/>
      <c r="P624" s="200"/>
      <c r="Q624" s="163"/>
      <c r="R624" s="163"/>
      <c r="S624" s="163"/>
      <c r="T624" s="163"/>
      <c r="U624" s="163"/>
      <c r="V624" s="163"/>
      <c r="W624" s="163"/>
      <c r="X624" s="163"/>
      <c r="Y624" s="163"/>
    </row>
    <row r="625" spans="3:25" s="175" customFormat="1" ht="12.75" customHeight="1">
      <c r="C625" s="299"/>
      <c r="D625" s="299"/>
      <c r="E625" s="299"/>
      <c r="G625" s="208"/>
      <c r="H625" s="176"/>
      <c r="I625" s="176"/>
      <c r="L625" s="204"/>
      <c r="M625" s="200"/>
      <c r="P625" s="200"/>
      <c r="Q625" s="163"/>
      <c r="R625" s="163"/>
      <c r="S625" s="163"/>
      <c r="T625" s="163"/>
      <c r="U625" s="163"/>
      <c r="V625" s="163"/>
      <c r="W625" s="163"/>
      <c r="X625" s="163"/>
      <c r="Y625" s="163"/>
    </row>
    <row r="626" spans="3:25" s="175" customFormat="1" ht="12.75" customHeight="1">
      <c r="C626" s="299"/>
      <c r="D626" s="299"/>
      <c r="E626" s="299"/>
      <c r="G626" s="208"/>
      <c r="H626" s="176"/>
      <c r="I626" s="176"/>
      <c r="L626" s="204"/>
      <c r="M626" s="200"/>
      <c r="P626" s="200"/>
      <c r="Q626" s="163"/>
      <c r="R626" s="163"/>
      <c r="S626" s="163"/>
      <c r="T626" s="163"/>
      <c r="U626" s="163"/>
      <c r="V626" s="163"/>
      <c r="W626" s="163"/>
      <c r="X626" s="163"/>
      <c r="Y626" s="163"/>
    </row>
    <row r="627" spans="3:25" s="175" customFormat="1" ht="12.75" customHeight="1">
      <c r="C627" s="299"/>
      <c r="D627" s="299"/>
      <c r="E627" s="299"/>
      <c r="G627" s="208"/>
      <c r="H627" s="176"/>
      <c r="I627" s="176"/>
      <c r="L627" s="204"/>
      <c r="M627" s="200"/>
      <c r="P627" s="200"/>
      <c r="Q627" s="163"/>
      <c r="R627" s="163"/>
      <c r="S627" s="163"/>
      <c r="T627" s="163"/>
      <c r="U627" s="163"/>
      <c r="V627" s="163"/>
      <c r="W627" s="163"/>
      <c r="X627" s="163"/>
      <c r="Y627" s="163"/>
    </row>
    <row r="628" spans="3:25" s="175" customFormat="1" ht="12.75" customHeight="1">
      <c r="C628" s="299"/>
      <c r="D628" s="299"/>
      <c r="E628" s="299"/>
      <c r="G628" s="208"/>
      <c r="H628" s="176"/>
      <c r="I628" s="176"/>
      <c r="L628" s="204"/>
      <c r="M628" s="200"/>
      <c r="P628" s="200"/>
      <c r="Q628" s="163"/>
      <c r="R628" s="163"/>
      <c r="S628" s="163"/>
      <c r="T628" s="163"/>
      <c r="U628" s="163"/>
      <c r="V628" s="163"/>
      <c r="W628" s="163"/>
      <c r="X628" s="163"/>
      <c r="Y628" s="163"/>
    </row>
    <row r="629" spans="3:25" s="175" customFormat="1" ht="12.75" customHeight="1">
      <c r="C629" s="299"/>
      <c r="D629" s="299"/>
      <c r="E629" s="299"/>
      <c r="G629" s="208"/>
      <c r="H629" s="176"/>
      <c r="I629" s="176"/>
      <c r="L629" s="204"/>
      <c r="M629" s="200"/>
      <c r="P629" s="200"/>
      <c r="Q629" s="163"/>
      <c r="R629" s="163"/>
      <c r="S629" s="163"/>
      <c r="T629" s="163"/>
      <c r="U629" s="163"/>
      <c r="V629" s="163"/>
      <c r="W629" s="163"/>
      <c r="X629" s="163"/>
      <c r="Y629" s="163"/>
    </row>
    <row r="630" spans="3:25" s="175" customFormat="1" ht="12.75" customHeight="1">
      <c r="C630" s="299"/>
      <c r="D630" s="299"/>
      <c r="E630" s="299"/>
      <c r="G630" s="208"/>
      <c r="H630" s="176"/>
      <c r="I630" s="176"/>
      <c r="L630" s="204"/>
      <c r="M630" s="200"/>
      <c r="P630" s="200"/>
      <c r="Q630" s="163"/>
      <c r="R630" s="163"/>
      <c r="S630" s="163"/>
      <c r="T630" s="163"/>
      <c r="U630" s="163"/>
      <c r="V630" s="163"/>
      <c r="W630" s="163"/>
      <c r="X630" s="163"/>
      <c r="Y630" s="163"/>
    </row>
    <row r="631" spans="3:25" s="175" customFormat="1" ht="12.75" customHeight="1">
      <c r="C631" s="299"/>
      <c r="D631" s="299"/>
      <c r="E631" s="299"/>
      <c r="G631" s="208"/>
      <c r="H631" s="176"/>
      <c r="I631" s="176"/>
      <c r="L631" s="204"/>
      <c r="M631" s="200"/>
      <c r="P631" s="200"/>
      <c r="Q631" s="163"/>
      <c r="R631" s="163"/>
      <c r="S631" s="163"/>
      <c r="T631" s="163"/>
      <c r="U631" s="163"/>
      <c r="V631" s="163"/>
      <c r="W631" s="163"/>
      <c r="X631" s="163"/>
      <c r="Y631" s="163"/>
    </row>
    <row r="632" spans="3:25" s="175" customFormat="1" ht="12.75" customHeight="1">
      <c r="C632" s="299"/>
      <c r="D632" s="299"/>
      <c r="E632" s="299"/>
      <c r="G632" s="208"/>
      <c r="H632" s="176"/>
      <c r="I632" s="176"/>
      <c r="L632" s="204"/>
      <c r="M632" s="200"/>
      <c r="P632" s="200"/>
      <c r="Q632" s="163"/>
      <c r="R632" s="163"/>
      <c r="S632" s="163"/>
      <c r="T632" s="163"/>
      <c r="U632" s="163"/>
      <c r="V632" s="163"/>
      <c r="W632" s="163"/>
      <c r="X632" s="163"/>
      <c r="Y632" s="163"/>
    </row>
    <row r="633" spans="3:25" s="175" customFormat="1" ht="12.75" customHeight="1">
      <c r="C633" s="299"/>
      <c r="D633" s="299"/>
      <c r="E633" s="299"/>
      <c r="G633" s="208"/>
      <c r="H633" s="176"/>
      <c r="I633" s="176"/>
      <c r="L633" s="204"/>
      <c r="M633" s="200"/>
      <c r="P633" s="200"/>
      <c r="Q633" s="163"/>
      <c r="R633" s="163"/>
      <c r="S633" s="163"/>
      <c r="T633" s="163"/>
      <c r="U633" s="163"/>
      <c r="V633" s="163"/>
      <c r="W633" s="163"/>
      <c r="X633" s="163"/>
      <c r="Y633" s="163"/>
    </row>
    <row r="634" spans="3:25" s="175" customFormat="1" ht="12.75" customHeight="1">
      <c r="C634" s="299"/>
      <c r="D634" s="299"/>
      <c r="E634" s="299"/>
      <c r="G634" s="208"/>
      <c r="H634" s="176"/>
      <c r="I634" s="176"/>
      <c r="L634" s="204"/>
      <c r="M634" s="200"/>
      <c r="P634" s="200"/>
      <c r="Q634" s="163"/>
      <c r="R634" s="163"/>
      <c r="S634" s="163"/>
      <c r="T634" s="163"/>
      <c r="U634" s="163"/>
      <c r="V634" s="163"/>
      <c r="W634" s="163"/>
      <c r="X634" s="163"/>
      <c r="Y634" s="163"/>
    </row>
    <row r="635" spans="3:25" s="175" customFormat="1" ht="12.75" customHeight="1">
      <c r="C635" s="299"/>
      <c r="D635" s="299"/>
      <c r="E635" s="299"/>
      <c r="G635" s="208"/>
      <c r="H635" s="176"/>
      <c r="I635" s="176"/>
      <c r="L635" s="204"/>
      <c r="M635" s="200"/>
      <c r="P635" s="200"/>
      <c r="Q635" s="163"/>
      <c r="R635" s="163"/>
      <c r="S635" s="163"/>
      <c r="T635" s="163"/>
      <c r="U635" s="163"/>
      <c r="V635" s="163"/>
      <c r="W635" s="163"/>
      <c r="X635" s="163"/>
      <c r="Y635" s="163"/>
    </row>
    <row r="636" spans="3:25" s="175" customFormat="1" ht="12.75" customHeight="1">
      <c r="C636" s="299"/>
      <c r="D636" s="299"/>
      <c r="E636" s="299"/>
      <c r="G636" s="208"/>
      <c r="H636" s="176"/>
      <c r="I636" s="176"/>
      <c r="L636" s="204"/>
      <c r="M636" s="200"/>
      <c r="P636" s="200"/>
      <c r="Q636" s="163"/>
      <c r="R636" s="163"/>
      <c r="S636" s="163"/>
      <c r="T636" s="163"/>
      <c r="U636" s="163"/>
      <c r="V636" s="163"/>
      <c r="W636" s="163"/>
      <c r="X636" s="163"/>
      <c r="Y636" s="163"/>
    </row>
    <row r="637" spans="3:25" s="175" customFormat="1" ht="12.75" customHeight="1">
      <c r="C637" s="299"/>
      <c r="D637" s="299"/>
      <c r="E637" s="299"/>
      <c r="G637" s="208"/>
      <c r="H637" s="176"/>
      <c r="I637" s="176"/>
      <c r="L637" s="204"/>
      <c r="M637" s="200"/>
      <c r="P637" s="200"/>
      <c r="Q637" s="163"/>
      <c r="R637" s="163"/>
      <c r="S637" s="163"/>
      <c r="T637" s="163"/>
      <c r="U637" s="163"/>
      <c r="V637" s="163"/>
      <c r="W637" s="163"/>
      <c r="X637" s="163"/>
      <c r="Y637" s="163"/>
    </row>
    <row r="638" spans="3:25" s="175" customFormat="1" ht="12.75" customHeight="1">
      <c r="C638" s="299"/>
      <c r="D638" s="299"/>
      <c r="E638" s="299"/>
      <c r="G638" s="208"/>
      <c r="H638" s="176"/>
      <c r="I638" s="176"/>
      <c r="L638" s="204"/>
      <c r="M638" s="200"/>
      <c r="P638" s="200"/>
      <c r="Q638" s="163"/>
      <c r="R638" s="163"/>
      <c r="S638" s="163"/>
      <c r="T638" s="163"/>
      <c r="U638" s="163"/>
      <c r="V638" s="163"/>
      <c r="W638" s="163"/>
      <c r="X638" s="163"/>
      <c r="Y638" s="163"/>
    </row>
    <row r="639" spans="3:25" s="175" customFormat="1" ht="12.75" customHeight="1">
      <c r="C639" s="299"/>
      <c r="D639" s="299"/>
      <c r="E639" s="299"/>
      <c r="G639" s="208"/>
      <c r="H639" s="176"/>
      <c r="I639" s="176"/>
      <c r="L639" s="204"/>
      <c r="M639" s="200"/>
      <c r="P639" s="200"/>
      <c r="Q639" s="163"/>
      <c r="R639" s="163"/>
      <c r="S639" s="163"/>
      <c r="T639" s="163"/>
      <c r="U639" s="163"/>
      <c r="V639" s="163"/>
      <c r="W639" s="163"/>
      <c r="X639" s="163"/>
      <c r="Y639" s="163"/>
    </row>
    <row r="640" spans="3:25" s="175" customFormat="1" ht="12.75" customHeight="1">
      <c r="C640" s="299"/>
      <c r="D640" s="299"/>
      <c r="E640" s="299"/>
      <c r="G640" s="208"/>
      <c r="H640" s="176"/>
      <c r="I640" s="176"/>
      <c r="L640" s="204"/>
      <c r="M640" s="200"/>
      <c r="P640" s="200"/>
      <c r="Q640" s="163"/>
      <c r="R640" s="163"/>
      <c r="S640" s="163"/>
      <c r="T640" s="163"/>
      <c r="U640" s="163"/>
      <c r="V640" s="163"/>
      <c r="W640" s="163"/>
      <c r="X640" s="163"/>
      <c r="Y640" s="163"/>
    </row>
    <row r="641" spans="3:25" s="175" customFormat="1" ht="12.75" customHeight="1">
      <c r="C641" s="299"/>
      <c r="D641" s="299"/>
      <c r="E641" s="299"/>
      <c r="G641" s="208"/>
      <c r="H641" s="176"/>
      <c r="I641" s="176"/>
      <c r="L641" s="204"/>
      <c r="M641" s="200"/>
      <c r="P641" s="200"/>
      <c r="Q641" s="163"/>
      <c r="R641" s="163"/>
      <c r="S641" s="163"/>
      <c r="T641" s="163"/>
      <c r="U641" s="163"/>
      <c r="V641" s="163"/>
      <c r="W641" s="163"/>
      <c r="X641" s="163"/>
      <c r="Y641" s="163"/>
    </row>
    <row r="642" spans="3:25" s="175" customFormat="1" ht="12.75" customHeight="1">
      <c r="C642" s="299"/>
      <c r="D642" s="299"/>
      <c r="E642" s="299"/>
      <c r="G642" s="208"/>
      <c r="H642" s="176"/>
      <c r="I642" s="176"/>
      <c r="L642" s="204"/>
      <c r="M642" s="200"/>
      <c r="P642" s="200"/>
      <c r="Q642" s="163"/>
      <c r="R642" s="163"/>
      <c r="S642" s="163"/>
      <c r="T642" s="163"/>
      <c r="U642" s="163"/>
      <c r="V642" s="163"/>
      <c r="W642" s="163"/>
      <c r="X642" s="163"/>
      <c r="Y642" s="163"/>
    </row>
    <row r="643" spans="3:25" s="175" customFormat="1" ht="12.75" customHeight="1">
      <c r="C643" s="299"/>
      <c r="D643" s="299"/>
      <c r="E643" s="299"/>
      <c r="G643" s="208"/>
      <c r="H643" s="176"/>
      <c r="I643" s="176"/>
      <c r="L643" s="204"/>
      <c r="M643" s="200"/>
      <c r="P643" s="200"/>
      <c r="Q643" s="163"/>
      <c r="R643" s="163"/>
      <c r="S643" s="163"/>
      <c r="T643" s="163"/>
      <c r="U643" s="163"/>
      <c r="V643" s="163"/>
      <c r="W643" s="163"/>
      <c r="X643" s="163"/>
      <c r="Y643" s="163"/>
    </row>
    <row r="644" spans="3:25" s="175" customFormat="1" ht="12.75" customHeight="1">
      <c r="C644" s="299"/>
      <c r="D644" s="299"/>
      <c r="E644" s="299"/>
      <c r="G644" s="208"/>
      <c r="H644" s="176"/>
      <c r="I644" s="176"/>
      <c r="L644" s="204"/>
      <c r="M644" s="200"/>
      <c r="P644" s="200"/>
      <c r="Q644" s="163"/>
      <c r="R644" s="163"/>
      <c r="S644" s="163"/>
      <c r="T644" s="163"/>
      <c r="U644" s="163"/>
      <c r="V644" s="163"/>
      <c r="W644" s="163"/>
      <c r="X644" s="163"/>
      <c r="Y644" s="163"/>
    </row>
    <row r="645" spans="3:25" s="175" customFormat="1" ht="12.75" customHeight="1">
      <c r="C645" s="299"/>
      <c r="D645" s="299"/>
      <c r="E645" s="299"/>
      <c r="G645" s="208"/>
      <c r="H645" s="176"/>
      <c r="I645" s="176"/>
      <c r="L645" s="204"/>
      <c r="M645" s="200"/>
      <c r="P645" s="200"/>
      <c r="Q645" s="163"/>
      <c r="R645" s="163"/>
      <c r="S645" s="163"/>
      <c r="T645" s="163"/>
      <c r="U645" s="163"/>
      <c r="V645" s="163"/>
      <c r="W645" s="163"/>
      <c r="X645" s="163"/>
      <c r="Y645" s="163"/>
    </row>
    <row r="646" spans="3:25" s="175" customFormat="1" ht="12.75" customHeight="1">
      <c r="C646" s="299"/>
      <c r="D646" s="299"/>
      <c r="E646" s="299"/>
      <c r="G646" s="208"/>
      <c r="H646" s="176"/>
      <c r="I646" s="176"/>
      <c r="L646" s="204"/>
      <c r="M646" s="200"/>
      <c r="P646" s="200"/>
      <c r="Q646" s="163"/>
      <c r="R646" s="163"/>
      <c r="S646" s="163"/>
      <c r="T646" s="163"/>
      <c r="U646" s="163"/>
      <c r="V646" s="163"/>
      <c r="W646" s="163"/>
      <c r="X646" s="163"/>
      <c r="Y646" s="163"/>
    </row>
    <row r="647" spans="3:25" s="175" customFormat="1" ht="12.75" customHeight="1">
      <c r="C647" s="299"/>
      <c r="D647" s="299"/>
      <c r="E647" s="299"/>
      <c r="G647" s="208"/>
      <c r="H647" s="176"/>
      <c r="I647" s="176"/>
      <c r="L647" s="204"/>
      <c r="M647" s="200"/>
      <c r="P647" s="200"/>
      <c r="Q647" s="163"/>
      <c r="R647" s="163"/>
      <c r="S647" s="163"/>
      <c r="T647" s="163"/>
      <c r="U647" s="163"/>
      <c r="V647" s="163"/>
      <c r="W647" s="163"/>
      <c r="X647" s="163"/>
      <c r="Y647" s="163"/>
    </row>
    <row r="648" spans="3:25" s="175" customFormat="1" ht="12.75" customHeight="1">
      <c r="C648" s="299"/>
      <c r="D648" s="299"/>
      <c r="E648" s="299"/>
      <c r="G648" s="208"/>
      <c r="H648" s="176"/>
      <c r="I648" s="176"/>
      <c r="L648" s="204"/>
      <c r="M648" s="200"/>
      <c r="P648" s="200"/>
      <c r="Q648" s="163"/>
      <c r="R648" s="163"/>
      <c r="S648" s="163"/>
      <c r="T648" s="163"/>
      <c r="U648" s="163"/>
      <c r="V648" s="163"/>
      <c r="W648" s="163"/>
      <c r="X648" s="163"/>
      <c r="Y648" s="163"/>
    </row>
    <row r="649" spans="3:25" s="175" customFormat="1" ht="12.75" customHeight="1">
      <c r="C649" s="299"/>
      <c r="D649" s="299"/>
      <c r="E649" s="299"/>
      <c r="G649" s="208"/>
      <c r="H649" s="176"/>
      <c r="I649" s="176"/>
      <c r="L649" s="204"/>
      <c r="M649" s="200"/>
      <c r="P649" s="200"/>
      <c r="Q649" s="163"/>
      <c r="R649" s="163"/>
      <c r="S649" s="163"/>
      <c r="T649" s="163"/>
      <c r="U649" s="163"/>
      <c r="V649" s="163"/>
      <c r="W649" s="163"/>
      <c r="X649" s="163"/>
      <c r="Y649" s="163"/>
    </row>
    <row r="650" spans="3:25" s="175" customFormat="1" ht="12.75" customHeight="1">
      <c r="C650" s="299"/>
      <c r="D650" s="299"/>
      <c r="E650" s="299"/>
      <c r="G650" s="208"/>
      <c r="H650" s="176"/>
      <c r="I650" s="176"/>
      <c r="L650" s="204"/>
      <c r="M650" s="200"/>
      <c r="P650" s="200"/>
      <c r="Q650" s="163"/>
      <c r="R650" s="163"/>
      <c r="S650" s="163"/>
      <c r="T650" s="163"/>
      <c r="U650" s="163"/>
      <c r="V650" s="163"/>
      <c r="W650" s="163"/>
      <c r="X650" s="163"/>
      <c r="Y650" s="163"/>
    </row>
    <row r="651" spans="3:25" s="175" customFormat="1" ht="12.75" customHeight="1">
      <c r="C651" s="299"/>
      <c r="D651" s="299"/>
      <c r="E651" s="299"/>
      <c r="G651" s="208"/>
      <c r="H651" s="176"/>
      <c r="I651" s="176"/>
      <c r="L651" s="204"/>
      <c r="M651" s="200"/>
      <c r="P651" s="200"/>
      <c r="Q651" s="163"/>
      <c r="R651" s="163"/>
      <c r="S651" s="163"/>
      <c r="T651" s="163"/>
      <c r="U651" s="163"/>
      <c r="V651" s="163"/>
      <c r="W651" s="163"/>
      <c r="X651" s="163"/>
      <c r="Y651" s="163"/>
    </row>
    <row r="652" spans="3:25" s="175" customFormat="1" ht="12.75" customHeight="1">
      <c r="C652" s="299"/>
      <c r="D652" s="299"/>
      <c r="E652" s="299"/>
      <c r="G652" s="208"/>
      <c r="H652" s="176"/>
      <c r="I652" s="176"/>
      <c r="L652" s="204"/>
      <c r="M652" s="200"/>
      <c r="P652" s="200"/>
      <c r="Q652" s="163"/>
      <c r="R652" s="163"/>
      <c r="S652" s="163"/>
      <c r="T652" s="163"/>
      <c r="U652" s="163"/>
      <c r="V652" s="163"/>
      <c r="W652" s="163"/>
      <c r="X652" s="163"/>
      <c r="Y652" s="163"/>
    </row>
    <row r="653" spans="3:25" s="175" customFormat="1" ht="12.75" customHeight="1">
      <c r="C653" s="299"/>
      <c r="D653" s="299"/>
      <c r="E653" s="299"/>
      <c r="G653" s="208"/>
      <c r="H653" s="176"/>
      <c r="I653" s="176"/>
      <c r="L653" s="204"/>
      <c r="M653" s="200"/>
      <c r="P653" s="200"/>
      <c r="Q653" s="163"/>
      <c r="R653" s="163"/>
      <c r="S653" s="163"/>
      <c r="T653" s="163"/>
      <c r="U653" s="163"/>
      <c r="V653" s="163"/>
      <c r="W653" s="163"/>
      <c r="X653" s="163"/>
      <c r="Y653" s="163"/>
    </row>
    <row r="654" spans="3:25" s="175" customFormat="1" ht="12.75" customHeight="1">
      <c r="C654" s="299"/>
      <c r="D654" s="299"/>
      <c r="E654" s="299"/>
      <c r="G654" s="208"/>
      <c r="H654" s="176"/>
      <c r="I654" s="176"/>
      <c r="L654" s="204"/>
      <c r="M654" s="200"/>
      <c r="P654" s="200"/>
      <c r="Q654" s="163"/>
      <c r="R654" s="163"/>
      <c r="S654" s="163"/>
      <c r="T654" s="163"/>
      <c r="U654" s="163"/>
      <c r="V654" s="163"/>
      <c r="W654" s="163"/>
      <c r="X654" s="163"/>
      <c r="Y654" s="163"/>
    </row>
    <row r="655" spans="3:25" s="175" customFormat="1" ht="12.75" customHeight="1">
      <c r="C655" s="299"/>
      <c r="D655" s="299"/>
      <c r="E655" s="299"/>
      <c r="G655" s="208"/>
      <c r="H655" s="176"/>
      <c r="I655" s="176"/>
      <c r="L655" s="204"/>
      <c r="M655" s="200"/>
      <c r="P655" s="200"/>
      <c r="Q655" s="163"/>
      <c r="R655" s="163"/>
      <c r="S655" s="163"/>
      <c r="T655" s="163"/>
      <c r="U655" s="163"/>
      <c r="V655" s="163"/>
      <c r="W655" s="163"/>
      <c r="X655" s="163"/>
      <c r="Y655" s="163"/>
    </row>
    <row r="656" spans="3:25" s="175" customFormat="1" ht="12.75" customHeight="1">
      <c r="C656" s="299"/>
      <c r="D656" s="299"/>
      <c r="E656" s="299"/>
      <c r="G656" s="208"/>
      <c r="H656" s="176"/>
      <c r="I656" s="176"/>
      <c r="L656" s="204"/>
      <c r="M656" s="200"/>
      <c r="P656" s="200"/>
      <c r="Q656" s="163"/>
      <c r="R656" s="163"/>
      <c r="S656" s="163"/>
      <c r="T656" s="163"/>
      <c r="U656" s="163"/>
      <c r="V656" s="163"/>
      <c r="W656" s="163"/>
      <c r="X656" s="163"/>
      <c r="Y656" s="163"/>
    </row>
    <row r="657" spans="3:25" s="175" customFormat="1" ht="12.75" customHeight="1">
      <c r="C657" s="299"/>
      <c r="D657" s="299"/>
      <c r="E657" s="299"/>
      <c r="G657" s="208"/>
      <c r="H657" s="176"/>
      <c r="I657" s="176"/>
      <c r="L657" s="204"/>
      <c r="M657" s="200"/>
      <c r="P657" s="200"/>
      <c r="Q657" s="163"/>
      <c r="R657" s="163"/>
      <c r="S657" s="163"/>
      <c r="T657" s="163"/>
      <c r="U657" s="163"/>
      <c r="V657" s="163"/>
      <c r="W657" s="163"/>
      <c r="X657" s="163"/>
      <c r="Y657" s="163"/>
    </row>
    <row r="658" spans="3:25" s="175" customFormat="1" ht="12.75" customHeight="1">
      <c r="C658" s="299"/>
      <c r="D658" s="299"/>
      <c r="E658" s="299"/>
      <c r="G658" s="208"/>
      <c r="H658" s="176"/>
      <c r="I658" s="176"/>
      <c r="L658" s="204"/>
      <c r="M658" s="200"/>
      <c r="P658" s="200"/>
      <c r="Q658" s="163"/>
      <c r="R658" s="163"/>
      <c r="S658" s="163"/>
      <c r="T658" s="163"/>
      <c r="U658" s="163"/>
      <c r="V658" s="163"/>
      <c r="W658" s="163"/>
      <c r="X658" s="163"/>
      <c r="Y658" s="163"/>
    </row>
    <row r="659" spans="3:25" s="175" customFormat="1" ht="12.75" customHeight="1">
      <c r="C659" s="299"/>
      <c r="D659" s="299"/>
      <c r="E659" s="299"/>
      <c r="G659" s="208"/>
      <c r="H659" s="176"/>
      <c r="I659" s="176"/>
      <c r="L659" s="204"/>
      <c r="M659" s="200"/>
      <c r="P659" s="200"/>
      <c r="Q659" s="163"/>
      <c r="R659" s="163"/>
      <c r="S659" s="163"/>
      <c r="T659" s="163"/>
      <c r="U659" s="163"/>
      <c r="V659" s="163"/>
      <c r="W659" s="163"/>
      <c r="X659" s="163"/>
      <c r="Y659" s="163"/>
    </row>
    <row r="660" spans="3:25" s="175" customFormat="1" ht="12.75" customHeight="1">
      <c r="C660" s="299"/>
      <c r="D660" s="299"/>
      <c r="E660" s="299"/>
      <c r="G660" s="208"/>
      <c r="H660" s="176"/>
      <c r="I660" s="176"/>
      <c r="L660" s="204"/>
      <c r="M660" s="200"/>
      <c r="P660" s="200"/>
      <c r="Q660" s="163"/>
      <c r="R660" s="163"/>
      <c r="S660" s="163"/>
      <c r="T660" s="163"/>
      <c r="U660" s="163"/>
      <c r="V660" s="163"/>
      <c r="W660" s="163"/>
      <c r="X660" s="163"/>
      <c r="Y660" s="163"/>
    </row>
    <row r="661" spans="3:25" s="175" customFormat="1" ht="12.75" customHeight="1">
      <c r="C661" s="299"/>
      <c r="D661" s="299"/>
      <c r="E661" s="299"/>
      <c r="G661" s="208"/>
      <c r="H661" s="176"/>
      <c r="I661" s="176"/>
      <c r="L661" s="204"/>
      <c r="M661" s="200"/>
      <c r="P661" s="200"/>
      <c r="Q661" s="163"/>
      <c r="R661" s="163"/>
      <c r="S661" s="163"/>
      <c r="T661" s="163"/>
      <c r="U661" s="163"/>
      <c r="V661" s="163"/>
      <c r="W661" s="163"/>
      <c r="X661" s="163"/>
      <c r="Y661" s="163"/>
    </row>
    <row r="662" spans="3:25" s="175" customFormat="1" ht="12.75" customHeight="1">
      <c r="C662" s="299"/>
      <c r="D662" s="299"/>
      <c r="E662" s="299"/>
      <c r="G662" s="208"/>
      <c r="H662" s="176"/>
      <c r="I662" s="176"/>
      <c r="L662" s="204"/>
      <c r="M662" s="200"/>
      <c r="P662" s="200"/>
      <c r="Q662" s="163"/>
      <c r="R662" s="163"/>
      <c r="S662" s="163"/>
      <c r="T662" s="163"/>
      <c r="U662" s="163"/>
      <c r="V662" s="163"/>
      <c r="W662" s="163"/>
      <c r="X662" s="163"/>
      <c r="Y662" s="163"/>
    </row>
    <row r="663" spans="3:25" s="175" customFormat="1" ht="12.75" customHeight="1">
      <c r="C663" s="299"/>
      <c r="D663" s="299"/>
      <c r="E663" s="299"/>
      <c r="G663" s="208"/>
      <c r="H663" s="176"/>
      <c r="I663" s="176"/>
      <c r="L663" s="204"/>
      <c r="M663" s="200"/>
      <c r="P663" s="200"/>
      <c r="Q663" s="163"/>
      <c r="R663" s="163"/>
      <c r="S663" s="163"/>
      <c r="T663" s="163"/>
      <c r="U663" s="163"/>
      <c r="V663" s="163"/>
      <c r="W663" s="163"/>
      <c r="X663" s="163"/>
      <c r="Y663" s="163"/>
    </row>
    <row r="664" spans="3:25" s="175" customFormat="1" ht="12.75" customHeight="1">
      <c r="C664" s="299"/>
      <c r="D664" s="299"/>
      <c r="E664" s="299"/>
      <c r="G664" s="208"/>
      <c r="H664" s="176"/>
      <c r="I664" s="176"/>
      <c r="L664" s="204"/>
      <c r="M664" s="200"/>
      <c r="P664" s="200"/>
      <c r="Q664" s="163"/>
      <c r="R664" s="163"/>
      <c r="S664" s="163"/>
      <c r="T664" s="163"/>
      <c r="U664" s="163"/>
      <c r="V664" s="163"/>
      <c r="W664" s="163"/>
      <c r="X664" s="163"/>
      <c r="Y664" s="163"/>
    </row>
    <row r="665" spans="3:25" s="175" customFormat="1" ht="12.75" customHeight="1">
      <c r="C665" s="299"/>
      <c r="D665" s="299"/>
      <c r="E665" s="299"/>
      <c r="G665" s="208"/>
      <c r="H665" s="176"/>
      <c r="I665" s="176"/>
      <c r="L665" s="204"/>
      <c r="M665" s="200"/>
      <c r="P665" s="200"/>
      <c r="Q665" s="163"/>
      <c r="R665" s="163"/>
      <c r="S665" s="163"/>
      <c r="T665" s="163"/>
      <c r="U665" s="163"/>
      <c r="V665" s="163"/>
      <c r="W665" s="163"/>
      <c r="X665" s="163"/>
      <c r="Y665" s="163"/>
    </row>
    <row r="666" spans="3:25" s="175" customFormat="1" ht="12.75" customHeight="1">
      <c r="C666" s="299"/>
      <c r="D666" s="299"/>
      <c r="E666" s="299"/>
      <c r="G666" s="208"/>
      <c r="H666" s="176"/>
      <c r="I666" s="176"/>
      <c r="L666" s="204"/>
      <c r="M666" s="200"/>
      <c r="P666" s="200"/>
      <c r="Q666" s="163"/>
      <c r="R666" s="163"/>
      <c r="S666" s="163"/>
      <c r="T666" s="163"/>
      <c r="U666" s="163"/>
      <c r="V666" s="163"/>
      <c r="W666" s="163"/>
      <c r="X666" s="163"/>
      <c r="Y666" s="163"/>
    </row>
    <row r="667" spans="3:25" s="175" customFormat="1" ht="12.75" customHeight="1">
      <c r="C667" s="299"/>
      <c r="D667" s="299"/>
      <c r="E667" s="299"/>
      <c r="G667" s="208"/>
      <c r="H667" s="176"/>
      <c r="I667" s="176"/>
      <c r="L667" s="204"/>
      <c r="M667" s="200"/>
      <c r="P667" s="200"/>
      <c r="Q667" s="163"/>
      <c r="R667" s="163"/>
      <c r="S667" s="163"/>
      <c r="T667" s="163"/>
      <c r="U667" s="163"/>
      <c r="V667" s="163"/>
      <c r="W667" s="163"/>
      <c r="X667" s="163"/>
      <c r="Y667" s="163"/>
    </row>
    <row r="668" spans="3:25" s="175" customFormat="1" ht="12.75" customHeight="1">
      <c r="C668" s="299"/>
      <c r="D668" s="299"/>
      <c r="E668" s="299"/>
      <c r="G668" s="208"/>
      <c r="H668" s="176"/>
      <c r="I668" s="176"/>
      <c r="L668" s="204"/>
      <c r="M668" s="200"/>
      <c r="P668" s="200"/>
      <c r="Q668" s="163"/>
      <c r="R668" s="163"/>
      <c r="S668" s="163"/>
      <c r="T668" s="163"/>
      <c r="U668" s="163"/>
      <c r="V668" s="163"/>
      <c r="W668" s="163"/>
      <c r="X668" s="163"/>
      <c r="Y668" s="163"/>
    </row>
    <row r="669" spans="3:25" s="175" customFormat="1" ht="12.75" customHeight="1">
      <c r="C669" s="299"/>
      <c r="D669" s="299"/>
      <c r="E669" s="299"/>
      <c r="G669" s="208"/>
      <c r="H669" s="176"/>
      <c r="I669" s="176"/>
      <c r="L669" s="204"/>
      <c r="M669" s="200"/>
      <c r="P669" s="200"/>
      <c r="Q669" s="163"/>
      <c r="R669" s="163"/>
      <c r="S669" s="163"/>
      <c r="T669" s="163"/>
      <c r="U669" s="163"/>
      <c r="V669" s="163"/>
      <c r="W669" s="163"/>
      <c r="X669" s="163"/>
      <c r="Y669" s="163"/>
    </row>
    <row r="670" spans="3:25" s="175" customFormat="1" ht="12.75" customHeight="1">
      <c r="C670" s="299"/>
      <c r="D670" s="299"/>
      <c r="E670" s="299"/>
      <c r="G670" s="208"/>
      <c r="H670" s="176"/>
      <c r="I670" s="176"/>
      <c r="L670" s="204"/>
      <c r="M670" s="200"/>
      <c r="P670" s="200"/>
      <c r="Q670" s="163"/>
      <c r="R670" s="163"/>
      <c r="S670" s="163"/>
      <c r="T670" s="163"/>
      <c r="U670" s="163"/>
      <c r="V670" s="163"/>
      <c r="W670" s="163"/>
      <c r="X670" s="163"/>
      <c r="Y670" s="163"/>
    </row>
    <row r="671" spans="3:25" s="175" customFormat="1" ht="12.75" customHeight="1">
      <c r="C671" s="299"/>
      <c r="D671" s="299"/>
      <c r="E671" s="299"/>
      <c r="G671" s="208"/>
      <c r="H671" s="176"/>
      <c r="I671" s="176"/>
      <c r="L671" s="204"/>
      <c r="M671" s="200"/>
      <c r="P671" s="200"/>
      <c r="Q671" s="163"/>
      <c r="R671" s="163"/>
      <c r="S671" s="163"/>
      <c r="T671" s="163"/>
      <c r="U671" s="163"/>
      <c r="V671" s="163"/>
      <c r="W671" s="163"/>
      <c r="X671" s="163"/>
      <c r="Y671" s="163"/>
    </row>
    <row r="672" spans="3:25" s="175" customFormat="1" ht="12.75" customHeight="1">
      <c r="C672" s="299"/>
      <c r="D672" s="299"/>
      <c r="E672" s="299"/>
      <c r="G672" s="208"/>
      <c r="H672" s="176"/>
      <c r="I672" s="176"/>
      <c r="L672" s="204"/>
      <c r="M672" s="200"/>
      <c r="P672" s="200"/>
      <c r="Q672" s="163"/>
      <c r="R672" s="163"/>
      <c r="S672" s="163"/>
      <c r="T672" s="163"/>
      <c r="U672" s="163"/>
      <c r="V672" s="163"/>
      <c r="W672" s="163"/>
      <c r="X672" s="163"/>
      <c r="Y672" s="163"/>
    </row>
    <row r="673" spans="3:25" s="175" customFormat="1" ht="12.75" customHeight="1">
      <c r="C673" s="299"/>
      <c r="D673" s="299"/>
      <c r="E673" s="299"/>
      <c r="G673" s="208"/>
      <c r="H673" s="176"/>
      <c r="I673" s="176"/>
      <c r="L673" s="204"/>
      <c r="M673" s="200"/>
      <c r="P673" s="200"/>
      <c r="Q673" s="163"/>
      <c r="R673" s="163"/>
      <c r="S673" s="163"/>
      <c r="T673" s="163"/>
      <c r="U673" s="163"/>
      <c r="V673" s="163"/>
      <c r="W673" s="163"/>
      <c r="X673" s="163"/>
      <c r="Y673" s="163"/>
    </row>
    <row r="674" spans="3:25" s="175" customFormat="1" ht="12.75" customHeight="1">
      <c r="C674" s="299"/>
      <c r="D674" s="299"/>
      <c r="E674" s="299"/>
      <c r="G674" s="208"/>
      <c r="H674" s="176"/>
      <c r="I674" s="176"/>
      <c r="L674" s="204"/>
      <c r="M674" s="200"/>
      <c r="P674" s="200"/>
      <c r="Q674" s="163"/>
      <c r="R674" s="163"/>
      <c r="S674" s="163"/>
      <c r="T674" s="163"/>
      <c r="U674" s="163"/>
      <c r="V674" s="163"/>
      <c r="W674" s="163"/>
      <c r="X674" s="163"/>
      <c r="Y674" s="163"/>
    </row>
    <row r="675" spans="3:25" s="175" customFormat="1" ht="12.75" customHeight="1">
      <c r="C675" s="299"/>
      <c r="D675" s="299"/>
      <c r="E675" s="299"/>
      <c r="G675" s="208"/>
      <c r="H675" s="176"/>
      <c r="I675" s="176"/>
      <c r="L675" s="204"/>
      <c r="M675" s="200"/>
      <c r="P675" s="200"/>
      <c r="Q675" s="163"/>
      <c r="R675" s="163"/>
      <c r="S675" s="163"/>
      <c r="T675" s="163"/>
      <c r="U675" s="163"/>
      <c r="V675" s="163"/>
      <c r="W675" s="163"/>
      <c r="X675" s="163"/>
      <c r="Y675" s="163"/>
    </row>
    <row r="676" spans="3:25" s="175" customFormat="1" ht="12.75" customHeight="1">
      <c r="C676" s="299"/>
      <c r="D676" s="299"/>
      <c r="E676" s="299"/>
      <c r="G676" s="208"/>
      <c r="H676" s="176"/>
      <c r="I676" s="176"/>
      <c r="L676" s="204"/>
      <c r="M676" s="200"/>
      <c r="P676" s="200"/>
      <c r="Q676" s="163"/>
      <c r="R676" s="163"/>
      <c r="S676" s="163"/>
      <c r="T676" s="163"/>
      <c r="U676" s="163"/>
      <c r="V676" s="163"/>
      <c r="W676" s="163"/>
      <c r="X676" s="163"/>
      <c r="Y676" s="163"/>
    </row>
    <row r="677" spans="3:25" s="175" customFormat="1" ht="12.75" customHeight="1">
      <c r="C677" s="299"/>
      <c r="D677" s="299"/>
      <c r="E677" s="299"/>
      <c r="G677" s="208"/>
      <c r="H677" s="176"/>
      <c r="I677" s="176"/>
      <c r="L677" s="204"/>
      <c r="M677" s="200"/>
      <c r="P677" s="200"/>
      <c r="Q677" s="163"/>
      <c r="R677" s="163"/>
      <c r="S677" s="163"/>
      <c r="T677" s="163"/>
      <c r="U677" s="163"/>
      <c r="V677" s="163"/>
      <c r="W677" s="163"/>
      <c r="X677" s="163"/>
      <c r="Y677" s="163"/>
    </row>
    <row r="678" spans="3:25" s="175" customFormat="1" ht="12.75" customHeight="1">
      <c r="C678" s="299"/>
      <c r="D678" s="299"/>
      <c r="E678" s="299"/>
      <c r="G678" s="208"/>
      <c r="H678" s="176"/>
      <c r="I678" s="176"/>
      <c r="L678" s="204"/>
      <c r="M678" s="200"/>
      <c r="P678" s="200"/>
      <c r="Q678" s="163"/>
      <c r="R678" s="163"/>
      <c r="S678" s="163"/>
      <c r="T678" s="163"/>
      <c r="U678" s="163"/>
      <c r="V678" s="163"/>
      <c r="W678" s="163"/>
      <c r="X678" s="163"/>
      <c r="Y678" s="163"/>
    </row>
    <row r="679" spans="3:25" s="175" customFormat="1" ht="12.75" customHeight="1">
      <c r="C679" s="299"/>
      <c r="D679" s="299"/>
      <c r="E679" s="299"/>
      <c r="G679" s="208"/>
      <c r="H679" s="176"/>
      <c r="I679" s="176"/>
      <c r="L679" s="204"/>
      <c r="M679" s="200"/>
      <c r="P679" s="200"/>
      <c r="Q679" s="163"/>
      <c r="R679" s="163"/>
      <c r="S679" s="163"/>
      <c r="T679" s="163"/>
      <c r="U679" s="163"/>
      <c r="V679" s="163"/>
      <c r="W679" s="163"/>
      <c r="X679" s="163"/>
      <c r="Y679" s="163"/>
    </row>
    <row r="680" spans="3:25" s="175" customFormat="1" ht="12.75" customHeight="1">
      <c r="C680" s="299"/>
      <c r="D680" s="299"/>
      <c r="E680" s="299"/>
      <c r="G680" s="208"/>
      <c r="H680" s="176"/>
      <c r="I680" s="176"/>
      <c r="L680" s="204"/>
      <c r="M680" s="200"/>
      <c r="P680" s="200"/>
      <c r="Q680" s="163"/>
      <c r="R680" s="163"/>
      <c r="S680" s="163"/>
      <c r="T680" s="163"/>
      <c r="U680" s="163"/>
      <c r="V680" s="163"/>
      <c r="W680" s="163"/>
      <c r="X680" s="163"/>
      <c r="Y680" s="163"/>
    </row>
    <row r="681" spans="3:25" s="175" customFormat="1" ht="12.75" customHeight="1">
      <c r="C681" s="299"/>
      <c r="D681" s="299"/>
      <c r="E681" s="299"/>
      <c r="G681" s="208"/>
      <c r="H681" s="176"/>
      <c r="I681" s="176"/>
      <c r="L681" s="204"/>
      <c r="M681" s="200"/>
      <c r="P681" s="200"/>
      <c r="Q681" s="163"/>
      <c r="R681" s="163"/>
      <c r="S681" s="163"/>
      <c r="T681" s="163"/>
      <c r="U681" s="163"/>
      <c r="V681" s="163"/>
      <c r="W681" s="163"/>
      <c r="X681" s="163"/>
      <c r="Y681" s="163"/>
    </row>
    <row r="682" spans="3:25" s="175" customFormat="1" ht="12.75" customHeight="1">
      <c r="C682" s="299"/>
      <c r="D682" s="299"/>
      <c r="E682" s="299"/>
      <c r="G682" s="208"/>
      <c r="H682" s="176"/>
      <c r="I682" s="176"/>
      <c r="L682" s="204"/>
      <c r="M682" s="200"/>
      <c r="P682" s="200"/>
      <c r="Q682" s="163"/>
      <c r="R682" s="163"/>
      <c r="S682" s="163"/>
      <c r="T682" s="163"/>
      <c r="U682" s="163"/>
      <c r="V682" s="163"/>
      <c r="W682" s="163"/>
      <c r="X682" s="163"/>
      <c r="Y682" s="163"/>
    </row>
    <row r="683" spans="3:25" s="175" customFormat="1" ht="12.75" customHeight="1">
      <c r="C683" s="299"/>
      <c r="D683" s="299"/>
      <c r="E683" s="299"/>
      <c r="G683" s="208"/>
      <c r="H683" s="176"/>
      <c r="I683" s="176"/>
      <c r="L683" s="204"/>
      <c r="M683" s="200"/>
      <c r="P683" s="200"/>
      <c r="Q683" s="163"/>
      <c r="R683" s="163"/>
      <c r="S683" s="163"/>
      <c r="T683" s="163"/>
      <c r="U683" s="163"/>
      <c r="V683" s="163"/>
      <c r="W683" s="163"/>
      <c r="X683" s="163"/>
      <c r="Y683" s="163"/>
    </row>
    <row r="684" spans="3:25" s="175" customFormat="1" ht="12.75" customHeight="1">
      <c r="C684" s="299"/>
      <c r="D684" s="299"/>
      <c r="E684" s="299"/>
      <c r="G684" s="208"/>
      <c r="H684" s="176"/>
      <c r="I684" s="176"/>
      <c r="L684" s="204"/>
      <c r="M684" s="200"/>
      <c r="P684" s="200"/>
      <c r="Q684" s="163"/>
      <c r="R684" s="163"/>
      <c r="S684" s="163"/>
      <c r="T684" s="163"/>
      <c r="U684" s="163"/>
      <c r="V684" s="163"/>
      <c r="W684" s="163"/>
      <c r="X684" s="163"/>
      <c r="Y684" s="163"/>
    </row>
    <row r="685" spans="3:25" s="175" customFormat="1" ht="12.75" customHeight="1">
      <c r="C685" s="299"/>
      <c r="D685" s="299"/>
      <c r="E685" s="299"/>
      <c r="G685" s="208"/>
      <c r="H685" s="176"/>
      <c r="I685" s="176"/>
      <c r="L685" s="204"/>
      <c r="M685" s="200"/>
      <c r="P685" s="200"/>
      <c r="Q685" s="163"/>
      <c r="R685" s="163"/>
      <c r="S685" s="163"/>
      <c r="T685" s="163"/>
      <c r="U685" s="163"/>
      <c r="V685" s="163"/>
      <c r="W685" s="163"/>
      <c r="X685" s="163"/>
      <c r="Y685" s="163"/>
    </row>
    <row r="686" spans="3:25" s="175" customFormat="1" ht="12.75" customHeight="1">
      <c r="C686" s="299"/>
      <c r="D686" s="299"/>
      <c r="E686" s="299"/>
      <c r="G686" s="208"/>
      <c r="H686" s="176"/>
      <c r="I686" s="176"/>
      <c r="L686" s="204"/>
      <c r="M686" s="200"/>
      <c r="P686" s="200"/>
      <c r="Q686" s="163"/>
      <c r="R686" s="163"/>
      <c r="S686" s="163"/>
      <c r="T686" s="163"/>
      <c r="U686" s="163"/>
      <c r="V686" s="163"/>
      <c r="W686" s="163"/>
      <c r="X686" s="163"/>
      <c r="Y686" s="163"/>
    </row>
    <row r="687" spans="3:25" s="175" customFormat="1" ht="12.75" customHeight="1">
      <c r="C687" s="299"/>
      <c r="D687" s="299"/>
      <c r="E687" s="299"/>
      <c r="G687" s="208"/>
      <c r="H687" s="176"/>
      <c r="I687" s="176"/>
      <c r="L687" s="204"/>
      <c r="M687" s="200"/>
      <c r="P687" s="200"/>
      <c r="Q687" s="163"/>
      <c r="R687" s="163"/>
      <c r="S687" s="163"/>
      <c r="T687" s="163"/>
      <c r="U687" s="163"/>
      <c r="V687" s="163"/>
      <c r="W687" s="163"/>
      <c r="X687" s="163"/>
      <c r="Y687" s="163"/>
    </row>
    <row r="688" spans="3:25" s="175" customFormat="1" ht="12.75" customHeight="1">
      <c r="C688" s="299"/>
      <c r="D688" s="299"/>
      <c r="E688" s="299"/>
      <c r="G688" s="208"/>
      <c r="H688" s="176"/>
      <c r="I688" s="176"/>
      <c r="L688" s="204"/>
      <c r="M688" s="200"/>
      <c r="P688" s="200"/>
      <c r="Q688" s="163"/>
      <c r="R688" s="163"/>
      <c r="S688" s="163"/>
      <c r="T688" s="163"/>
      <c r="U688" s="163"/>
      <c r="V688" s="163"/>
      <c r="W688" s="163"/>
      <c r="X688" s="163"/>
      <c r="Y688" s="163"/>
    </row>
    <row r="689" spans="3:25" s="175" customFormat="1" ht="12.75" customHeight="1">
      <c r="C689" s="299"/>
      <c r="D689" s="299"/>
      <c r="E689" s="299"/>
      <c r="G689" s="208"/>
      <c r="H689" s="176"/>
      <c r="I689" s="176"/>
      <c r="L689" s="204"/>
      <c r="M689" s="200"/>
      <c r="P689" s="200"/>
      <c r="Q689" s="163"/>
      <c r="R689" s="163"/>
      <c r="S689" s="163"/>
      <c r="T689" s="163"/>
      <c r="U689" s="163"/>
      <c r="V689" s="163"/>
      <c r="W689" s="163"/>
      <c r="X689" s="163"/>
      <c r="Y689" s="163"/>
    </row>
    <row r="690" spans="3:25" s="175" customFormat="1" ht="12.75" customHeight="1">
      <c r="C690" s="299"/>
      <c r="D690" s="299"/>
      <c r="E690" s="299"/>
      <c r="G690" s="208"/>
      <c r="H690" s="176"/>
      <c r="I690" s="176"/>
      <c r="L690" s="204"/>
      <c r="M690" s="200"/>
      <c r="P690" s="200"/>
      <c r="Q690" s="163"/>
      <c r="R690" s="163"/>
      <c r="S690" s="163"/>
      <c r="T690" s="163"/>
      <c r="U690" s="163"/>
      <c r="V690" s="163"/>
      <c r="W690" s="163"/>
      <c r="X690" s="163"/>
      <c r="Y690" s="163"/>
    </row>
    <row r="691" spans="3:25" s="175" customFormat="1" ht="12.75" customHeight="1">
      <c r="C691" s="299"/>
      <c r="D691" s="299"/>
      <c r="E691" s="299"/>
      <c r="G691" s="208"/>
      <c r="H691" s="176"/>
      <c r="I691" s="176"/>
      <c r="L691" s="204"/>
      <c r="M691" s="200"/>
      <c r="P691" s="200"/>
      <c r="Q691" s="163"/>
      <c r="R691" s="163"/>
      <c r="S691" s="163"/>
      <c r="T691" s="163"/>
      <c r="U691" s="163"/>
      <c r="V691" s="163"/>
      <c r="W691" s="163"/>
      <c r="X691" s="163"/>
      <c r="Y691" s="163"/>
    </row>
    <row r="692" spans="3:25" s="175" customFormat="1" ht="12.75" customHeight="1">
      <c r="C692" s="299"/>
      <c r="D692" s="299"/>
      <c r="E692" s="299"/>
      <c r="G692" s="208"/>
      <c r="H692" s="176"/>
      <c r="I692" s="176"/>
      <c r="L692" s="204"/>
      <c r="M692" s="200"/>
      <c r="P692" s="200"/>
      <c r="Q692" s="163"/>
      <c r="R692" s="163"/>
      <c r="S692" s="163"/>
      <c r="T692" s="163"/>
      <c r="U692" s="163"/>
      <c r="V692" s="163"/>
      <c r="W692" s="163"/>
      <c r="X692" s="163"/>
      <c r="Y692" s="163"/>
    </row>
    <row r="693" spans="3:25" s="175" customFormat="1" ht="12.75" customHeight="1">
      <c r="C693" s="299"/>
      <c r="D693" s="299"/>
      <c r="E693" s="299"/>
      <c r="G693" s="208"/>
      <c r="H693" s="176"/>
      <c r="I693" s="176"/>
      <c r="L693" s="204"/>
      <c r="M693" s="200"/>
      <c r="P693" s="200"/>
      <c r="Q693" s="163"/>
      <c r="R693" s="163"/>
      <c r="S693" s="163"/>
      <c r="T693" s="163"/>
      <c r="U693" s="163"/>
      <c r="V693" s="163"/>
      <c r="W693" s="163"/>
      <c r="X693" s="163"/>
      <c r="Y693" s="163"/>
    </row>
    <row r="694" spans="3:25" s="175" customFormat="1" ht="12.75" customHeight="1">
      <c r="C694" s="299"/>
      <c r="D694" s="299"/>
      <c r="E694" s="299"/>
      <c r="G694" s="208"/>
      <c r="H694" s="176"/>
      <c r="I694" s="176"/>
      <c r="L694" s="204"/>
      <c r="M694" s="200"/>
      <c r="P694" s="200"/>
      <c r="Q694" s="163"/>
      <c r="R694" s="163"/>
      <c r="S694" s="163"/>
      <c r="T694" s="163"/>
      <c r="U694" s="163"/>
      <c r="V694" s="163"/>
      <c r="W694" s="163"/>
      <c r="X694" s="163"/>
      <c r="Y694" s="163"/>
    </row>
    <row r="695" spans="3:25" s="175" customFormat="1" ht="12.75" customHeight="1">
      <c r="C695" s="299"/>
      <c r="D695" s="299"/>
      <c r="E695" s="299"/>
      <c r="G695" s="208"/>
      <c r="H695" s="176"/>
      <c r="I695" s="176"/>
      <c r="L695" s="204"/>
      <c r="M695" s="200"/>
      <c r="P695" s="200"/>
      <c r="Q695" s="163"/>
      <c r="R695" s="163"/>
      <c r="S695" s="163"/>
      <c r="T695" s="163"/>
      <c r="U695" s="163"/>
      <c r="V695" s="163"/>
      <c r="W695" s="163"/>
      <c r="X695" s="163"/>
      <c r="Y695" s="163"/>
    </row>
    <row r="696" spans="3:25" s="175" customFormat="1" ht="12.75" customHeight="1">
      <c r="C696" s="299"/>
      <c r="D696" s="299"/>
      <c r="E696" s="299"/>
      <c r="G696" s="208"/>
      <c r="H696" s="176"/>
      <c r="I696" s="176"/>
      <c r="L696" s="204"/>
      <c r="M696" s="200"/>
      <c r="P696" s="200"/>
      <c r="Q696" s="163"/>
      <c r="R696" s="163"/>
      <c r="S696" s="163"/>
      <c r="T696" s="163"/>
      <c r="U696" s="163"/>
      <c r="V696" s="163"/>
      <c r="W696" s="163"/>
      <c r="X696" s="163"/>
      <c r="Y696" s="163"/>
    </row>
    <row r="697" spans="3:25" s="175" customFormat="1" ht="12.75" customHeight="1">
      <c r="C697" s="299"/>
      <c r="D697" s="299"/>
      <c r="E697" s="299"/>
      <c r="G697" s="208"/>
      <c r="H697" s="176"/>
      <c r="I697" s="176"/>
      <c r="L697" s="204"/>
      <c r="M697" s="200"/>
      <c r="P697" s="200"/>
      <c r="Q697" s="163"/>
      <c r="R697" s="163"/>
      <c r="S697" s="163"/>
      <c r="T697" s="163"/>
      <c r="U697" s="163"/>
      <c r="V697" s="163"/>
      <c r="W697" s="163"/>
      <c r="X697" s="163"/>
      <c r="Y697" s="163"/>
    </row>
    <row r="698" spans="3:25" s="175" customFormat="1" ht="12.75" customHeight="1">
      <c r="C698" s="299"/>
      <c r="D698" s="299"/>
      <c r="E698" s="299"/>
      <c r="G698" s="208"/>
      <c r="H698" s="176"/>
      <c r="I698" s="176"/>
      <c r="L698" s="204"/>
      <c r="M698" s="200"/>
      <c r="P698" s="200"/>
      <c r="Q698" s="163"/>
      <c r="R698" s="163"/>
      <c r="S698" s="163"/>
      <c r="T698" s="163"/>
      <c r="U698" s="163"/>
      <c r="V698" s="163"/>
      <c r="W698" s="163"/>
      <c r="X698" s="163"/>
      <c r="Y698" s="163"/>
    </row>
    <row r="699" spans="3:25" s="175" customFormat="1" ht="12.75" customHeight="1">
      <c r="C699" s="299"/>
      <c r="D699" s="299"/>
      <c r="E699" s="299"/>
      <c r="G699" s="208"/>
      <c r="H699" s="176"/>
      <c r="I699" s="176"/>
      <c r="L699" s="204"/>
      <c r="M699" s="200"/>
      <c r="P699" s="200"/>
      <c r="Q699" s="163"/>
      <c r="R699" s="163"/>
      <c r="S699" s="163"/>
      <c r="T699" s="163"/>
      <c r="U699" s="163"/>
      <c r="V699" s="163"/>
      <c r="W699" s="163"/>
      <c r="X699" s="163"/>
      <c r="Y699" s="163"/>
    </row>
    <row r="700" spans="3:25" s="175" customFormat="1" ht="12.75" customHeight="1">
      <c r="C700" s="299"/>
      <c r="D700" s="299"/>
      <c r="E700" s="299"/>
      <c r="G700" s="208"/>
      <c r="H700" s="176"/>
      <c r="I700" s="176"/>
      <c r="L700" s="204"/>
      <c r="M700" s="200"/>
      <c r="P700" s="200"/>
      <c r="Q700" s="163"/>
      <c r="R700" s="163"/>
      <c r="S700" s="163"/>
      <c r="T700" s="163"/>
      <c r="U700" s="163"/>
      <c r="V700" s="163"/>
      <c r="W700" s="163"/>
      <c r="X700" s="163"/>
      <c r="Y700" s="163"/>
    </row>
    <row r="701" spans="3:25" s="175" customFormat="1" ht="12.75" customHeight="1">
      <c r="C701" s="299"/>
      <c r="D701" s="299"/>
      <c r="E701" s="299"/>
      <c r="G701" s="208"/>
      <c r="H701" s="176"/>
      <c r="I701" s="176"/>
      <c r="L701" s="204"/>
      <c r="M701" s="200"/>
      <c r="P701" s="200"/>
      <c r="Q701" s="163"/>
      <c r="R701" s="163"/>
      <c r="S701" s="163"/>
      <c r="T701" s="163"/>
      <c r="U701" s="163"/>
      <c r="V701" s="163"/>
      <c r="W701" s="163"/>
      <c r="X701" s="163"/>
      <c r="Y701" s="163"/>
    </row>
    <row r="702" spans="3:25" s="175" customFormat="1" ht="12.75" customHeight="1">
      <c r="C702" s="299"/>
      <c r="D702" s="299"/>
      <c r="E702" s="299"/>
      <c r="G702" s="208"/>
      <c r="H702" s="176"/>
      <c r="I702" s="176"/>
      <c r="L702" s="204"/>
      <c r="M702" s="200"/>
      <c r="P702" s="200"/>
      <c r="Q702" s="163"/>
      <c r="R702" s="163"/>
      <c r="S702" s="163"/>
      <c r="T702" s="163"/>
      <c r="U702" s="163"/>
      <c r="V702" s="163"/>
      <c r="W702" s="163"/>
      <c r="X702" s="163"/>
      <c r="Y702" s="163"/>
    </row>
    <row r="703" spans="3:25" s="175" customFormat="1" ht="12.75" customHeight="1">
      <c r="C703" s="299"/>
      <c r="D703" s="299"/>
      <c r="E703" s="299"/>
      <c r="G703" s="208"/>
      <c r="H703" s="176"/>
      <c r="I703" s="176"/>
      <c r="L703" s="204"/>
      <c r="M703" s="200"/>
      <c r="P703" s="200"/>
      <c r="Q703" s="163"/>
      <c r="R703" s="163"/>
      <c r="S703" s="163"/>
      <c r="T703" s="163"/>
      <c r="U703" s="163"/>
      <c r="V703" s="163"/>
      <c r="W703" s="163"/>
      <c r="X703" s="163"/>
      <c r="Y703" s="163"/>
    </row>
    <row r="704" spans="3:25" s="175" customFormat="1" ht="12.75" customHeight="1">
      <c r="C704" s="299"/>
      <c r="D704" s="299"/>
      <c r="E704" s="299"/>
      <c r="G704" s="208"/>
      <c r="H704" s="176"/>
      <c r="I704" s="176"/>
      <c r="L704" s="204"/>
      <c r="M704" s="200"/>
      <c r="P704" s="200"/>
      <c r="Q704" s="163"/>
      <c r="R704" s="163"/>
      <c r="S704" s="163"/>
      <c r="T704" s="163"/>
      <c r="U704" s="163"/>
      <c r="V704" s="163"/>
      <c r="W704" s="163"/>
      <c r="X704" s="163"/>
      <c r="Y704" s="163"/>
    </row>
    <row r="705" spans="3:25" s="175" customFormat="1" ht="12.75" customHeight="1">
      <c r="C705" s="299"/>
      <c r="D705" s="299"/>
      <c r="E705" s="299"/>
      <c r="G705" s="208"/>
      <c r="H705" s="176"/>
      <c r="I705" s="176"/>
      <c r="L705" s="204"/>
      <c r="M705" s="200"/>
      <c r="P705" s="200"/>
      <c r="Q705" s="163"/>
      <c r="R705" s="163"/>
      <c r="S705" s="163"/>
      <c r="T705" s="163"/>
      <c r="U705" s="163"/>
      <c r="V705" s="163"/>
      <c r="W705" s="163"/>
      <c r="X705" s="163"/>
      <c r="Y705" s="163"/>
    </row>
    <row r="706" spans="3:25" s="175" customFormat="1" ht="12.75" customHeight="1">
      <c r="C706" s="299"/>
      <c r="D706" s="299"/>
      <c r="E706" s="299"/>
      <c r="G706" s="208"/>
      <c r="H706" s="176"/>
      <c r="I706" s="176"/>
      <c r="L706" s="204"/>
      <c r="M706" s="200"/>
      <c r="P706" s="200"/>
      <c r="Q706" s="163"/>
      <c r="R706" s="163"/>
      <c r="S706" s="163"/>
      <c r="T706" s="163"/>
      <c r="U706" s="163"/>
      <c r="V706" s="163"/>
      <c r="W706" s="163"/>
      <c r="X706" s="163"/>
      <c r="Y706" s="163"/>
    </row>
    <row r="707" spans="3:25" s="175" customFormat="1" ht="12.75" customHeight="1">
      <c r="C707" s="299"/>
      <c r="D707" s="299"/>
      <c r="E707" s="299"/>
      <c r="G707" s="208"/>
      <c r="H707" s="176"/>
      <c r="I707" s="176"/>
      <c r="L707" s="204"/>
      <c r="M707" s="200"/>
      <c r="P707" s="200"/>
      <c r="Q707" s="163"/>
      <c r="R707" s="163"/>
      <c r="S707" s="163"/>
      <c r="T707" s="163"/>
      <c r="U707" s="163"/>
      <c r="V707" s="163"/>
      <c r="W707" s="163"/>
      <c r="X707" s="163"/>
      <c r="Y707" s="163"/>
    </row>
    <row r="708" spans="3:25" s="175" customFormat="1" ht="12.75" customHeight="1">
      <c r="C708" s="299"/>
      <c r="D708" s="299"/>
      <c r="E708" s="299"/>
      <c r="G708" s="208"/>
      <c r="H708" s="176"/>
      <c r="I708" s="176"/>
      <c r="L708" s="204"/>
      <c r="M708" s="200"/>
      <c r="P708" s="200"/>
      <c r="Q708" s="163"/>
      <c r="R708" s="163"/>
      <c r="S708" s="163"/>
      <c r="T708" s="163"/>
      <c r="U708" s="163"/>
      <c r="V708" s="163"/>
      <c r="W708" s="163"/>
      <c r="X708" s="163"/>
      <c r="Y708" s="163"/>
    </row>
    <row r="709" spans="3:25" s="175" customFormat="1" ht="12.75" customHeight="1">
      <c r="C709" s="299"/>
      <c r="D709" s="299"/>
      <c r="E709" s="299"/>
      <c r="G709" s="208"/>
      <c r="H709" s="176"/>
      <c r="I709" s="176"/>
      <c r="L709" s="204"/>
      <c r="M709" s="200"/>
      <c r="P709" s="200"/>
      <c r="Q709" s="163"/>
      <c r="R709" s="163"/>
      <c r="S709" s="163"/>
      <c r="T709" s="163"/>
      <c r="U709" s="163"/>
      <c r="V709" s="163"/>
      <c r="W709" s="163"/>
      <c r="X709" s="163"/>
      <c r="Y709" s="163"/>
    </row>
    <row r="710" spans="3:25" s="175" customFormat="1" ht="12.75" customHeight="1">
      <c r="C710" s="299"/>
      <c r="D710" s="299"/>
      <c r="E710" s="299"/>
      <c r="G710" s="208"/>
      <c r="H710" s="176"/>
      <c r="I710" s="176"/>
      <c r="L710" s="204"/>
      <c r="M710" s="200"/>
      <c r="P710" s="200"/>
      <c r="Q710" s="163"/>
      <c r="R710" s="163"/>
      <c r="S710" s="163"/>
      <c r="T710" s="163"/>
      <c r="U710" s="163"/>
      <c r="V710" s="163"/>
      <c r="W710" s="163"/>
      <c r="X710" s="163"/>
      <c r="Y710" s="163"/>
    </row>
    <row r="711" spans="3:25" s="175" customFormat="1" ht="12.75" customHeight="1">
      <c r="C711" s="299"/>
      <c r="D711" s="299"/>
      <c r="E711" s="299"/>
      <c r="G711" s="208"/>
      <c r="H711" s="176"/>
      <c r="I711" s="176"/>
      <c r="L711" s="204"/>
      <c r="M711" s="200"/>
      <c r="P711" s="200"/>
      <c r="Q711" s="163"/>
      <c r="R711" s="163"/>
      <c r="S711" s="163"/>
      <c r="T711" s="163"/>
      <c r="U711" s="163"/>
      <c r="V711" s="163"/>
      <c r="W711" s="163"/>
      <c r="X711" s="163"/>
      <c r="Y711" s="163"/>
    </row>
    <row r="712" spans="3:25" s="175" customFormat="1" ht="12.75" customHeight="1">
      <c r="C712" s="299"/>
      <c r="D712" s="299"/>
      <c r="E712" s="299"/>
      <c r="G712" s="208"/>
      <c r="H712" s="176"/>
      <c r="I712" s="176"/>
      <c r="L712" s="204"/>
      <c r="M712" s="200"/>
      <c r="P712" s="200"/>
      <c r="Q712" s="163"/>
      <c r="R712" s="163"/>
      <c r="S712" s="163"/>
      <c r="T712" s="163"/>
      <c r="U712" s="163"/>
      <c r="V712" s="163"/>
      <c r="W712" s="163"/>
      <c r="X712" s="163"/>
      <c r="Y712" s="163"/>
    </row>
    <row r="713" spans="3:25" s="175" customFormat="1" ht="12.75" customHeight="1">
      <c r="C713" s="299"/>
      <c r="D713" s="299"/>
      <c r="E713" s="299"/>
      <c r="G713" s="208"/>
      <c r="H713" s="176"/>
      <c r="I713" s="176"/>
      <c r="L713" s="204"/>
      <c r="M713" s="200"/>
      <c r="P713" s="200"/>
      <c r="Q713" s="163"/>
      <c r="R713" s="163"/>
      <c r="S713" s="163"/>
      <c r="T713" s="163"/>
      <c r="U713" s="163"/>
      <c r="V713" s="163"/>
      <c r="W713" s="163"/>
      <c r="X713" s="163"/>
      <c r="Y713" s="163"/>
    </row>
    <row r="714" spans="3:25" s="175" customFormat="1" ht="12.75" customHeight="1">
      <c r="C714" s="299"/>
      <c r="D714" s="299"/>
      <c r="E714" s="299"/>
      <c r="G714" s="208"/>
      <c r="H714" s="176"/>
      <c r="I714" s="176"/>
      <c r="L714" s="204"/>
      <c r="M714" s="200"/>
      <c r="P714" s="200"/>
      <c r="Q714" s="163"/>
      <c r="R714" s="163"/>
      <c r="S714" s="163"/>
      <c r="T714" s="163"/>
      <c r="U714" s="163"/>
      <c r="V714" s="163"/>
      <c r="W714" s="163"/>
      <c r="X714" s="163"/>
      <c r="Y714" s="163"/>
    </row>
    <row r="715" spans="3:25" s="175" customFormat="1" ht="12.75" customHeight="1">
      <c r="C715" s="299"/>
      <c r="D715" s="299"/>
      <c r="E715" s="299"/>
      <c r="G715" s="208"/>
      <c r="H715" s="176"/>
      <c r="I715" s="176"/>
      <c r="L715" s="204"/>
      <c r="M715" s="200"/>
      <c r="P715" s="200"/>
      <c r="Q715" s="163"/>
      <c r="R715" s="163"/>
      <c r="S715" s="163"/>
      <c r="T715" s="163"/>
      <c r="U715" s="163"/>
      <c r="V715" s="163"/>
      <c r="W715" s="163"/>
      <c r="X715" s="163"/>
      <c r="Y715" s="163"/>
    </row>
    <row r="716" spans="3:25" s="175" customFormat="1" ht="12.75" customHeight="1">
      <c r="C716" s="299"/>
      <c r="D716" s="299"/>
      <c r="E716" s="299"/>
      <c r="G716" s="208"/>
      <c r="H716" s="176"/>
      <c r="I716" s="176"/>
      <c r="L716" s="204"/>
      <c r="M716" s="200"/>
      <c r="P716" s="200"/>
      <c r="Q716" s="163"/>
      <c r="R716" s="163"/>
      <c r="S716" s="163"/>
      <c r="T716" s="163"/>
      <c r="U716" s="163"/>
      <c r="V716" s="163"/>
      <c r="W716" s="163"/>
      <c r="X716" s="163"/>
      <c r="Y716" s="163"/>
    </row>
    <row r="717" spans="3:25" s="175" customFormat="1" ht="12.75" customHeight="1">
      <c r="C717" s="299"/>
      <c r="D717" s="299"/>
      <c r="E717" s="299"/>
      <c r="G717" s="208"/>
      <c r="H717" s="176"/>
      <c r="I717" s="176"/>
      <c r="L717" s="204"/>
      <c r="M717" s="200"/>
      <c r="P717" s="200"/>
      <c r="Q717" s="163"/>
      <c r="R717" s="163"/>
      <c r="S717" s="163"/>
      <c r="T717" s="163"/>
      <c r="U717" s="163"/>
      <c r="V717" s="163"/>
      <c r="W717" s="163"/>
      <c r="X717" s="163"/>
      <c r="Y717" s="163"/>
    </row>
    <row r="718" spans="3:25" s="175" customFormat="1" ht="12.75" customHeight="1">
      <c r="C718" s="299"/>
      <c r="D718" s="299"/>
      <c r="E718" s="299"/>
      <c r="G718" s="208"/>
      <c r="H718" s="176"/>
      <c r="I718" s="176"/>
      <c r="L718" s="204"/>
      <c r="M718" s="200"/>
      <c r="P718" s="200"/>
      <c r="Q718" s="163"/>
      <c r="R718" s="163"/>
      <c r="S718" s="163"/>
      <c r="T718" s="163"/>
      <c r="U718" s="163"/>
      <c r="V718" s="163"/>
      <c r="W718" s="163"/>
      <c r="X718" s="163"/>
      <c r="Y718" s="163"/>
    </row>
    <row r="719" spans="3:25" s="175" customFormat="1" ht="12.75" customHeight="1">
      <c r="C719" s="299"/>
      <c r="D719" s="299"/>
      <c r="E719" s="299"/>
      <c r="G719" s="208"/>
      <c r="H719" s="176"/>
      <c r="I719" s="176"/>
      <c r="L719" s="204"/>
      <c r="M719" s="200"/>
      <c r="P719" s="200"/>
      <c r="Q719" s="163"/>
      <c r="R719" s="163"/>
      <c r="S719" s="163"/>
      <c r="T719" s="163"/>
      <c r="U719" s="163"/>
      <c r="V719" s="163"/>
      <c r="W719" s="163"/>
      <c r="X719" s="163"/>
      <c r="Y719" s="163"/>
    </row>
    <row r="720" spans="3:25" s="175" customFormat="1" ht="12.75" customHeight="1">
      <c r="C720" s="299"/>
      <c r="D720" s="299"/>
      <c r="E720" s="299"/>
      <c r="G720" s="208"/>
      <c r="H720" s="176"/>
      <c r="I720" s="176"/>
      <c r="L720" s="204"/>
      <c r="M720" s="200"/>
      <c r="P720" s="200"/>
      <c r="Q720" s="163"/>
      <c r="R720" s="163"/>
      <c r="S720" s="163"/>
      <c r="T720" s="163"/>
      <c r="U720" s="163"/>
      <c r="V720" s="163"/>
      <c r="W720" s="163"/>
      <c r="X720" s="163"/>
      <c r="Y720" s="163"/>
    </row>
    <row r="721" spans="3:25" s="175" customFormat="1" ht="12.75" customHeight="1">
      <c r="C721" s="299"/>
      <c r="D721" s="299"/>
      <c r="E721" s="299"/>
      <c r="G721" s="208"/>
      <c r="H721" s="176"/>
      <c r="I721" s="176"/>
      <c r="L721" s="204"/>
      <c r="M721" s="200"/>
      <c r="P721" s="200"/>
      <c r="Q721" s="163"/>
      <c r="R721" s="163"/>
      <c r="S721" s="163"/>
      <c r="T721" s="163"/>
      <c r="U721" s="163"/>
      <c r="V721" s="163"/>
      <c r="W721" s="163"/>
      <c r="X721" s="163"/>
      <c r="Y721" s="163"/>
    </row>
    <row r="722" spans="3:25" s="175" customFormat="1" ht="12.75" customHeight="1">
      <c r="C722" s="299"/>
      <c r="D722" s="299"/>
      <c r="E722" s="299"/>
      <c r="G722" s="208"/>
      <c r="H722" s="176"/>
      <c r="I722" s="176"/>
      <c r="L722" s="204"/>
      <c r="M722" s="200"/>
      <c r="P722" s="200"/>
      <c r="Q722" s="163"/>
      <c r="R722" s="163"/>
      <c r="S722" s="163"/>
      <c r="T722" s="163"/>
      <c r="U722" s="163"/>
      <c r="V722" s="163"/>
      <c r="W722" s="163"/>
      <c r="X722" s="163"/>
      <c r="Y722" s="163"/>
    </row>
    <row r="723" spans="3:25" s="175" customFormat="1" ht="12.75" customHeight="1">
      <c r="C723" s="299"/>
      <c r="D723" s="299"/>
      <c r="E723" s="299"/>
      <c r="G723" s="208"/>
      <c r="H723" s="176"/>
      <c r="I723" s="176"/>
      <c r="L723" s="204"/>
      <c r="M723" s="200"/>
      <c r="P723" s="200"/>
      <c r="Q723" s="163"/>
      <c r="R723" s="163"/>
      <c r="S723" s="163"/>
      <c r="T723" s="163"/>
      <c r="U723" s="163"/>
      <c r="V723" s="163"/>
      <c r="W723" s="163"/>
      <c r="X723" s="163"/>
      <c r="Y723" s="163"/>
    </row>
    <row r="724" spans="3:25" s="175" customFormat="1" ht="12.75" customHeight="1">
      <c r="C724" s="299"/>
      <c r="D724" s="299"/>
      <c r="E724" s="299"/>
      <c r="G724" s="208"/>
      <c r="H724" s="176"/>
      <c r="I724" s="176"/>
      <c r="L724" s="204"/>
      <c r="M724" s="200"/>
      <c r="P724" s="200"/>
      <c r="Q724" s="163"/>
      <c r="R724" s="163"/>
      <c r="S724" s="163"/>
      <c r="T724" s="163"/>
      <c r="U724" s="163"/>
      <c r="V724" s="163"/>
      <c r="W724" s="163"/>
      <c r="X724" s="163"/>
      <c r="Y724" s="163"/>
    </row>
    <row r="725" spans="3:25" s="175" customFormat="1" ht="12.75" customHeight="1">
      <c r="C725" s="299"/>
      <c r="D725" s="299"/>
      <c r="E725" s="299"/>
      <c r="G725" s="208"/>
      <c r="H725" s="176"/>
      <c r="I725" s="176"/>
      <c r="L725" s="204"/>
      <c r="M725" s="200"/>
      <c r="P725" s="200"/>
      <c r="Q725" s="163"/>
      <c r="R725" s="163"/>
      <c r="S725" s="163"/>
      <c r="T725" s="163"/>
      <c r="U725" s="163"/>
      <c r="V725" s="163"/>
      <c r="W725" s="163"/>
      <c r="X725" s="163"/>
      <c r="Y725" s="163"/>
    </row>
    <row r="726" spans="3:25" s="175" customFormat="1" ht="12.75" customHeight="1">
      <c r="C726" s="299"/>
      <c r="D726" s="299"/>
      <c r="E726" s="299"/>
      <c r="G726" s="208"/>
      <c r="H726" s="176"/>
      <c r="I726" s="176"/>
      <c r="L726" s="204"/>
      <c r="M726" s="200"/>
      <c r="P726" s="200"/>
      <c r="Q726" s="163"/>
      <c r="R726" s="163"/>
      <c r="S726" s="163"/>
      <c r="T726" s="163"/>
      <c r="U726" s="163"/>
      <c r="V726" s="163"/>
      <c r="W726" s="163"/>
      <c r="X726" s="163"/>
      <c r="Y726" s="163"/>
    </row>
    <row r="727" spans="3:25" s="175" customFormat="1" ht="12.75" customHeight="1">
      <c r="C727" s="299"/>
      <c r="D727" s="299"/>
      <c r="E727" s="299"/>
      <c r="G727" s="208"/>
      <c r="H727" s="176"/>
      <c r="I727" s="176"/>
      <c r="L727" s="204"/>
      <c r="M727" s="200"/>
      <c r="P727" s="200"/>
      <c r="Q727" s="163"/>
      <c r="R727" s="163"/>
      <c r="S727" s="163"/>
      <c r="T727" s="163"/>
      <c r="U727" s="163"/>
      <c r="V727" s="163"/>
      <c r="W727" s="163"/>
      <c r="X727" s="163"/>
      <c r="Y727" s="163"/>
    </row>
    <row r="728" spans="3:25" s="175" customFormat="1" ht="12.75" customHeight="1">
      <c r="C728" s="299"/>
      <c r="D728" s="299"/>
      <c r="E728" s="299"/>
      <c r="G728" s="208"/>
      <c r="H728" s="176"/>
      <c r="I728" s="176"/>
      <c r="L728" s="204"/>
      <c r="M728" s="200"/>
      <c r="P728" s="200"/>
      <c r="Q728" s="163"/>
      <c r="R728" s="163"/>
      <c r="S728" s="163"/>
      <c r="T728" s="163"/>
      <c r="U728" s="163"/>
      <c r="V728" s="163"/>
      <c r="W728" s="163"/>
      <c r="X728" s="163"/>
      <c r="Y728" s="163"/>
    </row>
    <row r="729" spans="3:25" s="175" customFormat="1" ht="12.75" customHeight="1">
      <c r="C729" s="299"/>
      <c r="D729" s="299"/>
      <c r="E729" s="299"/>
      <c r="G729" s="208"/>
      <c r="H729" s="176"/>
      <c r="I729" s="176"/>
      <c r="L729" s="204"/>
      <c r="M729" s="200"/>
      <c r="P729" s="200"/>
      <c r="Q729" s="163"/>
      <c r="R729" s="163"/>
      <c r="S729" s="163"/>
      <c r="T729" s="163"/>
      <c r="U729" s="163"/>
      <c r="V729" s="163"/>
      <c r="W729" s="163"/>
      <c r="X729" s="163"/>
      <c r="Y729" s="163"/>
    </row>
    <row r="730" spans="3:25" s="175" customFormat="1" ht="12.75" customHeight="1">
      <c r="C730" s="299"/>
      <c r="D730" s="299"/>
      <c r="E730" s="299"/>
      <c r="G730" s="208"/>
      <c r="H730" s="176"/>
      <c r="I730" s="176"/>
      <c r="L730" s="204"/>
      <c r="M730" s="200"/>
      <c r="P730" s="200"/>
      <c r="Q730" s="163"/>
      <c r="R730" s="163"/>
      <c r="S730" s="163"/>
      <c r="T730" s="163"/>
      <c r="U730" s="163"/>
      <c r="V730" s="163"/>
      <c r="W730" s="163"/>
      <c r="X730" s="163"/>
      <c r="Y730" s="163"/>
    </row>
    <row r="731" spans="3:25" s="175" customFormat="1" ht="12.75" customHeight="1">
      <c r="C731" s="299"/>
      <c r="D731" s="299"/>
      <c r="E731" s="299"/>
      <c r="G731" s="208"/>
      <c r="H731" s="176"/>
      <c r="I731" s="176"/>
      <c r="L731" s="204"/>
      <c r="M731" s="200"/>
      <c r="P731" s="200"/>
      <c r="Q731" s="163"/>
      <c r="R731" s="163"/>
      <c r="S731" s="163"/>
      <c r="T731" s="163"/>
      <c r="U731" s="163"/>
      <c r="V731" s="163"/>
      <c r="W731" s="163"/>
      <c r="X731" s="163"/>
      <c r="Y731" s="163"/>
    </row>
    <row r="732" spans="3:25" s="175" customFormat="1" ht="12.75" customHeight="1">
      <c r="C732" s="299"/>
      <c r="D732" s="299"/>
      <c r="E732" s="299"/>
      <c r="G732" s="208"/>
      <c r="H732" s="176"/>
      <c r="I732" s="176"/>
      <c r="L732" s="204"/>
      <c r="M732" s="200"/>
      <c r="P732" s="200"/>
      <c r="Q732" s="163"/>
      <c r="R732" s="163"/>
      <c r="S732" s="163"/>
      <c r="T732" s="163"/>
      <c r="U732" s="163"/>
      <c r="V732" s="163"/>
      <c r="W732" s="163"/>
      <c r="X732" s="163"/>
      <c r="Y732" s="163"/>
    </row>
    <row r="733" spans="3:25" s="175" customFormat="1" ht="12.75" customHeight="1">
      <c r="C733" s="299"/>
      <c r="D733" s="299"/>
      <c r="E733" s="299"/>
      <c r="G733" s="208"/>
      <c r="H733" s="176"/>
      <c r="I733" s="176"/>
      <c r="L733" s="204"/>
      <c r="M733" s="200"/>
      <c r="P733" s="200"/>
      <c r="Q733" s="163"/>
      <c r="R733" s="163"/>
      <c r="S733" s="163"/>
      <c r="T733" s="163"/>
      <c r="U733" s="163"/>
      <c r="V733" s="163"/>
      <c r="W733" s="163"/>
      <c r="X733" s="163"/>
      <c r="Y733" s="163"/>
    </row>
    <row r="734" spans="3:25" s="175" customFormat="1" ht="12.75" customHeight="1">
      <c r="C734" s="299"/>
      <c r="D734" s="299"/>
      <c r="E734" s="299"/>
      <c r="G734" s="208"/>
      <c r="H734" s="176"/>
      <c r="I734" s="176"/>
      <c r="L734" s="204"/>
      <c r="M734" s="200"/>
      <c r="P734" s="200"/>
      <c r="Q734" s="163"/>
      <c r="R734" s="163"/>
      <c r="S734" s="163"/>
      <c r="T734" s="163"/>
      <c r="U734" s="163"/>
      <c r="V734" s="163"/>
      <c r="W734" s="163"/>
      <c r="X734" s="163"/>
      <c r="Y734" s="163"/>
    </row>
    <row r="735" spans="3:25" s="175" customFormat="1" ht="12.75" customHeight="1">
      <c r="C735" s="299"/>
      <c r="D735" s="299"/>
      <c r="E735" s="299"/>
      <c r="G735" s="208"/>
      <c r="H735" s="176"/>
      <c r="I735" s="176"/>
      <c r="L735" s="204"/>
      <c r="M735" s="200"/>
      <c r="P735" s="200"/>
      <c r="Q735" s="163"/>
      <c r="R735" s="163"/>
      <c r="S735" s="163"/>
      <c r="T735" s="163"/>
      <c r="U735" s="163"/>
      <c r="V735" s="163"/>
      <c r="W735" s="163"/>
      <c r="X735" s="163"/>
      <c r="Y735" s="163"/>
    </row>
    <row r="736" spans="3:25" s="175" customFormat="1" ht="12.75" customHeight="1">
      <c r="C736" s="299"/>
      <c r="D736" s="299"/>
      <c r="E736" s="299"/>
      <c r="G736" s="208"/>
      <c r="H736" s="176"/>
      <c r="I736" s="176"/>
      <c r="L736" s="204"/>
      <c r="M736" s="200"/>
      <c r="P736" s="200"/>
      <c r="Q736" s="163"/>
      <c r="R736" s="163"/>
      <c r="S736" s="163"/>
      <c r="T736" s="163"/>
      <c r="U736" s="163"/>
      <c r="V736" s="163"/>
      <c r="W736" s="163"/>
      <c r="X736" s="163"/>
      <c r="Y736" s="163"/>
    </row>
    <row r="737" spans="3:25" s="175" customFormat="1" ht="12.75" customHeight="1">
      <c r="C737" s="299"/>
      <c r="D737" s="299"/>
      <c r="E737" s="299"/>
      <c r="G737" s="208"/>
      <c r="H737" s="176"/>
      <c r="I737" s="176"/>
      <c r="L737" s="204"/>
      <c r="M737" s="200"/>
      <c r="P737" s="200"/>
      <c r="Q737" s="163"/>
      <c r="R737" s="163"/>
      <c r="S737" s="163"/>
      <c r="T737" s="163"/>
      <c r="U737" s="163"/>
      <c r="V737" s="163"/>
      <c r="W737" s="163"/>
      <c r="X737" s="163"/>
      <c r="Y737" s="163"/>
    </row>
    <row r="738" spans="3:25" s="175" customFormat="1" ht="12.75" customHeight="1">
      <c r="C738" s="299"/>
      <c r="D738" s="299"/>
      <c r="E738" s="299"/>
      <c r="G738" s="208"/>
      <c r="H738" s="176"/>
      <c r="I738" s="176"/>
      <c r="L738" s="204"/>
      <c r="M738" s="200"/>
      <c r="P738" s="200"/>
      <c r="Q738" s="163"/>
      <c r="R738" s="163"/>
      <c r="S738" s="163"/>
      <c r="T738" s="163"/>
      <c r="U738" s="163"/>
      <c r="V738" s="163"/>
      <c r="W738" s="163"/>
      <c r="X738" s="163"/>
      <c r="Y738" s="163"/>
    </row>
    <row r="739" spans="3:25" s="175" customFormat="1" ht="12.75" customHeight="1">
      <c r="C739" s="299"/>
      <c r="D739" s="299"/>
      <c r="E739" s="299"/>
      <c r="G739" s="208"/>
      <c r="H739" s="176"/>
      <c r="I739" s="176"/>
      <c r="L739" s="204"/>
      <c r="M739" s="200"/>
      <c r="P739" s="200"/>
      <c r="Q739" s="163"/>
      <c r="R739" s="163"/>
      <c r="S739" s="163"/>
      <c r="T739" s="163"/>
      <c r="U739" s="163"/>
      <c r="V739" s="163"/>
      <c r="W739" s="163"/>
      <c r="X739" s="163"/>
      <c r="Y739" s="163"/>
    </row>
    <row r="740" spans="3:25" s="175" customFormat="1" ht="12.75" customHeight="1">
      <c r="C740" s="299"/>
      <c r="D740" s="299"/>
      <c r="E740" s="299"/>
      <c r="G740" s="208"/>
      <c r="H740" s="176"/>
      <c r="I740" s="176"/>
      <c r="L740" s="204"/>
      <c r="M740" s="200"/>
      <c r="P740" s="200"/>
      <c r="Q740" s="163"/>
      <c r="R740" s="163"/>
      <c r="S740" s="163"/>
      <c r="T740" s="163"/>
      <c r="U740" s="163"/>
      <c r="V740" s="163"/>
      <c r="W740" s="163"/>
      <c r="X740" s="163"/>
      <c r="Y740" s="163"/>
    </row>
    <row r="741" spans="3:25" s="175" customFormat="1" ht="12.75" customHeight="1">
      <c r="C741" s="299"/>
      <c r="D741" s="299"/>
      <c r="E741" s="299"/>
      <c r="G741" s="208"/>
      <c r="H741" s="176"/>
      <c r="I741" s="176"/>
      <c r="L741" s="204"/>
      <c r="M741" s="200"/>
      <c r="P741" s="200"/>
      <c r="Q741" s="163"/>
      <c r="R741" s="163"/>
      <c r="S741" s="163"/>
      <c r="T741" s="163"/>
      <c r="U741" s="163"/>
      <c r="V741" s="163"/>
      <c r="W741" s="163"/>
      <c r="X741" s="163"/>
      <c r="Y741" s="163"/>
    </row>
    <row r="742" spans="3:25" s="175" customFormat="1" ht="12.75" customHeight="1">
      <c r="C742" s="299"/>
      <c r="D742" s="299"/>
      <c r="E742" s="299"/>
      <c r="G742" s="208"/>
      <c r="H742" s="176"/>
      <c r="I742" s="176"/>
      <c r="L742" s="204"/>
      <c r="M742" s="200"/>
      <c r="P742" s="200"/>
      <c r="Q742" s="163"/>
      <c r="R742" s="163"/>
      <c r="S742" s="163"/>
      <c r="T742" s="163"/>
      <c r="U742" s="163"/>
      <c r="V742" s="163"/>
      <c r="W742" s="163"/>
      <c r="X742" s="163"/>
      <c r="Y742" s="163"/>
    </row>
    <row r="743" spans="3:25" s="175" customFormat="1" ht="12.75" customHeight="1">
      <c r="C743" s="299"/>
      <c r="D743" s="299"/>
      <c r="E743" s="299"/>
      <c r="G743" s="208"/>
      <c r="H743" s="176"/>
      <c r="I743" s="176"/>
      <c r="L743" s="204"/>
      <c r="M743" s="200"/>
      <c r="P743" s="200"/>
      <c r="Q743" s="163"/>
      <c r="R743" s="163"/>
      <c r="S743" s="163"/>
      <c r="T743" s="163"/>
      <c r="U743" s="163"/>
      <c r="V743" s="163"/>
      <c r="W743" s="163"/>
      <c r="X743" s="163"/>
      <c r="Y743" s="163"/>
    </row>
    <row r="744" spans="3:25" s="175" customFormat="1" ht="12.75" customHeight="1">
      <c r="C744" s="299"/>
      <c r="D744" s="299"/>
      <c r="E744" s="299"/>
      <c r="G744" s="208"/>
      <c r="H744" s="176"/>
      <c r="I744" s="176"/>
      <c r="L744" s="204"/>
      <c r="M744" s="200"/>
      <c r="P744" s="200"/>
      <c r="Q744" s="163"/>
      <c r="R744" s="163"/>
      <c r="S744" s="163"/>
      <c r="T744" s="163"/>
      <c r="U744" s="163"/>
      <c r="V744" s="163"/>
      <c r="W744" s="163"/>
      <c r="X744" s="163"/>
      <c r="Y744" s="163"/>
    </row>
    <row r="745" spans="3:25" s="175" customFormat="1" ht="12.75" customHeight="1">
      <c r="C745" s="299"/>
      <c r="D745" s="299"/>
      <c r="E745" s="299"/>
      <c r="G745" s="208"/>
      <c r="H745" s="176"/>
      <c r="I745" s="176"/>
      <c r="L745" s="204"/>
      <c r="M745" s="200"/>
      <c r="P745" s="200"/>
      <c r="Q745" s="163"/>
      <c r="R745" s="163"/>
      <c r="S745" s="163"/>
      <c r="T745" s="163"/>
      <c r="U745" s="163"/>
      <c r="V745" s="163"/>
      <c r="W745" s="163"/>
      <c r="X745" s="163"/>
      <c r="Y745" s="163"/>
    </row>
    <row r="746" spans="3:25" s="175" customFormat="1" ht="12.75" customHeight="1">
      <c r="C746" s="299"/>
      <c r="D746" s="299"/>
      <c r="E746" s="299"/>
      <c r="G746" s="208"/>
      <c r="H746" s="176"/>
      <c r="I746" s="176"/>
      <c r="L746" s="204"/>
      <c r="M746" s="200"/>
      <c r="P746" s="200"/>
      <c r="Q746" s="163"/>
      <c r="R746" s="163"/>
      <c r="S746" s="163"/>
      <c r="T746" s="163"/>
      <c r="U746" s="163"/>
      <c r="V746" s="163"/>
      <c r="W746" s="163"/>
      <c r="X746" s="163"/>
      <c r="Y746" s="163"/>
    </row>
    <row r="747" spans="3:25" s="175" customFormat="1" ht="12.75" customHeight="1">
      <c r="C747" s="299"/>
      <c r="D747" s="299"/>
      <c r="E747" s="299"/>
      <c r="G747" s="208"/>
      <c r="H747" s="176"/>
      <c r="I747" s="176"/>
      <c r="L747" s="204"/>
      <c r="M747" s="200"/>
      <c r="P747" s="200"/>
      <c r="Q747" s="163"/>
      <c r="R747" s="163"/>
      <c r="S747" s="163"/>
      <c r="T747" s="163"/>
      <c r="U747" s="163"/>
      <c r="V747" s="163"/>
      <c r="W747" s="163"/>
      <c r="X747" s="163"/>
      <c r="Y747" s="163"/>
    </row>
    <row r="748" spans="3:25" s="175" customFormat="1" ht="12.75" customHeight="1">
      <c r="C748" s="299"/>
      <c r="D748" s="299"/>
      <c r="E748" s="299"/>
      <c r="G748" s="208"/>
      <c r="H748" s="176"/>
      <c r="I748" s="176"/>
      <c r="L748" s="204"/>
      <c r="M748" s="200"/>
      <c r="P748" s="200"/>
      <c r="Q748" s="163"/>
      <c r="R748" s="163"/>
      <c r="S748" s="163"/>
      <c r="T748" s="163"/>
      <c r="U748" s="163"/>
      <c r="V748" s="163"/>
      <c r="W748" s="163"/>
      <c r="X748" s="163"/>
      <c r="Y748" s="163"/>
    </row>
    <row r="749" spans="3:25" s="175" customFormat="1" ht="12.75" customHeight="1">
      <c r="C749" s="299"/>
      <c r="D749" s="299"/>
      <c r="E749" s="299"/>
      <c r="G749" s="208"/>
      <c r="H749" s="176"/>
      <c r="I749" s="176"/>
      <c r="L749" s="204"/>
      <c r="M749" s="200"/>
      <c r="P749" s="200"/>
      <c r="Q749" s="163"/>
      <c r="R749" s="163"/>
      <c r="S749" s="163"/>
      <c r="T749" s="163"/>
      <c r="U749" s="163"/>
      <c r="V749" s="163"/>
      <c r="W749" s="163"/>
      <c r="X749" s="163"/>
      <c r="Y749" s="163"/>
    </row>
    <row r="750" spans="3:25" s="175" customFormat="1" ht="12.75" customHeight="1">
      <c r="C750" s="299"/>
      <c r="D750" s="299"/>
      <c r="E750" s="299"/>
      <c r="G750" s="208"/>
      <c r="H750" s="176"/>
      <c r="I750" s="176"/>
      <c r="L750" s="204"/>
      <c r="M750" s="200"/>
      <c r="P750" s="200"/>
      <c r="Q750" s="163"/>
      <c r="R750" s="163"/>
      <c r="S750" s="163"/>
      <c r="T750" s="163"/>
      <c r="U750" s="163"/>
      <c r="V750" s="163"/>
      <c r="W750" s="163"/>
      <c r="X750" s="163"/>
      <c r="Y750" s="163"/>
    </row>
    <row r="751" spans="3:25" s="175" customFormat="1" ht="12.75" customHeight="1">
      <c r="C751" s="299"/>
      <c r="D751" s="299"/>
      <c r="E751" s="299"/>
      <c r="G751" s="208"/>
      <c r="H751" s="176"/>
      <c r="I751" s="176"/>
      <c r="L751" s="204"/>
      <c r="M751" s="200"/>
      <c r="P751" s="200"/>
      <c r="Q751" s="163"/>
      <c r="R751" s="163"/>
      <c r="S751" s="163"/>
      <c r="T751" s="163"/>
      <c r="U751" s="163"/>
      <c r="V751" s="163"/>
      <c r="W751" s="163"/>
      <c r="X751" s="163"/>
      <c r="Y751" s="163"/>
    </row>
    <row r="752" spans="3:25" s="175" customFormat="1" ht="12.75" customHeight="1">
      <c r="C752" s="299"/>
      <c r="D752" s="299"/>
      <c r="E752" s="299"/>
      <c r="G752" s="208"/>
      <c r="H752" s="176"/>
      <c r="I752" s="176"/>
      <c r="L752" s="204"/>
      <c r="M752" s="200"/>
      <c r="P752" s="200"/>
      <c r="Q752" s="163"/>
      <c r="R752" s="163"/>
      <c r="S752" s="163"/>
      <c r="T752" s="163"/>
      <c r="U752" s="163"/>
      <c r="V752" s="163"/>
      <c r="W752" s="163"/>
      <c r="X752" s="163"/>
      <c r="Y752" s="163"/>
    </row>
    <row r="753" spans="3:25" s="175" customFormat="1" ht="12.75" customHeight="1">
      <c r="C753" s="299"/>
      <c r="D753" s="299"/>
      <c r="E753" s="299"/>
      <c r="G753" s="208"/>
      <c r="H753" s="176"/>
      <c r="I753" s="176"/>
      <c r="L753" s="204"/>
      <c r="M753" s="200"/>
      <c r="P753" s="200"/>
      <c r="Q753" s="163"/>
      <c r="R753" s="163"/>
      <c r="S753" s="163"/>
      <c r="T753" s="163"/>
      <c r="U753" s="163"/>
      <c r="V753" s="163"/>
      <c r="W753" s="163"/>
      <c r="X753" s="163"/>
      <c r="Y753" s="163"/>
    </row>
    <row r="754" spans="3:25" s="175" customFormat="1" ht="12.75" customHeight="1">
      <c r="C754" s="299"/>
      <c r="D754" s="299"/>
      <c r="E754" s="299"/>
      <c r="G754" s="208"/>
      <c r="H754" s="176"/>
      <c r="I754" s="176"/>
      <c r="L754" s="204"/>
      <c r="M754" s="200"/>
      <c r="P754" s="200"/>
      <c r="Q754" s="163"/>
      <c r="R754" s="163"/>
      <c r="S754" s="163"/>
      <c r="T754" s="163"/>
      <c r="U754" s="163"/>
      <c r="V754" s="163"/>
      <c r="W754" s="163"/>
      <c r="X754" s="163"/>
      <c r="Y754" s="163"/>
    </row>
    <row r="755" spans="3:25" s="175" customFormat="1" ht="12.75" customHeight="1">
      <c r="C755" s="299"/>
      <c r="D755" s="299"/>
      <c r="E755" s="299"/>
      <c r="G755" s="208"/>
      <c r="H755" s="176"/>
      <c r="I755" s="176"/>
      <c r="L755" s="204"/>
      <c r="M755" s="200"/>
      <c r="P755" s="200"/>
      <c r="Q755" s="163"/>
      <c r="R755" s="163"/>
      <c r="S755" s="163"/>
      <c r="T755" s="163"/>
      <c r="U755" s="163"/>
      <c r="V755" s="163"/>
      <c r="W755" s="163"/>
      <c r="X755" s="163"/>
      <c r="Y755" s="163"/>
    </row>
    <row r="756" spans="3:25" s="175" customFormat="1" ht="12.75" customHeight="1">
      <c r="C756" s="299"/>
      <c r="D756" s="299"/>
      <c r="E756" s="299"/>
      <c r="G756" s="208"/>
      <c r="H756" s="176"/>
      <c r="I756" s="176"/>
      <c r="L756" s="204"/>
      <c r="M756" s="200"/>
      <c r="P756" s="200"/>
      <c r="Q756" s="163"/>
      <c r="R756" s="163"/>
      <c r="S756" s="163"/>
      <c r="T756" s="163"/>
      <c r="U756" s="163"/>
      <c r="V756" s="163"/>
      <c r="W756" s="163"/>
      <c r="X756" s="163"/>
      <c r="Y756" s="163"/>
    </row>
    <row r="757" spans="3:25" s="175" customFormat="1" ht="12.75" customHeight="1">
      <c r="C757" s="299"/>
      <c r="D757" s="299"/>
      <c r="E757" s="299"/>
      <c r="G757" s="208"/>
      <c r="H757" s="176"/>
      <c r="I757" s="176"/>
      <c r="L757" s="204"/>
      <c r="M757" s="200"/>
      <c r="P757" s="200"/>
      <c r="Q757" s="163"/>
      <c r="R757" s="163"/>
      <c r="S757" s="163"/>
      <c r="T757" s="163"/>
      <c r="U757" s="163"/>
      <c r="V757" s="163"/>
      <c r="W757" s="163"/>
      <c r="X757" s="163"/>
      <c r="Y757" s="163"/>
    </row>
    <row r="758" spans="3:25" s="175" customFormat="1" ht="12.75" customHeight="1">
      <c r="C758" s="299"/>
      <c r="D758" s="299"/>
      <c r="E758" s="299"/>
      <c r="G758" s="208"/>
      <c r="H758" s="176"/>
      <c r="I758" s="176"/>
      <c r="L758" s="204"/>
      <c r="M758" s="200"/>
      <c r="P758" s="200"/>
      <c r="Q758" s="163"/>
      <c r="R758" s="163"/>
      <c r="S758" s="163"/>
      <c r="T758" s="163"/>
      <c r="U758" s="163"/>
      <c r="V758" s="163"/>
      <c r="W758" s="163"/>
      <c r="X758" s="163"/>
      <c r="Y758" s="163"/>
    </row>
    <row r="759" spans="3:25" s="175" customFormat="1" ht="12.75" customHeight="1">
      <c r="C759" s="299"/>
      <c r="D759" s="299"/>
      <c r="E759" s="299"/>
      <c r="G759" s="208"/>
      <c r="H759" s="176"/>
      <c r="I759" s="176"/>
      <c r="L759" s="204"/>
      <c r="M759" s="200"/>
      <c r="P759" s="200"/>
      <c r="Q759" s="163"/>
      <c r="R759" s="163"/>
      <c r="S759" s="163"/>
      <c r="T759" s="163"/>
      <c r="U759" s="163"/>
      <c r="V759" s="163"/>
      <c r="W759" s="163"/>
      <c r="X759" s="163"/>
      <c r="Y759" s="163"/>
    </row>
    <row r="760" spans="3:25" s="175" customFormat="1" ht="12.75" customHeight="1">
      <c r="C760" s="299"/>
      <c r="D760" s="299"/>
      <c r="E760" s="299"/>
      <c r="G760" s="208"/>
      <c r="H760" s="176"/>
      <c r="I760" s="176"/>
      <c r="L760" s="204"/>
      <c r="M760" s="200"/>
      <c r="P760" s="200"/>
      <c r="Q760" s="163"/>
      <c r="R760" s="163"/>
      <c r="S760" s="163"/>
      <c r="T760" s="163"/>
      <c r="U760" s="163"/>
      <c r="V760" s="163"/>
      <c r="W760" s="163"/>
      <c r="X760" s="163"/>
      <c r="Y760" s="163"/>
    </row>
    <row r="761" spans="3:25" s="175" customFormat="1" ht="12.75" customHeight="1">
      <c r="C761" s="299"/>
      <c r="D761" s="299"/>
      <c r="E761" s="299"/>
      <c r="G761" s="208"/>
      <c r="H761" s="176"/>
      <c r="I761" s="176"/>
      <c r="L761" s="204"/>
      <c r="M761" s="200"/>
      <c r="P761" s="200"/>
      <c r="Q761" s="163"/>
      <c r="R761" s="163"/>
      <c r="S761" s="163"/>
      <c r="T761" s="163"/>
      <c r="U761" s="163"/>
      <c r="V761" s="163"/>
      <c r="W761" s="163"/>
      <c r="X761" s="163"/>
      <c r="Y761" s="163"/>
    </row>
    <row r="762" spans="3:25" s="175" customFormat="1" ht="12.75" customHeight="1">
      <c r="C762" s="299"/>
      <c r="D762" s="299"/>
      <c r="E762" s="299"/>
      <c r="G762" s="208"/>
      <c r="H762" s="176"/>
      <c r="I762" s="176"/>
      <c r="L762" s="204"/>
      <c r="M762" s="200"/>
      <c r="P762" s="200"/>
      <c r="Q762" s="163"/>
      <c r="R762" s="163"/>
      <c r="S762" s="163"/>
      <c r="T762" s="163"/>
      <c r="U762" s="163"/>
      <c r="V762" s="163"/>
      <c r="W762" s="163"/>
      <c r="X762" s="163"/>
      <c r="Y762" s="163"/>
    </row>
    <row r="763" spans="3:25" s="175" customFormat="1" ht="12.75" customHeight="1">
      <c r="C763" s="299"/>
      <c r="D763" s="299"/>
      <c r="E763" s="299"/>
      <c r="G763" s="208"/>
      <c r="H763" s="176"/>
      <c r="I763" s="176"/>
      <c r="L763" s="204"/>
      <c r="M763" s="200"/>
      <c r="P763" s="200"/>
      <c r="Q763" s="163"/>
      <c r="R763" s="163"/>
      <c r="S763" s="163"/>
      <c r="T763" s="163"/>
      <c r="U763" s="163"/>
      <c r="V763" s="163"/>
      <c r="W763" s="163"/>
      <c r="X763" s="163"/>
      <c r="Y763" s="163"/>
    </row>
    <row r="764" spans="3:25" s="175" customFormat="1" ht="12.75" customHeight="1">
      <c r="C764" s="299"/>
      <c r="D764" s="299"/>
      <c r="E764" s="299"/>
      <c r="G764" s="208"/>
      <c r="H764" s="176"/>
      <c r="I764" s="176"/>
      <c r="L764" s="204"/>
      <c r="M764" s="200"/>
      <c r="P764" s="200"/>
      <c r="Q764" s="163"/>
      <c r="R764" s="163"/>
      <c r="S764" s="163"/>
      <c r="T764" s="163"/>
      <c r="U764" s="163"/>
      <c r="V764" s="163"/>
      <c r="W764" s="163"/>
      <c r="X764" s="163"/>
      <c r="Y764" s="163"/>
    </row>
    <row r="765" spans="3:25" s="175" customFormat="1" ht="12.75" customHeight="1">
      <c r="C765" s="299"/>
      <c r="D765" s="299"/>
      <c r="E765" s="299"/>
      <c r="G765" s="208"/>
      <c r="H765" s="176"/>
      <c r="I765" s="176"/>
      <c r="L765" s="204"/>
      <c r="M765" s="200"/>
      <c r="P765" s="200"/>
      <c r="Q765" s="163"/>
      <c r="R765" s="163"/>
      <c r="S765" s="163"/>
      <c r="T765" s="163"/>
      <c r="U765" s="163"/>
      <c r="V765" s="163"/>
      <c r="W765" s="163"/>
      <c r="X765" s="163"/>
      <c r="Y765" s="163"/>
    </row>
    <row r="766" spans="3:25" s="175" customFormat="1" ht="12.75" customHeight="1">
      <c r="C766" s="299"/>
      <c r="D766" s="299"/>
      <c r="E766" s="299"/>
      <c r="G766" s="208"/>
      <c r="H766" s="176"/>
      <c r="I766" s="176"/>
      <c r="L766" s="204"/>
      <c r="M766" s="200"/>
      <c r="P766" s="200"/>
      <c r="Q766" s="163"/>
      <c r="R766" s="163"/>
      <c r="S766" s="163"/>
      <c r="T766" s="163"/>
      <c r="U766" s="163"/>
      <c r="V766" s="163"/>
      <c r="W766" s="163"/>
      <c r="X766" s="163"/>
      <c r="Y766" s="163"/>
    </row>
    <row r="767" spans="3:25" s="175" customFormat="1" ht="12.75" customHeight="1">
      <c r="C767" s="299"/>
      <c r="D767" s="299"/>
      <c r="E767" s="299"/>
      <c r="G767" s="208"/>
      <c r="H767" s="176"/>
      <c r="I767" s="176"/>
      <c r="L767" s="204"/>
      <c r="M767" s="200"/>
      <c r="P767" s="200"/>
      <c r="Q767" s="163"/>
      <c r="R767" s="163"/>
      <c r="S767" s="163"/>
      <c r="T767" s="163"/>
      <c r="U767" s="163"/>
      <c r="V767" s="163"/>
      <c r="W767" s="163"/>
      <c r="X767" s="163"/>
      <c r="Y767" s="163"/>
    </row>
    <row r="768" spans="3:25" s="175" customFormat="1" ht="12.75" customHeight="1">
      <c r="C768" s="299"/>
      <c r="D768" s="299"/>
      <c r="E768" s="299"/>
      <c r="G768" s="208"/>
      <c r="H768" s="176"/>
      <c r="I768" s="176"/>
      <c r="L768" s="204"/>
      <c r="M768" s="200"/>
      <c r="P768" s="200"/>
      <c r="Q768" s="163"/>
      <c r="R768" s="163"/>
      <c r="S768" s="163"/>
      <c r="T768" s="163"/>
      <c r="U768" s="163"/>
      <c r="V768" s="163"/>
      <c r="W768" s="163"/>
      <c r="X768" s="163"/>
      <c r="Y768" s="163"/>
    </row>
    <row r="769" spans="3:25" s="175" customFormat="1" ht="12.75" customHeight="1">
      <c r="C769" s="299"/>
      <c r="D769" s="299"/>
      <c r="E769" s="299"/>
      <c r="G769" s="208"/>
      <c r="H769" s="176"/>
      <c r="I769" s="176"/>
      <c r="L769" s="204"/>
      <c r="M769" s="200"/>
      <c r="P769" s="200"/>
      <c r="Q769" s="163"/>
      <c r="R769" s="163"/>
      <c r="S769" s="163"/>
      <c r="T769" s="163"/>
      <c r="U769" s="163"/>
      <c r="V769" s="163"/>
      <c r="W769" s="163"/>
      <c r="X769" s="163"/>
      <c r="Y769" s="163"/>
    </row>
    <row r="770" spans="3:25" s="175" customFormat="1" ht="12.75" customHeight="1">
      <c r="C770" s="299"/>
      <c r="D770" s="299"/>
      <c r="E770" s="299"/>
      <c r="G770" s="208"/>
      <c r="H770" s="176"/>
      <c r="I770" s="176"/>
      <c r="L770" s="204"/>
      <c r="M770" s="200"/>
      <c r="P770" s="200"/>
      <c r="Q770" s="163"/>
      <c r="R770" s="163"/>
      <c r="S770" s="163"/>
      <c r="T770" s="163"/>
      <c r="U770" s="163"/>
      <c r="V770" s="163"/>
      <c r="W770" s="163"/>
      <c r="X770" s="163"/>
      <c r="Y770" s="163"/>
    </row>
    <row r="771" spans="3:25" s="175" customFormat="1" ht="12.75" customHeight="1">
      <c r="C771" s="299"/>
      <c r="D771" s="299"/>
      <c r="E771" s="299"/>
      <c r="G771" s="208"/>
      <c r="H771" s="176"/>
      <c r="I771" s="176"/>
      <c r="L771" s="204"/>
      <c r="M771" s="200"/>
      <c r="P771" s="200"/>
      <c r="Q771" s="163"/>
      <c r="R771" s="163"/>
      <c r="S771" s="163"/>
      <c r="T771" s="163"/>
      <c r="U771" s="163"/>
      <c r="V771" s="163"/>
      <c r="W771" s="163"/>
      <c r="X771" s="163"/>
      <c r="Y771" s="163"/>
    </row>
    <row r="772" spans="3:25" s="175" customFormat="1" ht="12.75" customHeight="1">
      <c r="C772" s="299"/>
      <c r="D772" s="299"/>
      <c r="E772" s="299"/>
      <c r="G772" s="208"/>
      <c r="H772" s="176"/>
      <c r="I772" s="176"/>
      <c r="L772" s="204"/>
      <c r="M772" s="200"/>
      <c r="P772" s="200"/>
      <c r="Q772" s="163"/>
      <c r="R772" s="163"/>
      <c r="S772" s="163"/>
      <c r="T772" s="163"/>
      <c r="U772" s="163"/>
      <c r="V772" s="163"/>
      <c r="W772" s="163"/>
      <c r="X772" s="163"/>
      <c r="Y772" s="163"/>
    </row>
    <row r="773" spans="3:25" s="175" customFormat="1" ht="12.75" customHeight="1">
      <c r="C773" s="299"/>
      <c r="D773" s="299"/>
      <c r="E773" s="299"/>
      <c r="G773" s="208"/>
      <c r="H773" s="176"/>
      <c r="I773" s="176"/>
      <c r="L773" s="204"/>
      <c r="M773" s="200"/>
      <c r="P773" s="200"/>
      <c r="Q773" s="163"/>
      <c r="R773" s="163"/>
      <c r="S773" s="163"/>
      <c r="T773" s="163"/>
      <c r="U773" s="163"/>
      <c r="V773" s="163"/>
      <c r="W773" s="163"/>
      <c r="X773" s="163"/>
      <c r="Y773" s="163"/>
    </row>
    <row r="774" spans="3:25" s="175" customFormat="1" ht="12.75" customHeight="1">
      <c r="C774" s="299"/>
      <c r="D774" s="299"/>
      <c r="E774" s="299"/>
      <c r="G774" s="208"/>
      <c r="H774" s="176"/>
      <c r="I774" s="176"/>
      <c r="L774" s="204"/>
      <c r="M774" s="200"/>
      <c r="P774" s="200"/>
      <c r="Q774" s="163"/>
      <c r="R774" s="163"/>
      <c r="S774" s="163"/>
      <c r="T774" s="163"/>
      <c r="U774" s="163"/>
      <c r="V774" s="163"/>
      <c r="W774" s="163"/>
      <c r="X774" s="163"/>
      <c r="Y774" s="163"/>
    </row>
    <row r="775" spans="3:25" s="175" customFormat="1" ht="12.75" customHeight="1">
      <c r="C775" s="299"/>
      <c r="D775" s="299"/>
      <c r="E775" s="299"/>
      <c r="G775" s="208"/>
      <c r="H775" s="176"/>
      <c r="I775" s="176"/>
      <c r="L775" s="204"/>
      <c r="M775" s="200"/>
      <c r="P775" s="200"/>
      <c r="Q775" s="163"/>
      <c r="R775" s="163"/>
      <c r="S775" s="163"/>
      <c r="T775" s="163"/>
      <c r="U775" s="163"/>
      <c r="V775" s="163"/>
      <c r="W775" s="163"/>
      <c r="X775" s="163"/>
      <c r="Y775" s="163"/>
    </row>
    <row r="776" spans="3:25" s="175" customFormat="1" ht="12.75" customHeight="1">
      <c r="C776" s="299"/>
      <c r="D776" s="299"/>
      <c r="E776" s="299"/>
      <c r="G776" s="208"/>
      <c r="H776" s="176"/>
      <c r="I776" s="176"/>
      <c r="L776" s="204"/>
      <c r="M776" s="200"/>
      <c r="P776" s="200"/>
      <c r="Q776" s="163"/>
      <c r="R776" s="163"/>
      <c r="S776" s="163"/>
      <c r="T776" s="163"/>
      <c r="U776" s="163"/>
      <c r="V776" s="163"/>
      <c r="W776" s="163"/>
      <c r="X776" s="163"/>
      <c r="Y776" s="163"/>
    </row>
    <row r="777" spans="3:25" s="175" customFormat="1" ht="12.75" customHeight="1">
      <c r="C777" s="299"/>
      <c r="D777" s="299"/>
      <c r="E777" s="299"/>
      <c r="G777" s="208"/>
      <c r="H777" s="176"/>
      <c r="I777" s="176"/>
      <c r="L777" s="204"/>
      <c r="M777" s="200"/>
      <c r="P777" s="200"/>
      <c r="Q777" s="163"/>
      <c r="R777" s="163"/>
      <c r="S777" s="163"/>
      <c r="T777" s="163"/>
      <c r="U777" s="163"/>
      <c r="V777" s="163"/>
      <c r="W777" s="163"/>
      <c r="X777" s="163"/>
      <c r="Y777" s="163"/>
    </row>
    <row r="778" spans="3:25" s="175" customFormat="1" ht="12.75" customHeight="1">
      <c r="C778" s="299"/>
      <c r="D778" s="299"/>
      <c r="E778" s="299"/>
      <c r="G778" s="208"/>
      <c r="H778" s="176"/>
      <c r="I778" s="176"/>
      <c r="L778" s="204"/>
      <c r="M778" s="200"/>
      <c r="P778" s="200"/>
      <c r="Q778" s="163"/>
      <c r="R778" s="163"/>
      <c r="S778" s="163"/>
      <c r="T778" s="163"/>
      <c r="U778" s="163"/>
      <c r="V778" s="163"/>
      <c r="W778" s="163"/>
      <c r="X778" s="163"/>
      <c r="Y778" s="163"/>
    </row>
    <row r="779" spans="3:25" s="175" customFormat="1" ht="12.75" customHeight="1">
      <c r="C779" s="299"/>
      <c r="D779" s="299"/>
      <c r="E779" s="299"/>
      <c r="G779" s="208"/>
      <c r="H779" s="176"/>
      <c r="I779" s="176"/>
      <c r="L779" s="204"/>
      <c r="M779" s="200"/>
      <c r="P779" s="200"/>
      <c r="Q779" s="163"/>
      <c r="R779" s="163"/>
      <c r="S779" s="163"/>
      <c r="T779" s="163"/>
      <c r="U779" s="163"/>
      <c r="V779" s="163"/>
      <c r="W779" s="163"/>
      <c r="X779" s="163"/>
      <c r="Y779" s="163"/>
    </row>
    <row r="780" spans="3:25" s="175" customFormat="1" ht="12.75" customHeight="1">
      <c r="C780" s="299"/>
      <c r="D780" s="299"/>
      <c r="E780" s="299"/>
      <c r="G780" s="208"/>
      <c r="H780" s="176"/>
      <c r="I780" s="176"/>
      <c r="L780" s="204"/>
      <c r="M780" s="200"/>
      <c r="P780" s="200"/>
      <c r="Q780" s="163"/>
      <c r="R780" s="163"/>
      <c r="S780" s="163"/>
      <c r="T780" s="163"/>
      <c r="U780" s="163"/>
      <c r="V780" s="163"/>
      <c r="W780" s="163"/>
      <c r="X780" s="163"/>
      <c r="Y780" s="163"/>
    </row>
    <row r="781" spans="3:25" s="175" customFormat="1" ht="12.75" customHeight="1">
      <c r="C781" s="299"/>
      <c r="D781" s="299"/>
      <c r="E781" s="299"/>
      <c r="G781" s="208"/>
      <c r="H781" s="176"/>
      <c r="I781" s="176"/>
      <c r="L781" s="204"/>
      <c r="M781" s="200"/>
      <c r="P781" s="200"/>
      <c r="Q781" s="163"/>
      <c r="R781" s="163"/>
      <c r="S781" s="163"/>
      <c r="T781" s="163"/>
      <c r="U781" s="163"/>
      <c r="V781" s="163"/>
      <c r="W781" s="163"/>
      <c r="X781" s="163"/>
      <c r="Y781" s="163"/>
    </row>
    <row r="782" spans="3:25" s="175" customFormat="1" ht="12.75" customHeight="1">
      <c r="C782" s="299"/>
      <c r="D782" s="299"/>
      <c r="E782" s="299"/>
      <c r="G782" s="208"/>
      <c r="H782" s="176"/>
      <c r="I782" s="176"/>
      <c r="L782" s="204"/>
      <c r="M782" s="200"/>
      <c r="P782" s="200"/>
      <c r="Q782" s="163"/>
      <c r="R782" s="163"/>
      <c r="S782" s="163"/>
      <c r="T782" s="163"/>
      <c r="U782" s="163"/>
      <c r="V782" s="163"/>
      <c r="W782" s="163"/>
      <c r="X782" s="163"/>
      <c r="Y782" s="163"/>
    </row>
    <row r="783" spans="3:25" s="175" customFormat="1" ht="12.75" customHeight="1">
      <c r="C783" s="299"/>
      <c r="D783" s="299"/>
      <c r="E783" s="299"/>
      <c r="G783" s="208"/>
      <c r="H783" s="176"/>
      <c r="I783" s="176"/>
      <c r="L783" s="204"/>
      <c r="M783" s="200"/>
      <c r="P783" s="200"/>
      <c r="Q783" s="163"/>
      <c r="R783" s="163"/>
      <c r="S783" s="163"/>
      <c r="T783" s="163"/>
      <c r="U783" s="163"/>
      <c r="V783" s="163"/>
      <c r="W783" s="163"/>
      <c r="X783" s="163"/>
      <c r="Y783" s="163"/>
    </row>
    <row r="784" spans="3:25" s="175" customFormat="1" ht="12.75" customHeight="1">
      <c r="C784" s="299"/>
      <c r="D784" s="299"/>
      <c r="E784" s="299"/>
      <c r="G784" s="208"/>
      <c r="H784" s="176"/>
      <c r="I784" s="176"/>
      <c r="L784" s="204"/>
      <c r="M784" s="200"/>
      <c r="P784" s="200"/>
      <c r="Q784" s="163"/>
      <c r="R784" s="163"/>
      <c r="S784" s="163"/>
      <c r="T784" s="163"/>
      <c r="U784" s="163"/>
      <c r="V784" s="163"/>
      <c r="W784" s="163"/>
      <c r="X784" s="163"/>
      <c r="Y784" s="163"/>
    </row>
    <row r="785" spans="3:25" s="175" customFormat="1" ht="12.75" customHeight="1">
      <c r="C785" s="299"/>
      <c r="D785" s="299"/>
      <c r="E785" s="299"/>
      <c r="G785" s="208"/>
      <c r="H785" s="176"/>
      <c r="I785" s="176"/>
      <c r="L785" s="204"/>
      <c r="M785" s="200"/>
      <c r="P785" s="200"/>
      <c r="Q785" s="163"/>
      <c r="R785" s="163"/>
      <c r="S785" s="163"/>
      <c r="T785" s="163"/>
      <c r="U785" s="163"/>
      <c r="V785" s="163"/>
      <c r="W785" s="163"/>
      <c r="X785" s="163"/>
      <c r="Y785" s="163"/>
    </row>
    <row r="786" spans="3:25" s="175" customFormat="1" ht="12.75" customHeight="1">
      <c r="C786" s="299"/>
      <c r="D786" s="299"/>
      <c r="E786" s="299"/>
      <c r="G786" s="208"/>
      <c r="H786" s="176"/>
      <c r="I786" s="176"/>
      <c r="L786" s="204"/>
      <c r="M786" s="200"/>
      <c r="P786" s="200"/>
      <c r="Q786" s="163"/>
      <c r="R786" s="163"/>
      <c r="S786" s="163"/>
      <c r="T786" s="163"/>
      <c r="U786" s="163"/>
      <c r="V786" s="163"/>
      <c r="W786" s="163"/>
      <c r="X786" s="163"/>
      <c r="Y786" s="163"/>
    </row>
    <row r="787" spans="3:25" s="175" customFormat="1" ht="12.75" customHeight="1">
      <c r="C787" s="299"/>
      <c r="D787" s="299"/>
      <c r="E787" s="299"/>
      <c r="G787" s="208"/>
      <c r="H787" s="176"/>
      <c r="I787" s="176"/>
      <c r="L787" s="204"/>
      <c r="M787" s="200"/>
      <c r="P787" s="200"/>
      <c r="Q787" s="163"/>
      <c r="R787" s="163"/>
      <c r="S787" s="163"/>
      <c r="T787" s="163"/>
      <c r="U787" s="163"/>
      <c r="V787" s="163"/>
      <c r="W787" s="163"/>
      <c r="X787" s="163"/>
      <c r="Y787" s="163"/>
    </row>
    <row r="788" spans="3:25" s="175" customFormat="1" ht="12.75" customHeight="1">
      <c r="C788" s="299"/>
      <c r="D788" s="299"/>
      <c r="E788" s="299"/>
      <c r="G788" s="208"/>
      <c r="H788" s="176"/>
      <c r="I788" s="176"/>
      <c r="L788" s="204"/>
      <c r="M788" s="200"/>
      <c r="P788" s="200"/>
      <c r="Q788" s="163"/>
      <c r="R788" s="163"/>
      <c r="S788" s="163"/>
      <c r="T788" s="163"/>
      <c r="U788" s="163"/>
      <c r="V788" s="163"/>
      <c r="W788" s="163"/>
      <c r="X788" s="163"/>
      <c r="Y788" s="163"/>
    </row>
    <row r="789" spans="3:25" s="175" customFormat="1" ht="12.75" customHeight="1">
      <c r="C789" s="299"/>
      <c r="D789" s="299"/>
      <c r="E789" s="299"/>
      <c r="G789" s="208"/>
      <c r="H789" s="176"/>
      <c r="I789" s="176"/>
      <c r="L789" s="204"/>
      <c r="M789" s="200"/>
      <c r="P789" s="200"/>
      <c r="Q789" s="163"/>
      <c r="R789" s="163"/>
      <c r="S789" s="163"/>
      <c r="T789" s="163"/>
      <c r="U789" s="163"/>
      <c r="V789" s="163"/>
      <c r="W789" s="163"/>
      <c r="X789" s="163"/>
      <c r="Y789" s="163"/>
    </row>
    <row r="790" spans="3:25" s="175" customFormat="1" ht="12.75" customHeight="1">
      <c r="C790" s="299"/>
      <c r="D790" s="299"/>
      <c r="E790" s="299"/>
      <c r="G790" s="208"/>
      <c r="H790" s="176"/>
      <c r="I790" s="176"/>
      <c r="L790" s="204"/>
      <c r="M790" s="200"/>
      <c r="P790" s="200"/>
      <c r="Q790" s="163"/>
      <c r="R790" s="163"/>
      <c r="S790" s="163"/>
      <c r="T790" s="163"/>
      <c r="U790" s="163"/>
      <c r="V790" s="163"/>
      <c r="W790" s="163"/>
      <c r="X790" s="163"/>
      <c r="Y790" s="163"/>
    </row>
    <row r="791" spans="3:25" s="175" customFormat="1" ht="12.75" customHeight="1">
      <c r="C791" s="299"/>
      <c r="D791" s="299"/>
      <c r="E791" s="299"/>
      <c r="G791" s="208"/>
      <c r="H791" s="176"/>
      <c r="I791" s="176"/>
      <c r="L791" s="204"/>
      <c r="M791" s="200"/>
      <c r="P791" s="200"/>
      <c r="Q791" s="163"/>
      <c r="R791" s="163"/>
      <c r="S791" s="163"/>
      <c r="T791" s="163"/>
      <c r="U791" s="163"/>
      <c r="V791" s="163"/>
      <c r="W791" s="163"/>
      <c r="X791" s="163"/>
      <c r="Y791" s="163"/>
    </row>
    <row r="792" spans="3:25" s="175" customFormat="1" ht="12.75" customHeight="1">
      <c r="C792" s="299"/>
      <c r="D792" s="299"/>
      <c r="E792" s="299"/>
      <c r="G792" s="208"/>
      <c r="H792" s="176"/>
      <c r="I792" s="176"/>
      <c r="L792" s="204"/>
      <c r="M792" s="200"/>
      <c r="P792" s="200"/>
      <c r="Q792" s="163"/>
      <c r="R792" s="163"/>
      <c r="S792" s="163"/>
      <c r="T792" s="163"/>
      <c r="U792" s="163"/>
      <c r="V792" s="163"/>
      <c r="W792" s="163"/>
      <c r="X792" s="163"/>
      <c r="Y792" s="163"/>
    </row>
    <row r="793" spans="3:25" s="175" customFormat="1" ht="12.75" customHeight="1">
      <c r="C793" s="299"/>
      <c r="D793" s="299"/>
      <c r="E793" s="299"/>
      <c r="G793" s="208"/>
      <c r="H793" s="176"/>
      <c r="I793" s="176"/>
      <c r="L793" s="204"/>
      <c r="M793" s="200"/>
      <c r="P793" s="200"/>
      <c r="Q793" s="163"/>
      <c r="R793" s="163"/>
      <c r="S793" s="163"/>
      <c r="T793" s="163"/>
      <c r="U793" s="163"/>
      <c r="V793" s="163"/>
      <c r="W793" s="163"/>
      <c r="X793" s="163"/>
      <c r="Y793" s="163"/>
    </row>
    <row r="794" spans="3:25" s="175" customFormat="1" ht="12.75" customHeight="1">
      <c r="C794" s="299"/>
      <c r="D794" s="299"/>
      <c r="E794" s="299"/>
      <c r="G794" s="208"/>
      <c r="H794" s="176"/>
      <c r="I794" s="176"/>
      <c r="L794" s="204"/>
      <c r="M794" s="200"/>
      <c r="P794" s="200"/>
      <c r="Q794" s="163"/>
      <c r="R794" s="163"/>
      <c r="S794" s="163"/>
      <c r="T794" s="163"/>
      <c r="U794" s="163"/>
      <c r="V794" s="163"/>
      <c r="W794" s="163"/>
      <c r="X794" s="163"/>
      <c r="Y794" s="163"/>
    </row>
    <row r="795" spans="3:25" s="175" customFormat="1" ht="12.75" customHeight="1">
      <c r="C795" s="299"/>
      <c r="D795" s="299"/>
      <c r="E795" s="299"/>
      <c r="G795" s="208"/>
      <c r="H795" s="176"/>
      <c r="I795" s="176"/>
      <c r="L795" s="204"/>
      <c r="M795" s="200"/>
      <c r="P795" s="200"/>
      <c r="Q795" s="163"/>
      <c r="R795" s="163"/>
      <c r="S795" s="163"/>
      <c r="T795" s="163"/>
      <c r="U795" s="163"/>
      <c r="V795" s="163"/>
      <c r="W795" s="163"/>
      <c r="X795" s="163"/>
      <c r="Y795" s="163"/>
    </row>
    <row r="796" spans="3:25" s="175" customFormat="1" ht="12.75" customHeight="1">
      <c r="C796" s="299"/>
      <c r="D796" s="299"/>
      <c r="E796" s="299"/>
      <c r="G796" s="208"/>
      <c r="H796" s="176"/>
      <c r="I796" s="176"/>
      <c r="L796" s="204"/>
      <c r="M796" s="200"/>
      <c r="P796" s="200"/>
      <c r="Q796" s="163"/>
      <c r="R796" s="163"/>
      <c r="S796" s="163"/>
      <c r="T796" s="163"/>
      <c r="U796" s="163"/>
      <c r="V796" s="163"/>
      <c r="W796" s="163"/>
      <c r="X796" s="163"/>
      <c r="Y796" s="163"/>
    </row>
    <row r="797" spans="3:25" s="175" customFormat="1" ht="12.75" customHeight="1">
      <c r="C797" s="299"/>
      <c r="D797" s="299"/>
      <c r="E797" s="299"/>
      <c r="G797" s="208"/>
      <c r="H797" s="176"/>
      <c r="I797" s="176"/>
      <c r="L797" s="204"/>
      <c r="M797" s="200"/>
      <c r="P797" s="200"/>
      <c r="Q797" s="163"/>
      <c r="R797" s="163"/>
      <c r="S797" s="163"/>
      <c r="T797" s="163"/>
      <c r="U797" s="163"/>
      <c r="V797" s="163"/>
      <c r="W797" s="163"/>
      <c r="X797" s="163"/>
      <c r="Y797" s="163"/>
    </row>
    <row r="798" spans="3:25" s="175" customFormat="1" ht="12.75" customHeight="1">
      <c r="C798" s="299"/>
      <c r="D798" s="299"/>
      <c r="E798" s="299"/>
      <c r="G798" s="208"/>
      <c r="H798" s="176"/>
      <c r="I798" s="176"/>
      <c r="L798" s="204"/>
      <c r="M798" s="200"/>
      <c r="P798" s="200"/>
      <c r="Q798" s="163"/>
      <c r="R798" s="163"/>
      <c r="S798" s="163"/>
      <c r="T798" s="163"/>
      <c r="U798" s="163"/>
      <c r="V798" s="163"/>
      <c r="W798" s="163"/>
      <c r="X798" s="163"/>
      <c r="Y798" s="163"/>
    </row>
    <row r="799" spans="3:25" s="175" customFormat="1" ht="12.75" customHeight="1">
      <c r="C799" s="299"/>
      <c r="D799" s="299"/>
      <c r="E799" s="299"/>
      <c r="G799" s="208"/>
      <c r="H799" s="176"/>
      <c r="I799" s="176"/>
      <c r="L799" s="204"/>
      <c r="M799" s="200"/>
      <c r="P799" s="200"/>
      <c r="Q799" s="163"/>
      <c r="R799" s="163"/>
      <c r="S799" s="163"/>
      <c r="T799" s="163"/>
      <c r="U799" s="163"/>
      <c r="V799" s="163"/>
      <c r="W799" s="163"/>
      <c r="X799" s="163"/>
      <c r="Y799" s="163"/>
    </row>
    <row r="800" spans="3:25" s="175" customFormat="1" ht="12.75" customHeight="1">
      <c r="C800" s="299"/>
      <c r="D800" s="299"/>
      <c r="E800" s="299"/>
      <c r="G800" s="208"/>
      <c r="H800" s="176"/>
      <c r="I800" s="176"/>
      <c r="L800" s="204"/>
      <c r="M800" s="200"/>
      <c r="P800" s="200"/>
      <c r="Q800" s="163"/>
      <c r="R800" s="163"/>
      <c r="S800" s="163"/>
      <c r="T800" s="163"/>
      <c r="U800" s="163"/>
      <c r="V800" s="163"/>
      <c r="W800" s="163"/>
      <c r="X800" s="163"/>
      <c r="Y800" s="163"/>
    </row>
    <row r="801" spans="3:25" s="175" customFormat="1" ht="12.75" customHeight="1">
      <c r="C801" s="299"/>
      <c r="D801" s="299"/>
      <c r="E801" s="299"/>
      <c r="G801" s="208"/>
      <c r="H801" s="176"/>
      <c r="I801" s="176"/>
      <c r="L801" s="204"/>
      <c r="M801" s="200"/>
      <c r="P801" s="200"/>
      <c r="Q801" s="163"/>
      <c r="R801" s="163"/>
      <c r="S801" s="163"/>
      <c r="T801" s="163"/>
      <c r="U801" s="163"/>
      <c r="V801" s="163"/>
      <c r="W801" s="163"/>
      <c r="X801" s="163"/>
      <c r="Y801" s="163"/>
    </row>
    <row r="802" spans="3:25" s="175" customFormat="1" ht="12.75" customHeight="1">
      <c r="C802" s="299"/>
      <c r="D802" s="299"/>
      <c r="E802" s="299"/>
      <c r="G802" s="208"/>
      <c r="H802" s="176"/>
      <c r="I802" s="176"/>
      <c r="L802" s="204"/>
      <c r="M802" s="200"/>
      <c r="P802" s="200"/>
      <c r="Q802" s="163"/>
      <c r="R802" s="163"/>
      <c r="S802" s="163"/>
      <c r="T802" s="163"/>
      <c r="U802" s="163"/>
      <c r="V802" s="163"/>
      <c r="W802" s="163"/>
      <c r="X802" s="163"/>
      <c r="Y802" s="163"/>
    </row>
    <row r="803" spans="3:25" s="175" customFormat="1" ht="12.75" customHeight="1">
      <c r="C803" s="299"/>
      <c r="D803" s="299"/>
      <c r="E803" s="299"/>
      <c r="G803" s="208"/>
      <c r="H803" s="176"/>
      <c r="I803" s="176"/>
      <c r="L803" s="204"/>
      <c r="M803" s="200"/>
      <c r="P803" s="200"/>
      <c r="Q803" s="163"/>
      <c r="R803" s="163"/>
      <c r="S803" s="163"/>
      <c r="T803" s="163"/>
      <c r="U803" s="163"/>
      <c r="V803" s="163"/>
      <c r="W803" s="163"/>
      <c r="X803" s="163"/>
      <c r="Y803" s="163"/>
    </row>
    <row r="804" spans="3:25" s="175" customFormat="1" ht="12.75" customHeight="1">
      <c r="C804" s="299"/>
      <c r="D804" s="299"/>
      <c r="E804" s="299"/>
      <c r="G804" s="208"/>
      <c r="H804" s="176"/>
      <c r="I804" s="176"/>
      <c r="L804" s="204"/>
      <c r="M804" s="200"/>
      <c r="P804" s="200"/>
      <c r="Q804" s="163"/>
      <c r="R804" s="163"/>
      <c r="S804" s="163"/>
      <c r="T804" s="163"/>
      <c r="U804" s="163"/>
      <c r="V804" s="163"/>
      <c r="W804" s="163"/>
      <c r="X804" s="163"/>
      <c r="Y804" s="163"/>
    </row>
    <row r="805" spans="3:25" s="175" customFormat="1" ht="12.75" customHeight="1">
      <c r="C805" s="299"/>
      <c r="D805" s="299"/>
      <c r="E805" s="299"/>
      <c r="G805" s="208"/>
      <c r="H805" s="176"/>
      <c r="I805" s="176"/>
      <c r="L805" s="204"/>
      <c r="M805" s="200"/>
      <c r="P805" s="200"/>
      <c r="Q805" s="163"/>
      <c r="R805" s="163"/>
      <c r="S805" s="163"/>
      <c r="T805" s="163"/>
      <c r="U805" s="163"/>
      <c r="V805" s="163"/>
      <c r="W805" s="163"/>
      <c r="X805" s="163"/>
      <c r="Y805" s="163"/>
    </row>
    <row r="806" spans="3:25" s="175" customFormat="1" ht="12.75" customHeight="1">
      <c r="C806" s="299"/>
      <c r="D806" s="299"/>
      <c r="E806" s="299"/>
      <c r="G806" s="208"/>
      <c r="H806" s="176"/>
      <c r="I806" s="176"/>
      <c r="L806" s="204"/>
      <c r="M806" s="200"/>
      <c r="P806" s="200"/>
      <c r="Q806" s="163"/>
      <c r="R806" s="163"/>
      <c r="S806" s="163"/>
      <c r="T806" s="163"/>
      <c r="U806" s="163"/>
      <c r="V806" s="163"/>
      <c r="W806" s="163"/>
      <c r="X806" s="163"/>
      <c r="Y806" s="163"/>
    </row>
    <row r="807" spans="3:25" s="175" customFormat="1" ht="12.75" customHeight="1">
      <c r="C807" s="299"/>
      <c r="D807" s="299"/>
      <c r="E807" s="299"/>
      <c r="G807" s="208"/>
      <c r="H807" s="176"/>
      <c r="I807" s="176"/>
      <c r="L807" s="204"/>
      <c r="M807" s="200"/>
      <c r="P807" s="200"/>
      <c r="Q807" s="163"/>
      <c r="R807" s="163"/>
      <c r="S807" s="163"/>
      <c r="T807" s="163"/>
      <c r="U807" s="163"/>
      <c r="V807" s="163"/>
      <c r="W807" s="163"/>
      <c r="X807" s="163"/>
      <c r="Y807" s="163"/>
    </row>
    <row r="808" spans="3:25" s="175" customFormat="1" ht="12.75" customHeight="1">
      <c r="C808" s="299"/>
      <c r="D808" s="299"/>
      <c r="E808" s="299"/>
      <c r="G808" s="208"/>
      <c r="H808" s="176"/>
      <c r="I808" s="176"/>
      <c r="L808" s="204"/>
      <c r="M808" s="200"/>
      <c r="P808" s="200"/>
      <c r="Q808" s="163"/>
      <c r="R808" s="163"/>
      <c r="S808" s="163"/>
      <c r="T808" s="163"/>
      <c r="U808" s="163"/>
      <c r="V808" s="163"/>
      <c r="W808" s="163"/>
      <c r="X808" s="163"/>
      <c r="Y808" s="163"/>
    </row>
    <row r="809" spans="3:25" s="175" customFormat="1" ht="12.75" customHeight="1">
      <c r="C809" s="299"/>
      <c r="D809" s="299"/>
      <c r="E809" s="299"/>
      <c r="G809" s="208"/>
      <c r="H809" s="176"/>
      <c r="I809" s="176"/>
      <c r="L809" s="204"/>
      <c r="M809" s="200"/>
      <c r="P809" s="200"/>
      <c r="Q809" s="163"/>
      <c r="R809" s="163"/>
      <c r="S809" s="163"/>
      <c r="T809" s="163"/>
      <c r="U809" s="163"/>
      <c r="V809" s="163"/>
      <c r="W809" s="163"/>
      <c r="X809" s="163"/>
      <c r="Y809" s="163"/>
    </row>
    <row r="810" spans="3:25" s="175" customFormat="1" ht="12.75" customHeight="1">
      <c r="C810" s="299"/>
      <c r="D810" s="299"/>
      <c r="E810" s="299"/>
      <c r="G810" s="208"/>
      <c r="H810" s="176"/>
      <c r="I810" s="176"/>
      <c r="L810" s="204"/>
      <c r="M810" s="200"/>
      <c r="P810" s="200"/>
      <c r="Q810" s="163"/>
      <c r="R810" s="163"/>
      <c r="S810" s="163"/>
      <c r="T810" s="163"/>
      <c r="U810" s="163"/>
      <c r="V810" s="163"/>
      <c r="W810" s="163"/>
      <c r="X810" s="163"/>
      <c r="Y810" s="163"/>
    </row>
    <row r="811" spans="3:25" s="175" customFormat="1" ht="12.75" customHeight="1">
      <c r="C811" s="299"/>
      <c r="D811" s="299"/>
      <c r="E811" s="299"/>
      <c r="G811" s="208"/>
      <c r="H811" s="176"/>
      <c r="I811" s="176"/>
      <c r="L811" s="204"/>
      <c r="M811" s="200"/>
      <c r="P811" s="200"/>
      <c r="Q811" s="163"/>
      <c r="R811" s="163"/>
      <c r="S811" s="163"/>
      <c r="T811" s="163"/>
      <c r="U811" s="163"/>
      <c r="V811" s="163"/>
      <c r="W811" s="163"/>
      <c r="X811" s="163"/>
      <c r="Y811" s="163"/>
    </row>
    <row r="812" spans="3:25" s="175" customFormat="1" ht="12.75" customHeight="1">
      <c r="C812" s="299"/>
      <c r="D812" s="299"/>
      <c r="E812" s="299"/>
      <c r="G812" s="208"/>
      <c r="H812" s="176"/>
      <c r="I812" s="176"/>
      <c r="L812" s="204"/>
      <c r="M812" s="200"/>
      <c r="P812" s="200"/>
      <c r="Q812" s="163"/>
      <c r="R812" s="163"/>
      <c r="S812" s="163"/>
      <c r="T812" s="163"/>
      <c r="U812" s="163"/>
      <c r="V812" s="163"/>
      <c r="W812" s="163"/>
      <c r="X812" s="163"/>
      <c r="Y812" s="163"/>
    </row>
    <row r="813" spans="3:25" s="175" customFormat="1" ht="12.75" customHeight="1">
      <c r="C813" s="299"/>
      <c r="D813" s="299"/>
      <c r="E813" s="299"/>
      <c r="G813" s="208"/>
      <c r="H813" s="176"/>
      <c r="I813" s="176"/>
      <c r="L813" s="204"/>
      <c r="M813" s="200"/>
      <c r="P813" s="200"/>
      <c r="Q813" s="163"/>
      <c r="R813" s="163"/>
      <c r="S813" s="163"/>
      <c r="T813" s="163"/>
      <c r="U813" s="163"/>
      <c r="V813" s="163"/>
      <c r="W813" s="163"/>
      <c r="X813" s="163"/>
      <c r="Y813" s="163"/>
    </row>
    <row r="814" spans="3:25" s="175" customFormat="1" ht="12.75" customHeight="1">
      <c r="C814" s="299"/>
      <c r="D814" s="299"/>
      <c r="E814" s="299"/>
      <c r="G814" s="208"/>
      <c r="H814" s="176"/>
      <c r="I814" s="176"/>
      <c r="L814" s="204"/>
      <c r="M814" s="200"/>
      <c r="P814" s="200"/>
      <c r="Q814" s="163"/>
      <c r="R814" s="163"/>
      <c r="S814" s="163"/>
      <c r="T814" s="163"/>
      <c r="U814" s="163"/>
      <c r="V814" s="163"/>
      <c r="W814" s="163"/>
      <c r="X814" s="163"/>
      <c r="Y814" s="163"/>
    </row>
    <row r="815" spans="3:25" s="175" customFormat="1" ht="12.75" customHeight="1">
      <c r="C815" s="299"/>
      <c r="D815" s="299"/>
      <c r="E815" s="299"/>
      <c r="G815" s="208"/>
      <c r="H815" s="176"/>
      <c r="I815" s="176"/>
      <c r="L815" s="204"/>
      <c r="M815" s="200"/>
      <c r="P815" s="200"/>
      <c r="Q815" s="163"/>
      <c r="R815" s="163"/>
      <c r="S815" s="163"/>
      <c r="T815" s="163"/>
      <c r="U815" s="163"/>
      <c r="V815" s="163"/>
      <c r="W815" s="163"/>
      <c r="X815" s="163"/>
      <c r="Y815" s="163"/>
    </row>
    <row r="816" spans="3:25" s="175" customFormat="1" ht="12.75" customHeight="1">
      <c r="C816" s="299"/>
      <c r="D816" s="299"/>
      <c r="E816" s="299"/>
      <c r="G816" s="208"/>
      <c r="H816" s="176"/>
      <c r="I816" s="176"/>
      <c r="L816" s="204"/>
      <c r="M816" s="200"/>
      <c r="P816" s="200"/>
      <c r="Q816" s="163"/>
      <c r="R816" s="163"/>
      <c r="S816" s="163"/>
      <c r="T816" s="163"/>
      <c r="U816" s="163"/>
      <c r="V816" s="163"/>
      <c r="W816" s="163"/>
      <c r="X816" s="163"/>
      <c r="Y816" s="163"/>
    </row>
    <row r="817" spans="3:25" s="175" customFormat="1" ht="12.75" customHeight="1">
      <c r="C817" s="299"/>
      <c r="D817" s="299"/>
      <c r="E817" s="299"/>
      <c r="G817" s="208"/>
      <c r="H817" s="176"/>
      <c r="I817" s="176"/>
      <c r="L817" s="204"/>
      <c r="M817" s="200"/>
      <c r="P817" s="200"/>
      <c r="Q817" s="163"/>
      <c r="R817" s="163"/>
      <c r="S817" s="163"/>
      <c r="T817" s="163"/>
      <c r="U817" s="163"/>
      <c r="V817" s="163"/>
      <c r="W817" s="163"/>
      <c r="X817" s="163"/>
      <c r="Y817" s="163"/>
    </row>
    <row r="818" spans="3:25" s="175" customFormat="1" ht="12.75" customHeight="1">
      <c r="C818" s="299"/>
      <c r="D818" s="299"/>
      <c r="E818" s="299"/>
      <c r="G818" s="208"/>
      <c r="H818" s="176"/>
      <c r="I818" s="176"/>
      <c r="L818" s="204"/>
      <c r="M818" s="200"/>
      <c r="P818" s="200"/>
      <c r="Q818" s="163"/>
      <c r="R818" s="163"/>
      <c r="S818" s="163"/>
      <c r="T818" s="163"/>
      <c r="U818" s="163"/>
      <c r="V818" s="163"/>
      <c r="W818" s="163"/>
      <c r="X818" s="163"/>
      <c r="Y818" s="163"/>
    </row>
    <row r="819" spans="3:25" s="175" customFormat="1" ht="12.75" customHeight="1">
      <c r="C819" s="299"/>
      <c r="D819" s="299"/>
      <c r="E819" s="299"/>
      <c r="G819" s="208"/>
      <c r="H819" s="176"/>
      <c r="I819" s="176"/>
      <c r="L819" s="204"/>
      <c r="M819" s="200"/>
      <c r="P819" s="200"/>
      <c r="Q819" s="163"/>
      <c r="R819" s="163"/>
      <c r="S819" s="163"/>
      <c r="T819" s="163"/>
      <c r="U819" s="163"/>
      <c r="V819" s="163"/>
      <c r="W819" s="163"/>
      <c r="X819" s="163"/>
      <c r="Y819" s="163"/>
    </row>
    <row r="820" spans="3:25" s="175" customFormat="1" ht="12.75" customHeight="1">
      <c r="C820" s="299"/>
      <c r="D820" s="299"/>
      <c r="E820" s="299"/>
      <c r="G820" s="208"/>
      <c r="H820" s="176"/>
      <c r="I820" s="176"/>
      <c r="L820" s="204"/>
      <c r="M820" s="200"/>
      <c r="P820" s="200"/>
      <c r="Q820" s="163"/>
      <c r="R820" s="163"/>
      <c r="S820" s="163"/>
      <c r="T820" s="163"/>
      <c r="U820" s="163"/>
      <c r="V820" s="163"/>
      <c r="W820" s="163"/>
      <c r="X820" s="163"/>
      <c r="Y820" s="163"/>
    </row>
    <row r="821" spans="3:25" s="175" customFormat="1" ht="12.75" customHeight="1">
      <c r="C821" s="299"/>
      <c r="D821" s="299"/>
      <c r="E821" s="299"/>
      <c r="G821" s="208"/>
      <c r="H821" s="176"/>
      <c r="I821" s="176"/>
      <c r="L821" s="204"/>
      <c r="M821" s="200"/>
      <c r="P821" s="200"/>
      <c r="Q821" s="163"/>
      <c r="R821" s="163"/>
      <c r="S821" s="163"/>
      <c r="T821" s="163"/>
      <c r="U821" s="163"/>
      <c r="V821" s="163"/>
      <c r="W821" s="163"/>
      <c r="X821" s="163"/>
      <c r="Y821" s="163"/>
    </row>
    <row r="822" spans="3:25" s="175" customFormat="1" ht="12.75" customHeight="1">
      <c r="C822" s="299"/>
      <c r="D822" s="299"/>
      <c r="E822" s="299"/>
      <c r="G822" s="208"/>
      <c r="H822" s="176"/>
      <c r="I822" s="176"/>
      <c r="L822" s="204"/>
      <c r="M822" s="200"/>
      <c r="P822" s="200"/>
      <c r="Q822" s="163"/>
      <c r="R822" s="163"/>
      <c r="S822" s="163"/>
      <c r="T822" s="163"/>
      <c r="U822" s="163"/>
      <c r="V822" s="163"/>
      <c r="W822" s="163"/>
      <c r="X822" s="163"/>
      <c r="Y822" s="163"/>
    </row>
    <row r="823" spans="3:25" s="175" customFormat="1" ht="12.75" customHeight="1">
      <c r="C823" s="299"/>
      <c r="D823" s="299"/>
      <c r="E823" s="299"/>
      <c r="G823" s="208"/>
      <c r="H823" s="176"/>
      <c r="I823" s="176"/>
      <c r="L823" s="204"/>
      <c r="M823" s="200"/>
      <c r="P823" s="200"/>
      <c r="Q823" s="163"/>
      <c r="R823" s="163"/>
      <c r="S823" s="163"/>
      <c r="T823" s="163"/>
      <c r="U823" s="163"/>
      <c r="V823" s="163"/>
      <c r="W823" s="163"/>
      <c r="X823" s="163"/>
      <c r="Y823" s="163"/>
    </row>
    <row r="824" spans="3:25" s="175" customFormat="1" ht="12.75" customHeight="1">
      <c r="C824" s="299"/>
      <c r="D824" s="299"/>
      <c r="E824" s="299"/>
      <c r="G824" s="208"/>
      <c r="H824" s="176"/>
      <c r="I824" s="176"/>
      <c r="L824" s="204"/>
      <c r="M824" s="200"/>
      <c r="P824" s="200"/>
      <c r="Q824" s="163"/>
      <c r="R824" s="163"/>
      <c r="S824" s="163"/>
      <c r="T824" s="163"/>
      <c r="U824" s="163"/>
      <c r="V824" s="163"/>
      <c r="W824" s="163"/>
      <c r="X824" s="163"/>
      <c r="Y824" s="163"/>
    </row>
    <row r="825" spans="3:25" s="175" customFormat="1" ht="12.75" customHeight="1">
      <c r="C825" s="299"/>
      <c r="D825" s="299"/>
      <c r="E825" s="299"/>
      <c r="G825" s="208"/>
      <c r="H825" s="176"/>
      <c r="I825" s="176"/>
      <c r="L825" s="204"/>
      <c r="M825" s="200"/>
      <c r="P825" s="200"/>
      <c r="Q825" s="163"/>
      <c r="R825" s="163"/>
      <c r="S825" s="163"/>
      <c r="T825" s="163"/>
      <c r="U825" s="163"/>
      <c r="V825" s="163"/>
      <c r="W825" s="163"/>
      <c r="X825" s="163"/>
      <c r="Y825" s="163"/>
    </row>
    <row r="826" spans="3:25" s="175" customFormat="1" ht="12.75" customHeight="1">
      <c r="C826" s="299"/>
      <c r="D826" s="299"/>
      <c r="E826" s="299"/>
      <c r="G826" s="208"/>
      <c r="H826" s="176"/>
      <c r="I826" s="176"/>
      <c r="L826" s="204"/>
      <c r="M826" s="200"/>
      <c r="P826" s="200"/>
      <c r="Q826" s="163"/>
      <c r="R826" s="163"/>
      <c r="S826" s="163"/>
      <c r="T826" s="163"/>
      <c r="U826" s="163"/>
      <c r="V826" s="163"/>
      <c r="W826" s="163"/>
      <c r="X826" s="163"/>
      <c r="Y826" s="163"/>
    </row>
    <row r="827" spans="3:25" s="175" customFormat="1" ht="12.75" customHeight="1">
      <c r="C827" s="299"/>
      <c r="D827" s="299"/>
      <c r="E827" s="299"/>
      <c r="G827" s="208"/>
      <c r="H827" s="176"/>
      <c r="I827" s="176"/>
      <c r="L827" s="204"/>
      <c r="M827" s="200"/>
      <c r="P827" s="200"/>
      <c r="Q827" s="163"/>
      <c r="R827" s="163"/>
      <c r="S827" s="163"/>
      <c r="T827" s="163"/>
      <c r="U827" s="163"/>
      <c r="V827" s="163"/>
      <c r="W827" s="163"/>
      <c r="X827" s="163"/>
      <c r="Y827" s="163"/>
    </row>
    <row r="828" spans="3:25" s="175" customFormat="1" ht="12.75" customHeight="1">
      <c r="C828" s="299"/>
      <c r="D828" s="299"/>
      <c r="E828" s="299"/>
      <c r="G828" s="208"/>
      <c r="H828" s="176"/>
      <c r="I828" s="176"/>
      <c r="L828" s="204"/>
      <c r="M828" s="200"/>
      <c r="P828" s="200"/>
      <c r="Q828" s="163"/>
      <c r="R828" s="163"/>
      <c r="S828" s="163"/>
      <c r="T828" s="163"/>
      <c r="U828" s="163"/>
      <c r="V828" s="163"/>
      <c r="W828" s="163"/>
      <c r="X828" s="163"/>
      <c r="Y828" s="163"/>
    </row>
    <row r="829" spans="3:25" s="175" customFormat="1" ht="12.75" customHeight="1">
      <c r="C829" s="299"/>
      <c r="D829" s="299"/>
      <c r="E829" s="299"/>
      <c r="G829" s="208"/>
      <c r="H829" s="176"/>
      <c r="I829" s="176"/>
      <c r="L829" s="204"/>
      <c r="M829" s="200"/>
      <c r="P829" s="200"/>
      <c r="Q829" s="163"/>
      <c r="R829" s="163"/>
      <c r="S829" s="163"/>
      <c r="T829" s="163"/>
      <c r="U829" s="163"/>
      <c r="V829" s="163"/>
      <c r="W829" s="163"/>
      <c r="X829" s="163"/>
      <c r="Y829" s="163"/>
    </row>
    <row r="830" spans="3:25" s="175" customFormat="1" ht="12.75" customHeight="1">
      <c r="C830" s="299"/>
      <c r="D830" s="299"/>
      <c r="E830" s="299"/>
      <c r="G830" s="208"/>
      <c r="H830" s="176"/>
      <c r="I830" s="176"/>
      <c r="L830" s="204"/>
      <c r="M830" s="200"/>
      <c r="P830" s="200"/>
      <c r="Q830" s="163"/>
      <c r="R830" s="163"/>
      <c r="S830" s="163"/>
      <c r="T830" s="163"/>
      <c r="U830" s="163"/>
      <c r="V830" s="163"/>
      <c r="W830" s="163"/>
      <c r="X830" s="163"/>
      <c r="Y830" s="163"/>
    </row>
    <row r="831" spans="3:25" s="175" customFormat="1" ht="12.75" customHeight="1">
      <c r="C831" s="299"/>
      <c r="D831" s="299"/>
      <c r="E831" s="299"/>
      <c r="G831" s="208"/>
      <c r="H831" s="176"/>
      <c r="I831" s="176"/>
      <c r="L831" s="204"/>
      <c r="M831" s="200"/>
      <c r="P831" s="200"/>
      <c r="Q831" s="163"/>
      <c r="R831" s="163"/>
      <c r="S831" s="163"/>
      <c r="T831" s="163"/>
      <c r="U831" s="163"/>
      <c r="V831" s="163"/>
      <c r="W831" s="163"/>
      <c r="X831" s="163"/>
      <c r="Y831" s="163"/>
    </row>
    <row r="832" spans="3:25" s="175" customFormat="1" ht="12.75" customHeight="1">
      <c r="C832" s="299"/>
      <c r="D832" s="299"/>
      <c r="E832" s="299"/>
      <c r="G832" s="208"/>
      <c r="H832" s="176"/>
      <c r="I832" s="176"/>
      <c r="L832" s="204"/>
      <c r="M832" s="200"/>
      <c r="P832" s="200"/>
      <c r="Q832" s="163"/>
      <c r="R832" s="163"/>
      <c r="S832" s="163"/>
      <c r="T832" s="163"/>
      <c r="U832" s="163"/>
      <c r="V832" s="163"/>
      <c r="W832" s="163"/>
      <c r="X832" s="163"/>
      <c r="Y832" s="163"/>
    </row>
    <row r="833" spans="3:25" s="175" customFormat="1" ht="12.75" customHeight="1">
      <c r="C833" s="299"/>
      <c r="D833" s="299"/>
      <c r="E833" s="299"/>
      <c r="G833" s="208"/>
      <c r="H833" s="176"/>
      <c r="I833" s="176"/>
      <c r="L833" s="204"/>
      <c r="M833" s="200"/>
      <c r="P833" s="200"/>
      <c r="Q833" s="163"/>
      <c r="R833" s="163"/>
      <c r="S833" s="163"/>
      <c r="T833" s="163"/>
      <c r="U833" s="163"/>
      <c r="V833" s="163"/>
      <c r="W833" s="163"/>
      <c r="X833" s="163"/>
      <c r="Y833" s="163"/>
    </row>
    <row r="834" spans="3:25" s="175" customFormat="1" ht="12.75" customHeight="1">
      <c r="C834" s="299"/>
      <c r="D834" s="299"/>
      <c r="E834" s="299"/>
      <c r="G834" s="208"/>
      <c r="H834" s="176"/>
      <c r="I834" s="176"/>
      <c r="L834" s="204"/>
      <c r="M834" s="200"/>
      <c r="P834" s="200"/>
      <c r="Q834" s="163"/>
      <c r="R834" s="163"/>
      <c r="S834" s="163"/>
      <c r="T834" s="163"/>
      <c r="U834" s="163"/>
      <c r="V834" s="163"/>
      <c r="W834" s="163"/>
      <c r="X834" s="163"/>
      <c r="Y834" s="163"/>
    </row>
    <row r="835" spans="3:25" s="175" customFormat="1" ht="12.75" customHeight="1">
      <c r="C835" s="299"/>
      <c r="D835" s="299"/>
      <c r="E835" s="299"/>
      <c r="G835" s="208"/>
      <c r="H835" s="176"/>
      <c r="I835" s="176"/>
      <c r="L835" s="204"/>
      <c r="M835" s="200"/>
      <c r="P835" s="200"/>
      <c r="Q835" s="163"/>
      <c r="R835" s="163"/>
      <c r="S835" s="163"/>
      <c r="T835" s="163"/>
      <c r="U835" s="163"/>
      <c r="V835" s="163"/>
      <c r="W835" s="163"/>
      <c r="X835" s="163"/>
      <c r="Y835" s="163"/>
    </row>
    <row r="836" spans="3:25" s="175" customFormat="1" ht="12.75" customHeight="1">
      <c r="C836" s="299"/>
      <c r="D836" s="299"/>
      <c r="E836" s="299"/>
      <c r="G836" s="208"/>
      <c r="H836" s="176"/>
      <c r="I836" s="176"/>
      <c r="L836" s="204"/>
      <c r="M836" s="200"/>
      <c r="P836" s="200"/>
      <c r="Q836" s="163"/>
      <c r="R836" s="163"/>
      <c r="S836" s="163"/>
      <c r="T836" s="163"/>
      <c r="U836" s="163"/>
      <c r="V836" s="163"/>
      <c r="W836" s="163"/>
      <c r="X836" s="163"/>
      <c r="Y836" s="163"/>
    </row>
    <row r="837" spans="3:25" s="175" customFormat="1" ht="12.75" customHeight="1">
      <c r="C837" s="299"/>
      <c r="D837" s="299"/>
      <c r="E837" s="299"/>
      <c r="G837" s="208"/>
      <c r="H837" s="176"/>
      <c r="I837" s="176"/>
      <c r="L837" s="204"/>
      <c r="M837" s="200"/>
      <c r="P837" s="200"/>
      <c r="Q837" s="163"/>
      <c r="R837" s="163"/>
      <c r="S837" s="163"/>
      <c r="T837" s="163"/>
      <c r="U837" s="163"/>
      <c r="V837" s="163"/>
      <c r="W837" s="163"/>
      <c r="X837" s="163"/>
      <c r="Y837" s="163"/>
    </row>
    <row r="838" spans="3:25" s="175" customFormat="1" ht="12.75" customHeight="1">
      <c r="C838" s="299"/>
      <c r="D838" s="299"/>
      <c r="E838" s="299"/>
      <c r="G838" s="208"/>
      <c r="H838" s="176"/>
      <c r="I838" s="176"/>
      <c r="L838" s="204"/>
      <c r="M838" s="200"/>
      <c r="P838" s="200"/>
      <c r="Q838" s="163"/>
      <c r="R838" s="163"/>
      <c r="S838" s="163"/>
      <c r="T838" s="163"/>
      <c r="U838" s="163"/>
      <c r="V838" s="163"/>
      <c r="W838" s="163"/>
      <c r="X838" s="163"/>
      <c r="Y838" s="163"/>
    </row>
    <row r="839" spans="3:25" s="175" customFormat="1" ht="12.75" customHeight="1">
      <c r="C839" s="299"/>
      <c r="D839" s="299"/>
      <c r="E839" s="299"/>
      <c r="G839" s="208"/>
      <c r="H839" s="176"/>
      <c r="I839" s="176"/>
      <c r="L839" s="204"/>
      <c r="M839" s="200"/>
      <c r="P839" s="200"/>
      <c r="Q839" s="163"/>
      <c r="R839" s="163"/>
      <c r="S839" s="163"/>
      <c r="T839" s="163"/>
      <c r="U839" s="163"/>
      <c r="V839" s="163"/>
      <c r="W839" s="163"/>
      <c r="X839" s="163"/>
      <c r="Y839" s="163"/>
    </row>
    <row r="840" spans="3:25" s="175" customFormat="1" ht="12.75" customHeight="1">
      <c r="C840" s="299"/>
      <c r="D840" s="299"/>
      <c r="E840" s="299"/>
      <c r="G840" s="208"/>
      <c r="H840" s="176"/>
      <c r="I840" s="176"/>
      <c r="L840" s="204"/>
      <c r="M840" s="200"/>
      <c r="P840" s="200"/>
      <c r="Q840" s="163"/>
      <c r="R840" s="163"/>
      <c r="S840" s="163"/>
      <c r="T840" s="163"/>
      <c r="U840" s="163"/>
      <c r="V840" s="163"/>
      <c r="W840" s="163"/>
      <c r="X840" s="163"/>
      <c r="Y840" s="163"/>
    </row>
    <row r="841" spans="3:25" s="175" customFormat="1" ht="12.75" customHeight="1">
      <c r="C841" s="299"/>
      <c r="D841" s="299"/>
      <c r="E841" s="299"/>
      <c r="G841" s="208"/>
      <c r="H841" s="176"/>
      <c r="I841" s="176"/>
      <c r="L841" s="204"/>
      <c r="M841" s="200"/>
      <c r="P841" s="200"/>
      <c r="Q841" s="163"/>
      <c r="R841" s="163"/>
      <c r="S841" s="163"/>
      <c r="T841" s="163"/>
      <c r="U841" s="163"/>
      <c r="V841" s="163"/>
      <c r="W841" s="163"/>
      <c r="X841" s="163"/>
      <c r="Y841" s="163"/>
    </row>
    <row r="842" spans="3:25" s="175" customFormat="1" ht="12.75" customHeight="1">
      <c r="C842" s="299"/>
      <c r="D842" s="299"/>
      <c r="E842" s="299"/>
      <c r="G842" s="208"/>
      <c r="H842" s="176"/>
      <c r="I842" s="176"/>
      <c r="L842" s="204"/>
      <c r="M842" s="200"/>
      <c r="P842" s="200"/>
      <c r="Q842" s="163"/>
      <c r="R842" s="163"/>
      <c r="S842" s="163"/>
      <c r="T842" s="163"/>
      <c r="U842" s="163"/>
      <c r="V842" s="163"/>
      <c r="W842" s="163"/>
      <c r="X842" s="163"/>
      <c r="Y842" s="163"/>
    </row>
    <row r="843" spans="3:25" s="175" customFormat="1" ht="12.75" customHeight="1">
      <c r="C843" s="299"/>
      <c r="D843" s="299"/>
      <c r="E843" s="299"/>
      <c r="G843" s="208"/>
      <c r="H843" s="176"/>
      <c r="I843" s="176"/>
      <c r="L843" s="204"/>
      <c r="M843" s="200"/>
      <c r="P843" s="200"/>
      <c r="Q843" s="163"/>
      <c r="R843" s="163"/>
      <c r="S843" s="163"/>
      <c r="T843" s="163"/>
      <c r="U843" s="163"/>
      <c r="V843" s="163"/>
      <c r="W843" s="163"/>
      <c r="X843" s="163"/>
      <c r="Y843" s="163"/>
    </row>
    <row r="844" spans="3:25" s="175" customFormat="1" ht="12.75" customHeight="1">
      <c r="C844" s="299"/>
      <c r="D844" s="299"/>
      <c r="E844" s="299"/>
      <c r="G844" s="208"/>
      <c r="H844" s="176"/>
      <c r="I844" s="176"/>
      <c r="L844" s="204"/>
      <c r="M844" s="200"/>
      <c r="P844" s="200"/>
      <c r="Q844" s="163"/>
      <c r="R844" s="163"/>
      <c r="S844" s="163"/>
      <c r="T844" s="163"/>
      <c r="U844" s="163"/>
      <c r="V844" s="163"/>
      <c r="W844" s="163"/>
      <c r="X844" s="163"/>
      <c r="Y844" s="163"/>
    </row>
    <row r="845" spans="3:25" s="175" customFormat="1" ht="12.75" customHeight="1">
      <c r="C845" s="299"/>
      <c r="D845" s="299"/>
      <c r="E845" s="299"/>
      <c r="G845" s="208"/>
      <c r="H845" s="176"/>
      <c r="I845" s="176"/>
      <c r="L845" s="204"/>
      <c r="M845" s="200"/>
      <c r="P845" s="200"/>
      <c r="Q845" s="163"/>
      <c r="R845" s="163"/>
      <c r="S845" s="163"/>
      <c r="T845" s="163"/>
      <c r="U845" s="163"/>
      <c r="V845" s="163"/>
      <c r="W845" s="163"/>
      <c r="X845" s="163"/>
      <c r="Y845" s="163"/>
    </row>
    <row r="846" spans="3:25" s="175" customFormat="1" ht="12.75" customHeight="1">
      <c r="C846" s="299"/>
      <c r="D846" s="299"/>
      <c r="E846" s="299"/>
      <c r="G846" s="208"/>
      <c r="H846" s="176"/>
      <c r="I846" s="176"/>
      <c r="L846" s="204"/>
      <c r="M846" s="200"/>
      <c r="P846" s="200"/>
      <c r="Q846" s="163"/>
      <c r="R846" s="163"/>
      <c r="S846" s="163"/>
      <c r="T846" s="163"/>
      <c r="U846" s="163"/>
      <c r="V846" s="163"/>
      <c r="W846" s="163"/>
      <c r="X846" s="163"/>
      <c r="Y846" s="163"/>
    </row>
    <row r="847" spans="3:25" s="175" customFormat="1" ht="12.75" customHeight="1">
      <c r="C847" s="299"/>
      <c r="D847" s="299"/>
      <c r="E847" s="299"/>
      <c r="G847" s="208"/>
      <c r="H847" s="176"/>
      <c r="I847" s="176"/>
      <c r="L847" s="204"/>
      <c r="M847" s="200"/>
      <c r="P847" s="200"/>
      <c r="Q847" s="163"/>
      <c r="R847" s="163"/>
      <c r="S847" s="163"/>
      <c r="T847" s="163"/>
      <c r="U847" s="163"/>
      <c r="V847" s="163"/>
      <c r="W847" s="163"/>
      <c r="X847" s="163"/>
      <c r="Y847" s="163"/>
    </row>
    <row r="848" spans="3:25" s="175" customFormat="1" ht="12.75" customHeight="1">
      <c r="C848" s="299"/>
      <c r="D848" s="299"/>
      <c r="E848" s="299"/>
      <c r="G848" s="208"/>
      <c r="H848" s="176"/>
      <c r="I848" s="176"/>
      <c r="L848" s="204"/>
      <c r="M848" s="200"/>
      <c r="P848" s="200"/>
      <c r="Q848" s="163"/>
      <c r="R848" s="163"/>
      <c r="S848" s="163"/>
      <c r="T848" s="163"/>
      <c r="U848" s="163"/>
      <c r="V848" s="163"/>
      <c r="W848" s="163"/>
      <c r="X848" s="163"/>
      <c r="Y848" s="163"/>
    </row>
    <row r="849" spans="3:25" s="175" customFormat="1" ht="12.75" customHeight="1">
      <c r="C849" s="299"/>
      <c r="D849" s="299"/>
      <c r="E849" s="299"/>
      <c r="G849" s="208"/>
      <c r="H849" s="176"/>
      <c r="I849" s="176"/>
      <c r="L849" s="204"/>
      <c r="M849" s="200"/>
      <c r="P849" s="200"/>
      <c r="Q849" s="163"/>
      <c r="R849" s="163"/>
      <c r="S849" s="163"/>
      <c r="T849" s="163"/>
      <c r="U849" s="163"/>
      <c r="V849" s="163"/>
      <c r="W849" s="163"/>
      <c r="X849" s="163"/>
      <c r="Y849" s="163"/>
    </row>
    <row r="850" spans="3:25" s="175" customFormat="1" ht="12.75" customHeight="1">
      <c r="C850" s="299"/>
      <c r="D850" s="299"/>
      <c r="E850" s="299"/>
      <c r="G850" s="208"/>
      <c r="H850" s="176"/>
      <c r="I850" s="176"/>
      <c r="L850" s="204"/>
      <c r="M850" s="200"/>
      <c r="P850" s="200"/>
      <c r="Q850" s="163"/>
      <c r="R850" s="163"/>
      <c r="S850" s="163"/>
      <c r="T850" s="163"/>
      <c r="U850" s="163"/>
      <c r="V850" s="163"/>
      <c r="W850" s="163"/>
      <c r="X850" s="163"/>
      <c r="Y850" s="163"/>
    </row>
    <row r="851" spans="3:25" s="175" customFormat="1" ht="12.75" customHeight="1">
      <c r="C851" s="299"/>
      <c r="D851" s="299"/>
      <c r="E851" s="299"/>
      <c r="G851" s="208"/>
      <c r="H851" s="176"/>
      <c r="I851" s="176"/>
      <c r="L851" s="204"/>
      <c r="M851" s="200"/>
      <c r="P851" s="200"/>
      <c r="Q851" s="163"/>
      <c r="R851" s="163"/>
      <c r="S851" s="163"/>
      <c r="T851" s="163"/>
      <c r="U851" s="163"/>
      <c r="V851" s="163"/>
      <c r="W851" s="163"/>
      <c r="X851" s="163"/>
      <c r="Y851" s="163"/>
    </row>
    <row r="852" spans="3:25" s="175" customFormat="1" ht="12.75" customHeight="1">
      <c r="C852" s="299"/>
      <c r="D852" s="299"/>
      <c r="E852" s="299"/>
      <c r="G852" s="208"/>
      <c r="H852" s="176"/>
      <c r="I852" s="176"/>
      <c r="L852" s="204"/>
      <c r="M852" s="200"/>
      <c r="P852" s="200"/>
      <c r="Q852" s="163"/>
      <c r="R852" s="163"/>
      <c r="S852" s="163"/>
      <c r="T852" s="163"/>
      <c r="U852" s="163"/>
      <c r="V852" s="163"/>
      <c r="W852" s="163"/>
      <c r="X852" s="163"/>
      <c r="Y852" s="163"/>
    </row>
    <row r="853" spans="3:25" s="175" customFormat="1" ht="12.75" customHeight="1">
      <c r="C853" s="299"/>
      <c r="D853" s="299"/>
      <c r="E853" s="299"/>
      <c r="G853" s="208"/>
      <c r="H853" s="176"/>
      <c r="I853" s="176"/>
      <c r="L853" s="204"/>
      <c r="M853" s="200"/>
      <c r="P853" s="200"/>
      <c r="Q853" s="163"/>
      <c r="R853" s="163"/>
      <c r="S853" s="163"/>
      <c r="T853" s="163"/>
      <c r="U853" s="163"/>
      <c r="V853" s="163"/>
      <c r="W853" s="163"/>
      <c r="X853" s="163"/>
      <c r="Y853" s="163"/>
    </row>
    <row r="854" spans="3:25" s="175" customFormat="1" ht="12.75" customHeight="1">
      <c r="C854" s="299"/>
      <c r="D854" s="299"/>
      <c r="E854" s="299"/>
      <c r="G854" s="208"/>
      <c r="H854" s="176"/>
      <c r="I854" s="176"/>
      <c r="L854" s="204"/>
      <c r="M854" s="200"/>
      <c r="P854" s="200"/>
      <c r="Q854" s="163"/>
      <c r="R854" s="163"/>
      <c r="S854" s="163"/>
      <c r="T854" s="163"/>
      <c r="U854" s="163"/>
      <c r="V854" s="163"/>
      <c r="W854" s="163"/>
      <c r="X854" s="163"/>
      <c r="Y854" s="163"/>
    </row>
    <row r="855" spans="3:25" s="175" customFormat="1" ht="12.75" customHeight="1">
      <c r="C855" s="299"/>
      <c r="D855" s="299"/>
      <c r="E855" s="299"/>
      <c r="G855" s="208"/>
      <c r="H855" s="176"/>
      <c r="I855" s="176"/>
      <c r="L855" s="204"/>
      <c r="M855" s="200"/>
      <c r="P855" s="200"/>
      <c r="Q855" s="163"/>
      <c r="R855" s="163"/>
      <c r="S855" s="163"/>
      <c r="T855" s="163"/>
      <c r="U855" s="163"/>
      <c r="V855" s="163"/>
      <c r="W855" s="163"/>
      <c r="X855" s="163"/>
      <c r="Y855" s="163"/>
    </row>
    <row r="856" spans="3:25" s="175" customFormat="1" ht="12.75" customHeight="1">
      <c r="C856" s="299"/>
      <c r="D856" s="299"/>
      <c r="E856" s="299"/>
      <c r="G856" s="208"/>
      <c r="H856" s="176"/>
      <c r="I856" s="176"/>
      <c r="L856" s="204"/>
      <c r="M856" s="200"/>
      <c r="P856" s="200"/>
      <c r="Q856" s="163"/>
      <c r="R856" s="163"/>
      <c r="S856" s="163"/>
      <c r="T856" s="163"/>
      <c r="U856" s="163"/>
      <c r="V856" s="163"/>
      <c r="W856" s="163"/>
      <c r="X856" s="163"/>
      <c r="Y856" s="163"/>
    </row>
    <row r="857" spans="3:25" s="175" customFormat="1" ht="12.75" customHeight="1">
      <c r="C857" s="299"/>
      <c r="D857" s="299"/>
      <c r="E857" s="299"/>
      <c r="G857" s="208"/>
      <c r="H857" s="176"/>
      <c r="I857" s="176"/>
      <c r="L857" s="204"/>
      <c r="M857" s="200"/>
      <c r="P857" s="200"/>
      <c r="Q857" s="163"/>
      <c r="R857" s="163"/>
      <c r="S857" s="163"/>
      <c r="T857" s="163"/>
      <c r="U857" s="163"/>
      <c r="V857" s="163"/>
      <c r="W857" s="163"/>
      <c r="X857" s="163"/>
      <c r="Y857" s="163"/>
    </row>
    <row r="858" spans="3:25" s="175" customFormat="1" ht="12.75" customHeight="1">
      <c r="C858" s="299"/>
      <c r="D858" s="299"/>
      <c r="E858" s="299"/>
      <c r="G858" s="208"/>
      <c r="H858" s="176"/>
      <c r="I858" s="176"/>
      <c r="L858" s="204"/>
      <c r="M858" s="200"/>
      <c r="P858" s="200"/>
      <c r="Q858" s="163"/>
      <c r="R858" s="163"/>
      <c r="S858" s="163"/>
      <c r="T858" s="163"/>
      <c r="U858" s="163"/>
      <c r="V858" s="163"/>
      <c r="W858" s="163"/>
      <c r="X858" s="163"/>
      <c r="Y858" s="163"/>
    </row>
    <row r="859" spans="3:25" s="175" customFormat="1" ht="12.75" customHeight="1">
      <c r="C859" s="299"/>
      <c r="D859" s="299"/>
      <c r="E859" s="299"/>
      <c r="G859" s="208"/>
      <c r="H859" s="176"/>
      <c r="I859" s="176"/>
      <c r="L859" s="204"/>
      <c r="M859" s="200"/>
      <c r="P859" s="200"/>
      <c r="Q859" s="163"/>
      <c r="R859" s="163"/>
      <c r="S859" s="163"/>
      <c r="T859" s="163"/>
      <c r="U859" s="163"/>
      <c r="V859" s="163"/>
      <c r="W859" s="163"/>
      <c r="X859" s="163"/>
      <c r="Y859" s="163"/>
    </row>
    <row r="860" spans="3:25" s="175" customFormat="1" ht="12.75" customHeight="1">
      <c r="C860" s="299"/>
      <c r="D860" s="299"/>
      <c r="E860" s="299"/>
      <c r="G860" s="208"/>
      <c r="H860" s="176"/>
      <c r="I860" s="176"/>
      <c r="L860" s="204"/>
      <c r="M860" s="200"/>
      <c r="P860" s="200"/>
      <c r="Q860" s="163"/>
      <c r="R860" s="163"/>
      <c r="S860" s="163"/>
      <c r="T860" s="163"/>
      <c r="U860" s="163"/>
      <c r="V860" s="163"/>
      <c r="W860" s="163"/>
      <c r="X860" s="163"/>
      <c r="Y860" s="163"/>
    </row>
    <row r="861" spans="3:25" s="175" customFormat="1" ht="12.75" customHeight="1">
      <c r="C861" s="299"/>
      <c r="D861" s="299"/>
      <c r="E861" s="299"/>
      <c r="G861" s="208"/>
      <c r="H861" s="176"/>
      <c r="I861" s="176"/>
      <c r="L861" s="204"/>
      <c r="M861" s="200"/>
      <c r="P861" s="200"/>
      <c r="Q861" s="163"/>
      <c r="R861" s="163"/>
      <c r="S861" s="163"/>
      <c r="T861" s="163"/>
      <c r="U861" s="163"/>
      <c r="V861" s="163"/>
      <c r="W861" s="163"/>
      <c r="X861" s="163"/>
      <c r="Y861" s="163"/>
    </row>
    <row r="862" spans="3:25" s="175" customFormat="1" ht="12.75" customHeight="1">
      <c r="C862" s="299"/>
      <c r="D862" s="299"/>
      <c r="E862" s="299"/>
      <c r="G862" s="208"/>
      <c r="H862" s="176"/>
      <c r="I862" s="176"/>
      <c r="L862" s="204"/>
      <c r="M862" s="200"/>
      <c r="P862" s="200"/>
      <c r="Q862" s="163"/>
      <c r="R862" s="163"/>
      <c r="S862" s="163"/>
      <c r="T862" s="163"/>
      <c r="U862" s="163"/>
      <c r="V862" s="163"/>
      <c r="W862" s="163"/>
      <c r="X862" s="163"/>
      <c r="Y862" s="163"/>
    </row>
    <row r="863" spans="3:25" s="175" customFormat="1" ht="12.75" customHeight="1">
      <c r="C863" s="299"/>
      <c r="D863" s="299"/>
      <c r="E863" s="299"/>
      <c r="G863" s="208"/>
      <c r="H863" s="176"/>
      <c r="I863" s="176"/>
      <c r="L863" s="204"/>
      <c r="M863" s="200"/>
      <c r="P863" s="200"/>
      <c r="Q863" s="163"/>
      <c r="R863" s="163"/>
      <c r="S863" s="163"/>
      <c r="T863" s="163"/>
      <c r="U863" s="163"/>
      <c r="V863" s="163"/>
      <c r="W863" s="163"/>
      <c r="X863" s="163"/>
      <c r="Y863" s="163"/>
    </row>
    <row r="864" spans="3:25" s="175" customFormat="1" ht="12.75" customHeight="1">
      <c r="C864" s="299"/>
      <c r="D864" s="299"/>
      <c r="E864" s="299"/>
      <c r="G864" s="208"/>
      <c r="H864" s="176"/>
      <c r="I864" s="176"/>
      <c r="L864" s="204"/>
      <c r="M864" s="200"/>
      <c r="P864" s="200"/>
      <c r="Q864" s="163"/>
      <c r="R864" s="163"/>
      <c r="S864" s="163"/>
      <c r="T864" s="163"/>
      <c r="U864" s="163"/>
      <c r="V864" s="163"/>
      <c r="W864" s="163"/>
      <c r="X864" s="163"/>
      <c r="Y864" s="163"/>
    </row>
    <row r="865" spans="3:25" s="175" customFormat="1" ht="12.75" customHeight="1">
      <c r="C865" s="299"/>
      <c r="D865" s="299"/>
      <c r="E865" s="299"/>
      <c r="G865" s="208"/>
      <c r="H865" s="176"/>
      <c r="I865" s="176"/>
      <c r="L865" s="204"/>
      <c r="M865" s="200"/>
      <c r="P865" s="200"/>
      <c r="Q865" s="163"/>
      <c r="R865" s="163"/>
      <c r="S865" s="163"/>
      <c r="T865" s="163"/>
      <c r="U865" s="163"/>
      <c r="V865" s="163"/>
      <c r="W865" s="163"/>
      <c r="X865" s="163"/>
      <c r="Y865" s="163"/>
    </row>
    <row r="866" spans="3:25" s="175" customFormat="1" ht="12.75" customHeight="1">
      <c r="C866" s="299"/>
      <c r="D866" s="299"/>
      <c r="E866" s="299"/>
      <c r="G866" s="208"/>
      <c r="H866" s="176"/>
      <c r="I866" s="176"/>
      <c r="L866" s="204"/>
      <c r="M866" s="200"/>
      <c r="P866" s="200"/>
      <c r="Q866" s="163"/>
      <c r="R866" s="163"/>
      <c r="S866" s="163"/>
      <c r="T866" s="163"/>
      <c r="U866" s="163"/>
      <c r="V866" s="163"/>
      <c r="W866" s="163"/>
      <c r="X866" s="163"/>
      <c r="Y866" s="163"/>
    </row>
    <row r="867" spans="3:25" s="175" customFormat="1" ht="12.75" customHeight="1">
      <c r="C867" s="299"/>
      <c r="D867" s="299"/>
      <c r="E867" s="299"/>
      <c r="G867" s="208"/>
      <c r="H867" s="176"/>
      <c r="I867" s="176"/>
      <c r="L867" s="204"/>
      <c r="M867" s="200"/>
      <c r="P867" s="200"/>
      <c r="Q867" s="163"/>
      <c r="R867" s="163"/>
      <c r="S867" s="163"/>
      <c r="T867" s="163"/>
      <c r="U867" s="163"/>
      <c r="V867" s="163"/>
      <c r="W867" s="163"/>
      <c r="X867" s="163"/>
      <c r="Y867" s="163"/>
    </row>
    <row r="868" spans="3:25" s="175" customFormat="1" ht="12.75" customHeight="1">
      <c r="C868" s="299"/>
      <c r="D868" s="299"/>
      <c r="E868" s="299"/>
      <c r="G868" s="208"/>
      <c r="H868" s="176"/>
      <c r="I868" s="176"/>
      <c r="L868" s="204"/>
      <c r="M868" s="200"/>
      <c r="P868" s="200"/>
      <c r="Q868" s="163"/>
      <c r="R868" s="163"/>
      <c r="S868" s="163"/>
      <c r="T868" s="163"/>
      <c r="U868" s="163"/>
      <c r="V868" s="163"/>
      <c r="W868" s="163"/>
      <c r="X868" s="163"/>
      <c r="Y868" s="163"/>
    </row>
    <row r="869" spans="3:25" s="175" customFormat="1" ht="12.75" customHeight="1">
      <c r="C869" s="299"/>
      <c r="D869" s="299"/>
      <c r="E869" s="299"/>
      <c r="G869" s="208"/>
      <c r="H869" s="176"/>
      <c r="I869" s="176"/>
      <c r="L869" s="204"/>
      <c r="M869" s="200"/>
      <c r="P869" s="200"/>
      <c r="Q869" s="163"/>
      <c r="R869" s="163"/>
      <c r="S869" s="163"/>
      <c r="T869" s="163"/>
      <c r="U869" s="163"/>
      <c r="V869" s="163"/>
      <c r="W869" s="163"/>
      <c r="X869" s="163"/>
      <c r="Y869" s="163"/>
    </row>
    <row r="870" spans="3:25" s="175" customFormat="1" ht="12.75" customHeight="1">
      <c r="C870" s="299"/>
      <c r="D870" s="299"/>
      <c r="E870" s="299"/>
      <c r="G870" s="208"/>
      <c r="H870" s="176"/>
      <c r="I870" s="176"/>
      <c r="L870" s="204"/>
      <c r="M870" s="200"/>
      <c r="P870" s="200"/>
      <c r="Q870" s="163"/>
      <c r="R870" s="163"/>
      <c r="S870" s="163"/>
      <c r="T870" s="163"/>
      <c r="U870" s="163"/>
      <c r="V870" s="163"/>
      <c r="W870" s="163"/>
      <c r="X870" s="163"/>
      <c r="Y870" s="163"/>
    </row>
    <row r="871" spans="3:25" s="175" customFormat="1" ht="12.75" customHeight="1">
      <c r="C871" s="299"/>
      <c r="D871" s="299"/>
      <c r="E871" s="299"/>
      <c r="G871" s="208"/>
      <c r="H871" s="176"/>
      <c r="I871" s="176"/>
      <c r="L871" s="204"/>
      <c r="M871" s="200"/>
      <c r="P871" s="200"/>
      <c r="Q871" s="163"/>
      <c r="R871" s="163"/>
      <c r="S871" s="163"/>
      <c r="T871" s="163"/>
      <c r="U871" s="163"/>
      <c r="V871" s="163"/>
      <c r="W871" s="163"/>
      <c r="X871" s="163"/>
      <c r="Y871" s="163"/>
    </row>
    <row r="872" spans="3:25" s="175" customFormat="1" ht="12.75" customHeight="1">
      <c r="C872" s="299"/>
      <c r="D872" s="299"/>
      <c r="E872" s="299"/>
      <c r="G872" s="208"/>
      <c r="H872" s="176"/>
      <c r="I872" s="176"/>
      <c r="L872" s="204"/>
      <c r="M872" s="200"/>
      <c r="P872" s="200"/>
      <c r="Q872" s="163"/>
      <c r="R872" s="163"/>
      <c r="S872" s="163"/>
      <c r="T872" s="163"/>
      <c r="U872" s="163"/>
      <c r="V872" s="163"/>
      <c r="W872" s="163"/>
      <c r="X872" s="163"/>
      <c r="Y872" s="163"/>
    </row>
    <row r="873" spans="3:25" s="175" customFormat="1" ht="12.75" customHeight="1">
      <c r="C873" s="299"/>
      <c r="D873" s="299"/>
      <c r="E873" s="299"/>
      <c r="G873" s="208"/>
      <c r="H873" s="176"/>
      <c r="I873" s="176"/>
      <c r="L873" s="204"/>
      <c r="M873" s="200"/>
      <c r="P873" s="200"/>
      <c r="Q873" s="163"/>
      <c r="R873" s="163"/>
      <c r="S873" s="163"/>
      <c r="T873" s="163"/>
      <c r="U873" s="163"/>
      <c r="V873" s="163"/>
      <c r="W873" s="163"/>
      <c r="X873" s="163"/>
      <c r="Y873" s="163"/>
    </row>
    <row r="874" spans="3:25" s="175" customFormat="1" ht="12.75" customHeight="1">
      <c r="C874" s="299"/>
      <c r="D874" s="299"/>
      <c r="E874" s="299"/>
      <c r="G874" s="208"/>
      <c r="H874" s="176"/>
      <c r="I874" s="176"/>
      <c r="L874" s="204"/>
      <c r="M874" s="200"/>
      <c r="P874" s="200"/>
      <c r="Q874" s="163"/>
      <c r="R874" s="163"/>
      <c r="S874" s="163"/>
      <c r="T874" s="163"/>
      <c r="U874" s="163"/>
      <c r="V874" s="163"/>
      <c r="W874" s="163"/>
      <c r="X874" s="163"/>
      <c r="Y874" s="163"/>
    </row>
    <row r="875" spans="3:25" s="175" customFormat="1" ht="12.75" customHeight="1">
      <c r="C875" s="299"/>
      <c r="D875" s="299"/>
      <c r="E875" s="299"/>
      <c r="G875" s="208"/>
      <c r="H875" s="176"/>
      <c r="I875" s="176"/>
      <c r="L875" s="204"/>
      <c r="M875" s="200"/>
      <c r="P875" s="200"/>
      <c r="Q875" s="163"/>
      <c r="R875" s="163"/>
      <c r="S875" s="163"/>
      <c r="T875" s="163"/>
      <c r="U875" s="163"/>
      <c r="V875" s="163"/>
      <c r="W875" s="163"/>
      <c r="X875" s="163"/>
      <c r="Y875" s="163"/>
    </row>
    <row r="876" spans="3:25" s="175" customFormat="1" ht="12.75" customHeight="1">
      <c r="C876" s="299"/>
      <c r="D876" s="299"/>
      <c r="E876" s="299"/>
      <c r="G876" s="208"/>
      <c r="H876" s="176"/>
      <c r="I876" s="176"/>
      <c r="L876" s="204"/>
      <c r="M876" s="200"/>
      <c r="P876" s="200"/>
      <c r="Q876" s="163"/>
      <c r="R876" s="163"/>
      <c r="S876" s="163"/>
      <c r="T876" s="163"/>
      <c r="U876" s="163"/>
      <c r="V876" s="163"/>
      <c r="W876" s="163"/>
      <c r="X876" s="163"/>
      <c r="Y876" s="163"/>
    </row>
    <row r="877" spans="3:25" s="175" customFormat="1" ht="12.75" customHeight="1">
      <c r="C877" s="299"/>
      <c r="D877" s="299"/>
      <c r="E877" s="299"/>
      <c r="G877" s="208"/>
      <c r="H877" s="176"/>
      <c r="I877" s="176"/>
      <c r="L877" s="204"/>
      <c r="M877" s="200"/>
      <c r="P877" s="200"/>
      <c r="Q877" s="163"/>
      <c r="R877" s="163"/>
      <c r="S877" s="163"/>
      <c r="T877" s="163"/>
      <c r="U877" s="163"/>
      <c r="V877" s="163"/>
      <c r="W877" s="163"/>
      <c r="X877" s="163"/>
      <c r="Y877" s="163"/>
    </row>
    <row r="878" spans="3:25" s="175" customFormat="1" ht="12.75" customHeight="1">
      <c r="C878" s="299"/>
      <c r="D878" s="299"/>
      <c r="E878" s="299"/>
      <c r="G878" s="208"/>
      <c r="H878" s="176"/>
      <c r="I878" s="176"/>
      <c r="L878" s="204"/>
      <c r="M878" s="200"/>
      <c r="P878" s="200"/>
      <c r="Q878" s="163"/>
      <c r="R878" s="163"/>
      <c r="S878" s="163"/>
      <c r="T878" s="163"/>
      <c r="U878" s="163"/>
      <c r="V878" s="163"/>
      <c r="W878" s="163"/>
      <c r="X878" s="163"/>
      <c r="Y878" s="163"/>
    </row>
    <row r="879" spans="3:25" s="175" customFormat="1" ht="12.75" customHeight="1">
      <c r="C879" s="299"/>
      <c r="D879" s="299"/>
      <c r="E879" s="299"/>
      <c r="G879" s="208"/>
      <c r="H879" s="176"/>
      <c r="I879" s="176"/>
      <c r="L879" s="204"/>
      <c r="M879" s="200"/>
      <c r="P879" s="200"/>
      <c r="Q879" s="163"/>
      <c r="R879" s="163"/>
      <c r="S879" s="163"/>
      <c r="T879" s="163"/>
      <c r="U879" s="163"/>
      <c r="V879" s="163"/>
      <c r="W879" s="163"/>
      <c r="X879" s="163"/>
      <c r="Y879" s="163"/>
    </row>
    <row r="880" spans="3:25" s="175" customFormat="1" ht="12.75" customHeight="1">
      <c r="C880" s="299"/>
      <c r="D880" s="299"/>
      <c r="E880" s="299"/>
      <c r="G880" s="208"/>
      <c r="H880" s="176"/>
      <c r="I880" s="176"/>
      <c r="L880" s="204"/>
      <c r="M880" s="200"/>
      <c r="P880" s="200"/>
      <c r="Q880" s="163"/>
      <c r="R880" s="163"/>
      <c r="S880" s="163"/>
      <c r="T880" s="163"/>
      <c r="U880" s="163"/>
      <c r="V880" s="163"/>
      <c r="W880" s="163"/>
      <c r="X880" s="163"/>
      <c r="Y880" s="163"/>
    </row>
    <row r="881" spans="3:25" s="175" customFormat="1" ht="12.75" customHeight="1">
      <c r="C881" s="299"/>
      <c r="D881" s="299"/>
      <c r="E881" s="299"/>
      <c r="G881" s="208"/>
      <c r="H881" s="176"/>
      <c r="I881" s="176"/>
      <c r="L881" s="204"/>
      <c r="M881" s="200"/>
      <c r="P881" s="200"/>
      <c r="Q881" s="163"/>
      <c r="R881" s="163"/>
      <c r="S881" s="163"/>
      <c r="T881" s="163"/>
      <c r="U881" s="163"/>
      <c r="V881" s="163"/>
      <c r="W881" s="163"/>
      <c r="X881" s="163"/>
      <c r="Y881" s="163"/>
    </row>
    <row r="882" spans="3:25" s="175" customFormat="1" ht="12.75" customHeight="1">
      <c r="C882" s="299"/>
      <c r="D882" s="299"/>
      <c r="E882" s="299"/>
      <c r="G882" s="208"/>
      <c r="H882" s="176"/>
      <c r="I882" s="176"/>
      <c r="L882" s="204"/>
      <c r="M882" s="200"/>
      <c r="P882" s="200"/>
      <c r="Q882" s="163"/>
      <c r="R882" s="163"/>
      <c r="S882" s="163"/>
      <c r="T882" s="163"/>
      <c r="U882" s="163"/>
      <c r="V882" s="163"/>
      <c r="W882" s="163"/>
      <c r="X882" s="163"/>
      <c r="Y882" s="163"/>
    </row>
    <row r="883" spans="3:25" s="175" customFormat="1" ht="12.75" customHeight="1">
      <c r="C883" s="299"/>
      <c r="D883" s="299"/>
      <c r="E883" s="299"/>
      <c r="G883" s="208"/>
      <c r="H883" s="176"/>
      <c r="I883" s="176"/>
      <c r="L883" s="204"/>
      <c r="M883" s="200"/>
      <c r="P883" s="200"/>
      <c r="Q883" s="163"/>
      <c r="R883" s="163"/>
      <c r="S883" s="163"/>
      <c r="T883" s="163"/>
      <c r="U883" s="163"/>
      <c r="V883" s="163"/>
      <c r="W883" s="163"/>
      <c r="X883" s="163"/>
      <c r="Y883" s="163"/>
    </row>
    <row r="884" spans="3:25" s="175" customFormat="1" ht="12.75" customHeight="1">
      <c r="C884" s="299"/>
      <c r="D884" s="299"/>
      <c r="E884" s="299"/>
      <c r="G884" s="208"/>
      <c r="H884" s="176"/>
      <c r="I884" s="176"/>
      <c r="L884" s="204"/>
      <c r="M884" s="200"/>
      <c r="P884" s="200"/>
      <c r="Q884" s="163"/>
      <c r="R884" s="163"/>
      <c r="S884" s="163"/>
      <c r="T884" s="163"/>
      <c r="U884" s="163"/>
      <c r="V884" s="163"/>
      <c r="W884" s="163"/>
      <c r="X884" s="163"/>
      <c r="Y884" s="163"/>
    </row>
    <row r="885" spans="3:25" s="175" customFormat="1" ht="12.75" customHeight="1">
      <c r="C885" s="299"/>
      <c r="D885" s="299"/>
      <c r="E885" s="299"/>
      <c r="G885" s="208"/>
      <c r="H885" s="176"/>
      <c r="I885" s="176"/>
      <c r="L885" s="204"/>
      <c r="M885" s="200"/>
      <c r="P885" s="200"/>
      <c r="Q885" s="163"/>
      <c r="R885" s="163"/>
      <c r="S885" s="163"/>
      <c r="T885" s="163"/>
      <c r="U885" s="163"/>
      <c r="V885" s="163"/>
      <c r="W885" s="163"/>
      <c r="X885" s="163"/>
      <c r="Y885" s="163"/>
    </row>
    <row r="886" spans="3:25" s="175" customFormat="1" ht="12.75" customHeight="1">
      <c r="C886" s="299"/>
      <c r="D886" s="299"/>
      <c r="E886" s="299"/>
      <c r="G886" s="208"/>
      <c r="H886" s="176"/>
      <c r="I886" s="176"/>
      <c r="L886" s="204"/>
      <c r="M886" s="200"/>
      <c r="P886" s="200"/>
      <c r="Q886" s="163"/>
      <c r="R886" s="163"/>
      <c r="S886" s="163"/>
      <c r="T886" s="163"/>
      <c r="U886" s="163"/>
      <c r="V886" s="163"/>
      <c r="W886" s="163"/>
      <c r="X886" s="163"/>
      <c r="Y886" s="163"/>
    </row>
    <row r="887" spans="3:25" s="175" customFormat="1" ht="12.75" customHeight="1">
      <c r="C887" s="299"/>
      <c r="D887" s="299"/>
      <c r="E887" s="299"/>
      <c r="G887" s="208"/>
      <c r="H887" s="176"/>
      <c r="I887" s="176"/>
      <c r="L887" s="204"/>
      <c r="M887" s="200"/>
      <c r="P887" s="200"/>
      <c r="Q887" s="163"/>
      <c r="R887" s="163"/>
      <c r="S887" s="163"/>
      <c r="T887" s="163"/>
      <c r="U887" s="163"/>
      <c r="V887" s="163"/>
      <c r="W887" s="163"/>
      <c r="X887" s="163"/>
      <c r="Y887" s="163"/>
    </row>
    <row r="888" spans="3:25" s="175" customFormat="1" ht="12.75" customHeight="1">
      <c r="C888" s="299"/>
      <c r="D888" s="299"/>
      <c r="E888" s="299"/>
      <c r="G888" s="208"/>
      <c r="H888" s="176"/>
      <c r="I888" s="176"/>
      <c r="L888" s="204"/>
      <c r="M888" s="200"/>
      <c r="P888" s="200"/>
      <c r="Q888" s="163"/>
      <c r="R888" s="163"/>
      <c r="S888" s="163"/>
      <c r="T888" s="163"/>
      <c r="U888" s="163"/>
      <c r="V888" s="163"/>
      <c r="W888" s="163"/>
      <c r="X888" s="163"/>
      <c r="Y888" s="163"/>
    </row>
    <row r="889" spans="3:25" s="175" customFormat="1" ht="12.75" customHeight="1">
      <c r="C889" s="299"/>
      <c r="D889" s="299"/>
      <c r="E889" s="299"/>
      <c r="G889" s="208"/>
      <c r="H889" s="176"/>
      <c r="I889" s="176"/>
      <c r="L889" s="204"/>
      <c r="M889" s="200"/>
      <c r="P889" s="200"/>
      <c r="Q889" s="163"/>
      <c r="R889" s="163"/>
      <c r="S889" s="163"/>
      <c r="T889" s="163"/>
      <c r="U889" s="163"/>
      <c r="V889" s="163"/>
      <c r="W889" s="163"/>
      <c r="X889" s="163"/>
      <c r="Y889" s="163"/>
    </row>
    <row r="890" spans="3:25" s="175" customFormat="1" ht="12.75" customHeight="1">
      <c r="C890" s="299"/>
      <c r="D890" s="299"/>
      <c r="E890" s="299"/>
      <c r="G890" s="208"/>
      <c r="H890" s="176"/>
      <c r="I890" s="176"/>
      <c r="L890" s="204"/>
      <c r="M890" s="200"/>
      <c r="P890" s="200"/>
      <c r="Q890" s="163"/>
      <c r="R890" s="163"/>
      <c r="S890" s="163"/>
      <c r="T890" s="163"/>
      <c r="U890" s="163"/>
      <c r="V890" s="163"/>
      <c r="W890" s="163"/>
      <c r="X890" s="163"/>
      <c r="Y890" s="163"/>
    </row>
    <row r="891" spans="3:25" s="175" customFormat="1" ht="12.75" customHeight="1">
      <c r="C891" s="299"/>
      <c r="D891" s="299"/>
      <c r="E891" s="299"/>
      <c r="G891" s="208"/>
      <c r="H891" s="176"/>
      <c r="I891" s="176"/>
      <c r="L891" s="204"/>
      <c r="M891" s="200"/>
      <c r="P891" s="200"/>
      <c r="Q891" s="163"/>
      <c r="R891" s="163"/>
      <c r="S891" s="163"/>
      <c r="T891" s="163"/>
      <c r="U891" s="163"/>
      <c r="V891" s="163"/>
      <c r="W891" s="163"/>
      <c r="X891" s="163"/>
      <c r="Y891" s="163"/>
    </row>
    <row r="892" spans="3:25" s="175" customFormat="1" ht="12.75" customHeight="1">
      <c r="C892" s="299"/>
      <c r="D892" s="299"/>
      <c r="E892" s="299"/>
      <c r="G892" s="208"/>
      <c r="H892" s="176"/>
      <c r="I892" s="176"/>
      <c r="L892" s="204"/>
      <c r="M892" s="200"/>
      <c r="P892" s="200"/>
      <c r="Q892" s="163"/>
      <c r="R892" s="163"/>
      <c r="S892" s="163"/>
      <c r="T892" s="163"/>
      <c r="U892" s="163"/>
      <c r="V892" s="163"/>
      <c r="W892" s="163"/>
      <c r="X892" s="163"/>
      <c r="Y892" s="163"/>
    </row>
    <row r="893" spans="3:25" s="175" customFormat="1" ht="12.75" customHeight="1">
      <c r="C893" s="299"/>
      <c r="D893" s="299"/>
      <c r="E893" s="299"/>
      <c r="G893" s="208"/>
      <c r="H893" s="176"/>
      <c r="I893" s="176"/>
      <c r="L893" s="204"/>
      <c r="M893" s="200"/>
      <c r="P893" s="200"/>
      <c r="Q893" s="163"/>
      <c r="R893" s="163"/>
      <c r="S893" s="163"/>
      <c r="T893" s="163"/>
      <c r="U893" s="163"/>
      <c r="V893" s="163"/>
      <c r="W893" s="163"/>
      <c r="X893" s="163"/>
      <c r="Y893" s="163"/>
    </row>
    <row r="894" spans="3:25" s="175" customFormat="1" ht="12.75" customHeight="1">
      <c r="C894" s="299"/>
      <c r="D894" s="299"/>
      <c r="E894" s="299"/>
      <c r="G894" s="208"/>
      <c r="H894" s="176"/>
      <c r="I894" s="176"/>
      <c r="L894" s="204"/>
      <c r="M894" s="200"/>
      <c r="P894" s="200"/>
      <c r="Q894" s="163"/>
      <c r="R894" s="163"/>
      <c r="S894" s="163"/>
      <c r="T894" s="163"/>
      <c r="U894" s="163"/>
      <c r="V894" s="163"/>
      <c r="W894" s="163"/>
      <c r="X894" s="163"/>
      <c r="Y894" s="163"/>
    </row>
    <row r="895" spans="3:25" s="175" customFormat="1" ht="12.75" customHeight="1">
      <c r="C895" s="299"/>
      <c r="D895" s="299"/>
      <c r="E895" s="299"/>
      <c r="G895" s="208"/>
      <c r="H895" s="176"/>
      <c r="I895" s="176"/>
      <c r="L895" s="204"/>
      <c r="M895" s="200"/>
      <c r="P895" s="200"/>
      <c r="Q895" s="163"/>
      <c r="R895" s="163"/>
      <c r="S895" s="163"/>
      <c r="T895" s="163"/>
      <c r="U895" s="163"/>
      <c r="V895" s="163"/>
      <c r="W895" s="163"/>
      <c r="X895" s="163"/>
      <c r="Y895" s="163"/>
    </row>
    <row r="896" spans="3:25" s="175" customFormat="1" ht="12.75" customHeight="1">
      <c r="C896" s="299"/>
      <c r="D896" s="299"/>
      <c r="E896" s="299"/>
      <c r="G896" s="208"/>
      <c r="H896" s="176"/>
      <c r="I896" s="176"/>
      <c r="L896" s="204"/>
      <c r="M896" s="200"/>
      <c r="P896" s="200"/>
      <c r="Q896" s="163"/>
      <c r="R896" s="163"/>
      <c r="S896" s="163"/>
      <c r="T896" s="163"/>
      <c r="U896" s="163"/>
      <c r="V896" s="163"/>
      <c r="W896" s="163"/>
      <c r="X896" s="163"/>
      <c r="Y896" s="163"/>
    </row>
    <row r="897" spans="3:25" s="175" customFormat="1" ht="12.75" customHeight="1">
      <c r="C897" s="299"/>
      <c r="D897" s="299"/>
      <c r="E897" s="299"/>
      <c r="G897" s="208"/>
      <c r="H897" s="176"/>
      <c r="I897" s="176"/>
      <c r="L897" s="204"/>
      <c r="M897" s="200"/>
      <c r="P897" s="200"/>
      <c r="Q897" s="163"/>
      <c r="R897" s="163"/>
      <c r="S897" s="163"/>
      <c r="T897" s="163"/>
      <c r="U897" s="163"/>
      <c r="V897" s="163"/>
      <c r="W897" s="163"/>
      <c r="X897" s="163"/>
      <c r="Y897" s="163"/>
    </row>
    <row r="898" spans="3:25" s="175" customFormat="1" ht="12.75" customHeight="1">
      <c r="C898" s="299"/>
      <c r="D898" s="299"/>
      <c r="E898" s="299"/>
      <c r="G898" s="208"/>
      <c r="H898" s="176"/>
      <c r="I898" s="176"/>
      <c r="L898" s="204"/>
      <c r="M898" s="200"/>
      <c r="P898" s="200"/>
      <c r="Q898" s="163"/>
      <c r="R898" s="163"/>
      <c r="S898" s="163"/>
      <c r="T898" s="163"/>
      <c r="U898" s="163"/>
      <c r="V898" s="163"/>
      <c r="W898" s="163"/>
      <c r="X898" s="163"/>
      <c r="Y898" s="163"/>
    </row>
    <row r="899" spans="3:25" s="175" customFormat="1" ht="12.75" customHeight="1">
      <c r="C899" s="299"/>
      <c r="D899" s="299"/>
      <c r="E899" s="299"/>
      <c r="G899" s="208"/>
      <c r="H899" s="176"/>
      <c r="I899" s="176"/>
      <c r="L899" s="204"/>
      <c r="M899" s="200"/>
      <c r="P899" s="200"/>
      <c r="Q899" s="163"/>
      <c r="R899" s="163"/>
      <c r="S899" s="163"/>
      <c r="T899" s="163"/>
      <c r="U899" s="163"/>
      <c r="V899" s="163"/>
      <c r="W899" s="163"/>
      <c r="X899" s="163"/>
      <c r="Y899" s="163"/>
    </row>
    <row r="900" spans="3:25" s="175" customFormat="1" ht="12.75" customHeight="1">
      <c r="C900" s="299"/>
      <c r="D900" s="299"/>
      <c r="E900" s="299"/>
      <c r="G900" s="208"/>
      <c r="H900" s="176"/>
      <c r="I900" s="176"/>
      <c r="L900" s="204"/>
      <c r="M900" s="200"/>
      <c r="P900" s="200"/>
      <c r="Q900" s="163"/>
      <c r="R900" s="163"/>
      <c r="S900" s="163"/>
      <c r="T900" s="163"/>
      <c r="U900" s="163"/>
      <c r="V900" s="163"/>
      <c r="W900" s="163"/>
      <c r="X900" s="163"/>
      <c r="Y900" s="163"/>
    </row>
    <row r="901" spans="3:25" s="175" customFormat="1" ht="12.75" customHeight="1">
      <c r="C901" s="299"/>
      <c r="D901" s="299"/>
      <c r="E901" s="299"/>
      <c r="G901" s="208"/>
      <c r="H901" s="176"/>
      <c r="I901" s="176"/>
      <c r="L901" s="204"/>
      <c r="M901" s="200"/>
      <c r="P901" s="200"/>
      <c r="Q901" s="163"/>
      <c r="R901" s="163"/>
      <c r="S901" s="163"/>
      <c r="T901" s="163"/>
      <c r="U901" s="163"/>
      <c r="V901" s="163"/>
      <c r="W901" s="163"/>
      <c r="X901" s="163"/>
      <c r="Y901" s="163"/>
    </row>
    <row r="902" spans="3:25" s="175" customFormat="1" ht="12.75" customHeight="1">
      <c r="C902" s="299"/>
      <c r="D902" s="299"/>
      <c r="E902" s="299"/>
      <c r="G902" s="208"/>
      <c r="H902" s="176"/>
      <c r="I902" s="176"/>
      <c r="L902" s="204"/>
      <c r="M902" s="200"/>
      <c r="P902" s="200"/>
      <c r="Q902" s="163"/>
      <c r="R902" s="163"/>
      <c r="S902" s="163"/>
      <c r="T902" s="163"/>
      <c r="U902" s="163"/>
      <c r="V902" s="163"/>
      <c r="W902" s="163"/>
      <c r="X902" s="163"/>
      <c r="Y902" s="163"/>
    </row>
    <row r="903" spans="3:25" s="175" customFormat="1" ht="12.75" customHeight="1">
      <c r="C903" s="299"/>
      <c r="D903" s="299"/>
      <c r="E903" s="299"/>
      <c r="G903" s="208"/>
      <c r="H903" s="176"/>
      <c r="I903" s="176"/>
      <c r="L903" s="204"/>
      <c r="M903" s="200"/>
      <c r="P903" s="200"/>
      <c r="Q903" s="163"/>
      <c r="R903" s="163"/>
      <c r="S903" s="163"/>
      <c r="T903" s="163"/>
      <c r="U903" s="163"/>
      <c r="V903" s="163"/>
      <c r="W903" s="163"/>
      <c r="X903" s="163"/>
      <c r="Y903" s="163"/>
    </row>
    <row r="904" spans="3:25" s="175" customFormat="1" ht="12.75" customHeight="1">
      <c r="C904" s="299"/>
      <c r="D904" s="299"/>
      <c r="E904" s="299"/>
      <c r="G904" s="208"/>
      <c r="H904" s="176"/>
      <c r="I904" s="176"/>
      <c r="L904" s="204"/>
      <c r="M904" s="200"/>
      <c r="P904" s="200"/>
      <c r="Q904" s="163"/>
      <c r="R904" s="163"/>
      <c r="S904" s="163"/>
      <c r="T904" s="163"/>
      <c r="U904" s="163"/>
      <c r="V904" s="163"/>
      <c r="W904" s="163"/>
      <c r="X904" s="163"/>
      <c r="Y904" s="163"/>
    </row>
    <row r="905" spans="3:25" s="175" customFormat="1" ht="12.75" customHeight="1">
      <c r="C905" s="299"/>
      <c r="D905" s="299"/>
      <c r="E905" s="299"/>
      <c r="G905" s="208"/>
      <c r="H905" s="176"/>
      <c r="I905" s="176"/>
      <c r="L905" s="204"/>
      <c r="M905" s="200"/>
      <c r="P905" s="200"/>
      <c r="Q905" s="163"/>
      <c r="R905" s="163"/>
      <c r="S905" s="163"/>
      <c r="T905" s="163"/>
      <c r="U905" s="163"/>
      <c r="V905" s="163"/>
      <c r="W905" s="163"/>
      <c r="X905" s="163"/>
      <c r="Y905" s="163"/>
    </row>
    <row r="906" spans="3:25" s="175" customFormat="1" ht="12.75" customHeight="1">
      <c r="C906" s="299"/>
      <c r="D906" s="299"/>
      <c r="E906" s="299"/>
      <c r="G906" s="208"/>
      <c r="H906" s="176"/>
      <c r="I906" s="176"/>
      <c r="L906" s="204"/>
      <c r="M906" s="200"/>
      <c r="P906" s="200"/>
      <c r="Q906" s="163"/>
      <c r="R906" s="163"/>
      <c r="S906" s="163"/>
      <c r="T906" s="163"/>
      <c r="U906" s="163"/>
      <c r="V906" s="163"/>
      <c r="W906" s="163"/>
      <c r="X906" s="163"/>
      <c r="Y906" s="163"/>
    </row>
    <row r="907" spans="3:25" s="175" customFormat="1" ht="12.75" customHeight="1">
      <c r="C907" s="299"/>
      <c r="D907" s="299"/>
      <c r="E907" s="299"/>
      <c r="G907" s="208"/>
      <c r="H907" s="176"/>
      <c r="I907" s="176"/>
      <c r="L907" s="204"/>
      <c r="M907" s="200"/>
      <c r="P907" s="200"/>
      <c r="Q907" s="163"/>
      <c r="R907" s="163"/>
      <c r="S907" s="163"/>
      <c r="T907" s="163"/>
      <c r="U907" s="163"/>
      <c r="V907" s="163"/>
      <c r="W907" s="163"/>
      <c r="X907" s="163"/>
      <c r="Y907" s="163"/>
    </row>
    <row r="908" spans="3:25" s="175" customFormat="1" ht="12.75" customHeight="1">
      <c r="C908" s="299"/>
      <c r="D908" s="299"/>
      <c r="E908" s="299"/>
      <c r="G908" s="208"/>
      <c r="H908" s="176"/>
      <c r="I908" s="176"/>
      <c r="L908" s="204"/>
      <c r="M908" s="200"/>
      <c r="P908" s="200"/>
      <c r="Q908" s="163"/>
      <c r="R908" s="163"/>
      <c r="S908" s="163"/>
      <c r="T908" s="163"/>
      <c r="U908" s="163"/>
      <c r="V908" s="163"/>
      <c r="W908" s="163"/>
      <c r="X908" s="163"/>
      <c r="Y908" s="163"/>
    </row>
    <row r="909" spans="3:25" s="175" customFormat="1" ht="12.75" customHeight="1">
      <c r="C909" s="299"/>
      <c r="D909" s="299"/>
      <c r="E909" s="299"/>
      <c r="G909" s="208"/>
      <c r="H909" s="176"/>
      <c r="I909" s="176"/>
      <c r="L909" s="204"/>
      <c r="M909" s="200"/>
      <c r="P909" s="200"/>
      <c r="Q909" s="163"/>
      <c r="R909" s="163"/>
      <c r="S909" s="163"/>
      <c r="T909" s="163"/>
      <c r="U909" s="163"/>
      <c r="V909" s="163"/>
      <c r="W909" s="163"/>
      <c r="X909" s="163"/>
      <c r="Y909" s="163"/>
    </row>
    <row r="910" spans="3:25" s="175" customFormat="1" ht="12.75" customHeight="1">
      <c r="C910" s="299"/>
      <c r="D910" s="299"/>
      <c r="E910" s="299"/>
      <c r="G910" s="208"/>
      <c r="H910" s="176"/>
      <c r="I910" s="176"/>
      <c r="L910" s="204"/>
      <c r="M910" s="200"/>
      <c r="P910" s="200"/>
      <c r="Q910" s="163"/>
      <c r="R910" s="163"/>
      <c r="S910" s="163"/>
      <c r="T910" s="163"/>
      <c r="U910" s="163"/>
      <c r="V910" s="163"/>
      <c r="W910" s="163"/>
      <c r="X910" s="163"/>
      <c r="Y910" s="163"/>
    </row>
    <row r="911" spans="3:25" s="175" customFormat="1" ht="12.75" customHeight="1">
      <c r="C911" s="299"/>
      <c r="D911" s="299"/>
      <c r="E911" s="299"/>
      <c r="G911" s="208"/>
      <c r="H911" s="176"/>
      <c r="I911" s="176"/>
      <c r="L911" s="204"/>
      <c r="M911" s="200"/>
      <c r="P911" s="200"/>
      <c r="Q911" s="163"/>
      <c r="R911" s="163"/>
      <c r="S911" s="163"/>
      <c r="T911" s="163"/>
      <c r="U911" s="163"/>
      <c r="V911" s="163"/>
      <c r="W911" s="163"/>
      <c r="X911" s="163"/>
      <c r="Y911" s="163"/>
    </row>
    <row r="912" spans="3:25" s="175" customFormat="1" ht="12.75" customHeight="1">
      <c r="C912" s="299"/>
      <c r="D912" s="299"/>
      <c r="E912" s="299"/>
      <c r="G912" s="208"/>
      <c r="H912" s="176"/>
      <c r="I912" s="176"/>
      <c r="L912" s="204"/>
      <c r="M912" s="200"/>
      <c r="P912" s="200"/>
      <c r="Q912" s="163"/>
      <c r="R912" s="163"/>
      <c r="S912" s="163"/>
      <c r="T912" s="163"/>
      <c r="U912" s="163"/>
      <c r="V912" s="163"/>
      <c r="W912" s="163"/>
      <c r="X912" s="163"/>
      <c r="Y912" s="163"/>
    </row>
    <row r="913" spans="3:25" s="175" customFormat="1" ht="12.75" customHeight="1">
      <c r="C913" s="299"/>
      <c r="D913" s="299"/>
      <c r="E913" s="299"/>
      <c r="G913" s="208"/>
      <c r="H913" s="176"/>
      <c r="I913" s="176"/>
      <c r="L913" s="204"/>
      <c r="M913" s="200"/>
      <c r="P913" s="200"/>
      <c r="Q913" s="163"/>
      <c r="R913" s="163"/>
      <c r="S913" s="163"/>
      <c r="T913" s="163"/>
      <c r="U913" s="163"/>
      <c r="V913" s="163"/>
      <c r="W913" s="163"/>
      <c r="X913" s="163"/>
      <c r="Y913" s="163"/>
    </row>
    <row r="914" spans="3:25" s="175" customFormat="1" ht="12.75" customHeight="1">
      <c r="C914" s="299"/>
      <c r="D914" s="299"/>
      <c r="E914" s="299"/>
      <c r="G914" s="208"/>
      <c r="H914" s="176"/>
      <c r="I914" s="176"/>
      <c r="L914" s="204"/>
      <c r="M914" s="200"/>
      <c r="P914" s="200"/>
      <c r="Q914" s="163"/>
      <c r="R914" s="163"/>
      <c r="S914" s="163"/>
      <c r="T914" s="163"/>
      <c r="U914" s="163"/>
      <c r="V914" s="163"/>
      <c r="W914" s="163"/>
      <c r="X914" s="163"/>
      <c r="Y914" s="163"/>
    </row>
    <row r="915" spans="3:25" s="175" customFormat="1" ht="12.75" customHeight="1">
      <c r="C915" s="299"/>
      <c r="D915" s="299"/>
      <c r="E915" s="299"/>
      <c r="G915" s="208"/>
      <c r="H915" s="176"/>
      <c r="I915" s="176"/>
      <c r="L915" s="204"/>
      <c r="M915" s="200"/>
      <c r="P915" s="200"/>
      <c r="Q915" s="163"/>
      <c r="R915" s="163"/>
      <c r="S915" s="163"/>
      <c r="T915" s="163"/>
      <c r="U915" s="163"/>
      <c r="V915" s="163"/>
      <c r="W915" s="163"/>
      <c r="X915" s="163"/>
      <c r="Y915" s="163"/>
    </row>
    <row r="916" spans="3:25" s="175" customFormat="1" ht="12.75" customHeight="1">
      <c r="C916" s="299"/>
      <c r="D916" s="299"/>
      <c r="E916" s="299"/>
      <c r="G916" s="208"/>
      <c r="H916" s="176"/>
      <c r="I916" s="176"/>
      <c r="L916" s="204"/>
      <c r="M916" s="200"/>
      <c r="P916" s="200"/>
      <c r="Q916" s="163"/>
      <c r="R916" s="163"/>
      <c r="S916" s="163"/>
      <c r="T916" s="163"/>
      <c r="U916" s="163"/>
      <c r="V916" s="163"/>
      <c r="W916" s="163"/>
      <c r="X916" s="163"/>
      <c r="Y916" s="163"/>
    </row>
    <row r="917" spans="3:25" s="175" customFormat="1" ht="12.75" customHeight="1">
      <c r="C917" s="299"/>
      <c r="D917" s="299"/>
      <c r="E917" s="299"/>
      <c r="G917" s="208"/>
      <c r="H917" s="176"/>
      <c r="I917" s="176"/>
      <c r="L917" s="204"/>
      <c r="M917" s="200"/>
      <c r="P917" s="200"/>
      <c r="Q917" s="163"/>
      <c r="R917" s="163"/>
      <c r="S917" s="163"/>
      <c r="T917" s="163"/>
      <c r="U917" s="163"/>
      <c r="V917" s="163"/>
      <c r="W917" s="163"/>
      <c r="X917" s="163"/>
      <c r="Y917" s="163"/>
    </row>
    <row r="918" spans="3:25" s="175" customFormat="1" ht="12.75" customHeight="1">
      <c r="C918" s="299"/>
      <c r="D918" s="299"/>
      <c r="E918" s="299"/>
      <c r="G918" s="208"/>
      <c r="H918" s="176"/>
      <c r="I918" s="176"/>
      <c r="L918" s="204"/>
      <c r="M918" s="200"/>
      <c r="P918" s="200"/>
      <c r="Q918" s="163"/>
      <c r="R918" s="163"/>
      <c r="S918" s="163"/>
      <c r="T918" s="163"/>
      <c r="U918" s="163"/>
      <c r="V918" s="163"/>
      <c r="W918" s="163"/>
      <c r="X918" s="163"/>
      <c r="Y918" s="163"/>
    </row>
    <row r="919" spans="3:25" s="175" customFormat="1" ht="12.75" customHeight="1">
      <c r="C919" s="299"/>
      <c r="D919" s="299"/>
      <c r="E919" s="299"/>
      <c r="G919" s="208"/>
      <c r="H919" s="176"/>
      <c r="I919" s="176"/>
      <c r="L919" s="204"/>
      <c r="M919" s="200"/>
      <c r="P919" s="200"/>
      <c r="Q919" s="163"/>
      <c r="R919" s="163"/>
      <c r="S919" s="163"/>
      <c r="T919" s="163"/>
      <c r="U919" s="163"/>
      <c r="V919" s="163"/>
      <c r="W919" s="163"/>
      <c r="X919" s="163"/>
      <c r="Y919" s="163"/>
    </row>
    <row r="920" spans="3:25" s="175" customFormat="1" ht="12.75" customHeight="1">
      <c r="C920" s="299"/>
      <c r="D920" s="299"/>
      <c r="E920" s="299"/>
      <c r="G920" s="208"/>
      <c r="H920" s="176"/>
      <c r="I920" s="176"/>
      <c r="L920" s="204"/>
      <c r="M920" s="200"/>
      <c r="P920" s="200"/>
      <c r="Q920" s="163"/>
      <c r="R920" s="163"/>
      <c r="S920" s="163"/>
      <c r="T920" s="163"/>
      <c r="U920" s="163"/>
      <c r="V920" s="163"/>
      <c r="W920" s="163"/>
      <c r="X920" s="163"/>
      <c r="Y920" s="163"/>
    </row>
    <row r="921" spans="3:25" s="175" customFormat="1" ht="12.75" customHeight="1">
      <c r="C921" s="299"/>
      <c r="D921" s="299"/>
      <c r="E921" s="299"/>
      <c r="G921" s="208"/>
      <c r="H921" s="176"/>
      <c r="I921" s="176"/>
      <c r="L921" s="204"/>
      <c r="M921" s="200"/>
      <c r="P921" s="200"/>
      <c r="Q921" s="163"/>
      <c r="R921" s="163"/>
      <c r="S921" s="163"/>
      <c r="T921" s="163"/>
      <c r="U921" s="163"/>
      <c r="V921" s="163"/>
      <c r="W921" s="163"/>
      <c r="X921" s="163"/>
      <c r="Y921" s="163"/>
    </row>
    <row r="922" spans="3:25" s="175" customFormat="1" ht="12.75" customHeight="1">
      <c r="C922" s="299"/>
      <c r="D922" s="299"/>
      <c r="E922" s="299"/>
      <c r="G922" s="208"/>
      <c r="H922" s="176"/>
      <c r="I922" s="176"/>
      <c r="L922" s="204"/>
      <c r="M922" s="200"/>
      <c r="P922" s="200"/>
      <c r="Q922" s="163"/>
      <c r="R922" s="163"/>
      <c r="S922" s="163"/>
      <c r="T922" s="163"/>
      <c r="U922" s="163"/>
      <c r="V922" s="163"/>
      <c r="W922" s="163"/>
      <c r="X922" s="163"/>
      <c r="Y922" s="163"/>
    </row>
    <row r="923" spans="3:25" s="175" customFormat="1" ht="12.75" customHeight="1">
      <c r="C923" s="299"/>
      <c r="D923" s="299"/>
      <c r="E923" s="299"/>
      <c r="G923" s="208"/>
      <c r="H923" s="176"/>
      <c r="I923" s="176"/>
      <c r="L923" s="204"/>
      <c r="M923" s="200"/>
      <c r="P923" s="200"/>
      <c r="Q923" s="163"/>
      <c r="R923" s="163"/>
      <c r="S923" s="163"/>
      <c r="T923" s="163"/>
      <c r="U923" s="163"/>
      <c r="V923" s="163"/>
      <c r="W923" s="163"/>
      <c r="X923" s="163"/>
      <c r="Y923" s="163"/>
    </row>
    <row r="924" spans="3:25" s="175" customFormat="1" ht="12.75" customHeight="1">
      <c r="C924" s="299"/>
      <c r="D924" s="299"/>
      <c r="E924" s="299"/>
      <c r="G924" s="208"/>
      <c r="H924" s="176"/>
      <c r="I924" s="176"/>
      <c r="L924" s="204"/>
      <c r="M924" s="200"/>
      <c r="P924" s="200"/>
      <c r="Q924" s="163"/>
      <c r="R924" s="163"/>
      <c r="S924" s="163"/>
      <c r="T924" s="163"/>
      <c r="U924" s="163"/>
      <c r="V924" s="163"/>
      <c r="W924" s="163"/>
      <c r="X924" s="163"/>
      <c r="Y924" s="163"/>
    </row>
    <row r="925" spans="3:25" s="175" customFormat="1" ht="12.75" customHeight="1">
      <c r="C925" s="299"/>
      <c r="D925" s="299"/>
      <c r="E925" s="299"/>
      <c r="G925" s="208"/>
      <c r="H925" s="176"/>
      <c r="I925" s="176"/>
      <c r="L925" s="204"/>
      <c r="M925" s="200"/>
      <c r="P925" s="200"/>
      <c r="Q925" s="163"/>
      <c r="R925" s="163"/>
      <c r="S925" s="163"/>
      <c r="T925" s="163"/>
      <c r="U925" s="163"/>
      <c r="V925" s="163"/>
      <c r="W925" s="163"/>
      <c r="X925" s="163"/>
      <c r="Y925" s="163"/>
    </row>
    <row r="926" spans="3:25" s="175" customFormat="1" ht="12.75" customHeight="1">
      <c r="C926" s="299"/>
      <c r="D926" s="299"/>
      <c r="E926" s="299"/>
      <c r="G926" s="208"/>
      <c r="H926" s="176"/>
      <c r="I926" s="176"/>
      <c r="L926" s="204"/>
      <c r="M926" s="200"/>
      <c r="P926" s="200"/>
      <c r="Q926" s="163"/>
      <c r="R926" s="163"/>
      <c r="S926" s="163"/>
      <c r="T926" s="163"/>
      <c r="U926" s="163"/>
      <c r="V926" s="163"/>
      <c r="W926" s="163"/>
      <c r="X926" s="163"/>
      <c r="Y926" s="163"/>
    </row>
    <row r="927" spans="3:25" s="175" customFormat="1" ht="12.75" customHeight="1">
      <c r="C927" s="299"/>
      <c r="D927" s="299"/>
      <c r="E927" s="299"/>
      <c r="G927" s="208"/>
      <c r="H927" s="176"/>
      <c r="I927" s="176"/>
      <c r="L927" s="204"/>
      <c r="M927" s="200"/>
      <c r="P927" s="200"/>
      <c r="Q927" s="163"/>
      <c r="R927" s="163"/>
      <c r="S927" s="163"/>
      <c r="T927" s="163"/>
      <c r="U927" s="163"/>
      <c r="V927" s="163"/>
      <c r="W927" s="163"/>
      <c r="X927" s="163"/>
      <c r="Y927" s="163"/>
    </row>
    <row r="928" spans="3:25" s="175" customFormat="1" ht="12.75" customHeight="1">
      <c r="C928" s="299"/>
      <c r="D928" s="299"/>
      <c r="E928" s="299"/>
      <c r="G928" s="208"/>
      <c r="H928" s="176"/>
      <c r="I928" s="176"/>
      <c r="L928" s="204"/>
      <c r="M928" s="200"/>
      <c r="P928" s="200"/>
      <c r="Q928" s="163"/>
      <c r="R928" s="163"/>
      <c r="S928" s="163"/>
      <c r="T928" s="163"/>
      <c r="U928" s="163"/>
      <c r="V928" s="163"/>
      <c r="W928" s="163"/>
      <c r="X928" s="163"/>
      <c r="Y928" s="163"/>
    </row>
    <row r="929" spans="3:25" s="175" customFormat="1" ht="12.75" customHeight="1">
      <c r="C929" s="299"/>
      <c r="D929" s="299"/>
      <c r="E929" s="299"/>
      <c r="G929" s="208"/>
      <c r="H929" s="176"/>
      <c r="I929" s="176"/>
      <c r="L929" s="204"/>
      <c r="M929" s="200"/>
      <c r="P929" s="200"/>
      <c r="Q929" s="163"/>
      <c r="R929" s="163"/>
      <c r="S929" s="163"/>
      <c r="T929" s="163"/>
      <c r="U929" s="163"/>
      <c r="V929" s="163"/>
      <c r="W929" s="163"/>
      <c r="X929" s="163"/>
      <c r="Y929" s="163"/>
    </row>
    <row r="930" spans="3:25" s="175" customFormat="1" ht="12.75" customHeight="1">
      <c r="C930" s="299"/>
      <c r="D930" s="299"/>
      <c r="E930" s="299"/>
      <c r="G930" s="208"/>
      <c r="H930" s="176"/>
      <c r="I930" s="176"/>
      <c r="L930" s="204"/>
      <c r="M930" s="200"/>
      <c r="P930" s="200"/>
      <c r="Q930" s="163"/>
      <c r="R930" s="163"/>
      <c r="S930" s="163"/>
      <c r="T930" s="163"/>
      <c r="U930" s="163"/>
      <c r="V930" s="163"/>
      <c r="W930" s="163"/>
      <c r="X930" s="163"/>
      <c r="Y930" s="163"/>
    </row>
    <row r="931" spans="3:25" s="175" customFormat="1" ht="12.75" customHeight="1">
      <c r="C931" s="299"/>
      <c r="D931" s="299"/>
      <c r="E931" s="299"/>
      <c r="G931" s="208"/>
      <c r="H931" s="176"/>
      <c r="I931" s="176"/>
      <c r="L931" s="204"/>
      <c r="M931" s="200"/>
      <c r="P931" s="200"/>
      <c r="Q931" s="163"/>
      <c r="R931" s="163"/>
      <c r="S931" s="163"/>
      <c r="T931" s="163"/>
      <c r="U931" s="163"/>
      <c r="V931" s="163"/>
      <c r="W931" s="163"/>
      <c r="X931" s="163"/>
      <c r="Y931" s="163"/>
    </row>
    <row r="932" spans="3:25" s="175" customFormat="1" ht="12.75" customHeight="1">
      <c r="C932" s="299"/>
      <c r="D932" s="299"/>
      <c r="E932" s="299"/>
      <c r="G932" s="208"/>
      <c r="H932" s="176"/>
      <c r="I932" s="176"/>
      <c r="L932" s="204"/>
      <c r="M932" s="200"/>
      <c r="P932" s="200"/>
      <c r="Q932" s="163"/>
      <c r="R932" s="163"/>
      <c r="S932" s="163"/>
      <c r="T932" s="163"/>
      <c r="U932" s="163"/>
      <c r="V932" s="163"/>
      <c r="W932" s="163"/>
      <c r="X932" s="163"/>
      <c r="Y932" s="163"/>
    </row>
    <row r="933" spans="3:25" s="175" customFormat="1" ht="12.75" customHeight="1">
      <c r="C933" s="299"/>
      <c r="D933" s="299"/>
      <c r="E933" s="299"/>
      <c r="G933" s="208"/>
      <c r="H933" s="176"/>
      <c r="I933" s="176"/>
      <c r="L933" s="204"/>
      <c r="M933" s="200"/>
      <c r="P933" s="200"/>
      <c r="Q933" s="163"/>
      <c r="R933" s="163"/>
      <c r="S933" s="163"/>
      <c r="T933" s="163"/>
      <c r="U933" s="163"/>
      <c r="V933" s="163"/>
      <c r="W933" s="163"/>
      <c r="X933" s="163"/>
      <c r="Y933" s="163"/>
    </row>
    <row r="934" spans="3:25" s="175" customFormat="1" ht="12.75" customHeight="1">
      <c r="C934" s="299"/>
      <c r="D934" s="299"/>
      <c r="E934" s="299"/>
      <c r="G934" s="208"/>
      <c r="H934" s="176"/>
      <c r="I934" s="176"/>
      <c r="L934" s="204"/>
      <c r="M934" s="200"/>
      <c r="P934" s="200"/>
      <c r="Q934" s="163"/>
      <c r="R934" s="163"/>
      <c r="S934" s="163"/>
      <c r="T934" s="163"/>
      <c r="U934" s="163"/>
      <c r="V934" s="163"/>
      <c r="W934" s="163"/>
      <c r="X934" s="163"/>
      <c r="Y934" s="163"/>
    </row>
    <row r="935" spans="3:25" s="175" customFormat="1" ht="12.75" customHeight="1">
      <c r="C935" s="299"/>
      <c r="D935" s="299"/>
      <c r="E935" s="299"/>
      <c r="G935" s="208"/>
      <c r="H935" s="176"/>
      <c r="I935" s="176"/>
      <c r="L935" s="204"/>
      <c r="M935" s="200"/>
      <c r="P935" s="200"/>
      <c r="Q935" s="163"/>
      <c r="R935" s="163"/>
      <c r="S935" s="163"/>
      <c r="T935" s="163"/>
      <c r="U935" s="163"/>
      <c r="V935" s="163"/>
      <c r="W935" s="163"/>
      <c r="X935" s="163"/>
      <c r="Y935" s="163"/>
    </row>
    <row r="936" spans="3:25" s="175" customFormat="1" ht="12.75" customHeight="1">
      <c r="C936" s="299"/>
      <c r="D936" s="299"/>
      <c r="E936" s="299"/>
      <c r="G936" s="208"/>
      <c r="H936" s="176"/>
      <c r="I936" s="176"/>
      <c r="L936" s="204"/>
      <c r="M936" s="200"/>
      <c r="P936" s="200"/>
      <c r="Q936" s="163"/>
      <c r="R936" s="163"/>
      <c r="S936" s="163"/>
      <c r="T936" s="163"/>
      <c r="U936" s="163"/>
      <c r="V936" s="163"/>
      <c r="W936" s="163"/>
      <c r="X936" s="163"/>
      <c r="Y936" s="163"/>
    </row>
    <row r="937" spans="3:25" s="175" customFormat="1" ht="12.75" customHeight="1">
      <c r="C937" s="299"/>
      <c r="D937" s="299"/>
      <c r="E937" s="299"/>
      <c r="G937" s="208"/>
      <c r="H937" s="176"/>
      <c r="I937" s="176"/>
      <c r="L937" s="204"/>
      <c r="M937" s="200"/>
      <c r="P937" s="200"/>
      <c r="Q937" s="163"/>
      <c r="R937" s="163"/>
      <c r="S937" s="163"/>
      <c r="T937" s="163"/>
      <c r="U937" s="163"/>
      <c r="V937" s="163"/>
      <c r="W937" s="163"/>
      <c r="X937" s="163"/>
      <c r="Y937" s="163"/>
    </row>
    <row r="938" spans="3:25" s="175" customFormat="1" ht="12.75" customHeight="1">
      <c r="C938" s="299"/>
      <c r="D938" s="299"/>
      <c r="E938" s="299"/>
      <c r="G938" s="208"/>
      <c r="H938" s="176"/>
      <c r="I938" s="176"/>
      <c r="L938" s="204"/>
      <c r="M938" s="200"/>
      <c r="P938" s="200"/>
      <c r="Q938" s="163"/>
      <c r="R938" s="163"/>
      <c r="S938" s="163"/>
      <c r="T938" s="163"/>
      <c r="U938" s="163"/>
      <c r="V938" s="163"/>
      <c r="W938" s="163"/>
      <c r="X938" s="163"/>
      <c r="Y938" s="163"/>
    </row>
    <row r="939" spans="3:25" s="175" customFormat="1" ht="12.75" customHeight="1">
      <c r="C939" s="299"/>
      <c r="D939" s="299"/>
      <c r="E939" s="299"/>
      <c r="G939" s="208"/>
      <c r="H939" s="176"/>
      <c r="I939" s="176"/>
      <c r="L939" s="204"/>
      <c r="M939" s="200"/>
      <c r="P939" s="200"/>
      <c r="Q939" s="163"/>
      <c r="R939" s="163"/>
      <c r="S939" s="163"/>
      <c r="T939" s="163"/>
      <c r="U939" s="163"/>
      <c r="V939" s="163"/>
      <c r="W939" s="163"/>
      <c r="X939" s="163"/>
      <c r="Y939" s="163"/>
    </row>
    <row r="940" spans="3:25" s="175" customFormat="1" ht="12.75" customHeight="1">
      <c r="C940" s="299"/>
      <c r="D940" s="299"/>
      <c r="E940" s="299"/>
      <c r="G940" s="208"/>
      <c r="H940" s="176"/>
      <c r="I940" s="176"/>
      <c r="L940" s="204"/>
      <c r="M940" s="200"/>
      <c r="P940" s="200"/>
      <c r="Q940" s="163"/>
      <c r="R940" s="163"/>
      <c r="S940" s="163"/>
      <c r="T940" s="163"/>
      <c r="U940" s="163"/>
      <c r="V940" s="163"/>
      <c r="W940" s="163"/>
      <c r="X940" s="163"/>
      <c r="Y940" s="163"/>
    </row>
    <row r="941" spans="3:25" s="175" customFormat="1" ht="12.75" customHeight="1">
      <c r="C941" s="299"/>
      <c r="D941" s="299"/>
      <c r="E941" s="299"/>
      <c r="G941" s="208"/>
      <c r="H941" s="176"/>
      <c r="I941" s="176"/>
      <c r="L941" s="204"/>
      <c r="M941" s="200"/>
      <c r="P941" s="200"/>
      <c r="Q941" s="163"/>
      <c r="R941" s="163"/>
      <c r="S941" s="163"/>
      <c r="T941" s="163"/>
      <c r="U941" s="163"/>
      <c r="V941" s="163"/>
      <c r="W941" s="163"/>
      <c r="X941" s="163"/>
      <c r="Y941" s="163"/>
    </row>
    <row r="942" spans="3:25" s="175" customFormat="1" ht="12.75" customHeight="1">
      <c r="C942" s="299"/>
      <c r="D942" s="299"/>
      <c r="E942" s="299"/>
      <c r="G942" s="208"/>
      <c r="H942" s="176"/>
      <c r="I942" s="176"/>
      <c r="L942" s="204"/>
      <c r="M942" s="200"/>
      <c r="P942" s="200"/>
      <c r="Q942" s="163"/>
      <c r="R942" s="163"/>
      <c r="S942" s="163"/>
      <c r="T942" s="163"/>
      <c r="U942" s="163"/>
      <c r="V942" s="163"/>
      <c r="W942" s="163"/>
      <c r="X942" s="163"/>
      <c r="Y942" s="163"/>
    </row>
    <row r="943" spans="3:25" s="175" customFormat="1" ht="12.75" customHeight="1">
      <c r="C943" s="299"/>
      <c r="D943" s="299"/>
      <c r="E943" s="299"/>
      <c r="G943" s="208"/>
      <c r="H943" s="176"/>
      <c r="I943" s="176"/>
      <c r="L943" s="204"/>
      <c r="M943" s="200"/>
      <c r="P943" s="200"/>
      <c r="Q943" s="163"/>
      <c r="R943" s="163"/>
      <c r="S943" s="163"/>
      <c r="T943" s="163"/>
      <c r="U943" s="163"/>
      <c r="V943" s="163"/>
      <c r="W943" s="163"/>
      <c r="X943" s="163"/>
      <c r="Y943" s="163"/>
    </row>
    <row r="944" spans="3:25" s="175" customFormat="1" ht="12.75" customHeight="1">
      <c r="C944" s="299"/>
      <c r="D944" s="299"/>
      <c r="E944" s="299"/>
      <c r="G944" s="208"/>
      <c r="H944" s="176"/>
      <c r="I944" s="176"/>
      <c r="L944" s="204"/>
      <c r="M944" s="200"/>
      <c r="P944" s="200"/>
      <c r="Q944" s="163"/>
      <c r="R944" s="163"/>
      <c r="S944" s="163"/>
      <c r="T944" s="163"/>
      <c r="U944" s="163"/>
      <c r="V944" s="163"/>
      <c r="W944" s="163"/>
      <c r="X944" s="163"/>
      <c r="Y944" s="163"/>
    </row>
    <row r="945" spans="3:25" s="175" customFormat="1" ht="12.75" customHeight="1">
      <c r="C945" s="299"/>
      <c r="D945" s="299"/>
      <c r="E945" s="299"/>
      <c r="G945" s="208"/>
      <c r="H945" s="176"/>
      <c r="I945" s="176"/>
      <c r="L945" s="204"/>
      <c r="M945" s="200"/>
      <c r="P945" s="200"/>
      <c r="Q945" s="163"/>
      <c r="R945" s="163"/>
      <c r="S945" s="163"/>
      <c r="T945" s="163"/>
      <c r="U945" s="163"/>
      <c r="V945" s="163"/>
      <c r="W945" s="163"/>
      <c r="X945" s="163"/>
      <c r="Y945" s="163"/>
    </row>
    <row r="946" spans="3:25" s="175" customFormat="1" ht="12.75" customHeight="1">
      <c r="C946" s="299"/>
      <c r="D946" s="299"/>
      <c r="E946" s="299"/>
      <c r="G946" s="208"/>
      <c r="H946" s="176"/>
      <c r="I946" s="176"/>
      <c r="L946" s="204"/>
      <c r="M946" s="200"/>
      <c r="P946" s="200"/>
      <c r="Q946" s="163"/>
      <c r="R946" s="163"/>
      <c r="S946" s="163"/>
      <c r="T946" s="163"/>
      <c r="U946" s="163"/>
      <c r="V946" s="163"/>
      <c r="W946" s="163"/>
      <c r="X946" s="163"/>
      <c r="Y946" s="163"/>
    </row>
    <row r="947" spans="3:25" s="175" customFormat="1" ht="12.75" customHeight="1">
      <c r="C947" s="299"/>
      <c r="D947" s="299"/>
      <c r="E947" s="299"/>
      <c r="G947" s="208"/>
      <c r="H947" s="176"/>
      <c r="I947" s="176"/>
      <c r="L947" s="204"/>
      <c r="M947" s="200"/>
      <c r="P947" s="200"/>
      <c r="Q947" s="163"/>
      <c r="R947" s="163"/>
      <c r="S947" s="163"/>
      <c r="T947" s="163"/>
      <c r="U947" s="163"/>
      <c r="V947" s="163"/>
      <c r="W947" s="163"/>
      <c r="X947" s="163"/>
      <c r="Y947" s="163"/>
    </row>
    <row r="948" spans="3:25" s="175" customFormat="1" ht="12.75" customHeight="1">
      <c r="C948" s="299"/>
      <c r="D948" s="299"/>
      <c r="E948" s="299"/>
      <c r="G948" s="208"/>
      <c r="H948" s="176"/>
      <c r="I948" s="176"/>
      <c r="L948" s="204"/>
      <c r="M948" s="200"/>
      <c r="P948" s="200"/>
      <c r="Q948" s="163"/>
      <c r="R948" s="163"/>
      <c r="S948" s="163"/>
      <c r="T948" s="163"/>
      <c r="U948" s="163"/>
      <c r="V948" s="163"/>
      <c r="W948" s="163"/>
      <c r="X948" s="163"/>
      <c r="Y948" s="163"/>
    </row>
    <row r="949" spans="3:25" s="175" customFormat="1" ht="12.75" customHeight="1">
      <c r="C949" s="299"/>
      <c r="D949" s="299"/>
      <c r="E949" s="299"/>
      <c r="G949" s="208"/>
      <c r="H949" s="176"/>
      <c r="I949" s="176"/>
      <c r="L949" s="204"/>
      <c r="M949" s="200"/>
      <c r="P949" s="200"/>
      <c r="Q949" s="163"/>
      <c r="R949" s="163"/>
      <c r="S949" s="163"/>
      <c r="T949" s="163"/>
      <c r="U949" s="163"/>
      <c r="V949" s="163"/>
      <c r="W949" s="163"/>
      <c r="X949" s="163"/>
      <c r="Y949" s="163"/>
    </row>
    <row r="950" spans="3:25" s="175" customFormat="1" ht="12.75" customHeight="1">
      <c r="C950" s="299"/>
      <c r="D950" s="299"/>
      <c r="E950" s="299"/>
      <c r="G950" s="208"/>
      <c r="H950" s="176"/>
      <c r="I950" s="176"/>
      <c r="L950" s="204"/>
      <c r="M950" s="200"/>
      <c r="P950" s="200"/>
      <c r="Q950" s="163"/>
      <c r="R950" s="163"/>
      <c r="S950" s="163"/>
      <c r="T950" s="163"/>
      <c r="U950" s="163"/>
      <c r="V950" s="163"/>
      <c r="W950" s="163"/>
      <c r="X950" s="163"/>
      <c r="Y950" s="163"/>
    </row>
    <row r="951" spans="3:25" s="175" customFormat="1" ht="12.75" customHeight="1">
      <c r="C951" s="299"/>
      <c r="D951" s="299"/>
      <c r="E951" s="299"/>
      <c r="G951" s="208"/>
      <c r="H951" s="176"/>
      <c r="I951" s="176"/>
      <c r="L951" s="204"/>
      <c r="M951" s="200"/>
      <c r="P951" s="200"/>
      <c r="Q951" s="163"/>
      <c r="R951" s="163"/>
      <c r="S951" s="163"/>
      <c r="T951" s="163"/>
      <c r="U951" s="163"/>
      <c r="V951" s="163"/>
      <c r="W951" s="163"/>
      <c r="X951" s="163"/>
      <c r="Y951" s="163"/>
    </row>
    <row r="952" spans="3:25" s="175" customFormat="1" ht="12.75" customHeight="1">
      <c r="C952" s="299"/>
      <c r="D952" s="299"/>
      <c r="E952" s="299"/>
      <c r="G952" s="208"/>
      <c r="H952" s="176"/>
      <c r="I952" s="176"/>
      <c r="L952" s="204"/>
      <c r="M952" s="200"/>
      <c r="P952" s="200"/>
      <c r="Q952" s="163"/>
      <c r="R952" s="163"/>
      <c r="S952" s="163"/>
      <c r="T952" s="163"/>
      <c r="U952" s="163"/>
      <c r="V952" s="163"/>
      <c r="W952" s="163"/>
      <c r="X952" s="163"/>
      <c r="Y952" s="163"/>
    </row>
    <row r="953" spans="3:25" s="175" customFormat="1" ht="12.75" customHeight="1">
      <c r="C953" s="299"/>
      <c r="D953" s="299"/>
      <c r="E953" s="299"/>
      <c r="G953" s="208"/>
      <c r="H953" s="176"/>
      <c r="I953" s="176"/>
      <c r="L953" s="204"/>
      <c r="M953" s="200"/>
      <c r="P953" s="200"/>
      <c r="Q953" s="163"/>
      <c r="R953" s="163"/>
      <c r="S953" s="163"/>
      <c r="T953" s="163"/>
      <c r="U953" s="163"/>
      <c r="V953" s="163"/>
      <c r="W953" s="163"/>
      <c r="X953" s="163"/>
      <c r="Y953" s="163"/>
    </row>
    <row r="954" spans="3:25" s="175" customFormat="1" ht="12.75" customHeight="1">
      <c r="C954" s="299"/>
      <c r="D954" s="299"/>
      <c r="E954" s="299"/>
      <c r="G954" s="208"/>
      <c r="H954" s="176"/>
      <c r="I954" s="176"/>
      <c r="L954" s="204"/>
      <c r="M954" s="200"/>
      <c r="P954" s="200"/>
      <c r="Q954" s="163"/>
      <c r="R954" s="163"/>
      <c r="S954" s="163"/>
      <c r="T954" s="163"/>
      <c r="U954" s="163"/>
      <c r="V954" s="163"/>
      <c r="W954" s="163"/>
      <c r="X954" s="163"/>
      <c r="Y954" s="163"/>
    </row>
    <row r="955" spans="3:25" s="175" customFormat="1" ht="12.75" customHeight="1">
      <c r="C955" s="299"/>
      <c r="D955" s="299"/>
      <c r="E955" s="299"/>
      <c r="G955" s="208"/>
      <c r="H955" s="176"/>
      <c r="I955" s="176"/>
      <c r="L955" s="204"/>
      <c r="M955" s="200"/>
      <c r="P955" s="200"/>
      <c r="Q955" s="163"/>
      <c r="R955" s="163"/>
      <c r="S955" s="163"/>
      <c r="T955" s="163"/>
      <c r="U955" s="163"/>
      <c r="V955" s="163"/>
      <c r="W955" s="163"/>
      <c r="X955" s="163"/>
      <c r="Y955" s="163"/>
    </row>
    <row r="956" spans="3:25" s="175" customFormat="1" ht="12.75" customHeight="1">
      <c r="C956" s="299"/>
      <c r="D956" s="299"/>
      <c r="E956" s="299"/>
      <c r="G956" s="208"/>
      <c r="H956" s="176"/>
      <c r="I956" s="176"/>
      <c r="L956" s="204"/>
      <c r="M956" s="200"/>
      <c r="P956" s="200"/>
      <c r="Q956" s="163"/>
      <c r="R956" s="163"/>
      <c r="S956" s="163"/>
      <c r="T956" s="163"/>
      <c r="U956" s="163"/>
      <c r="V956" s="163"/>
      <c r="W956" s="163"/>
      <c r="X956" s="163"/>
      <c r="Y956" s="163"/>
    </row>
    <row r="957" spans="3:25" s="175" customFormat="1" ht="12.75" customHeight="1">
      <c r="C957" s="299"/>
      <c r="D957" s="299"/>
      <c r="E957" s="299"/>
      <c r="G957" s="208"/>
      <c r="H957" s="176"/>
      <c r="I957" s="176"/>
      <c r="L957" s="204"/>
      <c r="M957" s="200"/>
      <c r="P957" s="200"/>
      <c r="Q957" s="163"/>
      <c r="R957" s="163"/>
      <c r="S957" s="163"/>
      <c r="T957" s="163"/>
      <c r="U957" s="163"/>
      <c r="V957" s="163"/>
      <c r="W957" s="163"/>
      <c r="X957" s="163"/>
      <c r="Y957" s="163"/>
    </row>
    <row r="958" spans="3:25" s="175" customFormat="1" ht="12.75" customHeight="1">
      <c r="C958" s="299"/>
      <c r="D958" s="299"/>
      <c r="E958" s="299"/>
      <c r="G958" s="208"/>
      <c r="H958" s="176"/>
      <c r="I958" s="176"/>
      <c r="L958" s="204"/>
      <c r="M958" s="200"/>
      <c r="P958" s="200"/>
      <c r="Q958" s="163"/>
      <c r="R958" s="163"/>
      <c r="S958" s="163"/>
      <c r="T958" s="163"/>
      <c r="U958" s="163"/>
      <c r="V958" s="163"/>
      <c r="W958" s="163"/>
      <c r="X958" s="163"/>
      <c r="Y958" s="163"/>
    </row>
    <row r="959" spans="3:25" s="175" customFormat="1" ht="12.75" customHeight="1">
      <c r="C959" s="299"/>
      <c r="D959" s="299"/>
      <c r="E959" s="299"/>
      <c r="G959" s="208"/>
      <c r="H959" s="176"/>
      <c r="I959" s="176"/>
      <c r="L959" s="204"/>
      <c r="M959" s="200"/>
      <c r="P959" s="200"/>
      <c r="Q959" s="163"/>
      <c r="R959" s="163"/>
      <c r="S959" s="163"/>
      <c r="T959" s="163"/>
      <c r="U959" s="163"/>
      <c r="V959" s="163"/>
      <c r="W959" s="163"/>
      <c r="X959" s="163"/>
      <c r="Y959" s="163"/>
    </row>
    <row r="960" spans="3:25" s="175" customFormat="1" ht="12.75" customHeight="1">
      <c r="C960" s="299"/>
      <c r="D960" s="299"/>
      <c r="E960" s="299"/>
      <c r="G960" s="208"/>
      <c r="H960" s="176"/>
      <c r="I960" s="176"/>
      <c r="L960" s="204"/>
      <c r="M960" s="200"/>
      <c r="P960" s="200"/>
      <c r="Q960" s="163"/>
      <c r="R960" s="163"/>
      <c r="S960" s="163"/>
      <c r="T960" s="163"/>
      <c r="U960" s="163"/>
      <c r="V960" s="163"/>
      <c r="W960" s="163"/>
      <c r="X960" s="163"/>
      <c r="Y960" s="163"/>
    </row>
    <row r="961" spans="3:25" s="175" customFormat="1" ht="12.75" customHeight="1">
      <c r="C961" s="299"/>
      <c r="D961" s="299"/>
      <c r="E961" s="299"/>
      <c r="G961" s="208"/>
      <c r="H961" s="176"/>
      <c r="I961" s="176"/>
      <c r="L961" s="204"/>
      <c r="M961" s="200"/>
      <c r="P961" s="200"/>
      <c r="Q961" s="163"/>
      <c r="R961" s="163"/>
      <c r="S961" s="163"/>
      <c r="T961" s="163"/>
      <c r="U961" s="163"/>
      <c r="V961" s="163"/>
      <c r="W961" s="163"/>
      <c r="X961" s="163"/>
      <c r="Y961" s="163"/>
    </row>
    <row r="962" spans="3:25" s="175" customFormat="1" ht="12.75" customHeight="1">
      <c r="C962" s="299"/>
      <c r="D962" s="299"/>
      <c r="E962" s="299"/>
      <c r="G962" s="208"/>
      <c r="H962" s="176"/>
      <c r="I962" s="176"/>
      <c r="L962" s="204"/>
      <c r="M962" s="200"/>
      <c r="P962" s="200"/>
      <c r="Q962" s="163"/>
      <c r="R962" s="163"/>
      <c r="S962" s="163"/>
      <c r="T962" s="163"/>
      <c r="U962" s="163"/>
      <c r="V962" s="163"/>
      <c r="W962" s="163"/>
      <c r="X962" s="163"/>
      <c r="Y962" s="163"/>
    </row>
    <row r="963" spans="3:25" s="175" customFormat="1" ht="12.75" customHeight="1">
      <c r="C963" s="299"/>
      <c r="D963" s="299"/>
      <c r="E963" s="299"/>
      <c r="G963" s="208"/>
      <c r="H963" s="176"/>
      <c r="I963" s="176"/>
      <c r="L963" s="204"/>
      <c r="M963" s="200"/>
      <c r="P963" s="200"/>
      <c r="Q963" s="163"/>
      <c r="R963" s="163"/>
      <c r="S963" s="163"/>
      <c r="T963" s="163"/>
      <c r="U963" s="163"/>
      <c r="V963" s="163"/>
      <c r="W963" s="163"/>
      <c r="X963" s="163"/>
      <c r="Y963" s="163"/>
    </row>
    <row r="964" spans="3:25" s="175" customFormat="1" ht="12.75" customHeight="1">
      <c r="C964" s="299"/>
      <c r="D964" s="299"/>
      <c r="E964" s="299"/>
      <c r="G964" s="208"/>
      <c r="H964" s="176"/>
      <c r="I964" s="176"/>
      <c r="L964" s="204"/>
      <c r="M964" s="200"/>
      <c r="P964" s="200"/>
      <c r="Q964" s="163"/>
      <c r="R964" s="163"/>
      <c r="S964" s="163"/>
      <c r="T964" s="163"/>
      <c r="U964" s="163"/>
      <c r="V964" s="163"/>
      <c r="W964" s="163"/>
      <c r="X964" s="163"/>
      <c r="Y964" s="163"/>
    </row>
    <row r="965" spans="3:25" s="175" customFormat="1" ht="12.75" customHeight="1">
      <c r="C965" s="299"/>
      <c r="D965" s="299"/>
      <c r="E965" s="299"/>
      <c r="G965" s="208"/>
      <c r="H965" s="176"/>
      <c r="I965" s="176"/>
      <c r="L965" s="204"/>
      <c r="M965" s="200"/>
      <c r="P965" s="200"/>
      <c r="Q965" s="163"/>
      <c r="R965" s="163"/>
      <c r="S965" s="163"/>
      <c r="T965" s="163"/>
      <c r="U965" s="163"/>
      <c r="V965" s="163"/>
      <c r="W965" s="163"/>
      <c r="X965" s="163"/>
      <c r="Y965" s="163"/>
    </row>
    <row r="966" spans="3:25" s="175" customFormat="1" ht="12.75" customHeight="1">
      <c r="C966" s="299"/>
      <c r="D966" s="299"/>
      <c r="E966" s="299"/>
      <c r="G966" s="208"/>
      <c r="H966" s="176"/>
      <c r="I966" s="176"/>
      <c r="L966" s="204"/>
      <c r="M966" s="200"/>
      <c r="P966" s="200"/>
      <c r="Q966" s="163"/>
      <c r="R966" s="163"/>
      <c r="S966" s="163"/>
      <c r="T966" s="163"/>
      <c r="U966" s="163"/>
      <c r="V966" s="163"/>
      <c r="W966" s="163"/>
      <c r="X966" s="163"/>
      <c r="Y966" s="163"/>
    </row>
    <row r="967" spans="3:25" s="175" customFormat="1" ht="12.75" customHeight="1">
      <c r="C967" s="299"/>
      <c r="D967" s="299"/>
      <c r="E967" s="299"/>
      <c r="G967" s="208"/>
      <c r="H967" s="176"/>
      <c r="I967" s="176"/>
      <c r="L967" s="204"/>
      <c r="M967" s="200"/>
      <c r="P967" s="200"/>
      <c r="Q967" s="163"/>
      <c r="R967" s="163"/>
      <c r="S967" s="163"/>
      <c r="T967" s="163"/>
      <c r="U967" s="163"/>
      <c r="V967" s="163"/>
      <c r="W967" s="163"/>
      <c r="X967" s="163"/>
      <c r="Y967" s="163"/>
    </row>
    <row r="968" spans="3:25" s="175" customFormat="1" ht="12.75" customHeight="1">
      <c r="C968" s="299"/>
      <c r="D968" s="299"/>
      <c r="E968" s="299"/>
      <c r="G968" s="208"/>
      <c r="H968" s="176"/>
      <c r="I968" s="176"/>
      <c r="L968" s="204"/>
      <c r="M968" s="200"/>
      <c r="P968" s="200"/>
      <c r="Q968" s="163"/>
      <c r="R968" s="163"/>
      <c r="S968" s="163"/>
      <c r="T968" s="163"/>
      <c r="U968" s="163"/>
      <c r="V968" s="163"/>
      <c r="W968" s="163"/>
      <c r="X968" s="163"/>
      <c r="Y968" s="163"/>
    </row>
    <row r="969" spans="3:25" s="175" customFormat="1" ht="12.75" customHeight="1">
      <c r="C969" s="299"/>
      <c r="D969" s="299"/>
      <c r="E969" s="299"/>
      <c r="G969" s="208"/>
      <c r="H969" s="176"/>
      <c r="I969" s="176"/>
      <c r="L969" s="204"/>
      <c r="M969" s="200"/>
      <c r="P969" s="200"/>
      <c r="Q969" s="163"/>
      <c r="R969" s="163"/>
      <c r="S969" s="163"/>
      <c r="T969" s="163"/>
      <c r="U969" s="163"/>
      <c r="V969" s="163"/>
      <c r="W969" s="163"/>
      <c r="X969" s="163"/>
      <c r="Y969" s="163"/>
    </row>
    <row r="970" spans="3:25" s="175" customFormat="1" ht="12.75" customHeight="1">
      <c r="C970" s="299"/>
      <c r="D970" s="299"/>
      <c r="E970" s="299"/>
      <c r="G970" s="208"/>
      <c r="H970" s="176"/>
      <c r="I970" s="176"/>
      <c r="L970" s="204"/>
      <c r="M970" s="200"/>
      <c r="P970" s="200"/>
      <c r="Q970" s="163"/>
      <c r="R970" s="163"/>
      <c r="S970" s="163"/>
      <c r="T970" s="163"/>
      <c r="U970" s="163"/>
      <c r="V970" s="163"/>
      <c r="W970" s="163"/>
      <c r="X970" s="163"/>
      <c r="Y970" s="163"/>
    </row>
    <row r="971" spans="3:25" s="175" customFormat="1" ht="12.75" customHeight="1">
      <c r="C971" s="299"/>
      <c r="D971" s="299"/>
      <c r="E971" s="299"/>
      <c r="G971" s="208"/>
      <c r="H971" s="176"/>
      <c r="I971" s="176"/>
      <c r="L971" s="204"/>
      <c r="M971" s="200"/>
      <c r="P971" s="200"/>
      <c r="Q971" s="163"/>
      <c r="R971" s="163"/>
      <c r="S971" s="163"/>
      <c r="T971" s="163"/>
      <c r="U971" s="163"/>
      <c r="V971" s="163"/>
      <c r="W971" s="163"/>
      <c r="X971" s="163"/>
      <c r="Y971" s="163"/>
    </row>
    <row r="972" spans="3:25" s="175" customFormat="1" ht="12.75" customHeight="1">
      <c r="C972" s="299"/>
      <c r="D972" s="299"/>
      <c r="E972" s="299"/>
      <c r="G972" s="208"/>
      <c r="H972" s="176"/>
      <c r="I972" s="176"/>
      <c r="L972" s="204"/>
      <c r="M972" s="200"/>
      <c r="P972" s="200"/>
      <c r="Q972" s="163"/>
      <c r="R972" s="163"/>
      <c r="S972" s="163"/>
      <c r="T972" s="163"/>
      <c r="U972" s="163"/>
      <c r="V972" s="163"/>
      <c r="W972" s="163"/>
      <c r="X972" s="163"/>
      <c r="Y972" s="163"/>
    </row>
    <row r="973" spans="3:25" s="175" customFormat="1" ht="12.75" customHeight="1">
      <c r="C973" s="299"/>
      <c r="D973" s="299"/>
      <c r="E973" s="299"/>
      <c r="G973" s="208"/>
      <c r="H973" s="176"/>
      <c r="I973" s="176"/>
      <c r="L973" s="204"/>
      <c r="M973" s="200"/>
      <c r="P973" s="200"/>
      <c r="Q973" s="163"/>
      <c r="R973" s="163"/>
      <c r="S973" s="163"/>
      <c r="T973" s="163"/>
      <c r="U973" s="163"/>
      <c r="V973" s="163"/>
      <c r="W973" s="163"/>
      <c r="X973" s="163"/>
      <c r="Y973" s="163"/>
    </row>
    <row r="974" spans="3:25" s="175" customFormat="1" ht="12.75" customHeight="1">
      <c r="C974" s="299"/>
      <c r="D974" s="299"/>
      <c r="E974" s="299"/>
      <c r="G974" s="208"/>
      <c r="H974" s="176"/>
      <c r="I974" s="176"/>
      <c r="L974" s="204"/>
      <c r="M974" s="200"/>
      <c r="P974" s="200"/>
      <c r="Q974" s="163"/>
      <c r="R974" s="163"/>
      <c r="S974" s="163"/>
      <c r="T974" s="163"/>
      <c r="U974" s="163"/>
      <c r="V974" s="163"/>
      <c r="W974" s="163"/>
      <c r="X974" s="163"/>
      <c r="Y974" s="163"/>
    </row>
    <row r="975" spans="3:25" s="175" customFormat="1" ht="12.75" customHeight="1">
      <c r="C975" s="299"/>
      <c r="D975" s="299"/>
      <c r="E975" s="299"/>
      <c r="G975" s="208"/>
      <c r="H975" s="176"/>
      <c r="I975" s="176"/>
      <c r="L975" s="204"/>
      <c r="M975" s="200"/>
      <c r="P975" s="200"/>
      <c r="Q975" s="163"/>
      <c r="R975" s="163"/>
      <c r="S975" s="163"/>
      <c r="T975" s="163"/>
      <c r="U975" s="163"/>
      <c r="V975" s="163"/>
      <c r="W975" s="163"/>
      <c r="X975" s="163"/>
      <c r="Y975" s="163"/>
    </row>
    <row r="976" spans="3:25" s="175" customFormat="1" ht="12.75" customHeight="1">
      <c r="C976" s="299"/>
      <c r="D976" s="299"/>
      <c r="E976" s="299"/>
      <c r="G976" s="208"/>
      <c r="H976" s="176"/>
      <c r="I976" s="176"/>
      <c r="L976" s="204"/>
      <c r="M976" s="200"/>
      <c r="P976" s="200"/>
      <c r="Q976" s="163"/>
      <c r="R976" s="163"/>
      <c r="S976" s="163"/>
      <c r="T976" s="163"/>
      <c r="U976" s="163"/>
      <c r="V976" s="163"/>
      <c r="W976" s="163"/>
      <c r="X976" s="163"/>
      <c r="Y976" s="163"/>
    </row>
    <row r="977" spans="3:25" s="175" customFormat="1" ht="12.75" customHeight="1">
      <c r="C977" s="299"/>
      <c r="D977" s="299"/>
      <c r="E977" s="299"/>
      <c r="G977" s="208"/>
      <c r="H977" s="176"/>
      <c r="I977" s="176"/>
      <c r="L977" s="204"/>
      <c r="M977" s="200"/>
      <c r="P977" s="200"/>
      <c r="Q977" s="163"/>
      <c r="R977" s="163"/>
      <c r="S977" s="163"/>
      <c r="T977" s="163"/>
      <c r="U977" s="163"/>
      <c r="V977" s="163"/>
      <c r="W977" s="163"/>
      <c r="X977" s="163"/>
      <c r="Y977" s="163"/>
    </row>
    <row r="978" spans="3:25" s="175" customFormat="1" ht="12.75" customHeight="1">
      <c r="C978" s="299"/>
      <c r="D978" s="299"/>
      <c r="E978" s="299"/>
      <c r="G978" s="208"/>
      <c r="H978" s="176"/>
      <c r="I978" s="176"/>
      <c r="L978" s="204"/>
      <c r="M978" s="200"/>
      <c r="P978" s="200"/>
      <c r="Q978" s="163"/>
      <c r="R978" s="163"/>
      <c r="S978" s="163"/>
      <c r="T978" s="163"/>
      <c r="U978" s="163"/>
      <c r="V978" s="163"/>
      <c r="W978" s="163"/>
      <c r="X978" s="163"/>
      <c r="Y978" s="163"/>
    </row>
    <row r="979" spans="3:25" s="175" customFormat="1" ht="12.75" customHeight="1">
      <c r="C979" s="299"/>
      <c r="D979" s="299"/>
      <c r="E979" s="299"/>
      <c r="G979" s="208"/>
      <c r="H979" s="176"/>
      <c r="I979" s="176"/>
      <c r="L979" s="204"/>
      <c r="M979" s="200"/>
      <c r="P979" s="200"/>
      <c r="Q979" s="163"/>
      <c r="R979" s="163"/>
      <c r="S979" s="163"/>
      <c r="T979" s="163"/>
      <c r="U979" s="163"/>
      <c r="V979" s="163"/>
      <c r="W979" s="163"/>
      <c r="X979" s="163"/>
      <c r="Y979" s="163"/>
    </row>
    <row r="980" spans="3:25" s="175" customFormat="1" ht="12.75" customHeight="1">
      <c r="C980" s="299"/>
      <c r="D980" s="299"/>
      <c r="E980" s="299"/>
      <c r="G980" s="208"/>
      <c r="H980" s="176"/>
      <c r="I980" s="176"/>
      <c r="L980" s="204"/>
      <c r="M980" s="200"/>
      <c r="P980" s="200"/>
      <c r="Q980" s="163"/>
      <c r="R980" s="163"/>
      <c r="S980" s="163"/>
      <c r="T980" s="163"/>
      <c r="U980" s="163"/>
      <c r="V980" s="163"/>
      <c r="W980" s="163"/>
      <c r="X980" s="163"/>
      <c r="Y980" s="163"/>
    </row>
    <row r="981" spans="3:25" s="175" customFormat="1" ht="12.75" customHeight="1">
      <c r="C981" s="299"/>
      <c r="D981" s="299"/>
      <c r="E981" s="299"/>
      <c r="G981" s="208"/>
      <c r="H981" s="176"/>
      <c r="I981" s="176"/>
      <c r="L981" s="204"/>
      <c r="M981" s="200"/>
      <c r="P981" s="200"/>
      <c r="Q981" s="163"/>
      <c r="R981" s="163"/>
      <c r="S981" s="163"/>
      <c r="T981" s="163"/>
      <c r="U981" s="163"/>
      <c r="V981" s="163"/>
      <c r="W981" s="163"/>
      <c r="X981" s="163"/>
      <c r="Y981" s="163"/>
    </row>
    <row r="982" spans="3:25" s="175" customFormat="1" ht="12.75" customHeight="1">
      <c r="C982" s="299"/>
      <c r="D982" s="299"/>
      <c r="E982" s="299"/>
      <c r="G982" s="208"/>
      <c r="H982" s="176"/>
      <c r="I982" s="176"/>
      <c r="L982" s="204"/>
      <c r="M982" s="200"/>
      <c r="P982" s="200"/>
      <c r="Q982" s="163"/>
      <c r="R982" s="163"/>
      <c r="S982" s="163"/>
      <c r="T982" s="163"/>
      <c r="U982" s="163"/>
      <c r="V982" s="163"/>
      <c r="W982" s="163"/>
      <c r="X982" s="163"/>
      <c r="Y982" s="163"/>
    </row>
    <row r="983" spans="3:25" s="175" customFormat="1" ht="12.75" customHeight="1">
      <c r="C983" s="299"/>
      <c r="D983" s="299"/>
      <c r="E983" s="299"/>
      <c r="G983" s="208"/>
      <c r="H983" s="176"/>
      <c r="I983" s="176"/>
      <c r="L983" s="204"/>
      <c r="M983" s="200"/>
      <c r="P983" s="200"/>
      <c r="Q983" s="163"/>
      <c r="R983" s="163"/>
      <c r="S983" s="163"/>
      <c r="T983" s="163"/>
      <c r="U983" s="163"/>
      <c r="V983" s="163"/>
      <c r="W983" s="163"/>
      <c r="X983" s="163"/>
      <c r="Y983" s="163"/>
    </row>
    <row r="984" spans="3:25" s="175" customFormat="1" ht="12.75" customHeight="1">
      <c r="C984" s="299"/>
      <c r="D984" s="299"/>
      <c r="E984" s="299"/>
      <c r="G984" s="208"/>
      <c r="H984" s="176"/>
      <c r="I984" s="176"/>
      <c r="L984" s="204"/>
      <c r="M984" s="200"/>
      <c r="P984" s="200"/>
      <c r="Q984" s="163"/>
      <c r="R984" s="163"/>
      <c r="S984" s="163"/>
      <c r="T984" s="163"/>
      <c r="U984" s="163"/>
      <c r="V984" s="163"/>
      <c r="W984" s="163"/>
      <c r="X984" s="163"/>
      <c r="Y984" s="163"/>
    </row>
    <row r="985" spans="3:25" s="175" customFormat="1" ht="12.75" customHeight="1">
      <c r="C985" s="299"/>
      <c r="D985" s="299"/>
      <c r="E985" s="299"/>
      <c r="G985" s="208"/>
      <c r="H985" s="176"/>
      <c r="I985" s="176"/>
      <c r="L985" s="204"/>
      <c r="M985" s="200"/>
      <c r="P985" s="200"/>
      <c r="Q985" s="163"/>
      <c r="R985" s="163"/>
      <c r="S985" s="163"/>
      <c r="T985" s="163"/>
      <c r="U985" s="163"/>
      <c r="V985" s="163"/>
      <c r="W985" s="163"/>
      <c r="X985" s="163"/>
      <c r="Y985" s="163"/>
    </row>
    <row r="986" spans="3:25" s="175" customFormat="1" ht="12.75" customHeight="1">
      <c r="C986" s="299"/>
      <c r="D986" s="299"/>
      <c r="E986" s="299"/>
      <c r="G986" s="208"/>
      <c r="H986" s="176"/>
      <c r="I986" s="176"/>
      <c r="L986" s="204"/>
      <c r="M986" s="200"/>
      <c r="P986" s="200"/>
      <c r="Q986" s="163"/>
      <c r="R986" s="163"/>
      <c r="S986" s="163"/>
      <c r="T986" s="163"/>
      <c r="U986" s="163"/>
      <c r="V986" s="163"/>
      <c r="W986" s="163"/>
      <c r="X986" s="163"/>
      <c r="Y986" s="163"/>
    </row>
    <row r="987" spans="3:25" s="175" customFormat="1" ht="12.75" customHeight="1">
      <c r="C987" s="299"/>
      <c r="D987" s="299"/>
      <c r="E987" s="299"/>
      <c r="G987" s="208"/>
      <c r="H987" s="176"/>
      <c r="I987" s="176"/>
      <c r="L987" s="204"/>
      <c r="M987" s="200"/>
      <c r="P987" s="200"/>
      <c r="Q987" s="163"/>
      <c r="R987" s="163"/>
      <c r="S987" s="163"/>
      <c r="T987" s="163"/>
      <c r="U987" s="163"/>
      <c r="V987" s="163"/>
      <c r="W987" s="163"/>
      <c r="X987" s="163"/>
      <c r="Y987" s="163"/>
    </row>
    <row r="988" spans="3:25" s="175" customFormat="1" ht="12.75" customHeight="1">
      <c r="C988" s="299"/>
      <c r="D988" s="299"/>
      <c r="E988" s="299"/>
      <c r="G988" s="208"/>
      <c r="H988" s="176"/>
      <c r="I988" s="176"/>
      <c r="L988" s="204"/>
      <c r="M988" s="200"/>
      <c r="P988" s="200"/>
      <c r="Q988" s="163"/>
      <c r="R988" s="163"/>
      <c r="S988" s="163"/>
      <c r="T988" s="163"/>
      <c r="U988" s="163"/>
      <c r="V988" s="163"/>
      <c r="W988" s="163"/>
      <c r="X988" s="163"/>
      <c r="Y988" s="163"/>
    </row>
    <row r="989" spans="3:25" s="175" customFormat="1" ht="12.75" customHeight="1">
      <c r="C989" s="299"/>
      <c r="D989" s="299"/>
      <c r="E989" s="299"/>
      <c r="G989" s="208"/>
      <c r="H989" s="176"/>
      <c r="I989" s="176"/>
      <c r="L989" s="204"/>
      <c r="M989" s="200"/>
      <c r="P989" s="200"/>
      <c r="Q989" s="163"/>
      <c r="R989" s="163"/>
      <c r="S989" s="163"/>
      <c r="T989" s="163"/>
      <c r="U989" s="163"/>
      <c r="V989" s="163"/>
      <c r="W989" s="163"/>
      <c r="X989" s="163"/>
      <c r="Y989" s="163"/>
    </row>
    <row r="990" spans="3:25" s="175" customFormat="1" ht="12.75" customHeight="1">
      <c r="C990" s="299"/>
      <c r="D990" s="299"/>
      <c r="E990" s="299"/>
      <c r="G990" s="208"/>
      <c r="H990" s="176"/>
      <c r="I990" s="176"/>
      <c r="L990" s="204"/>
      <c r="M990" s="200"/>
      <c r="P990" s="200"/>
      <c r="Q990" s="163"/>
      <c r="R990" s="163"/>
      <c r="S990" s="163"/>
      <c r="T990" s="163"/>
      <c r="U990" s="163"/>
      <c r="V990" s="163"/>
      <c r="W990" s="163"/>
      <c r="X990" s="163"/>
      <c r="Y990" s="163"/>
    </row>
    <row r="991" spans="3:25" s="175" customFormat="1" ht="12.75" customHeight="1">
      <c r="C991" s="299"/>
      <c r="D991" s="299"/>
      <c r="E991" s="299"/>
      <c r="G991" s="208"/>
      <c r="H991" s="176"/>
      <c r="I991" s="176"/>
      <c r="L991" s="204"/>
      <c r="M991" s="200"/>
      <c r="P991" s="200"/>
      <c r="Q991" s="163"/>
      <c r="R991" s="163"/>
      <c r="S991" s="163"/>
      <c r="T991" s="163"/>
      <c r="U991" s="163"/>
      <c r="V991" s="163"/>
      <c r="W991" s="163"/>
      <c r="X991" s="163"/>
      <c r="Y991" s="163"/>
    </row>
    <row r="992" spans="3:25" s="175" customFormat="1" ht="12.75" customHeight="1">
      <c r="C992" s="299"/>
      <c r="D992" s="299"/>
      <c r="E992" s="299"/>
      <c r="G992" s="208"/>
      <c r="H992" s="176"/>
      <c r="I992" s="176"/>
      <c r="L992" s="204"/>
      <c r="M992" s="200"/>
      <c r="P992" s="200"/>
      <c r="Q992" s="163"/>
      <c r="R992" s="163"/>
      <c r="S992" s="163"/>
      <c r="T992" s="163"/>
      <c r="U992" s="163"/>
      <c r="V992" s="163"/>
      <c r="W992" s="163"/>
      <c r="X992" s="163"/>
      <c r="Y992" s="163"/>
    </row>
    <row r="993" spans="3:25" s="175" customFormat="1" ht="12.75" customHeight="1">
      <c r="C993" s="299"/>
      <c r="D993" s="299"/>
      <c r="E993" s="299"/>
      <c r="G993" s="208"/>
      <c r="H993" s="176"/>
      <c r="I993" s="176"/>
      <c r="L993" s="204"/>
      <c r="M993" s="200"/>
      <c r="P993" s="200"/>
      <c r="Q993" s="163"/>
      <c r="R993" s="163"/>
      <c r="S993" s="163"/>
      <c r="T993" s="163"/>
      <c r="U993" s="163"/>
      <c r="V993" s="163"/>
      <c r="W993" s="163"/>
      <c r="X993" s="163"/>
      <c r="Y993" s="163"/>
    </row>
    <row r="994" spans="3:25" s="175" customFormat="1" ht="12.75" customHeight="1">
      <c r="C994" s="299"/>
      <c r="D994" s="299"/>
      <c r="E994" s="299"/>
      <c r="G994" s="208"/>
      <c r="H994" s="176"/>
      <c r="I994" s="176"/>
      <c r="L994" s="204"/>
      <c r="M994" s="200"/>
      <c r="P994" s="200"/>
      <c r="Q994" s="163"/>
      <c r="R994" s="163"/>
      <c r="S994" s="163"/>
      <c r="T994" s="163"/>
      <c r="U994" s="163"/>
      <c r="V994" s="163"/>
      <c r="W994" s="163"/>
      <c r="X994" s="163"/>
      <c r="Y994" s="163"/>
    </row>
    <row r="995" spans="3:25" s="175" customFormat="1" ht="12.75" customHeight="1">
      <c r="C995" s="299"/>
      <c r="D995" s="299"/>
      <c r="E995" s="299"/>
      <c r="G995" s="208"/>
      <c r="H995" s="176"/>
      <c r="I995" s="176"/>
      <c r="L995" s="204"/>
      <c r="M995" s="200"/>
      <c r="P995" s="200"/>
      <c r="Q995" s="163"/>
      <c r="R995" s="163"/>
      <c r="S995" s="163"/>
      <c r="T995" s="163"/>
      <c r="U995" s="163"/>
      <c r="V995" s="163"/>
      <c r="W995" s="163"/>
      <c r="X995" s="163"/>
      <c r="Y995" s="163"/>
    </row>
    <row r="996" spans="3:25" s="175" customFormat="1" ht="12.75" customHeight="1">
      <c r="C996" s="299"/>
      <c r="D996" s="299"/>
      <c r="E996" s="299"/>
      <c r="G996" s="208"/>
      <c r="H996" s="176"/>
      <c r="I996" s="176"/>
      <c r="L996" s="204"/>
      <c r="M996" s="200"/>
      <c r="P996" s="200"/>
      <c r="Q996" s="163"/>
      <c r="R996" s="163"/>
      <c r="S996" s="163"/>
      <c r="T996" s="163"/>
      <c r="U996" s="163"/>
      <c r="V996" s="163"/>
      <c r="W996" s="163"/>
      <c r="X996" s="163"/>
      <c r="Y996" s="163"/>
    </row>
    <row r="997" spans="3:25" s="175" customFormat="1" ht="12.75" customHeight="1">
      <c r="C997" s="299"/>
      <c r="D997" s="299"/>
      <c r="E997" s="299"/>
      <c r="G997" s="208"/>
      <c r="H997" s="176"/>
      <c r="I997" s="176"/>
      <c r="L997" s="204"/>
      <c r="M997" s="200"/>
      <c r="P997" s="200"/>
      <c r="Q997" s="163"/>
      <c r="R997" s="163"/>
      <c r="S997" s="163"/>
      <c r="T997" s="163"/>
      <c r="U997" s="163"/>
      <c r="V997" s="163"/>
      <c r="W997" s="163"/>
      <c r="X997" s="163"/>
      <c r="Y997" s="163"/>
    </row>
    <row r="998" spans="3:25" s="175" customFormat="1" ht="12.75" customHeight="1">
      <c r="C998" s="299"/>
      <c r="D998" s="299"/>
      <c r="E998" s="299"/>
      <c r="G998" s="208"/>
      <c r="H998" s="176"/>
      <c r="I998" s="176"/>
      <c r="L998" s="204"/>
      <c r="M998" s="200"/>
      <c r="P998" s="200"/>
      <c r="Q998" s="163"/>
      <c r="R998" s="163"/>
      <c r="S998" s="163"/>
      <c r="T998" s="163"/>
      <c r="U998" s="163"/>
      <c r="V998" s="163"/>
      <c r="W998" s="163"/>
      <c r="X998" s="163"/>
      <c r="Y998" s="163"/>
    </row>
    <row r="999" spans="3:25" s="175" customFormat="1" ht="12.75" customHeight="1">
      <c r="C999" s="299"/>
      <c r="D999" s="299"/>
      <c r="E999" s="299"/>
      <c r="G999" s="208"/>
      <c r="H999" s="176"/>
      <c r="I999" s="176"/>
      <c r="L999" s="204"/>
      <c r="M999" s="200"/>
      <c r="P999" s="200"/>
      <c r="Q999" s="163"/>
      <c r="R999" s="163"/>
      <c r="S999" s="163"/>
      <c r="T999" s="163"/>
      <c r="U999" s="163"/>
      <c r="V999" s="163"/>
      <c r="W999" s="163"/>
      <c r="X999" s="163"/>
      <c r="Y999" s="163"/>
    </row>
    <row r="1000" spans="3:25" s="175" customFormat="1" ht="12.75" customHeight="1">
      <c r="C1000" s="299"/>
      <c r="D1000" s="299"/>
      <c r="E1000" s="299"/>
      <c r="G1000" s="208"/>
      <c r="H1000" s="176"/>
      <c r="I1000" s="176"/>
      <c r="L1000" s="204"/>
      <c r="M1000" s="200"/>
      <c r="P1000" s="200"/>
      <c r="Q1000" s="163"/>
      <c r="R1000" s="163"/>
      <c r="S1000" s="163"/>
      <c r="T1000" s="163"/>
      <c r="U1000" s="163"/>
      <c r="V1000" s="163"/>
      <c r="W1000" s="163"/>
      <c r="X1000" s="163"/>
      <c r="Y1000" s="163"/>
    </row>
    <row r="1001" spans="3:25" s="175" customFormat="1" ht="12.75" customHeight="1">
      <c r="C1001" s="299"/>
      <c r="D1001" s="299"/>
      <c r="E1001" s="299"/>
      <c r="G1001" s="208"/>
      <c r="H1001" s="176"/>
      <c r="I1001" s="176"/>
      <c r="L1001" s="204"/>
      <c r="M1001" s="200"/>
      <c r="P1001" s="200"/>
      <c r="Q1001" s="163"/>
      <c r="R1001" s="163"/>
      <c r="S1001" s="163"/>
      <c r="T1001" s="163"/>
      <c r="U1001" s="163"/>
      <c r="V1001" s="163"/>
      <c r="W1001" s="163"/>
      <c r="X1001" s="163"/>
      <c r="Y1001" s="163"/>
    </row>
    <row r="1002" spans="3:25" s="175" customFormat="1" ht="12.75" customHeight="1">
      <c r="C1002" s="299"/>
      <c r="D1002" s="299"/>
      <c r="E1002" s="299"/>
      <c r="G1002" s="208"/>
      <c r="H1002" s="176"/>
      <c r="I1002" s="176"/>
      <c r="L1002" s="204"/>
      <c r="M1002" s="200"/>
      <c r="P1002" s="200"/>
      <c r="Q1002" s="163"/>
      <c r="R1002" s="163"/>
      <c r="S1002" s="163"/>
      <c r="T1002" s="163"/>
      <c r="U1002" s="163"/>
      <c r="V1002" s="163"/>
      <c r="W1002" s="163"/>
      <c r="X1002" s="163"/>
      <c r="Y1002" s="163"/>
    </row>
    <row r="1003" spans="3:25" s="175" customFormat="1" ht="12.75" customHeight="1">
      <c r="C1003" s="299"/>
      <c r="D1003" s="299"/>
      <c r="E1003" s="299"/>
      <c r="G1003" s="208"/>
      <c r="H1003" s="176"/>
      <c r="I1003" s="176"/>
      <c r="L1003" s="204"/>
      <c r="M1003" s="200"/>
      <c r="P1003" s="200"/>
      <c r="Q1003" s="163"/>
      <c r="R1003" s="163"/>
      <c r="S1003" s="163"/>
      <c r="T1003" s="163"/>
      <c r="U1003" s="163"/>
      <c r="V1003" s="163"/>
      <c r="W1003" s="163"/>
      <c r="X1003" s="163"/>
      <c r="Y1003" s="163"/>
    </row>
    <row r="1004" spans="3:25" s="175" customFormat="1" ht="12.75" customHeight="1">
      <c r="C1004" s="299"/>
      <c r="D1004" s="299"/>
      <c r="E1004" s="299"/>
      <c r="G1004" s="208"/>
      <c r="H1004" s="176"/>
      <c r="I1004" s="176"/>
      <c r="L1004" s="204"/>
      <c r="M1004" s="200"/>
      <c r="P1004" s="200"/>
      <c r="Q1004" s="163"/>
      <c r="R1004" s="163"/>
      <c r="S1004" s="163"/>
      <c r="T1004" s="163"/>
      <c r="U1004" s="163"/>
      <c r="V1004" s="163"/>
      <c r="W1004" s="163"/>
      <c r="X1004" s="163"/>
      <c r="Y1004" s="163"/>
    </row>
    <row r="1005" spans="3:25" s="175" customFormat="1" ht="12.75" customHeight="1">
      <c r="C1005" s="299"/>
      <c r="D1005" s="299"/>
      <c r="E1005" s="299"/>
      <c r="G1005" s="208"/>
      <c r="H1005" s="176"/>
      <c r="I1005" s="176"/>
      <c r="L1005" s="204"/>
      <c r="M1005" s="200"/>
      <c r="P1005" s="200"/>
      <c r="Q1005" s="163"/>
      <c r="R1005" s="163"/>
      <c r="S1005" s="163"/>
      <c r="T1005" s="163"/>
      <c r="U1005" s="163"/>
      <c r="V1005" s="163"/>
      <c r="W1005" s="163"/>
      <c r="X1005" s="163"/>
      <c r="Y1005" s="163"/>
    </row>
    <row r="1006" spans="3:25" s="175" customFormat="1" ht="12.75" customHeight="1">
      <c r="C1006" s="299"/>
      <c r="D1006" s="299"/>
      <c r="E1006" s="299"/>
      <c r="G1006" s="208"/>
      <c r="H1006" s="176"/>
      <c r="I1006" s="176"/>
      <c r="L1006" s="204"/>
      <c r="M1006" s="200"/>
      <c r="P1006" s="200"/>
      <c r="Q1006" s="163"/>
      <c r="R1006" s="163"/>
      <c r="S1006" s="163"/>
      <c r="T1006" s="163"/>
      <c r="U1006" s="163"/>
      <c r="V1006" s="163"/>
      <c r="W1006" s="163"/>
      <c r="X1006" s="163"/>
      <c r="Y1006" s="163"/>
    </row>
    <row r="1007" spans="3:25" s="175" customFormat="1" ht="12.75" customHeight="1">
      <c r="C1007" s="299"/>
      <c r="D1007" s="299"/>
      <c r="E1007" s="299"/>
      <c r="G1007" s="208"/>
      <c r="H1007" s="176"/>
      <c r="I1007" s="176"/>
      <c r="L1007" s="204"/>
      <c r="M1007" s="200"/>
      <c r="P1007" s="200"/>
      <c r="Q1007" s="163"/>
      <c r="R1007" s="163"/>
      <c r="S1007" s="163"/>
      <c r="T1007" s="163"/>
      <c r="U1007" s="163"/>
      <c r="V1007" s="163"/>
      <c r="W1007" s="163"/>
      <c r="X1007" s="163"/>
      <c r="Y1007" s="163"/>
    </row>
    <row r="1008" spans="3:25" s="175" customFormat="1" ht="12.75" customHeight="1">
      <c r="C1008" s="299"/>
      <c r="D1008" s="299"/>
      <c r="E1008" s="299"/>
      <c r="G1008" s="208"/>
      <c r="H1008" s="176"/>
      <c r="I1008" s="176"/>
      <c r="L1008" s="204"/>
      <c r="M1008" s="200"/>
      <c r="P1008" s="200"/>
      <c r="Q1008" s="163"/>
      <c r="R1008" s="163"/>
      <c r="S1008" s="163"/>
      <c r="T1008" s="163"/>
      <c r="U1008" s="163"/>
      <c r="V1008" s="163"/>
      <c r="W1008" s="163"/>
      <c r="X1008" s="163"/>
      <c r="Y1008" s="163"/>
    </row>
    <row r="1009" spans="3:25" s="175" customFormat="1" ht="12.75" customHeight="1">
      <c r="C1009" s="299"/>
      <c r="D1009" s="299"/>
      <c r="E1009" s="299"/>
      <c r="G1009" s="208"/>
      <c r="H1009" s="176"/>
      <c r="I1009" s="176"/>
      <c r="L1009" s="204"/>
      <c r="M1009" s="200"/>
      <c r="P1009" s="200"/>
      <c r="Q1009" s="163"/>
      <c r="R1009" s="163"/>
      <c r="S1009" s="163"/>
      <c r="T1009" s="163"/>
      <c r="U1009" s="163"/>
      <c r="V1009" s="163"/>
      <c r="W1009" s="163"/>
      <c r="X1009" s="163"/>
      <c r="Y1009" s="163"/>
    </row>
    <row r="1010" spans="3:25" s="175" customFormat="1" ht="12.75" customHeight="1">
      <c r="C1010" s="299"/>
      <c r="D1010" s="299"/>
      <c r="E1010" s="299"/>
      <c r="G1010" s="208"/>
      <c r="H1010" s="176"/>
      <c r="I1010" s="176"/>
      <c r="L1010" s="204"/>
      <c r="M1010" s="200"/>
      <c r="P1010" s="200"/>
      <c r="Q1010" s="163"/>
      <c r="R1010" s="163"/>
      <c r="S1010" s="163"/>
      <c r="T1010" s="163"/>
      <c r="U1010" s="163"/>
      <c r="V1010" s="163"/>
      <c r="W1010" s="163"/>
      <c r="X1010" s="163"/>
      <c r="Y1010" s="163"/>
    </row>
    <row r="1011" spans="3:25" s="175" customFormat="1" ht="12.75" customHeight="1">
      <c r="C1011" s="299"/>
      <c r="D1011" s="299"/>
      <c r="E1011" s="299"/>
      <c r="G1011" s="208"/>
      <c r="H1011" s="176"/>
      <c r="I1011" s="176"/>
      <c r="L1011" s="204"/>
      <c r="M1011" s="200"/>
      <c r="P1011" s="200"/>
      <c r="Q1011" s="163"/>
      <c r="R1011" s="163"/>
      <c r="S1011" s="163"/>
      <c r="T1011" s="163"/>
      <c r="U1011" s="163"/>
      <c r="V1011" s="163"/>
      <c r="W1011" s="163"/>
      <c r="X1011" s="163"/>
      <c r="Y1011" s="163"/>
    </row>
    <row r="1012" spans="3:25" s="175" customFormat="1" ht="12.75" customHeight="1">
      <c r="C1012" s="299"/>
      <c r="D1012" s="299"/>
      <c r="E1012" s="299"/>
      <c r="G1012" s="208"/>
      <c r="H1012" s="176"/>
      <c r="I1012" s="176"/>
      <c r="L1012" s="204"/>
      <c r="M1012" s="200"/>
      <c r="P1012" s="200"/>
      <c r="Q1012" s="163"/>
      <c r="R1012" s="163"/>
      <c r="S1012" s="163"/>
      <c r="T1012" s="163"/>
      <c r="U1012" s="163"/>
      <c r="V1012" s="163"/>
      <c r="W1012" s="163"/>
      <c r="X1012" s="163"/>
      <c r="Y1012" s="163"/>
    </row>
    <row r="1013" spans="3:25" s="175" customFormat="1" ht="12.75" customHeight="1">
      <c r="C1013" s="299"/>
      <c r="D1013" s="299"/>
      <c r="E1013" s="299"/>
      <c r="G1013" s="208"/>
      <c r="H1013" s="176"/>
      <c r="I1013" s="176"/>
      <c r="L1013" s="204"/>
      <c r="M1013" s="200"/>
      <c r="P1013" s="200"/>
      <c r="Q1013" s="163"/>
      <c r="R1013" s="163"/>
      <c r="S1013" s="163"/>
      <c r="T1013" s="163"/>
      <c r="U1013" s="163"/>
      <c r="V1013" s="163"/>
      <c r="W1013" s="163"/>
      <c r="X1013" s="163"/>
      <c r="Y1013" s="163"/>
    </row>
    <row r="1014" spans="3:25" s="175" customFormat="1" ht="12.75" customHeight="1">
      <c r="C1014" s="299"/>
      <c r="D1014" s="299"/>
      <c r="E1014" s="299"/>
      <c r="G1014" s="208"/>
      <c r="H1014" s="176"/>
      <c r="I1014" s="176"/>
      <c r="L1014" s="204"/>
      <c r="M1014" s="200"/>
      <c r="P1014" s="200"/>
      <c r="Q1014" s="163"/>
      <c r="R1014" s="163"/>
      <c r="S1014" s="163"/>
      <c r="T1014" s="163"/>
      <c r="U1014" s="163"/>
      <c r="V1014" s="163"/>
      <c r="W1014" s="163"/>
      <c r="X1014" s="163"/>
      <c r="Y1014" s="163"/>
    </row>
    <row r="1015" spans="3:25" s="175" customFormat="1" ht="12.75" customHeight="1">
      <c r="C1015" s="299"/>
      <c r="D1015" s="299"/>
      <c r="E1015" s="299"/>
      <c r="G1015" s="208"/>
      <c r="H1015" s="176"/>
      <c r="I1015" s="176"/>
      <c r="L1015" s="204"/>
      <c r="M1015" s="200"/>
      <c r="P1015" s="200"/>
      <c r="Q1015" s="163"/>
      <c r="R1015" s="163"/>
      <c r="S1015" s="163"/>
      <c r="T1015" s="163"/>
      <c r="U1015" s="163"/>
      <c r="V1015" s="163"/>
      <c r="W1015" s="163"/>
      <c r="X1015" s="163"/>
      <c r="Y1015" s="163"/>
    </row>
    <row r="1016" spans="3:25" s="175" customFormat="1" ht="12.75" customHeight="1">
      <c r="C1016" s="299"/>
      <c r="D1016" s="299"/>
      <c r="E1016" s="299"/>
      <c r="G1016" s="208"/>
      <c r="H1016" s="176"/>
      <c r="I1016" s="176"/>
      <c r="L1016" s="204"/>
      <c r="M1016" s="200"/>
      <c r="P1016" s="200"/>
      <c r="Q1016" s="163"/>
      <c r="R1016" s="163"/>
      <c r="S1016" s="163"/>
      <c r="T1016" s="163"/>
      <c r="U1016" s="163"/>
      <c r="V1016" s="163"/>
      <c r="W1016" s="163"/>
      <c r="X1016" s="163"/>
      <c r="Y1016" s="163"/>
    </row>
    <row r="1017" spans="3:25" s="175" customFormat="1" ht="12.75" customHeight="1">
      <c r="C1017" s="299"/>
      <c r="D1017" s="299"/>
      <c r="E1017" s="299"/>
      <c r="G1017" s="208"/>
      <c r="H1017" s="176"/>
      <c r="I1017" s="176"/>
      <c r="L1017" s="204"/>
      <c r="M1017" s="200"/>
      <c r="P1017" s="200"/>
      <c r="Q1017" s="163"/>
      <c r="R1017" s="163"/>
      <c r="S1017" s="163"/>
      <c r="T1017" s="163"/>
      <c r="U1017" s="163"/>
      <c r="V1017" s="163"/>
      <c r="W1017" s="163"/>
      <c r="X1017" s="163"/>
      <c r="Y1017" s="163"/>
    </row>
    <row r="1018" spans="3:25" s="175" customFormat="1" ht="12.75" customHeight="1">
      <c r="C1018" s="299"/>
      <c r="D1018" s="299"/>
      <c r="E1018" s="299"/>
      <c r="G1018" s="208"/>
      <c r="H1018" s="176"/>
      <c r="I1018" s="176"/>
      <c r="L1018" s="204"/>
      <c r="M1018" s="200"/>
      <c r="P1018" s="200"/>
      <c r="Q1018" s="163"/>
      <c r="R1018" s="163"/>
      <c r="S1018" s="163"/>
      <c r="T1018" s="163"/>
      <c r="U1018" s="163"/>
      <c r="V1018" s="163"/>
      <c r="W1018" s="163"/>
      <c r="X1018" s="163"/>
      <c r="Y1018" s="163"/>
    </row>
    <row r="1019" spans="3:25" s="175" customFormat="1" ht="12.75" customHeight="1">
      <c r="C1019" s="299"/>
      <c r="D1019" s="299"/>
      <c r="E1019" s="299"/>
      <c r="G1019" s="208"/>
      <c r="H1019" s="176"/>
      <c r="I1019" s="176"/>
      <c r="L1019" s="204"/>
      <c r="M1019" s="200"/>
      <c r="P1019" s="200"/>
      <c r="Q1019" s="163"/>
      <c r="R1019" s="163"/>
      <c r="S1019" s="163"/>
      <c r="T1019" s="163"/>
      <c r="U1019" s="163"/>
      <c r="V1019" s="163"/>
      <c r="W1019" s="163"/>
      <c r="X1019" s="163"/>
      <c r="Y1019" s="163"/>
    </row>
    <row r="1020" spans="3:25" s="175" customFormat="1" ht="12.75" customHeight="1">
      <c r="C1020" s="299"/>
      <c r="D1020" s="299"/>
      <c r="E1020" s="299"/>
      <c r="G1020" s="208"/>
      <c r="H1020" s="176"/>
      <c r="I1020" s="176"/>
      <c r="L1020" s="204"/>
      <c r="M1020" s="200"/>
      <c r="P1020" s="200"/>
      <c r="Q1020" s="163"/>
      <c r="R1020" s="163"/>
      <c r="S1020" s="163"/>
      <c r="T1020" s="163"/>
      <c r="U1020" s="163"/>
      <c r="V1020" s="163"/>
      <c r="W1020" s="163"/>
      <c r="X1020" s="163"/>
      <c r="Y1020" s="163"/>
    </row>
    <row r="1021" spans="3:25" s="175" customFormat="1" ht="12.75" customHeight="1">
      <c r="C1021" s="299"/>
      <c r="D1021" s="299"/>
      <c r="E1021" s="299"/>
      <c r="G1021" s="208"/>
      <c r="H1021" s="176"/>
      <c r="I1021" s="176"/>
      <c r="L1021" s="204"/>
      <c r="M1021" s="200"/>
      <c r="P1021" s="200"/>
      <c r="Q1021" s="163"/>
      <c r="R1021" s="163"/>
      <c r="S1021" s="163"/>
      <c r="T1021" s="163"/>
      <c r="U1021" s="163"/>
      <c r="V1021" s="163"/>
      <c r="W1021" s="163"/>
      <c r="X1021" s="163"/>
      <c r="Y1021" s="163"/>
    </row>
    <row r="1022" spans="3:25" s="175" customFormat="1" ht="12.75" customHeight="1">
      <c r="C1022" s="299"/>
      <c r="D1022" s="299"/>
      <c r="E1022" s="299"/>
      <c r="G1022" s="208"/>
      <c r="H1022" s="176"/>
      <c r="I1022" s="176"/>
      <c r="L1022" s="204"/>
      <c r="M1022" s="200"/>
      <c r="P1022" s="200"/>
      <c r="Q1022" s="163"/>
      <c r="R1022" s="163"/>
      <c r="S1022" s="163"/>
      <c r="T1022" s="163"/>
      <c r="U1022" s="163"/>
      <c r="V1022" s="163"/>
      <c r="W1022" s="163"/>
      <c r="X1022" s="163"/>
      <c r="Y1022" s="163"/>
    </row>
    <row r="1023" spans="3:25" s="175" customFormat="1" ht="12.75" customHeight="1">
      <c r="C1023" s="299"/>
      <c r="D1023" s="299"/>
      <c r="E1023" s="299"/>
      <c r="G1023" s="208"/>
      <c r="H1023" s="176"/>
      <c r="I1023" s="176"/>
      <c r="L1023" s="204"/>
      <c r="M1023" s="200"/>
      <c r="P1023" s="200"/>
      <c r="Q1023" s="163"/>
      <c r="R1023" s="163"/>
      <c r="S1023" s="163"/>
      <c r="T1023" s="163"/>
      <c r="U1023" s="163"/>
      <c r="V1023" s="163"/>
      <c r="W1023" s="163"/>
      <c r="X1023" s="163"/>
      <c r="Y1023" s="163"/>
    </row>
    <row r="1024" spans="3:25" s="175" customFormat="1" ht="12.75" customHeight="1">
      <c r="C1024" s="299"/>
      <c r="D1024" s="299"/>
      <c r="E1024" s="299"/>
      <c r="G1024" s="208"/>
      <c r="H1024" s="176"/>
      <c r="I1024" s="176"/>
      <c r="L1024" s="204"/>
      <c r="M1024" s="200"/>
      <c r="P1024" s="200"/>
      <c r="Q1024" s="163"/>
      <c r="R1024" s="163"/>
      <c r="S1024" s="163"/>
      <c r="T1024" s="163"/>
      <c r="U1024" s="163"/>
      <c r="V1024" s="163"/>
      <c r="W1024" s="163"/>
      <c r="X1024" s="163"/>
      <c r="Y1024" s="163"/>
    </row>
    <row r="1025" spans="3:25" s="175" customFormat="1" ht="12.75" customHeight="1">
      <c r="C1025" s="299"/>
      <c r="D1025" s="299"/>
      <c r="E1025" s="299"/>
      <c r="G1025" s="208"/>
      <c r="H1025" s="176"/>
      <c r="I1025" s="176"/>
      <c r="L1025" s="204"/>
      <c r="M1025" s="200"/>
      <c r="P1025" s="200"/>
      <c r="Q1025" s="163"/>
      <c r="R1025" s="163"/>
      <c r="S1025" s="163"/>
      <c r="T1025" s="163"/>
      <c r="U1025" s="163"/>
      <c r="V1025" s="163"/>
      <c r="W1025" s="163"/>
      <c r="X1025" s="163"/>
      <c r="Y1025" s="163"/>
    </row>
    <row r="1026" spans="3:25" s="175" customFormat="1" ht="12.75" customHeight="1">
      <c r="C1026" s="299"/>
      <c r="D1026" s="299"/>
      <c r="E1026" s="299"/>
      <c r="G1026" s="208"/>
      <c r="H1026" s="176"/>
      <c r="I1026" s="176"/>
      <c r="L1026" s="204"/>
      <c r="M1026" s="200"/>
      <c r="P1026" s="200"/>
      <c r="Q1026" s="163"/>
      <c r="R1026" s="163"/>
      <c r="S1026" s="163"/>
      <c r="T1026" s="163"/>
      <c r="U1026" s="163"/>
      <c r="V1026" s="163"/>
      <c r="W1026" s="163"/>
      <c r="X1026" s="163"/>
      <c r="Y1026" s="163"/>
    </row>
    <row r="1027" spans="3:25" s="175" customFormat="1" ht="12.75" customHeight="1">
      <c r="C1027" s="299"/>
      <c r="D1027" s="299"/>
      <c r="E1027" s="299"/>
      <c r="G1027" s="208"/>
      <c r="H1027" s="176"/>
      <c r="I1027" s="176"/>
      <c r="L1027" s="204"/>
      <c r="M1027" s="200"/>
      <c r="P1027" s="200"/>
      <c r="Q1027" s="163"/>
      <c r="R1027" s="163"/>
      <c r="S1027" s="163"/>
      <c r="T1027" s="163"/>
      <c r="U1027" s="163"/>
      <c r="V1027" s="163"/>
      <c r="W1027" s="163"/>
      <c r="X1027" s="163"/>
      <c r="Y1027" s="163"/>
    </row>
    <row r="1028" spans="3:25" s="175" customFormat="1" ht="12.75" customHeight="1">
      <c r="C1028" s="299"/>
      <c r="D1028" s="299"/>
      <c r="E1028" s="299"/>
      <c r="G1028" s="208"/>
      <c r="H1028" s="176"/>
      <c r="I1028" s="176"/>
      <c r="L1028" s="204"/>
      <c r="M1028" s="200"/>
      <c r="P1028" s="200"/>
      <c r="Q1028" s="163"/>
      <c r="R1028" s="163"/>
      <c r="S1028" s="163"/>
      <c r="T1028" s="163"/>
      <c r="U1028" s="163"/>
      <c r="V1028" s="163"/>
      <c r="W1028" s="163"/>
      <c r="X1028" s="163"/>
      <c r="Y1028" s="163"/>
    </row>
    <row r="1029" spans="3:25" s="175" customFormat="1" ht="12.75" customHeight="1">
      <c r="C1029" s="299"/>
      <c r="D1029" s="299"/>
      <c r="E1029" s="299"/>
      <c r="G1029" s="208"/>
      <c r="H1029" s="176"/>
      <c r="I1029" s="176"/>
      <c r="L1029" s="204"/>
      <c r="M1029" s="200"/>
      <c r="P1029" s="200"/>
      <c r="Q1029" s="163"/>
      <c r="R1029" s="163"/>
      <c r="S1029" s="163"/>
      <c r="T1029" s="163"/>
      <c r="U1029" s="163"/>
      <c r="V1029" s="163"/>
      <c r="W1029" s="163"/>
      <c r="X1029" s="163"/>
      <c r="Y1029" s="163"/>
    </row>
    <row r="1030" spans="3:25" s="175" customFormat="1" ht="12.75" customHeight="1">
      <c r="C1030" s="299"/>
      <c r="D1030" s="299"/>
      <c r="E1030" s="299"/>
      <c r="G1030" s="208"/>
      <c r="H1030" s="176"/>
      <c r="I1030" s="176"/>
      <c r="L1030" s="204"/>
      <c r="M1030" s="200"/>
      <c r="P1030" s="200"/>
      <c r="Q1030" s="163"/>
      <c r="R1030" s="163"/>
      <c r="S1030" s="163"/>
      <c r="T1030" s="163"/>
      <c r="U1030" s="163"/>
      <c r="V1030" s="163"/>
      <c r="W1030" s="163"/>
      <c r="X1030" s="163"/>
      <c r="Y1030" s="163"/>
    </row>
    <row r="1031" spans="3:25" s="175" customFormat="1" ht="12.75" customHeight="1">
      <c r="C1031" s="299"/>
      <c r="D1031" s="299"/>
      <c r="E1031" s="299"/>
      <c r="G1031" s="208"/>
      <c r="H1031" s="176"/>
      <c r="I1031" s="176"/>
      <c r="L1031" s="204"/>
      <c r="M1031" s="200"/>
      <c r="P1031" s="200"/>
      <c r="Q1031" s="163"/>
      <c r="R1031" s="163"/>
      <c r="S1031" s="163"/>
      <c r="T1031" s="163"/>
      <c r="U1031" s="163"/>
      <c r="V1031" s="163"/>
      <c r="W1031" s="163"/>
      <c r="X1031" s="163"/>
      <c r="Y1031" s="163"/>
    </row>
    <row r="1032" spans="3:25" s="175" customFormat="1" ht="12.75" customHeight="1">
      <c r="C1032" s="299"/>
      <c r="D1032" s="299"/>
      <c r="E1032" s="299"/>
      <c r="G1032" s="208"/>
      <c r="H1032" s="176"/>
      <c r="I1032" s="176"/>
      <c r="L1032" s="204"/>
      <c r="M1032" s="200"/>
      <c r="P1032" s="200"/>
      <c r="Q1032" s="163"/>
      <c r="R1032" s="163"/>
      <c r="S1032" s="163"/>
      <c r="T1032" s="163"/>
      <c r="U1032" s="163"/>
      <c r="V1032" s="163"/>
      <c r="W1032" s="163"/>
      <c r="X1032" s="163"/>
      <c r="Y1032" s="163"/>
    </row>
    <row r="1033" spans="3:25" s="175" customFormat="1" ht="12.75" customHeight="1">
      <c r="C1033" s="299"/>
      <c r="D1033" s="299"/>
      <c r="E1033" s="299"/>
      <c r="G1033" s="208"/>
      <c r="H1033" s="176"/>
      <c r="I1033" s="176"/>
      <c r="L1033" s="204"/>
      <c r="M1033" s="200"/>
      <c r="P1033" s="200"/>
      <c r="Q1033" s="163"/>
      <c r="R1033" s="163"/>
      <c r="S1033" s="163"/>
      <c r="T1033" s="163"/>
      <c r="U1033" s="163"/>
      <c r="V1033" s="163"/>
      <c r="W1033" s="163"/>
      <c r="X1033" s="163"/>
      <c r="Y1033" s="163"/>
    </row>
    <row r="1034" spans="3:25" s="175" customFormat="1" ht="12.75" customHeight="1">
      <c r="C1034" s="299"/>
      <c r="D1034" s="299"/>
      <c r="E1034" s="299"/>
      <c r="G1034" s="208"/>
      <c r="H1034" s="176"/>
      <c r="I1034" s="176"/>
      <c r="L1034" s="204"/>
      <c r="M1034" s="200"/>
      <c r="P1034" s="200"/>
      <c r="Q1034" s="163"/>
      <c r="R1034" s="163"/>
      <c r="S1034" s="163"/>
      <c r="T1034" s="163"/>
      <c r="U1034" s="163"/>
      <c r="V1034" s="163"/>
      <c r="W1034" s="163"/>
      <c r="X1034" s="163"/>
      <c r="Y1034" s="163"/>
    </row>
    <row r="1035" spans="3:25" s="175" customFormat="1" ht="12.75" customHeight="1">
      <c r="C1035" s="299"/>
      <c r="D1035" s="299"/>
      <c r="E1035" s="299"/>
      <c r="G1035" s="208"/>
      <c r="H1035" s="176"/>
      <c r="I1035" s="176"/>
      <c r="L1035" s="204"/>
      <c r="M1035" s="200"/>
      <c r="P1035" s="200"/>
      <c r="Q1035" s="163"/>
      <c r="R1035" s="163"/>
      <c r="S1035" s="163"/>
      <c r="T1035" s="163"/>
      <c r="U1035" s="163"/>
      <c r="V1035" s="163"/>
      <c r="W1035" s="163"/>
      <c r="X1035" s="163"/>
      <c r="Y1035" s="163"/>
    </row>
    <row r="1036" spans="3:25" s="175" customFormat="1" ht="12.75" customHeight="1">
      <c r="C1036" s="299"/>
      <c r="D1036" s="299"/>
      <c r="E1036" s="299"/>
      <c r="G1036" s="208"/>
      <c r="H1036" s="176"/>
      <c r="I1036" s="176"/>
      <c r="L1036" s="204"/>
      <c r="M1036" s="200"/>
      <c r="P1036" s="200"/>
      <c r="Q1036" s="163"/>
      <c r="R1036" s="163"/>
      <c r="S1036" s="163"/>
      <c r="T1036" s="163"/>
      <c r="U1036" s="163"/>
      <c r="V1036" s="163"/>
      <c r="W1036" s="163"/>
      <c r="X1036" s="163"/>
      <c r="Y1036" s="163"/>
    </row>
    <row r="1037" spans="3:25" s="175" customFormat="1" ht="12.75" customHeight="1">
      <c r="C1037" s="299"/>
      <c r="D1037" s="299"/>
      <c r="E1037" s="299"/>
      <c r="G1037" s="208"/>
      <c r="H1037" s="176"/>
      <c r="I1037" s="176"/>
      <c r="L1037" s="204"/>
      <c r="M1037" s="200"/>
      <c r="P1037" s="200"/>
      <c r="Q1037" s="163"/>
      <c r="R1037" s="163"/>
      <c r="S1037" s="163"/>
      <c r="T1037" s="163"/>
      <c r="U1037" s="163"/>
      <c r="V1037" s="163"/>
      <c r="W1037" s="163"/>
      <c r="X1037" s="163"/>
      <c r="Y1037" s="163"/>
    </row>
    <row r="1038" spans="3:25" s="175" customFormat="1" ht="12.75" customHeight="1">
      <c r="C1038" s="299"/>
      <c r="D1038" s="299"/>
      <c r="E1038" s="299"/>
      <c r="G1038" s="208"/>
      <c r="H1038" s="176"/>
      <c r="I1038" s="176"/>
      <c r="L1038" s="204"/>
      <c r="M1038" s="200"/>
      <c r="P1038" s="200"/>
      <c r="Q1038" s="163"/>
      <c r="R1038" s="163"/>
      <c r="S1038" s="163"/>
      <c r="T1038" s="163"/>
      <c r="U1038" s="163"/>
      <c r="V1038" s="163"/>
      <c r="W1038" s="163"/>
      <c r="X1038" s="163"/>
      <c r="Y1038" s="163"/>
    </row>
    <row r="1039" spans="3:25" s="175" customFormat="1" ht="12.75" customHeight="1">
      <c r="C1039" s="299"/>
      <c r="D1039" s="299"/>
      <c r="E1039" s="299"/>
      <c r="G1039" s="208"/>
      <c r="H1039" s="176"/>
      <c r="I1039" s="176"/>
      <c r="L1039" s="204"/>
      <c r="M1039" s="200"/>
      <c r="P1039" s="200"/>
      <c r="Q1039" s="163"/>
      <c r="R1039" s="163"/>
      <c r="S1039" s="163"/>
      <c r="T1039" s="163"/>
      <c r="U1039" s="163"/>
      <c r="V1039" s="163"/>
      <c r="W1039" s="163"/>
      <c r="X1039" s="163"/>
      <c r="Y1039" s="163"/>
    </row>
    <row r="1040" spans="3:25" s="175" customFormat="1" ht="12.75" customHeight="1">
      <c r="C1040" s="299"/>
      <c r="D1040" s="299"/>
      <c r="E1040" s="299"/>
      <c r="G1040" s="208"/>
      <c r="H1040" s="176"/>
      <c r="I1040" s="176"/>
      <c r="L1040" s="204"/>
      <c r="M1040" s="200"/>
      <c r="P1040" s="200"/>
      <c r="Q1040" s="163"/>
      <c r="R1040" s="163"/>
      <c r="S1040" s="163"/>
      <c r="T1040" s="163"/>
      <c r="U1040" s="163"/>
      <c r="V1040" s="163"/>
      <c r="W1040" s="163"/>
      <c r="X1040" s="163"/>
      <c r="Y1040" s="163"/>
    </row>
    <row r="1041" spans="3:25" s="175" customFormat="1" ht="12.75" customHeight="1">
      <c r="C1041" s="299"/>
      <c r="D1041" s="299"/>
      <c r="E1041" s="299"/>
      <c r="G1041" s="208"/>
      <c r="H1041" s="176"/>
      <c r="I1041" s="176"/>
      <c r="L1041" s="204"/>
      <c r="M1041" s="200"/>
      <c r="P1041" s="200"/>
      <c r="Q1041" s="163"/>
      <c r="R1041" s="163"/>
      <c r="S1041" s="163"/>
      <c r="T1041" s="163"/>
      <c r="U1041" s="163"/>
      <c r="V1041" s="163"/>
      <c r="W1041" s="163"/>
      <c r="X1041" s="163"/>
      <c r="Y1041" s="163"/>
    </row>
    <row r="1042" spans="3:25" s="175" customFormat="1" ht="12.75" customHeight="1">
      <c r="C1042" s="299"/>
      <c r="D1042" s="299"/>
      <c r="E1042" s="299"/>
      <c r="G1042" s="208"/>
      <c r="H1042" s="176"/>
      <c r="I1042" s="176"/>
      <c r="L1042" s="204"/>
      <c r="M1042" s="200"/>
      <c r="P1042" s="200"/>
      <c r="Q1042" s="163"/>
      <c r="R1042" s="163"/>
      <c r="S1042" s="163"/>
      <c r="T1042" s="163"/>
      <c r="U1042" s="163"/>
      <c r="V1042" s="163"/>
      <c r="W1042" s="163"/>
      <c r="X1042" s="163"/>
      <c r="Y1042" s="163"/>
    </row>
    <row r="1043" spans="3:25" s="175" customFormat="1" ht="12.75" customHeight="1">
      <c r="C1043" s="299"/>
      <c r="D1043" s="299"/>
      <c r="E1043" s="299"/>
      <c r="G1043" s="208"/>
      <c r="H1043" s="176"/>
      <c r="I1043" s="176"/>
      <c r="L1043" s="204"/>
      <c r="M1043" s="200"/>
      <c r="P1043" s="200"/>
      <c r="Q1043" s="163"/>
      <c r="R1043" s="163"/>
      <c r="S1043" s="163"/>
      <c r="T1043" s="163"/>
      <c r="U1043" s="163"/>
      <c r="V1043" s="163"/>
      <c r="W1043" s="163"/>
      <c r="X1043" s="163"/>
      <c r="Y1043" s="163"/>
    </row>
    <row r="1044" spans="3:25" s="175" customFormat="1" ht="12.75" customHeight="1">
      <c r="C1044" s="299"/>
      <c r="D1044" s="299"/>
      <c r="E1044" s="299"/>
      <c r="G1044" s="208"/>
      <c r="H1044" s="176"/>
      <c r="I1044" s="176"/>
      <c r="L1044" s="204"/>
      <c r="M1044" s="200"/>
      <c r="P1044" s="200"/>
      <c r="Q1044" s="163"/>
      <c r="R1044" s="163"/>
      <c r="S1044" s="163"/>
      <c r="T1044" s="163"/>
      <c r="U1044" s="163"/>
      <c r="V1044" s="163"/>
      <c r="W1044" s="163"/>
      <c r="X1044" s="163"/>
      <c r="Y1044" s="163"/>
    </row>
    <row r="1045" spans="3:25" s="175" customFormat="1" ht="12.75" customHeight="1">
      <c r="C1045" s="299"/>
      <c r="D1045" s="299"/>
      <c r="E1045" s="299"/>
      <c r="G1045" s="208"/>
      <c r="H1045" s="176"/>
      <c r="I1045" s="176"/>
      <c r="L1045" s="204"/>
      <c r="M1045" s="200"/>
      <c r="P1045" s="200"/>
      <c r="Q1045" s="163"/>
      <c r="R1045" s="163"/>
      <c r="S1045" s="163"/>
      <c r="T1045" s="163"/>
      <c r="U1045" s="163"/>
      <c r="V1045" s="163"/>
      <c r="W1045" s="163"/>
      <c r="X1045" s="163"/>
      <c r="Y1045" s="163"/>
    </row>
    <row r="1046" spans="3:25" s="175" customFormat="1" ht="12.75" customHeight="1">
      <c r="C1046" s="299"/>
      <c r="D1046" s="299"/>
      <c r="E1046" s="299"/>
      <c r="G1046" s="208"/>
      <c r="H1046" s="176"/>
      <c r="I1046" s="176"/>
      <c r="L1046" s="204"/>
      <c r="M1046" s="200"/>
      <c r="P1046" s="200"/>
      <c r="Q1046" s="163"/>
      <c r="R1046" s="163"/>
      <c r="S1046" s="163"/>
      <c r="T1046" s="163"/>
      <c r="U1046" s="163"/>
      <c r="V1046" s="163"/>
      <c r="W1046" s="163"/>
      <c r="X1046" s="163"/>
      <c r="Y1046" s="163"/>
    </row>
    <row r="1047" spans="3:25" s="175" customFormat="1" ht="12.75" customHeight="1">
      <c r="C1047" s="299"/>
      <c r="D1047" s="299"/>
      <c r="E1047" s="299"/>
      <c r="G1047" s="208"/>
      <c r="H1047" s="176"/>
      <c r="I1047" s="176"/>
      <c r="L1047" s="204"/>
      <c r="M1047" s="200"/>
      <c r="P1047" s="200"/>
      <c r="Q1047" s="163"/>
      <c r="R1047" s="163"/>
      <c r="S1047" s="163"/>
      <c r="T1047" s="163"/>
      <c r="U1047" s="163"/>
      <c r="V1047" s="163"/>
      <c r="W1047" s="163"/>
      <c r="X1047" s="163"/>
      <c r="Y1047" s="163"/>
    </row>
    <row r="1048" spans="3:25" s="175" customFormat="1" ht="12.75" customHeight="1">
      <c r="C1048" s="299"/>
      <c r="D1048" s="299"/>
      <c r="E1048" s="299"/>
      <c r="G1048" s="208"/>
      <c r="H1048" s="176"/>
      <c r="I1048" s="176"/>
      <c r="L1048" s="204"/>
      <c r="M1048" s="200"/>
      <c r="P1048" s="200"/>
      <c r="Q1048" s="163"/>
      <c r="R1048" s="163"/>
      <c r="S1048" s="163"/>
      <c r="T1048" s="163"/>
      <c r="U1048" s="163"/>
      <c r="V1048" s="163"/>
      <c r="W1048" s="163"/>
      <c r="X1048" s="163"/>
      <c r="Y1048" s="163"/>
    </row>
    <row r="1049" spans="3:25" s="175" customFormat="1" ht="12.75" customHeight="1">
      <c r="C1049" s="299"/>
      <c r="D1049" s="299"/>
      <c r="E1049" s="299"/>
      <c r="G1049" s="208"/>
      <c r="H1049" s="176"/>
      <c r="I1049" s="176"/>
      <c r="L1049" s="204"/>
      <c r="M1049" s="200"/>
      <c r="P1049" s="200"/>
      <c r="Q1049" s="163"/>
      <c r="R1049" s="163"/>
      <c r="S1049" s="163"/>
      <c r="T1049" s="163"/>
      <c r="U1049" s="163"/>
      <c r="V1049" s="163"/>
      <c r="W1049" s="163"/>
      <c r="X1049" s="163"/>
      <c r="Y1049" s="163"/>
    </row>
    <row r="1050" spans="3:25" s="175" customFormat="1" ht="12.75" customHeight="1">
      <c r="C1050" s="299"/>
      <c r="D1050" s="299"/>
      <c r="E1050" s="299"/>
      <c r="G1050" s="208"/>
      <c r="H1050" s="176"/>
      <c r="I1050" s="176"/>
      <c r="L1050" s="204"/>
      <c r="M1050" s="200"/>
      <c r="P1050" s="200"/>
      <c r="Q1050" s="163"/>
      <c r="R1050" s="163"/>
      <c r="S1050" s="163"/>
      <c r="T1050" s="163"/>
      <c r="U1050" s="163"/>
      <c r="V1050" s="163"/>
      <c r="W1050" s="163"/>
      <c r="X1050" s="163"/>
      <c r="Y1050" s="163"/>
    </row>
    <row r="1051" spans="3:25" s="175" customFormat="1" ht="12.75" customHeight="1">
      <c r="C1051" s="299"/>
      <c r="D1051" s="299"/>
      <c r="E1051" s="299"/>
      <c r="G1051" s="208"/>
      <c r="H1051" s="176"/>
      <c r="I1051" s="176"/>
      <c r="L1051" s="204"/>
      <c r="M1051" s="200"/>
      <c r="P1051" s="200"/>
      <c r="Q1051" s="163"/>
      <c r="R1051" s="163"/>
      <c r="S1051" s="163"/>
      <c r="T1051" s="163"/>
      <c r="U1051" s="163"/>
      <c r="V1051" s="163"/>
      <c r="W1051" s="163"/>
      <c r="X1051" s="163"/>
      <c r="Y1051" s="163"/>
    </row>
    <row r="1052" spans="3:25" s="175" customFormat="1" ht="12.75" customHeight="1">
      <c r="C1052" s="299"/>
      <c r="D1052" s="299"/>
      <c r="E1052" s="299"/>
      <c r="G1052" s="208"/>
      <c r="H1052" s="176"/>
      <c r="I1052" s="176"/>
      <c r="L1052" s="204"/>
      <c r="M1052" s="200"/>
      <c r="P1052" s="200"/>
      <c r="Q1052" s="163"/>
      <c r="R1052" s="163"/>
      <c r="S1052" s="163"/>
      <c r="T1052" s="163"/>
      <c r="U1052" s="163"/>
      <c r="V1052" s="163"/>
      <c r="W1052" s="163"/>
      <c r="X1052" s="163"/>
      <c r="Y1052" s="163"/>
    </row>
    <row r="1053" spans="3:25" s="175" customFormat="1" ht="12.75" customHeight="1">
      <c r="C1053" s="299"/>
      <c r="D1053" s="299"/>
      <c r="E1053" s="299"/>
      <c r="G1053" s="208"/>
      <c r="H1053" s="176"/>
      <c r="I1053" s="176"/>
      <c r="L1053" s="204"/>
      <c r="M1053" s="200"/>
      <c r="P1053" s="200"/>
      <c r="Q1053" s="163"/>
      <c r="R1053" s="163"/>
      <c r="S1053" s="163"/>
      <c r="T1053" s="163"/>
      <c r="U1053" s="163"/>
      <c r="V1053" s="163"/>
      <c r="W1053" s="163"/>
      <c r="X1053" s="163"/>
      <c r="Y1053" s="163"/>
    </row>
    <row r="1054" spans="3:25" s="175" customFormat="1" ht="12.75" customHeight="1">
      <c r="C1054" s="299"/>
      <c r="D1054" s="299"/>
      <c r="E1054" s="299"/>
      <c r="G1054" s="208"/>
      <c r="H1054" s="176"/>
      <c r="I1054" s="176"/>
      <c r="L1054" s="204"/>
      <c r="M1054" s="200"/>
      <c r="P1054" s="200"/>
      <c r="Q1054" s="163"/>
      <c r="R1054" s="163"/>
      <c r="S1054" s="163"/>
      <c r="T1054" s="163"/>
      <c r="U1054" s="163"/>
      <c r="V1054" s="163"/>
      <c r="W1054" s="163"/>
      <c r="X1054" s="163"/>
      <c r="Y1054" s="163"/>
    </row>
    <row r="1055" spans="3:25" s="175" customFormat="1" ht="12.75" customHeight="1">
      <c r="C1055" s="299"/>
      <c r="D1055" s="299"/>
      <c r="E1055" s="299"/>
      <c r="G1055" s="208"/>
      <c r="H1055" s="176"/>
      <c r="I1055" s="176"/>
      <c r="L1055" s="204"/>
      <c r="M1055" s="200"/>
      <c r="P1055" s="200"/>
      <c r="Q1055" s="163"/>
      <c r="R1055" s="163"/>
      <c r="S1055" s="163"/>
      <c r="T1055" s="163"/>
      <c r="U1055" s="163"/>
      <c r="V1055" s="163"/>
      <c r="W1055" s="163"/>
      <c r="X1055" s="163"/>
      <c r="Y1055" s="163"/>
    </row>
    <row r="1056" spans="3:25" s="175" customFormat="1" ht="12.75" customHeight="1">
      <c r="C1056" s="299"/>
      <c r="D1056" s="299"/>
      <c r="E1056" s="299"/>
      <c r="G1056" s="208"/>
      <c r="H1056" s="176"/>
      <c r="I1056" s="176"/>
      <c r="L1056" s="204"/>
      <c r="M1056" s="200"/>
      <c r="P1056" s="200"/>
      <c r="Q1056" s="163"/>
      <c r="R1056" s="163"/>
      <c r="S1056" s="163"/>
      <c r="T1056" s="163"/>
      <c r="U1056" s="163"/>
      <c r="V1056" s="163"/>
      <c r="W1056" s="163"/>
      <c r="X1056" s="163"/>
      <c r="Y1056" s="163"/>
    </row>
    <row r="1057" spans="3:25" s="175" customFormat="1" ht="12.75" customHeight="1">
      <c r="C1057" s="299"/>
      <c r="D1057" s="299"/>
      <c r="E1057" s="299"/>
      <c r="G1057" s="208"/>
      <c r="H1057" s="176"/>
      <c r="I1057" s="176"/>
      <c r="L1057" s="204"/>
      <c r="M1057" s="200"/>
      <c r="P1057" s="200"/>
      <c r="Q1057" s="163"/>
      <c r="R1057" s="163"/>
      <c r="S1057" s="163"/>
      <c r="T1057" s="163"/>
      <c r="U1057" s="163"/>
      <c r="V1057" s="163"/>
      <c r="W1057" s="163"/>
      <c r="X1057" s="163"/>
      <c r="Y1057" s="163"/>
    </row>
    <row r="1058" spans="3:25" s="175" customFormat="1" ht="12.75" customHeight="1">
      <c r="C1058" s="299"/>
      <c r="D1058" s="299"/>
      <c r="E1058" s="299"/>
      <c r="G1058" s="208"/>
      <c r="H1058" s="176"/>
      <c r="I1058" s="176"/>
      <c r="L1058" s="204"/>
      <c r="M1058" s="200"/>
      <c r="P1058" s="200"/>
      <c r="Q1058" s="163"/>
      <c r="R1058" s="163"/>
      <c r="S1058" s="163"/>
      <c r="T1058" s="163"/>
      <c r="U1058" s="163"/>
      <c r="V1058" s="163"/>
      <c r="W1058" s="163"/>
      <c r="X1058" s="163"/>
      <c r="Y1058" s="163"/>
    </row>
    <row r="1059" spans="3:25" s="175" customFormat="1" ht="12.75" customHeight="1">
      <c r="C1059" s="299"/>
      <c r="D1059" s="299"/>
      <c r="E1059" s="299"/>
      <c r="G1059" s="208"/>
      <c r="H1059" s="176"/>
      <c r="I1059" s="176"/>
      <c r="L1059" s="204"/>
      <c r="M1059" s="200"/>
      <c r="P1059" s="200"/>
      <c r="Q1059" s="163"/>
      <c r="R1059" s="163"/>
      <c r="S1059" s="163"/>
      <c r="T1059" s="163"/>
      <c r="U1059" s="163"/>
      <c r="V1059" s="163"/>
      <c r="W1059" s="163"/>
      <c r="X1059" s="163"/>
      <c r="Y1059" s="163"/>
    </row>
    <row r="1060" spans="3:25" s="175" customFormat="1" ht="12.75" customHeight="1">
      <c r="C1060" s="299"/>
      <c r="D1060" s="299"/>
      <c r="E1060" s="299"/>
      <c r="G1060" s="208"/>
      <c r="H1060" s="176"/>
      <c r="I1060" s="176"/>
      <c r="L1060" s="204"/>
      <c r="M1060" s="200"/>
      <c r="P1060" s="200"/>
      <c r="Q1060" s="163"/>
      <c r="R1060" s="163"/>
      <c r="S1060" s="163"/>
      <c r="T1060" s="163"/>
      <c r="U1060" s="163"/>
      <c r="V1060" s="163"/>
      <c r="W1060" s="163"/>
      <c r="X1060" s="163"/>
      <c r="Y1060" s="163"/>
    </row>
    <row r="1061" spans="3:25" s="175" customFormat="1" ht="12.75" customHeight="1">
      <c r="C1061" s="299"/>
      <c r="D1061" s="299"/>
      <c r="E1061" s="299"/>
      <c r="G1061" s="208"/>
      <c r="H1061" s="176"/>
      <c r="I1061" s="176"/>
      <c r="L1061" s="204"/>
      <c r="M1061" s="200"/>
      <c r="P1061" s="200"/>
      <c r="Q1061" s="163"/>
      <c r="R1061" s="163"/>
      <c r="S1061" s="163"/>
      <c r="T1061" s="163"/>
      <c r="U1061" s="163"/>
      <c r="V1061" s="163"/>
      <c r="W1061" s="163"/>
      <c r="X1061" s="163"/>
      <c r="Y1061" s="163"/>
    </row>
    <row r="1062" spans="3:25" s="175" customFormat="1" ht="12.75" customHeight="1">
      <c r="C1062" s="299"/>
      <c r="D1062" s="299"/>
      <c r="E1062" s="299"/>
      <c r="G1062" s="208"/>
      <c r="H1062" s="176"/>
      <c r="I1062" s="176"/>
      <c r="L1062" s="204"/>
      <c r="M1062" s="200"/>
      <c r="P1062" s="200"/>
      <c r="Q1062" s="163"/>
      <c r="R1062" s="163"/>
      <c r="S1062" s="163"/>
      <c r="T1062" s="163"/>
      <c r="U1062" s="163"/>
      <c r="V1062" s="163"/>
      <c r="W1062" s="163"/>
      <c r="X1062" s="163"/>
      <c r="Y1062" s="163"/>
    </row>
    <row r="1063" spans="3:25" s="175" customFormat="1" ht="12.75" customHeight="1">
      <c r="C1063" s="299"/>
      <c r="D1063" s="299"/>
      <c r="E1063" s="299"/>
      <c r="G1063" s="208"/>
      <c r="H1063" s="176"/>
      <c r="I1063" s="176"/>
      <c r="L1063" s="204"/>
      <c r="M1063" s="200"/>
      <c r="P1063" s="200"/>
      <c r="Q1063" s="163"/>
      <c r="R1063" s="163"/>
      <c r="S1063" s="163"/>
      <c r="T1063" s="163"/>
      <c r="U1063" s="163"/>
      <c r="V1063" s="163"/>
      <c r="W1063" s="163"/>
      <c r="X1063" s="163"/>
      <c r="Y1063" s="163"/>
    </row>
    <row r="1064" spans="3:25" s="175" customFormat="1" ht="12.75" customHeight="1">
      <c r="C1064" s="299"/>
      <c r="D1064" s="299"/>
      <c r="E1064" s="299"/>
      <c r="G1064" s="208"/>
      <c r="H1064" s="176"/>
      <c r="I1064" s="176"/>
      <c r="L1064" s="204"/>
      <c r="M1064" s="200"/>
      <c r="P1064" s="200"/>
      <c r="Q1064" s="163"/>
      <c r="R1064" s="163"/>
      <c r="S1064" s="163"/>
      <c r="T1064" s="163"/>
      <c r="U1064" s="163"/>
      <c r="V1064" s="163"/>
      <c r="W1064" s="163"/>
      <c r="X1064" s="163"/>
      <c r="Y1064" s="163"/>
    </row>
    <row r="1065" spans="3:25" s="175" customFormat="1" ht="12.75" customHeight="1">
      <c r="C1065" s="299"/>
      <c r="D1065" s="299"/>
      <c r="E1065" s="299"/>
      <c r="G1065" s="208"/>
      <c r="H1065" s="176"/>
      <c r="I1065" s="176"/>
      <c r="L1065" s="204"/>
      <c r="M1065" s="200"/>
      <c r="P1065" s="200"/>
      <c r="Q1065" s="163"/>
      <c r="R1065" s="163"/>
      <c r="S1065" s="163"/>
      <c r="T1065" s="163"/>
      <c r="U1065" s="163"/>
      <c r="V1065" s="163"/>
      <c r="W1065" s="163"/>
      <c r="X1065" s="163"/>
      <c r="Y1065" s="163"/>
    </row>
    <row r="1066" spans="3:25" s="175" customFormat="1" ht="12.75" customHeight="1">
      <c r="C1066" s="299"/>
      <c r="D1066" s="299"/>
      <c r="E1066" s="299"/>
      <c r="G1066" s="208"/>
      <c r="H1066" s="176"/>
      <c r="I1066" s="176"/>
      <c r="L1066" s="204"/>
      <c r="M1066" s="200"/>
      <c r="P1066" s="200"/>
      <c r="Q1066" s="163"/>
      <c r="R1066" s="163"/>
      <c r="S1066" s="163"/>
      <c r="T1066" s="163"/>
      <c r="U1066" s="163"/>
      <c r="V1066" s="163"/>
      <c r="W1066" s="163"/>
      <c r="X1066" s="163"/>
      <c r="Y1066" s="163"/>
    </row>
    <row r="1067" spans="3:25" s="175" customFormat="1" ht="12.75" customHeight="1">
      <c r="C1067" s="299"/>
      <c r="D1067" s="299"/>
      <c r="E1067" s="299"/>
      <c r="G1067" s="208"/>
      <c r="H1067" s="176"/>
      <c r="I1067" s="176"/>
      <c r="L1067" s="204"/>
      <c r="M1067" s="200"/>
      <c r="P1067" s="200"/>
      <c r="Q1067" s="163"/>
      <c r="R1067" s="163"/>
      <c r="S1067" s="163"/>
      <c r="T1067" s="163"/>
      <c r="U1067" s="163"/>
      <c r="V1067" s="163"/>
      <c r="W1067" s="163"/>
      <c r="X1067" s="163"/>
      <c r="Y1067" s="163"/>
    </row>
    <row r="1068" spans="3:25" s="175" customFormat="1" ht="12.75" customHeight="1">
      <c r="C1068" s="299"/>
      <c r="D1068" s="299"/>
      <c r="E1068" s="299"/>
      <c r="G1068" s="208"/>
      <c r="H1068" s="176"/>
      <c r="I1068" s="176"/>
      <c r="L1068" s="204"/>
      <c r="M1068" s="200"/>
      <c r="P1068" s="200"/>
      <c r="Q1068" s="163"/>
      <c r="R1068" s="163"/>
      <c r="S1068" s="163"/>
      <c r="T1068" s="163"/>
      <c r="U1068" s="163"/>
      <c r="V1068" s="163"/>
      <c r="W1068" s="163"/>
      <c r="X1068" s="163"/>
      <c r="Y1068" s="163"/>
    </row>
    <row r="1069" spans="3:25" s="175" customFormat="1" ht="12.75" customHeight="1">
      <c r="C1069" s="299"/>
      <c r="D1069" s="299"/>
      <c r="E1069" s="299"/>
      <c r="G1069" s="208"/>
      <c r="H1069" s="176"/>
      <c r="I1069" s="176"/>
      <c r="L1069" s="204"/>
      <c r="M1069" s="200"/>
      <c r="P1069" s="200"/>
      <c r="Q1069" s="163"/>
      <c r="R1069" s="163"/>
      <c r="S1069" s="163"/>
      <c r="T1069" s="163"/>
      <c r="U1069" s="163"/>
      <c r="V1069" s="163"/>
      <c r="W1069" s="163"/>
      <c r="X1069" s="163"/>
      <c r="Y1069" s="163"/>
    </row>
    <row r="1070" spans="3:25" s="175" customFormat="1" ht="12.75" customHeight="1">
      <c r="C1070" s="299"/>
      <c r="D1070" s="299"/>
      <c r="E1070" s="299"/>
      <c r="G1070" s="208"/>
      <c r="H1070" s="176"/>
      <c r="I1070" s="176"/>
      <c r="L1070" s="204"/>
      <c r="M1070" s="200"/>
      <c r="P1070" s="200"/>
      <c r="Q1070" s="163"/>
      <c r="R1070" s="163"/>
      <c r="S1070" s="163"/>
      <c r="T1070" s="163"/>
      <c r="U1070" s="163"/>
      <c r="V1070" s="163"/>
      <c r="W1070" s="163"/>
      <c r="X1070" s="163"/>
      <c r="Y1070" s="163"/>
    </row>
    <row r="1071" spans="3:25" s="175" customFormat="1" ht="12.75" customHeight="1">
      <c r="C1071" s="299"/>
      <c r="D1071" s="299"/>
      <c r="E1071" s="299"/>
      <c r="G1071" s="208"/>
      <c r="H1071" s="176"/>
      <c r="I1071" s="176"/>
      <c r="L1071" s="204"/>
      <c r="M1071" s="200"/>
      <c r="P1071" s="200"/>
      <c r="Q1071" s="163"/>
      <c r="R1071" s="163"/>
      <c r="S1071" s="163"/>
      <c r="T1071" s="163"/>
      <c r="U1071" s="163"/>
      <c r="V1071" s="163"/>
      <c r="W1071" s="163"/>
      <c r="X1071" s="163"/>
      <c r="Y1071" s="163"/>
    </row>
    <row r="1072" spans="3:25" s="175" customFormat="1" ht="12.75" customHeight="1">
      <c r="C1072" s="299"/>
      <c r="D1072" s="299"/>
      <c r="E1072" s="299"/>
      <c r="G1072" s="208"/>
      <c r="H1072" s="176"/>
      <c r="I1072" s="176"/>
      <c r="L1072" s="204"/>
      <c r="M1072" s="200"/>
      <c r="P1072" s="200"/>
      <c r="Q1072" s="163"/>
      <c r="R1072" s="163"/>
      <c r="S1072" s="163"/>
      <c r="T1072" s="163"/>
      <c r="U1072" s="163"/>
      <c r="V1072" s="163"/>
      <c r="W1072" s="163"/>
      <c r="X1072" s="163"/>
      <c r="Y1072" s="163"/>
    </row>
    <row r="1073" spans="3:25" s="175" customFormat="1" ht="12.75" customHeight="1">
      <c r="C1073" s="299"/>
      <c r="D1073" s="299"/>
      <c r="E1073" s="299"/>
      <c r="G1073" s="208"/>
      <c r="H1073" s="176"/>
      <c r="I1073" s="176"/>
      <c r="L1073" s="204"/>
      <c r="M1073" s="200"/>
      <c r="P1073" s="200"/>
      <c r="Q1073" s="163"/>
      <c r="R1073" s="163"/>
      <c r="S1073" s="163"/>
      <c r="T1073" s="163"/>
      <c r="U1073" s="163"/>
      <c r="V1073" s="163"/>
      <c r="W1073" s="163"/>
      <c r="X1073" s="163"/>
      <c r="Y1073" s="163"/>
    </row>
    <row r="1074" spans="3:25" s="175" customFormat="1" ht="12.75" customHeight="1">
      <c r="C1074" s="299"/>
      <c r="D1074" s="299"/>
      <c r="E1074" s="299"/>
      <c r="G1074" s="208"/>
      <c r="H1074" s="176"/>
      <c r="I1074" s="176"/>
      <c r="L1074" s="204"/>
      <c r="M1074" s="200"/>
      <c r="P1074" s="200"/>
      <c r="Q1074" s="163"/>
      <c r="R1074" s="163"/>
      <c r="S1074" s="163"/>
      <c r="T1074" s="163"/>
      <c r="U1074" s="163"/>
      <c r="V1074" s="163"/>
      <c r="W1074" s="163"/>
      <c r="X1074" s="163"/>
      <c r="Y1074" s="163"/>
    </row>
    <row r="1075" spans="3:25" s="175" customFormat="1" ht="12.75" customHeight="1">
      <c r="C1075" s="299"/>
      <c r="D1075" s="299"/>
      <c r="E1075" s="299"/>
      <c r="G1075" s="208"/>
      <c r="H1075" s="176"/>
      <c r="I1075" s="176"/>
      <c r="L1075" s="204"/>
      <c r="M1075" s="200"/>
      <c r="P1075" s="200"/>
      <c r="Q1075" s="163"/>
      <c r="R1075" s="163"/>
      <c r="S1075" s="163"/>
      <c r="T1075" s="163"/>
      <c r="U1075" s="163"/>
      <c r="V1075" s="163"/>
      <c r="W1075" s="163"/>
      <c r="X1075" s="163"/>
      <c r="Y1075" s="163"/>
    </row>
    <row r="1076" spans="3:25" s="175" customFormat="1" ht="12.75" customHeight="1">
      <c r="C1076" s="299"/>
      <c r="D1076" s="299"/>
      <c r="E1076" s="299"/>
      <c r="G1076" s="208"/>
      <c r="H1076" s="176"/>
      <c r="I1076" s="176"/>
      <c r="L1076" s="204"/>
      <c r="M1076" s="200"/>
      <c r="P1076" s="200"/>
      <c r="Q1076" s="163"/>
      <c r="R1076" s="163"/>
      <c r="S1076" s="163"/>
      <c r="T1076" s="163"/>
      <c r="U1076" s="163"/>
      <c r="V1076" s="163"/>
      <c r="W1076" s="163"/>
      <c r="X1076" s="163"/>
      <c r="Y1076" s="163"/>
    </row>
    <row r="1077" spans="3:25" s="175" customFormat="1" ht="12.75" customHeight="1">
      <c r="C1077" s="299"/>
      <c r="D1077" s="299"/>
      <c r="E1077" s="299"/>
      <c r="G1077" s="208"/>
      <c r="H1077" s="176"/>
      <c r="I1077" s="176"/>
      <c r="L1077" s="204"/>
      <c r="M1077" s="200"/>
      <c r="P1077" s="200"/>
      <c r="Q1077" s="163"/>
      <c r="R1077" s="163"/>
      <c r="S1077" s="163"/>
      <c r="T1077" s="163"/>
      <c r="U1077" s="163"/>
      <c r="V1077" s="163"/>
      <c r="W1077" s="163"/>
      <c r="X1077" s="163"/>
      <c r="Y1077" s="163"/>
    </row>
    <row r="1078" spans="3:25" s="175" customFormat="1" ht="12.75" customHeight="1">
      <c r="C1078" s="299"/>
      <c r="D1078" s="299"/>
      <c r="E1078" s="299"/>
      <c r="G1078" s="208"/>
      <c r="H1078" s="176"/>
      <c r="I1078" s="176"/>
      <c r="L1078" s="204"/>
      <c r="M1078" s="200"/>
      <c r="P1078" s="200"/>
      <c r="Q1078" s="163"/>
      <c r="R1078" s="163"/>
      <c r="S1078" s="163"/>
      <c r="T1078" s="163"/>
      <c r="U1078" s="163"/>
      <c r="V1078" s="163"/>
      <c r="W1078" s="163"/>
      <c r="X1078" s="163"/>
      <c r="Y1078" s="163"/>
    </row>
    <row r="1079" spans="3:25" s="175" customFormat="1" ht="12.75" customHeight="1">
      <c r="C1079" s="299"/>
      <c r="D1079" s="299"/>
      <c r="E1079" s="299"/>
      <c r="G1079" s="208"/>
      <c r="H1079" s="176"/>
      <c r="I1079" s="176"/>
      <c r="L1079" s="204"/>
      <c r="M1079" s="200"/>
      <c r="P1079" s="200"/>
      <c r="Q1079" s="163"/>
      <c r="R1079" s="163"/>
      <c r="S1079" s="163"/>
      <c r="T1079" s="163"/>
      <c r="U1079" s="163"/>
      <c r="V1079" s="163"/>
      <c r="W1079" s="163"/>
      <c r="X1079" s="163"/>
      <c r="Y1079" s="163"/>
    </row>
    <row r="1080" spans="3:25" s="175" customFormat="1" ht="12.75" customHeight="1">
      <c r="C1080" s="299"/>
      <c r="D1080" s="299"/>
      <c r="E1080" s="299"/>
      <c r="G1080" s="208"/>
      <c r="H1080" s="176"/>
      <c r="I1080" s="176"/>
      <c r="L1080" s="204"/>
      <c r="M1080" s="200"/>
      <c r="P1080" s="200"/>
      <c r="Q1080" s="163"/>
      <c r="R1080" s="163"/>
      <c r="S1080" s="163"/>
      <c r="T1080" s="163"/>
      <c r="U1080" s="163"/>
      <c r="V1080" s="163"/>
      <c r="W1080" s="163"/>
      <c r="X1080" s="163"/>
      <c r="Y1080" s="163"/>
    </row>
    <row r="1081" spans="3:25" s="175" customFormat="1" ht="12.75" customHeight="1">
      <c r="C1081" s="299"/>
      <c r="D1081" s="299"/>
      <c r="E1081" s="299"/>
      <c r="G1081" s="208"/>
      <c r="H1081" s="176"/>
      <c r="I1081" s="176"/>
      <c r="L1081" s="204"/>
      <c r="M1081" s="200"/>
      <c r="P1081" s="200"/>
      <c r="Q1081" s="163"/>
      <c r="R1081" s="163"/>
      <c r="S1081" s="163"/>
      <c r="T1081" s="163"/>
      <c r="U1081" s="163"/>
      <c r="V1081" s="163"/>
      <c r="W1081" s="163"/>
      <c r="X1081" s="163"/>
      <c r="Y1081" s="163"/>
    </row>
    <row r="1082" spans="3:25" s="175" customFormat="1" ht="12.75" customHeight="1">
      <c r="C1082" s="299"/>
      <c r="D1082" s="299"/>
      <c r="E1082" s="299"/>
      <c r="G1082" s="208"/>
      <c r="H1082" s="176"/>
      <c r="I1082" s="176"/>
      <c r="L1082" s="204"/>
      <c r="M1082" s="200"/>
      <c r="P1082" s="200"/>
      <c r="Q1082" s="163"/>
      <c r="R1082" s="163"/>
      <c r="S1082" s="163"/>
      <c r="T1082" s="163"/>
      <c r="U1082" s="163"/>
      <c r="V1082" s="163"/>
      <c r="W1082" s="163"/>
      <c r="X1082" s="163"/>
      <c r="Y1082" s="163"/>
    </row>
    <row r="1083" spans="3:25" s="175" customFormat="1" ht="12.75" customHeight="1">
      <c r="C1083" s="299"/>
      <c r="D1083" s="299"/>
      <c r="E1083" s="299"/>
      <c r="G1083" s="208"/>
      <c r="H1083" s="176"/>
      <c r="I1083" s="176"/>
      <c r="L1083" s="204"/>
      <c r="M1083" s="200"/>
      <c r="P1083" s="200"/>
      <c r="Q1083" s="163"/>
      <c r="R1083" s="163"/>
      <c r="S1083" s="163"/>
      <c r="T1083" s="163"/>
      <c r="U1083" s="163"/>
      <c r="V1083" s="163"/>
      <c r="W1083" s="163"/>
      <c r="X1083" s="163"/>
      <c r="Y1083" s="163"/>
    </row>
    <row r="1084" spans="3:25" s="175" customFormat="1" ht="12.75" customHeight="1">
      <c r="C1084" s="299"/>
      <c r="D1084" s="299"/>
      <c r="E1084" s="299"/>
      <c r="G1084" s="208"/>
      <c r="H1084" s="176"/>
      <c r="I1084" s="176"/>
      <c r="L1084" s="204"/>
      <c r="M1084" s="200"/>
      <c r="P1084" s="200"/>
      <c r="Q1084" s="163"/>
      <c r="R1084" s="163"/>
      <c r="S1084" s="163"/>
      <c r="T1084" s="163"/>
      <c r="U1084" s="163"/>
      <c r="V1084" s="163"/>
      <c r="W1084" s="163"/>
      <c r="X1084" s="163"/>
      <c r="Y1084" s="163"/>
    </row>
    <row r="1085" spans="3:25" s="175" customFormat="1" ht="12.75" customHeight="1">
      <c r="C1085" s="299"/>
      <c r="D1085" s="299"/>
      <c r="E1085" s="299"/>
      <c r="G1085" s="208"/>
      <c r="H1085" s="176"/>
      <c r="I1085" s="176"/>
      <c r="L1085" s="204"/>
      <c r="M1085" s="200"/>
      <c r="P1085" s="200"/>
      <c r="Q1085" s="163"/>
      <c r="R1085" s="163"/>
      <c r="S1085" s="163"/>
      <c r="T1085" s="163"/>
      <c r="U1085" s="163"/>
      <c r="V1085" s="163"/>
      <c r="W1085" s="163"/>
      <c r="X1085" s="163"/>
      <c r="Y1085" s="163"/>
    </row>
    <row r="1086" spans="3:25" s="175" customFormat="1" ht="12.75" customHeight="1">
      <c r="C1086" s="299"/>
      <c r="D1086" s="299"/>
      <c r="E1086" s="299"/>
      <c r="G1086" s="208"/>
      <c r="H1086" s="176"/>
      <c r="I1086" s="176"/>
      <c r="L1086" s="204"/>
      <c r="M1086" s="200"/>
      <c r="P1086" s="200"/>
      <c r="Q1086" s="163"/>
      <c r="R1086" s="163"/>
      <c r="S1086" s="163"/>
      <c r="T1086" s="163"/>
      <c r="U1086" s="163"/>
      <c r="V1086" s="163"/>
      <c r="W1086" s="163"/>
      <c r="X1086" s="163"/>
      <c r="Y1086" s="163"/>
    </row>
    <row r="1087" spans="3:25" s="175" customFormat="1" ht="12.75" customHeight="1">
      <c r="C1087" s="299"/>
      <c r="D1087" s="299"/>
      <c r="E1087" s="299"/>
      <c r="G1087" s="208"/>
      <c r="H1087" s="176"/>
      <c r="I1087" s="176"/>
      <c r="L1087" s="204"/>
      <c r="M1087" s="200"/>
      <c r="P1087" s="200"/>
      <c r="Q1087" s="163"/>
      <c r="R1087" s="163"/>
      <c r="S1087" s="163"/>
      <c r="T1087" s="163"/>
      <c r="U1087" s="163"/>
      <c r="V1087" s="163"/>
      <c r="W1087" s="163"/>
      <c r="X1087" s="163"/>
      <c r="Y1087" s="163"/>
    </row>
    <row r="1088" spans="3:25" s="175" customFormat="1" ht="12.75" customHeight="1">
      <c r="C1088" s="299"/>
      <c r="D1088" s="299"/>
      <c r="E1088" s="299"/>
      <c r="G1088" s="208"/>
      <c r="H1088" s="176"/>
      <c r="I1088" s="176"/>
      <c r="L1088" s="204"/>
      <c r="M1088" s="200"/>
      <c r="P1088" s="200"/>
      <c r="Q1088" s="163"/>
      <c r="R1088" s="163"/>
      <c r="S1088" s="163"/>
      <c r="T1088" s="163"/>
      <c r="U1088" s="163"/>
      <c r="V1088" s="163"/>
      <c r="W1088" s="163"/>
      <c r="X1088" s="163"/>
      <c r="Y1088" s="163"/>
    </row>
    <row r="1089" spans="3:25" s="175" customFormat="1" ht="12.75" customHeight="1">
      <c r="C1089" s="299"/>
      <c r="D1089" s="299"/>
      <c r="E1089" s="299"/>
      <c r="G1089" s="208"/>
      <c r="H1089" s="176"/>
      <c r="I1089" s="176"/>
      <c r="L1089" s="204"/>
      <c r="M1089" s="200"/>
      <c r="P1089" s="200"/>
      <c r="Q1089" s="163"/>
      <c r="R1089" s="163"/>
      <c r="S1089" s="163"/>
      <c r="T1089" s="163"/>
      <c r="U1089" s="163"/>
      <c r="V1089" s="163"/>
      <c r="W1089" s="163"/>
      <c r="X1089" s="163"/>
      <c r="Y1089" s="163"/>
    </row>
    <row r="1090" spans="3:25" s="175" customFormat="1" ht="12.75" customHeight="1">
      <c r="C1090" s="299"/>
      <c r="D1090" s="299"/>
      <c r="E1090" s="299"/>
      <c r="G1090" s="208"/>
      <c r="H1090" s="176"/>
      <c r="I1090" s="176"/>
      <c r="L1090" s="204"/>
      <c r="M1090" s="200"/>
      <c r="P1090" s="200"/>
      <c r="Q1090" s="163"/>
      <c r="R1090" s="163"/>
      <c r="S1090" s="163"/>
      <c r="T1090" s="163"/>
      <c r="U1090" s="163"/>
      <c r="V1090" s="163"/>
      <c r="W1090" s="163"/>
      <c r="X1090" s="163"/>
      <c r="Y1090" s="163"/>
    </row>
    <row r="1091" spans="3:25" s="175" customFormat="1" ht="12.75" customHeight="1">
      <c r="C1091" s="299"/>
      <c r="D1091" s="299"/>
      <c r="E1091" s="299"/>
      <c r="G1091" s="208"/>
      <c r="H1091" s="176"/>
      <c r="I1091" s="176"/>
      <c r="L1091" s="204"/>
      <c r="M1091" s="200"/>
      <c r="P1091" s="200"/>
      <c r="Q1091" s="163"/>
      <c r="R1091" s="163"/>
      <c r="S1091" s="163"/>
      <c r="T1091" s="163"/>
      <c r="U1091" s="163"/>
      <c r="V1091" s="163"/>
      <c r="W1091" s="163"/>
      <c r="X1091" s="163"/>
      <c r="Y1091" s="163"/>
    </row>
    <row r="1092" spans="3:25" s="175" customFormat="1" ht="12.75" customHeight="1">
      <c r="C1092" s="299"/>
      <c r="D1092" s="299"/>
      <c r="E1092" s="299"/>
      <c r="G1092" s="208"/>
      <c r="H1092" s="176"/>
      <c r="I1092" s="176"/>
      <c r="L1092" s="204"/>
      <c r="M1092" s="200"/>
      <c r="P1092" s="200"/>
      <c r="Q1092" s="163"/>
      <c r="R1092" s="163"/>
      <c r="S1092" s="163"/>
      <c r="T1092" s="163"/>
      <c r="U1092" s="163"/>
      <c r="V1092" s="163"/>
      <c r="W1092" s="163"/>
      <c r="X1092" s="163"/>
      <c r="Y1092" s="163"/>
    </row>
    <row r="1093" spans="3:25" s="175" customFormat="1" ht="12.75" customHeight="1">
      <c r="C1093" s="299"/>
      <c r="D1093" s="299"/>
      <c r="E1093" s="299"/>
      <c r="G1093" s="208"/>
      <c r="H1093" s="176"/>
      <c r="I1093" s="176"/>
      <c r="L1093" s="204"/>
      <c r="M1093" s="200"/>
      <c r="P1093" s="200"/>
      <c r="Q1093" s="163"/>
      <c r="R1093" s="163"/>
      <c r="S1093" s="163"/>
      <c r="T1093" s="163"/>
      <c r="U1093" s="163"/>
      <c r="V1093" s="163"/>
      <c r="W1093" s="163"/>
      <c r="X1093" s="163"/>
      <c r="Y1093" s="163"/>
    </row>
    <row r="1094" spans="3:25" s="175" customFormat="1" ht="12.75" customHeight="1">
      <c r="C1094" s="299"/>
      <c r="D1094" s="299"/>
      <c r="E1094" s="299"/>
      <c r="G1094" s="208"/>
      <c r="H1094" s="176"/>
      <c r="I1094" s="176"/>
      <c r="L1094" s="204"/>
      <c r="M1094" s="200"/>
      <c r="P1094" s="200"/>
      <c r="Q1094" s="163"/>
      <c r="R1094" s="163"/>
      <c r="S1094" s="163"/>
      <c r="T1094" s="163"/>
      <c r="U1094" s="163"/>
      <c r="V1094" s="163"/>
      <c r="W1094" s="163"/>
      <c r="X1094" s="163"/>
      <c r="Y1094" s="163"/>
    </row>
    <row r="1095" spans="3:25" s="175" customFormat="1" ht="12.75" customHeight="1">
      <c r="C1095" s="299"/>
      <c r="D1095" s="299"/>
      <c r="E1095" s="299"/>
      <c r="G1095" s="208"/>
      <c r="H1095" s="176"/>
      <c r="I1095" s="176"/>
      <c r="L1095" s="204"/>
      <c r="M1095" s="200"/>
      <c r="P1095" s="200"/>
      <c r="Q1095" s="163"/>
      <c r="R1095" s="163"/>
      <c r="S1095" s="163"/>
      <c r="T1095" s="163"/>
      <c r="U1095" s="163"/>
      <c r="V1095" s="163"/>
      <c r="W1095" s="163"/>
      <c r="X1095" s="163"/>
      <c r="Y1095" s="163"/>
    </row>
    <row r="1096" spans="3:25" s="175" customFormat="1" ht="12.75" customHeight="1">
      <c r="C1096" s="299"/>
      <c r="D1096" s="299"/>
      <c r="E1096" s="299"/>
      <c r="G1096" s="208"/>
      <c r="H1096" s="176"/>
      <c r="I1096" s="176"/>
      <c r="L1096" s="204"/>
      <c r="M1096" s="200"/>
      <c r="P1096" s="200"/>
      <c r="Q1096" s="163"/>
      <c r="R1096" s="163"/>
      <c r="S1096" s="163"/>
      <c r="T1096" s="163"/>
      <c r="U1096" s="163"/>
      <c r="V1096" s="163"/>
      <c r="W1096" s="163"/>
      <c r="X1096" s="163"/>
      <c r="Y1096" s="163"/>
    </row>
    <row r="1097" spans="3:25" s="175" customFormat="1" ht="12.75" customHeight="1">
      <c r="C1097" s="299"/>
      <c r="D1097" s="299"/>
      <c r="E1097" s="299"/>
      <c r="G1097" s="208"/>
      <c r="H1097" s="176"/>
      <c r="I1097" s="176"/>
      <c r="L1097" s="204"/>
      <c r="M1097" s="200"/>
      <c r="P1097" s="200"/>
      <c r="Q1097" s="163"/>
      <c r="R1097" s="163"/>
      <c r="S1097" s="163"/>
      <c r="T1097" s="163"/>
      <c r="U1097" s="163"/>
      <c r="V1097" s="163"/>
      <c r="W1097" s="163"/>
      <c r="X1097" s="163"/>
      <c r="Y1097" s="163"/>
    </row>
    <row r="1098" spans="3:25" s="175" customFormat="1" ht="12.75" customHeight="1">
      <c r="C1098" s="299"/>
      <c r="D1098" s="299"/>
      <c r="E1098" s="299"/>
      <c r="G1098" s="208"/>
      <c r="H1098" s="176"/>
      <c r="I1098" s="176"/>
      <c r="L1098" s="204"/>
      <c r="M1098" s="200"/>
      <c r="P1098" s="200"/>
      <c r="Q1098" s="163"/>
      <c r="R1098" s="163"/>
      <c r="S1098" s="163"/>
      <c r="T1098" s="163"/>
      <c r="U1098" s="163"/>
      <c r="V1098" s="163"/>
      <c r="W1098" s="163"/>
      <c r="X1098" s="163"/>
      <c r="Y1098" s="163"/>
    </row>
    <row r="1099" spans="3:25" s="175" customFormat="1" ht="12.75" customHeight="1">
      <c r="C1099" s="299"/>
      <c r="D1099" s="299"/>
      <c r="E1099" s="299"/>
      <c r="G1099" s="208"/>
      <c r="H1099" s="176"/>
      <c r="I1099" s="176"/>
      <c r="L1099" s="204"/>
      <c r="M1099" s="200"/>
      <c r="P1099" s="200"/>
      <c r="Q1099" s="163"/>
      <c r="R1099" s="163"/>
      <c r="S1099" s="163"/>
      <c r="T1099" s="163"/>
      <c r="U1099" s="163"/>
      <c r="V1099" s="163"/>
      <c r="W1099" s="163"/>
      <c r="X1099" s="163"/>
      <c r="Y1099" s="163"/>
    </row>
    <row r="1100" spans="3:25" s="175" customFormat="1" ht="12.75" customHeight="1">
      <c r="C1100" s="299"/>
      <c r="D1100" s="299"/>
      <c r="E1100" s="299"/>
      <c r="G1100" s="208"/>
      <c r="H1100" s="176"/>
      <c r="I1100" s="176"/>
      <c r="L1100" s="204"/>
      <c r="M1100" s="200"/>
      <c r="P1100" s="200"/>
      <c r="Q1100" s="163"/>
      <c r="R1100" s="163"/>
      <c r="S1100" s="163"/>
      <c r="T1100" s="163"/>
      <c r="U1100" s="163"/>
      <c r="V1100" s="163"/>
      <c r="W1100" s="163"/>
      <c r="X1100" s="163"/>
      <c r="Y1100" s="163"/>
    </row>
    <row r="1101" spans="3:25" s="175" customFormat="1" ht="12.75" customHeight="1">
      <c r="C1101" s="299"/>
      <c r="D1101" s="299"/>
      <c r="E1101" s="299"/>
      <c r="G1101" s="208"/>
      <c r="H1101" s="176"/>
      <c r="I1101" s="176"/>
      <c r="L1101" s="204"/>
      <c r="M1101" s="200"/>
      <c r="P1101" s="200"/>
      <c r="Q1101" s="163"/>
      <c r="R1101" s="163"/>
      <c r="S1101" s="163"/>
      <c r="T1101" s="163"/>
      <c r="U1101" s="163"/>
      <c r="V1101" s="163"/>
      <c r="W1101" s="163"/>
      <c r="X1101" s="163"/>
      <c r="Y1101" s="163"/>
    </row>
    <row r="1102" spans="3:25" s="175" customFormat="1" ht="12.75" customHeight="1">
      <c r="C1102" s="299"/>
      <c r="D1102" s="299"/>
      <c r="E1102" s="299"/>
      <c r="G1102" s="208"/>
      <c r="H1102" s="176"/>
      <c r="I1102" s="176"/>
      <c r="L1102" s="204"/>
      <c r="M1102" s="200"/>
      <c r="P1102" s="200"/>
      <c r="Q1102" s="163"/>
      <c r="R1102" s="163"/>
      <c r="S1102" s="163"/>
      <c r="T1102" s="163"/>
      <c r="U1102" s="163"/>
      <c r="V1102" s="163"/>
      <c r="W1102" s="163"/>
      <c r="X1102" s="163"/>
      <c r="Y1102" s="163"/>
    </row>
    <row r="1103" spans="3:25" s="175" customFormat="1" ht="12.75" customHeight="1">
      <c r="C1103" s="299"/>
      <c r="D1103" s="299"/>
      <c r="E1103" s="299"/>
      <c r="G1103" s="208"/>
      <c r="H1103" s="176"/>
      <c r="I1103" s="176"/>
      <c r="L1103" s="204"/>
      <c r="M1103" s="200"/>
      <c r="P1103" s="200"/>
      <c r="Q1103" s="163"/>
      <c r="R1103" s="163"/>
      <c r="S1103" s="163"/>
      <c r="T1103" s="163"/>
      <c r="U1103" s="163"/>
      <c r="V1103" s="163"/>
      <c r="W1103" s="163"/>
      <c r="X1103" s="163"/>
      <c r="Y1103" s="163"/>
    </row>
    <row r="1104" spans="3:25" s="175" customFormat="1" ht="12.75" customHeight="1">
      <c r="C1104" s="299"/>
      <c r="D1104" s="299"/>
      <c r="E1104" s="299"/>
      <c r="G1104" s="208"/>
      <c r="H1104" s="176"/>
      <c r="I1104" s="176"/>
      <c r="L1104" s="204"/>
      <c r="M1104" s="200"/>
      <c r="P1104" s="200"/>
      <c r="Q1104" s="163"/>
      <c r="R1104" s="163"/>
      <c r="S1104" s="163"/>
      <c r="T1104" s="163"/>
      <c r="U1104" s="163"/>
      <c r="V1104" s="163"/>
      <c r="W1104" s="163"/>
      <c r="X1104" s="163"/>
      <c r="Y1104" s="163"/>
    </row>
    <row r="1105" spans="3:25" s="175" customFormat="1" ht="12.75" customHeight="1">
      <c r="C1105" s="299"/>
      <c r="D1105" s="299"/>
      <c r="E1105" s="299"/>
      <c r="G1105" s="208"/>
      <c r="H1105" s="176"/>
      <c r="I1105" s="176"/>
      <c r="L1105" s="204"/>
      <c r="M1105" s="200"/>
      <c r="P1105" s="200"/>
      <c r="Q1105" s="163"/>
      <c r="R1105" s="163"/>
      <c r="S1105" s="163"/>
      <c r="T1105" s="163"/>
      <c r="U1105" s="163"/>
      <c r="V1105" s="163"/>
      <c r="W1105" s="163"/>
      <c r="X1105" s="163"/>
      <c r="Y1105" s="163"/>
    </row>
    <row r="1106" spans="3:25" s="175" customFormat="1" ht="12.75" customHeight="1">
      <c r="C1106" s="299"/>
      <c r="D1106" s="299"/>
      <c r="E1106" s="299"/>
      <c r="G1106" s="208"/>
      <c r="H1106" s="176"/>
      <c r="I1106" s="176"/>
      <c r="L1106" s="204"/>
      <c r="M1106" s="200"/>
      <c r="P1106" s="200"/>
      <c r="Q1106" s="163"/>
      <c r="R1106" s="163"/>
      <c r="S1106" s="163"/>
      <c r="T1106" s="163"/>
      <c r="U1106" s="163"/>
      <c r="V1106" s="163"/>
      <c r="W1106" s="163"/>
      <c r="X1106" s="163"/>
      <c r="Y1106" s="163"/>
    </row>
    <row r="1107" spans="3:25" s="175" customFormat="1" ht="12.75" customHeight="1">
      <c r="C1107" s="299"/>
      <c r="D1107" s="299"/>
      <c r="E1107" s="299"/>
      <c r="G1107" s="208"/>
      <c r="H1107" s="176"/>
      <c r="I1107" s="176"/>
      <c r="L1107" s="204"/>
      <c r="M1107" s="200"/>
      <c r="P1107" s="200"/>
      <c r="Q1107" s="163"/>
      <c r="R1107" s="163"/>
      <c r="S1107" s="163"/>
      <c r="T1107" s="163"/>
      <c r="U1107" s="163"/>
      <c r="V1107" s="163"/>
      <c r="W1107" s="163"/>
      <c r="X1107" s="163"/>
      <c r="Y1107" s="163"/>
    </row>
    <row r="1108" spans="3:25" s="175" customFormat="1" ht="12.75" customHeight="1">
      <c r="C1108" s="299"/>
      <c r="D1108" s="299"/>
      <c r="E1108" s="299"/>
      <c r="G1108" s="208"/>
      <c r="H1108" s="176"/>
      <c r="I1108" s="176"/>
      <c r="L1108" s="204"/>
      <c r="M1108" s="200"/>
      <c r="P1108" s="200"/>
      <c r="Q1108" s="163"/>
      <c r="R1108" s="163"/>
      <c r="S1108" s="163"/>
      <c r="T1108" s="163"/>
      <c r="U1108" s="163"/>
      <c r="V1108" s="163"/>
      <c r="W1108" s="163"/>
      <c r="X1108" s="163"/>
      <c r="Y1108" s="163"/>
    </row>
    <row r="1109" spans="3:25" s="175" customFormat="1" ht="12.75" customHeight="1">
      <c r="C1109" s="299"/>
      <c r="D1109" s="299"/>
      <c r="E1109" s="299"/>
      <c r="G1109" s="208"/>
      <c r="H1109" s="176"/>
      <c r="I1109" s="176"/>
      <c r="L1109" s="204"/>
      <c r="M1109" s="200"/>
      <c r="P1109" s="200"/>
      <c r="Q1109" s="163"/>
      <c r="R1109" s="163"/>
      <c r="S1109" s="163"/>
      <c r="T1109" s="163"/>
      <c r="U1109" s="163"/>
      <c r="V1109" s="163"/>
      <c r="W1109" s="163"/>
      <c r="X1109" s="163"/>
      <c r="Y1109" s="163"/>
    </row>
    <row r="1110" spans="3:25" s="175" customFormat="1" ht="12.75" customHeight="1">
      <c r="C1110" s="299"/>
      <c r="D1110" s="299"/>
      <c r="E1110" s="299"/>
      <c r="G1110" s="208"/>
      <c r="H1110" s="176"/>
      <c r="I1110" s="176"/>
      <c r="L1110" s="204"/>
      <c r="M1110" s="200"/>
      <c r="P1110" s="200"/>
      <c r="Q1110" s="163"/>
      <c r="R1110" s="163"/>
      <c r="S1110" s="163"/>
      <c r="T1110" s="163"/>
      <c r="U1110" s="163"/>
      <c r="V1110" s="163"/>
      <c r="W1110" s="163"/>
      <c r="X1110" s="163"/>
      <c r="Y1110" s="163"/>
    </row>
    <row r="1111" spans="3:25" s="175" customFormat="1" ht="12.75" customHeight="1">
      <c r="C1111" s="299"/>
      <c r="D1111" s="299"/>
      <c r="E1111" s="299"/>
      <c r="G1111" s="208"/>
      <c r="H1111" s="176"/>
      <c r="I1111" s="176"/>
      <c r="L1111" s="204"/>
      <c r="M1111" s="200"/>
      <c r="P1111" s="200"/>
      <c r="Q1111" s="163"/>
      <c r="R1111" s="163"/>
      <c r="S1111" s="163"/>
      <c r="T1111" s="163"/>
      <c r="U1111" s="163"/>
      <c r="V1111" s="163"/>
      <c r="W1111" s="163"/>
      <c r="X1111" s="163"/>
      <c r="Y1111" s="163"/>
    </row>
    <row r="1112" spans="3:25" s="175" customFormat="1" ht="12.75" customHeight="1">
      <c r="C1112" s="299"/>
      <c r="D1112" s="299"/>
      <c r="E1112" s="299"/>
      <c r="G1112" s="208"/>
      <c r="H1112" s="176"/>
      <c r="I1112" s="176"/>
      <c r="L1112" s="204"/>
      <c r="M1112" s="200"/>
      <c r="P1112" s="200"/>
      <c r="Q1112" s="163"/>
      <c r="R1112" s="163"/>
      <c r="S1112" s="163"/>
      <c r="T1112" s="163"/>
      <c r="U1112" s="163"/>
      <c r="V1112" s="163"/>
      <c r="W1112" s="163"/>
      <c r="X1112" s="163"/>
      <c r="Y1112" s="163"/>
    </row>
    <row r="1113" spans="3:25" s="175" customFormat="1" ht="12.75" customHeight="1">
      <c r="C1113" s="299"/>
      <c r="D1113" s="299"/>
      <c r="E1113" s="299"/>
      <c r="G1113" s="208"/>
      <c r="H1113" s="176"/>
      <c r="I1113" s="176"/>
      <c r="L1113" s="204"/>
      <c r="M1113" s="200"/>
      <c r="P1113" s="200"/>
      <c r="Q1113" s="163"/>
      <c r="R1113" s="163"/>
      <c r="S1113" s="163"/>
      <c r="T1113" s="163"/>
      <c r="U1113" s="163"/>
      <c r="V1113" s="163"/>
      <c r="W1113" s="163"/>
      <c r="X1113" s="163"/>
      <c r="Y1113" s="163"/>
    </row>
    <row r="1114" spans="3:25" s="175" customFormat="1" ht="12.75" customHeight="1">
      <c r="C1114" s="299"/>
      <c r="D1114" s="299"/>
      <c r="E1114" s="299"/>
      <c r="G1114" s="208"/>
      <c r="H1114" s="176"/>
      <c r="I1114" s="176"/>
      <c r="L1114" s="204"/>
      <c r="M1114" s="200"/>
      <c r="P1114" s="200"/>
      <c r="Q1114" s="163"/>
      <c r="R1114" s="163"/>
      <c r="S1114" s="163"/>
      <c r="T1114" s="163"/>
      <c r="U1114" s="163"/>
      <c r="V1114" s="163"/>
      <c r="W1114" s="163"/>
      <c r="X1114" s="163"/>
      <c r="Y1114" s="163"/>
    </row>
    <row r="1115" spans="3:25" s="175" customFormat="1" ht="12.75" customHeight="1">
      <c r="C1115" s="299"/>
      <c r="D1115" s="299"/>
      <c r="E1115" s="299"/>
      <c r="G1115" s="208"/>
      <c r="H1115" s="176"/>
      <c r="I1115" s="176"/>
      <c r="L1115" s="204"/>
      <c r="M1115" s="200"/>
      <c r="P1115" s="200"/>
      <c r="Q1115" s="163"/>
      <c r="R1115" s="163"/>
      <c r="S1115" s="163"/>
      <c r="T1115" s="163"/>
      <c r="U1115" s="163"/>
      <c r="V1115" s="163"/>
      <c r="W1115" s="163"/>
      <c r="X1115" s="163"/>
      <c r="Y1115" s="163"/>
    </row>
    <row r="1116" spans="3:25" s="175" customFormat="1" ht="12.75" customHeight="1">
      <c r="C1116" s="299"/>
      <c r="D1116" s="299"/>
      <c r="E1116" s="299"/>
      <c r="G1116" s="208"/>
      <c r="H1116" s="176"/>
      <c r="I1116" s="176"/>
      <c r="L1116" s="204"/>
      <c r="M1116" s="200"/>
      <c r="P1116" s="200"/>
      <c r="Q1116" s="163"/>
      <c r="R1116" s="163"/>
      <c r="S1116" s="163"/>
      <c r="T1116" s="163"/>
      <c r="U1116" s="163"/>
      <c r="V1116" s="163"/>
      <c r="W1116" s="163"/>
      <c r="X1116" s="163"/>
      <c r="Y1116" s="163"/>
    </row>
    <row r="1117" spans="3:25" s="175" customFormat="1" ht="12.75" customHeight="1">
      <c r="C1117" s="299"/>
      <c r="D1117" s="299"/>
      <c r="E1117" s="299"/>
      <c r="G1117" s="208"/>
      <c r="H1117" s="176"/>
      <c r="I1117" s="176"/>
      <c r="L1117" s="204"/>
      <c r="M1117" s="200"/>
      <c r="P1117" s="200"/>
      <c r="Q1117" s="163"/>
      <c r="R1117" s="163"/>
      <c r="S1117" s="163"/>
      <c r="T1117" s="163"/>
      <c r="U1117" s="163"/>
      <c r="V1117" s="163"/>
      <c r="W1117" s="163"/>
      <c r="X1117" s="163"/>
      <c r="Y1117" s="163"/>
    </row>
    <row r="1118" spans="3:25" s="175" customFormat="1" ht="12.75" customHeight="1">
      <c r="C1118" s="299"/>
      <c r="D1118" s="299"/>
      <c r="E1118" s="299"/>
      <c r="G1118" s="208"/>
      <c r="H1118" s="176"/>
      <c r="I1118" s="176"/>
      <c r="L1118" s="204"/>
      <c r="M1118" s="200"/>
      <c r="P1118" s="200"/>
      <c r="Q1118" s="163"/>
      <c r="R1118" s="163"/>
      <c r="S1118" s="163"/>
      <c r="T1118" s="163"/>
      <c r="U1118" s="163"/>
      <c r="V1118" s="163"/>
      <c r="W1118" s="163"/>
      <c r="X1118" s="163"/>
      <c r="Y1118" s="163"/>
    </row>
    <row r="1119" spans="3:25" s="175" customFormat="1" ht="12.75" customHeight="1">
      <c r="C1119" s="299"/>
      <c r="D1119" s="299"/>
      <c r="E1119" s="299"/>
      <c r="G1119" s="208"/>
      <c r="H1119" s="176"/>
      <c r="I1119" s="176"/>
      <c r="L1119" s="204"/>
      <c r="M1119" s="200"/>
      <c r="P1119" s="200"/>
      <c r="Q1119" s="163"/>
      <c r="R1119" s="163"/>
      <c r="S1119" s="163"/>
      <c r="T1119" s="163"/>
      <c r="U1119" s="163"/>
      <c r="V1119" s="163"/>
      <c r="W1119" s="163"/>
      <c r="X1119" s="163"/>
      <c r="Y1119" s="163"/>
    </row>
    <row r="1120" spans="3:25" s="175" customFormat="1" ht="12.75" customHeight="1">
      <c r="C1120" s="299"/>
      <c r="D1120" s="299"/>
      <c r="E1120" s="299"/>
      <c r="G1120" s="208"/>
      <c r="H1120" s="176"/>
      <c r="I1120" s="176"/>
      <c r="L1120" s="204"/>
      <c r="M1120" s="200"/>
      <c r="P1120" s="200"/>
      <c r="Q1120" s="163"/>
      <c r="R1120" s="163"/>
      <c r="S1120" s="163"/>
      <c r="T1120" s="163"/>
      <c r="U1120" s="163"/>
      <c r="V1120" s="163"/>
      <c r="W1120" s="163"/>
      <c r="X1120" s="163"/>
      <c r="Y1120" s="163"/>
    </row>
    <row r="1121" spans="3:25" s="175" customFormat="1" ht="12.75" customHeight="1">
      <c r="C1121" s="299"/>
      <c r="D1121" s="299"/>
      <c r="E1121" s="299"/>
      <c r="G1121" s="208"/>
      <c r="H1121" s="176"/>
      <c r="I1121" s="176"/>
      <c r="L1121" s="204"/>
      <c r="M1121" s="200"/>
      <c r="P1121" s="200"/>
      <c r="Q1121" s="163"/>
      <c r="R1121" s="163"/>
      <c r="S1121" s="163"/>
      <c r="T1121" s="163"/>
      <c r="U1121" s="163"/>
      <c r="V1121" s="163"/>
      <c r="W1121" s="163"/>
      <c r="X1121" s="163"/>
      <c r="Y1121" s="163"/>
    </row>
    <row r="1122" spans="3:25" s="175" customFormat="1" ht="12.75" customHeight="1">
      <c r="C1122" s="299"/>
      <c r="D1122" s="299"/>
      <c r="E1122" s="299"/>
      <c r="G1122" s="208"/>
      <c r="H1122" s="176"/>
      <c r="I1122" s="176"/>
      <c r="L1122" s="204"/>
      <c r="M1122" s="200"/>
      <c r="P1122" s="200"/>
      <c r="Q1122" s="163"/>
      <c r="R1122" s="163"/>
      <c r="S1122" s="163"/>
      <c r="T1122" s="163"/>
      <c r="U1122" s="163"/>
      <c r="V1122" s="163"/>
      <c r="W1122" s="163"/>
      <c r="X1122" s="163"/>
      <c r="Y1122" s="163"/>
    </row>
    <row r="1123" spans="3:25" s="175" customFormat="1" ht="12.75" customHeight="1">
      <c r="C1123" s="299"/>
      <c r="D1123" s="299"/>
      <c r="E1123" s="299"/>
      <c r="G1123" s="208"/>
      <c r="H1123" s="176"/>
      <c r="I1123" s="176"/>
      <c r="L1123" s="204"/>
      <c r="M1123" s="200"/>
      <c r="P1123" s="200"/>
      <c r="Q1123" s="163"/>
      <c r="R1123" s="163"/>
      <c r="S1123" s="163"/>
      <c r="T1123" s="163"/>
      <c r="U1123" s="163"/>
      <c r="V1123" s="163"/>
      <c r="W1123" s="163"/>
      <c r="X1123" s="163"/>
      <c r="Y1123" s="163"/>
    </row>
    <row r="1124" spans="3:25" s="175" customFormat="1" ht="12.75" customHeight="1">
      <c r="C1124" s="299"/>
      <c r="D1124" s="299"/>
      <c r="E1124" s="299"/>
      <c r="G1124" s="208"/>
      <c r="H1124" s="176"/>
      <c r="I1124" s="176"/>
      <c r="L1124" s="204"/>
      <c r="M1124" s="200"/>
      <c r="P1124" s="200"/>
      <c r="Q1124" s="163"/>
      <c r="R1124" s="163"/>
      <c r="S1124" s="163"/>
      <c r="T1124" s="163"/>
      <c r="U1124" s="163"/>
      <c r="V1124" s="163"/>
      <c r="W1124" s="163"/>
      <c r="X1124" s="163"/>
      <c r="Y1124" s="163"/>
    </row>
    <row r="1125" spans="3:25" s="175" customFormat="1" ht="12.75" customHeight="1">
      <c r="C1125" s="299"/>
      <c r="D1125" s="299"/>
      <c r="E1125" s="299"/>
      <c r="G1125" s="208"/>
      <c r="H1125" s="176"/>
      <c r="I1125" s="176"/>
      <c r="L1125" s="204"/>
      <c r="M1125" s="200"/>
      <c r="P1125" s="200"/>
      <c r="Q1125" s="163"/>
      <c r="R1125" s="163"/>
      <c r="S1125" s="163"/>
      <c r="T1125" s="163"/>
      <c r="U1125" s="163"/>
      <c r="V1125" s="163"/>
      <c r="W1125" s="163"/>
      <c r="X1125" s="163"/>
      <c r="Y1125" s="163"/>
    </row>
    <row r="1126" spans="3:25" s="175" customFormat="1" ht="12.75" customHeight="1">
      <c r="C1126" s="299"/>
      <c r="D1126" s="299"/>
      <c r="E1126" s="299"/>
      <c r="G1126" s="208"/>
      <c r="H1126" s="176"/>
      <c r="I1126" s="176"/>
      <c r="L1126" s="204"/>
      <c r="M1126" s="200"/>
      <c r="P1126" s="200"/>
      <c r="Q1126" s="163"/>
      <c r="R1126" s="163"/>
      <c r="S1126" s="163"/>
      <c r="T1126" s="163"/>
      <c r="U1126" s="163"/>
      <c r="V1126" s="163"/>
      <c r="W1126" s="163"/>
      <c r="X1126" s="163"/>
      <c r="Y1126" s="163"/>
    </row>
    <row r="1127" spans="3:25" s="175" customFormat="1" ht="12.75" customHeight="1">
      <c r="C1127" s="299"/>
      <c r="D1127" s="299"/>
      <c r="E1127" s="299"/>
      <c r="G1127" s="208"/>
      <c r="H1127" s="176"/>
      <c r="I1127" s="176"/>
      <c r="L1127" s="204"/>
      <c r="M1127" s="200"/>
      <c r="P1127" s="200"/>
      <c r="Q1127" s="163"/>
      <c r="R1127" s="163"/>
      <c r="S1127" s="163"/>
      <c r="T1127" s="163"/>
      <c r="U1127" s="163"/>
      <c r="V1127" s="163"/>
      <c r="W1127" s="163"/>
      <c r="X1127" s="163"/>
      <c r="Y1127" s="163"/>
    </row>
    <row r="1128" spans="3:25" s="175" customFormat="1" ht="12.75" customHeight="1">
      <c r="C1128" s="299"/>
      <c r="D1128" s="299"/>
      <c r="E1128" s="299"/>
      <c r="G1128" s="208"/>
      <c r="H1128" s="176"/>
      <c r="I1128" s="176"/>
      <c r="L1128" s="204"/>
      <c r="M1128" s="200"/>
      <c r="P1128" s="200"/>
      <c r="Q1128" s="163"/>
      <c r="R1128" s="163"/>
      <c r="S1128" s="163"/>
      <c r="T1128" s="163"/>
      <c r="U1128" s="163"/>
      <c r="V1128" s="163"/>
      <c r="W1128" s="163"/>
      <c r="X1128" s="163"/>
      <c r="Y1128" s="163"/>
    </row>
    <row r="1129" spans="3:25" s="175" customFormat="1" ht="12.75" customHeight="1">
      <c r="C1129" s="299"/>
      <c r="D1129" s="299"/>
      <c r="E1129" s="299"/>
      <c r="G1129" s="208"/>
      <c r="H1129" s="176"/>
      <c r="I1129" s="176"/>
      <c r="L1129" s="204"/>
      <c r="M1129" s="200"/>
      <c r="P1129" s="200"/>
      <c r="Q1129" s="163"/>
      <c r="R1129" s="163"/>
      <c r="S1129" s="163"/>
      <c r="T1129" s="163"/>
      <c r="U1129" s="163"/>
      <c r="V1129" s="163"/>
      <c r="W1129" s="163"/>
      <c r="X1129" s="163"/>
      <c r="Y1129" s="163"/>
    </row>
    <row r="1130" spans="3:25" s="175" customFormat="1" ht="12.75" customHeight="1">
      <c r="C1130" s="299"/>
      <c r="D1130" s="299"/>
      <c r="E1130" s="299"/>
      <c r="G1130" s="208"/>
      <c r="H1130" s="176"/>
      <c r="I1130" s="176"/>
      <c r="L1130" s="204"/>
      <c r="M1130" s="200"/>
      <c r="P1130" s="200"/>
      <c r="Q1130" s="163"/>
      <c r="R1130" s="163"/>
      <c r="S1130" s="163"/>
      <c r="T1130" s="163"/>
      <c r="U1130" s="163"/>
      <c r="V1130" s="163"/>
      <c r="W1130" s="163"/>
      <c r="X1130" s="163"/>
      <c r="Y1130" s="163"/>
    </row>
    <row r="1131" spans="3:25" s="175" customFormat="1" ht="12.75" customHeight="1">
      <c r="C1131" s="299"/>
      <c r="D1131" s="299"/>
      <c r="E1131" s="299"/>
      <c r="G1131" s="208"/>
      <c r="H1131" s="176"/>
      <c r="I1131" s="176"/>
      <c r="L1131" s="204"/>
      <c r="M1131" s="200"/>
      <c r="P1131" s="200"/>
      <c r="Q1131" s="163"/>
      <c r="R1131" s="163"/>
      <c r="S1131" s="163"/>
      <c r="T1131" s="163"/>
      <c r="U1131" s="163"/>
      <c r="V1131" s="163"/>
      <c r="W1131" s="163"/>
      <c r="X1131" s="163"/>
      <c r="Y1131" s="163"/>
    </row>
    <row r="1132" spans="3:25" s="175" customFormat="1" ht="12.75" customHeight="1">
      <c r="C1132" s="299"/>
      <c r="D1132" s="299"/>
      <c r="E1132" s="299"/>
      <c r="G1132" s="208"/>
      <c r="H1132" s="176"/>
      <c r="I1132" s="176"/>
      <c r="L1132" s="204"/>
      <c r="M1132" s="200"/>
      <c r="P1132" s="200"/>
      <c r="Q1132" s="163"/>
      <c r="R1132" s="163"/>
      <c r="S1132" s="163"/>
      <c r="T1132" s="163"/>
      <c r="U1132" s="163"/>
      <c r="V1132" s="163"/>
      <c r="W1132" s="163"/>
      <c r="X1132" s="163"/>
      <c r="Y1132" s="163"/>
    </row>
    <row r="1133" spans="3:25" s="175" customFormat="1" ht="12.75" customHeight="1">
      <c r="C1133" s="299"/>
      <c r="D1133" s="299"/>
      <c r="E1133" s="299"/>
      <c r="G1133" s="208"/>
      <c r="H1133" s="176"/>
      <c r="I1133" s="176"/>
      <c r="L1133" s="204"/>
      <c r="M1133" s="200"/>
      <c r="P1133" s="200"/>
      <c r="Q1133" s="163"/>
      <c r="R1133" s="163"/>
      <c r="S1133" s="163"/>
      <c r="T1133" s="163"/>
      <c r="U1133" s="163"/>
      <c r="V1133" s="163"/>
      <c r="W1133" s="163"/>
      <c r="X1133" s="163"/>
      <c r="Y1133" s="163"/>
    </row>
    <row r="1134" spans="3:25" s="175" customFormat="1" ht="12.75" customHeight="1">
      <c r="C1134" s="299"/>
      <c r="D1134" s="299"/>
      <c r="E1134" s="299"/>
      <c r="G1134" s="208"/>
      <c r="H1134" s="176"/>
      <c r="I1134" s="176"/>
      <c r="L1134" s="204"/>
      <c r="M1134" s="200"/>
      <c r="P1134" s="200"/>
      <c r="Q1134" s="163"/>
      <c r="R1134" s="163"/>
      <c r="S1134" s="163"/>
      <c r="T1134" s="163"/>
      <c r="U1134" s="163"/>
      <c r="V1134" s="163"/>
      <c r="W1134" s="163"/>
      <c r="X1134" s="163"/>
      <c r="Y1134" s="163"/>
    </row>
    <row r="1135" spans="3:25" s="175" customFormat="1" ht="12.75" customHeight="1">
      <c r="C1135" s="299"/>
      <c r="D1135" s="299"/>
      <c r="E1135" s="299"/>
      <c r="G1135" s="208"/>
      <c r="H1135" s="176"/>
      <c r="I1135" s="176"/>
      <c r="L1135" s="204"/>
      <c r="M1135" s="200"/>
      <c r="P1135" s="200"/>
      <c r="Q1135" s="163"/>
      <c r="R1135" s="163"/>
      <c r="S1135" s="163"/>
      <c r="T1135" s="163"/>
      <c r="U1135" s="163"/>
      <c r="V1135" s="163"/>
      <c r="W1135" s="163"/>
      <c r="X1135" s="163"/>
      <c r="Y1135" s="163"/>
    </row>
    <row r="1136" spans="3:25" s="175" customFormat="1" ht="12.75" customHeight="1">
      <c r="C1136" s="299"/>
      <c r="D1136" s="299"/>
      <c r="E1136" s="299"/>
      <c r="G1136" s="208"/>
      <c r="H1136" s="176"/>
      <c r="I1136" s="176"/>
      <c r="L1136" s="204"/>
      <c r="M1136" s="200"/>
      <c r="P1136" s="200"/>
      <c r="Q1136" s="163"/>
      <c r="R1136" s="163"/>
      <c r="S1136" s="163"/>
      <c r="T1136" s="163"/>
      <c r="U1136" s="163"/>
      <c r="V1136" s="163"/>
      <c r="W1136" s="163"/>
      <c r="X1136" s="163"/>
      <c r="Y1136" s="163"/>
    </row>
    <row r="1137" spans="3:25" s="175" customFormat="1" ht="12.75" customHeight="1">
      <c r="C1137" s="299"/>
      <c r="D1137" s="299"/>
      <c r="E1137" s="299"/>
      <c r="G1137" s="208"/>
      <c r="H1137" s="176"/>
      <c r="I1137" s="176"/>
      <c r="L1137" s="204"/>
      <c r="M1137" s="200"/>
      <c r="P1137" s="200"/>
      <c r="Q1137" s="163"/>
      <c r="R1137" s="163"/>
      <c r="S1137" s="163"/>
      <c r="T1137" s="163"/>
      <c r="U1137" s="163"/>
      <c r="V1137" s="163"/>
      <c r="W1137" s="163"/>
      <c r="X1137" s="163"/>
      <c r="Y1137" s="163"/>
    </row>
    <row r="1138" spans="3:25" s="175" customFormat="1" ht="12.75" customHeight="1">
      <c r="C1138" s="299"/>
      <c r="D1138" s="299"/>
      <c r="E1138" s="299"/>
      <c r="G1138" s="208"/>
      <c r="H1138" s="176"/>
      <c r="I1138" s="176"/>
      <c r="L1138" s="204"/>
      <c r="M1138" s="200"/>
      <c r="P1138" s="200"/>
      <c r="Q1138" s="163"/>
      <c r="R1138" s="163"/>
      <c r="S1138" s="163"/>
      <c r="T1138" s="163"/>
      <c r="U1138" s="163"/>
      <c r="V1138" s="163"/>
      <c r="W1138" s="163"/>
      <c r="X1138" s="163"/>
      <c r="Y1138" s="163"/>
    </row>
    <row r="1139" spans="3:25" s="175" customFormat="1" ht="12.75" customHeight="1">
      <c r="C1139" s="299"/>
      <c r="D1139" s="299"/>
      <c r="E1139" s="299"/>
      <c r="G1139" s="208"/>
      <c r="H1139" s="176"/>
      <c r="I1139" s="176"/>
      <c r="L1139" s="204"/>
      <c r="M1139" s="200"/>
      <c r="P1139" s="200"/>
      <c r="Q1139" s="163"/>
      <c r="R1139" s="163"/>
      <c r="S1139" s="163"/>
      <c r="T1139" s="163"/>
      <c r="U1139" s="163"/>
      <c r="V1139" s="163"/>
      <c r="W1139" s="163"/>
      <c r="X1139" s="163"/>
      <c r="Y1139" s="163"/>
    </row>
    <row r="1140" spans="3:25" s="175" customFormat="1" ht="12.75" customHeight="1">
      <c r="C1140" s="299"/>
      <c r="D1140" s="299"/>
      <c r="E1140" s="299"/>
      <c r="G1140" s="208"/>
      <c r="H1140" s="176"/>
      <c r="I1140" s="176"/>
      <c r="L1140" s="204"/>
      <c r="M1140" s="200"/>
      <c r="P1140" s="200"/>
      <c r="Q1140" s="163"/>
      <c r="R1140" s="163"/>
      <c r="S1140" s="163"/>
      <c r="T1140" s="163"/>
      <c r="U1140" s="163"/>
      <c r="V1140" s="163"/>
      <c r="W1140" s="163"/>
      <c r="X1140" s="163"/>
      <c r="Y1140" s="163"/>
    </row>
    <row r="1141" spans="3:25" s="175" customFormat="1" ht="12.75" customHeight="1">
      <c r="C1141" s="299"/>
      <c r="D1141" s="299"/>
      <c r="E1141" s="299"/>
      <c r="G1141" s="208"/>
      <c r="H1141" s="176"/>
      <c r="I1141" s="176"/>
      <c r="L1141" s="204"/>
      <c r="M1141" s="200"/>
      <c r="P1141" s="200"/>
      <c r="Q1141" s="163"/>
      <c r="R1141" s="163"/>
      <c r="S1141" s="163"/>
      <c r="T1141" s="163"/>
      <c r="U1141" s="163"/>
      <c r="V1141" s="163"/>
      <c r="W1141" s="163"/>
      <c r="X1141" s="163"/>
      <c r="Y1141" s="163"/>
    </row>
    <row r="1142" spans="3:25" s="175" customFormat="1" ht="12.75" customHeight="1">
      <c r="C1142" s="299"/>
      <c r="D1142" s="299"/>
      <c r="E1142" s="299"/>
      <c r="G1142" s="208"/>
      <c r="H1142" s="176"/>
      <c r="I1142" s="176"/>
      <c r="L1142" s="204"/>
      <c r="M1142" s="200"/>
      <c r="P1142" s="200"/>
      <c r="Q1142" s="163"/>
      <c r="R1142" s="163"/>
      <c r="S1142" s="163"/>
      <c r="T1142" s="163"/>
      <c r="U1142" s="163"/>
      <c r="V1142" s="163"/>
      <c r="W1142" s="163"/>
      <c r="X1142" s="163"/>
      <c r="Y1142" s="163"/>
    </row>
    <row r="1143" spans="3:25" s="175" customFormat="1" ht="12.75" customHeight="1">
      <c r="C1143" s="299"/>
      <c r="D1143" s="299"/>
      <c r="E1143" s="299"/>
      <c r="G1143" s="208"/>
      <c r="H1143" s="176"/>
      <c r="I1143" s="176"/>
      <c r="L1143" s="204"/>
      <c r="M1143" s="200"/>
      <c r="P1143" s="200"/>
      <c r="Q1143" s="163"/>
      <c r="R1143" s="163"/>
      <c r="S1143" s="163"/>
      <c r="T1143" s="163"/>
      <c r="U1143" s="163"/>
      <c r="V1143" s="163"/>
      <c r="W1143" s="163"/>
      <c r="X1143" s="163"/>
      <c r="Y1143" s="163"/>
    </row>
    <row r="1144" spans="3:25" s="175" customFormat="1" ht="12.75" customHeight="1">
      <c r="C1144" s="299"/>
      <c r="D1144" s="299"/>
      <c r="E1144" s="299"/>
      <c r="G1144" s="208"/>
      <c r="H1144" s="176"/>
      <c r="I1144" s="176"/>
      <c r="L1144" s="204"/>
      <c r="M1144" s="200"/>
      <c r="P1144" s="200"/>
      <c r="Q1144" s="163"/>
      <c r="R1144" s="163"/>
      <c r="S1144" s="163"/>
      <c r="T1144" s="163"/>
      <c r="U1144" s="163"/>
      <c r="V1144" s="163"/>
      <c r="W1144" s="163"/>
      <c r="X1144" s="163"/>
      <c r="Y1144" s="163"/>
    </row>
    <row r="1145" spans="3:25" s="175" customFormat="1" ht="12.75" customHeight="1">
      <c r="C1145" s="299"/>
      <c r="D1145" s="299"/>
      <c r="E1145" s="299"/>
      <c r="G1145" s="208"/>
      <c r="H1145" s="176"/>
      <c r="I1145" s="176"/>
      <c r="L1145" s="204"/>
      <c r="M1145" s="200"/>
      <c r="P1145" s="200"/>
      <c r="Q1145" s="163"/>
      <c r="R1145" s="163"/>
      <c r="S1145" s="163"/>
      <c r="T1145" s="163"/>
      <c r="U1145" s="163"/>
      <c r="V1145" s="163"/>
      <c r="W1145" s="163"/>
      <c r="X1145" s="163"/>
      <c r="Y1145" s="163"/>
    </row>
    <row r="1146" spans="3:25" s="175" customFormat="1" ht="12.75" customHeight="1">
      <c r="C1146" s="299"/>
      <c r="D1146" s="299"/>
      <c r="E1146" s="299"/>
      <c r="G1146" s="208"/>
      <c r="H1146" s="176"/>
      <c r="I1146" s="176"/>
      <c r="L1146" s="204"/>
      <c r="M1146" s="200"/>
      <c r="P1146" s="200"/>
      <c r="Q1146" s="163"/>
      <c r="R1146" s="163"/>
      <c r="S1146" s="163"/>
      <c r="T1146" s="163"/>
      <c r="U1146" s="163"/>
      <c r="V1146" s="163"/>
      <c r="W1146" s="163"/>
      <c r="X1146" s="163"/>
      <c r="Y1146" s="163"/>
    </row>
    <row r="1147" spans="3:25" s="175" customFormat="1" ht="12.75" customHeight="1">
      <c r="C1147" s="299"/>
      <c r="D1147" s="299"/>
      <c r="E1147" s="299"/>
      <c r="G1147" s="208"/>
      <c r="H1147" s="176"/>
      <c r="I1147" s="176"/>
      <c r="L1147" s="204"/>
      <c r="M1147" s="200"/>
      <c r="P1147" s="200"/>
      <c r="Q1147" s="163"/>
      <c r="R1147" s="163"/>
      <c r="S1147" s="163"/>
      <c r="T1147" s="163"/>
      <c r="U1147" s="163"/>
      <c r="V1147" s="163"/>
      <c r="W1147" s="163"/>
      <c r="X1147" s="163"/>
      <c r="Y1147" s="163"/>
    </row>
    <row r="1148" spans="3:25" s="175" customFormat="1" ht="12.75" customHeight="1">
      <c r="C1148" s="299"/>
      <c r="D1148" s="299"/>
      <c r="E1148" s="299"/>
      <c r="G1148" s="208"/>
      <c r="H1148" s="176"/>
      <c r="I1148" s="176"/>
      <c r="L1148" s="204"/>
      <c r="M1148" s="200"/>
      <c r="P1148" s="200"/>
      <c r="Q1148" s="163"/>
      <c r="R1148" s="163"/>
      <c r="S1148" s="163"/>
      <c r="T1148" s="163"/>
      <c r="U1148" s="163"/>
      <c r="V1148" s="163"/>
      <c r="W1148" s="163"/>
      <c r="X1148" s="163"/>
      <c r="Y1148" s="163"/>
    </row>
    <row r="1149" spans="3:25" s="175" customFormat="1" ht="12.75" customHeight="1">
      <c r="C1149" s="299"/>
      <c r="D1149" s="299"/>
      <c r="E1149" s="299"/>
      <c r="G1149" s="208"/>
      <c r="H1149" s="176"/>
      <c r="I1149" s="176"/>
      <c r="L1149" s="204"/>
      <c r="M1149" s="200"/>
      <c r="P1149" s="200"/>
      <c r="Q1149" s="163"/>
      <c r="R1149" s="163"/>
      <c r="S1149" s="163"/>
      <c r="T1149" s="163"/>
      <c r="U1149" s="163"/>
      <c r="V1149" s="163"/>
      <c r="W1149" s="163"/>
      <c r="X1149" s="163"/>
      <c r="Y1149" s="163"/>
    </row>
    <row r="1150" spans="3:25" s="175" customFormat="1" ht="12.75" customHeight="1">
      <c r="C1150" s="299"/>
      <c r="D1150" s="299"/>
      <c r="E1150" s="299"/>
      <c r="G1150" s="208"/>
      <c r="H1150" s="176"/>
      <c r="I1150" s="176"/>
      <c r="L1150" s="204"/>
      <c r="M1150" s="200"/>
      <c r="P1150" s="200"/>
      <c r="Q1150" s="163"/>
      <c r="R1150" s="163"/>
      <c r="S1150" s="163"/>
      <c r="T1150" s="163"/>
      <c r="U1150" s="163"/>
      <c r="V1150" s="163"/>
      <c r="W1150" s="163"/>
      <c r="X1150" s="163"/>
      <c r="Y1150" s="163"/>
    </row>
    <row r="1151" spans="3:25" s="175" customFormat="1" ht="12.75" customHeight="1">
      <c r="C1151" s="299"/>
      <c r="D1151" s="299"/>
      <c r="E1151" s="299"/>
      <c r="G1151" s="208"/>
      <c r="H1151" s="176"/>
      <c r="I1151" s="176"/>
      <c r="L1151" s="204"/>
      <c r="M1151" s="200"/>
      <c r="P1151" s="200"/>
      <c r="Q1151" s="163"/>
      <c r="R1151" s="163"/>
      <c r="S1151" s="163"/>
      <c r="T1151" s="163"/>
      <c r="U1151" s="163"/>
      <c r="V1151" s="163"/>
      <c r="W1151" s="163"/>
      <c r="X1151" s="163"/>
      <c r="Y1151" s="163"/>
    </row>
    <row r="1152" spans="3:25" s="175" customFormat="1" ht="12.75" customHeight="1">
      <c r="C1152" s="299"/>
      <c r="D1152" s="299"/>
      <c r="E1152" s="299"/>
      <c r="G1152" s="208"/>
      <c r="H1152" s="176"/>
      <c r="I1152" s="176"/>
      <c r="L1152" s="204"/>
      <c r="M1152" s="200"/>
      <c r="P1152" s="200"/>
      <c r="Q1152" s="163"/>
      <c r="R1152" s="163"/>
      <c r="S1152" s="163"/>
      <c r="T1152" s="163"/>
      <c r="U1152" s="163"/>
      <c r="V1152" s="163"/>
      <c r="W1152" s="163"/>
      <c r="X1152" s="163"/>
      <c r="Y1152" s="163"/>
    </row>
    <row r="1153" spans="3:25" s="175" customFormat="1" ht="12.75" customHeight="1">
      <c r="C1153" s="299"/>
      <c r="D1153" s="299"/>
      <c r="E1153" s="299"/>
      <c r="G1153" s="208"/>
      <c r="H1153" s="176"/>
      <c r="I1153" s="176"/>
      <c r="L1153" s="204"/>
      <c r="M1153" s="200"/>
      <c r="P1153" s="200"/>
      <c r="Q1153" s="163"/>
      <c r="R1153" s="163"/>
      <c r="S1153" s="163"/>
      <c r="T1153" s="163"/>
      <c r="U1153" s="163"/>
      <c r="V1153" s="163"/>
      <c r="W1153" s="163"/>
      <c r="X1153" s="163"/>
      <c r="Y1153" s="163"/>
    </row>
    <row r="1154" spans="3:25" s="175" customFormat="1" ht="12.75" customHeight="1">
      <c r="C1154" s="299"/>
      <c r="D1154" s="299"/>
      <c r="E1154" s="299"/>
      <c r="G1154" s="208"/>
      <c r="H1154" s="176"/>
      <c r="I1154" s="176"/>
      <c r="L1154" s="204"/>
      <c r="M1154" s="200"/>
      <c r="P1154" s="200"/>
      <c r="Q1154" s="163"/>
      <c r="R1154" s="163"/>
      <c r="S1154" s="163"/>
      <c r="T1154" s="163"/>
      <c r="U1154" s="163"/>
      <c r="V1154" s="163"/>
      <c r="W1154" s="163"/>
      <c r="X1154" s="163"/>
      <c r="Y1154" s="163"/>
    </row>
    <row r="1155" spans="3:25" s="175" customFormat="1" ht="12.75" customHeight="1">
      <c r="C1155" s="299"/>
      <c r="D1155" s="299"/>
      <c r="E1155" s="299"/>
      <c r="G1155" s="208"/>
      <c r="H1155" s="176"/>
      <c r="I1155" s="176"/>
      <c r="L1155" s="204"/>
      <c r="M1155" s="200"/>
      <c r="P1155" s="200"/>
      <c r="Q1155" s="163"/>
      <c r="R1155" s="163"/>
      <c r="S1155" s="163"/>
      <c r="T1155" s="163"/>
      <c r="U1155" s="163"/>
      <c r="V1155" s="163"/>
      <c r="W1155" s="163"/>
      <c r="X1155" s="163"/>
      <c r="Y1155" s="163"/>
    </row>
    <row r="1156" spans="3:25" s="175" customFormat="1" ht="12.75" customHeight="1">
      <c r="C1156" s="299"/>
      <c r="D1156" s="299"/>
      <c r="E1156" s="299"/>
      <c r="G1156" s="208"/>
      <c r="H1156" s="176"/>
      <c r="I1156" s="176"/>
      <c r="L1156" s="204"/>
      <c r="M1156" s="200"/>
      <c r="P1156" s="200"/>
      <c r="Q1156" s="163"/>
      <c r="R1156" s="163"/>
      <c r="S1156" s="163"/>
      <c r="T1156" s="163"/>
      <c r="U1156" s="163"/>
      <c r="V1156" s="163"/>
      <c r="W1156" s="163"/>
      <c r="X1156" s="163"/>
      <c r="Y1156" s="163"/>
    </row>
    <row r="1157" spans="3:25" s="175" customFormat="1" ht="12.75" customHeight="1">
      <c r="C1157" s="299"/>
      <c r="D1157" s="299"/>
      <c r="E1157" s="299"/>
      <c r="G1157" s="208"/>
      <c r="H1157" s="176"/>
      <c r="I1157" s="176"/>
      <c r="L1157" s="204"/>
      <c r="M1157" s="200"/>
      <c r="P1157" s="200"/>
      <c r="Q1157" s="163"/>
      <c r="R1157" s="163"/>
      <c r="S1157" s="163"/>
      <c r="T1157" s="163"/>
      <c r="U1157" s="163"/>
      <c r="V1157" s="163"/>
      <c r="W1157" s="163"/>
      <c r="X1157" s="163"/>
      <c r="Y1157" s="163"/>
    </row>
    <row r="1158" spans="3:25" s="175" customFormat="1" ht="12.75" customHeight="1">
      <c r="C1158" s="299"/>
      <c r="D1158" s="299"/>
      <c r="E1158" s="299"/>
      <c r="G1158" s="208"/>
      <c r="H1158" s="176"/>
      <c r="I1158" s="176"/>
      <c r="L1158" s="204"/>
      <c r="M1158" s="200"/>
      <c r="P1158" s="200"/>
      <c r="Q1158" s="163"/>
      <c r="R1158" s="163"/>
      <c r="S1158" s="163"/>
      <c r="T1158" s="163"/>
      <c r="U1158" s="163"/>
      <c r="V1158" s="163"/>
      <c r="W1158" s="163"/>
      <c r="X1158" s="163"/>
      <c r="Y1158" s="163"/>
    </row>
    <row r="1159" spans="3:25" s="175" customFormat="1" ht="12.75" customHeight="1">
      <c r="C1159" s="299"/>
      <c r="D1159" s="299"/>
      <c r="E1159" s="299"/>
      <c r="G1159" s="208"/>
      <c r="H1159" s="176"/>
      <c r="I1159" s="176"/>
      <c r="L1159" s="204"/>
      <c r="M1159" s="200"/>
      <c r="P1159" s="200"/>
      <c r="Q1159" s="163"/>
      <c r="R1159" s="163"/>
      <c r="S1159" s="163"/>
      <c r="T1159" s="163"/>
      <c r="U1159" s="163"/>
      <c r="V1159" s="163"/>
      <c r="W1159" s="163"/>
      <c r="X1159" s="163"/>
      <c r="Y1159" s="163"/>
    </row>
    <row r="1160" spans="3:25" s="175" customFormat="1" ht="12.75" customHeight="1">
      <c r="C1160" s="299"/>
      <c r="D1160" s="299"/>
      <c r="E1160" s="299"/>
      <c r="G1160" s="208"/>
      <c r="H1160" s="176"/>
      <c r="I1160" s="176"/>
      <c r="L1160" s="204"/>
      <c r="M1160" s="200"/>
      <c r="P1160" s="200"/>
      <c r="Q1160" s="163"/>
      <c r="R1160" s="163"/>
      <c r="S1160" s="163"/>
      <c r="T1160" s="163"/>
      <c r="U1160" s="163"/>
      <c r="V1160" s="163"/>
      <c r="W1160" s="163"/>
      <c r="X1160" s="163"/>
      <c r="Y1160" s="163"/>
    </row>
    <row r="1161" spans="3:25" s="175" customFormat="1" ht="12.75" customHeight="1">
      <c r="C1161" s="299"/>
      <c r="D1161" s="299"/>
      <c r="E1161" s="299"/>
      <c r="G1161" s="208"/>
      <c r="H1161" s="176"/>
      <c r="I1161" s="176"/>
      <c r="L1161" s="204"/>
      <c r="M1161" s="200"/>
      <c r="P1161" s="200"/>
      <c r="Q1161" s="163"/>
      <c r="R1161" s="163"/>
      <c r="S1161" s="163"/>
      <c r="T1161" s="163"/>
      <c r="U1161" s="163"/>
      <c r="V1161" s="163"/>
      <c r="W1161" s="163"/>
      <c r="X1161" s="163"/>
      <c r="Y1161" s="163"/>
    </row>
    <row r="1162" spans="3:25" s="175" customFormat="1" ht="12.75" customHeight="1">
      <c r="C1162" s="299"/>
      <c r="D1162" s="299"/>
      <c r="E1162" s="299"/>
      <c r="G1162" s="208"/>
      <c r="H1162" s="176"/>
      <c r="I1162" s="176"/>
      <c r="L1162" s="204"/>
      <c r="M1162" s="200"/>
      <c r="P1162" s="200"/>
      <c r="Q1162" s="163"/>
      <c r="R1162" s="163"/>
      <c r="S1162" s="163"/>
      <c r="T1162" s="163"/>
      <c r="U1162" s="163"/>
      <c r="V1162" s="163"/>
      <c r="W1162" s="163"/>
      <c r="X1162" s="163"/>
      <c r="Y1162" s="163"/>
    </row>
    <row r="1163" spans="3:25" s="175" customFormat="1" ht="12.75" customHeight="1">
      <c r="C1163" s="299"/>
      <c r="D1163" s="299"/>
      <c r="E1163" s="299"/>
      <c r="G1163" s="208"/>
      <c r="H1163" s="176"/>
      <c r="I1163" s="176"/>
      <c r="L1163" s="204"/>
      <c r="M1163" s="200"/>
      <c r="P1163" s="200"/>
      <c r="Q1163" s="163"/>
      <c r="R1163" s="163"/>
      <c r="S1163" s="163"/>
      <c r="T1163" s="163"/>
      <c r="U1163" s="163"/>
      <c r="V1163" s="163"/>
      <c r="W1163" s="163"/>
      <c r="X1163" s="163"/>
      <c r="Y1163" s="163"/>
    </row>
    <row r="1164" spans="3:25" s="175" customFormat="1" ht="12.75" customHeight="1">
      <c r="C1164" s="299"/>
      <c r="D1164" s="299"/>
      <c r="E1164" s="299"/>
      <c r="G1164" s="208"/>
      <c r="H1164" s="176"/>
      <c r="I1164" s="176"/>
      <c r="L1164" s="204"/>
      <c r="M1164" s="200"/>
      <c r="P1164" s="200"/>
      <c r="Q1164" s="163"/>
      <c r="R1164" s="163"/>
      <c r="S1164" s="163"/>
      <c r="T1164" s="163"/>
      <c r="U1164" s="163"/>
      <c r="V1164" s="163"/>
      <c r="W1164" s="163"/>
      <c r="X1164" s="163"/>
      <c r="Y1164" s="163"/>
    </row>
    <row r="1165" spans="3:25" s="175" customFormat="1" ht="12.75" customHeight="1">
      <c r="C1165" s="299"/>
      <c r="D1165" s="299"/>
      <c r="E1165" s="299"/>
      <c r="G1165" s="208"/>
      <c r="H1165" s="176"/>
      <c r="I1165" s="176"/>
      <c r="L1165" s="204"/>
      <c r="M1165" s="200"/>
      <c r="P1165" s="200"/>
      <c r="Q1165" s="163"/>
      <c r="R1165" s="163"/>
      <c r="S1165" s="163"/>
      <c r="T1165" s="163"/>
      <c r="U1165" s="163"/>
      <c r="V1165" s="163"/>
      <c r="W1165" s="163"/>
      <c r="X1165" s="163"/>
      <c r="Y1165" s="163"/>
    </row>
    <row r="1166" spans="3:25" s="175" customFormat="1" ht="12.75" customHeight="1">
      <c r="C1166" s="299"/>
      <c r="D1166" s="299"/>
      <c r="E1166" s="299"/>
      <c r="G1166" s="208"/>
      <c r="H1166" s="176"/>
      <c r="I1166" s="176"/>
      <c r="L1166" s="204"/>
      <c r="M1166" s="200"/>
      <c r="P1166" s="200"/>
      <c r="Q1166" s="163"/>
      <c r="R1166" s="163"/>
      <c r="S1166" s="163"/>
      <c r="T1166" s="163"/>
      <c r="U1166" s="163"/>
      <c r="V1166" s="163"/>
      <c r="W1166" s="163"/>
      <c r="X1166" s="163"/>
      <c r="Y1166" s="163"/>
    </row>
    <row r="1167" spans="3:25" s="175" customFormat="1" ht="12.75" customHeight="1">
      <c r="C1167" s="299"/>
      <c r="D1167" s="299"/>
      <c r="E1167" s="299"/>
      <c r="G1167" s="208"/>
      <c r="H1167" s="176"/>
      <c r="I1167" s="176"/>
      <c r="L1167" s="204"/>
      <c r="M1167" s="200"/>
      <c r="P1167" s="200"/>
      <c r="Q1167" s="163"/>
      <c r="R1167" s="163"/>
      <c r="S1167" s="163"/>
      <c r="T1167" s="163"/>
      <c r="U1167" s="163"/>
      <c r="V1167" s="163"/>
      <c r="W1167" s="163"/>
      <c r="X1167" s="163"/>
      <c r="Y1167" s="163"/>
    </row>
    <row r="1168" spans="3:25" s="175" customFormat="1" ht="12.75" customHeight="1">
      <c r="C1168" s="299"/>
      <c r="D1168" s="299"/>
      <c r="E1168" s="299"/>
      <c r="G1168" s="208"/>
      <c r="H1168" s="176"/>
      <c r="I1168" s="176"/>
      <c r="L1168" s="204"/>
      <c r="M1168" s="200"/>
      <c r="P1168" s="200"/>
      <c r="Q1168" s="163"/>
      <c r="R1168" s="163"/>
      <c r="S1168" s="163"/>
      <c r="T1168" s="163"/>
      <c r="U1168" s="163"/>
      <c r="V1168" s="163"/>
      <c r="W1168" s="163"/>
      <c r="X1168" s="163"/>
      <c r="Y1168" s="163"/>
    </row>
    <row r="1169" spans="3:25" s="175" customFormat="1" ht="12.75" customHeight="1">
      <c r="C1169" s="299"/>
      <c r="D1169" s="299"/>
      <c r="E1169" s="299"/>
      <c r="G1169" s="208"/>
      <c r="H1169" s="176"/>
      <c r="I1169" s="176"/>
      <c r="L1169" s="204"/>
      <c r="M1169" s="200"/>
      <c r="P1169" s="200"/>
      <c r="Q1169" s="163"/>
      <c r="R1169" s="163"/>
      <c r="S1169" s="163"/>
      <c r="T1169" s="163"/>
      <c r="U1169" s="163"/>
      <c r="V1169" s="163"/>
      <c r="W1169" s="163"/>
      <c r="X1169" s="163"/>
      <c r="Y1169" s="163"/>
    </row>
    <row r="1170" spans="3:25" s="175" customFormat="1" ht="12.75" customHeight="1">
      <c r="C1170" s="299"/>
      <c r="D1170" s="299"/>
      <c r="E1170" s="299"/>
      <c r="G1170" s="208"/>
      <c r="H1170" s="176"/>
      <c r="I1170" s="176"/>
      <c r="L1170" s="204"/>
      <c r="M1170" s="200"/>
      <c r="P1170" s="200"/>
      <c r="Q1170" s="163"/>
      <c r="R1170" s="163"/>
      <c r="S1170" s="163"/>
      <c r="T1170" s="163"/>
      <c r="U1170" s="163"/>
      <c r="V1170" s="163"/>
      <c r="W1170" s="163"/>
      <c r="X1170" s="163"/>
      <c r="Y1170" s="163"/>
    </row>
    <row r="1171" spans="3:25" s="175" customFormat="1" ht="12.75" customHeight="1">
      <c r="C1171" s="299"/>
      <c r="D1171" s="299"/>
      <c r="E1171" s="299"/>
      <c r="G1171" s="208"/>
      <c r="H1171" s="176"/>
      <c r="I1171" s="176"/>
      <c r="L1171" s="204"/>
      <c r="M1171" s="200"/>
      <c r="P1171" s="200"/>
      <c r="Q1171" s="163"/>
      <c r="R1171" s="163"/>
      <c r="S1171" s="163"/>
      <c r="T1171" s="163"/>
      <c r="U1171" s="163"/>
      <c r="V1171" s="163"/>
      <c r="W1171" s="163"/>
      <c r="X1171" s="163"/>
      <c r="Y1171" s="163"/>
    </row>
    <row r="1172" spans="3:25" s="175" customFormat="1" ht="12.75" customHeight="1">
      <c r="C1172" s="299"/>
      <c r="D1172" s="299"/>
      <c r="E1172" s="299"/>
      <c r="G1172" s="208"/>
      <c r="H1172" s="176"/>
      <c r="I1172" s="176"/>
      <c r="L1172" s="204"/>
      <c r="M1172" s="200"/>
      <c r="P1172" s="200"/>
      <c r="Q1172" s="163"/>
      <c r="R1172" s="163"/>
      <c r="S1172" s="163"/>
      <c r="T1172" s="163"/>
      <c r="U1172" s="163"/>
      <c r="V1172" s="163"/>
      <c r="W1172" s="163"/>
      <c r="X1172" s="163"/>
      <c r="Y1172" s="163"/>
    </row>
    <row r="1173" spans="3:25" s="175" customFormat="1" ht="12.75" customHeight="1">
      <c r="C1173" s="299"/>
      <c r="D1173" s="299"/>
      <c r="E1173" s="299"/>
      <c r="G1173" s="208"/>
      <c r="H1173" s="176"/>
      <c r="I1173" s="176"/>
      <c r="L1173" s="204"/>
      <c r="M1173" s="200"/>
      <c r="P1173" s="200"/>
      <c r="Q1173" s="163"/>
      <c r="R1173" s="163"/>
      <c r="S1173" s="163"/>
      <c r="T1173" s="163"/>
      <c r="U1173" s="163"/>
      <c r="V1173" s="163"/>
      <c r="W1173" s="163"/>
      <c r="X1173" s="163"/>
      <c r="Y1173" s="163"/>
    </row>
    <row r="1174" spans="3:25" s="175" customFormat="1" ht="12.75" customHeight="1">
      <c r="C1174" s="299"/>
      <c r="D1174" s="299"/>
      <c r="E1174" s="299"/>
      <c r="G1174" s="208"/>
      <c r="H1174" s="176"/>
      <c r="I1174" s="176"/>
      <c r="L1174" s="204"/>
      <c r="M1174" s="200"/>
      <c r="P1174" s="200"/>
      <c r="Q1174" s="163"/>
      <c r="R1174" s="163"/>
      <c r="S1174" s="163"/>
      <c r="T1174" s="163"/>
      <c r="U1174" s="163"/>
      <c r="V1174" s="163"/>
      <c r="W1174" s="163"/>
      <c r="X1174" s="163"/>
      <c r="Y1174" s="163"/>
    </row>
    <row r="1175" spans="3:25" s="175" customFormat="1" ht="12.75" customHeight="1">
      <c r="C1175" s="299"/>
      <c r="D1175" s="299"/>
      <c r="E1175" s="299"/>
      <c r="G1175" s="208"/>
      <c r="H1175" s="176"/>
      <c r="I1175" s="176"/>
      <c r="L1175" s="204"/>
      <c r="M1175" s="200"/>
      <c r="P1175" s="200"/>
      <c r="Q1175" s="163"/>
      <c r="R1175" s="163"/>
      <c r="S1175" s="163"/>
      <c r="T1175" s="163"/>
      <c r="U1175" s="163"/>
      <c r="V1175" s="163"/>
      <c r="W1175" s="163"/>
      <c r="X1175" s="163"/>
      <c r="Y1175" s="163"/>
    </row>
    <row r="1176" spans="3:25" s="175" customFormat="1" ht="12.75" customHeight="1">
      <c r="C1176" s="299"/>
      <c r="D1176" s="299"/>
      <c r="E1176" s="299"/>
      <c r="G1176" s="208"/>
      <c r="H1176" s="176"/>
      <c r="I1176" s="176"/>
      <c r="L1176" s="204"/>
      <c r="M1176" s="200"/>
      <c r="P1176" s="200"/>
      <c r="Q1176" s="163"/>
      <c r="R1176" s="163"/>
      <c r="S1176" s="163"/>
      <c r="T1176" s="163"/>
      <c r="U1176" s="163"/>
      <c r="V1176" s="163"/>
      <c r="W1176" s="163"/>
      <c r="X1176" s="163"/>
      <c r="Y1176" s="163"/>
    </row>
    <row r="1177" spans="3:25" s="175" customFormat="1" ht="12.75" customHeight="1">
      <c r="C1177" s="299"/>
      <c r="D1177" s="299"/>
      <c r="E1177" s="299"/>
      <c r="G1177" s="208"/>
      <c r="H1177" s="176"/>
      <c r="I1177" s="176"/>
      <c r="L1177" s="204"/>
      <c r="M1177" s="200"/>
      <c r="P1177" s="200"/>
      <c r="Q1177" s="163"/>
      <c r="R1177" s="163"/>
      <c r="S1177" s="163"/>
      <c r="T1177" s="163"/>
      <c r="U1177" s="163"/>
      <c r="V1177" s="163"/>
      <c r="W1177" s="163"/>
      <c r="X1177" s="163"/>
      <c r="Y1177" s="163"/>
    </row>
    <row r="1178" spans="3:25" s="175" customFormat="1" ht="12.75" customHeight="1">
      <c r="C1178" s="299"/>
      <c r="D1178" s="299"/>
      <c r="E1178" s="299"/>
      <c r="G1178" s="208"/>
      <c r="H1178" s="176"/>
      <c r="I1178" s="176"/>
      <c r="L1178" s="204"/>
      <c r="M1178" s="200"/>
      <c r="P1178" s="200"/>
      <c r="Q1178" s="163"/>
      <c r="R1178" s="163"/>
      <c r="S1178" s="163"/>
      <c r="T1178" s="163"/>
      <c r="U1178" s="163"/>
      <c r="V1178" s="163"/>
      <c r="W1178" s="163"/>
      <c r="X1178" s="163"/>
      <c r="Y1178" s="163"/>
    </row>
    <row r="1179" spans="3:25" s="175" customFormat="1" ht="12.75" customHeight="1">
      <c r="C1179" s="299"/>
      <c r="D1179" s="299"/>
      <c r="E1179" s="299"/>
      <c r="G1179" s="208"/>
      <c r="H1179" s="176"/>
      <c r="I1179" s="176"/>
      <c r="L1179" s="204"/>
      <c r="M1179" s="200"/>
      <c r="P1179" s="200"/>
      <c r="Q1179" s="163"/>
      <c r="R1179" s="163"/>
      <c r="S1179" s="163"/>
      <c r="T1179" s="163"/>
      <c r="U1179" s="163"/>
      <c r="V1179" s="163"/>
      <c r="W1179" s="163"/>
      <c r="X1179" s="163"/>
      <c r="Y1179" s="163"/>
    </row>
    <row r="1180" spans="3:25" s="175" customFormat="1" ht="12.75" customHeight="1">
      <c r="C1180" s="299"/>
      <c r="D1180" s="299"/>
      <c r="E1180" s="299"/>
      <c r="G1180" s="208"/>
      <c r="H1180" s="176"/>
      <c r="I1180" s="176"/>
      <c r="L1180" s="204"/>
      <c r="M1180" s="200"/>
      <c r="P1180" s="200"/>
      <c r="Q1180" s="163"/>
      <c r="R1180" s="163"/>
      <c r="S1180" s="163"/>
      <c r="T1180" s="163"/>
      <c r="U1180" s="163"/>
      <c r="V1180" s="163"/>
      <c r="W1180" s="163"/>
      <c r="X1180" s="163"/>
      <c r="Y1180" s="163"/>
    </row>
    <row r="1181" spans="3:25" s="175" customFormat="1" ht="12.75" customHeight="1">
      <c r="C1181" s="299"/>
      <c r="D1181" s="299"/>
      <c r="E1181" s="299"/>
      <c r="G1181" s="208"/>
      <c r="H1181" s="176"/>
      <c r="I1181" s="176"/>
      <c r="L1181" s="204"/>
      <c r="M1181" s="200"/>
      <c r="P1181" s="200"/>
      <c r="Q1181" s="163"/>
      <c r="R1181" s="163"/>
      <c r="S1181" s="163"/>
      <c r="T1181" s="163"/>
      <c r="U1181" s="163"/>
      <c r="V1181" s="163"/>
      <c r="W1181" s="163"/>
      <c r="X1181" s="163"/>
      <c r="Y1181" s="163"/>
    </row>
    <row r="1182" spans="3:25" s="175" customFormat="1" ht="12.75" customHeight="1">
      <c r="C1182" s="299"/>
      <c r="D1182" s="299"/>
      <c r="E1182" s="299"/>
      <c r="G1182" s="208"/>
      <c r="H1182" s="176"/>
      <c r="I1182" s="176"/>
      <c r="L1182" s="204"/>
      <c r="M1182" s="200"/>
      <c r="P1182" s="200"/>
      <c r="Q1182" s="163"/>
      <c r="R1182" s="163"/>
      <c r="S1182" s="163"/>
      <c r="T1182" s="163"/>
      <c r="U1182" s="163"/>
      <c r="V1182" s="163"/>
      <c r="W1182" s="163"/>
      <c r="X1182" s="163"/>
      <c r="Y1182" s="163"/>
    </row>
    <row r="1183" spans="3:25" s="175" customFormat="1" ht="12.75" customHeight="1">
      <c r="C1183" s="299"/>
      <c r="D1183" s="299"/>
      <c r="E1183" s="299"/>
      <c r="G1183" s="208"/>
      <c r="H1183" s="176"/>
      <c r="I1183" s="176"/>
      <c r="L1183" s="204"/>
      <c r="M1183" s="200"/>
      <c r="P1183" s="200"/>
      <c r="Q1183" s="163"/>
      <c r="R1183" s="163"/>
      <c r="S1183" s="163"/>
      <c r="T1183" s="163"/>
      <c r="U1183" s="163"/>
      <c r="V1183" s="163"/>
      <c r="W1183" s="163"/>
      <c r="X1183" s="163"/>
      <c r="Y1183" s="163"/>
    </row>
    <row r="1184" spans="3:25" s="175" customFormat="1" ht="12.75" customHeight="1">
      <c r="C1184" s="299"/>
      <c r="D1184" s="299"/>
      <c r="E1184" s="299"/>
      <c r="G1184" s="208"/>
      <c r="H1184" s="176"/>
      <c r="I1184" s="176"/>
      <c r="L1184" s="204"/>
      <c r="M1184" s="200"/>
      <c r="P1184" s="200"/>
      <c r="Q1184" s="163"/>
      <c r="R1184" s="163"/>
      <c r="S1184" s="163"/>
      <c r="T1184" s="163"/>
      <c r="U1184" s="163"/>
      <c r="V1184" s="163"/>
      <c r="W1184" s="163"/>
      <c r="X1184" s="163"/>
      <c r="Y1184" s="163"/>
    </row>
    <row r="1185" spans="3:25" s="175" customFormat="1" ht="12.75" customHeight="1">
      <c r="C1185" s="299"/>
      <c r="D1185" s="299"/>
      <c r="E1185" s="299"/>
      <c r="G1185" s="208"/>
      <c r="H1185" s="176"/>
      <c r="I1185" s="176"/>
      <c r="L1185" s="204"/>
      <c r="M1185" s="200"/>
      <c r="P1185" s="200"/>
      <c r="Q1185" s="163"/>
      <c r="R1185" s="163"/>
      <c r="S1185" s="163"/>
      <c r="T1185" s="163"/>
      <c r="U1185" s="163"/>
      <c r="V1185" s="163"/>
      <c r="W1185" s="163"/>
      <c r="X1185" s="163"/>
      <c r="Y1185" s="163"/>
    </row>
    <row r="1186" spans="3:25" s="175" customFormat="1" ht="12.75" customHeight="1">
      <c r="C1186" s="299"/>
      <c r="D1186" s="299"/>
      <c r="E1186" s="299"/>
      <c r="G1186" s="208"/>
      <c r="H1186" s="176"/>
      <c r="I1186" s="176"/>
      <c r="L1186" s="204"/>
      <c r="M1186" s="200"/>
      <c r="P1186" s="200"/>
      <c r="Q1186" s="163"/>
      <c r="R1186" s="163"/>
      <c r="S1186" s="163"/>
      <c r="T1186" s="163"/>
      <c r="U1186" s="163"/>
      <c r="V1186" s="163"/>
      <c r="W1186" s="163"/>
      <c r="X1186" s="163"/>
      <c r="Y1186" s="163"/>
    </row>
    <row r="1187" spans="3:25" s="175" customFormat="1" ht="12.75" customHeight="1">
      <c r="C1187" s="299"/>
      <c r="D1187" s="299"/>
      <c r="E1187" s="299"/>
      <c r="G1187" s="208"/>
      <c r="H1187" s="176"/>
      <c r="I1187" s="176"/>
      <c r="L1187" s="204"/>
      <c r="M1187" s="200"/>
      <c r="P1187" s="200"/>
      <c r="Q1187" s="163"/>
      <c r="R1187" s="163"/>
      <c r="S1187" s="163"/>
      <c r="T1187" s="163"/>
      <c r="U1187" s="163"/>
      <c r="V1187" s="163"/>
      <c r="W1187" s="163"/>
      <c r="X1187" s="163"/>
      <c r="Y1187" s="163"/>
    </row>
    <row r="1188" spans="3:25" s="175" customFormat="1" ht="12.75" customHeight="1">
      <c r="C1188" s="299"/>
      <c r="D1188" s="299"/>
      <c r="E1188" s="299"/>
      <c r="G1188" s="208"/>
      <c r="H1188" s="176"/>
      <c r="I1188" s="176"/>
      <c r="L1188" s="204"/>
      <c r="M1188" s="200"/>
      <c r="P1188" s="200"/>
      <c r="Q1188" s="163"/>
      <c r="R1188" s="163"/>
      <c r="S1188" s="163"/>
      <c r="T1188" s="163"/>
      <c r="U1188" s="163"/>
      <c r="V1188" s="163"/>
      <c r="W1188" s="163"/>
      <c r="X1188" s="163"/>
      <c r="Y1188" s="163"/>
    </row>
    <row r="1189" spans="3:25" s="175" customFormat="1" ht="12.75" customHeight="1">
      <c r="C1189" s="299"/>
      <c r="D1189" s="299"/>
      <c r="E1189" s="299"/>
      <c r="G1189" s="208"/>
      <c r="H1189" s="176"/>
      <c r="I1189" s="176"/>
      <c r="L1189" s="204"/>
      <c r="M1189" s="200"/>
      <c r="P1189" s="200"/>
      <c r="Q1189" s="163"/>
      <c r="R1189" s="163"/>
      <c r="S1189" s="163"/>
      <c r="T1189" s="163"/>
      <c r="U1189" s="163"/>
      <c r="V1189" s="163"/>
      <c r="W1189" s="163"/>
      <c r="X1189" s="163"/>
      <c r="Y1189" s="163"/>
    </row>
    <row r="1190" spans="3:25" s="175" customFormat="1" ht="12.75" customHeight="1">
      <c r="C1190" s="299"/>
      <c r="D1190" s="299"/>
      <c r="E1190" s="299"/>
      <c r="G1190" s="208"/>
      <c r="H1190" s="176"/>
      <c r="I1190" s="176"/>
      <c r="L1190" s="204"/>
      <c r="M1190" s="200"/>
      <c r="P1190" s="200"/>
      <c r="Q1190" s="163"/>
      <c r="R1190" s="163"/>
      <c r="S1190" s="163"/>
      <c r="T1190" s="163"/>
      <c r="U1190" s="163"/>
      <c r="V1190" s="163"/>
      <c r="W1190" s="163"/>
      <c r="X1190" s="163"/>
      <c r="Y1190" s="163"/>
    </row>
    <row r="1191" spans="3:25" s="175" customFormat="1" ht="12.75" customHeight="1">
      <c r="C1191" s="299"/>
      <c r="D1191" s="299"/>
      <c r="E1191" s="299"/>
      <c r="G1191" s="208"/>
      <c r="H1191" s="176"/>
      <c r="I1191" s="176"/>
      <c r="L1191" s="204"/>
      <c r="M1191" s="200"/>
      <c r="P1191" s="200"/>
      <c r="Q1191" s="163"/>
      <c r="R1191" s="163"/>
      <c r="S1191" s="163"/>
      <c r="T1191" s="163"/>
      <c r="U1191" s="163"/>
      <c r="V1191" s="163"/>
      <c r="W1191" s="163"/>
      <c r="X1191" s="163"/>
      <c r="Y1191" s="163"/>
    </row>
    <row r="1192" spans="3:25" s="175" customFormat="1" ht="12.75" customHeight="1">
      <c r="C1192" s="299"/>
      <c r="D1192" s="299"/>
      <c r="E1192" s="299"/>
      <c r="G1192" s="208"/>
      <c r="H1192" s="176"/>
      <c r="I1192" s="176"/>
      <c r="L1192" s="204"/>
      <c r="M1192" s="200"/>
      <c r="P1192" s="200"/>
      <c r="Q1192" s="163"/>
      <c r="R1192" s="163"/>
      <c r="S1192" s="163"/>
      <c r="T1192" s="163"/>
      <c r="U1192" s="163"/>
      <c r="V1192" s="163"/>
      <c r="W1192" s="163"/>
      <c r="X1192" s="163"/>
      <c r="Y1192" s="163"/>
    </row>
    <row r="1193" spans="3:25" s="175" customFormat="1" ht="12.75" customHeight="1">
      <c r="C1193" s="299"/>
      <c r="D1193" s="299"/>
      <c r="E1193" s="299"/>
      <c r="G1193" s="208"/>
      <c r="H1193" s="176"/>
      <c r="I1193" s="176"/>
      <c r="L1193" s="204"/>
      <c r="M1193" s="200"/>
      <c r="P1193" s="200"/>
      <c r="Q1193" s="163"/>
      <c r="R1193" s="163"/>
      <c r="S1193" s="163"/>
      <c r="T1193" s="163"/>
      <c r="U1193" s="163"/>
      <c r="V1193" s="163"/>
      <c r="W1193" s="163"/>
      <c r="X1193" s="163"/>
      <c r="Y1193" s="163"/>
    </row>
    <row r="1194" spans="3:25" s="175" customFormat="1" ht="12.75" customHeight="1">
      <c r="C1194" s="299"/>
      <c r="D1194" s="299"/>
      <c r="E1194" s="299"/>
      <c r="G1194" s="208"/>
      <c r="H1194" s="176"/>
      <c r="I1194" s="176"/>
      <c r="L1194" s="204"/>
      <c r="M1194" s="200"/>
      <c r="P1194" s="200"/>
      <c r="Q1194" s="163"/>
      <c r="R1194" s="163"/>
      <c r="S1194" s="163"/>
      <c r="T1194" s="163"/>
      <c r="U1194" s="163"/>
      <c r="V1194" s="163"/>
      <c r="W1194" s="163"/>
      <c r="X1194" s="163"/>
      <c r="Y1194" s="163"/>
    </row>
    <row r="1195" spans="3:25" s="175" customFormat="1" ht="12.75" customHeight="1">
      <c r="C1195" s="299"/>
      <c r="D1195" s="299"/>
      <c r="E1195" s="299"/>
      <c r="G1195" s="208"/>
      <c r="H1195" s="176"/>
      <c r="I1195" s="176"/>
      <c r="L1195" s="204"/>
      <c r="M1195" s="200"/>
      <c r="P1195" s="200"/>
      <c r="Q1195" s="163"/>
      <c r="R1195" s="163"/>
      <c r="S1195" s="163"/>
      <c r="T1195" s="163"/>
      <c r="U1195" s="163"/>
      <c r="V1195" s="163"/>
      <c r="W1195" s="163"/>
      <c r="X1195" s="163"/>
      <c r="Y1195" s="163"/>
    </row>
    <row r="1196" spans="3:25" s="175" customFormat="1" ht="12.75" customHeight="1">
      <c r="C1196" s="299"/>
      <c r="D1196" s="299"/>
      <c r="E1196" s="299"/>
      <c r="G1196" s="208"/>
      <c r="H1196" s="176"/>
      <c r="I1196" s="176"/>
      <c r="L1196" s="204"/>
      <c r="M1196" s="200"/>
      <c r="P1196" s="200"/>
      <c r="Q1196" s="163"/>
      <c r="R1196" s="163"/>
      <c r="S1196" s="163"/>
      <c r="T1196" s="163"/>
      <c r="U1196" s="163"/>
      <c r="V1196" s="163"/>
      <c r="W1196" s="163"/>
      <c r="X1196" s="163"/>
      <c r="Y1196" s="163"/>
    </row>
    <row r="1197" spans="3:25" s="175" customFormat="1" ht="12.75" customHeight="1">
      <c r="C1197" s="299"/>
      <c r="D1197" s="299"/>
      <c r="E1197" s="299"/>
      <c r="G1197" s="208"/>
      <c r="H1197" s="176"/>
      <c r="I1197" s="176"/>
      <c r="L1197" s="204"/>
      <c r="M1197" s="200"/>
      <c r="P1197" s="200"/>
      <c r="Q1197" s="163"/>
      <c r="R1197" s="163"/>
      <c r="S1197" s="163"/>
      <c r="T1197" s="163"/>
      <c r="U1197" s="163"/>
      <c r="V1197" s="163"/>
      <c r="W1197" s="163"/>
      <c r="X1197" s="163"/>
      <c r="Y1197" s="163"/>
    </row>
    <row r="1198" spans="3:25" s="175" customFormat="1" ht="12.75" customHeight="1">
      <c r="C1198" s="299"/>
      <c r="D1198" s="299"/>
      <c r="E1198" s="299"/>
      <c r="G1198" s="208"/>
      <c r="H1198" s="176"/>
      <c r="I1198" s="176"/>
      <c r="L1198" s="204"/>
      <c r="M1198" s="200"/>
      <c r="P1198" s="200"/>
      <c r="Q1198" s="163"/>
      <c r="R1198" s="163"/>
      <c r="S1198" s="163"/>
      <c r="T1198" s="163"/>
      <c r="U1198" s="163"/>
      <c r="V1198" s="163"/>
      <c r="W1198" s="163"/>
      <c r="X1198" s="163"/>
      <c r="Y1198" s="163"/>
    </row>
    <row r="1199" spans="3:25" s="175" customFormat="1" ht="12.75" customHeight="1">
      <c r="C1199" s="299"/>
      <c r="D1199" s="299"/>
      <c r="E1199" s="299"/>
      <c r="G1199" s="208"/>
      <c r="H1199" s="176"/>
      <c r="I1199" s="176"/>
      <c r="L1199" s="204"/>
      <c r="M1199" s="200"/>
      <c r="P1199" s="200"/>
      <c r="Q1199" s="163"/>
      <c r="R1199" s="163"/>
      <c r="S1199" s="163"/>
      <c r="T1199" s="163"/>
      <c r="U1199" s="163"/>
      <c r="V1199" s="163"/>
      <c r="W1199" s="163"/>
      <c r="X1199" s="163"/>
      <c r="Y1199" s="163"/>
    </row>
    <row r="1200" spans="3:25" s="175" customFormat="1" ht="12.75" customHeight="1">
      <c r="C1200" s="299"/>
      <c r="D1200" s="299"/>
      <c r="E1200" s="299"/>
      <c r="G1200" s="208"/>
      <c r="H1200" s="176"/>
      <c r="I1200" s="176"/>
      <c r="L1200" s="204"/>
      <c r="M1200" s="200"/>
      <c r="P1200" s="200"/>
      <c r="Q1200" s="163"/>
      <c r="R1200" s="163"/>
      <c r="S1200" s="163"/>
      <c r="T1200" s="163"/>
      <c r="U1200" s="163"/>
      <c r="V1200" s="163"/>
      <c r="W1200" s="163"/>
      <c r="X1200" s="163"/>
      <c r="Y1200" s="163"/>
    </row>
    <row r="1201" spans="3:25" s="175" customFormat="1" ht="12.75" customHeight="1">
      <c r="C1201" s="299"/>
      <c r="D1201" s="299"/>
      <c r="E1201" s="299"/>
      <c r="G1201" s="208"/>
      <c r="H1201" s="176"/>
      <c r="I1201" s="176"/>
      <c r="L1201" s="204"/>
      <c r="M1201" s="200"/>
      <c r="P1201" s="200"/>
      <c r="Q1201" s="163"/>
      <c r="R1201" s="163"/>
      <c r="S1201" s="163"/>
      <c r="T1201" s="163"/>
      <c r="U1201" s="163"/>
      <c r="V1201" s="163"/>
      <c r="W1201" s="163"/>
      <c r="X1201" s="163"/>
      <c r="Y1201" s="163"/>
    </row>
    <row r="1202" spans="3:25" s="175" customFormat="1" ht="12.75" customHeight="1">
      <c r="C1202" s="299"/>
      <c r="D1202" s="299"/>
      <c r="E1202" s="299"/>
      <c r="G1202" s="208"/>
      <c r="H1202" s="176"/>
      <c r="I1202" s="176"/>
      <c r="L1202" s="204"/>
      <c r="M1202" s="200"/>
      <c r="P1202" s="200"/>
      <c r="Q1202" s="163"/>
      <c r="R1202" s="163"/>
      <c r="S1202" s="163"/>
      <c r="T1202" s="163"/>
      <c r="U1202" s="163"/>
      <c r="V1202" s="163"/>
      <c r="W1202" s="163"/>
      <c r="X1202" s="163"/>
      <c r="Y1202" s="163"/>
    </row>
    <row r="1203" spans="3:25" s="175" customFormat="1" ht="12.75" customHeight="1">
      <c r="C1203" s="299"/>
      <c r="D1203" s="299"/>
      <c r="E1203" s="299"/>
      <c r="G1203" s="208"/>
      <c r="H1203" s="176"/>
      <c r="I1203" s="176"/>
      <c r="L1203" s="204"/>
      <c r="M1203" s="200"/>
      <c r="P1203" s="200"/>
      <c r="Q1203" s="163"/>
      <c r="R1203" s="163"/>
      <c r="S1203" s="163"/>
      <c r="T1203" s="163"/>
      <c r="U1203" s="163"/>
      <c r="V1203" s="163"/>
      <c r="W1203" s="163"/>
      <c r="X1203" s="163"/>
      <c r="Y1203" s="163"/>
    </row>
    <row r="1204" spans="3:25" s="175" customFormat="1" ht="12.75" customHeight="1">
      <c r="C1204" s="299"/>
      <c r="D1204" s="299"/>
      <c r="E1204" s="299"/>
      <c r="G1204" s="208"/>
      <c r="H1204" s="176"/>
      <c r="I1204" s="176"/>
      <c r="L1204" s="204"/>
      <c r="M1204" s="200"/>
      <c r="P1204" s="200"/>
      <c r="Q1204" s="163"/>
      <c r="R1204" s="163"/>
      <c r="S1204" s="163"/>
      <c r="T1204" s="163"/>
      <c r="U1204" s="163"/>
      <c r="V1204" s="163"/>
      <c r="W1204" s="163"/>
      <c r="X1204" s="163"/>
      <c r="Y1204" s="163"/>
    </row>
    <row r="1205" spans="3:25" s="175" customFormat="1" ht="12.75" customHeight="1">
      <c r="C1205" s="299"/>
      <c r="D1205" s="299"/>
      <c r="E1205" s="299"/>
      <c r="G1205" s="208"/>
      <c r="H1205" s="176"/>
      <c r="I1205" s="176"/>
      <c r="L1205" s="204"/>
      <c r="M1205" s="200"/>
      <c r="P1205" s="200"/>
      <c r="Q1205" s="163"/>
      <c r="R1205" s="163"/>
      <c r="S1205" s="163"/>
      <c r="T1205" s="163"/>
      <c r="U1205" s="163"/>
      <c r="V1205" s="163"/>
      <c r="W1205" s="163"/>
      <c r="X1205" s="163"/>
      <c r="Y1205" s="163"/>
    </row>
    <row r="1206" spans="3:25" s="175" customFormat="1" ht="12.75" customHeight="1">
      <c r="C1206" s="299"/>
      <c r="D1206" s="299"/>
      <c r="E1206" s="299"/>
      <c r="G1206" s="208"/>
      <c r="H1206" s="176"/>
      <c r="I1206" s="176"/>
      <c r="L1206" s="204"/>
      <c r="M1206" s="200"/>
      <c r="P1206" s="200"/>
      <c r="Q1206" s="163"/>
      <c r="R1206" s="163"/>
      <c r="S1206" s="163"/>
      <c r="T1206" s="163"/>
      <c r="U1206" s="163"/>
      <c r="V1206" s="163"/>
      <c r="W1206" s="163"/>
      <c r="X1206" s="163"/>
      <c r="Y1206" s="163"/>
    </row>
    <row r="1207" spans="3:25" s="175" customFormat="1" ht="12.75" customHeight="1">
      <c r="C1207" s="299"/>
      <c r="D1207" s="299"/>
      <c r="E1207" s="299"/>
      <c r="G1207" s="208"/>
      <c r="H1207" s="176"/>
      <c r="I1207" s="176"/>
      <c r="L1207" s="204"/>
      <c r="M1207" s="200"/>
      <c r="P1207" s="200"/>
      <c r="Q1207" s="163"/>
      <c r="R1207" s="163"/>
      <c r="S1207" s="163"/>
      <c r="T1207" s="163"/>
      <c r="U1207" s="163"/>
      <c r="V1207" s="163"/>
      <c r="W1207" s="163"/>
      <c r="X1207" s="163"/>
      <c r="Y1207" s="163"/>
    </row>
    <row r="1208" spans="3:25" s="175" customFormat="1" ht="12.75" customHeight="1">
      <c r="C1208" s="299"/>
      <c r="D1208" s="299"/>
      <c r="E1208" s="299"/>
      <c r="G1208" s="208"/>
      <c r="H1208" s="176"/>
      <c r="I1208" s="176"/>
      <c r="L1208" s="204"/>
      <c r="M1208" s="200"/>
      <c r="P1208" s="200"/>
      <c r="Q1208" s="163"/>
      <c r="R1208" s="163"/>
      <c r="S1208" s="163"/>
      <c r="T1208" s="163"/>
      <c r="U1208" s="163"/>
      <c r="V1208" s="163"/>
      <c r="W1208" s="163"/>
      <c r="X1208" s="163"/>
      <c r="Y1208" s="163"/>
    </row>
    <row r="1209" spans="3:25" s="175" customFormat="1" ht="12.75" customHeight="1">
      <c r="C1209" s="299"/>
      <c r="D1209" s="299"/>
      <c r="E1209" s="299"/>
      <c r="G1209" s="208"/>
      <c r="H1209" s="176"/>
      <c r="I1209" s="176"/>
      <c r="L1209" s="204"/>
      <c r="M1209" s="200"/>
      <c r="P1209" s="200"/>
      <c r="Q1209" s="163"/>
      <c r="R1209" s="163"/>
      <c r="S1209" s="163"/>
      <c r="T1209" s="163"/>
      <c r="U1209" s="163"/>
      <c r="V1209" s="163"/>
      <c r="W1209" s="163"/>
      <c r="X1209" s="163"/>
      <c r="Y1209" s="163"/>
    </row>
    <row r="1210" spans="3:25" s="175" customFormat="1" ht="12.75" customHeight="1">
      <c r="C1210" s="299"/>
      <c r="D1210" s="299"/>
      <c r="E1210" s="299"/>
      <c r="G1210" s="208"/>
      <c r="H1210" s="176"/>
      <c r="I1210" s="176"/>
      <c r="L1210" s="204"/>
      <c r="M1210" s="200"/>
      <c r="P1210" s="200"/>
      <c r="Q1210" s="163"/>
      <c r="R1210" s="163"/>
      <c r="S1210" s="163"/>
      <c r="T1210" s="163"/>
      <c r="U1210" s="163"/>
      <c r="V1210" s="163"/>
      <c r="W1210" s="163"/>
      <c r="X1210" s="163"/>
      <c r="Y1210" s="163"/>
    </row>
    <row r="1211" spans="3:25" s="175" customFormat="1" ht="12.75" customHeight="1">
      <c r="C1211" s="299"/>
      <c r="D1211" s="299"/>
      <c r="E1211" s="299"/>
      <c r="G1211" s="208"/>
      <c r="H1211" s="176"/>
      <c r="I1211" s="176"/>
      <c r="L1211" s="204"/>
      <c r="M1211" s="200"/>
      <c r="P1211" s="200"/>
      <c r="Q1211" s="163"/>
      <c r="R1211" s="163"/>
      <c r="S1211" s="163"/>
      <c r="T1211" s="163"/>
      <c r="U1211" s="163"/>
      <c r="V1211" s="163"/>
      <c r="W1211" s="163"/>
      <c r="X1211" s="163"/>
      <c r="Y1211" s="163"/>
    </row>
    <row r="1212" spans="3:25" s="175" customFormat="1" ht="12.75" customHeight="1">
      <c r="C1212" s="299"/>
      <c r="D1212" s="299"/>
      <c r="E1212" s="299"/>
      <c r="G1212" s="208"/>
      <c r="H1212" s="176"/>
      <c r="I1212" s="176"/>
      <c r="L1212" s="204"/>
      <c r="M1212" s="200"/>
      <c r="P1212" s="200"/>
      <c r="Q1212" s="163"/>
      <c r="R1212" s="163"/>
      <c r="S1212" s="163"/>
      <c r="T1212" s="163"/>
      <c r="U1212" s="163"/>
      <c r="V1212" s="163"/>
      <c r="W1212" s="163"/>
      <c r="X1212" s="163"/>
      <c r="Y1212" s="163"/>
    </row>
    <row r="1213" spans="3:25" s="175" customFormat="1" ht="12.75" customHeight="1">
      <c r="C1213" s="299"/>
      <c r="D1213" s="299"/>
      <c r="E1213" s="299"/>
      <c r="G1213" s="208"/>
      <c r="H1213" s="176"/>
      <c r="I1213" s="176"/>
      <c r="L1213" s="204"/>
      <c r="M1213" s="200"/>
      <c r="P1213" s="200"/>
      <c r="Q1213" s="163"/>
      <c r="R1213" s="163"/>
      <c r="S1213" s="163"/>
      <c r="T1213" s="163"/>
      <c r="U1213" s="163"/>
      <c r="V1213" s="163"/>
      <c r="W1213" s="163"/>
      <c r="X1213" s="163"/>
      <c r="Y1213" s="163"/>
    </row>
    <row r="1214" spans="3:25" s="175" customFormat="1" ht="12.75" customHeight="1">
      <c r="C1214" s="299"/>
      <c r="D1214" s="299"/>
      <c r="E1214" s="299"/>
      <c r="G1214" s="208"/>
      <c r="H1214" s="176"/>
      <c r="I1214" s="176"/>
      <c r="L1214" s="204"/>
      <c r="M1214" s="200"/>
      <c r="P1214" s="200"/>
      <c r="Q1214" s="163"/>
      <c r="R1214" s="163"/>
      <c r="S1214" s="163"/>
      <c r="T1214" s="163"/>
      <c r="U1214" s="163"/>
      <c r="V1214" s="163"/>
      <c r="W1214" s="163"/>
      <c r="X1214" s="163"/>
      <c r="Y1214" s="163"/>
    </row>
    <row r="1215" spans="3:25" s="175" customFormat="1" ht="12.75" customHeight="1">
      <c r="C1215" s="299"/>
      <c r="D1215" s="299"/>
      <c r="E1215" s="299"/>
      <c r="G1215" s="208"/>
      <c r="H1215" s="176"/>
      <c r="I1215" s="176"/>
      <c r="L1215" s="204"/>
      <c r="M1215" s="200"/>
      <c r="P1215" s="200"/>
      <c r="Q1215" s="163"/>
      <c r="R1215" s="163"/>
      <c r="S1215" s="163"/>
      <c r="T1215" s="163"/>
      <c r="U1215" s="163"/>
      <c r="V1215" s="163"/>
      <c r="W1215" s="163"/>
      <c r="X1215" s="163"/>
      <c r="Y1215" s="163"/>
    </row>
    <row r="1216" spans="3:25" s="175" customFormat="1" ht="12.75" customHeight="1">
      <c r="C1216" s="299"/>
      <c r="D1216" s="299"/>
      <c r="E1216" s="299"/>
      <c r="G1216" s="208"/>
      <c r="H1216" s="176"/>
      <c r="I1216" s="176"/>
      <c r="L1216" s="204"/>
      <c r="M1216" s="200"/>
      <c r="P1216" s="200"/>
      <c r="Q1216" s="163"/>
      <c r="R1216" s="163"/>
      <c r="S1216" s="163"/>
      <c r="T1216" s="163"/>
      <c r="U1216" s="163"/>
      <c r="V1216" s="163"/>
      <c r="W1216" s="163"/>
      <c r="X1216" s="163"/>
      <c r="Y1216" s="163"/>
    </row>
    <row r="1217" spans="3:25" s="175" customFormat="1" ht="12.75" customHeight="1">
      <c r="C1217" s="299"/>
      <c r="D1217" s="299"/>
      <c r="E1217" s="299"/>
      <c r="G1217" s="208"/>
      <c r="H1217" s="176"/>
      <c r="I1217" s="176"/>
      <c r="L1217" s="204"/>
      <c r="M1217" s="200"/>
      <c r="P1217" s="200"/>
      <c r="Q1217" s="163"/>
      <c r="R1217" s="163"/>
      <c r="S1217" s="163"/>
      <c r="T1217" s="163"/>
      <c r="U1217" s="163"/>
      <c r="V1217" s="163"/>
      <c r="W1217" s="163"/>
      <c r="X1217" s="163"/>
      <c r="Y1217" s="163"/>
    </row>
    <row r="1218" spans="3:25" s="175" customFormat="1" ht="12.75" customHeight="1">
      <c r="C1218" s="299"/>
      <c r="D1218" s="299"/>
      <c r="E1218" s="299"/>
      <c r="G1218" s="208"/>
      <c r="H1218" s="176"/>
      <c r="I1218" s="176"/>
      <c r="L1218" s="204"/>
      <c r="M1218" s="200"/>
      <c r="P1218" s="200"/>
      <c r="Q1218" s="163"/>
      <c r="R1218" s="163"/>
      <c r="S1218" s="163"/>
      <c r="T1218" s="163"/>
      <c r="U1218" s="163"/>
      <c r="V1218" s="163"/>
      <c r="W1218" s="163"/>
      <c r="X1218" s="163"/>
      <c r="Y1218" s="163"/>
    </row>
    <row r="1219" spans="3:25" s="175" customFormat="1" ht="12.75" customHeight="1">
      <c r="C1219" s="299"/>
      <c r="D1219" s="299"/>
      <c r="E1219" s="299"/>
      <c r="G1219" s="208"/>
      <c r="H1219" s="176"/>
      <c r="I1219" s="176"/>
      <c r="L1219" s="204"/>
      <c r="M1219" s="200"/>
      <c r="P1219" s="200"/>
      <c r="Q1219" s="163"/>
      <c r="R1219" s="163"/>
      <c r="S1219" s="163"/>
      <c r="T1219" s="163"/>
      <c r="U1219" s="163"/>
      <c r="V1219" s="163"/>
      <c r="W1219" s="163"/>
      <c r="X1219" s="163"/>
      <c r="Y1219" s="163"/>
    </row>
    <row r="1220" spans="3:25" s="175" customFormat="1" ht="12.75" customHeight="1">
      <c r="C1220" s="299"/>
      <c r="D1220" s="299"/>
      <c r="E1220" s="299"/>
      <c r="G1220" s="208"/>
      <c r="H1220" s="176"/>
      <c r="I1220" s="176"/>
      <c r="L1220" s="204"/>
      <c r="M1220" s="200"/>
      <c r="P1220" s="200"/>
      <c r="Q1220" s="163"/>
      <c r="R1220" s="163"/>
      <c r="S1220" s="163"/>
      <c r="T1220" s="163"/>
      <c r="U1220" s="163"/>
      <c r="V1220" s="163"/>
      <c r="W1220" s="163"/>
      <c r="X1220" s="163"/>
      <c r="Y1220" s="163"/>
    </row>
    <row r="1221" spans="3:25" s="175" customFormat="1" ht="12.75" customHeight="1">
      <c r="C1221" s="299"/>
      <c r="D1221" s="299"/>
      <c r="E1221" s="299"/>
      <c r="G1221" s="208"/>
      <c r="H1221" s="176"/>
      <c r="I1221" s="176"/>
      <c r="L1221" s="204"/>
      <c r="M1221" s="200"/>
      <c r="P1221" s="200"/>
      <c r="Q1221" s="163"/>
      <c r="R1221" s="163"/>
      <c r="S1221" s="163"/>
      <c r="T1221" s="163"/>
      <c r="U1221" s="163"/>
      <c r="V1221" s="163"/>
      <c r="W1221" s="163"/>
      <c r="X1221" s="163"/>
      <c r="Y1221" s="163"/>
    </row>
    <row r="1222" spans="3:25" s="175" customFormat="1" ht="12.75" customHeight="1">
      <c r="C1222" s="299"/>
      <c r="D1222" s="299"/>
      <c r="E1222" s="299"/>
      <c r="G1222" s="208"/>
      <c r="H1222" s="176"/>
      <c r="I1222" s="176"/>
      <c r="L1222" s="204"/>
      <c r="M1222" s="200"/>
      <c r="P1222" s="200"/>
      <c r="Q1222" s="163"/>
      <c r="R1222" s="163"/>
      <c r="S1222" s="163"/>
      <c r="T1222" s="163"/>
      <c r="U1222" s="163"/>
      <c r="V1222" s="163"/>
      <c r="W1222" s="163"/>
      <c r="X1222" s="163"/>
      <c r="Y1222" s="163"/>
    </row>
    <row r="1223" spans="3:25" s="175" customFormat="1" ht="12.75" customHeight="1">
      <c r="C1223" s="299"/>
      <c r="D1223" s="299"/>
      <c r="E1223" s="299"/>
      <c r="G1223" s="208"/>
      <c r="H1223" s="176"/>
      <c r="I1223" s="176"/>
      <c r="L1223" s="204"/>
      <c r="M1223" s="200"/>
      <c r="P1223" s="200"/>
      <c r="Q1223" s="163"/>
      <c r="R1223" s="163"/>
      <c r="S1223" s="163"/>
      <c r="T1223" s="163"/>
      <c r="U1223" s="163"/>
      <c r="V1223" s="163"/>
      <c r="W1223" s="163"/>
      <c r="X1223" s="163"/>
      <c r="Y1223" s="163"/>
    </row>
    <row r="1224" spans="3:25" s="175" customFormat="1" ht="12.75" customHeight="1">
      <c r="C1224" s="299"/>
      <c r="D1224" s="299"/>
      <c r="E1224" s="299"/>
      <c r="G1224" s="208"/>
      <c r="H1224" s="176"/>
      <c r="I1224" s="176"/>
      <c r="L1224" s="204"/>
      <c r="M1224" s="200"/>
      <c r="P1224" s="200"/>
      <c r="Q1224" s="163"/>
      <c r="R1224" s="163"/>
      <c r="S1224" s="163"/>
      <c r="T1224" s="163"/>
      <c r="U1224" s="163"/>
      <c r="V1224" s="163"/>
      <c r="W1224" s="163"/>
      <c r="X1224" s="163"/>
      <c r="Y1224" s="163"/>
    </row>
    <row r="1225" spans="3:25" s="175" customFormat="1" ht="12.75" customHeight="1">
      <c r="C1225" s="299"/>
      <c r="D1225" s="299"/>
      <c r="E1225" s="299"/>
      <c r="G1225" s="208"/>
      <c r="H1225" s="176"/>
      <c r="I1225" s="176"/>
      <c r="L1225" s="204"/>
      <c r="M1225" s="200"/>
      <c r="P1225" s="200"/>
      <c r="Q1225" s="163"/>
      <c r="R1225" s="163"/>
      <c r="S1225" s="163"/>
      <c r="T1225" s="163"/>
      <c r="U1225" s="163"/>
      <c r="V1225" s="163"/>
      <c r="W1225" s="163"/>
      <c r="X1225" s="163"/>
      <c r="Y1225" s="163"/>
    </row>
    <row r="1226" spans="3:25" s="175" customFormat="1" ht="12.75" customHeight="1">
      <c r="C1226" s="299"/>
      <c r="D1226" s="299"/>
      <c r="E1226" s="299"/>
      <c r="G1226" s="208"/>
      <c r="H1226" s="176"/>
      <c r="I1226" s="176"/>
      <c r="L1226" s="204"/>
      <c r="M1226" s="200"/>
      <c r="P1226" s="200"/>
      <c r="Q1226" s="163"/>
      <c r="R1226" s="163"/>
      <c r="S1226" s="163"/>
      <c r="T1226" s="163"/>
      <c r="U1226" s="163"/>
      <c r="V1226" s="163"/>
      <c r="W1226" s="163"/>
      <c r="X1226" s="163"/>
      <c r="Y1226" s="163"/>
    </row>
    <row r="1227" spans="3:25" s="175" customFormat="1" ht="12.75" customHeight="1">
      <c r="C1227" s="299"/>
      <c r="D1227" s="299"/>
      <c r="E1227" s="299"/>
      <c r="G1227" s="208"/>
      <c r="H1227" s="176"/>
      <c r="I1227" s="176"/>
      <c r="L1227" s="204"/>
      <c r="M1227" s="200"/>
      <c r="P1227" s="200"/>
      <c r="Q1227" s="163"/>
      <c r="R1227" s="163"/>
      <c r="S1227" s="163"/>
      <c r="T1227" s="163"/>
      <c r="U1227" s="163"/>
      <c r="V1227" s="163"/>
      <c r="W1227" s="163"/>
      <c r="X1227" s="163"/>
      <c r="Y1227" s="163"/>
    </row>
    <row r="1228" spans="3:25" s="175" customFormat="1" ht="12.75" customHeight="1">
      <c r="C1228" s="299"/>
      <c r="D1228" s="299"/>
      <c r="E1228" s="299"/>
      <c r="G1228" s="208"/>
      <c r="H1228" s="176"/>
      <c r="I1228" s="176"/>
      <c r="L1228" s="204"/>
      <c r="M1228" s="200"/>
      <c r="P1228" s="200"/>
      <c r="Q1228" s="163"/>
      <c r="R1228" s="163"/>
      <c r="S1228" s="163"/>
      <c r="T1228" s="163"/>
      <c r="U1228" s="163"/>
      <c r="V1228" s="163"/>
      <c r="W1228" s="163"/>
      <c r="X1228" s="163"/>
      <c r="Y1228" s="163"/>
    </row>
    <row r="1229" spans="3:25" s="175" customFormat="1" ht="12.75" customHeight="1">
      <c r="C1229" s="299"/>
      <c r="D1229" s="299"/>
      <c r="E1229" s="299"/>
      <c r="G1229" s="208"/>
      <c r="H1229" s="176"/>
      <c r="I1229" s="176"/>
      <c r="L1229" s="204"/>
      <c r="M1229" s="200"/>
      <c r="P1229" s="200"/>
      <c r="Q1229" s="163"/>
      <c r="R1229" s="163"/>
      <c r="S1229" s="163"/>
      <c r="T1229" s="163"/>
      <c r="U1229" s="163"/>
      <c r="V1229" s="163"/>
      <c r="W1229" s="163"/>
      <c r="X1229" s="163"/>
      <c r="Y1229" s="163"/>
    </row>
    <row r="1230" spans="3:25" s="175" customFormat="1" ht="12.75" customHeight="1">
      <c r="C1230" s="299"/>
      <c r="D1230" s="299"/>
      <c r="E1230" s="299"/>
      <c r="G1230" s="208"/>
      <c r="H1230" s="176"/>
      <c r="I1230" s="176"/>
      <c r="L1230" s="204"/>
      <c r="M1230" s="200"/>
      <c r="P1230" s="200"/>
      <c r="Q1230" s="163"/>
      <c r="R1230" s="163"/>
      <c r="S1230" s="163"/>
      <c r="T1230" s="163"/>
      <c r="U1230" s="163"/>
      <c r="V1230" s="163"/>
      <c r="W1230" s="163"/>
      <c r="X1230" s="163"/>
      <c r="Y1230" s="163"/>
    </row>
    <row r="1231" spans="3:25" s="175" customFormat="1" ht="12.75" customHeight="1">
      <c r="C1231" s="299"/>
      <c r="D1231" s="299"/>
      <c r="E1231" s="299"/>
      <c r="G1231" s="208"/>
      <c r="H1231" s="176"/>
      <c r="I1231" s="176"/>
      <c r="L1231" s="204"/>
      <c r="M1231" s="200"/>
      <c r="P1231" s="200"/>
      <c r="Q1231" s="163"/>
      <c r="R1231" s="163"/>
      <c r="S1231" s="163"/>
      <c r="T1231" s="163"/>
      <c r="U1231" s="163"/>
      <c r="V1231" s="163"/>
      <c r="W1231" s="163"/>
      <c r="X1231" s="163"/>
      <c r="Y1231" s="163"/>
    </row>
    <row r="1232" spans="3:25" s="175" customFormat="1" ht="12.75" customHeight="1">
      <c r="C1232" s="299"/>
      <c r="D1232" s="299"/>
      <c r="E1232" s="299"/>
      <c r="G1232" s="208"/>
      <c r="H1232" s="176"/>
      <c r="I1232" s="176"/>
      <c r="L1232" s="204"/>
      <c r="M1232" s="200"/>
      <c r="P1232" s="200"/>
      <c r="Q1232" s="163"/>
      <c r="R1232" s="163"/>
      <c r="S1232" s="163"/>
      <c r="T1232" s="163"/>
      <c r="U1232" s="163"/>
      <c r="V1232" s="163"/>
      <c r="W1232" s="163"/>
      <c r="X1232" s="163"/>
      <c r="Y1232" s="163"/>
    </row>
    <row r="1233" spans="3:25" s="175" customFormat="1" ht="12.75" customHeight="1">
      <c r="C1233" s="299"/>
      <c r="D1233" s="299"/>
      <c r="E1233" s="299"/>
      <c r="G1233" s="208"/>
      <c r="H1233" s="176"/>
      <c r="I1233" s="176"/>
      <c r="L1233" s="204"/>
      <c r="M1233" s="200"/>
      <c r="P1233" s="200"/>
      <c r="Q1233" s="163"/>
      <c r="R1233" s="163"/>
      <c r="S1233" s="163"/>
      <c r="T1233" s="163"/>
      <c r="U1233" s="163"/>
      <c r="V1233" s="163"/>
      <c r="W1233" s="163"/>
      <c r="X1233" s="163"/>
      <c r="Y1233" s="163"/>
    </row>
    <row r="1234" spans="3:25" s="175" customFormat="1" ht="12.75" customHeight="1">
      <c r="C1234" s="299"/>
      <c r="D1234" s="299"/>
      <c r="E1234" s="299"/>
      <c r="G1234" s="208"/>
      <c r="H1234" s="176"/>
      <c r="I1234" s="176"/>
      <c r="L1234" s="204"/>
      <c r="M1234" s="200"/>
      <c r="P1234" s="200"/>
      <c r="Q1234" s="163"/>
      <c r="R1234" s="163"/>
      <c r="S1234" s="163"/>
      <c r="T1234" s="163"/>
      <c r="U1234" s="163"/>
      <c r="V1234" s="163"/>
      <c r="W1234" s="163"/>
      <c r="X1234" s="163"/>
      <c r="Y1234" s="163"/>
    </row>
    <row r="1235" spans="3:25" s="175" customFormat="1" ht="12.75" customHeight="1">
      <c r="C1235" s="299"/>
      <c r="D1235" s="299"/>
      <c r="E1235" s="299"/>
      <c r="G1235" s="208"/>
      <c r="H1235" s="176"/>
      <c r="I1235" s="176"/>
      <c r="L1235" s="204"/>
      <c r="M1235" s="200"/>
      <c r="P1235" s="200"/>
      <c r="Q1235" s="163"/>
      <c r="R1235" s="163"/>
      <c r="S1235" s="163"/>
      <c r="T1235" s="163"/>
      <c r="U1235" s="163"/>
      <c r="V1235" s="163"/>
      <c r="W1235" s="163"/>
      <c r="X1235" s="163"/>
      <c r="Y1235" s="163"/>
    </row>
    <row r="1236" spans="3:25" s="175" customFormat="1" ht="12.75" customHeight="1">
      <c r="C1236" s="299"/>
      <c r="D1236" s="299"/>
      <c r="E1236" s="299"/>
      <c r="G1236" s="208"/>
      <c r="H1236" s="176"/>
      <c r="I1236" s="176"/>
      <c r="L1236" s="204"/>
      <c r="M1236" s="200"/>
      <c r="P1236" s="200"/>
      <c r="Q1236" s="163"/>
      <c r="R1236" s="163"/>
      <c r="S1236" s="163"/>
      <c r="T1236" s="163"/>
      <c r="U1236" s="163"/>
      <c r="V1236" s="163"/>
      <c r="W1236" s="163"/>
      <c r="X1236" s="163"/>
      <c r="Y1236" s="163"/>
    </row>
    <row r="1237" spans="3:25" s="175" customFormat="1" ht="12.75" customHeight="1">
      <c r="C1237" s="299"/>
      <c r="D1237" s="299"/>
      <c r="E1237" s="299"/>
      <c r="G1237" s="208"/>
      <c r="H1237" s="176"/>
      <c r="I1237" s="176"/>
      <c r="L1237" s="204"/>
      <c r="M1237" s="200"/>
      <c r="P1237" s="200"/>
      <c r="Q1237" s="163"/>
      <c r="R1237" s="163"/>
      <c r="S1237" s="163"/>
      <c r="T1237" s="163"/>
      <c r="U1237" s="163"/>
      <c r="V1237" s="163"/>
      <c r="W1237" s="163"/>
      <c r="X1237" s="163"/>
      <c r="Y1237" s="163"/>
    </row>
    <row r="1238" spans="3:25" s="175" customFormat="1" ht="12.75" customHeight="1">
      <c r="C1238" s="299"/>
      <c r="D1238" s="299"/>
      <c r="E1238" s="299"/>
      <c r="G1238" s="208"/>
      <c r="H1238" s="176"/>
      <c r="I1238" s="176"/>
      <c r="L1238" s="204"/>
      <c r="M1238" s="200"/>
      <c r="P1238" s="200"/>
      <c r="Q1238" s="163"/>
      <c r="R1238" s="163"/>
      <c r="S1238" s="163"/>
      <c r="T1238" s="163"/>
      <c r="U1238" s="163"/>
      <c r="V1238" s="163"/>
      <c r="W1238" s="163"/>
      <c r="X1238" s="163"/>
      <c r="Y1238" s="163"/>
    </row>
    <row r="1239" spans="3:25" s="175" customFormat="1" ht="12.75" customHeight="1">
      <c r="C1239" s="299"/>
      <c r="D1239" s="299"/>
      <c r="E1239" s="299"/>
      <c r="G1239" s="208"/>
      <c r="H1239" s="176"/>
      <c r="I1239" s="176"/>
      <c r="L1239" s="204"/>
      <c r="M1239" s="200"/>
      <c r="P1239" s="200"/>
      <c r="Q1239" s="163"/>
      <c r="R1239" s="163"/>
      <c r="S1239" s="163"/>
      <c r="T1239" s="163"/>
      <c r="U1239" s="163"/>
      <c r="V1239" s="163"/>
      <c r="W1239" s="163"/>
      <c r="X1239" s="163"/>
      <c r="Y1239" s="163"/>
    </row>
    <row r="1240" spans="3:25" s="175" customFormat="1" ht="12.75" customHeight="1">
      <c r="C1240" s="299"/>
      <c r="D1240" s="299"/>
      <c r="E1240" s="299"/>
      <c r="G1240" s="208"/>
      <c r="H1240" s="176"/>
      <c r="I1240" s="176"/>
      <c r="L1240" s="204"/>
      <c r="M1240" s="200"/>
      <c r="P1240" s="200"/>
      <c r="Q1240" s="163"/>
      <c r="R1240" s="163"/>
      <c r="S1240" s="163"/>
      <c r="T1240" s="163"/>
      <c r="U1240" s="163"/>
      <c r="V1240" s="163"/>
      <c r="W1240" s="163"/>
      <c r="X1240" s="163"/>
      <c r="Y1240" s="163"/>
    </row>
    <row r="1241" spans="3:25" s="175" customFormat="1" ht="12.75" customHeight="1">
      <c r="C1241" s="299"/>
      <c r="D1241" s="299"/>
      <c r="E1241" s="299"/>
      <c r="G1241" s="208"/>
      <c r="H1241" s="176"/>
      <c r="I1241" s="176"/>
      <c r="L1241" s="204"/>
      <c r="M1241" s="200"/>
      <c r="P1241" s="200"/>
      <c r="Q1241" s="163"/>
      <c r="R1241" s="163"/>
      <c r="S1241" s="163"/>
      <c r="T1241" s="163"/>
      <c r="U1241" s="163"/>
      <c r="V1241" s="163"/>
      <c r="W1241" s="163"/>
      <c r="X1241" s="163"/>
      <c r="Y1241" s="163"/>
    </row>
    <row r="1242" spans="3:25" s="175" customFormat="1" ht="12.75" customHeight="1">
      <c r="C1242" s="299"/>
      <c r="D1242" s="299"/>
      <c r="E1242" s="299"/>
      <c r="G1242" s="208"/>
      <c r="H1242" s="176"/>
      <c r="I1242" s="176"/>
      <c r="L1242" s="204"/>
      <c r="M1242" s="200"/>
      <c r="P1242" s="200"/>
      <c r="Q1242" s="163"/>
      <c r="R1242" s="163"/>
      <c r="S1242" s="163"/>
      <c r="T1242" s="163"/>
      <c r="U1242" s="163"/>
      <c r="V1242" s="163"/>
      <c r="W1242" s="163"/>
      <c r="X1242" s="163"/>
      <c r="Y1242" s="163"/>
    </row>
    <row r="1243" spans="3:25" s="175" customFormat="1" ht="12.75" customHeight="1">
      <c r="C1243" s="299"/>
      <c r="D1243" s="299"/>
      <c r="E1243" s="299"/>
      <c r="G1243" s="208"/>
      <c r="H1243" s="176"/>
      <c r="I1243" s="176"/>
      <c r="L1243" s="204"/>
      <c r="M1243" s="200"/>
      <c r="P1243" s="200"/>
      <c r="Q1243" s="163"/>
      <c r="R1243" s="163"/>
      <c r="S1243" s="163"/>
      <c r="T1243" s="163"/>
      <c r="U1243" s="163"/>
      <c r="V1243" s="163"/>
      <c r="W1243" s="163"/>
      <c r="X1243" s="163"/>
      <c r="Y1243" s="163"/>
    </row>
    <row r="1244" spans="3:25" s="175" customFormat="1" ht="12.75" customHeight="1">
      <c r="C1244" s="299"/>
      <c r="D1244" s="299"/>
      <c r="E1244" s="299"/>
      <c r="G1244" s="208"/>
      <c r="H1244" s="176"/>
      <c r="I1244" s="176"/>
      <c r="L1244" s="204"/>
      <c r="M1244" s="200"/>
      <c r="P1244" s="200"/>
      <c r="Q1244" s="163"/>
      <c r="R1244" s="163"/>
      <c r="S1244" s="163"/>
      <c r="T1244" s="163"/>
      <c r="U1244" s="163"/>
      <c r="V1244" s="163"/>
      <c r="W1244" s="163"/>
      <c r="X1244" s="163"/>
      <c r="Y1244" s="163"/>
    </row>
    <row r="1245" spans="3:25" s="175" customFormat="1" ht="12.75" customHeight="1">
      <c r="C1245" s="299"/>
      <c r="D1245" s="299"/>
      <c r="E1245" s="299"/>
      <c r="G1245" s="208"/>
      <c r="H1245" s="176"/>
      <c r="I1245" s="176"/>
      <c r="L1245" s="204"/>
      <c r="M1245" s="200"/>
      <c r="P1245" s="200"/>
      <c r="Q1245" s="163"/>
      <c r="R1245" s="163"/>
      <c r="S1245" s="163"/>
      <c r="T1245" s="163"/>
      <c r="U1245" s="163"/>
      <c r="V1245" s="163"/>
      <c r="W1245" s="163"/>
      <c r="X1245" s="163"/>
      <c r="Y1245" s="163"/>
    </row>
    <row r="1246" spans="3:25" s="175" customFormat="1" ht="12.75" customHeight="1">
      <c r="C1246" s="299"/>
      <c r="D1246" s="299"/>
      <c r="E1246" s="299"/>
      <c r="G1246" s="208"/>
      <c r="H1246" s="176"/>
      <c r="I1246" s="176"/>
      <c r="L1246" s="204"/>
      <c r="M1246" s="200"/>
      <c r="P1246" s="200"/>
      <c r="Q1246" s="163"/>
      <c r="R1246" s="163"/>
      <c r="S1246" s="163"/>
      <c r="T1246" s="163"/>
      <c r="U1246" s="163"/>
      <c r="V1246" s="163"/>
      <c r="W1246" s="163"/>
      <c r="X1246" s="163"/>
      <c r="Y1246" s="163"/>
    </row>
    <row r="1247" spans="3:25" s="175" customFormat="1" ht="12.75" customHeight="1">
      <c r="C1247" s="299"/>
      <c r="D1247" s="299"/>
      <c r="E1247" s="299"/>
      <c r="G1247" s="208"/>
      <c r="H1247" s="176"/>
      <c r="I1247" s="176"/>
      <c r="L1247" s="204"/>
      <c r="M1247" s="200"/>
      <c r="P1247" s="200"/>
      <c r="Q1247" s="163"/>
      <c r="R1247" s="163"/>
      <c r="S1247" s="163"/>
      <c r="T1247" s="163"/>
      <c r="U1247" s="163"/>
      <c r="V1247" s="163"/>
      <c r="W1247" s="163"/>
      <c r="X1247" s="163"/>
      <c r="Y1247" s="163"/>
    </row>
    <row r="1248" spans="3:25" s="175" customFormat="1" ht="12.75" customHeight="1">
      <c r="C1248" s="299"/>
      <c r="D1248" s="299"/>
      <c r="E1248" s="299"/>
      <c r="G1248" s="208"/>
      <c r="H1248" s="176"/>
      <c r="I1248" s="176"/>
      <c r="L1248" s="204"/>
      <c r="M1248" s="200"/>
      <c r="P1248" s="200"/>
      <c r="Q1248" s="163"/>
      <c r="R1248" s="163"/>
      <c r="S1248" s="163"/>
      <c r="T1248" s="163"/>
      <c r="U1248" s="163"/>
      <c r="V1248" s="163"/>
      <c r="W1248" s="163"/>
      <c r="X1248" s="163"/>
      <c r="Y1248" s="163"/>
    </row>
    <row r="1249" spans="3:25" s="175" customFormat="1" ht="12.75" customHeight="1">
      <c r="C1249" s="299"/>
      <c r="D1249" s="299"/>
      <c r="E1249" s="299"/>
      <c r="G1249" s="208"/>
      <c r="H1249" s="176"/>
      <c r="I1249" s="176"/>
      <c r="L1249" s="204"/>
      <c r="M1249" s="200"/>
      <c r="P1249" s="200"/>
      <c r="Q1249" s="163"/>
      <c r="R1249" s="163"/>
      <c r="S1249" s="163"/>
      <c r="T1249" s="163"/>
      <c r="U1249" s="163"/>
      <c r="V1249" s="163"/>
      <c r="W1249" s="163"/>
      <c r="X1249" s="163"/>
      <c r="Y1249" s="163"/>
    </row>
    <row r="1250" spans="3:25" s="175" customFormat="1" ht="12.75" customHeight="1">
      <c r="C1250" s="299"/>
      <c r="D1250" s="299"/>
      <c r="E1250" s="299"/>
      <c r="G1250" s="208"/>
      <c r="H1250" s="176"/>
      <c r="I1250" s="176"/>
      <c r="L1250" s="204"/>
      <c r="M1250" s="200"/>
      <c r="P1250" s="200"/>
      <c r="Q1250" s="163"/>
      <c r="R1250" s="163"/>
      <c r="S1250" s="163"/>
      <c r="T1250" s="163"/>
      <c r="U1250" s="163"/>
      <c r="V1250" s="163"/>
      <c r="W1250" s="163"/>
      <c r="X1250" s="163"/>
      <c r="Y1250" s="163"/>
    </row>
    <row r="1251" spans="3:25" s="175" customFormat="1" ht="12.75" customHeight="1">
      <c r="C1251" s="299"/>
      <c r="D1251" s="299"/>
      <c r="E1251" s="299"/>
      <c r="G1251" s="208"/>
      <c r="H1251" s="176"/>
      <c r="I1251" s="176"/>
      <c r="L1251" s="204"/>
      <c r="M1251" s="200"/>
      <c r="P1251" s="200"/>
      <c r="Q1251" s="163"/>
      <c r="R1251" s="163"/>
      <c r="S1251" s="163"/>
      <c r="T1251" s="163"/>
      <c r="U1251" s="163"/>
      <c r="V1251" s="163"/>
      <c r="W1251" s="163"/>
      <c r="X1251" s="163"/>
      <c r="Y1251" s="163"/>
    </row>
    <row r="1252" spans="3:25" s="175" customFormat="1" ht="12.75" customHeight="1">
      <c r="C1252" s="299"/>
      <c r="D1252" s="299"/>
      <c r="E1252" s="299"/>
      <c r="G1252" s="208"/>
      <c r="H1252" s="176"/>
      <c r="I1252" s="176"/>
      <c r="L1252" s="204"/>
      <c r="M1252" s="200"/>
      <c r="P1252" s="200"/>
      <c r="Q1252" s="163"/>
      <c r="R1252" s="163"/>
      <c r="S1252" s="163"/>
      <c r="T1252" s="163"/>
      <c r="U1252" s="163"/>
      <c r="V1252" s="163"/>
      <c r="W1252" s="163"/>
      <c r="X1252" s="163"/>
      <c r="Y1252" s="163"/>
    </row>
    <row r="1253" spans="3:25" s="175" customFormat="1" ht="12.75" customHeight="1">
      <c r="C1253" s="299"/>
      <c r="D1253" s="299"/>
      <c r="E1253" s="299"/>
      <c r="G1253" s="208"/>
      <c r="H1253" s="176"/>
      <c r="I1253" s="176"/>
      <c r="L1253" s="204"/>
      <c r="M1253" s="200"/>
      <c r="P1253" s="200"/>
      <c r="Q1253" s="163"/>
      <c r="R1253" s="163"/>
      <c r="S1253" s="163"/>
      <c r="T1253" s="163"/>
      <c r="U1253" s="163"/>
      <c r="V1253" s="163"/>
      <c r="W1253" s="163"/>
      <c r="X1253" s="163"/>
      <c r="Y1253" s="163"/>
    </row>
    <row r="1254" spans="3:25" s="175" customFormat="1" ht="12.75" customHeight="1">
      <c r="C1254" s="299"/>
      <c r="D1254" s="299"/>
      <c r="E1254" s="299"/>
      <c r="G1254" s="208"/>
      <c r="H1254" s="176"/>
      <c r="I1254" s="176"/>
      <c r="L1254" s="204"/>
      <c r="M1254" s="200"/>
      <c r="P1254" s="200"/>
      <c r="Q1254" s="163"/>
      <c r="R1254" s="163"/>
      <c r="S1254" s="163"/>
      <c r="T1254" s="163"/>
      <c r="U1254" s="163"/>
      <c r="V1254" s="163"/>
      <c r="W1254" s="163"/>
      <c r="X1254" s="163"/>
      <c r="Y1254" s="163"/>
    </row>
    <row r="1255" spans="3:25" s="175" customFormat="1" ht="12.75" customHeight="1">
      <c r="C1255" s="299"/>
      <c r="D1255" s="299"/>
      <c r="E1255" s="299"/>
      <c r="G1255" s="208"/>
      <c r="H1255" s="176"/>
      <c r="I1255" s="176"/>
      <c r="L1255" s="204"/>
      <c r="M1255" s="200"/>
      <c r="P1255" s="200"/>
      <c r="Q1255" s="163"/>
      <c r="R1255" s="163"/>
      <c r="S1255" s="163"/>
      <c r="T1255" s="163"/>
      <c r="U1255" s="163"/>
      <c r="V1255" s="163"/>
      <c r="W1255" s="163"/>
      <c r="X1255" s="163"/>
      <c r="Y1255" s="163"/>
    </row>
    <row r="1256" spans="3:25" s="175" customFormat="1" ht="12.75" customHeight="1">
      <c r="C1256" s="299"/>
      <c r="D1256" s="299"/>
      <c r="E1256" s="299"/>
      <c r="G1256" s="208"/>
      <c r="H1256" s="176"/>
      <c r="I1256" s="176"/>
      <c r="L1256" s="204"/>
      <c r="M1256" s="200"/>
      <c r="P1256" s="200"/>
      <c r="Q1256" s="163"/>
      <c r="R1256" s="163"/>
      <c r="S1256" s="163"/>
      <c r="T1256" s="163"/>
      <c r="U1256" s="163"/>
      <c r="V1256" s="163"/>
      <c r="W1256" s="163"/>
      <c r="X1256" s="163"/>
      <c r="Y1256" s="163"/>
    </row>
    <row r="1257" spans="3:25" s="175" customFormat="1" ht="12.75" customHeight="1">
      <c r="C1257" s="299"/>
      <c r="D1257" s="299"/>
      <c r="E1257" s="299"/>
      <c r="G1257" s="208"/>
      <c r="H1257" s="176"/>
      <c r="I1257" s="176"/>
      <c r="L1257" s="204"/>
      <c r="M1257" s="200"/>
      <c r="P1257" s="200"/>
      <c r="Q1257" s="163"/>
      <c r="R1257" s="163"/>
      <c r="S1257" s="163"/>
      <c r="T1257" s="163"/>
      <c r="U1257" s="163"/>
      <c r="V1257" s="163"/>
      <c r="W1257" s="163"/>
      <c r="X1257" s="163"/>
      <c r="Y1257" s="163"/>
    </row>
    <row r="1258" spans="3:25" s="175" customFormat="1" ht="12.75" customHeight="1">
      <c r="C1258" s="299"/>
      <c r="D1258" s="299"/>
      <c r="E1258" s="299"/>
      <c r="G1258" s="208"/>
      <c r="H1258" s="176"/>
      <c r="I1258" s="176"/>
      <c r="L1258" s="204"/>
      <c r="M1258" s="200"/>
      <c r="P1258" s="200"/>
      <c r="Q1258" s="163"/>
      <c r="R1258" s="163"/>
      <c r="S1258" s="163"/>
      <c r="T1258" s="163"/>
      <c r="U1258" s="163"/>
      <c r="V1258" s="163"/>
      <c r="W1258" s="163"/>
      <c r="X1258" s="163"/>
      <c r="Y1258" s="163"/>
    </row>
    <row r="1259" spans="3:25" s="175" customFormat="1" ht="12.75" customHeight="1">
      <c r="C1259" s="299"/>
      <c r="D1259" s="299"/>
      <c r="E1259" s="299"/>
      <c r="G1259" s="208"/>
      <c r="H1259" s="176"/>
      <c r="I1259" s="176"/>
      <c r="L1259" s="204"/>
      <c r="M1259" s="200"/>
      <c r="P1259" s="200"/>
      <c r="Q1259" s="163"/>
      <c r="R1259" s="163"/>
      <c r="S1259" s="163"/>
      <c r="T1259" s="163"/>
      <c r="U1259" s="163"/>
      <c r="V1259" s="163"/>
      <c r="W1259" s="163"/>
      <c r="X1259" s="163"/>
      <c r="Y1259" s="163"/>
    </row>
    <row r="1260" spans="3:25" s="175" customFormat="1" ht="12.75" customHeight="1">
      <c r="C1260" s="299"/>
      <c r="D1260" s="299"/>
      <c r="E1260" s="299"/>
      <c r="G1260" s="208"/>
      <c r="H1260" s="176"/>
      <c r="I1260" s="176"/>
      <c r="L1260" s="204"/>
      <c r="M1260" s="200"/>
      <c r="P1260" s="200"/>
      <c r="Q1260" s="163"/>
      <c r="R1260" s="163"/>
      <c r="S1260" s="163"/>
      <c r="T1260" s="163"/>
      <c r="U1260" s="163"/>
      <c r="V1260" s="163"/>
      <c r="W1260" s="163"/>
      <c r="X1260" s="163"/>
      <c r="Y1260" s="163"/>
    </row>
    <row r="1261" spans="3:25" s="175" customFormat="1" ht="12.75" customHeight="1">
      <c r="C1261" s="299"/>
      <c r="D1261" s="299"/>
      <c r="E1261" s="299"/>
      <c r="G1261" s="208"/>
      <c r="H1261" s="176"/>
      <c r="I1261" s="176"/>
      <c r="L1261" s="204"/>
      <c r="M1261" s="200"/>
      <c r="P1261" s="200"/>
      <c r="Q1261" s="163"/>
      <c r="R1261" s="163"/>
      <c r="S1261" s="163"/>
      <c r="T1261" s="163"/>
      <c r="U1261" s="163"/>
      <c r="V1261" s="163"/>
      <c r="W1261" s="163"/>
      <c r="X1261" s="163"/>
      <c r="Y1261" s="163"/>
    </row>
    <row r="1262" spans="3:25" s="175" customFormat="1" ht="12.75" customHeight="1">
      <c r="C1262" s="299"/>
      <c r="D1262" s="299"/>
      <c r="E1262" s="299"/>
      <c r="G1262" s="208"/>
      <c r="H1262" s="176"/>
      <c r="I1262" s="176"/>
      <c r="L1262" s="204"/>
      <c r="M1262" s="200"/>
      <c r="P1262" s="200"/>
      <c r="Q1262" s="163"/>
      <c r="R1262" s="163"/>
      <c r="S1262" s="163"/>
      <c r="T1262" s="163"/>
      <c r="U1262" s="163"/>
      <c r="V1262" s="163"/>
      <c r="W1262" s="163"/>
      <c r="X1262" s="163"/>
      <c r="Y1262" s="163"/>
    </row>
    <row r="1263" spans="3:25" s="175" customFormat="1" ht="12.75" customHeight="1">
      <c r="C1263" s="299"/>
      <c r="D1263" s="299"/>
      <c r="E1263" s="299"/>
      <c r="G1263" s="208"/>
      <c r="H1263" s="176"/>
      <c r="I1263" s="176"/>
      <c r="L1263" s="204"/>
      <c r="M1263" s="200"/>
      <c r="P1263" s="200"/>
      <c r="Q1263" s="163"/>
      <c r="R1263" s="163"/>
      <c r="S1263" s="163"/>
      <c r="T1263" s="163"/>
      <c r="U1263" s="163"/>
      <c r="V1263" s="163"/>
      <c r="W1263" s="163"/>
      <c r="X1263" s="163"/>
      <c r="Y1263" s="163"/>
    </row>
    <row r="1264" spans="3:25" s="175" customFormat="1" ht="12.75" customHeight="1">
      <c r="C1264" s="299"/>
      <c r="D1264" s="299"/>
      <c r="E1264" s="299"/>
      <c r="G1264" s="208"/>
      <c r="H1264" s="176"/>
      <c r="I1264" s="176"/>
      <c r="L1264" s="204"/>
      <c r="M1264" s="200"/>
      <c r="P1264" s="200"/>
      <c r="Q1264" s="163"/>
      <c r="R1264" s="163"/>
      <c r="S1264" s="163"/>
      <c r="T1264" s="163"/>
      <c r="U1264" s="163"/>
      <c r="V1264" s="163"/>
      <c r="W1264" s="163"/>
      <c r="X1264" s="163"/>
      <c r="Y1264" s="163"/>
    </row>
    <row r="1265" spans="3:25" s="175" customFormat="1" ht="12.75" customHeight="1">
      <c r="C1265" s="299"/>
      <c r="D1265" s="299"/>
      <c r="E1265" s="299"/>
      <c r="G1265" s="208"/>
      <c r="H1265" s="176"/>
      <c r="I1265" s="176"/>
      <c r="L1265" s="204"/>
      <c r="M1265" s="200"/>
      <c r="P1265" s="200"/>
      <c r="Q1265" s="163"/>
      <c r="R1265" s="163"/>
      <c r="S1265" s="163"/>
      <c r="T1265" s="163"/>
      <c r="U1265" s="163"/>
      <c r="V1265" s="163"/>
      <c r="W1265" s="163"/>
      <c r="X1265" s="163"/>
      <c r="Y1265" s="163"/>
    </row>
    <row r="1266" spans="3:25" s="175" customFormat="1" ht="12.75" customHeight="1">
      <c r="C1266" s="299"/>
      <c r="D1266" s="299"/>
      <c r="E1266" s="299"/>
      <c r="G1266" s="208"/>
      <c r="H1266" s="176"/>
      <c r="I1266" s="176"/>
      <c r="L1266" s="204"/>
      <c r="M1266" s="200"/>
      <c r="P1266" s="200"/>
      <c r="Q1266" s="163"/>
      <c r="R1266" s="163"/>
      <c r="S1266" s="163"/>
      <c r="T1266" s="163"/>
      <c r="U1266" s="163"/>
      <c r="V1266" s="163"/>
      <c r="W1266" s="163"/>
      <c r="X1266" s="163"/>
      <c r="Y1266" s="163"/>
    </row>
    <row r="1267" spans="3:25" s="175" customFormat="1" ht="12.75" customHeight="1">
      <c r="C1267" s="299"/>
      <c r="D1267" s="299"/>
      <c r="E1267" s="299"/>
      <c r="G1267" s="208"/>
      <c r="H1267" s="176"/>
      <c r="I1267" s="176"/>
      <c r="L1267" s="204"/>
      <c r="M1267" s="200"/>
      <c r="P1267" s="200"/>
      <c r="Q1267" s="163"/>
      <c r="R1267" s="163"/>
      <c r="S1267" s="163"/>
      <c r="T1267" s="163"/>
      <c r="U1267" s="163"/>
      <c r="V1267" s="163"/>
      <c r="W1267" s="163"/>
      <c r="X1267" s="163"/>
      <c r="Y1267" s="163"/>
    </row>
    <row r="1268" spans="3:25" s="175" customFormat="1" ht="12.75" customHeight="1">
      <c r="C1268" s="299"/>
      <c r="D1268" s="299"/>
      <c r="E1268" s="299"/>
      <c r="G1268" s="208"/>
      <c r="H1268" s="176"/>
      <c r="I1268" s="176"/>
      <c r="L1268" s="204"/>
      <c r="M1268" s="200"/>
      <c r="P1268" s="200"/>
      <c r="Q1268" s="163"/>
      <c r="R1268" s="163"/>
      <c r="S1268" s="163"/>
      <c r="T1268" s="163"/>
      <c r="U1268" s="163"/>
      <c r="V1268" s="163"/>
      <c r="W1268" s="163"/>
      <c r="X1268" s="163"/>
      <c r="Y1268" s="163"/>
    </row>
    <row r="1269" spans="3:25" s="175" customFormat="1" ht="12.75" customHeight="1">
      <c r="C1269" s="299"/>
      <c r="D1269" s="299"/>
      <c r="E1269" s="299"/>
      <c r="G1269" s="208"/>
      <c r="H1269" s="176"/>
      <c r="I1269" s="176"/>
      <c r="L1269" s="204"/>
      <c r="M1269" s="200"/>
      <c r="P1269" s="200"/>
      <c r="Q1269" s="163"/>
      <c r="R1269" s="163"/>
      <c r="S1269" s="163"/>
      <c r="T1269" s="163"/>
      <c r="U1269" s="163"/>
      <c r="V1269" s="163"/>
      <c r="W1269" s="163"/>
      <c r="X1269" s="163"/>
      <c r="Y1269" s="163"/>
    </row>
    <row r="1270" spans="3:25" s="175" customFormat="1" ht="12.75" customHeight="1">
      <c r="C1270" s="299"/>
      <c r="D1270" s="299"/>
      <c r="E1270" s="299"/>
      <c r="G1270" s="208"/>
      <c r="H1270" s="176"/>
      <c r="I1270" s="176"/>
      <c r="L1270" s="204"/>
      <c r="M1270" s="200"/>
      <c r="P1270" s="200"/>
      <c r="Q1270" s="163"/>
      <c r="R1270" s="163"/>
      <c r="S1270" s="163"/>
      <c r="T1270" s="163"/>
      <c r="U1270" s="163"/>
      <c r="V1270" s="163"/>
      <c r="W1270" s="163"/>
      <c r="X1270" s="163"/>
      <c r="Y1270" s="163"/>
    </row>
    <row r="1271" spans="3:25" s="175" customFormat="1" ht="12.75" customHeight="1">
      <c r="C1271" s="299"/>
      <c r="D1271" s="299"/>
      <c r="E1271" s="299"/>
      <c r="G1271" s="208"/>
      <c r="H1271" s="176"/>
      <c r="I1271" s="176"/>
      <c r="L1271" s="204"/>
      <c r="M1271" s="200"/>
      <c r="P1271" s="200"/>
      <c r="Q1271" s="163"/>
      <c r="R1271" s="163"/>
      <c r="S1271" s="163"/>
      <c r="T1271" s="163"/>
      <c r="U1271" s="163"/>
      <c r="V1271" s="163"/>
      <c r="W1271" s="163"/>
      <c r="X1271" s="163"/>
      <c r="Y1271" s="163"/>
    </row>
    <row r="1272" spans="3:25" s="175" customFormat="1" ht="12.75" customHeight="1">
      <c r="C1272" s="299"/>
      <c r="D1272" s="299"/>
      <c r="E1272" s="299"/>
      <c r="G1272" s="208"/>
      <c r="H1272" s="176"/>
      <c r="I1272" s="176"/>
      <c r="L1272" s="204"/>
      <c r="M1272" s="200"/>
      <c r="P1272" s="200"/>
      <c r="Q1272" s="163"/>
      <c r="R1272" s="163"/>
      <c r="S1272" s="163"/>
      <c r="T1272" s="163"/>
      <c r="U1272" s="163"/>
      <c r="V1272" s="163"/>
      <c r="W1272" s="163"/>
      <c r="X1272" s="163"/>
      <c r="Y1272" s="163"/>
    </row>
    <row r="1273" spans="3:25" s="175" customFormat="1" ht="12.75" customHeight="1">
      <c r="C1273" s="299"/>
      <c r="D1273" s="299"/>
      <c r="E1273" s="299"/>
      <c r="G1273" s="208"/>
      <c r="H1273" s="176"/>
      <c r="I1273" s="176"/>
      <c r="L1273" s="204"/>
      <c r="M1273" s="200"/>
      <c r="P1273" s="200"/>
      <c r="Q1273" s="163"/>
      <c r="R1273" s="163"/>
      <c r="S1273" s="163"/>
      <c r="T1273" s="163"/>
      <c r="U1273" s="163"/>
      <c r="V1273" s="163"/>
      <c r="W1273" s="163"/>
      <c r="X1273" s="163"/>
      <c r="Y1273" s="163"/>
    </row>
    <row r="1274" spans="3:25" s="175" customFormat="1" ht="12.75" customHeight="1">
      <c r="C1274" s="299"/>
      <c r="D1274" s="299"/>
      <c r="E1274" s="299"/>
      <c r="G1274" s="208"/>
      <c r="H1274" s="176"/>
      <c r="I1274" s="176"/>
      <c r="L1274" s="204"/>
      <c r="M1274" s="200"/>
      <c r="P1274" s="200"/>
      <c r="Q1274" s="163"/>
      <c r="R1274" s="163"/>
      <c r="S1274" s="163"/>
      <c r="T1274" s="163"/>
      <c r="U1274" s="163"/>
      <c r="V1274" s="163"/>
      <c r="W1274" s="163"/>
      <c r="X1274" s="163"/>
      <c r="Y1274" s="163"/>
    </row>
    <row r="1275" spans="3:25" s="175" customFormat="1" ht="12.75" customHeight="1">
      <c r="C1275" s="299"/>
      <c r="D1275" s="299"/>
      <c r="E1275" s="299"/>
      <c r="G1275" s="208"/>
      <c r="H1275" s="176"/>
      <c r="I1275" s="176"/>
      <c r="L1275" s="204"/>
      <c r="M1275" s="200"/>
      <c r="P1275" s="200"/>
      <c r="Q1275" s="163"/>
      <c r="R1275" s="163"/>
      <c r="S1275" s="163"/>
      <c r="T1275" s="163"/>
      <c r="U1275" s="163"/>
      <c r="V1275" s="163"/>
      <c r="W1275" s="163"/>
      <c r="X1275" s="163"/>
      <c r="Y1275" s="163"/>
    </row>
    <row r="1276" spans="3:25" s="175" customFormat="1" ht="12.75" customHeight="1">
      <c r="C1276" s="299"/>
      <c r="D1276" s="299"/>
      <c r="E1276" s="299"/>
      <c r="G1276" s="208"/>
      <c r="H1276" s="176"/>
      <c r="I1276" s="176"/>
      <c r="L1276" s="204"/>
      <c r="M1276" s="200"/>
      <c r="P1276" s="200"/>
      <c r="Q1276" s="163"/>
      <c r="R1276" s="163"/>
      <c r="S1276" s="163"/>
      <c r="T1276" s="163"/>
      <c r="U1276" s="163"/>
      <c r="V1276" s="163"/>
      <c r="W1276" s="163"/>
      <c r="X1276" s="163"/>
      <c r="Y1276" s="163"/>
    </row>
    <row r="1277" spans="3:25" s="175" customFormat="1" ht="12.75" customHeight="1">
      <c r="C1277" s="299"/>
      <c r="D1277" s="299"/>
      <c r="E1277" s="299"/>
      <c r="G1277" s="208"/>
      <c r="H1277" s="176"/>
      <c r="I1277" s="176"/>
      <c r="L1277" s="204"/>
      <c r="M1277" s="200"/>
      <c r="P1277" s="200"/>
      <c r="Q1277" s="163"/>
      <c r="R1277" s="163"/>
      <c r="S1277" s="163"/>
      <c r="T1277" s="163"/>
      <c r="U1277" s="163"/>
      <c r="V1277" s="163"/>
      <c r="W1277" s="163"/>
      <c r="X1277" s="163"/>
      <c r="Y1277" s="163"/>
    </row>
    <row r="1278" spans="3:25" s="175" customFormat="1" ht="12.75" customHeight="1">
      <c r="C1278" s="299"/>
      <c r="D1278" s="299"/>
      <c r="E1278" s="299"/>
      <c r="G1278" s="208"/>
      <c r="H1278" s="176"/>
      <c r="I1278" s="176"/>
      <c r="L1278" s="204"/>
      <c r="M1278" s="200"/>
      <c r="P1278" s="200"/>
      <c r="Q1278" s="163"/>
      <c r="R1278" s="163"/>
      <c r="S1278" s="163"/>
      <c r="T1278" s="163"/>
      <c r="U1278" s="163"/>
      <c r="V1278" s="163"/>
      <c r="W1278" s="163"/>
      <c r="X1278" s="163"/>
      <c r="Y1278" s="163"/>
    </row>
    <row r="1279" spans="3:25" s="175" customFormat="1" ht="12.75" customHeight="1">
      <c r="C1279" s="299"/>
      <c r="D1279" s="299"/>
      <c r="E1279" s="299"/>
      <c r="G1279" s="208"/>
      <c r="H1279" s="176"/>
      <c r="I1279" s="176"/>
      <c r="L1279" s="204"/>
      <c r="M1279" s="200"/>
      <c r="P1279" s="200"/>
      <c r="Q1279" s="163"/>
      <c r="R1279" s="163"/>
      <c r="S1279" s="163"/>
      <c r="T1279" s="163"/>
      <c r="U1279" s="163"/>
      <c r="V1279" s="163"/>
      <c r="W1279" s="163"/>
      <c r="X1279" s="163"/>
      <c r="Y1279" s="163"/>
    </row>
    <row r="1280" spans="3:25" s="175" customFormat="1" ht="12.75" customHeight="1">
      <c r="C1280" s="299"/>
      <c r="D1280" s="299"/>
      <c r="E1280" s="299"/>
      <c r="G1280" s="208"/>
      <c r="H1280" s="176"/>
      <c r="I1280" s="176"/>
      <c r="L1280" s="204"/>
      <c r="M1280" s="200"/>
      <c r="P1280" s="200"/>
      <c r="Q1280" s="163"/>
      <c r="R1280" s="163"/>
      <c r="S1280" s="163"/>
      <c r="T1280" s="163"/>
      <c r="U1280" s="163"/>
      <c r="V1280" s="163"/>
      <c r="W1280" s="163"/>
      <c r="X1280" s="163"/>
      <c r="Y1280" s="163"/>
    </row>
    <row r="1281" spans="3:25" s="175" customFormat="1" ht="12.75" customHeight="1">
      <c r="C1281" s="299"/>
      <c r="D1281" s="299"/>
      <c r="E1281" s="299"/>
      <c r="G1281" s="208"/>
      <c r="H1281" s="176"/>
      <c r="I1281" s="176"/>
      <c r="L1281" s="204"/>
      <c r="M1281" s="200"/>
      <c r="P1281" s="200"/>
      <c r="Q1281" s="163"/>
      <c r="R1281" s="163"/>
      <c r="S1281" s="163"/>
      <c r="T1281" s="163"/>
      <c r="U1281" s="163"/>
      <c r="V1281" s="163"/>
      <c r="W1281" s="163"/>
      <c r="X1281" s="163"/>
      <c r="Y1281" s="163"/>
    </row>
    <row r="1282" spans="3:25" s="175" customFormat="1" ht="12.75" customHeight="1">
      <c r="C1282" s="299"/>
      <c r="D1282" s="299"/>
      <c r="E1282" s="299"/>
      <c r="G1282" s="208"/>
      <c r="H1282" s="176"/>
      <c r="I1282" s="176"/>
      <c r="L1282" s="204"/>
      <c r="M1282" s="200"/>
      <c r="P1282" s="200"/>
      <c r="Q1282" s="163"/>
      <c r="R1282" s="163"/>
      <c r="S1282" s="163"/>
      <c r="T1282" s="163"/>
      <c r="U1282" s="163"/>
      <c r="V1282" s="163"/>
      <c r="W1282" s="163"/>
      <c r="X1282" s="163"/>
      <c r="Y1282" s="163"/>
    </row>
    <row r="1283" spans="3:25" s="175" customFormat="1" ht="12.75" customHeight="1">
      <c r="C1283" s="299"/>
      <c r="D1283" s="299"/>
      <c r="E1283" s="299"/>
      <c r="G1283" s="208"/>
      <c r="H1283" s="176"/>
      <c r="I1283" s="176"/>
      <c r="L1283" s="204"/>
      <c r="M1283" s="200"/>
      <c r="P1283" s="200"/>
      <c r="Q1283" s="163"/>
      <c r="R1283" s="163"/>
      <c r="S1283" s="163"/>
      <c r="T1283" s="163"/>
      <c r="U1283" s="163"/>
      <c r="V1283" s="163"/>
      <c r="W1283" s="163"/>
      <c r="X1283" s="163"/>
      <c r="Y1283" s="163"/>
    </row>
    <row r="1284" spans="3:25" s="175" customFormat="1" ht="12.75" customHeight="1">
      <c r="C1284" s="299"/>
      <c r="D1284" s="299"/>
      <c r="E1284" s="299"/>
      <c r="G1284" s="208"/>
      <c r="H1284" s="176"/>
      <c r="I1284" s="176"/>
      <c r="L1284" s="204"/>
      <c r="M1284" s="200"/>
      <c r="P1284" s="200"/>
      <c r="Q1284" s="163"/>
      <c r="R1284" s="163"/>
      <c r="S1284" s="163"/>
      <c r="T1284" s="163"/>
      <c r="U1284" s="163"/>
      <c r="V1284" s="163"/>
      <c r="W1284" s="163"/>
      <c r="X1284" s="163"/>
      <c r="Y1284" s="163"/>
    </row>
    <row r="1285" spans="3:25" s="175" customFormat="1" ht="12.75" customHeight="1">
      <c r="C1285" s="299"/>
      <c r="D1285" s="299"/>
      <c r="E1285" s="299"/>
      <c r="G1285" s="208"/>
      <c r="H1285" s="176"/>
      <c r="I1285" s="176"/>
      <c r="L1285" s="204"/>
      <c r="M1285" s="200"/>
      <c r="P1285" s="200"/>
      <c r="Q1285" s="163"/>
      <c r="R1285" s="163"/>
      <c r="S1285" s="163"/>
      <c r="T1285" s="163"/>
      <c r="U1285" s="163"/>
      <c r="V1285" s="163"/>
      <c r="W1285" s="163"/>
      <c r="X1285" s="163"/>
      <c r="Y1285" s="163"/>
    </row>
    <row r="1286" spans="3:25" s="175" customFormat="1" ht="12.75" customHeight="1">
      <c r="C1286" s="299"/>
      <c r="D1286" s="299"/>
      <c r="E1286" s="299"/>
      <c r="G1286" s="208"/>
      <c r="H1286" s="176"/>
      <c r="I1286" s="176"/>
      <c r="L1286" s="204"/>
      <c r="M1286" s="200"/>
      <c r="P1286" s="200"/>
      <c r="Q1286" s="163"/>
      <c r="R1286" s="163"/>
      <c r="S1286" s="163"/>
      <c r="T1286" s="163"/>
      <c r="U1286" s="163"/>
      <c r="V1286" s="163"/>
      <c r="W1286" s="163"/>
      <c r="X1286" s="163"/>
      <c r="Y1286" s="163"/>
    </row>
    <row r="1287" spans="3:25" s="175" customFormat="1" ht="12.75" customHeight="1">
      <c r="C1287" s="299"/>
      <c r="D1287" s="299"/>
      <c r="E1287" s="299"/>
      <c r="G1287" s="208"/>
      <c r="H1287" s="176"/>
      <c r="I1287" s="176"/>
      <c r="L1287" s="204"/>
      <c r="M1287" s="200"/>
      <c r="P1287" s="200"/>
      <c r="Q1287" s="163"/>
      <c r="R1287" s="163"/>
      <c r="S1287" s="163"/>
      <c r="T1287" s="163"/>
      <c r="U1287" s="163"/>
      <c r="V1287" s="163"/>
      <c r="W1287" s="163"/>
      <c r="X1287" s="163"/>
      <c r="Y1287" s="163"/>
    </row>
    <row r="1288" spans="3:25" s="175" customFormat="1" ht="12.75" customHeight="1">
      <c r="C1288" s="299"/>
      <c r="D1288" s="299"/>
      <c r="E1288" s="299"/>
      <c r="G1288" s="208"/>
      <c r="H1288" s="176"/>
      <c r="I1288" s="176"/>
      <c r="L1288" s="204"/>
      <c r="M1288" s="200"/>
      <c r="P1288" s="200"/>
      <c r="Q1288" s="163"/>
      <c r="R1288" s="163"/>
      <c r="S1288" s="163"/>
      <c r="T1288" s="163"/>
      <c r="U1288" s="163"/>
      <c r="V1288" s="163"/>
      <c r="W1288" s="163"/>
      <c r="X1288" s="163"/>
      <c r="Y1288" s="163"/>
    </row>
    <row r="1289" spans="3:25" s="175" customFormat="1" ht="12.75" customHeight="1">
      <c r="C1289" s="299"/>
      <c r="D1289" s="299"/>
      <c r="E1289" s="299"/>
      <c r="G1289" s="208"/>
      <c r="H1289" s="176"/>
      <c r="I1289" s="176"/>
      <c r="L1289" s="204"/>
      <c r="M1289" s="200"/>
      <c r="P1289" s="200"/>
      <c r="Q1289" s="163"/>
      <c r="R1289" s="163"/>
      <c r="S1289" s="163"/>
      <c r="T1289" s="163"/>
      <c r="U1289" s="163"/>
      <c r="V1289" s="163"/>
      <c r="W1289" s="163"/>
      <c r="X1289" s="163"/>
      <c r="Y1289" s="163"/>
    </row>
    <row r="1290" spans="3:25" s="175" customFormat="1" ht="12.75" customHeight="1">
      <c r="C1290" s="299"/>
      <c r="D1290" s="299"/>
      <c r="E1290" s="299"/>
      <c r="G1290" s="208"/>
      <c r="H1290" s="176"/>
      <c r="I1290" s="176"/>
      <c r="L1290" s="204"/>
      <c r="M1290" s="200"/>
      <c r="P1290" s="200"/>
      <c r="Q1290" s="163"/>
      <c r="R1290" s="163"/>
      <c r="S1290" s="163"/>
      <c r="T1290" s="163"/>
      <c r="U1290" s="163"/>
      <c r="V1290" s="163"/>
      <c r="W1290" s="163"/>
      <c r="X1290" s="163"/>
      <c r="Y1290" s="163"/>
    </row>
    <row r="1291" spans="3:25" s="175" customFormat="1" ht="12.75" customHeight="1">
      <c r="C1291" s="299"/>
      <c r="D1291" s="299"/>
      <c r="E1291" s="299"/>
      <c r="G1291" s="208"/>
      <c r="H1291" s="176"/>
      <c r="I1291" s="176"/>
      <c r="L1291" s="204"/>
      <c r="M1291" s="200"/>
      <c r="P1291" s="200"/>
      <c r="Q1291" s="163"/>
      <c r="R1291" s="163"/>
      <c r="S1291" s="163"/>
      <c r="T1291" s="163"/>
      <c r="U1291" s="163"/>
      <c r="V1291" s="163"/>
      <c r="W1291" s="163"/>
      <c r="X1291" s="163"/>
      <c r="Y1291" s="163"/>
    </row>
    <row r="1292" spans="3:25" s="175" customFormat="1" ht="12.75" customHeight="1">
      <c r="C1292" s="299"/>
      <c r="D1292" s="299"/>
      <c r="E1292" s="299"/>
      <c r="G1292" s="208"/>
      <c r="H1292" s="176"/>
      <c r="I1292" s="176"/>
      <c r="L1292" s="204"/>
      <c r="M1292" s="200"/>
      <c r="P1292" s="200"/>
      <c r="Q1292" s="163"/>
      <c r="R1292" s="163"/>
      <c r="S1292" s="163"/>
      <c r="T1292" s="163"/>
      <c r="U1292" s="163"/>
      <c r="V1292" s="163"/>
      <c r="W1292" s="163"/>
      <c r="X1292" s="163"/>
      <c r="Y1292" s="163"/>
    </row>
    <row r="1293" spans="3:25" s="175" customFormat="1" ht="12.75" customHeight="1">
      <c r="C1293" s="299"/>
      <c r="D1293" s="299"/>
      <c r="E1293" s="299"/>
      <c r="G1293" s="208"/>
      <c r="H1293" s="176"/>
      <c r="I1293" s="176"/>
      <c r="L1293" s="204"/>
      <c r="M1293" s="200"/>
      <c r="P1293" s="200"/>
      <c r="Q1293" s="163"/>
      <c r="R1293" s="163"/>
      <c r="S1293" s="163"/>
      <c r="T1293" s="163"/>
      <c r="U1293" s="163"/>
      <c r="V1293" s="163"/>
      <c r="W1293" s="163"/>
      <c r="X1293" s="163"/>
      <c r="Y1293" s="163"/>
    </row>
    <row r="1294" spans="3:25" s="175" customFormat="1" ht="12.75" customHeight="1">
      <c r="C1294" s="299"/>
      <c r="D1294" s="299"/>
      <c r="E1294" s="299"/>
      <c r="G1294" s="208"/>
      <c r="H1294" s="176"/>
      <c r="I1294" s="176"/>
      <c r="L1294" s="204"/>
      <c r="M1294" s="200"/>
      <c r="P1294" s="200"/>
      <c r="Q1294" s="163"/>
      <c r="R1294" s="163"/>
      <c r="S1294" s="163"/>
      <c r="T1294" s="163"/>
      <c r="U1294" s="163"/>
      <c r="V1294" s="163"/>
      <c r="W1294" s="163"/>
      <c r="X1294" s="163"/>
      <c r="Y1294" s="163"/>
    </row>
    <row r="1295" spans="3:25" s="175" customFormat="1" ht="12.75" customHeight="1">
      <c r="C1295" s="299"/>
      <c r="D1295" s="299"/>
      <c r="E1295" s="299"/>
      <c r="G1295" s="208"/>
      <c r="H1295" s="176"/>
      <c r="I1295" s="176"/>
      <c r="L1295" s="204"/>
      <c r="M1295" s="200"/>
      <c r="P1295" s="200"/>
      <c r="Q1295" s="163"/>
      <c r="R1295" s="163"/>
      <c r="S1295" s="163"/>
      <c r="T1295" s="163"/>
      <c r="U1295" s="163"/>
      <c r="V1295" s="163"/>
      <c r="W1295" s="163"/>
      <c r="X1295" s="163"/>
      <c r="Y1295" s="163"/>
    </row>
    <row r="1296" spans="3:25" s="175" customFormat="1" ht="12.75" customHeight="1">
      <c r="C1296" s="299"/>
      <c r="D1296" s="299"/>
      <c r="E1296" s="299"/>
      <c r="G1296" s="208"/>
      <c r="H1296" s="176"/>
      <c r="I1296" s="176"/>
      <c r="L1296" s="204"/>
      <c r="M1296" s="200"/>
      <c r="P1296" s="200"/>
      <c r="Q1296" s="163"/>
      <c r="R1296" s="163"/>
      <c r="S1296" s="163"/>
      <c r="T1296" s="163"/>
      <c r="U1296" s="163"/>
      <c r="V1296" s="163"/>
      <c r="W1296" s="163"/>
      <c r="X1296" s="163"/>
      <c r="Y1296" s="163"/>
    </row>
    <row r="1297" spans="3:25" s="175" customFormat="1" ht="12.75" customHeight="1">
      <c r="C1297" s="299"/>
      <c r="D1297" s="299"/>
      <c r="E1297" s="299"/>
      <c r="G1297" s="208"/>
      <c r="H1297" s="176"/>
      <c r="I1297" s="176"/>
      <c r="L1297" s="204"/>
      <c r="M1297" s="200"/>
      <c r="P1297" s="200"/>
      <c r="Q1297" s="163"/>
      <c r="R1297" s="163"/>
      <c r="S1297" s="163"/>
      <c r="T1297" s="163"/>
      <c r="U1297" s="163"/>
      <c r="V1297" s="163"/>
      <c r="W1297" s="163"/>
      <c r="X1297" s="163"/>
      <c r="Y1297" s="163"/>
    </row>
    <row r="1298" spans="3:25" s="175" customFormat="1" ht="12.75" customHeight="1">
      <c r="C1298" s="299"/>
      <c r="D1298" s="299"/>
      <c r="E1298" s="299"/>
      <c r="G1298" s="208"/>
      <c r="H1298" s="176"/>
      <c r="I1298" s="176"/>
      <c r="L1298" s="204"/>
      <c r="M1298" s="200"/>
      <c r="P1298" s="200"/>
      <c r="Q1298" s="163"/>
      <c r="R1298" s="163"/>
      <c r="S1298" s="163"/>
      <c r="T1298" s="163"/>
      <c r="U1298" s="163"/>
      <c r="V1298" s="163"/>
      <c r="W1298" s="163"/>
      <c r="X1298" s="163"/>
      <c r="Y1298" s="163"/>
    </row>
    <row r="1299" spans="3:25" s="175" customFormat="1" ht="12.75" customHeight="1">
      <c r="C1299" s="299"/>
      <c r="D1299" s="299"/>
      <c r="E1299" s="299"/>
      <c r="G1299" s="208"/>
      <c r="H1299" s="176"/>
      <c r="I1299" s="176"/>
      <c r="L1299" s="204"/>
      <c r="M1299" s="200"/>
      <c r="P1299" s="200"/>
      <c r="Q1299" s="163"/>
      <c r="R1299" s="163"/>
      <c r="S1299" s="163"/>
      <c r="T1299" s="163"/>
      <c r="U1299" s="163"/>
      <c r="V1299" s="163"/>
      <c r="W1299" s="163"/>
      <c r="X1299" s="163"/>
      <c r="Y1299" s="163"/>
    </row>
    <row r="1300" spans="3:25" s="175" customFormat="1" ht="12.75" customHeight="1">
      <c r="C1300" s="299"/>
      <c r="D1300" s="299"/>
      <c r="E1300" s="299"/>
      <c r="G1300" s="208"/>
      <c r="H1300" s="176"/>
      <c r="I1300" s="176"/>
      <c r="L1300" s="204"/>
      <c r="M1300" s="200"/>
      <c r="P1300" s="200"/>
      <c r="Q1300" s="163"/>
      <c r="R1300" s="163"/>
      <c r="S1300" s="163"/>
      <c r="T1300" s="163"/>
      <c r="U1300" s="163"/>
      <c r="V1300" s="163"/>
      <c r="W1300" s="163"/>
      <c r="X1300" s="163"/>
      <c r="Y1300" s="163"/>
    </row>
    <row r="1301" spans="3:25" s="175" customFormat="1" ht="12.75" customHeight="1">
      <c r="C1301" s="299"/>
      <c r="D1301" s="299"/>
      <c r="E1301" s="299"/>
      <c r="G1301" s="208"/>
      <c r="H1301" s="176"/>
      <c r="I1301" s="176"/>
      <c r="L1301" s="204"/>
      <c r="M1301" s="200"/>
      <c r="P1301" s="200"/>
      <c r="Q1301" s="163"/>
      <c r="R1301" s="163"/>
      <c r="S1301" s="163"/>
      <c r="T1301" s="163"/>
      <c r="U1301" s="163"/>
      <c r="V1301" s="163"/>
      <c r="W1301" s="163"/>
      <c r="X1301" s="163"/>
      <c r="Y1301" s="163"/>
    </row>
    <row r="1302" spans="3:25" s="175" customFormat="1" ht="12.75" customHeight="1">
      <c r="C1302" s="299"/>
      <c r="D1302" s="299"/>
      <c r="E1302" s="299"/>
      <c r="G1302" s="208"/>
      <c r="H1302" s="176"/>
      <c r="I1302" s="176"/>
      <c r="L1302" s="204"/>
      <c r="M1302" s="200"/>
      <c r="P1302" s="200"/>
      <c r="Q1302" s="163"/>
      <c r="R1302" s="163"/>
      <c r="S1302" s="163"/>
      <c r="T1302" s="163"/>
      <c r="U1302" s="163"/>
      <c r="V1302" s="163"/>
      <c r="W1302" s="163"/>
      <c r="X1302" s="163"/>
      <c r="Y1302" s="163"/>
    </row>
    <row r="1303" spans="3:25" s="175" customFormat="1" ht="12.75" customHeight="1">
      <c r="C1303" s="299"/>
      <c r="D1303" s="299"/>
      <c r="E1303" s="299"/>
      <c r="G1303" s="208"/>
      <c r="H1303" s="176"/>
      <c r="I1303" s="176"/>
      <c r="L1303" s="204"/>
      <c r="M1303" s="200"/>
      <c r="P1303" s="200"/>
      <c r="Q1303" s="163"/>
      <c r="R1303" s="163"/>
      <c r="S1303" s="163"/>
      <c r="T1303" s="163"/>
      <c r="U1303" s="163"/>
      <c r="V1303" s="163"/>
      <c r="W1303" s="163"/>
      <c r="X1303" s="163"/>
      <c r="Y1303" s="163"/>
    </row>
    <row r="1304" spans="3:25" s="175" customFormat="1" ht="12.75" customHeight="1">
      <c r="C1304" s="299"/>
      <c r="D1304" s="299"/>
      <c r="E1304" s="299"/>
      <c r="G1304" s="208"/>
      <c r="H1304" s="176"/>
      <c r="I1304" s="176"/>
      <c r="L1304" s="204"/>
      <c r="M1304" s="200"/>
      <c r="P1304" s="200"/>
      <c r="Q1304" s="163"/>
      <c r="R1304" s="163"/>
      <c r="S1304" s="163"/>
      <c r="T1304" s="163"/>
      <c r="U1304" s="163"/>
      <c r="V1304" s="163"/>
      <c r="W1304" s="163"/>
      <c r="X1304" s="163"/>
      <c r="Y1304" s="163"/>
    </row>
    <row r="1305" spans="3:25" s="175" customFormat="1" ht="12.75" customHeight="1">
      <c r="C1305" s="299"/>
      <c r="D1305" s="299"/>
      <c r="E1305" s="299"/>
      <c r="G1305" s="208"/>
      <c r="H1305" s="176"/>
      <c r="I1305" s="176"/>
      <c r="L1305" s="204"/>
      <c r="M1305" s="200"/>
      <c r="P1305" s="200"/>
      <c r="Q1305" s="163"/>
      <c r="R1305" s="163"/>
      <c r="S1305" s="163"/>
      <c r="T1305" s="163"/>
      <c r="U1305" s="163"/>
      <c r="V1305" s="163"/>
      <c r="W1305" s="163"/>
      <c r="X1305" s="163"/>
      <c r="Y1305" s="163"/>
    </row>
    <row r="1306" spans="3:25" s="175" customFormat="1" ht="12.75" customHeight="1">
      <c r="C1306" s="299"/>
      <c r="D1306" s="299"/>
      <c r="E1306" s="299"/>
      <c r="G1306" s="208"/>
      <c r="H1306" s="176"/>
      <c r="I1306" s="176"/>
      <c r="L1306" s="204"/>
      <c r="M1306" s="200"/>
      <c r="P1306" s="200"/>
      <c r="Q1306" s="163"/>
      <c r="R1306" s="163"/>
      <c r="S1306" s="163"/>
      <c r="T1306" s="163"/>
      <c r="U1306" s="163"/>
      <c r="V1306" s="163"/>
      <c r="W1306" s="163"/>
      <c r="X1306" s="163"/>
      <c r="Y1306" s="163"/>
    </row>
    <row r="1307" spans="3:25" s="175" customFormat="1" ht="12.75" customHeight="1">
      <c r="C1307" s="299"/>
      <c r="D1307" s="299"/>
      <c r="E1307" s="299"/>
      <c r="G1307" s="208"/>
      <c r="H1307" s="176"/>
      <c r="I1307" s="176"/>
      <c r="L1307" s="204"/>
      <c r="M1307" s="200"/>
      <c r="P1307" s="200"/>
      <c r="Q1307" s="163"/>
      <c r="R1307" s="163"/>
      <c r="S1307" s="163"/>
      <c r="T1307" s="163"/>
      <c r="U1307" s="163"/>
      <c r="V1307" s="163"/>
      <c r="W1307" s="163"/>
      <c r="X1307" s="163"/>
      <c r="Y1307" s="163"/>
    </row>
    <row r="1308" spans="3:25" s="175" customFormat="1" ht="12.75" customHeight="1">
      <c r="C1308" s="299"/>
      <c r="D1308" s="299"/>
      <c r="E1308" s="299"/>
      <c r="G1308" s="208"/>
      <c r="H1308" s="176"/>
      <c r="I1308" s="176"/>
      <c r="L1308" s="204"/>
      <c r="M1308" s="200"/>
      <c r="P1308" s="200"/>
      <c r="Q1308" s="163"/>
      <c r="R1308" s="163"/>
      <c r="S1308" s="163"/>
      <c r="T1308" s="163"/>
      <c r="U1308" s="163"/>
      <c r="V1308" s="163"/>
      <c r="W1308" s="163"/>
      <c r="X1308" s="163"/>
      <c r="Y1308" s="163"/>
    </row>
    <row r="1309" spans="3:25" s="175" customFormat="1" ht="12.75" customHeight="1">
      <c r="C1309" s="299"/>
      <c r="D1309" s="299"/>
      <c r="E1309" s="299"/>
      <c r="G1309" s="208"/>
      <c r="H1309" s="176"/>
      <c r="I1309" s="176"/>
      <c r="L1309" s="204"/>
      <c r="M1309" s="200"/>
      <c r="P1309" s="200"/>
      <c r="Q1309" s="163"/>
      <c r="R1309" s="163"/>
      <c r="S1309" s="163"/>
      <c r="T1309" s="163"/>
      <c r="U1309" s="163"/>
      <c r="V1309" s="163"/>
      <c r="W1309" s="163"/>
      <c r="X1309" s="163"/>
      <c r="Y1309" s="163"/>
    </row>
    <row r="1310" spans="3:25" s="175" customFormat="1" ht="12.75" customHeight="1">
      <c r="C1310" s="299"/>
      <c r="D1310" s="299"/>
      <c r="E1310" s="299"/>
      <c r="G1310" s="208"/>
      <c r="H1310" s="176"/>
      <c r="I1310" s="176"/>
      <c r="L1310" s="204"/>
      <c r="M1310" s="200"/>
      <c r="P1310" s="200"/>
      <c r="Q1310" s="163"/>
      <c r="R1310" s="163"/>
      <c r="S1310" s="163"/>
      <c r="T1310" s="163"/>
      <c r="U1310" s="163"/>
      <c r="V1310" s="163"/>
      <c r="W1310" s="163"/>
      <c r="X1310" s="163"/>
      <c r="Y1310" s="163"/>
    </row>
    <row r="1311" spans="3:25" s="175" customFormat="1" ht="12.75" customHeight="1">
      <c r="C1311" s="299"/>
      <c r="D1311" s="299"/>
      <c r="E1311" s="299"/>
      <c r="G1311" s="208"/>
      <c r="H1311" s="176"/>
      <c r="I1311" s="176"/>
      <c r="L1311" s="204"/>
      <c r="M1311" s="200"/>
      <c r="P1311" s="200"/>
      <c r="Q1311" s="163"/>
      <c r="R1311" s="163"/>
      <c r="S1311" s="163"/>
      <c r="T1311" s="163"/>
      <c r="U1311" s="163"/>
      <c r="V1311" s="163"/>
      <c r="W1311" s="163"/>
      <c r="X1311" s="163"/>
      <c r="Y1311" s="163"/>
    </row>
    <row r="1312" spans="3:25" s="175" customFormat="1" ht="12.75" customHeight="1">
      <c r="C1312" s="299"/>
      <c r="D1312" s="299"/>
      <c r="E1312" s="299"/>
      <c r="G1312" s="208"/>
      <c r="H1312" s="176"/>
      <c r="I1312" s="176"/>
      <c r="L1312" s="204"/>
      <c r="M1312" s="200"/>
      <c r="P1312" s="200"/>
      <c r="Q1312" s="163"/>
      <c r="R1312" s="163"/>
      <c r="S1312" s="163"/>
      <c r="T1312" s="163"/>
      <c r="U1312" s="163"/>
      <c r="V1312" s="163"/>
      <c r="W1312" s="163"/>
      <c r="X1312" s="163"/>
      <c r="Y1312" s="163"/>
    </row>
    <row r="1313" spans="3:25" s="175" customFormat="1" ht="12.75" customHeight="1">
      <c r="C1313" s="299"/>
      <c r="D1313" s="299"/>
      <c r="E1313" s="299"/>
      <c r="G1313" s="208"/>
      <c r="H1313" s="176"/>
      <c r="I1313" s="176"/>
      <c r="L1313" s="204"/>
      <c r="M1313" s="200"/>
      <c r="P1313" s="200"/>
      <c r="Q1313" s="163"/>
      <c r="R1313" s="163"/>
      <c r="S1313" s="163"/>
      <c r="T1313" s="163"/>
      <c r="U1313" s="163"/>
      <c r="V1313" s="163"/>
      <c r="W1313" s="163"/>
      <c r="X1313" s="163"/>
      <c r="Y1313" s="163"/>
    </row>
    <row r="1314" spans="3:25" s="175" customFormat="1" ht="12.75" customHeight="1">
      <c r="C1314" s="299"/>
      <c r="D1314" s="299"/>
      <c r="E1314" s="299"/>
      <c r="G1314" s="208"/>
      <c r="H1314" s="176"/>
      <c r="I1314" s="176"/>
      <c r="L1314" s="204"/>
      <c r="M1314" s="200"/>
      <c r="P1314" s="200"/>
      <c r="Q1314" s="163"/>
      <c r="R1314" s="163"/>
      <c r="S1314" s="163"/>
      <c r="T1314" s="163"/>
      <c r="U1314" s="163"/>
      <c r="V1314" s="163"/>
      <c r="W1314" s="163"/>
      <c r="X1314" s="163"/>
      <c r="Y1314" s="163"/>
    </row>
    <row r="1315" spans="3:25" s="175" customFormat="1" ht="12.75" customHeight="1">
      <c r="C1315" s="299"/>
      <c r="D1315" s="299"/>
      <c r="E1315" s="299"/>
      <c r="G1315" s="208"/>
      <c r="H1315" s="176"/>
      <c r="I1315" s="176"/>
      <c r="L1315" s="204"/>
      <c r="M1315" s="200"/>
      <c r="P1315" s="200"/>
      <c r="Q1315" s="163"/>
      <c r="R1315" s="163"/>
      <c r="S1315" s="163"/>
      <c r="T1315" s="163"/>
      <c r="U1315" s="163"/>
      <c r="V1315" s="163"/>
      <c r="W1315" s="163"/>
      <c r="X1315" s="163"/>
      <c r="Y1315" s="163"/>
    </row>
    <row r="1316" spans="3:25" s="175" customFormat="1" ht="12.75" customHeight="1">
      <c r="C1316" s="299"/>
      <c r="D1316" s="299"/>
      <c r="E1316" s="299"/>
      <c r="G1316" s="208"/>
      <c r="H1316" s="176"/>
      <c r="I1316" s="176"/>
      <c r="L1316" s="204"/>
      <c r="M1316" s="200"/>
      <c r="P1316" s="200"/>
      <c r="Q1316" s="163"/>
      <c r="R1316" s="163"/>
      <c r="S1316" s="163"/>
      <c r="T1316" s="163"/>
      <c r="U1316" s="163"/>
      <c r="V1316" s="163"/>
      <c r="W1316" s="163"/>
      <c r="X1316" s="163"/>
      <c r="Y1316" s="163"/>
    </row>
    <row r="1317" spans="3:25" s="175" customFormat="1" ht="12.75" customHeight="1">
      <c r="C1317" s="299"/>
      <c r="D1317" s="299"/>
      <c r="E1317" s="299"/>
      <c r="G1317" s="208"/>
      <c r="H1317" s="176"/>
      <c r="I1317" s="176"/>
      <c r="L1317" s="204"/>
      <c r="M1317" s="200"/>
      <c r="P1317" s="200"/>
      <c r="Q1317" s="163"/>
      <c r="R1317" s="163"/>
      <c r="S1317" s="163"/>
      <c r="T1317" s="163"/>
      <c r="U1317" s="163"/>
      <c r="V1317" s="163"/>
      <c r="W1317" s="163"/>
      <c r="X1317" s="163"/>
      <c r="Y1317" s="163"/>
    </row>
    <row r="1318" spans="3:25" s="175" customFormat="1" ht="12.75" customHeight="1">
      <c r="C1318" s="299"/>
      <c r="D1318" s="299"/>
      <c r="E1318" s="299"/>
      <c r="G1318" s="208"/>
      <c r="H1318" s="176"/>
      <c r="I1318" s="176"/>
      <c r="L1318" s="204"/>
      <c r="M1318" s="200"/>
      <c r="P1318" s="200"/>
      <c r="Q1318" s="163"/>
      <c r="R1318" s="163"/>
      <c r="S1318" s="163"/>
      <c r="T1318" s="163"/>
      <c r="U1318" s="163"/>
      <c r="V1318" s="163"/>
      <c r="W1318" s="163"/>
      <c r="X1318" s="163"/>
      <c r="Y1318" s="163"/>
    </row>
    <row r="1319" spans="3:25" s="175" customFormat="1" ht="12.75" customHeight="1">
      <c r="C1319" s="299"/>
      <c r="D1319" s="299"/>
      <c r="E1319" s="299"/>
      <c r="G1319" s="208"/>
      <c r="H1319" s="176"/>
      <c r="I1319" s="176"/>
      <c r="L1319" s="204"/>
      <c r="M1319" s="200"/>
      <c r="P1319" s="200"/>
      <c r="Q1319" s="163"/>
      <c r="R1319" s="163"/>
      <c r="S1319" s="163"/>
      <c r="T1319" s="163"/>
      <c r="U1319" s="163"/>
      <c r="V1319" s="163"/>
      <c r="W1319" s="163"/>
      <c r="X1319" s="163"/>
      <c r="Y1319" s="163"/>
    </row>
    <row r="1320" spans="3:25" s="175" customFormat="1" ht="12.75" customHeight="1">
      <c r="C1320" s="299"/>
      <c r="D1320" s="299"/>
      <c r="E1320" s="299"/>
      <c r="G1320" s="208"/>
      <c r="H1320" s="176"/>
      <c r="I1320" s="176"/>
      <c r="L1320" s="204"/>
      <c r="M1320" s="200"/>
      <c r="P1320" s="200"/>
      <c r="Q1320" s="163"/>
      <c r="R1320" s="163"/>
      <c r="S1320" s="163"/>
      <c r="T1320" s="163"/>
      <c r="U1320" s="163"/>
      <c r="V1320" s="163"/>
      <c r="W1320" s="163"/>
      <c r="X1320" s="163"/>
      <c r="Y1320" s="163"/>
    </row>
    <row r="1321" spans="3:25" s="175" customFormat="1" ht="12.75" customHeight="1">
      <c r="C1321" s="299"/>
      <c r="D1321" s="299"/>
      <c r="E1321" s="299"/>
      <c r="G1321" s="208"/>
      <c r="H1321" s="176"/>
      <c r="I1321" s="176"/>
      <c r="L1321" s="204"/>
      <c r="M1321" s="200"/>
      <c r="P1321" s="200"/>
      <c r="Q1321" s="163"/>
      <c r="R1321" s="163"/>
      <c r="S1321" s="163"/>
      <c r="T1321" s="163"/>
      <c r="U1321" s="163"/>
      <c r="V1321" s="163"/>
      <c r="W1321" s="163"/>
      <c r="X1321" s="163"/>
      <c r="Y1321" s="163"/>
    </row>
    <row r="1322" spans="3:25" s="175" customFormat="1" ht="12.75" customHeight="1">
      <c r="C1322" s="299"/>
      <c r="D1322" s="299"/>
      <c r="E1322" s="299"/>
      <c r="G1322" s="208"/>
      <c r="H1322" s="176"/>
      <c r="I1322" s="176"/>
      <c r="L1322" s="204"/>
      <c r="M1322" s="200"/>
      <c r="P1322" s="200"/>
      <c r="Q1322" s="163"/>
      <c r="R1322" s="163"/>
      <c r="S1322" s="163"/>
      <c r="T1322" s="163"/>
      <c r="U1322" s="163"/>
      <c r="V1322" s="163"/>
      <c r="W1322" s="163"/>
      <c r="X1322" s="163"/>
      <c r="Y1322" s="163"/>
    </row>
    <row r="1323" spans="3:25" s="175" customFormat="1" ht="12.75" customHeight="1">
      <c r="C1323" s="299"/>
      <c r="D1323" s="299"/>
      <c r="E1323" s="299"/>
      <c r="G1323" s="208"/>
      <c r="H1323" s="176"/>
      <c r="I1323" s="176"/>
      <c r="L1323" s="204"/>
      <c r="M1323" s="200"/>
      <c r="P1323" s="200"/>
      <c r="Q1323" s="163"/>
      <c r="R1323" s="163"/>
      <c r="S1323" s="163"/>
      <c r="T1323" s="163"/>
      <c r="U1323" s="163"/>
      <c r="V1323" s="163"/>
      <c r="W1323" s="163"/>
      <c r="X1323" s="163"/>
      <c r="Y1323" s="163"/>
    </row>
    <row r="1324" spans="3:25" s="175" customFormat="1" ht="12.75" customHeight="1">
      <c r="C1324" s="299"/>
      <c r="D1324" s="299"/>
      <c r="E1324" s="299"/>
      <c r="G1324" s="208"/>
      <c r="H1324" s="176"/>
      <c r="I1324" s="176"/>
      <c r="L1324" s="204"/>
      <c r="M1324" s="200"/>
      <c r="P1324" s="200"/>
      <c r="Q1324" s="163"/>
      <c r="R1324" s="163"/>
      <c r="S1324" s="163"/>
      <c r="T1324" s="163"/>
      <c r="U1324" s="163"/>
      <c r="V1324" s="163"/>
      <c r="W1324" s="163"/>
      <c r="X1324" s="163"/>
      <c r="Y1324" s="163"/>
    </row>
    <row r="1325" spans="3:25" s="175" customFormat="1" ht="12.75" customHeight="1">
      <c r="C1325" s="299"/>
      <c r="D1325" s="299"/>
      <c r="E1325" s="299"/>
      <c r="G1325" s="208"/>
      <c r="H1325" s="176"/>
      <c r="I1325" s="176"/>
      <c r="L1325" s="204"/>
      <c r="M1325" s="200"/>
      <c r="P1325" s="200"/>
      <c r="Q1325" s="163"/>
      <c r="R1325" s="163"/>
      <c r="S1325" s="163"/>
      <c r="T1325" s="163"/>
      <c r="U1325" s="163"/>
      <c r="V1325" s="163"/>
      <c r="W1325" s="163"/>
      <c r="X1325" s="163"/>
      <c r="Y1325" s="163"/>
    </row>
    <row r="1326" spans="3:25" s="175" customFormat="1" ht="12.75" customHeight="1">
      <c r="C1326" s="299"/>
      <c r="D1326" s="299"/>
      <c r="E1326" s="299"/>
      <c r="G1326" s="208"/>
      <c r="H1326" s="176"/>
      <c r="I1326" s="176"/>
      <c r="L1326" s="204"/>
      <c r="M1326" s="200"/>
      <c r="P1326" s="200"/>
      <c r="Q1326" s="163"/>
      <c r="R1326" s="163"/>
      <c r="S1326" s="163"/>
      <c r="T1326" s="163"/>
      <c r="U1326" s="163"/>
      <c r="V1326" s="163"/>
      <c r="W1326" s="163"/>
      <c r="X1326" s="163"/>
      <c r="Y1326" s="163"/>
    </row>
    <row r="1327" spans="3:25" s="175" customFormat="1" ht="12.75" customHeight="1">
      <c r="C1327" s="299"/>
      <c r="D1327" s="299"/>
      <c r="E1327" s="299"/>
      <c r="G1327" s="208"/>
      <c r="H1327" s="176"/>
      <c r="I1327" s="176"/>
      <c r="L1327" s="204"/>
      <c r="M1327" s="200"/>
      <c r="P1327" s="200"/>
      <c r="Q1327" s="163"/>
      <c r="R1327" s="163"/>
      <c r="S1327" s="163"/>
      <c r="T1327" s="163"/>
      <c r="U1327" s="163"/>
      <c r="V1327" s="163"/>
      <c r="W1327" s="163"/>
      <c r="X1327" s="163"/>
      <c r="Y1327" s="163"/>
    </row>
    <row r="1328" spans="3:25" s="175" customFormat="1" ht="12.75" customHeight="1">
      <c r="C1328" s="299"/>
      <c r="D1328" s="299"/>
      <c r="E1328" s="299"/>
      <c r="G1328" s="208"/>
      <c r="H1328" s="176"/>
      <c r="I1328" s="176"/>
      <c r="L1328" s="204"/>
      <c r="M1328" s="200"/>
      <c r="P1328" s="200"/>
      <c r="Q1328" s="163"/>
      <c r="R1328" s="163"/>
      <c r="S1328" s="163"/>
      <c r="T1328" s="163"/>
      <c r="U1328" s="163"/>
      <c r="V1328" s="163"/>
      <c r="W1328" s="163"/>
      <c r="X1328" s="163"/>
      <c r="Y1328" s="163"/>
    </row>
    <row r="1329" spans="3:25" s="175" customFormat="1" ht="12.75" customHeight="1">
      <c r="C1329" s="299"/>
      <c r="D1329" s="299"/>
      <c r="E1329" s="299"/>
      <c r="G1329" s="208"/>
      <c r="H1329" s="176"/>
      <c r="I1329" s="176"/>
      <c r="L1329" s="204"/>
      <c r="M1329" s="200"/>
      <c r="P1329" s="200"/>
      <c r="Q1329" s="163"/>
      <c r="R1329" s="163"/>
      <c r="S1329" s="163"/>
      <c r="T1329" s="163"/>
      <c r="U1329" s="163"/>
      <c r="V1329" s="163"/>
      <c r="W1329" s="163"/>
      <c r="X1329" s="163"/>
      <c r="Y1329" s="163"/>
    </row>
    <row r="1330" spans="3:25" s="175" customFormat="1" ht="12.75" customHeight="1">
      <c r="C1330" s="299"/>
      <c r="D1330" s="299"/>
      <c r="E1330" s="299"/>
      <c r="G1330" s="208"/>
      <c r="H1330" s="176"/>
      <c r="I1330" s="176"/>
      <c r="L1330" s="204"/>
      <c r="M1330" s="200"/>
      <c r="P1330" s="200"/>
      <c r="Q1330" s="163"/>
      <c r="R1330" s="163"/>
      <c r="S1330" s="163"/>
      <c r="T1330" s="163"/>
      <c r="U1330" s="163"/>
      <c r="V1330" s="163"/>
      <c r="W1330" s="163"/>
      <c r="X1330" s="163"/>
      <c r="Y1330" s="163"/>
    </row>
    <row r="1331" spans="3:25" s="175" customFormat="1" ht="12.75" customHeight="1">
      <c r="C1331" s="299"/>
      <c r="D1331" s="299"/>
      <c r="E1331" s="299"/>
      <c r="G1331" s="208"/>
      <c r="H1331" s="176"/>
      <c r="I1331" s="176"/>
      <c r="L1331" s="204"/>
      <c r="M1331" s="200"/>
      <c r="P1331" s="200"/>
      <c r="Q1331" s="163"/>
      <c r="R1331" s="163"/>
      <c r="S1331" s="163"/>
      <c r="T1331" s="163"/>
      <c r="U1331" s="163"/>
      <c r="V1331" s="163"/>
      <c r="W1331" s="163"/>
      <c r="X1331" s="163"/>
      <c r="Y1331" s="163"/>
    </row>
    <row r="1332" spans="3:25" s="175" customFormat="1" ht="12.75" customHeight="1">
      <c r="C1332" s="299"/>
      <c r="D1332" s="299"/>
      <c r="E1332" s="299"/>
      <c r="G1332" s="208"/>
      <c r="H1332" s="176"/>
      <c r="I1332" s="176"/>
      <c r="L1332" s="204"/>
      <c r="M1332" s="200"/>
      <c r="P1332" s="200"/>
      <c r="Q1332" s="163"/>
      <c r="R1332" s="163"/>
      <c r="S1332" s="163"/>
      <c r="T1332" s="163"/>
      <c r="U1332" s="163"/>
      <c r="V1332" s="163"/>
      <c r="W1332" s="163"/>
      <c r="X1332" s="163"/>
      <c r="Y1332" s="163"/>
    </row>
    <row r="1333" spans="3:25" s="175" customFormat="1" ht="12.75" customHeight="1">
      <c r="C1333" s="299"/>
      <c r="D1333" s="299"/>
      <c r="E1333" s="299"/>
      <c r="G1333" s="208"/>
      <c r="H1333" s="176"/>
      <c r="I1333" s="176"/>
      <c r="L1333" s="204"/>
      <c r="M1333" s="200"/>
      <c r="P1333" s="200"/>
      <c r="Q1333" s="163"/>
      <c r="R1333" s="163"/>
      <c r="S1333" s="163"/>
      <c r="T1333" s="163"/>
      <c r="U1333" s="163"/>
      <c r="V1333" s="163"/>
      <c r="W1333" s="163"/>
      <c r="X1333" s="163"/>
      <c r="Y1333" s="163"/>
    </row>
    <row r="1334" spans="3:25" s="175" customFormat="1" ht="12.75" customHeight="1">
      <c r="C1334" s="299"/>
      <c r="D1334" s="299"/>
      <c r="E1334" s="299"/>
      <c r="G1334" s="208"/>
      <c r="H1334" s="176"/>
      <c r="I1334" s="176"/>
      <c r="L1334" s="204"/>
      <c r="M1334" s="200"/>
      <c r="P1334" s="200"/>
      <c r="Q1334" s="163"/>
      <c r="R1334" s="163"/>
      <c r="S1334" s="163"/>
      <c r="T1334" s="163"/>
      <c r="U1334" s="163"/>
      <c r="V1334" s="163"/>
      <c r="W1334" s="163"/>
      <c r="X1334" s="163"/>
      <c r="Y1334" s="163"/>
    </row>
    <row r="1335" spans="3:25" s="175" customFormat="1" ht="12.75" customHeight="1">
      <c r="C1335" s="299"/>
      <c r="D1335" s="299"/>
      <c r="E1335" s="299"/>
      <c r="G1335" s="208"/>
      <c r="H1335" s="176"/>
      <c r="I1335" s="176"/>
      <c r="L1335" s="204"/>
      <c r="M1335" s="200"/>
      <c r="P1335" s="200"/>
      <c r="Q1335" s="163"/>
      <c r="R1335" s="163"/>
      <c r="S1335" s="163"/>
      <c r="T1335" s="163"/>
      <c r="U1335" s="163"/>
      <c r="V1335" s="163"/>
      <c r="W1335" s="163"/>
      <c r="X1335" s="163"/>
      <c r="Y1335" s="163"/>
    </row>
    <row r="1336" spans="3:25" s="175" customFormat="1" ht="12.75" customHeight="1">
      <c r="C1336" s="299"/>
      <c r="D1336" s="299"/>
      <c r="E1336" s="299"/>
      <c r="G1336" s="208"/>
      <c r="H1336" s="176"/>
      <c r="I1336" s="176"/>
      <c r="L1336" s="204"/>
      <c r="M1336" s="200"/>
      <c r="P1336" s="200"/>
      <c r="Q1336" s="163"/>
      <c r="R1336" s="163"/>
      <c r="S1336" s="163"/>
      <c r="T1336" s="163"/>
      <c r="U1336" s="163"/>
      <c r="V1336" s="163"/>
      <c r="W1336" s="163"/>
      <c r="X1336" s="163"/>
      <c r="Y1336" s="163"/>
    </row>
    <row r="1337" spans="3:25" s="175" customFormat="1" ht="12.75" customHeight="1">
      <c r="C1337" s="299"/>
      <c r="D1337" s="299"/>
      <c r="E1337" s="299"/>
      <c r="G1337" s="208"/>
      <c r="H1337" s="176"/>
      <c r="I1337" s="176"/>
      <c r="L1337" s="204"/>
      <c r="M1337" s="200"/>
      <c r="P1337" s="200"/>
      <c r="Q1337" s="163"/>
      <c r="R1337" s="163"/>
      <c r="S1337" s="163"/>
      <c r="T1337" s="163"/>
      <c r="U1337" s="163"/>
      <c r="V1337" s="163"/>
      <c r="W1337" s="163"/>
      <c r="X1337" s="163"/>
      <c r="Y1337" s="163"/>
    </row>
    <row r="1338" spans="3:25" s="175" customFormat="1" ht="12.75" customHeight="1">
      <c r="C1338" s="299"/>
      <c r="D1338" s="299"/>
      <c r="E1338" s="299"/>
      <c r="G1338" s="208"/>
      <c r="H1338" s="176"/>
      <c r="I1338" s="176"/>
      <c r="L1338" s="204"/>
      <c r="M1338" s="200"/>
      <c r="P1338" s="200"/>
      <c r="Q1338" s="163"/>
      <c r="R1338" s="163"/>
      <c r="S1338" s="163"/>
      <c r="T1338" s="163"/>
      <c r="U1338" s="163"/>
      <c r="V1338" s="163"/>
      <c r="W1338" s="163"/>
      <c r="X1338" s="163"/>
      <c r="Y1338" s="163"/>
    </row>
    <row r="1339" spans="3:25" s="175" customFormat="1" ht="12.75" customHeight="1">
      <c r="C1339" s="299"/>
      <c r="D1339" s="299"/>
      <c r="E1339" s="299"/>
      <c r="G1339" s="208"/>
      <c r="H1339" s="176"/>
      <c r="I1339" s="176"/>
      <c r="L1339" s="204"/>
      <c r="M1339" s="200"/>
      <c r="P1339" s="200"/>
      <c r="Q1339" s="163"/>
      <c r="R1339" s="163"/>
      <c r="S1339" s="163"/>
      <c r="T1339" s="163"/>
      <c r="U1339" s="163"/>
      <c r="V1339" s="163"/>
      <c r="W1339" s="163"/>
      <c r="X1339" s="163"/>
      <c r="Y1339" s="163"/>
    </row>
    <row r="1340" spans="3:25" s="175" customFormat="1" ht="12.75" customHeight="1">
      <c r="C1340" s="299"/>
      <c r="D1340" s="299"/>
      <c r="E1340" s="299"/>
      <c r="G1340" s="208"/>
      <c r="H1340" s="176"/>
      <c r="I1340" s="176"/>
      <c r="L1340" s="204"/>
      <c r="M1340" s="200"/>
      <c r="P1340" s="200"/>
      <c r="Q1340" s="163"/>
      <c r="R1340" s="163"/>
      <c r="S1340" s="163"/>
      <c r="T1340" s="163"/>
      <c r="U1340" s="163"/>
      <c r="V1340" s="163"/>
      <c r="W1340" s="163"/>
      <c r="X1340" s="163"/>
      <c r="Y1340" s="163"/>
    </row>
    <row r="1341" spans="3:25" s="175" customFormat="1" ht="12.75" customHeight="1">
      <c r="C1341" s="299"/>
      <c r="D1341" s="299"/>
      <c r="E1341" s="299"/>
      <c r="G1341" s="208"/>
      <c r="H1341" s="176"/>
      <c r="I1341" s="176"/>
      <c r="L1341" s="204"/>
      <c r="M1341" s="200"/>
      <c r="P1341" s="200"/>
      <c r="Q1341" s="163"/>
      <c r="R1341" s="163"/>
      <c r="S1341" s="163"/>
      <c r="T1341" s="163"/>
      <c r="U1341" s="163"/>
      <c r="V1341" s="163"/>
      <c r="W1341" s="163"/>
      <c r="X1341" s="163"/>
      <c r="Y1341" s="163"/>
    </row>
    <row r="1342" spans="3:25" s="175" customFormat="1" ht="12.75" customHeight="1">
      <c r="C1342" s="299"/>
      <c r="D1342" s="299"/>
      <c r="E1342" s="299"/>
      <c r="G1342" s="208"/>
      <c r="H1342" s="176"/>
      <c r="I1342" s="176"/>
      <c r="L1342" s="204"/>
      <c r="M1342" s="200"/>
      <c r="P1342" s="200"/>
      <c r="Q1342" s="163"/>
      <c r="R1342" s="163"/>
      <c r="S1342" s="163"/>
      <c r="T1342" s="163"/>
      <c r="U1342" s="163"/>
      <c r="V1342" s="163"/>
      <c r="W1342" s="163"/>
      <c r="X1342" s="163"/>
      <c r="Y1342" s="163"/>
    </row>
    <row r="1343" spans="3:25" s="175" customFormat="1" ht="12.75" customHeight="1">
      <c r="C1343" s="299"/>
      <c r="D1343" s="299"/>
      <c r="E1343" s="299"/>
      <c r="G1343" s="208"/>
      <c r="H1343" s="176"/>
      <c r="I1343" s="176"/>
      <c r="L1343" s="204"/>
      <c r="M1343" s="200"/>
      <c r="P1343" s="200"/>
      <c r="Q1343" s="163"/>
      <c r="R1343" s="163"/>
      <c r="S1343" s="163"/>
      <c r="T1343" s="163"/>
      <c r="U1343" s="163"/>
      <c r="V1343" s="163"/>
      <c r="W1343" s="163"/>
      <c r="X1343" s="163"/>
      <c r="Y1343" s="163"/>
    </row>
    <row r="1344" spans="3:25" s="175" customFormat="1" ht="12.75" customHeight="1">
      <c r="C1344" s="299"/>
      <c r="D1344" s="299"/>
      <c r="E1344" s="299"/>
      <c r="G1344" s="208"/>
      <c r="H1344" s="176"/>
      <c r="I1344" s="176"/>
      <c r="L1344" s="204"/>
      <c r="M1344" s="200"/>
      <c r="P1344" s="200"/>
      <c r="Q1344" s="163"/>
      <c r="R1344" s="163"/>
      <c r="S1344" s="163"/>
      <c r="T1344" s="163"/>
      <c r="U1344" s="163"/>
      <c r="V1344" s="163"/>
      <c r="W1344" s="163"/>
      <c r="X1344" s="163"/>
      <c r="Y1344" s="163"/>
    </row>
    <row r="1345" spans="3:25" s="175" customFormat="1" ht="12.75" customHeight="1">
      <c r="C1345" s="299"/>
      <c r="D1345" s="299"/>
      <c r="E1345" s="299"/>
      <c r="G1345" s="208"/>
      <c r="H1345" s="176"/>
      <c r="I1345" s="176"/>
      <c r="L1345" s="204"/>
      <c r="M1345" s="200"/>
      <c r="P1345" s="200"/>
      <c r="Q1345" s="163"/>
      <c r="R1345" s="163"/>
      <c r="S1345" s="163"/>
      <c r="T1345" s="163"/>
      <c r="U1345" s="163"/>
      <c r="V1345" s="163"/>
      <c r="W1345" s="163"/>
      <c r="X1345" s="163"/>
      <c r="Y1345" s="163"/>
    </row>
    <row r="1346" spans="3:25" s="175" customFormat="1" ht="12.75" customHeight="1">
      <c r="C1346" s="299"/>
      <c r="D1346" s="299"/>
      <c r="E1346" s="299"/>
      <c r="G1346" s="208"/>
      <c r="H1346" s="176"/>
      <c r="I1346" s="176"/>
      <c r="L1346" s="204"/>
      <c r="M1346" s="200"/>
      <c r="P1346" s="200"/>
      <c r="Q1346" s="163"/>
      <c r="R1346" s="163"/>
      <c r="S1346" s="163"/>
      <c r="T1346" s="163"/>
      <c r="U1346" s="163"/>
      <c r="V1346" s="163"/>
      <c r="W1346" s="163"/>
      <c r="X1346" s="163"/>
      <c r="Y1346" s="163"/>
    </row>
    <row r="1347" spans="3:25" s="175" customFormat="1" ht="12.75" customHeight="1">
      <c r="C1347" s="299"/>
      <c r="D1347" s="299"/>
      <c r="E1347" s="299"/>
      <c r="G1347" s="208"/>
      <c r="H1347" s="176"/>
      <c r="I1347" s="176"/>
      <c r="L1347" s="204"/>
      <c r="M1347" s="200"/>
      <c r="P1347" s="200"/>
      <c r="Q1347" s="163"/>
      <c r="R1347" s="163"/>
      <c r="S1347" s="163"/>
      <c r="T1347" s="163"/>
      <c r="U1347" s="163"/>
      <c r="V1347" s="163"/>
      <c r="W1347" s="163"/>
      <c r="X1347" s="163"/>
      <c r="Y1347" s="163"/>
    </row>
    <row r="1348" spans="3:25" s="175" customFormat="1" ht="12.75" customHeight="1">
      <c r="C1348" s="299"/>
      <c r="D1348" s="299"/>
      <c r="E1348" s="299"/>
      <c r="G1348" s="208"/>
      <c r="H1348" s="176"/>
      <c r="I1348" s="176"/>
      <c r="L1348" s="204"/>
      <c r="M1348" s="200"/>
      <c r="P1348" s="200"/>
      <c r="Q1348" s="163"/>
      <c r="R1348" s="163"/>
      <c r="S1348" s="163"/>
      <c r="T1348" s="163"/>
      <c r="U1348" s="163"/>
      <c r="V1348" s="163"/>
      <c r="W1348" s="163"/>
      <c r="X1348" s="163"/>
      <c r="Y1348" s="163"/>
    </row>
    <row r="1349" spans="3:25" s="175" customFormat="1" ht="12.75" customHeight="1">
      <c r="C1349" s="299"/>
      <c r="D1349" s="299"/>
      <c r="E1349" s="299"/>
      <c r="G1349" s="208"/>
      <c r="H1349" s="176"/>
      <c r="I1349" s="176"/>
      <c r="L1349" s="204"/>
      <c r="M1349" s="200"/>
      <c r="P1349" s="200"/>
      <c r="Q1349" s="163"/>
      <c r="R1349" s="163"/>
      <c r="S1349" s="163"/>
      <c r="T1349" s="163"/>
      <c r="U1349" s="163"/>
      <c r="V1349" s="163"/>
      <c r="W1349" s="163"/>
      <c r="X1349" s="163"/>
      <c r="Y1349" s="163"/>
    </row>
    <row r="1350" spans="3:25" s="175" customFormat="1" ht="12.75" customHeight="1">
      <c r="C1350" s="299"/>
      <c r="D1350" s="299"/>
      <c r="E1350" s="299"/>
      <c r="G1350" s="208"/>
      <c r="H1350" s="176"/>
      <c r="I1350" s="176"/>
      <c r="L1350" s="204"/>
      <c r="M1350" s="200"/>
      <c r="P1350" s="200"/>
      <c r="Q1350" s="163"/>
      <c r="R1350" s="163"/>
      <c r="S1350" s="163"/>
      <c r="T1350" s="163"/>
      <c r="U1350" s="163"/>
      <c r="V1350" s="163"/>
      <c r="W1350" s="163"/>
      <c r="X1350" s="163"/>
      <c r="Y1350" s="163"/>
    </row>
    <row r="1351" spans="3:25" s="175" customFormat="1" ht="12.75" customHeight="1">
      <c r="C1351" s="299"/>
      <c r="D1351" s="299"/>
      <c r="E1351" s="299"/>
      <c r="G1351" s="208"/>
      <c r="H1351" s="176"/>
      <c r="I1351" s="176"/>
      <c r="L1351" s="204"/>
      <c r="M1351" s="200"/>
      <c r="P1351" s="200"/>
      <c r="Q1351" s="163"/>
      <c r="R1351" s="163"/>
      <c r="S1351" s="163"/>
      <c r="T1351" s="163"/>
      <c r="U1351" s="163"/>
      <c r="V1351" s="163"/>
      <c r="W1351" s="163"/>
      <c r="X1351" s="163"/>
      <c r="Y1351" s="163"/>
    </row>
    <row r="1352" spans="3:25" s="175" customFormat="1" ht="12.75" customHeight="1">
      <c r="C1352" s="299"/>
      <c r="D1352" s="299"/>
      <c r="E1352" s="299"/>
      <c r="G1352" s="208"/>
      <c r="H1352" s="176"/>
      <c r="I1352" s="176"/>
      <c r="L1352" s="204"/>
      <c r="M1352" s="200"/>
      <c r="P1352" s="200"/>
      <c r="Q1352" s="163"/>
      <c r="R1352" s="163"/>
      <c r="S1352" s="163"/>
      <c r="T1352" s="163"/>
      <c r="U1352" s="163"/>
      <c r="V1352" s="163"/>
      <c r="W1352" s="163"/>
      <c r="X1352" s="163"/>
      <c r="Y1352" s="163"/>
    </row>
    <row r="1353" spans="3:25" s="175" customFormat="1" ht="12.75" customHeight="1">
      <c r="C1353" s="299"/>
      <c r="D1353" s="299"/>
      <c r="E1353" s="299"/>
      <c r="G1353" s="208"/>
      <c r="H1353" s="176"/>
      <c r="I1353" s="176"/>
      <c r="L1353" s="204"/>
      <c r="M1353" s="200"/>
      <c r="P1353" s="200"/>
      <c r="Q1353" s="163"/>
      <c r="R1353" s="163"/>
      <c r="S1353" s="163"/>
      <c r="T1353" s="163"/>
      <c r="U1353" s="163"/>
      <c r="V1353" s="163"/>
      <c r="W1353" s="163"/>
      <c r="X1353" s="163"/>
      <c r="Y1353" s="163"/>
    </row>
    <row r="1354" spans="3:25" s="175" customFormat="1" ht="12.75" customHeight="1">
      <c r="C1354" s="299"/>
      <c r="D1354" s="299"/>
      <c r="E1354" s="299"/>
      <c r="G1354" s="208"/>
      <c r="H1354" s="176"/>
      <c r="I1354" s="176"/>
      <c r="L1354" s="204"/>
      <c r="M1354" s="200"/>
      <c r="P1354" s="200"/>
      <c r="Q1354" s="163"/>
      <c r="R1354" s="163"/>
      <c r="S1354" s="163"/>
      <c r="T1354" s="163"/>
      <c r="U1354" s="163"/>
      <c r="V1354" s="163"/>
      <c r="W1354" s="163"/>
      <c r="X1354" s="163"/>
      <c r="Y1354" s="163"/>
    </row>
    <row r="1355" spans="3:25" s="175" customFormat="1" ht="12.75" customHeight="1">
      <c r="C1355" s="299"/>
      <c r="D1355" s="299"/>
      <c r="E1355" s="299"/>
      <c r="G1355" s="208"/>
      <c r="H1355" s="176"/>
      <c r="I1355" s="176"/>
      <c r="L1355" s="204"/>
      <c r="M1355" s="200"/>
      <c r="P1355" s="200"/>
      <c r="Q1355" s="163"/>
      <c r="R1355" s="163"/>
      <c r="S1355" s="163"/>
      <c r="T1355" s="163"/>
      <c r="U1355" s="163"/>
      <c r="V1355" s="163"/>
      <c r="W1355" s="163"/>
      <c r="X1355" s="163"/>
      <c r="Y1355" s="163"/>
    </row>
    <row r="1356" spans="3:25" s="175" customFormat="1" ht="12.75" customHeight="1">
      <c r="C1356" s="299"/>
      <c r="D1356" s="299"/>
      <c r="E1356" s="299"/>
      <c r="G1356" s="208"/>
      <c r="H1356" s="176"/>
      <c r="I1356" s="176"/>
      <c r="L1356" s="204"/>
      <c r="M1356" s="200"/>
      <c r="P1356" s="200"/>
      <c r="Q1356" s="163"/>
      <c r="R1356" s="163"/>
      <c r="S1356" s="163"/>
      <c r="T1356" s="163"/>
      <c r="U1356" s="163"/>
      <c r="V1356" s="163"/>
      <c r="W1356" s="163"/>
      <c r="X1356" s="163"/>
      <c r="Y1356" s="163"/>
    </row>
    <row r="1357" spans="3:25" s="175" customFormat="1" ht="12.75" customHeight="1">
      <c r="C1357" s="299"/>
      <c r="D1357" s="299"/>
      <c r="E1357" s="299"/>
      <c r="G1357" s="208"/>
      <c r="H1357" s="176"/>
      <c r="I1357" s="176"/>
      <c r="L1357" s="204"/>
      <c r="M1357" s="200"/>
      <c r="P1357" s="200"/>
      <c r="Q1357" s="163"/>
      <c r="R1357" s="163"/>
      <c r="S1357" s="163"/>
      <c r="T1357" s="163"/>
      <c r="U1357" s="163"/>
      <c r="V1357" s="163"/>
      <c r="W1357" s="163"/>
      <c r="X1357" s="163"/>
      <c r="Y1357" s="163"/>
    </row>
    <row r="1358" spans="3:25" s="175" customFormat="1" ht="12.75" customHeight="1">
      <c r="C1358" s="299"/>
      <c r="D1358" s="299"/>
      <c r="E1358" s="299"/>
      <c r="G1358" s="208"/>
      <c r="H1358" s="176"/>
      <c r="I1358" s="176"/>
      <c r="L1358" s="204"/>
      <c r="M1358" s="200"/>
      <c r="P1358" s="200"/>
      <c r="Q1358" s="163"/>
      <c r="R1358" s="163"/>
      <c r="S1358" s="163"/>
      <c r="T1358" s="163"/>
      <c r="U1358" s="163"/>
      <c r="V1358" s="163"/>
      <c r="W1358" s="163"/>
      <c r="X1358" s="163"/>
      <c r="Y1358" s="163"/>
    </row>
    <row r="1359" spans="3:25" s="175" customFormat="1" ht="12.75" customHeight="1">
      <c r="C1359" s="299"/>
      <c r="D1359" s="299"/>
      <c r="E1359" s="299"/>
      <c r="G1359" s="208"/>
      <c r="H1359" s="176"/>
      <c r="I1359" s="176"/>
      <c r="L1359" s="204"/>
      <c r="M1359" s="200"/>
      <c r="P1359" s="200"/>
      <c r="Q1359" s="163"/>
      <c r="R1359" s="163"/>
      <c r="S1359" s="163"/>
      <c r="T1359" s="163"/>
      <c r="U1359" s="163"/>
      <c r="V1359" s="163"/>
      <c r="W1359" s="163"/>
      <c r="X1359" s="163"/>
      <c r="Y1359" s="163"/>
    </row>
    <row r="1360" spans="3:25" s="175" customFormat="1" ht="12.75" customHeight="1">
      <c r="C1360" s="299"/>
      <c r="D1360" s="299"/>
      <c r="E1360" s="299"/>
      <c r="G1360" s="208"/>
      <c r="H1360" s="176"/>
      <c r="I1360" s="176"/>
      <c r="L1360" s="204"/>
      <c r="M1360" s="200"/>
      <c r="P1360" s="200"/>
      <c r="Q1360" s="163"/>
      <c r="R1360" s="163"/>
      <c r="S1360" s="163"/>
      <c r="T1360" s="163"/>
      <c r="U1360" s="163"/>
      <c r="V1360" s="163"/>
      <c r="W1360" s="163"/>
      <c r="X1360" s="163"/>
      <c r="Y1360" s="163"/>
    </row>
    <row r="1361" spans="3:25" s="175" customFormat="1" ht="12.75" customHeight="1">
      <c r="C1361" s="299"/>
      <c r="D1361" s="299"/>
      <c r="E1361" s="299"/>
      <c r="G1361" s="208"/>
      <c r="H1361" s="176"/>
      <c r="I1361" s="176"/>
      <c r="L1361" s="204"/>
      <c r="M1361" s="200"/>
      <c r="P1361" s="200"/>
      <c r="Q1361" s="163"/>
      <c r="R1361" s="163"/>
      <c r="S1361" s="163"/>
      <c r="T1361" s="163"/>
      <c r="U1361" s="163"/>
      <c r="V1361" s="163"/>
      <c r="W1361" s="163"/>
      <c r="X1361" s="163"/>
      <c r="Y1361" s="163"/>
    </row>
    <row r="1362" spans="3:25" s="175" customFormat="1" ht="12.75" customHeight="1">
      <c r="C1362" s="299"/>
      <c r="D1362" s="299"/>
      <c r="E1362" s="299"/>
      <c r="G1362" s="208"/>
      <c r="H1362" s="176"/>
      <c r="I1362" s="176"/>
      <c r="L1362" s="204"/>
      <c r="M1362" s="200"/>
      <c r="P1362" s="200"/>
      <c r="Q1362" s="163"/>
      <c r="R1362" s="163"/>
      <c r="S1362" s="163"/>
      <c r="T1362" s="163"/>
      <c r="U1362" s="163"/>
      <c r="V1362" s="163"/>
      <c r="W1362" s="163"/>
      <c r="X1362" s="163"/>
      <c r="Y1362" s="163"/>
    </row>
    <row r="1363" spans="3:25" s="175" customFormat="1" ht="12.75" customHeight="1">
      <c r="C1363" s="299"/>
      <c r="D1363" s="299"/>
      <c r="E1363" s="299"/>
      <c r="G1363" s="208"/>
      <c r="H1363" s="176"/>
      <c r="I1363" s="176"/>
      <c r="L1363" s="204"/>
      <c r="M1363" s="200"/>
      <c r="P1363" s="200"/>
      <c r="Q1363" s="163"/>
      <c r="R1363" s="163"/>
      <c r="S1363" s="163"/>
      <c r="T1363" s="163"/>
      <c r="U1363" s="163"/>
      <c r="V1363" s="163"/>
      <c r="W1363" s="163"/>
      <c r="X1363" s="163"/>
      <c r="Y1363" s="163"/>
    </row>
    <row r="1364" spans="3:25" s="175" customFormat="1" ht="12.75" customHeight="1">
      <c r="C1364" s="299"/>
      <c r="D1364" s="299"/>
      <c r="E1364" s="299"/>
      <c r="G1364" s="208"/>
      <c r="H1364" s="176"/>
      <c r="I1364" s="176"/>
      <c r="L1364" s="204"/>
      <c r="M1364" s="200"/>
      <c r="P1364" s="200"/>
      <c r="Q1364" s="163"/>
      <c r="R1364" s="163"/>
      <c r="S1364" s="163"/>
      <c r="T1364" s="163"/>
      <c r="U1364" s="163"/>
      <c r="V1364" s="163"/>
      <c r="W1364" s="163"/>
      <c r="X1364" s="163"/>
      <c r="Y1364" s="163"/>
    </row>
    <row r="1365" spans="3:25" s="175" customFormat="1" ht="12.75" customHeight="1">
      <c r="C1365" s="299"/>
      <c r="D1365" s="299"/>
      <c r="E1365" s="299"/>
      <c r="G1365" s="208"/>
      <c r="H1365" s="176"/>
      <c r="I1365" s="176"/>
      <c r="L1365" s="204"/>
      <c r="M1365" s="200"/>
      <c r="P1365" s="200"/>
      <c r="Q1365" s="163"/>
      <c r="R1365" s="163"/>
      <c r="S1365" s="163"/>
      <c r="T1365" s="163"/>
      <c r="U1365" s="163"/>
      <c r="V1365" s="163"/>
      <c r="W1365" s="163"/>
      <c r="X1365" s="163"/>
      <c r="Y1365" s="163"/>
    </row>
    <row r="1366" spans="3:25" s="175" customFormat="1" ht="12.75" customHeight="1">
      <c r="C1366" s="299"/>
      <c r="D1366" s="299"/>
      <c r="E1366" s="299"/>
      <c r="G1366" s="208"/>
      <c r="H1366" s="176"/>
      <c r="I1366" s="176"/>
      <c r="L1366" s="204"/>
      <c r="M1366" s="200"/>
      <c r="P1366" s="200"/>
      <c r="Q1366" s="163"/>
      <c r="R1366" s="163"/>
      <c r="S1366" s="163"/>
      <c r="T1366" s="163"/>
      <c r="U1366" s="163"/>
      <c r="V1366" s="163"/>
      <c r="W1366" s="163"/>
      <c r="X1366" s="163"/>
      <c r="Y1366" s="163"/>
    </row>
    <row r="1367" spans="3:25" s="175" customFormat="1" ht="12.75" customHeight="1">
      <c r="C1367" s="299"/>
      <c r="D1367" s="299"/>
      <c r="E1367" s="299"/>
      <c r="G1367" s="208"/>
      <c r="H1367" s="176"/>
      <c r="I1367" s="176"/>
      <c r="L1367" s="204"/>
      <c r="M1367" s="200"/>
      <c r="P1367" s="200"/>
      <c r="Q1367" s="163"/>
      <c r="R1367" s="163"/>
      <c r="S1367" s="163"/>
      <c r="T1367" s="163"/>
      <c r="U1367" s="163"/>
      <c r="V1367" s="163"/>
      <c r="W1367" s="163"/>
      <c r="X1367" s="163"/>
      <c r="Y1367" s="163"/>
    </row>
    <row r="1368" spans="3:25" s="175" customFormat="1" ht="12.75" customHeight="1">
      <c r="C1368" s="299"/>
      <c r="D1368" s="299"/>
      <c r="E1368" s="299"/>
      <c r="G1368" s="208"/>
      <c r="H1368" s="176"/>
      <c r="I1368" s="176"/>
      <c r="L1368" s="204"/>
      <c r="M1368" s="200"/>
      <c r="P1368" s="200"/>
      <c r="Q1368" s="163"/>
      <c r="R1368" s="163"/>
      <c r="S1368" s="163"/>
      <c r="T1368" s="163"/>
      <c r="U1368" s="163"/>
      <c r="V1368" s="163"/>
      <c r="W1368" s="163"/>
      <c r="X1368" s="163"/>
      <c r="Y1368" s="163"/>
    </row>
    <row r="1369" spans="3:25" s="175" customFormat="1" ht="12.75" customHeight="1">
      <c r="C1369" s="299"/>
      <c r="D1369" s="299"/>
      <c r="E1369" s="299"/>
      <c r="G1369" s="208"/>
      <c r="H1369" s="176"/>
      <c r="I1369" s="176"/>
      <c r="L1369" s="204"/>
      <c r="M1369" s="200"/>
      <c r="P1369" s="200"/>
      <c r="Q1369" s="163"/>
      <c r="R1369" s="163"/>
      <c r="S1369" s="163"/>
      <c r="T1369" s="163"/>
      <c r="U1369" s="163"/>
      <c r="V1369" s="163"/>
      <c r="W1369" s="163"/>
      <c r="X1369" s="163"/>
      <c r="Y1369" s="163"/>
    </row>
    <row r="1370" spans="3:25" s="175" customFormat="1" ht="12.75" customHeight="1">
      <c r="C1370" s="299"/>
      <c r="D1370" s="299"/>
      <c r="E1370" s="299"/>
      <c r="G1370" s="208"/>
      <c r="H1370" s="176"/>
      <c r="I1370" s="176"/>
      <c r="L1370" s="204"/>
      <c r="M1370" s="200"/>
      <c r="P1370" s="200"/>
      <c r="Q1370" s="163"/>
      <c r="R1370" s="163"/>
      <c r="S1370" s="163"/>
      <c r="T1370" s="163"/>
      <c r="U1370" s="163"/>
      <c r="V1370" s="163"/>
      <c r="W1370" s="163"/>
      <c r="X1370" s="163"/>
      <c r="Y1370" s="163"/>
    </row>
    <row r="1371" spans="3:25" s="175" customFormat="1" ht="12.75" customHeight="1">
      <c r="C1371" s="299"/>
      <c r="D1371" s="299"/>
      <c r="E1371" s="299"/>
      <c r="G1371" s="208"/>
      <c r="H1371" s="176"/>
      <c r="I1371" s="176"/>
      <c r="L1371" s="204"/>
      <c r="M1371" s="200"/>
      <c r="P1371" s="200"/>
      <c r="Q1371" s="163"/>
      <c r="R1371" s="163"/>
      <c r="S1371" s="163"/>
      <c r="T1371" s="163"/>
      <c r="U1371" s="163"/>
      <c r="V1371" s="163"/>
      <c r="W1371" s="163"/>
      <c r="X1371" s="163"/>
      <c r="Y1371" s="163"/>
    </row>
    <row r="1372" spans="3:25" s="175" customFormat="1" ht="12.75" customHeight="1">
      <c r="C1372" s="299"/>
      <c r="D1372" s="299"/>
      <c r="E1372" s="299"/>
      <c r="G1372" s="208"/>
      <c r="H1372" s="176"/>
      <c r="I1372" s="176"/>
      <c r="L1372" s="204"/>
      <c r="M1372" s="200"/>
      <c r="P1372" s="200"/>
      <c r="Q1372" s="163"/>
      <c r="R1372" s="163"/>
      <c r="S1372" s="163"/>
      <c r="T1372" s="163"/>
      <c r="U1372" s="163"/>
      <c r="V1372" s="163"/>
      <c r="W1372" s="163"/>
      <c r="X1372" s="163"/>
      <c r="Y1372" s="163"/>
    </row>
    <row r="1373" spans="3:25" s="175" customFormat="1" ht="12.75" customHeight="1">
      <c r="C1373" s="299"/>
      <c r="D1373" s="299"/>
      <c r="E1373" s="299"/>
      <c r="G1373" s="208"/>
      <c r="H1373" s="176"/>
      <c r="I1373" s="176"/>
      <c r="L1373" s="204"/>
      <c r="M1373" s="200"/>
      <c r="P1373" s="200"/>
      <c r="Q1373" s="163"/>
      <c r="R1373" s="163"/>
      <c r="S1373" s="163"/>
      <c r="T1373" s="163"/>
      <c r="U1373" s="163"/>
      <c r="V1373" s="163"/>
      <c r="W1373" s="163"/>
      <c r="X1373" s="163"/>
      <c r="Y1373" s="163"/>
    </row>
    <row r="1374" spans="3:25" s="175" customFormat="1" ht="12.75" customHeight="1">
      <c r="C1374" s="299"/>
      <c r="D1374" s="299"/>
      <c r="E1374" s="299"/>
      <c r="G1374" s="208"/>
      <c r="H1374" s="176"/>
      <c r="I1374" s="176"/>
      <c r="L1374" s="204"/>
      <c r="M1374" s="200"/>
      <c r="P1374" s="200"/>
      <c r="Q1374" s="163"/>
      <c r="R1374" s="163"/>
      <c r="S1374" s="163"/>
      <c r="T1374" s="163"/>
      <c r="U1374" s="163"/>
      <c r="V1374" s="163"/>
      <c r="W1374" s="163"/>
      <c r="X1374" s="163"/>
      <c r="Y1374" s="163"/>
    </row>
    <row r="1375" spans="3:25" s="175" customFormat="1" ht="12.75" customHeight="1">
      <c r="C1375" s="299"/>
      <c r="D1375" s="299"/>
      <c r="E1375" s="299"/>
      <c r="G1375" s="208"/>
      <c r="H1375" s="176"/>
      <c r="I1375" s="176"/>
      <c r="L1375" s="204"/>
      <c r="M1375" s="200"/>
      <c r="P1375" s="200"/>
      <c r="Q1375" s="163"/>
      <c r="R1375" s="163"/>
      <c r="S1375" s="163"/>
      <c r="T1375" s="163"/>
      <c r="U1375" s="163"/>
      <c r="V1375" s="163"/>
      <c r="W1375" s="163"/>
      <c r="X1375" s="163"/>
      <c r="Y1375" s="163"/>
    </row>
    <row r="1376" spans="3:25" s="175" customFormat="1" ht="12.75" customHeight="1">
      <c r="C1376" s="299"/>
      <c r="D1376" s="299"/>
      <c r="E1376" s="299"/>
      <c r="G1376" s="208"/>
      <c r="H1376" s="176"/>
      <c r="I1376" s="176"/>
      <c r="L1376" s="204"/>
      <c r="M1376" s="200"/>
      <c r="P1376" s="200"/>
      <c r="Q1376" s="163"/>
      <c r="R1376" s="163"/>
      <c r="S1376" s="163"/>
      <c r="T1376" s="163"/>
      <c r="U1376" s="163"/>
      <c r="V1376" s="163"/>
      <c r="W1376" s="163"/>
      <c r="X1376" s="163"/>
      <c r="Y1376" s="163"/>
    </row>
    <row r="1377" spans="3:25" s="175" customFormat="1" ht="12.75" customHeight="1">
      <c r="C1377" s="299"/>
      <c r="D1377" s="299"/>
      <c r="E1377" s="299"/>
      <c r="G1377" s="208"/>
      <c r="H1377" s="176"/>
      <c r="I1377" s="176"/>
      <c r="L1377" s="204"/>
      <c r="M1377" s="200"/>
      <c r="P1377" s="200"/>
      <c r="Q1377" s="163"/>
      <c r="R1377" s="163"/>
      <c r="S1377" s="163"/>
      <c r="T1377" s="163"/>
      <c r="U1377" s="163"/>
      <c r="V1377" s="163"/>
      <c r="W1377" s="163"/>
      <c r="X1377" s="163"/>
      <c r="Y1377" s="163"/>
    </row>
    <row r="1378" spans="3:25" s="175" customFormat="1" ht="12.75" customHeight="1">
      <c r="C1378" s="299"/>
      <c r="D1378" s="299"/>
      <c r="E1378" s="299"/>
      <c r="G1378" s="208"/>
      <c r="H1378" s="176"/>
      <c r="I1378" s="176"/>
      <c r="L1378" s="204"/>
      <c r="M1378" s="200"/>
      <c r="P1378" s="200"/>
      <c r="Q1378" s="163"/>
      <c r="R1378" s="163"/>
      <c r="S1378" s="163"/>
      <c r="T1378" s="163"/>
      <c r="U1378" s="163"/>
      <c r="V1378" s="163"/>
      <c r="W1378" s="163"/>
      <c r="X1378" s="163"/>
      <c r="Y1378" s="163"/>
    </row>
    <row r="1379" spans="3:25" s="175" customFormat="1" ht="12.75" customHeight="1">
      <c r="C1379" s="299"/>
      <c r="D1379" s="299"/>
      <c r="E1379" s="299"/>
      <c r="G1379" s="208"/>
      <c r="H1379" s="176"/>
      <c r="I1379" s="176"/>
      <c r="L1379" s="204"/>
      <c r="M1379" s="200"/>
      <c r="P1379" s="200"/>
      <c r="Q1379" s="163"/>
      <c r="R1379" s="163"/>
      <c r="S1379" s="163"/>
      <c r="T1379" s="163"/>
      <c r="U1379" s="163"/>
      <c r="V1379" s="163"/>
      <c r="W1379" s="163"/>
      <c r="X1379" s="163"/>
      <c r="Y1379" s="163"/>
    </row>
    <row r="1380" spans="3:25" s="175" customFormat="1" ht="12.75" customHeight="1">
      <c r="C1380" s="299"/>
      <c r="D1380" s="299"/>
      <c r="E1380" s="299"/>
      <c r="G1380" s="208"/>
      <c r="H1380" s="176"/>
      <c r="I1380" s="176"/>
      <c r="L1380" s="204"/>
      <c r="M1380" s="200"/>
      <c r="P1380" s="200"/>
      <c r="Q1380" s="163"/>
      <c r="R1380" s="163"/>
      <c r="S1380" s="163"/>
      <c r="T1380" s="163"/>
      <c r="U1380" s="163"/>
      <c r="V1380" s="163"/>
      <c r="W1380" s="163"/>
      <c r="X1380" s="163"/>
      <c r="Y1380" s="163"/>
    </row>
    <row r="1381" spans="3:25" s="175" customFormat="1" ht="12.75" customHeight="1">
      <c r="C1381" s="299"/>
      <c r="D1381" s="299"/>
      <c r="E1381" s="299"/>
      <c r="G1381" s="208"/>
      <c r="H1381" s="176"/>
      <c r="I1381" s="176"/>
      <c r="L1381" s="204"/>
      <c r="M1381" s="200"/>
      <c r="P1381" s="200"/>
      <c r="Q1381" s="163"/>
      <c r="R1381" s="163"/>
      <c r="S1381" s="163"/>
      <c r="T1381" s="163"/>
      <c r="U1381" s="163"/>
      <c r="V1381" s="163"/>
      <c r="W1381" s="163"/>
      <c r="X1381" s="163"/>
      <c r="Y1381" s="163"/>
    </row>
    <row r="1382" spans="3:25" s="175" customFormat="1" ht="12.75" customHeight="1">
      <c r="C1382" s="299"/>
      <c r="D1382" s="299"/>
      <c r="E1382" s="299"/>
      <c r="G1382" s="208"/>
      <c r="H1382" s="176"/>
      <c r="I1382" s="176"/>
      <c r="L1382" s="204"/>
      <c r="M1382" s="200"/>
      <c r="P1382" s="200"/>
      <c r="Q1382" s="163"/>
      <c r="R1382" s="163"/>
      <c r="S1382" s="163"/>
      <c r="T1382" s="163"/>
      <c r="U1382" s="163"/>
      <c r="V1382" s="163"/>
      <c r="W1382" s="163"/>
      <c r="X1382" s="163"/>
      <c r="Y1382" s="163"/>
    </row>
    <row r="1383" spans="3:25" s="175" customFormat="1" ht="12.75" customHeight="1">
      <c r="C1383" s="299"/>
      <c r="D1383" s="299"/>
      <c r="E1383" s="299"/>
      <c r="G1383" s="208"/>
      <c r="H1383" s="176"/>
      <c r="I1383" s="176"/>
      <c r="L1383" s="204"/>
      <c r="M1383" s="200"/>
      <c r="P1383" s="200"/>
      <c r="Q1383" s="163"/>
      <c r="R1383" s="163"/>
      <c r="S1383" s="163"/>
      <c r="T1383" s="163"/>
      <c r="U1383" s="163"/>
      <c r="V1383" s="163"/>
      <c r="W1383" s="163"/>
      <c r="X1383" s="163"/>
      <c r="Y1383" s="163"/>
    </row>
    <row r="1384" spans="3:25" s="175" customFormat="1" ht="12.75" customHeight="1">
      <c r="C1384" s="299"/>
      <c r="D1384" s="299"/>
      <c r="E1384" s="299"/>
      <c r="G1384" s="208"/>
      <c r="H1384" s="176"/>
      <c r="I1384" s="176"/>
      <c r="L1384" s="204"/>
      <c r="M1384" s="200"/>
      <c r="P1384" s="200"/>
      <c r="Q1384" s="163"/>
      <c r="R1384" s="163"/>
      <c r="S1384" s="163"/>
      <c r="T1384" s="163"/>
      <c r="U1384" s="163"/>
      <c r="V1384" s="163"/>
      <c r="W1384" s="163"/>
      <c r="X1384" s="163"/>
      <c r="Y1384" s="163"/>
    </row>
    <row r="1385" spans="3:25" s="175" customFormat="1" ht="12.75" customHeight="1">
      <c r="C1385" s="299"/>
      <c r="D1385" s="299"/>
      <c r="E1385" s="299"/>
      <c r="G1385" s="208"/>
      <c r="H1385" s="176"/>
      <c r="I1385" s="176"/>
      <c r="L1385" s="204"/>
      <c r="M1385" s="200"/>
      <c r="P1385" s="200"/>
      <c r="Q1385" s="163"/>
      <c r="R1385" s="163"/>
      <c r="S1385" s="163"/>
      <c r="T1385" s="163"/>
      <c r="U1385" s="163"/>
      <c r="V1385" s="163"/>
      <c r="W1385" s="163"/>
      <c r="X1385" s="163"/>
      <c r="Y1385" s="163"/>
    </row>
    <row r="1386" spans="3:25" s="175" customFormat="1" ht="12.75" customHeight="1">
      <c r="C1386" s="299"/>
      <c r="D1386" s="299"/>
      <c r="E1386" s="299"/>
      <c r="G1386" s="208"/>
      <c r="H1386" s="176"/>
      <c r="I1386" s="176"/>
      <c r="L1386" s="204"/>
      <c r="M1386" s="200"/>
      <c r="P1386" s="200"/>
      <c r="Q1386" s="163"/>
      <c r="R1386" s="163"/>
      <c r="S1386" s="163"/>
      <c r="T1386" s="163"/>
      <c r="U1386" s="163"/>
      <c r="V1386" s="163"/>
      <c r="W1386" s="163"/>
      <c r="X1386" s="163"/>
      <c r="Y1386" s="163"/>
    </row>
    <row r="1387" spans="3:25" s="175" customFormat="1" ht="12.75" customHeight="1">
      <c r="C1387" s="299"/>
      <c r="D1387" s="299"/>
      <c r="E1387" s="299"/>
      <c r="G1387" s="208"/>
      <c r="H1387" s="176"/>
      <c r="I1387" s="176"/>
      <c r="L1387" s="204"/>
      <c r="M1387" s="200"/>
      <c r="P1387" s="200"/>
      <c r="Q1387" s="163"/>
      <c r="R1387" s="163"/>
      <c r="S1387" s="163"/>
      <c r="T1387" s="163"/>
      <c r="U1387" s="163"/>
      <c r="V1387" s="163"/>
      <c r="W1387" s="163"/>
      <c r="X1387" s="163"/>
      <c r="Y1387" s="163"/>
    </row>
    <row r="1388" spans="3:25" s="175" customFormat="1" ht="12.75" customHeight="1">
      <c r="C1388" s="299"/>
      <c r="D1388" s="299"/>
      <c r="E1388" s="299"/>
      <c r="G1388" s="208"/>
      <c r="H1388" s="176"/>
      <c r="I1388" s="176"/>
      <c r="L1388" s="204"/>
      <c r="M1388" s="200"/>
      <c r="P1388" s="200"/>
      <c r="Q1388" s="163"/>
      <c r="R1388" s="163"/>
      <c r="S1388" s="163"/>
      <c r="T1388" s="163"/>
      <c r="U1388" s="163"/>
      <c r="V1388" s="163"/>
      <c r="W1388" s="163"/>
      <c r="X1388" s="163"/>
      <c r="Y1388" s="163"/>
    </row>
    <row r="1389" spans="3:25" s="175" customFormat="1" ht="12.75" customHeight="1">
      <c r="C1389" s="299"/>
      <c r="D1389" s="299"/>
      <c r="E1389" s="299"/>
      <c r="G1389" s="208"/>
      <c r="H1389" s="176"/>
      <c r="I1389" s="176"/>
      <c r="L1389" s="204"/>
      <c r="M1389" s="200"/>
      <c r="P1389" s="200"/>
      <c r="Q1389" s="163"/>
      <c r="R1389" s="163"/>
      <c r="S1389" s="163"/>
      <c r="T1389" s="163"/>
      <c r="U1389" s="163"/>
      <c r="V1389" s="163"/>
      <c r="W1389" s="163"/>
      <c r="X1389" s="163"/>
      <c r="Y1389" s="163"/>
    </row>
    <row r="1390" spans="3:25" s="175" customFormat="1" ht="12.75" customHeight="1">
      <c r="C1390" s="299"/>
      <c r="D1390" s="299"/>
      <c r="E1390" s="299"/>
      <c r="G1390" s="208"/>
      <c r="H1390" s="176"/>
      <c r="I1390" s="176"/>
      <c r="L1390" s="204"/>
      <c r="M1390" s="200"/>
      <c r="P1390" s="200"/>
      <c r="Q1390" s="163"/>
      <c r="R1390" s="163"/>
      <c r="S1390" s="163"/>
      <c r="T1390" s="163"/>
      <c r="U1390" s="163"/>
      <c r="V1390" s="163"/>
      <c r="W1390" s="163"/>
      <c r="X1390" s="163"/>
      <c r="Y1390" s="163"/>
    </row>
    <row r="1391" spans="3:25" s="175" customFormat="1" ht="12.75" customHeight="1">
      <c r="C1391" s="299"/>
      <c r="D1391" s="299"/>
      <c r="E1391" s="299"/>
      <c r="G1391" s="208"/>
      <c r="H1391" s="176"/>
      <c r="I1391" s="176"/>
      <c r="L1391" s="204"/>
      <c r="M1391" s="200"/>
      <c r="P1391" s="200"/>
      <c r="Q1391" s="163"/>
      <c r="R1391" s="163"/>
      <c r="S1391" s="163"/>
      <c r="T1391" s="163"/>
      <c r="U1391" s="163"/>
      <c r="V1391" s="163"/>
      <c r="W1391" s="163"/>
      <c r="X1391" s="163"/>
      <c r="Y1391" s="163"/>
    </row>
    <row r="1392" spans="3:25" s="175" customFormat="1" ht="12.75" customHeight="1">
      <c r="C1392" s="299"/>
      <c r="D1392" s="299"/>
      <c r="E1392" s="299"/>
      <c r="G1392" s="208"/>
      <c r="H1392" s="176"/>
      <c r="I1392" s="176"/>
      <c r="L1392" s="204"/>
      <c r="M1392" s="200"/>
      <c r="P1392" s="200"/>
      <c r="Q1392" s="163"/>
      <c r="R1392" s="163"/>
      <c r="S1392" s="163"/>
      <c r="T1392" s="163"/>
      <c r="U1392" s="163"/>
      <c r="V1392" s="163"/>
      <c r="W1392" s="163"/>
      <c r="X1392" s="163"/>
      <c r="Y1392" s="163"/>
    </row>
    <row r="1393" spans="3:25" s="175" customFormat="1" ht="12.75" customHeight="1">
      <c r="C1393" s="299"/>
      <c r="D1393" s="299"/>
      <c r="E1393" s="299"/>
      <c r="G1393" s="208"/>
      <c r="H1393" s="176"/>
      <c r="I1393" s="176"/>
      <c r="L1393" s="204"/>
      <c r="M1393" s="200"/>
      <c r="P1393" s="200"/>
      <c r="Q1393" s="163"/>
      <c r="R1393" s="163"/>
      <c r="S1393" s="163"/>
      <c r="T1393" s="163"/>
      <c r="U1393" s="163"/>
      <c r="V1393" s="163"/>
      <c r="W1393" s="163"/>
      <c r="X1393" s="163"/>
      <c r="Y1393" s="163"/>
    </row>
    <row r="1394" spans="3:25" s="175" customFormat="1" ht="12.75" customHeight="1">
      <c r="C1394" s="299"/>
      <c r="D1394" s="299"/>
      <c r="E1394" s="299"/>
      <c r="G1394" s="208"/>
      <c r="H1394" s="176"/>
      <c r="I1394" s="176"/>
      <c r="L1394" s="204"/>
      <c r="M1394" s="200"/>
      <c r="P1394" s="200"/>
      <c r="Q1394" s="163"/>
      <c r="R1394" s="163"/>
      <c r="S1394" s="163"/>
      <c r="T1394" s="163"/>
      <c r="U1394" s="163"/>
      <c r="V1394" s="163"/>
      <c r="W1394" s="163"/>
      <c r="X1394" s="163"/>
      <c r="Y1394" s="163"/>
    </row>
    <row r="1395" spans="3:25" s="175" customFormat="1" ht="12.75" customHeight="1">
      <c r="C1395" s="299"/>
      <c r="D1395" s="299"/>
      <c r="E1395" s="299"/>
      <c r="G1395" s="208"/>
      <c r="H1395" s="176"/>
      <c r="I1395" s="176"/>
      <c r="L1395" s="204"/>
      <c r="M1395" s="200"/>
      <c r="P1395" s="200"/>
      <c r="Q1395" s="163"/>
      <c r="R1395" s="163"/>
      <c r="S1395" s="163"/>
      <c r="T1395" s="163"/>
      <c r="U1395" s="163"/>
      <c r="V1395" s="163"/>
      <c r="W1395" s="163"/>
      <c r="X1395" s="163"/>
      <c r="Y1395" s="163"/>
    </row>
    <row r="1396" spans="3:25" s="175" customFormat="1" ht="12.75" customHeight="1">
      <c r="C1396" s="299"/>
      <c r="D1396" s="299"/>
      <c r="E1396" s="299"/>
      <c r="G1396" s="208"/>
      <c r="H1396" s="176"/>
      <c r="I1396" s="176"/>
      <c r="L1396" s="204"/>
      <c r="M1396" s="200"/>
      <c r="P1396" s="200"/>
      <c r="Q1396" s="163"/>
      <c r="R1396" s="163"/>
      <c r="S1396" s="163"/>
      <c r="T1396" s="163"/>
      <c r="U1396" s="163"/>
      <c r="V1396" s="163"/>
      <c r="W1396" s="163"/>
      <c r="X1396" s="163"/>
      <c r="Y1396" s="163"/>
    </row>
    <row r="1397" spans="3:25" s="175" customFormat="1" ht="12.75" customHeight="1">
      <c r="C1397" s="299"/>
      <c r="D1397" s="299"/>
      <c r="E1397" s="299"/>
      <c r="G1397" s="208"/>
      <c r="H1397" s="176"/>
      <c r="I1397" s="176"/>
      <c r="L1397" s="204"/>
      <c r="M1397" s="200"/>
      <c r="P1397" s="200"/>
      <c r="Q1397" s="163"/>
      <c r="R1397" s="163"/>
      <c r="S1397" s="163"/>
      <c r="T1397" s="163"/>
      <c r="U1397" s="163"/>
      <c r="V1397" s="163"/>
      <c r="W1397" s="163"/>
      <c r="X1397" s="163"/>
      <c r="Y1397" s="163"/>
    </row>
    <row r="1398" spans="3:25" s="175" customFormat="1" ht="12.75" customHeight="1">
      <c r="C1398" s="299"/>
      <c r="D1398" s="299"/>
      <c r="E1398" s="299"/>
      <c r="G1398" s="208"/>
      <c r="H1398" s="176"/>
      <c r="I1398" s="176"/>
      <c r="L1398" s="204"/>
      <c r="M1398" s="200"/>
      <c r="P1398" s="200"/>
      <c r="Q1398" s="163"/>
      <c r="R1398" s="163"/>
      <c r="S1398" s="163"/>
      <c r="T1398" s="163"/>
      <c r="U1398" s="163"/>
      <c r="V1398" s="163"/>
      <c r="W1398" s="163"/>
      <c r="X1398" s="163"/>
      <c r="Y1398" s="163"/>
    </row>
    <row r="1399" spans="3:25" s="175" customFormat="1" ht="12.75" customHeight="1">
      <c r="C1399" s="299"/>
      <c r="D1399" s="299"/>
      <c r="E1399" s="299"/>
      <c r="G1399" s="208"/>
      <c r="H1399" s="176"/>
      <c r="I1399" s="176"/>
      <c r="L1399" s="204"/>
      <c r="M1399" s="200"/>
      <c r="P1399" s="200"/>
      <c r="Q1399" s="163"/>
      <c r="R1399" s="163"/>
      <c r="S1399" s="163"/>
      <c r="T1399" s="163"/>
      <c r="U1399" s="163"/>
      <c r="V1399" s="163"/>
      <c r="W1399" s="163"/>
      <c r="X1399" s="163"/>
      <c r="Y1399" s="163"/>
    </row>
    <row r="1400" spans="3:25" s="175" customFormat="1" ht="12.75" customHeight="1">
      <c r="C1400" s="299"/>
      <c r="D1400" s="299"/>
      <c r="E1400" s="299"/>
      <c r="G1400" s="208"/>
      <c r="H1400" s="176"/>
      <c r="I1400" s="176"/>
      <c r="L1400" s="204"/>
      <c r="M1400" s="200"/>
      <c r="P1400" s="200"/>
      <c r="Q1400" s="163"/>
      <c r="R1400" s="163"/>
      <c r="S1400" s="163"/>
      <c r="T1400" s="163"/>
      <c r="U1400" s="163"/>
      <c r="V1400" s="163"/>
      <c r="W1400" s="163"/>
      <c r="X1400" s="163"/>
      <c r="Y1400" s="163"/>
    </row>
    <row r="1401" spans="3:25" s="175" customFormat="1" ht="12.75" customHeight="1">
      <c r="C1401" s="299"/>
      <c r="D1401" s="299"/>
      <c r="E1401" s="299"/>
      <c r="G1401" s="208"/>
      <c r="H1401" s="176"/>
      <c r="I1401" s="176"/>
      <c r="L1401" s="204"/>
      <c r="M1401" s="200"/>
      <c r="P1401" s="200"/>
      <c r="Q1401" s="163"/>
      <c r="R1401" s="163"/>
      <c r="S1401" s="163"/>
      <c r="T1401" s="163"/>
      <c r="U1401" s="163"/>
      <c r="V1401" s="163"/>
      <c r="W1401" s="163"/>
      <c r="X1401" s="163"/>
      <c r="Y1401" s="163"/>
    </row>
    <row r="1402" spans="3:25" s="175" customFormat="1" ht="12.75" customHeight="1">
      <c r="C1402" s="299"/>
      <c r="D1402" s="299"/>
      <c r="E1402" s="299"/>
      <c r="G1402" s="208"/>
      <c r="H1402" s="176"/>
      <c r="I1402" s="176"/>
      <c r="L1402" s="204"/>
      <c r="M1402" s="200"/>
      <c r="P1402" s="200"/>
      <c r="Q1402" s="163"/>
      <c r="R1402" s="163"/>
      <c r="S1402" s="163"/>
      <c r="T1402" s="163"/>
      <c r="U1402" s="163"/>
      <c r="V1402" s="163"/>
      <c r="W1402" s="163"/>
      <c r="X1402" s="163"/>
      <c r="Y1402" s="163"/>
    </row>
    <row r="1403" spans="3:25" s="175" customFormat="1" ht="12.75" customHeight="1">
      <c r="C1403" s="299"/>
      <c r="D1403" s="299"/>
      <c r="E1403" s="299"/>
      <c r="G1403" s="208"/>
      <c r="H1403" s="176"/>
      <c r="I1403" s="176"/>
      <c r="L1403" s="204"/>
      <c r="M1403" s="200"/>
      <c r="P1403" s="200"/>
      <c r="Q1403" s="163"/>
      <c r="R1403" s="163"/>
      <c r="S1403" s="163"/>
      <c r="T1403" s="163"/>
      <c r="U1403" s="163"/>
      <c r="V1403" s="163"/>
      <c r="W1403" s="163"/>
      <c r="X1403" s="163"/>
      <c r="Y1403" s="163"/>
    </row>
    <row r="1404" spans="3:25" s="175" customFormat="1" ht="12.75" customHeight="1">
      <c r="C1404" s="299"/>
      <c r="D1404" s="299"/>
      <c r="E1404" s="299"/>
      <c r="G1404" s="208"/>
      <c r="H1404" s="176"/>
      <c r="I1404" s="176"/>
      <c r="L1404" s="204"/>
      <c r="M1404" s="200"/>
      <c r="P1404" s="200"/>
      <c r="Q1404" s="163"/>
      <c r="R1404" s="163"/>
      <c r="S1404" s="163"/>
      <c r="T1404" s="163"/>
      <c r="U1404" s="163"/>
      <c r="V1404" s="163"/>
      <c r="W1404" s="163"/>
      <c r="X1404" s="163"/>
      <c r="Y1404" s="163"/>
    </row>
    <row r="1405" spans="3:25" s="175" customFormat="1" ht="12.75" customHeight="1">
      <c r="C1405" s="299"/>
      <c r="D1405" s="299"/>
      <c r="E1405" s="299"/>
      <c r="G1405" s="208"/>
      <c r="H1405" s="176"/>
      <c r="I1405" s="176"/>
      <c r="L1405" s="204"/>
      <c r="M1405" s="200"/>
      <c r="P1405" s="200"/>
      <c r="Q1405" s="163"/>
      <c r="R1405" s="163"/>
      <c r="S1405" s="163"/>
      <c r="T1405" s="163"/>
      <c r="U1405" s="163"/>
      <c r="V1405" s="163"/>
      <c r="W1405" s="163"/>
      <c r="X1405" s="163"/>
      <c r="Y1405" s="163"/>
    </row>
    <row r="1406" spans="3:25" s="175" customFormat="1" ht="12.75" customHeight="1">
      <c r="C1406" s="299"/>
      <c r="D1406" s="299"/>
      <c r="E1406" s="299"/>
      <c r="G1406" s="208"/>
      <c r="H1406" s="176"/>
      <c r="I1406" s="176"/>
      <c r="L1406" s="204"/>
      <c r="M1406" s="200"/>
      <c r="P1406" s="200"/>
      <c r="Q1406" s="163"/>
      <c r="R1406" s="163"/>
      <c r="S1406" s="163"/>
      <c r="T1406" s="163"/>
      <c r="U1406" s="163"/>
      <c r="V1406" s="163"/>
      <c r="W1406" s="163"/>
      <c r="X1406" s="163"/>
      <c r="Y1406" s="163"/>
    </row>
    <row r="1407" spans="3:25" s="175" customFormat="1" ht="12.75" customHeight="1">
      <c r="C1407" s="299"/>
      <c r="D1407" s="299"/>
      <c r="E1407" s="299"/>
      <c r="G1407" s="208"/>
      <c r="H1407" s="176"/>
      <c r="I1407" s="176"/>
      <c r="L1407" s="204"/>
      <c r="M1407" s="200"/>
      <c r="P1407" s="200"/>
      <c r="Q1407" s="163"/>
      <c r="R1407" s="163"/>
      <c r="S1407" s="163"/>
      <c r="T1407" s="163"/>
      <c r="U1407" s="163"/>
      <c r="V1407" s="163"/>
      <c r="W1407" s="163"/>
      <c r="X1407" s="163"/>
      <c r="Y1407" s="163"/>
    </row>
    <row r="1408" spans="3:25" s="175" customFormat="1" ht="12.75" customHeight="1">
      <c r="C1408" s="299"/>
      <c r="D1408" s="299"/>
      <c r="E1408" s="299"/>
      <c r="G1408" s="208"/>
      <c r="H1408" s="176"/>
      <c r="I1408" s="176"/>
      <c r="L1408" s="204"/>
      <c r="M1408" s="200"/>
      <c r="P1408" s="200"/>
      <c r="Q1408" s="163"/>
      <c r="R1408" s="163"/>
      <c r="S1408" s="163"/>
      <c r="T1408" s="163"/>
      <c r="U1408" s="163"/>
      <c r="V1408" s="163"/>
      <c r="W1408" s="163"/>
      <c r="X1408" s="163"/>
      <c r="Y1408" s="163"/>
    </row>
    <row r="1409" spans="3:25" s="175" customFormat="1" ht="12.75" customHeight="1">
      <c r="C1409" s="299"/>
      <c r="D1409" s="299"/>
      <c r="E1409" s="299"/>
      <c r="G1409" s="208"/>
      <c r="H1409" s="176"/>
      <c r="I1409" s="176"/>
      <c r="L1409" s="204"/>
      <c r="M1409" s="200"/>
      <c r="P1409" s="200"/>
      <c r="Q1409" s="163"/>
      <c r="R1409" s="163"/>
      <c r="S1409" s="163"/>
      <c r="T1409" s="163"/>
      <c r="U1409" s="163"/>
      <c r="V1409" s="163"/>
      <c r="W1409" s="163"/>
      <c r="X1409" s="163"/>
      <c r="Y1409" s="163"/>
    </row>
    <row r="1410" spans="3:25" s="175" customFormat="1" ht="12.75" customHeight="1">
      <c r="C1410" s="299"/>
      <c r="D1410" s="299"/>
      <c r="E1410" s="299"/>
      <c r="G1410" s="208"/>
      <c r="H1410" s="176"/>
      <c r="I1410" s="176"/>
      <c r="L1410" s="204"/>
      <c r="M1410" s="200"/>
      <c r="P1410" s="200"/>
      <c r="Q1410" s="163"/>
      <c r="R1410" s="163"/>
      <c r="S1410" s="163"/>
      <c r="T1410" s="163"/>
      <c r="U1410" s="163"/>
      <c r="V1410" s="163"/>
      <c r="W1410" s="163"/>
      <c r="X1410" s="163"/>
      <c r="Y1410" s="163"/>
    </row>
    <row r="1411" spans="3:25" s="175" customFormat="1" ht="12.75" customHeight="1">
      <c r="C1411" s="299"/>
      <c r="D1411" s="299"/>
      <c r="E1411" s="299"/>
      <c r="G1411" s="208"/>
      <c r="H1411" s="176"/>
      <c r="I1411" s="176"/>
      <c r="L1411" s="204"/>
      <c r="M1411" s="200"/>
      <c r="P1411" s="200"/>
      <c r="Q1411" s="163"/>
      <c r="R1411" s="163"/>
      <c r="S1411" s="163"/>
      <c r="T1411" s="163"/>
      <c r="U1411" s="163"/>
      <c r="V1411" s="163"/>
      <c r="W1411" s="163"/>
      <c r="X1411" s="163"/>
      <c r="Y1411" s="163"/>
    </row>
    <row r="1412" spans="3:25" s="175" customFormat="1" ht="12.75" customHeight="1">
      <c r="C1412" s="299"/>
      <c r="D1412" s="299"/>
      <c r="E1412" s="299"/>
      <c r="G1412" s="208"/>
      <c r="H1412" s="176"/>
      <c r="I1412" s="176"/>
      <c r="L1412" s="204"/>
      <c r="M1412" s="200"/>
      <c r="P1412" s="200"/>
      <c r="Q1412" s="163"/>
      <c r="R1412" s="163"/>
      <c r="S1412" s="163"/>
      <c r="T1412" s="163"/>
      <c r="U1412" s="163"/>
      <c r="V1412" s="163"/>
      <c r="W1412" s="163"/>
      <c r="X1412" s="163"/>
      <c r="Y1412" s="163"/>
    </row>
    <row r="1413" spans="3:25" s="175" customFormat="1" ht="12.75" customHeight="1">
      <c r="C1413" s="299"/>
      <c r="D1413" s="299"/>
      <c r="E1413" s="299"/>
      <c r="G1413" s="208"/>
      <c r="H1413" s="176"/>
      <c r="I1413" s="176"/>
      <c r="L1413" s="204"/>
      <c r="M1413" s="200"/>
      <c r="P1413" s="200"/>
      <c r="Q1413" s="163"/>
      <c r="R1413" s="163"/>
      <c r="S1413" s="163"/>
      <c r="T1413" s="163"/>
      <c r="U1413" s="163"/>
      <c r="V1413" s="163"/>
      <c r="W1413" s="163"/>
      <c r="X1413" s="163"/>
      <c r="Y1413" s="163"/>
    </row>
    <row r="1414" spans="3:25" s="175" customFormat="1" ht="12.75" customHeight="1">
      <c r="C1414" s="299"/>
      <c r="D1414" s="299"/>
      <c r="E1414" s="299"/>
      <c r="G1414" s="208"/>
      <c r="H1414" s="176"/>
      <c r="I1414" s="176"/>
      <c r="L1414" s="204"/>
      <c r="M1414" s="200"/>
      <c r="P1414" s="200"/>
      <c r="Q1414" s="163"/>
      <c r="R1414" s="163"/>
      <c r="S1414" s="163"/>
      <c r="T1414" s="163"/>
      <c r="U1414" s="163"/>
      <c r="V1414" s="163"/>
      <c r="W1414" s="163"/>
      <c r="X1414" s="163"/>
      <c r="Y1414" s="163"/>
    </row>
    <row r="1415" spans="3:25" s="175" customFormat="1" ht="12.75" customHeight="1">
      <c r="C1415" s="299"/>
      <c r="D1415" s="299"/>
      <c r="E1415" s="299"/>
      <c r="G1415" s="208"/>
      <c r="H1415" s="176"/>
      <c r="I1415" s="176"/>
      <c r="L1415" s="204"/>
      <c r="M1415" s="200"/>
      <c r="P1415" s="200"/>
      <c r="Q1415" s="163"/>
      <c r="R1415" s="163"/>
      <c r="S1415" s="163"/>
      <c r="T1415" s="163"/>
      <c r="U1415" s="163"/>
      <c r="V1415" s="163"/>
      <c r="W1415" s="163"/>
      <c r="X1415" s="163"/>
      <c r="Y1415" s="163"/>
    </row>
    <row r="1416" spans="3:25" s="175" customFormat="1" ht="12.75" customHeight="1">
      <c r="C1416" s="299"/>
      <c r="D1416" s="299"/>
      <c r="E1416" s="299"/>
      <c r="G1416" s="208"/>
      <c r="H1416" s="176"/>
      <c r="I1416" s="176"/>
      <c r="L1416" s="204"/>
      <c r="M1416" s="200"/>
      <c r="P1416" s="200"/>
      <c r="Q1416" s="163"/>
      <c r="R1416" s="163"/>
      <c r="S1416" s="163"/>
      <c r="T1416" s="163"/>
      <c r="U1416" s="163"/>
      <c r="V1416" s="163"/>
      <c r="W1416" s="163"/>
      <c r="X1416" s="163"/>
      <c r="Y1416" s="163"/>
    </row>
    <row r="1417" spans="3:25" s="175" customFormat="1" ht="12.75" customHeight="1">
      <c r="C1417" s="299"/>
      <c r="D1417" s="299"/>
      <c r="E1417" s="299"/>
      <c r="G1417" s="208"/>
      <c r="H1417" s="176"/>
      <c r="I1417" s="176"/>
      <c r="L1417" s="204"/>
      <c r="M1417" s="200"/>
      <c r="P1417" s="200"/>
      <c r="Q1417" s="163"/>
      <c r="R1417" s="163"/>
      <c r="S1417" s="163"/>
      <c r="T1417" s="163"/>
      <c r="U1417" s="163"/>
      <c r="V1417" s="163"/>
      <c r="W1417" s="163"/>
      <c r="X1417" s="163"/>
      <c r="Y1417" s="163"/>
    </row>
    <row r="1418" spans="3:25" s="175" customFormat="1" ht="12.75" customHeight="1">
      <c r="C1418" s="299"/>
      <c r="D1418" s="299"/>
      <c r="E1418" s="299"/>
      <c r="G1418" s="208"/>
      <c r="H1418" s="176"/>
      <c r="I1418" s="176"/>
      <c r="L1418" s="204"/>
      <c r="M1418" s="200"/>
      <c r="P1418" s="200"/>
      <c r="Q1418" s="163"/>
      <c r="R1418" s="163"/>
      <c r="S1418" s="163"/>
      <c r="T1418" s="163"/>
      <c r="U1418" s="163"/>
      <c r="V1418" s="163"/>
      <c r="W1418" s="163"/>
      <c r="X1418" s="163"/>
      <c r="Y1418" s="163"/>
    </row>
    <row r="1419" spans="3:25" s="175" customFormat="1" ht="12.75" customHeight="1">
      <c r="C1419" s="299"/>
      <c r="D1419" s="299"/>
      <c r="E1419" s="299"/>
      <c r="G1419" s="208"/>
      <c r="H1419" s="176"/>
      <c r="I1419" s="176"/>
      <c r="L1419" s="204"/>
      <c r="M1419" s="200"/>
      <c r="P1419" s="200"/>
      <c r="Q1419" s="163"/>
      <c r="R1419" s="163"/>
      <c r="S1419" s="163"/>
      <c r="T1419" s="163"/>
      <c r="U1419" s="163"/>
      <c r="V1419" s="163"/>
      <c r="W1419" s="163"/>
      <c r="X1419" s="163"/>
      <c r="Y1419" s="163"/>
    </row>
    <row r="1420" spans="3:25" s="175" customFormat="1" ht="12.75" customHeight="1">
      <c r="C1420" s="299"/>
      <c r="D1420" s="299"/>
      <c r="E1420" s="299"/>
      <c r="G1420" s="208"/>
      <c r="H1420" s="176"/>
      <c r="I1420" s="176"/>
      <c r="L1420" s="204"/>
      <c r="M1420" s="200"/>
      <c r="P1420" s="200"/>
      <c r="Q1420" s="163"/>
      <c r="R1420" s="163"/>
      <c r="S1420" s="163"/>
      <c r="T1420" s="163"/>
      <c r="U1420" s="163"/>
      <c r="V1420" s="163"/>
      <c r="W1420" s="163"/>
      <c r="X1420" s="163"/>
      <c r="Y1420" s="163"/>
    </row>
    <row r="1421" spans="3:25" s="175" customFormat="1" ht="12.75" customHeight="1">
      <c r="C1421" s="299"/>
      <c r="D1421" s="299"/>
      <c r="E1421" s="299"/>
      <c r="G1421" s="208"/>
      <c r="H1421" s="176"/>
      <c r="I1421" s="176"/>
      <c r="L1421" s="204"/>
      <c r="M1421" s="200"/>
      <c r="P1421" s="200"/>
      <c r="Q1421" s="163"/>
      <c r="R1421" s="163"/>
      <c r="S1421" s="163"/>
      <c r="T1421" s="163"/>
      <c r="U1421" s="163"/>
      <c r="V1421" s="163"/>
      <c r="W1421" s="163"/>
      <c r="X1421" s="163"/>
      <c r="Y1421" s="163"/>
    </row>
    <row r="1422" spans="3:25" s="175" customFormat="1" ht="12.75" customHeight="1">
      <c r="C1422" s="299"/>
      <c r="D1422" s="299"/>
      <c r="E1422" s="299"/>
      <c r="G1422" s="208"/>
      <c r="H1422" s="176"/>
      <c r="I1422" s="176"/>
      <c r="L1422" s="204"/>
      <c r="M1422" s="200"/>
      <c r="P1422" s="200"/>
      <c r="Q1422" s="163"/>
      <c r="R1422" s="163"/>
      <c r="S1422" s="163"/>
      <c r="T1422" s="163"/>
      <c r="U1422" s="163"/>
      <c r="V1422" s="163"/>
      <c r="W1422" s="163"/>
      <c r="X1422" s="163"/>
      <c r="Y1422" s="163"/>
    </row>
    <row r="1423" spans="3:25" s="175" customFormat="1" ht="12.75" customHeight="1">
      <c r="C1423" s="299"/>
      <c r="D1423" s="299"/>
      <c r="E1423" s="299"/>
      <c r="G1423" s="208"/>
      <c r="H1423" s="176"/>
      <c r="I1423" s="176"/>
      <c r="L1423" s="204"/>
      <c r="M1423" s="200"/>
      <c r="P1423" s="200"/>
      <c r="Q1423" s="163"/>
      <c r="R1423" s="163"/>
      <c r="S1423" s="163"/>
      <c r="T1423" s="163"/>
      <c r="U1423" s="163"/>
      <c r="V1423" s="163"/>
      <c r="W1423" s="163"/>
      <c r="X1423" s="163"/>
      <c r="Y1423" s="163"/>
    </row>
    <row r="1424" spans="3:25" s="175" customFormat="1" ht="12.75" customHeight="1">
      <c r="C1424" s="299"/>
      <c r="D1424" s="299"/>
      <c r="E1424" s="299"/>
      <c r="G1424" s="208"/>
      <c r="H1424" s="176"/>
      <c r="I1424" s="176"/>
      <c r="L1424" s="204"/>
      <c r="M1424" s="200"/>
      <c r="P1424" s="200"/>
      <c r="Q1424" s="163"/>
      <c r="R1424" s="163"/>
      <c r="S1424" s="163"/>
      <c r="T1424" s="163"/>
      <c r="U1424" s="163"/>
      <c r="V1424" s="163"/>
      <c r="W1424" s="163"/>
      <c r="X1424" s="163"/>
      <c r="Y1424" s="163"/>
    </row>
    <row r="1425" spans="3:25" s="175" customFormat="1" ht="12.75" customHeight="1">
      <c r="C1425" s="299"/>
      <c r="D1425" s="299"/>
      <c r="E1425" s="299"/>
      <c r="G1425" s="208"/>
      <c r="H1425" s="176"/>
      <c r="I1425" s="176"/>
      <c r="L1425" s="204"/>
      <c r="M1425" s="200"/>
      <c r="P1425" s="200"/>
      <c r="Q1425" s="163"/>
      <c r="R1425" s="163"/>
      <c r="S1425" s="163"/>
      <c r="T1425" s="163"/>
      <c r="U1425" s="163"/>
      <c r="V1425" s="163"/>
      <c r="W1425" s="163"/>
      <c r="X1425" s="163"/>
      <c r="Y1425" s="163"/>
    </row>
    <row r="1426" spans="3:25" s="175" customFormat="1" ht="12.75" customHeight="1">
      <c r="C1426" s="299"/>
      <c r="D1426" s="299"/>
      <c r="E1426" s="299"/>
      <c r="G1426" s="208"/>
      <c r="H1426" s="176"/>
      <c r="I1426" s="176"/>
      <c r="L1426" s="204"/>
      <c r="M1426" s="200"/>
      <c r="P1426" s="200"/>
      <c r="Q1426" s="163"/>
      <c r="R1426" s="163"/>
      <c r="S1426" s="163"/>
      <c r="T1426" s="163"/>
      <c r="U1426" s="163"/>
      <c r="V1426" s="163"/>
      <c r="W1426" s="163"/>
      <c r="X1426" s="163"/>
      <c r="Y1426" s="163"/>
    </row>
    <row r="1427" spans="3:25" s="175" customFormat="1" ht="12.75" customHeight="1">
      <c r="C1427" s="299"/>
      <c r="D1427" s="299"/>
      <c r="E1427" s="299"/>
      <c r="G1427" s="208"/>
      <c r="H1427" s="176"/>
      <c r="I1427" s="176"/>
      <c r="L1427" s="204"/>
      <c r="M1427" s="200"/>
      <c r="P1427" s="200"/>
      <c r="Q1427" s="163"/>
      <c r="R1427" s="163"/>
      <c r="S1427" s="163"/>
      <c r="T1427" s="163"/>
      <c r="U1427" s="163"/>
      <c r="V1427" s="163"/>
      <c r="W1427" s="163"/>
      <c r="X1427" s="163"/>
      <c r="Y1427" s="163"/>
    </row>
    <row r="1428" spans="3:25" s="175" customFormat="1" ht="12.75" customHeight="1">
      <c r="C1428" s="299"/>
      <c r="D1428" s="299"/>
      <c r="E1428" s="299"/>
      <c r="G1428" s="208"/>
      <c r="H1428" s="176"/>
      <c r="I1428" s="176"/>
      <c r="L1428" s="204"/>
      <c r="M1428" s="200"/>
      <c r="P1428" s="200"/>
      <c r="Q1428" s="163"/>
      <c r="R1428" s="163"/>
      <c r="S1428" s="163"/>
      <c r="T1428" s="163"/>
      <c r="U1428" s="163"/>
      <c r="V1428" s="163"/>
      <c r="W1428" s="163"/>
      <c r="X1428" s="163"/>
      <c r="Y1428" s="163"/>
    </row>
    <row r="1429" spans="3:25" s="175" customFormat="1" ht="12.75" customHeight="1">
      <c r="C1429" s="299"/>
      <c r="D1429" s="299"/>
      <c r="E1429" s="299"/>
      <c r="G1429" s="208"/>
      <c r="H1429" s="176"/>
      <c r="I1429" s="176"/>
      <c r="L1429" s="204"/>
      <c r="M1429" s="200"/>
      <c r="P1429" s="200"/>
      <c r="Q1429" s="163"/>
      <c r="R1429" s="163"/>
      <c r="S1429" s="163"/>
      <c r="T1429" s="163"/>
      <c r="U1429" s="163"/>
      <c r="V1429" s="163"/>
      <c r="W1429" s="163"/>
      <c r="X1429" s="163"/>
      <c r="Y1429" s="163"/>
    </row>
    <row r="1430" spans="3:25" s="175" customFormat="1" ht="12.75" customHeight="1">
      <c r="C1430" s="299"/>
      <c r="D1430" s="299"/>
      <c r="E1430" s="299"/>
      <c r="G1430" s="208"/>
      <c r="H1430" s="176"/>
      <c r="I1430" s="176"/>
      <c r="L1430" s="204"/>
      <c r="M1430" s="200"/>
      <c r="P1430" s="200"/>
      <c r="Q1430" s="163"/>
      <c r="R1430" s="163"/>
      <c r="S1430" s="163"/>
      <c r="T1430" s="163"/>
      <c r="U1430" s="163"/>
      <c r="V1430" s="163"/>
      <c r="W1430" s="163"/>
      <c r="X1430" s="163"/>
      <c r="Y1430" s="163"/>
    </row>
    <row r="1431" spans="3:25" s="175" customFormat="1" ht="12.75" customHeight="1">
      <c r="C1431" s="299"/>
      <c r="D1431" s="299"/>
      <c r="E1431" s="299"/>
      <c r="G1431" s="208"/>
      <c r="H1431" s="176"/>
      <c r="I1431" s="176"/>
      <c r="L1431" s="204"/>
      <c r="M1431" s="200"/>
      <c r="P1431" s="200"/>
      <c r="Q1431" s="163"/>
      <c r="R1431" s="163"/>
      <c r="S1431" s="163"/>
      <c r="T1431" s="163"/>
      <c r="U1431" s="163"/>
      <c r="V1431" s="163"/>
      <c r="W1431" s="163"/>
      <c r="X1431" s="163"/>
      <c r="Y1431" s="163"/>
    </row>
    <row r="1432" spans="3:25" s="175" customFormat="1" ht="12.75" customHeight="1">
      <c r="C1432" s="299"/>
      <c r="D1432" s="299"/>
      <c r="E1432" s="299"/>
      <c r="G1432" s="208"/>
      <c r="H1432" s="176"/>
      <c r="I1432" s="176"/>
      <c r="L1432" s="204"/>
      <c r="M1432" s="200"/>
      <c r="P1432" s="200"/>
      <c r="Q1432" s="163"/>
      <c r="R1432" s="163"/>
      <c r="S1432" s="163"/>
      <c r="T1432" s="163"/>
      <c r="U1432" s="163"/>
      <c r="V1432" s="163"/>
      <c r="W1432" s="163"/>
      <c r="X1432" s="163"/>
      <c r="Y1432" s="163"/>
    </row>
    <row r="1433" spans="3:25" s="175" customFormat="1" ht="12.75" customHeight="1">
      <c r="C1433" s="299"/>
      <c r="D1433" s="299"/>
      <c r="E1433" s="299"/>
      <c r="G1433" s="208"/>
      <c r="H1433" s="176"/>
      <c r="I1433" s="176"/>
      <c r="L1433" s="204"/>
      <c r="M1433" s="200"/>
      <c r="P1433" s="200"/>
      <c r="Q1433" s="163"/>
      <c r="R1433" s="163"/>
      <c r="S1433" s="163"/>
      <c r="T1433" s="163"/>
      <c r="U1433" s="163"/>
      <c r="V1433" s="163"/>
      <c r="W1433" s="163"/>
      <c r="X1433" s="163"/>
      <c r="Y1433" s="163"/>
    </row>
    <row r="1434" spans="3:25" s="175" customFormat="1" ht="12.75" customHeight="1">
      <c r="C1434" s="299"/>
      <c r="D1434" s="299"/>
      <c r="E1434" s="299"/>
      <c r="G1434" s="208"/>
      <c r="H1434" s="176"/>
      <c r="I1434" s="176"/>
      <c r="L1434" s="204"/>
      <c r="M1434" s="200"/>
      <c r="P1434" s="200"/>
      <c r="Q1434" s="163"/>
      <c r="R1434" s="163"/>
      <c r="S1434" s="163"/>
      <c r="T1434" s="163"/>
      <c r="U1434" s="163"/>
      <c r="V1434" s="163"/>
      <c r="W1434" s="163"/>
      <c r="X1434" s="163"/>
      <c r="Y1434" s="163"/>
    </row>
    <row r="1435" spans="3:25" s="175" customFormat="1" ht="12.75" customHeight="1">
      <c r="C1435" s="299"/>
      <c r="D1435" s="299"/>
      <c r="E1435" s="299"/>
      <c r="G1435" s="208"/>
      <c r="H1435" s="176"/>
      <c r="I1435" s="176"/>
      <c r="L1435" s="204"/>
      <c r="M1435" s="200"/>
      <c r="P1435" s="200"/>
      <c r="Q1435" s="163"/>
      <c r="R1435" s="163"/>
      <c r="S1435" s="163"/>
      <c r="T1435" s="163"/>
      <c r="U1435" s="163"/>
      <c r="V1435" s="163"/>
      <c r="W1435" s="163"/>
      <c r="X1435" s="163"/>
      <c r="Y1435" s="163"/>
    </row>
    <row r="1436" spans="3:25" s="175" customFormat="1" ht="12.75" customHeight="1">
      <c r="C1436" s="299"/>
      <c r="D1436" s="299"/>
      <c r="E1436" s="299"/>
      <c r="G1436" s="208"/>
      <c r="H1436" s="176"/>
      <c r="I1436" s="176"/>
      <c r="L1436" s="204"/>
      <c r="M1436" s="200"/>
      <c r="P1436" s="200"/>
      <c r="Q1436" s="163"/>
      <c r="R1436" s="163"/>
      <c r="S1436" s="163"/>
      <c r="T1436" s="163"/>
      <c r="U1436" s="163"/>
      <c r="V1436" s="163"/>
      <c r="W1436" s="163"/>
      <c r="X1436" s="163"/>
      <c r="Y1436" s="163"/>
    </row>
    <row r="1437" spans="3:25" s="175" customFormat="1" ht="12.75" customHeight="1">
      <c r="C1437" s="299"/>
      <c r="D1437" s="299"/>
      <c r="E1437" s="299"/>
      <c r="G1437" s="208"/>
      <c r="H1437" s="176"/>
      <c r="I1437" s="176"/>
      <c r="L1437" s="204"/>
      <c r="M1437" s="200"/>
      <c r="P1437" s="200"/>
      <c r="Q1437" s="163"/>
      <c r="R1437" s="163"/>
      <c r="S1437" s="163"/>
      <c r="T1437" s="163"/>
      <c r="U1437" s="163"/>
      <c r="V1437" s="163"/>
      <c r="W1437" s="163"/>
      <c r="X1437" s="163"/>
      <c r="Y1437" s="163"/>
    </row>
    <row r="1438" spans="3:25" s="175" customFormat="1" ht="12.75" customHeight="1">
      <c r="C1438" s="299"/>
      <c r="D1438" s="299"/>
      <c r="E1438" s="299"/>
      <c r="G1438" s="208"/>
      <c r="H1438" s="176"/>
      <c r="I1438" s="176"/>
      <c r="L1438" s="204"/>
      <c r="M1438" s="200"/>
      <c r="P1438" s="200"/>
      <c r="Q1438" s="163"/>
      <c r="R1438" s="163"/>
      <c r="S1438" s="163"/>
      <c r="T1438" s="163"/>
      <c r="U1438" s="163"/>
      <c r="V1438" s="163"/>
      <c r="W1438" s="163"/>
      <c r="X1438" s="163"/>
      <c r="Y1438" s="163"/>
    </row>
    <row r="1439" spans="3:25" s="175" customFormat="1" ht="12.75" customHeight="1">
      <c r="C1439" s="299"/>
      <c r="D1439" s="299"/>
      <c r="E1439" s="299"/>
      <c r="G1439" s="208"/>
      <c r="H1439" s="176"/>
      <c r="I1439" s="176"/>
      <c r="L1439" s="204"/>
      <c r="M1439" s="200"/>
      <c r="P1439" s="200"/>
      <c r="Q1439" s="163"/>
      <c r="R1439" s="163"/>
      <c r="S1439" s="163"/>
      <c r="T1439" s="163"/>
      <c r="U1439" s="163"/>
      <c r="V1439" s="163"/>
      <c r="W1439" s="163"/>
      <c r="X1439" s="163"/>
      <c r="Y1439" s="163"/>
    </row>
    <row r="1440" spans="3:25" s="175" customFormat="1" ht="12.75" customHeight="1">
      <c r="C1440" s="299"/>
      <c r="D1440" s="299"/>
      <c r="E1440" s="299"/>
      <c r="G1440" s="208"/>
      <c r="H1440" s="176"/>
      <c r="I1440" s="176"/>
      <c r="L1440" s="204"/>
      <c r="M1440" s="200"/>
      <c r="P1440" s="200"/>
      <c r="Q1440" s="163"/>
      <c r="R1440" s="163"/>
      <c r="S1440" s="163"/>
      <c r="T1440" s="163"/>
      <c r="U1440" s="163"/>
      <c r="V1440" s="163"/>
      <c r="W1440" s="163"/>
      <c r="X1440" s="163"/>
      <c r="Y1440" s="163"/>
    </row>
    <row r="1441" spans="3:25" s="175" customFormat="1" ht="12.75" customHeight="1">
      <c r="C1441" s="299"/>
      <c r="D1441" s="299"/>
      <c r="E1441" s="299"/>
      <c r="G1441" s="208"/>
      <c r="H1441" s="176"/>
      <c r="I1441" s="176"/>
      <c r="L1441" s="204"/>
      <c r="M1441" s="200"/>
      <c r="P1441" s="200"/>
      <c r="Q1441" s="163"/>
      <c r="R1441" s="163"/>
      <c r="S1441" s="163"/>
      <c r="T1441" s="163"/>
      <c r="U1441" s="163"/>
      <c r="V1441" s="163"/>
      <c r="W1441" s="163"/>
      <c r="X1441" s="163"/>
      <c r="Y1441" s="163"/>
    </row>
    <row r="1442" spans="3:25" s="175" customFormat="1" ht="12.75" customHeight="1">
      <c r="C1442" s="299"/>
      <c r="D1442" s="299"/>
      <c r="E1442" s="299"/>
      <c r="G1442" s="208"/>
      <c r="H1442" s="176"/>
      <c r="I1442" s="176"/>
      <c r="L1442" s="204"/>
      <c r="M1442" s="200"/>
      <c r="P1442" s="200"/>
      <c r="Q1442" s="163"/>
      <c r="R1442" s="163"/>
      <c r="S1442" s="163"/>
      <c r="T1442" s="163"/>
      <c r="U1442" s="163"/>
      <c r="V1442" s="163"/>
      <c r="W1442" s="163"/>
      <c r="X1442" s="163"/>
      <c r="Y1442" s="163"/>
    </row>
    <row r="1443" spans="3:25" s="175" customFormat="1" ht="12.75" customHeight="1">
      <c r="C1443" s="299"/>
      <c r="D1443" s="299"/>
      <c r="E1443" s="299"/>
      <c r="G1443" s="208"/>
      <c r="H1443" s="176"/>
      <c r="I1443" s="176"/>
      <c r="L1443" s="204"/>
      <c r="M1443" s="200"/>
      <c r="P1443" s="200"/>
      <c r="Q1443" s="163"/>
      <c r="R1443" s="163"/>
      <c r="S1443" s="163"/>
      <c r="T1443" s="163"/>
      <c r="U1443" s="163"/>
      <c r="V1443" s="163"/>
      <c r="W1443" s="163"/>
      <c r="X1443" s="163"/>
      <c r="Y1443" s="163"/>
    </row>
    <row r="1444" spans="3:25" s="175" customFormat="1" ht="12.75" customHeight="1">
      <c r="C1444" s="299"/>
      <c r="D1444" s="299"/>
      <c r="E1444" s="299"/>
      <c r="G1444" s="208"/>
      <c r="H1444" s="176"/>
      <c r="I1444" s="176"/>
      <c r="L1444" s="204"/>
      <c r="M1444" s="200"/>
      <c r="P1444" s="200"/>
      <c r="Q1444" s="163"/>
      <c r="R1444" s="163"/>
      <c r="S1444" s="163"/>
      <c r="T1444" s="163"/>
      <c r="U1444" s="163"/>
      <c r="V1444" s="163"/>
      <c r="W1444" s="163"/>
      <c r="X1444" s="163"/>
      <c r="Y1444" s="163"/>
    </row>
    <row r="1445" spans="3:25" s="175" customFormat="1" ht="12.75" customHeight="1">
      <c r="C1445" s="299"/>
      <c r="D1445" s="299"/>
      <c r="E1445" s="299"/>
      <c r="G1445" s="208"/>
      <c r="H1445" s="176"/>
      <c r="I1445" s="176"/>
      <c r="L1445" s="204"/>
      <c r="M1445" s="200"/>
      <c r="P1445" s="200"/>
      <c r="Q1445" s="163"/>
      <c r="R1445" s="163"/>
      <c r="S1445" s="163"/>
      <c r="T1445" s="163"/>
      <c r="U1445" s="163"/>
      <c r="V1445" s="163"/>
      <c r="W1445" s="163"/>
      <c r="X1445" s="163"/>
      <c r="Y1445" s="163"/>
    </row>
    <row r="1446" spans="3:25" s="175" customFormat="1" ht="12.75" customHeight="1">
      <c r="C1446" s="299"/>
      <c r="D1446" s="299"/>
      <c r="E1446" s="299"/>
      <c r="G1446" s="208"/>
      <c r="H1446" s="176"/>
      <c r="I1446" s="176"/>
      <c r="L1446" s="204"/>
      <c r="M1446" s="200"/>
      <c r="P1446" s="200"/>
      <c r="Q1446" s="163"/>
      <c r="R1446" s="163"/>
      <c r="S1446" s="163"/>
      <c r="T1446" s="163"/>
      <c r="U1446" s="163"/>
      <c r="V1446" s="163"/>
      <c r="W1446" s="163"/>
      <c r="X1446" s="163"/>
      <c r="Y1446" s="163"/>
    </row>
    <row r="1447" spans="3:25" s="175" customFormat="1" ht="12.75" customHeight="1">
      <c r="C1447" s="299"/>
      <c r="D1447" s="299"/>
      <c r="E1447" s="299"/>
      <c r="G1447" s="208"/>
      <c r="H1447" s="176"/>
      <c r="I1447" s="176"/>
      <c r="L1447" s="204"/>
      <c r="M1447" s="200"/>
      <c r="P1447" s="200"/>
      <c r="Q1447" s="163"/>
      <c r="R1447" s="163"/>
      <c r="S1447" s="163"/>
      <c r="T1447" s="163"/>
      <c r="U1447" s="163"/>
      <c r="V1447" s="163"/>
      <c r="W1447" s="163"/>
      <c r="X1447" s="163"/>
      <c r="Y1447" s="163"/>
    </row>
    <row r="1448" spans="3:25" s="175" customFormat="1" ht="12.75" customHeight="1">
      <c r="C1448" s="299"/>
      <c r="D1448" s="299"/>
      <c r="E1448" s="299"/>
      <c r="G1448" s="208"/>
      <c r="H1448" s="176"/>
      <c r="I1448" s="176"/>
      <c r="L1448" s="204"/>
      <c r="M1448" s="200"/>
      <c r="P1448" s="200"/>
      <c r="Q1448" s="163"/>
      <c r="R1448" s="163"/>
      <c r="S1448" s="163"/>
      <c r="T1448" s="163"/>
      <c r="U1448" s="163"/>
      <c r="V1448" s="163"/>
      <c r="W1448" s="163"/>
      <c r="X1448" s="163"/>
      <c r="Y1448" s="163"/>
    </row>
    <row r="1449" spans="3:25" s="175" customFormat="1" ht="12.75" customHeight="1">
      <c r="C1449" s="299"/>
      <c r="D1449" s="299"/>
      <c r="E1449" s="299"/>
      <c r="G1449" s="208"/>
      <c r="H1449" s="176"/>
      <c r="I1449" s="176"/>
      <c r="L1449" s="204"/>
      <c r="M1449" s="200"/>
      <c r="P1449" s="200"/>
      <c r="Q1449" s="163"/>
      <c r="R1449" s="163"/>
      <c r="S1449" s="163"/>
      <c r="T1449" s="163"/>
      <c r="U1449" s="163"/>
      <c r="V1449" s="163"/>
      <c r="W1449" s="163"/>
      <c r="X1449" s="163"/>
      <c r="Y1449" s="163"/>
    </row>
    <row r="1450" spans="3:25" s="175" customFormat="1" ht="12.75" customHeight="1">
      <c r="C1450" s="299"/>
      <c r="D1450" s="299"/>
      <c r="E1450" s="299"/>
      <c r="G1450" s="208"/>
      <c r="H1450" s="176"/>
      <c r="I1450" s="176"/>
      <c r="L1450" s="204"/>
      <c r="M1450" s="200"/>
      <c r="P1450" s="200"/>
      <c r="Q1450" s="163"/>
      <c r="R1450" s="163"/>
      <c r="S1450" s="163"/>
      <c r="T1450" s="163"/>
      <c r="U1450" s="163"/>
      <c r="V1450" s="163"/>
      <c r="W1450" s="163"/>
      <c r="X1450" s="163"/>
      <c r="Y1450" s="163"/>
    </row>
    <row r="1451" spans="3:25" s="175" customFormat="1" ht="12.75" customHeight="1">
      <c r="C1451" s="299"/>
      <c r="D1451" s="299"/>
      <c r="E1451" s="299"/>
      <c r="G1451" s="208"/>
      <c r="H1451" s="176"/>
      <c r="I1451" s="176"/>
      <c r="L1451" s="204"/>
      <c r="M1451" s="200"/>
      <c r="P1451" s="200"/>
      <c r="Q1451" s="163"/>
      <c r="R1451" s="163"/>
      <c r="S1451" s="163"/>
      <c r="T1451" s="163"/>
      <c r="U1451" s="163"/>
      <c r="V1451" s="163"/>
      <c r="W1451" s="163"/>
      <c r="X1451" s="163"/>
      <c r="Y1451" s="163"/>
    </row>
    <row r="1452" spans="3:25" s="175" customFormat="1" ht="12.75" customHeight="1">
      <c r="C1452" s="299"/>
      <c r="D1452" s="299"/>
      <c r="E1452" s="299"/>
      <c r="G1452" s="208"/>
      <c r="H1452" s="176"/>
      <c r="I1452" s="176"/>
      <c r="L1452" s="204"/>
      <c r="M1452" s="200"/>
      <c r="P1452" s="200"/>
      <c r="Q1452" s="163"/>
      <c r="R1452" s="163"/>
      <c r="S1452" s="163"/>
      <c r="T1452" s="163"/>
      <c r="U1452" s="163"/>
      <c r="V1452" s="163"/>
      <c r="W1452" s="163"/>
      <c r="X1452" s="163"/>
      <c r="Y1452" s="163"/>
    </row>
    <row r="1453" spans="3:25" s="175" customFormat="1" ht="12.75" customHeight="1">
      <c r="C1453" s="299"/>
      <c r="D1453" s="299"/>
      <c r="E1453" s="299"/>
      <c r="G1453" s="208"/>
      <c r="H1453" s="176"/>
      <c r="I1453" s="176"/>
      <c r="L1453" s="204"/>
      <c r="M1453" s="200"/>
      <c r="P1453" s="200"/>
      <c r="Q1453" s="163"/>
      <c r="R1453" s="163"/>
      <c r="S1453" s="163"/>
      <c r="T1453" s="163"/>
      <c r="U1453" s="163"/>
      <c r="V1453" s="163"/>
      <c r="W1453" s="163"/>
      <c r="X1453" s="163"/>
      <c r="Y1453" s="163"/>
    </row>
    <row r="1454" spans="3:25" s="175" customFormat="1" ht="12.75" customHeight="1">
      <c r="C1454" s="299"/>
      <c r="D1454" s="299"/>
      <c r="E1454" s="299"/>
      <c r="G1454" s="208"/>
      <c r="H1454" s="176"/>
      <c r="I1454" s="176"/>
      <c r="L1454" s="204"/>
      <c r="M1454" s="200"/>
      <c r="P1454" s="200"/>
      <c r="Q1454" s="163"/>
      <c r="R1454" s="163"/>
      <c r="S1454" s="163"/>
      <c r="T1454" s="163"/>
      <c r="U1454" s="163"/>
      <c r="V1454" s="163"/>
      <c r="W1454" s="163"/>
      <c r="X1454" s="163"/>
      <c r="Y1454" s="163"/>
    </row>
    <row r="1455" spans="3:25" s="175" customFormat="1" ht="12.75" customHeight="1">
      <c r="C1455" s="299"/>
      <c r="D1455" s="299"/>
      <c r="E1455" s="299"/>
      <c r="G1455" s="208"/>
      <c r="H1455" s="176"/>
      <c r="I1455" s="176"/>
      <c r="L1455" s="204"/>
      <c r="M1455" s="200"/>
      <c r="P1455" s="200"/>
      <c r="Q1455" s="163"/>
      <c r="R1455" s="163"/>
      <c r="S1455" s="163"/>
      <c r="T1455" s="163"/>
      <c r="U1455" s="163"/>
      <c r="V1455" s="163"/>
      <c r="W1455" s="163"/>
      <c r="X1455" s="163"/>
      <c r="Y1455" s="163"/>
    </row>
    <row r="1456" spans="3:25" s="175" customFormat="1" ht="12.75" customHeight="1">
      <c r="C1456" s="299"/>
      <c r="D1456" s="299"/>
      <c r="E1456" s="299"/>
      <c r="G1456" s="208"/>
      <c r="H1456" s="176"/>
      <c r="I1456" s="176"/>
      <c r="L1456" s="204"/>
      <c r="M1456" s="200"/>
      <c r="P1456" s="200"/>
      <c r="Q1456" s="163"/>
      <c r="R1456" s="163"/>
      <c r="S1456" s="163"/>
      <c r="T1456" s="163"/>
      <c r="U1456" s="163"/>
      <c r="V1456" s="163"/>
      <c r="W1456" s="163"/>
      <c r="X1456" s="163"/>
      <c r="Y1456" s="163"/>
    </row>
    <row r="1457" spans="3:25" s="175" customFormat="1" ht="12.75" customHeight="1">
      <c r="C1457" s="299"/>
      <c r="D1457" s="299"/>
      <c r="E1457" s="299"/>
      <c r="G1457" s="208"/>
      <c r="H1457" s="176"/>
      <c r="I1457" s="176"/>
      <c r="L1457" s="204"/>
      <c r="M1457" s="200"/>
      <c r="P1457" s="200"/>
      <c r="Q1457" s="163"/>
      <c r="R1457" s="163"/>
      <c r="S1457" s="163"/>
      <c r="T1457" s="163"/>
      <c r="U1457" s="163"/>
      <c r="V1457" s="163"/>
      <c r="W1457" s="163"/>
      <c r="X1457" s="163"/>
      <c r="Y1457" s="163"/>
    </row>
    <row r="1458" spans="3:25" s="175" customFormat="1" ht="12.75" customHeight="1">
      <c r="C1458" s="299"/>
      <c r="D1458" s="299"/>
      <c r="E1458" s="299"/>
      <c r="G1458" s="208"/>
      <c r="H1458" s="176"/>
      <c r="I1458" s="176"/>
      <c r="L1458" s="204"/>
      <c r="M1458" s="200"/>
      <c r="P1458" s="200"/>
      <c r="Q1458" s="163"/>
      <c r="R1458" s="163"/>
      <c r="S1458" s="163"/>
      <c r="T1458" s="163"/>
      <c r="U1458" s="163"/>
      <c r="V1458" s="163"/>
      <c r="W1458" s="163"/>
      <c r="X1458" s="163"/>
      <c r="Y1458" s="163"/>
    </row>
    <row r="1459" spans="3:25" s="175" customFormat="1" ht="12.75" customHeight="1">
      <c r="C1459" s="299"/>
      <c r="D1459" s="299"/>
      <c r="E1459" s="299"/>
      <c r="G1459" s="208"/>
      <c r="H1459" s="176"/>
      <c r="I1459" s="176"/>
      <c r="L1459" s="204"/>
      <c r="M1459" s="200"/>
      <c r="P1459" s="200"/>
      <c r="Q1459" s="163"/>
      <c r="R1459" s="163"/>
      <c r="S1459" s="163"/>
      <c r="T1459" s="163"/>
      <c r="U1459" s="163"/>
      <c r="V1459" s="163"/>
      <c r="W1459" s="163"/>
      <c r="X1459" s="163"/>
      <c r="Y1459" s="163"/>
    </row>
    <row r="1460" spans="3:25" s="175" customFormat="1" ht="12.75" customHeight="1">
      <c r="C1460" s="299"/>
      <c r="D1460" s="299"/>
      <c r="E1460" s="299"/>
      <c r="G1460" s="208"/>
      <c r="H1460" s="176"/>
      <c r="I1460" s="176"/>
      <c r="L1460" s="204"/>
      <c r="M1460" s="200"/>
      <c r="P1460" s="200"/>
      <c r="Q1460" s="163"/>
      <c r="R1460" s="163"/>
      <c r="S1460" s="163"/>
      <c r="T1460" s="163"/>
      <c r="U1460" s="163"/>
      <c r="V1460" s="163"/>
      <c r="W1460" s="163"/>
      <c r="X1460" s="163"/>
      <c r="Y1460" s="163"/>
    </row>
    <row r="1461" spans="3:25" s="175" customFormat="1" ht="12.75" customHeight="1">
      <c r="C1461" s="299"/>
      <c r="D1461" s="299"/>
      <c r="E1461" s="299"/>
      <c r="G1461" s="208"/>
      <c r="H1461" s="176"/>
      <c r="I1461" s="176"/>
      <c r="L1461" s="204"/>
      <c r="M1461" s="200"/>
      <c r="P1461" s="200"/>
      <c r="Q1461" s="163"/>
      <c r="R1461" s="163"/>
      <c r="S1461" s="163"/>
      <c r="T1461" s="163"/>
      <c r="U1461" s="163"/>
      <c r="V1461" s="163"/>
      <c r="W1461" s="163"/>
      <c r="X1461" s="163"/>
      <c r="Y1461" s="163"/>
    </row>
    <row r="1462" spans="3:25" s="175" customFormat="1" ht="12.75" customHeight="1">
      <c r="C1462" s="299"/>
      <c r="D1462" s="299"/>
      <c r="E1462" s="299"/>
      <c r="G1462" s="208"/>
      <c r="H1462" s="176"/>
      <c r="I1462" s="176"/>
      <c r="L1462" s="204"/>
      <c r="M1462" s="200"/>
      <c r="P1462" s="200"/>
      <c r="Q1462" s="163"/>
      <c r="R1462" s="163"/>
      <c r="S1462" s="163"/>
      <c r="T1462" s="163"/>
      <c r="U1462" s="163"/>
      <c r="V1462" s="163"/>
      <c r="W1462" s="163"/>
      <c r="X1462" s="163"/>
      <c r="Y1462" s="163"/>
    </row>
    <row r="1463" spans="3:25" s="175" customFormat="1" ht="12.75" customHeight="1">
      <c r="C1463" s="299"/>
      <c r="D1463" s="299"/>
      <c r="E1463" s="299"/>
      <c r="G1463" s="208"/>
      <c r="H1463" s="176"/>
      <c r="I1463" s="176"/>
      <c r="L1463" s="204"/>
      <c r="M1463" s="200"/>
      <c r="P1463" s="200"/>
      <c r="Q1463" s="163"/>
      <c r="R1463" s="163"/>
      <c r="S1463" s="163"/>
      <c r="T1463" s="163"/>
      <c r="U1463" s="163"/>
      <c r="V1463" s="163"/>
      <c r="W1463" s="163"/>
      <c r="X1463" s="163"/>
      <c r="Y1463" s="163"/>
    </row>
    <row r="1464" spans="3:25" s="175" customFormat="1" ht="12.75" customHeight="1">
      <c r="C1464" s="299"/>
      <c r="D1464" s="299"/>
      <c r="E1464" s="299"/>
      <c r="G1464" s="208"/>
      <c r="H1464" s="176"/>
      <c r="I1464" s="176"/>
      <c r="L1464" s="204"/>
      <c r="M1464" s="200"/>
      <c r="P1464" s="200"/>
      <c r="Q1464" s="163"/>
      <c r="R1464" s="163"/>
      <c r="S1464" s="163"/>
      <c r="T1464" s="163"/>
      <c r="U1464" s="163"/>
      <c r="V1464" s="163"/>
      <c r="W1464" s="163"/>
      <c r="X1464" s="163"/>
      <c r="Y1464" s="163"/>
    </row>
    <row r="1465" spans="3:25" s="175" customFormat="1" ht="12.75" customHeight="1">
      <c r="C1465" s="299"/>
      <c r="D1465" s="299"/>
      <c r="E1465" s="299"/>
      <c r="G1465" s="208"/>
      <c r="H1465" s="176"/>
      <c r="I1465" s="176"/>
      <c r="L1465" s="204"/>
      <c r="M1465" s="200"/>
      <c r="P1465" s="200"/>
      <c r="Q1465" s="163"/>
      <c r="R1465" s="163"/>
      <c r="S1465" s="163"/>
      <c r="T1465" s="163"/>
      <c r="U1465" s="163"/>
      <c r="V1465" s="163"/>
      <c r="W1465" s="163"/>
      <c r="X1465" s="163"/>
      <c r="Y1465" s="163"/>
    </row>
    <row r="1466" spans="3:25" s="175" customFormat="1" ht="12.75" customHeight="1">
      <c r="C1466" s="299"/>
      <c r="D1466" s="299"/>
      <c r="E1466" s="299"/>
      <c r="G1466" s="208"/>
      <c r="H1466" s="176"/>
      <c r="I1466" s="176"/>
      <c r="L1466" s="204"/>
      <c r="M1466" s="200"/>
      <c r="P1466" s="200"/>
      <c r="Q1466" s="163"/>
      <c r="R1466" s="163"/>
      <c r="S1466" s="163"/>
      <c r="T1466" s="163"/>
      <c r="U1466" s="163"/>
      <c r="V1466" s="163"/>
      <c r="W1466" s="163"/>
      <c r="X1466" s="163"/>
      <c r="Y1466" s="163"/>
    </row>
    <row r="1467" spans="3:25" s="175" customFormat="1" ht="12.75" customHeight="1">
      <c r="C1467" s="299"/>
      <c r="D1467" s="299"/>
      <c r="E1467" s="299"/>
      <c r="G1467" s="208"/>
      <c r="H1467" s="176"/>
      <c r="I1467" s="176"/>
      <c r="L1467" s="204"/>
      <c r="M1467" s="200"/>
      <c r="P1467" s="200"/>
      <c r="Q1467" s="163"/>
      <c r="R1467" s="163"/>
      <c r="S1467" s="163"/>
      <c r="T1467" s="163"/>
      <c r="U1467" s="163"/>
      <c r="V1467" s="163"/>
      <c r="W1467" s="163"/>
      <c r="X1467" s="163"/>
      <c r="Y1467" s="163"/>
    </row>
    <row r="1468" spans="3:25" s="175" customFormat="1" ht="12.75" customHeight="1">
      <c r="C1468" s="299"/>
      <c r="D1468" s="299"/>
      <c r="E1468" s="299"/>
      <c r="G1468" s="208"/>
      <c r="H1468" s="176"/>
      <c r="I1468" s="176"/>
      <c r="L1468" s="204"/>
      <c r="M1468" s="200"/>
      <c r="P1468" s="200"/>
      <c r="Q1468" s="163"/>
      <c r="R1468" s="163"/>
      <c r="S1468" s="163"/>
      <c r="T1468" s="163"/>
      <c r="U1468" s="163"/>
      <c r="V1468" s="163"/>
      <c r="W1468" s="163"/>
      <c r="X1468" s="163"/>
      <c r="Y1468" s="163"/>
    </row>
    <row r="1469" spans="3:25" s="175" customFormat="1" ht="12.75" customHeight="1">
      <c r="C1469" s="299"/>
      <c r="D1469" s="299"/>
      <c r="E1469" s="299"/>
      <c r="G1469" s="208"/>
      <c r="H1469" s="176"/>
      <c r="I1469" s="176"/>
      <c r="L1469" s="204"/>
      <c r="M1469" s="200"/>
      <c r="P1469" s="200"/>
      <c r="Q1469" s="163"/>
      <c r="R1469" s="163"/>
      <c r="S1469" s="163"/>
      <c r="T1469" s="163"/>
      <c r="U1469" s="163"/>
      <c r="V1469" s="163"/>
      <c r="W1469" s="163"/>
      <c r="X1469" s="163"/>
      <c r="Y1469" s="163"/>
    </row>
    <row r="1470" spans="3:25" s="175" customFormat="1" ht="12.75" customHeight="1">
      <c r="C1470" s="299"/>
      <c r="D1470" s="299"/>
      <c r="E1470" s="299"/>
      <c r="G1470" s="208"/>
      <c r="H1470" s="176"/>
      <c r="I1470" s="176"/>
      <c r="L1470" s="204"/>
      <c r="M1470" s="200"/>
      <c r="P1470" s="200"/>
      <c r="Q1470" s="163"/>
      <c r="R1470" s="163"/>
      <c r="S1470" s="163"/>
      <c r="T1470" s="163"/>
      <c r="U1470" s="163"/>
      <c r="V1470" s="163"/>
      <c r="W1470" s="163"/>
      <c r="X1470" s="163"/>
      <c r="Y1470" s="163"/>
    </row>
    <row r="1471" spans="3:25" s="175" customFormat="1" ht="12.75" customHeight="1">
      <c r="C1471" s="299"/>
      <c r="D1471" s="299"/>
      <c r="E1471" s="299"/>
      <c r="G1471" s="208"/>
      <c r="H1471" s="176"/>
      <c r="I1471" s="176"/>
      <c r="L1471" s="204"/>
      <c r="M1471" s="200"/>
      <c r="P1471" s="200"/>
      <c r="Q1471" s="163"/>
      <c r="R1471" s="163"/>
      <c r="S1471" s="163"/>
      <c r="T1471" s="163"/>
      <c r="U1471" s="163"/>
      <c r="V1471" s="163"/>
      <c r="W1471" s="163"/>
      <c r="X1471" s="163"/>
      <c r="Y1471" s="163"/>
    </row>
    <row r="1472" spans="3:25" s="175" customFormat="1" ht="12.75" customHeight="1">
      <c r="C1472" s="299"/>
      <c r="D1472" s="299"/>
      <c r="E1472" s="299"/>
      <c r="G1472" s="208"/>
      <c r="H1472" s="176"/>
      <c r="I1472" s="176"/>
      <c r="L1472" s="204"/>
      <c r="M1472" s="200"/>
      <c r="P1472" s="200"/>
      <c r="Q1472" s="163"/>
      <c r="R1472" s="163"/>
      <c r="S1472" s="163"/>
      <c r="T1472" s="163"/>
      <c r="U1472" s="163"/>
      <c r="V1472" s="163"/>
      <c r="W1472" s="163"/>
      <c r="X1472" s="163"/>
      <c r="Y1472" s="163"/>
    </row>
    <row r="1473" spans="3:25" s="175" customFormat="1" ht="12.75" customHeight="1">
      <c r="C1473" s="299"/>
      <c r="D1473" s="299"/>
      <c r="E1473" s="299"/>
      <c r="G1473" s="208"/>
      <c r="H1473" s="176"/>
      <c r="I1473" s="176"/>
      <c r="L1473" s="204"/>
      <c r="M1473" s="200"/>
      <c r="P1473" s="200"/>
      <c r="Q1473" s="163"/>
      <c r="R1473" s="163"/>
      <c r="S1473" s="163"/>
      <c r="T1473" s="163"/>
      <c r="U1473" s="163"/>
      <c r="V1473" s="163"/>
      <c r="W1473" s="163"/>
      <c r="X1473" s="163"/>
      <c r="Y1473" s="163"/>
    </row>
    <row r="1474" spans="3:25" s="175" customFormat="1" ht="12.75" customHeight="1">
      <c r="C1474" s="299"/>
      <c r="D1474" s="299"/>
      <c r="E1474" s="299"/>
      <c r="G1474" s="208"/>
      <c r="H1474" s="176"/>
      <c r="I1474" s="176"/>
      <c r="L1474" s="204"/>
      <c r="M1474" s="200"/>
      <c r="P1474" s="200"/>
      <c r="Q1474" s="163"/>
      <c r="R1474" s="163"/>
      <c r="S1474" s="163"/>
      <c r="T1474" s="163"/>
      <c r="U1474" s="163"/>
      <c r="V1474" s="163"/>
      <c r="W1474" s="163"/>
      <c r="X1474" s="163"/>
      <c r="Y1474" s="163"/>
    </row>
    <row r="1475" spans="3:25" s="175" customFormat="1" ht="12.75" customHeight="1">
      <c r="C1475" s="299"/>
      <c r="D1475" s="299"/>
      <c r="E1475" s="299"/>
      <c r="G1475" s="208"/>
      <c r="H1475" s="176"/>
      <c r="I1475" s="176"/>
      <c r="L1475" s="204"/>
      <c r="M1475" s="200"/>
      <c r="P1475" s="200"/>
      <c r="Q1475" s="163"/>
      <c r="R1475" s="163"/>
      <c r="S1475" s="163"/>
      <c r="T1475" s="163"/>
      <c r="U1475" s="163"/>
      <c r="V1475" s="163"/>
      <c r="W1475" s="163"/>
      <c r="X1475" s="163"/>
      <c r="Y1475" s="163"/>
    </row>
    <row r="1476" spans="3:25" s="175" customFormat="1" ht="12.75" customHeight="1">
      <c r="C1476" s="299"/>
      <c r="D1476" s="299"/>
      <c r="E1476" s="299"/>
      <c r="G1476" s="208"/>
      <c r="H1476" s="176"/>
      <c r="I1476" s="176"/>
      <c r="L1476" s="204"/>
      <c r="M1476" s="200"/>
      <c r="P1476" s="200"/>
      <c r="Q1476" s="163"/>
      <c r="R1476" s="163"/>
      <c r="S1476" s="163"/>
      <c r="T1476" s="163"/>
      <c r="U1476" s="163"/>
      <c r="V1476" s="163"/>
      <c r="W1476" s="163"/>
      <c r="X1476" s="163"/>
      <c r="Y1476" s="163"/>
    </row>
    <row r="1477" spans="3:25" s="175" customFormat="1" ht="12.75" customHeight="1">
      <c r="C1477" s="299"/>
      <c r="D1477" s="299"/>
      <c r="E1477" s="299"/>
      <c r="G1477" s="208"/>
      <c r="H1477" s="176"/>
      <c r="I1477" s="176"/>
      <c r="L1477" s="204"/>
      <c r="M1477" s="200"/>
      <c r="P1477" s="200"/>
      <c r="Q1477" s="163"/>
      <c r="R1477" s="163"/>
      <c r="S1477" s="163"/>
      <c r="T1477" s="163"/>
      <c r="U1477" s="163"/>
      <c r="V1477" s="163"/>
      <c r="W1477" s="163"/>
      <c r="X1477" s="163"/>
      <c r="Y1477" s="163"/>
    </row>
    <row r="1478" spans="3:25" s="175" customFormat="1" ht="12.75" customHeight="1">
      <c r="C1478" s="299"/>
      <c r="D1478" s="299"/>
      <c r="E1478" s="299"/>
      <c r="G1478" s="208"/>
      <c r="H1478" s="176"/>
      <c r="I1478" s="176"/>
      <c r="L1478" s="204"/>
      <c r="M1478" s="200"/>
      <c r="P1478" s="200"/>
      <c r="Q1478" s="163"/>
      <c r="R1478" s="163"/>
      <c r="S1478" s="163"/>
      <c r="T1478" s="163"/>
      <c r="U1478" s="163"/>
      <c r="V1478" s="163"/>
      <c r="W1478" s="163"/>
      <c r="X1478" s="163"/>
      <c r="Y1478" s="163"/>
    </row>
    <row r="1479" spans="3:25" s="175" customFormat="1" ht="12.75" customHeight="1">
      <c r="C1479" s="299"/>
      <c r="D1479" s="299"/>
      <c r="E1479" s="299"/>
      <c r="G1479" s="208"/>
      <c r="H1479" s="176"/>
      <c r="I1479" s="176"/>
      <c r="L1479" s="204"/>
      <c r="M1479" s="200"/>
      <c r="P1479" s="200"/>
      <c r="Q1479" s="163"/>
      <c r="R1479" s="163"/>
      <c r="S1479" s="163"/>
      <c r="T1479" s="163"/>
      <c r="U1479" s="163"/>
      <c r="V1479" s="163"/>
      <c r="W1479" s="163"/>
      <c r="X1479" s="163"/>
      <c r="Y1479" s="163"/>
    </row>
    <row r="1480" spans="3:25" s="175" customFormat="1" ht="12.75" customHeight="1">
      <c r="C1480" s="299"/>
      <c r="D1480" s="299"/>
      <c r="E1480" s="299"/>
      <c r="G1480" s="208"/>
      <c r="H1480" s="176"/>
      <c r="I1480" s="176"/>
      <c r="L1480" s="204"/>
      <c r="M1480" s="200"/>
      <c r="P1480" s="200"/>
      <c r="Q1480" s="163"/>
      <c r="R1480" s="163"/>
      <c r="S1480" s="163"/>
      <c r="T1480" s="163"/>
      <c r="U1480" s="163"/>
      <c r="V1480" s="163"/>
      <c r="W1480" s="163"/>
      <c r="X1480" s="163"/>
      <c r="Y1480" s="163"/>
    </row>
    <row r="1481" spans="3:25" s="175" customFormat="1" ht="12.75" customHeight="1">
      <c r="C1481" s="299"/>
      <c r="D1481" s="299"/>
      <c r="E1481" s="299"/>
      <c r="G1481" s="208"/>
      <c r="H1481" s="176"/>
      <c r="I1481" s="176"/>
      <c r="L1481" s="204"/>
      <c r="M1481" s="200"/>
      <c r="P1481" s="200"/>
      <c r="Q1481" s="163"/>
      <c r="R1481" s="163"/>
      <c r="S1481" s="163"/>
      <c r="T1481" s="163"/>
      <c r="U1481" s="163"/>
      <c r="V1481" s="163"/>
      <c r="W1481" s="163"/>
      <c r="X1481" s="163"/>
      <c r="Y1481" s="163"/>
    </row>
    <row r="1482" spans="3:25" s="175" customFormat="1" ht="12.75" customHeight="1">
      <c r="C1482" s="299"/>
      <c r="D1482" s="299"/>
      <c r="E1482" s="299"/>
      <c r="G1482" s="208"/>
      <c r="H1482" s="176"/>
      <c r="I1482" s="176"/>
      <c r="L1482" s="204"/>
      <c r="M1482" s="200"/>
      <c r="P1482" s="200"/>
      <c r="Q1482" s="163"/>
      <c r="R1482" s="163"/>
      <c r="S1482" s="163"/>
      <c r="T1482" s="163"/>
      <c r="U1482" s="163"/>
      <c r="V1482" s="163"/>
      <c r="W1482" s="163"/>
      <c r="X1482" s="163"/>
      <c r="Y1482" s="163"/>
    </row>
    <row r="1483" spans="3:25" s="175" customFormat="1" ht="12.75" customHeight="1">
      <c r="C1483" s="299"/>
      <c r="D1483" s="299"/>
      <c r="E1483" s="299"/>
      <c r="G1483" s="208"/>
      <c r="H1483" s="176"/>
      <c r="I1483" s="176"/>
      <c r="L1483" s="204"/>
      <c r="M1483" s="200"/>
      <c r="P1483" s="200"/>
      <c r="Q1483" s="163"/>
      <c r="R1483" s="163"/>
      <c r="S1483" s="163"/>
      <c r="T1483" s="163"/>
      <c r="U1483" s="163"/>
      <c r="V1483" s="163"/>
      <c r="W1483" s="163"/>
      <c r="X1483" s="163"/>
      <c r="Y1483" s="163"/>
    </row>
    <row r="1484" spans="3:25" s="175" customFormat="1" ht="12.75" customHeight="1">
      <c r="C1484" s="299"/>
      <c r="D1484" s="299"/>
      <c r="E1484" s="299"/>
      <c r="G1484" s="208"/>
      <c r="H1484" s="176"/>
      <c r="I1484" s="176"/>
      <c r="L1484" s="204"/>
      <c r="M1484" s="200"/>
      <c r="P1484" s="200"/>
      <c r="Q1484" s="163"/>
      <c r="R1484" s="163"/>
      <c r="S1484" s="163"/>
      <c r="T1484" s="163"/>
      <c r="U1484" s="163"/>
      <c r="V1484" s="163"/>
      <c r="W1484" s="163"/>
      <c r="X1484" s="163"/>
      <c r="Y1484" s="163"/>
    </row>
    <row r="1485" spans="3:25" s="175" customFormat="1" ht="12.75" customHeight="1">
      <c r="C1485" s="299"/>
      <c r="D1485" s="299"/>
      <c r="E1485" s="299"/>
      <c r="G1485" s="208"/>
      <c r="H1485" s="176"/>
      <c r="I1485" s="176"/>
      <c r="L1485" s="204"/>
      <c r="M1485" s="200"/>
      <c r="P1485" s="200"/>
      <c r="Q1485" s="163"/>
      <c r="R1485" s="163"/>
      <c r="S1485" s="163"/>
      <c r="T1485" s="163"/>
      <c r="U1485" s="163"/>
      <c r="V1485" s="163"/>
      <c r="W1485" s="163"/>
      <c r="X1485" s="163"/>
      <c r="Y1485" s="163"/>
    </row>
    <row r="1486" spans="3:25" s="175" customFormat="1" ht="12.75" customHeight="1">
      <c r="C1486" s="299"/>
      <c r="D1486" s="299"/>
      <c r="E1486" s="299"/>
      <c r="G1486" s="208"/>
      <c r="H1486" s="176"/>
      <c r="I1486" s="176"/>
      <c r="L1486" s="204"/>
      <c r="M1486" s="200"/>
      <c r="P1486" s="200"/>
      <c r="Q1486" s="163"/>
      <c r="R1486" s="163"/>
      <c r="S1486" s="163"/>
      <c r="T1486" s="163"/>
      <c r="U1486" s="163"/>
      <c r="V1486" s="163"/>
      <c r="W1486" s="163"/>
      <c r="X1486" s="163"/>
      <c r="Y1486" s="163"/>
    </row>
    <row r="1487" spans="3:25" s="175" customFormat="1" ht="12.75" customHeight="1">
      <c r="C1487" s="299"/>
      <c r="D1487" s="299"/>
      <c r="E1487" s="299"/>
      <c r="G1487" s="208"/>
      <c r="H1487" s="176"/>
      <c r="I1487" s="176"/>
      <c r="L1487" s="204"/>
      <c r="M1487" s="200"/>
      <c r="P1487" s="200"/>
      <c r="Q1487" s="163"/>
      <c r="R1487" s="163"/>
      <c r="S1487" s="163"/>
      <c r="T1487" s="163"/>
      <c r="U1487" s="163"/>
      <c r="V1487" s="163"/>
      <c r="W1487" s="163"/>
      <c r="X1487" s="163"/>
      <c r="Y1487" s="163"/>
    </row>
    <row r="1488" spans="3:25" s="175" customFormat="1" ht="12.75" customHeight="1">
      <c r="C1488" s="299"/>
      <c r="D1488" s="299"/>
      <c r="E1488" s="299"/>
      <c r="G1488" s="208"/>
      <c r="H1488" s="176"/>
      <c r="I1488" s="176"/>
      <c r="L1488" s="204"/>
      <c r="M1488" s="200"/>
      <c r="P1488" s="200"/>
      <c r="Q1488" s="163"/>
      <c r="R1488" s="163"/>
      <c r="S1488" s="163"/>
      <c r="T1488" s="163"/>
      <c r="U1488" s="163"/>
      <c r="V1488" s="163"/>
      <c r="W1488" s="163"/>
      <c r="X1488" s="163"/>
      <c r="Y1488" s="163"/>
    </row>
    <row r="1489" spans="3:25" s="175" customFormat="1" ht="12.75" customHeight="1">
      <c r="C1489" s="299"/>
      <c r="D1489" s="299"/>
      <c r="E1489" s="299"/>
      <c r="G1489" s="208"/>
      <c r="H1489" s="176"/>
      <c r="I1489" s="176"/>
      <c r="L1489" s="204"/>
      <c r="M1489" s="200"/>
      <c r="P1489" s="200"/>
      <c r="Q1489" s="163"/>
      <c r="R1489" s="163"/>
      <c r="S1489" s="163"/>
      <c r="T1489" s="163"/>
      <c r="U1489" s="163"/>
      <c r="V1489" s="163"/>
      <c r="W1489" s="163"/>
      <c r="X1489" s="163"/>
      <c r="Y1489" s="163"/>
    </row>
    <row r="1490" spans="3:25" s="175" customFormat="1" ht="12.75" customHeight="1">
      <c r="C1490" s="299"/>
      <c r="D1490" s="299"/>
      <c r="E1490" s="299"/>
      <c r="G1490" s="208"/>
      <c r="H1490" s="176"/>
      <c r="I1490" s="176"/>
      <c r="L1490" s="204"/>
      <c r="M1490" s="200"/>
      <c r="P1490" s="200"/>
      <c r="Q1490" s="163"/>
      <c r="R1490" s="163"/>
      <c r="S1490" s="163"/>
      <c r="T1490" s="163"/>
      <c r="U1490" s="163"/>
      <c r="V1490" s="163"/>
      <c r="W1490" s="163"/>
      <c r="X1490" s="163"/>
      <c r="Y1490" s="163"/>
    </row>
    <row r="1491" spans="3:25" s="175" customFormat="1" ht="12.75" customHeight="1">
      <c r="C1491" s="299"/>
      <c r="D1491" s="299"/>
      <c r="E1491" s="299"/>
      <c r="G1491" s="208"/>
      <c r="H1491" s="176"/>
      <c r="I1491" s="176"/>
      <c r="L1491" s="204"/>
      <c r="M1491" s="200"/>
      <c r="P1491" s="200"/>
      <c r="Q1491" s="163"/>
      <c r="R1491" s="163"/>
      <c r="S1491" s="163"/>
      <c r="T1491" s="163"/>
      <c r="U1491" s="163"/>
      <c r="V1491" s="163"/>
      <c r="W1491" s="163"/>
      <c r="X1491" s="163"/>
      <c r="Y1491" s="163"/>
    </row>
    <row r="1492" spans="3:25" s="175" customFormat="1" ht="12.75" customHeight="1">
      <c r="C1492" s="299"/>
      <c r="D1492" s="299"/>
      <c r="E1492" s="299"/>
      <c r="G1492" s="208"/>
      <c r="H1492" s="176"/>
      <c r="I1492" s="176"/>
      <c r="L1492" s="204"/>
      <c r="M1492" s="200"/>
      <c r="P1492" s="200"/>
      <c r="Q1492" s="163"/>
      <c r="R1492" s="163"/>
      <c r="S1492" s="163"/>
      <c r="T1492" s="163"/>
      <c r="U1492" s="163"/>
      <c r="V1492" s="163"/>
      <c r="W1492" s="163"/>
      <c r="X1492" s="163"/>
      <c r="Y1492" s="163"/>
    </row>
    <row r="1493" spans="3:25" s="175" customFormat="1" ht="12.75" customHeight="1">
      <c r="C1493" s="299"/>
      <c r="D1493" s="299"/>
      <c r="E1493" s="299"/>
      <c r="G1493" s="208"/>
      <c r="H1493" s="176"/>
      <c r="I1493" s="176"/>
      <c r="L1493" s="204"/>
      <c r="M1493" s="200"/>
      <c r="P1493" s="200"/>
      <c r="Q1493" s="163"/>
      <c r="R1493" s="163"/>
      <c r="S1493" s="163"/>
      <c r="T1493" s="163"/>
      <c r="U1493" s="163"/>
      <c r="V1493" s="163"/>
      <c r="W1493" s="163"/>
      <c r="X1493" s="163"/>
      <c r="Y1493" s="163"/>
    </row>
    <row r="1494" spans="3:25" s="175" customFormat="1" ht="12.75" customHeight="1">
      <c r="C1494" s="299"/>
      <c r="D1494" s="299"/>
      <c r="E1494" s="299"/>
      <c r="G1494" s="208"/>
      <c r="H1494" s="176"/>
      <c r="I1494" s="176"/>
      <c r="L1494" s="204"/>
      <c r="M1494" s="200"/>
      <c r="P1494" s="200"/>
      <c r="Q1494" s="163"/>
      <c r="R1494" s="163"/>
      <c r="S1494" s="163"/>
      <c r="T1494" s="163"/>
      <c r="U1494" s="163"/>
      <c r="V1494" s="163"/>
      <c r="W1494" s="163"/>
      <c r="X1494" s="163"/>
      <c r="Y1494" s="163"/>
    </row>
    <row r="1495" spans="3:25" s="175" customFormat="1" ht="12.75" customHeight="1">
      <c r="C1495" s="299"/>
      <c r="D1495" s="299"/>
      <c r="E1495" s="299"/>
      <c r="G1495" s="208"/>
      <c r="H1495" s="176"/>
      <c r="I1495" s="176"/>
      <c r="L1495" s="204"/>
      <c r="M1495" s="200"/>
      <c r="P1495" s="200"/>
      <c r="Q1495" s="163"/>
      <c r="R1495" s="163"/>
      <c r="S1495" s="163"/>
      <c r="T1495" s="163"/>
      <c r="U1495" s="163"/>
      <c r="V1495" s="163"/>
      <c r="W1495" s="163"/>
      <c r="X1495" s="163"/>
      <c r="Y1495" s="163"/>
    </row>
    <row r="1496" spans="3:25" s="175" customFormat="1" ht="12.75" customHeight="1">
      <c r="C1496" s="299"/>
      <c r="D1496" s="299"/>
      <c r="E1496" s="299"/>
      <c r="G1496" s="208"/>
      <c r="H1496" s="176"/>
      <c r="I1496" s="176"/>
      <c r="L1496" s="204"/>
      <c r="M1496" s="200"/>
      <c r="P1496" s="200"/>
      <c r="Q1496" s="163"/>
      <c r="R1496" s="163"/>
      <c r="S1496" s="163"/>
      <c r="T1496" s="163"/>
      <c r="U1496" s="163"/>
      <c r="V1496" s="163"/>
      <c r="W1496" s="163"/>
      <c r="X1496" s="163"/>
      <c r="Y1496" s="163"/>
    </row>
    <row r="1497" spans="3:25" s="175" customFormat="1" ht="12.75" customHeight="1">
      <c r="C1497" s="299"/>
      <c r="D1497" s="299"/>
      <c r="E1497" s="299"/>
      <c r="G1497" s="208"/>
      <c r="H1497" s="176"/>
      <c r="I1497" s="176"/>
      <c r="L1497" s="204"/>
      <c r="M1497" s="200"/>
      <c r="P1497" s="200"/>
      <c r="Q1497" s="163"/>
      <c r="R1497" s="163"/>
      <c r="S1497" s="163"/>
      <c r="T1497" s="163"/>
      <c r="U1497" s="163"/>
      <c r="V1497" s="163"/>
      <c r="W1497" s="163"/>
      <c r="X1497" s="163"/>
      <c r="Y1497" s="163"/>
    </row>
    <row r="1498" spans="3:25" s="175" customFormat="1" ht="12.75" customHeight="1">
      <c r="C1498" s="299"/>
      <c r="D1498" s="299"/>
      <c r="E1498" s="299"/>
      <c r="G1498" s="208"/>
      <c r="H1498" s="176"/>
      <c r="I1498" s="176"/>
      <c r="L1498" s="204"/>
      <c r="M1498" s="200"/>
      <c r="P1498" s="200"/>
      <c r="Q1498" s="163"/>
      <c r="R1498" s="163"/>
      <c r="S1498" s="163"/>
      <c r="T1498" s="163"/>
      <c r="U1498" s="163"/>
      <c r="V1498" s="163"/>
      <c r="W1498" s="163"/>
      <c r="X1498" s="163"/>
      <c r="Y1498" s="163"/>
    </row>
    <row r="1499" spans="3:25" s="175" customFormat="1" ht="12.75" customHeight="1">
      <c r="C1499" s="299"/>
      <c r="D1499" s="299"/>
      <c r="E1499" s="299"/>
      <c r="G1499" s="208"/>
      <c r="H1499" s="176"/>
      <c r="I1499" s="176"/>
      <c r="L1499" s="204"/>
      <c r="M1499" s="200"/>
      <c r="P1499" s="200"/>
      <c r="Q1499" s="163"/>
      <c r="R1499" s="163"/>
      <c r="S1499" s="163"/>
      <c r="T1499" s="163"/>
      <c r="U1499" s="163"/>
      <c r="V1499" s="163"/>
      <c r="W1499" s="163"/>
      <c r="X1499" s="163"/>
      <c r="Y1499" s="163"/>
    </row>
    <row r="1500" spans="3:25" s="175" customFormat="1" ht="12.75" customHeight="1">
      <c r="C1500" s="299"/>
      <c r="D1500" s="299"/>
      <c r="E1500" s="299"/>
      <c r="G1500" s="208"/>
      <c r="H1500" s="176"/>
      <c r="I1500" s="176"/>
      <c r="L1500" s="204"/>
      <c r="M1500" s="200"/>
      <c r="P1500" s="200"/>
      <c r="Q1500" s="163"/>
      <c r="R1500" s="163"/>
      <c r="S1500" s="163"/>
      <c r="T1500" s="163"/>
      <c r="U1500" s="163"/>
      <c r="V1500" s="163"/>
      <c r="W1500" s="163"/>
      <c r="X1500" s="163"/>
      <c r="Y1500" s="163"/>
    </row>
    <row r="1501" spans="3:25" s="175" customFormat="1" ht="12.75" customHeight="1">
      <c r="C1501" s="299"/>
      <c r="D1501" s="299"/>
      <c r="E1501" s="299"/>
      <c r="G1501" s="208"/>
      <c r="H1501" s="176"/>
      <c r="I1501" s="176"/>
      <c r="L1501" s="204"/>
      <c r="M1501" s="200"/>
      <c r="P1501" s="200"/>
      <c r="Q1501" s="163"/>
      <c r="R1501" s="163"/>
      <c r="S1501" s="163"/>
      <c r="T1501" s="163"/>
      <c r="U1501" s="163"/>
      <c r="V1501" s="163"/>
      <c r="W1501" s="163"/>
      <c r="X1501" s="163"/>
      <c r="Y1501" s="163"/>
    </row>
    <row r="1502" spans="3:25" s="175" customFormat="1" ht="12.75" customHeight="1">
      <c r="C1502" s="299"/>
      <c r="D1502" s="299"/>
      <c r="E1502" s="299"/>
      <c r="G1502" s="208"/>
      <c r="H1502" s="176"/>
      <c r="I1502" s="176"/>
      <c r="L1502" s="204"/>
      <c r="M1502" s="200"/>
      <c r="P1502" s="200"/>
      <c r="Q1502" s="163"/>
      <c r="R1502" s="163"/>
      <c r="S1502" s="163"/>
      <c r="T1502" s="163"/>
      <c r="U1502" s="163"/>
      <c r="V1502" s="163"/>
      <c r="W1502" s="163"/>
      <c r="X1502" s="163"/>
      <c r="Y1502" s="163"/>
    </row>
    <row r="1503" spans="3:25" s="175" customFormat="1" ht="12.75" customHeight="1">
      <c r="C1503" s="299"/>
      <c r="D1503" s="299"/>
      <c r="E1503" s="299"/>
      <c r="G1503" s="208"/>
      <c r="H1503" s="176"/>
      <c r="I1503" s="176"/>
      <c r="L1503" s="204"/>
      <c r="M1503" s="200"/>
      <c r="P1503" s="200"/>
      <c r="Q1503" s="163"/>
      <c r="R1503" s="163"/>
      <c r="S1503" s="163"/>
      <c r="T1503" s="163"/>
      <c r="U1503" s="163"/>
      <c r="V1503" s="163"/>
      <c r="W1503" s="163"/>
      <c r="X1503" s="163"/>
      <c r="Y1503" s="163"/>
    </row>
    <row r="1504" spans="3:25" s="175" customFormat="1" ht="12.75" customHeight="1">
      <c r="C1504" s="299"/>
      <c r="D1504" s="299"/>
      <c r="E1504" s="299"/>
      <c r="G1504" s="208"/>
      <c r="H1504" s="176"/>
      <c r="I1504" s="176"/>
      <c r="L1504" s="204"/>
      <c r="M1504" s="200"/>
      <c r="P1504" s="200"/>
      <c r="Q1504" s="163"/>
      <c r="R1504" s="163"/>
      <c r="S1504" s="163"/>
      <c r="T1504" s="163"/>
      <c r="U1504" s="163"/>
      <c r="V1504" s="163"/>
      <c r="W1504" s="163"/>
      <c r="X1504" s="163"/>
      <c r="Y1504" s="163"/>
    </row>
    <row r="1505" spans="3:25" s="175" customFormat="1" ht="12.75" customHeight="1">
      <c r="C1505" s="299"/>
      <c r="D1505" s="299"/>
      <c r="E1505" s="299"/>
      <c r="G1505" s="208"/>
      <c r="H1505" s="176"/>
      <c r="I1505" s="176"/>
      <c r="L1505" s="204"/>
      <c r="M1505" s="200"/>
      <c r="P1505" s="200"/>
      <c r="Q1505" s="163"/>
      <c r="R1505" s="163"/>
      <c r="S1505" s="163"/>
      <c r="T1505" s="163"/>
      <c r="U1505" s="163"/>
      <c r="V1505" s="163"/>
      <c r="W1505" s="163"/>
      <c r="X1505" s="163"/>
      <c r="Y1505" s="163"/>
    </row>
    <row r="1506" spans="3:25" s="175" customFormat="1" ht="12.75" customHeight="1">
      <c r="C1506" s="299"/>
      <c r="D1506" s="299"/>
      <c r="E1506" s="299"/>
      <c r="G1506" s="208"/>
      <c r="H1506" s="176"/>
      <c r="I1506" s="176"/>
      <c r="L1506" s="204"/>
      <c r="M1506" s="200"/>
      <c r="P1506" s="200"/>
      <c r="Q1506" s="163"/>
      <c r="R1506" s="163"/>
      <c r="S1506" s="163"/>
      <c r="T1506" s="163"/>
      <c r="U1506" s="163"/>
      <c r="V1506" s="163"/>
      <c r="W1506" s="163"/>
      <c r="X1506" s="163"/>
      <c r="Y1506" s="163"/>
    </row>
    <row r="1507" spans="3:25" s="175" customFormat="1" ht="12.75" customHeight="1">
      <c r="C1507" s="299"/>
      <c r="D1507" s="299"/>
      <c r="E1507" s="299"/>
      <c r="G1507" s="208"/>
      <c r="H1507" s="176"/>
      <c r="I1507" s="176"/>
      <c r="L1507" s="204"/>
      <c r="M1507" s="200"/>
      <c r="P1507" s="200"/>
      <c r="Q1507" s="163"/>
      <c r="R1507" s="163"/>
      <c r="S1507" s="163"/>
      <c r="T1507" s="163"/>
      <c r="U1507" s="163"/>
      <c r="V1507" s="163"/>
      <c r="W1507" s="163"/>
      <c r="X1507" s="163"/>
      <c r="Y1507" s="163"/>
    </row>
    <row r="1508" spans="3:25" s="175" customFormat="1" ht="12.75" customHeight="1">
      <c r="C1508" s="299"/>
      <c r="D1508" s="299"/>
      <c r="E1508" s="299"/>
      <c r="G1508" s="208"/>
      <c r="H1508" s="176"/>
      <c r="I1508" s="176"/>
      <c r="L1508" s="204"/>
      <c r="M1508" s="200"/>
      <c r="P1508" s="200"/>
      <c r="Q1508" s="163"/>
      <c r="R1508" s="163"/>
      <c r="S1508" s="163"/>
      <c r="T1508" s="163"/>
      <c r="U1508" s="163"/>
      <c r="V1508" s="163"/>
      <c r="W1508" s="163"/>
      <c r="X1508" s="163"/>
      <c r="Y1508" s="163"/>
    </row>
    <row r="1509" spans="3:25" s="175" customFormat="1" ht="12.75" customHeight="1">
      <c r="C1509" s="299"/>
      <c r="D1509" s="299"/>
      <c r="E1509" s="299"/>
      <c r="G1509" s="208"/>
      <c r="H1509" s="176"/>
      <c r="I1509" s="176"/>
      <c r="L1509" s="204"/>
      <c r="M1509" s="200"/>
      <c r="P1509" s="200"/>
      <c r="Q1509" s="163"/>
      <c r="R1509" s="163"/>
      <c r="S1509" s="163"/>
      <c r="T1509" s="163"/>
      <c r="U1509" s="163"/>
      <c r="V1509" s="163"/>
      <c r="W1509" s="163"/>
      <c r="X1509" s="163"/>
      <c r="Y1509" s="163"/>
    </row>
    <row r="1510" spans="3:25" s="175" customFormat="1" ht="12.75" customHeight="1">
      <c r="C1510" s="299"/>
      <c r="D1510" s="299"/>
      <c r="E1510" s="299"/>
      <c r="G1510" s="208"/>
      <c r="H1510" s="176"/>
      <c r="I1510" s="176"/>
      <c r="L1510" s="204"/>
      <c r="M1510" s="200"/>
      <c r="P1510" s="200"/>
      <c r="Q1510" s="163"/>
      <c r="R1510" s="163"/>
      <c r="S1510" s="163"/>
      <c r="T1510" s="163"/>
      <c r="U1510" s="163"/>
      <c r="V1510" s="163"/>
      <c r="W1510" s="163"/>
      <c r="X1510" s="163"/>
      <c r="Y1510" s="163"/>
    </row>
    <row r="1511" spans="3:25" s="175" customFormat="1" ht="12.75" customHeight="1">
      <c r="C1511" s="299"/>
      <c r="D1511" s="299"/>
      <c r="E1511" s="299"/>
      <c r="G1511" s="208"/>
      <c r="H1511" s="176"/>
      <c r="I1511" s="176"/>
      <c r="L1511" s="204"/>
      <c r="M1511" s="200"/>
      <c r="P1511" s="200"/>
      <c r="Q1511" s="163"/>
      <c r="R1511" s="163"/>
      <c r="S1511" s="163"/>
      <c r="T1511" s="163"/>
      <c r="U1511" s="163"/>
      <c r="V1511" s="163"/>
      <c r="W1511" s="163"/>
      <c r="X1511" s="163"/>
      <c r="Y1511" s="163"/>
    </row>
    <row r="1512" spans="3:25" s="175" customFormat="1" ht="12.75" customHeight="1">
      <c r="C1512" s="299"/>
      <c r="D1512" s="299"/>
      <c r="E1512" s="299"/>
      <c r="G1512" s="208"/>
      <c r="H1512" s="176"/>
      <c r="I1512" s="176"/>
      <c r="L1512" s="204"/>
      <c r="M1512" s="200"/>
      <c r="P1512" s="200"/>
      <c r="Q1512" s="163"/>
      <c r="R1512" s="163"/>
      <c r="S1512" s="163"/>
      <c r="T1512" s="163"/>
      <c r="U1512" s="163"/>
      <c r="V1512" s="163"/>
      <c r="W1512" s="163"/>
      <c r="X1512" s="163"/>
      <c r="Y1512" s="163"/>
    </row>
    <row r="1513" spans="3:25" s="175" customFormat="1" ht="12.75" customHeight="1">
      <c r="C1513" s="299"/>
      <c r="D1513" s="299"/>
      <c r="E1513" s="299"/>
      <c r="G1513" s="208"/>
      <c r="H1513" s="176"/>
      <c r="I1513" s="176"/>
      <c r="L1513" s="204"/>
      <c r="M1513" s="200"/>
      <c r="P1513" s="200"/>
      <c r="Q1513" s="163"/>
      <c r="R1513" s="163"/>
      <c r="S1513" s="163"/>
      <c r="T1513" s="163"/>
      <c r="U1513" s="163"/>
      <c r="V1513" s="163"/>
      <c r="W1513" s="163"/>
      <c r="X1513" s="163"/>
      <c r="Y1513" s="163"/>
    </row>
    <row r="1514" spans="3:25" s="175" customFormat="1" ht="12.75" customHeight="1">
      <c r="C1514" s="299"/>
      <c r="D1514" s="299"/>
      <c r="E1514" s="299"/>
      <c r="G1514" s="208"/>
      <c r="H1514" s="176"/>
      <c r="I1514" s="176"/>
      <c r="L1514" s="204"/>
      <c r="M1514" s="200"/>
      <c r="P1514" s="200"/>
      <c r="Q1514" s="163"/>
      <c r="R1514" s="163"/>
      <c r="S1514" s="163"/>
      <c r="T1514" s="163"/>
      <c r="U1514" s="163"/>
      <c r="V1514" s="163"/>
      <c r="W1514" s="163"/>
      <c r="X1514" s="163"/>
      <c r="Y1514" s="163"/>
    </row>
    <row r="1515" spans="3:25" s="175" customFormat="1" ht="12.75" customHeight="1">
      <c r="C1515" s="299"/>
      <c r="D1515" s="299"/>
      <c r="E1515" s="299"/>
      <c r="G1515" s="208"/>
      <c r="H1515" s="176"/>
      <c r="I1515" s="176"/>
      <c r="L1515" s="204"/>
      <c r="M1515" s="200"/>
      <c r="P1515" s="200"/>
      <c r="Q1515" s="163"/>
      <c r="R1515" s="163"/>
      <c r="S1515" s="163"/>
      <c r="T1515" s="163"/>
      <c r="U1515" s="163"/>
      <c r="V1515" s="163"/>
      <c r="W1515" s="163"/>
      <c r="X1515" s="163"/>
      <c r="Y1515" s="163"/>
    </row>
    <row r="1516" spans="3:25" s="175" customFormat="1" ht="12.75" customHeight="1">
      <c r="C1516" s="299"/>
      <c r="D1516" s="299"/>
      <c r="E1516" s="299"/>
      <c r="G1516" s="208"/>
      <c r="H1516" s="176"/>
      <c r="I1516" s="176"/>
      <c r="L1516" s="204"/>
      <c r="M1516" s="200"/>
      <c r="P1516" s="200"/>
      <c r="Q1516" s="163"/>
      <c r="R1516" s="163"/>
      <c r="S1516" s="163"/>
      <c r="T1516" s="163"/>
      <c r="U1516" s="163"/>
      <c r="V1516" s="163"/>
      <c r="W1516" s="163"/>
      <c r="X1516" s="163"/>
      <c r="Y1516" s="163"/>
    </row>
    <row r="1517" spans="3:25" s="175" customFormat="1" ht="12.75" customHeight="1">
      <c r="C1517" s="299"/>
      <c r="D1517" s="299"/>
      <c r="E1517" s="299"/>
      <c r="G1517" s="208"/>
      <c r="H1517" s="176"/>
      <c r="I1517" s="176"/>
      <c r="L1517" s="204"/>
      <c r="M1517" s="200"/>
      <c r="P1517" s="200"/>
      <c r="Q1517" s="163"/>
      <c r="R1517" s="163"/>
      <c r="S1517" s="163"/>
      <c r="T1517" s="163"/>
      <c r="U1517" s="163"/>
      <c r="V1517" s="163"/>
      <c r="W1517" s="163"/>
      <c r="X1517" s="163"/>
      <c r="Y1517" s="163"/>
    </row>
    <row r="1518" spans="3:25" s="175" customFormat="1" ht="12.75" customHeight="1">
      <c r="C1518" s="299"/>
      <c r="D1518" s="299"/>
      <c r="E1518" s="299"/>
      <c r="G1518" s="208"/>
      <c r="H1518" s="176"/>
      <c r="I1518" s="176"/>
      <c r="L1518" s="204"/>
      <c r="M1518" s="200"/>
      <c r="P1518" s="200"/>
      <c r="Q1518" s="163"/>
      <c r="R1518" s="163"/>
      <c r="S1518" s="163"/>
      <c r="T1518" s="163"/>
      <c r="U1518" s="163"/>
      <c r="V1518" s="163"/>
      <c r="W1518" s="163"/>
      <c r="X1518" s="163"/>
      <c r="Y1518" s="163"/>
    </row>
    <row r="1519" spans="3:25" s="175" customFormat="1" ht="12.75" customHeight="1">
      <c r="C1519" s="299"/>
      <c r="D1519" s="299"/>
      <c r="E1519" s="299"/>
      <c r="G1519" s="208"/>
      <c r="H1519" s="176"/>
      <c r="I1519" s="176"/>
      <c r="L1519" s="204"/>
      <c r="M1519" s="200"/>
      <c r="P1519" s="200"/>
      <c r="Q1519" s="163"/>
      <c r="R1519" s="163"/>
      <c r="S1519" s="163"/>
      <c r="T1519" s="163"/>
      <c r="U1519" s="163"/>
      <c r="V1519" s="163"/>
      <c r="W1519" s="163"/>
      <c r="X1519" s="163"/>
      <c r="Y1519" s="163"/>
    </row>
    <row r="1520" spans="3:25" s="175" customFormat="1" ht="12.75" customHeight="1">
      <c r="C1520" s="299"/>
      <c r="D1520" s="299"/>
      <c r="E1520" s="299"/>
      <c r="G1520" s="208"/>
      <c r="H1520" s="176"/>
      <c r="I1520" s="176"/>
      <c r="L1520" s="204"/>
      <c r="M1520" s="200"/>
      <c r="P1520" s="200"/>
      <c r="Q1520" s="163"/>
      <c r="R1520" s="163"/>
      <c r="S1520" s="163"/>
      <c r="T1520" s="163"/>
      <c r="U1520" s="163"/>
      <c r="V1520" s="163"/>
      <c r="W1520" s="163"/>
      <c r="X1520" s="163"/>
      <c r="Y1520" s="163"/>
    </row>
    <row r="1521" spans="3:25" s="175" customFormat="1" ht="12.75" customHeight="1">
      <c r="C1521" s="299"/>
      <c r="D1521" s="299"/>
      <c r="E1521" s="299"/>
      <c r="G1521" s="208"/>
      <c r="H1521" s="176"/>
      <c r="I1521" s="176"/>
      <c r="L1521" s="204"/>
      <c r="M1521" s="200"/>
      <c r="P1521" s="200"/>
      <c r="Q1521" s="163"/>
      <c r="R1521" s="163"/>
      <c r="S1521" s="163"/>
      <c r="T1521" s="163"/>
      <c r="U1521" s="163"/>
      <c r="V1521" s="163"/>
      <c r="W1521" s="163"/>
      <c r="X1521" s="163"/>
      <c r="Y1521" s="163"/>
    </row>
    <row r="1522" spans="3:25" s="175" customFormat="1" ht="12.75" customHeight="1">
      <c r="C1522" s="299"/>
      <c r="D1522" s="299"/>
      <c r="E1522" s="299"/>
      <c r="G1522" s="208"/>
      <c r="H1522" s="176"/>
      <c r="I1522" s="176"/>
      <c r="L1522" s="204"/>
      <c r="M1522" s="200"/>
      <c r="P1522" s="200"/>
      <c r="Q1522" s="163"/>
      <c r="R1522" s="163"/>
      <c r="S1522" s="163"/>
      <c r="T1522" s="163"/>
      <c r="U1522" s="163"/>
      <c r="V1522" s="163"/>
      <c r="W1522" s="163"/>
      <c r="X1522" s="163"/>
      <c r="Y1522" s="163"/>
    </row>
    <row r="1523" spans="3:25" s="175" customFormat="1" ht="12.75" customHeight="1">
      <c r="C1523" s="299"/>
      <c r="D1523" s="299"/>
      <c r="E1523" s="299"/>
      <c r="G1523" s="208"/>
      <c r="H1523" s="176"/>
      <c r="I1523" s="176"/>
      <c r="L1523" s="204"/>
      <c r="M1523" s="200"/>
      <c r="P1523" s="200"/>
      <c r="Q1523" s="163"/>
      <c r="R1523" s="163"/>
      <c r="S1523" s="163"/>
      <c r="T1523" s="163"/>
      <c r="U1523" s="163"/>
      <c r="V1523" s="163"/>
      <c r="W1523" s="163"/>
      <c r="X1523" s="163"/>
      <c r="Y1523" s="163"/>
    </row>
    <row r="1524" spans="3:25" s="175" customFormat="1" ht="12.75" customHeight="1">
      <c r="C1524" s="299"/>
      <c r="D1524" s="299"/>
      <c r="E1524" s="299"/>
      <c r="G1524" s="208"/>
      <c r="H1524" s="176"/>
      <c r="I1524" s="176"/>
      <c r="L1524" s="204"/>
      <c r="M1524" s="200"/>
      <c r="P1524" s="200"/>
      <c r="Q1524" s="163"/>
      <c r="R1524" s="163"/>
      <c r="S1524" s="163"/>
      <c r="T1524" s="163"/>
      <c r="U1524" s="163"/>
      <c r="V1524" s="163"/>
      <c r="W1524" s="163"/>
      <c r="X1524" s="163"/>
      <c r="Y1524" s="163"/>
    </row>
    <row r="1525" spans="3:25" s="175" customFormat="1" ht="12.75" customHeight="1">
      <c r="C1525" s="299"/>
      <c r="D1525" s="299"/>
      <c r="E1525" s="299"/>
      <c r="G1525" s="208"/>
      <c r="H1525" s="176"/>
      <c r="I1525" s="176"/>
      <c r="L1525" s="204"/>
      <c r="M1525" s="200"/>
      <c r="P1525" s="200"/>
      <c r="Q1525" s="163"/>
      <c r="R1525" s="163"/>
      <c r="S1525" s="163"/>
      <c r="T1525" s="163"/>
      <c r="U1525" s="163"/>
      <c r="V1525" s="163"/>
      <c r="W1525" s="163"/>
      <c r="X1525" s="163"/>
      <c r="Y1525" s="163"/>
    </row>
    <row r="1526" spans="3:25" s="175" customFormat="1" ht="12.75" customHeight="1">
      <c r="C1526" s="299"/>
      <c r="D1526" s="299"/>
      <c r="E1526" s="299"/>
      <c r="G1526" s="208"/>
      <c r="H1526" s="176"/>
      <c r="I1526" s="176"/>
      <c r="L1526" s="204"/>
      <c r="M1526" s="200"/>
      <c r="P1526" s="200"/>
      <c r="Q1526" s="163"/>
      <c r="R1526" s="163"/>
      <c r="S1526" s="163"/>
      <c r="T1526" s="163"/>
      <c r="U1526" s="163"/>
      <c r="V1526" s="163"/>
      <c r="W1526" s="163"/>
      <c r="X1526" s="163"/>
      <c r="Y1526" s="163"/>
    </row>
    <row r="1527" spans="3:25" s="175" customFormat="1" ht="12.75" customHeight="1">
      <c r="C1527" s="299"/>
      <c r="D1527" s="299"/>
      <c r="E1527" s="299"/>
      <c r="G1527" s="208"/>
      <c r="H1527" s="176"/>
      <c r="I1527" s="176"/>
      <c r="L1527" s="204"/>
      <c r="M1527" s="200"/>
      <c r="P1527" s="200"/>
      <c r="Q1527" s="163"/>
      <c r="R1527" s="163"/>
      <c r="S1527" s="163"/>
      <c r="T1527" s="163"/>
      <c r="U1527" s="163"/>
      <c r="V1527" s="163"/>
      <c r="W1527" s="163"/>
      <c r="X1527" s="163"/>
      <c r="Y1527" s="163"/>
    </row>
    <row r="1528" spans="3:25" s="175" customFormat="1" ht="12.75" customHeight="1">
      <c r="C1528" s="299"/>
      <c r="D1528" s="299"/>
      <c r="E1528" s="299"/>
      <c r="G1528" s="208"/>
      <c r="H1528" s="176"/>
      <c r="I1528" s="176"/>
      <c r="L1528" s="204"/>
      <c r="M1528" s="200"/>
      <c r="P1528" s="200"/>
      <c r="Q1528" s="163"/>
      <c r="R1528" s="163"/>
      <c r="S1528" s="163"/>
      <c r="T1528" s="163"/>
      <c r="U1528" s="163"/>
      <c r="V1528" s="163"/>
      <c r="W1528" s="163"/>
      <c r="X1528" s="163"/>
      <c r="Y1528" s="163"/>
    </row>
    <row r="1529" spans="3:25" s="175" customFormat="1" ht="12.75" customHeight="1">
      <c r="C1529" s="299"/>
      <c r="D1529" s="299"/>
      <c r="E1529" s="299"/>
      <c r="G1529" s="208"/>
      <c r="H1529" s="176"/>
      <c r="I1529" s="176"/>
      <c r="L1529" s="204"/>
      <c r="M1529" s="200"/>
      <c r="P1529" s="200"/>
      <c r="Q1529" s="163"/>
      <c r="R1529" s="163"/>
      <c r="S1529" s="163"/>
      <c r="T1529" s="163"/>
      <c r="U1529" s="163"/>
      <c r="V1529" s="163"/>
      <c r="W1529" s="163"/>
      <c r="X1529" s="163"/>
      <c r="Y1529" s="163"/>
    </row>
    <row r="1530" spans="3:25" s="175" customFormat="1" ht="12.75" customHeight="1">
      <c r="C1530" s="299"/>
      <c r="D1530" s="299"/>
      <c r="E1530" s="299"/>
      <c r="G1530" s="208"/>
      <c r="H1530" s="176"/>
      <c r="I1530" s="176"/>
      <c r="L1530" s="204"/>
      <c r="M1530" s="200"/>
      <c r="P1530" s="200"/>
      <c r="Q1530" s="163"/>
      <c r="R1530" s="163"/>
      <c r="S1530" s="163"/>
      <c r="T1530" s="163"/>
      <c r="U1530" s="163"/>
      <c r="V1530" s="163"/>
      <c r="W1530" s="163"/>
      <c r="X1530" s="163"/>
      <c r="Y1530" s="163"/>
    </row>
    <row r="1531" spans="3:25" s="175" customFormat="1" ht="12.75" customHeight="1">
      <c r="C1531" s="299"/>
      <c r="D1531" s="299"/>
      <c r="E1531" s="299"/>
      <c r="G1531" s="208"/>
      <c r="H1531" s="176"/>
      <c r="I1531" s="176"/>
      <c r="L1531" s="204"/>
      <c r="M1531" s="200"/>
      <c r="P1531" s="200"/>
      <c r="Q1531" s="163"/>
      <c r="R1531" s="163"/>
      <c r="S1531" s="163"/>
      <c r="T1531" s="163"/>
      <c r="U1531" s="163"/>
      <c r="V1531" s="163"/>
      <c r="W1531" s="163"/>
      <c r="X1531" s="163"/>
      <c r="Y1531" s="163"/>
    </row>
    <row r="1532" spans="3:25" s="175" customFormat="1" ht="12.75" customHeight="1">
      <c r="C1532" s="299"/>
      <c r="D1532" s="299"/>
      <c r="E1532" s="299"/>
      <c r="G1532" s="208"/>
      <c r="H1532" s="176"/>
      <c r="I1532" s="176"/>
      <c r="L1532" s="204"/>
      <c r="M1532" s="200"/>
      <c r="P1532" s="200"/>
      <c r="Q1532" s="163"/>
      <c r="R1532" s="163"/>
      <c r="S1532" s="163"/>
      <c r="T1532" s="163"/>
      <c r="U1532" s="163"/>
      <c r="V1532" s="163"/>
      <c r="W1532" s="163"/>
      <c r="X1532" s="163"/>
      <c r="Y1532" s="163"/>
    </row>
    <row r="1533" spans="3:25" s="175" customFormat="1" ht="12.75" customHeight="1">
      <c r="C1533" s="299"/>
      <c r="D1533" s="299"/>
      <c r="E1533" s="299"/>
      <c r="G1533" s="208"/>
      <c r="H1533" s="176"/>
      <c r="I1533" s="176"/>
      <c r="L1533" s="204"/>
      <c r="M1533" s="200"/>
      <c r="P1533" s="200"/>
      <c r="Q1533" s="163"/>
      <c r="R1533" s="163"/>
      <c r="S1533" s="163"/>
      <c r="T1533" s="163"/>
      <c r="U1533" s="163"/>
      <c r="V1533" s="163"/>
      <c r="W1533" s="163"/>
      <c r="X1533" s="163"/>
      <c r="Y1533" s="163"/>
    </row>
    <row r="1534" spans="3:25" s="175" customFormat="1" ht="12.75" customHeight="1">
      <c r="C1534" s="299"/>
      <c r="D1534" s="299"/>
      <c r="E1534" s="299"/>
      <c r="G1534" s="208"/>
      <c r="H1534" s="176"/>
      <c r="I1534" s="176"/>
      <c r="L1534" s="204"/>
      <c r="M1534" s="200"/>
      <c r="P1534" s="200"/>
      <c r="Q1534" s="163"/>
      <c r="R1534" s="163"/>
      <c r="S1534" s="163"/>
      <c r="T1534" s="163"/>
      <c r="U1534" s="163"/>
      <c r="V1534" s="163"/>
      <c r="W1534" s="163"/>
      <c r="X1534" s="163"/>
      <c r="Y1534" s="163"/>
    </row>
    <row r="1535" spans="3:25" s="175" customFormat="1" ht="12.75" customHeight="1">
      <c r="C1535" s="299"/>
      <c r="D1535" s="299"/>
      <c r="E1535" s="299"/>
      <c r="G1535" s="208"/>
      <c r="H1535" s="176"/>
      <c r="I1535" s="176"/>
      <c r="L1535" s="204"/>
      <c r="M1535" s="200"/>
      <c r="P1535" s="200"/>
      <c r="Q1535" s="163"/>
      <c r="R1535" s="163"/>
      <c r="S1535" s="163"/>
      <c r="T1535" s="163"/>
      <c r="U1535" s="163"/>
      <c r="V1535" s="163"/>
      <c r="W1535" s="163"/>
      <c r="X1535" s="163"/>
      <c r="Y1535" s="163"/>
    </row>
    <row r="1536" spans="3:25" s="175" customFormat="1" ht="12.75" customHeight="1">
      <c r="C1536" s="299"/>
      <c r="D1536" s="299"/>
      <c r="E1536" s="299"/>
      <c r="G1536" s="208"/>
      <c r="H1536" s="176"/>
      <c r="I1536" s="176"/>
      <c r="L1536" s="204"/>
      <c r="M1536" s="200"/>
      <c r="P1536" s="200"/>
      <c r="Q1536" s="163"/>
      <c r="R1536" s="163"/>
      <c r="S1536" s="163"/>
      <c r="T1536" s="163"/>
      <c r="U1536" s="163"/>
      <c r="V1536" s="163"/>
      <c r="W1536" s="163"/>
      <c r="X1536" s="163"/>
      <c r="Y1536" s="163"/>
    </row>
    <row r="1537" spans="3:25" s="175" customFormat="1" ht="12.75" customHeight="1">
      <c r="C1537" s="299"/>
      <c r="D1537" s="299"/>
      <c r="E1537" s="299"/>
      <c r="G1537" s="208"/>
      <c r="H1537" s="176"/>
      <c r="I1537" s="176"/>
      <c r="L1537" s="204"/>
      <c r="M1537" s="200"/>
      <c r="P1537" s="200"/>
      <c r="Q1537" s="163"/>
      <c r="R1537" s="163"/>
      <c r="S1537" s="163"/>
      <c r="T1537" s="163"/>
      <c r="U1537" s="163"/>
      <c r="V1537" s="163"/>
      <c r="W1537" s="163"/>
      <c r="X1537" s="163"/>
      <c r="Y1537" s="163"/>
    </row>
    <row r="1538" spans="3:25" s="175" customFormat="1" ht="12.75" customHeight="1">
      <c r="C1538" s="299"/>
      <c r="D1538" s="299"/>
      <c r="E1538" s="299"/>
      <c r="G1538" s="208"/>
      <c r="H1538" s="176"/>
      <c r="I1538" s="176"/>
      <c r="L1538" s="204"/>
      <c r="M1538" s="200"/>
      <c r="P1538" s="200"/>
      <c r="Q1538" s="163"/>
      <c r="R1538" s="163"/>
      <c r="S1538" s="163"/>
      <c r="T1538" s="163"/>
      <c r="U1538" s="163"/>
      <c r="V1538" s="163"/>
      <c r="W1538" s="163"/>
      <c r="X1538" s="163"/>
      <c r="Y1538" s="163"/>
    </row>
    <row r="1539" spans="3:25" s="175" customFormat="1" ht="12.75" customHeight="1">
      <c r="C1539" s="299"/>
      <c r="D1539" s="299"/>
      <c r="E1539" s="299"/>
      <c r="G1539" s="208"/>
      <c r="H1539" s="176"/>
      <c r="I1539" s="176"/>
      <c r="L1539" s="204"/>
      <c r="M1539" s="200"/>
      <c r="P1539" s="200"/>
      <c r="Q1539" s="163"/>
      <c r="R1539" s="163"/>
      <c r="S1539" s="163"/>
      <c r="T1539" s="163"/>
      <c r="U1539" s="163"/>
      <c r="V1539" s="163"/>
      <c r="W1539" s="163"/>
      <c r="X1539" s="163"/>
      <c r="Y1539" s="163"/>
    </row>
    <row r="1540" spans="3:25" s="175" customFormat="1" ht="12.75" customHeight="1">
      <c r="C1540" s="299"/>
      <c r="D1540" s="299"/>
      <c r="E1540" s="299"/>
      <c r="G1540" s="208"/>
      <c r="H1540" s="176"/>
      <c r="I1540" s="176"/>
      <c r="L1540" s="204"/>
      <c r="M1540" s="200"/>
      <c r="P1540" s="200"/>
      <c r="Q1540" s="163"/>
      <c r="R1540" s="163"/>
      <c r="S1540" s="163"/>
      <c r="T1540" s="163"/>
      <c r="U1540" s="163"/>
      <c r="V1540" s="163"/>
      <c r="W1540" s="163"/>
      <c r="X1540" s="163"/>
      <c r="Y1540" s="163"/>
    </row>
    <row r="1541" spans="3:25" s="175" customFormat="1" ht="12.75" customHeight="1">
      <c r="C1541" s="299"/>
      <c r="D1541" s="299"/>
      <c r="E1541" s="299"/>
      <c r="G1541" s="208"/>
      <c r="H1541" s="176"/>
      <c r="I1541" s="176"/>
      <c r="L1541" s="204"/>
      <c r="M1541" s="200"/>
      <c r="P1541" s="200"/>
      <c r="Q1541" s="163"/>
      <c r="R1541" s="163"/>
      <c r="S1541" s="163"/>
      <c r="T1541" s="163"/>
      <c r="U1541" s="163"/>
      <c r="V1541" s="163"/>
      <c r="W1541" s="163"/>
      <c r="X1541" s="163"/>
      <c r="Y1541" s="163"/>
    </row>
    <row r="1542" spans="3:25" s="175" customFormat="1" ht="12.75" customHeight="1">
      <c r="C1542" s="299"/>
      <c r="D1542" s="299"/>
      <c r="E1542" s="299"/>
      <c r="G1542" s="208"/>
      <c r="H1542" s="176"/>
      <c r="I1542" s="176"/>
      <c r="L1542" s="204"/>
      <c r="M1542" s="200"/>
      <c r="P1542" s="200"/>
      <c r="Q1542" s="163"/>
      <c r="R1542" s="163"/>
      <c r="S1542" s="163"/>
      <c r="T1542" s="163"/>
      <c r="U1542" s="163"/>
      <c r="V1542" s="163"/>
      <c r="W1542" s="163"/>
      <c r="X1542" s="163"/>
      <c r="Y1542" s="163"/>
    </row>
    <row r="1543" spans="3:25" s="175" customFormat="1" ht="12.75" customHeight="1">
      <c r="C1543" s="299"/>
      <c r="D1543" s="299"/>
      <c r="E1543" s="299"/>
      <c r="G1543" s="208"/>
      <c r="H1543" s="176"/>
      <c r="I1543" s="176"/>
      <c r="L1543" s="204"/>
      <c r="M1543" s="200"/>
      <c r="P1543" s="200"/>
      <c r="Q1543" s="163"/>
      <c r="R1543" s="163"/>
      <c r="S1543" s="163"/>
      <c r="T1543" s="163"/>
      <c r="U1543" s="163"/>
      <c r="V1543" s="163"/>
      <c r="W1543" s="163"/>
      <c r="X1543" s="163"/>
      <c r="Y1543" s="163"/>
    </row>
    <row r="1544" spans="3:25" s="175" customFormat="1" ht="12.75" customHeight="1">
      <c r="C1544" s="299"/>
      <c r="D1544" s="299"/>
      <c r="E1544" s="299"/>
      <c r="G1544" s="208"/>
      <c r="H1544" s="176"/>
      <c r="I1544" s="176"/>
      <c r="L1544" s="204"/>
      <c r="M1544" s="200"/>
      <c r="P1544" s="200"/>
      <c r="Q1544" s="163"/>
      <c r="R1544" s="163"/>
      <c r="S1544" s="163"/>
      <c r="T1544" s="163"/>
      <c r="U1544" s="163"/>
      <c r="V1544" s="163"/>
      <c r="W1544" s="163"/>
      <c r="X1544" s="163"/>
      <c r="Y1544" s="163"/>
    </row>
    <row r="1545" spans="3:25" s="175" customFormat="1" ht="12.75" customHeight="1">
      <c r="C1545" s="299"/>
      <c r="D1545" s="299"/>
      <c r="E1545" s="299"/>
      <c r="G1545" s="208"/>
      <c r="H1545" s="176"/>
      <c r="I1545" s="176"/>
      <c r="L1545" s="204"/>
      <c r="M1545" s="200"/>
      <c r="P1545" s="200"/>
      <c r="Q1545" s="163"/>
      <c r="R1545" s="163"/>
      <c r="S1545" s="163"/>
      <c r="T1545" s="163"/>
      <c r="U1545" s="163"/>
      <c r="V1545" s="163"/>
      <c r="W1545" s="163"/>
      <c r="X1545" s="163"/>
      <c r="Y1545" s="163"/>
    </row>
    <row r="1546" spans="3:25" s="175" customFormat="1" ht="12.75" customHeight="1">
      <c r="C1546" s="299"/>
      <c r="D1546" s="299"/>
      <c r="E1546" s="299"/>
      <c r="G1546" s="208"/>
      <c r="H1546" s="176"/>
      <c r="I1546" s="176"/>
      <c r="L1546" s="204"/>
      <c r="M1546" s="200"/>
      <c r="P1546" s="200"/>
      <c r="Q1546" s="163"/>
      <c r="R1546" s="163"/>
      <c r="S1546" s="163"/>
      <c r="T1546" s="163"/>
      <c r="U1546" s="163"/>
      <c r="V1546" s="163"/>
      <c r="W1546" s="163"/>
      <c r="X1546" s="163"/>
      <c r="Y1546" s="163"/>
    </row>
    <row r="1547" spans="3:25" s="175" customFormat="1" ht="12.75" customHeight="1">
      <c r="C1547" s="299"/>
      <c r="D1547" s="299"/>
      <c r="E1547" s="299"/>
      <c r="G1547" s="208"/>
      <c r="H1547" s="176"/>
      <c r="I1547" s="176"/>
      <c r="L1547" s="204"/>
      <c r="M1547" s="200"/>
      <c r="P1547" s="200"/>
      <c r="Q1547" s="163"/>
      <c r="R1547" s="163"/>
      <c r="S1547" s="163"/>
      <c r="T1547" s="163"/>
      <c r="U1547" s="163"/>
      <c r="V1547" s="163"/>
      <c r="W1547" s="163"/>
      <c r="X1547" s="163"/>
      <c r="Y1547" s="163"/>
    </row>
    <row r="1548" spans="3:25" s="175" customFormat="1" ht="12.75" customHeight="1">
      <c r="C1548" s="299"/>
      <c r="D1548" s="299"/>
      <c r="E1548" s="299"/>
      <c r="G1548" s="208"/>
      <c r="H1548" s="176"/>
      <c r="I1548" s="176"/>
      <c r="L1548" s="204"/>
      <c r="M1548" s="200"/>
      <c r="P1548" s="200"/>
      <c r="Q1548" s="163"/>
      <c r="R1548" s="163"/>
      <c r="S1548" s="163"/>
      <c r="T1548" s="163"/>
      <c r="U1548" s="163"/>
      <c r="V1548" s="163"/>
      <c r="W1548" s="163"/>
      <c r="X1548" s="163"/>
      <c r="Y1548" s="163"/>
    </row>
    <row r="1549" spans="3:25" s="175" customFormat="1" ht="12.75" customHeight="1">
      <c r="C1549" s="299"/>
      <c r="D1549" s="299"/>
      <c r="E1549" s="299"/>
      <c r="G1549" s="208"/>
      <c r="H1549" s="176"/>
      <c r="I1549" s="176"/>
      <c r="L1549" s="204"/>
      <c r="M1549" s="200"/>
      <c r="P1549" s="200"/>
      <c r="Q1549" s="163"/>
      <c r="R1549" s="163"/>
      <c r="S1549" s="163"/>
      <c r="T1549" s="163"/>
      <c r="U1549" s="163"/>
      <c r="V1549" s="163"/>
      <c r="W1549" s="163"/>
      <c r="X1549" s="163"/>
      <c r="Y1549" s="163"/>
    </row>
    <row r="1550" spans="3:25" s="175" customFormat="1" ht="12.75" customHeight="1">
      <c r="C1550" s="299"/>
      <c r="D1550" s="299"/>
      <c r="E1550" s="299"/>
      <c r="G1550" s="208"/>
      <c r="H1550" s="176"/>
      <c r="I1550" s="176"/>
      <c r="L1550" s="204"/>
      <c r="M1550" s="200"/>
      <c r="P1550" s="200"/>
      <c r="Q1550" s="163"/>
      <c r="R1550" s="163"/>
      <c r="S1550" s="163"/>
      <c r="T1550" s="163"/>
      <c r="U1550" s="163"/>
      <c r="V1550" s="163"/>
      <c r="W1550" s="163"/>
      <c r="X1550" s="163"/>
      <c r="Y1550" s="163"/>
    </row>
    <row r="1551" spans="3:25" s="175" customFormat="1" ht="12.75" customHeight="1">
      <c r="C1551" s="299"/>
      <c r="D1551" s="299"/>
      <c r="E1551" s="299"/>
      <c r="G1551" s="208"/>
      <c r="H1551" s="176"/>
      <c r="I1551" s="176"/>
      <c r="L1551" s="204"/>
      <c r="M1551" s="200"/>
      <c r="P1551" s="200"/>
      <c r="Q1551" s="163"/>
      <c r="R1551" s="163"/>
      <c r="S1551" s="163"/>
      <c r="T1551" s="163"/>
      <c r="U1551" s="163"/>
      <c r="V1551" s="163"/>
      <c r="W1551" s="163"/>
      <c r="X1551" s="163"/>
      <c r="Y1551" s="163"/>
    </row>
    <row r="1552" spans="3:25" s="175" customFormat="1" ht="12.75" customHeight="1">
      <c r="C1552" s="299"/>
      <c r="D1552" s="299"/>
      <c r="E1552" s="299"/>
      <c r="G1552" s="208"/>
      <c r="H1552" s="176"/>
      <c r="I1552" s="176"/>
      <c r="L1552" s="204"/>
      <c r="M1552" s="200"/>
      <c r="P1552" s="200"/>
      <c r="Q1552" s="163"/>
      <c r="R1552" s="163"/>
      <c r="S1552" s="163"/>
      <c r="T1552" s="163"/>
      <c r="U1552" s="163"/>
      <c r="V1552" s="163"/>
      <c r="W1552" s="163"/>
      <c r="X1552" s="163"/>
      <c r="Y1552" s="163"/>
    </row>
    <row r="1553" spans="3:25" s="175" customFormat="1" ht="12.75" customHeight="1">
      <c r="C1553" s="299"/>
      <c r="D1553" s="299"/>
      <c r="E1553" s="299"/>
      <c r="G1553" s="208"/>
      <c r="H1553" s="176"/>
      <c r="I1553" s="176"/>
      <c r="L1553" s="204"/>
      <c r="M1553" s="200"/>
      <c r="P1553" s="200"/>
      <c r="Q1553" s="163"/>
      <c r="R1553" s="163"/>
      <c r="S1553" s="163"/>
      <c r="T1553" s="163"/>
      <c r="U1553" s="163"/>
      <c r="V1553" s="163"/>
      <c r="W1553" s="163"/>
      <c r="X1553" s="163"/>
      <c r="Y1553" s="163"/>
    </row>
    <row r="1554" spans="3:25" s="175" customFormat="1" ht="12.75" customHeight="1">
      <c r="C1554" s="299"/>
      <c r="D1554" s="299"/>
      <c r="E1554" s="299"/>
      <c r="G1554" s="208"/>
      <c r="H1554" s="176"/>
      <c r="I1554" s="176"/>
      <c r="L1554" s="204"/>
      <c r="M1554" s="200"/>
      <c r="P1554" s="200"/>
      <c r="Q1554" s="163"/>
      <c r="R1554" s="163"/>
      <c r="S1554" s="163"/>
      <c r="T1554" s="163"/>
      <c r="U1554" s="163"/>
      <c r="V1554" s="163"/>
      <c r="W1554" s="163"/>
      <c r="X1554" s="163"/>
      <c r="Y1554" s="163"/>
    </row>
    <row r="1555" spans="3:25" s="175" customFormat="1" ht="12.75" customHeight="1">
      <c r="C1555" s="299"/>
      <c r="D1555" s="299"/>
      <c r="E1555" s="299"/>
      <c r="G1555" s="208"/>
      <c r="H1555" s="176"/>
      <c r="I1555" s="176"/>
      <c r="L1555" s="204"/>
      <c r="M1555" s="200"/>
      <c r="P1555" s="200"/>
      <c r="Q1555" s="163"/>
      <c r="R1555" s="163"/>
      <c r="S1555" s="163"/>
      <c r="T1555" s="163"/>
      <c r="U1555" s="163"/>
      <c r="V1555" s="163"/>
      <c r="W1555" s="163"/>
      <c r="X1555" s="163"/>
      <c r="Y1555" s="163"/>
    </row>
    <row r="1556" spans="3:25" s="175" customFormat="1" ht="12.75" customHeight="1">
      <c r="C1556" s="299"/>
      <c r="D1556" s="299"/>
      <c r="E1556" s="299"/>
      <c r="G1556" s="208"/>
      <c r="H1556" s="176"/>
      <c r="I1556" s="176"/>
      <c r="L1556" s="204"/>
      <c r="M1556" s="200"/>
      <c r="P1556" s="200"/>
      <c r="Q1556" s="163"/>
      <c r="R1556" s="163"/>
      <c r="S1556" s="163"/>
      <c r="T1556" s="163"/>
      <c r="U1556" s="163"/>
      <c r="V1556" s="163"/>
      <c r="W1556" s="163"/>
      <c r="X1556" s="163"/>
      <c r="Y1556" s="163"/>
    </row>
    <row r="1557" spans="3:25" s="175" customFormat="1" ht="12.75" customHeight="1">
      <c r="C1557" s="299"/>
      <c r="D1557" s="299"/>
      <c r="E1557" s="299"/>
      <c r="G1557" s="208"/>
      <c r="H1557" s="176"/>
      <c r="I1557" s="176"/>
      <c r="L1557" s="204"/>
      <c r="M1557" s="200"/>
      <c r="P1557" s="200"/>
      <c r="Q1557" s="163"/>
      <c r="R1557" s="163"/>
      <c r="S1557" s="163"/>
      <c r="T1557" s="163"/>
      <c r="U1557" s="163"/>
      <c r="V1557" s="163"/>
      <c r="W1557" s="163"/>
      <c r="X1557" s="163"/>
      <c r="Y1557" s="163"/>
    </row>
    <row r="1558" spans="3:25" s="175" customFormat="1" ht="12.75" customHeight="1">
      <c r="C1558" s="299"/>
      <c r="D1558" s="299"/>
      <c r="E1558" s="299"/>
      <c r="G1558" s="208"/>
      <c r="H1558" s="176"/>
      <c r="I1558" s="176"/>
      <c r="L1558" s="204"/>
      <c r="M1558" s="200"/>
      <c r="P1558" s="200"/>
      <c r="Q1558" s="163"/>
      <c r="R1558" s="163"/>
      <c r="S1558" s="163"/>
      <c r="T1558" s="163"/>
      <c r="U1558" s="163"/>
      <c r="V1558" s="163"/>
      <c r="W1558" s="163"/>
      <c r="X1558" s="163"/>
      <c r="Y1558" s="163"/>
    </row>
    <row r="1559" spans="3:25" s="175" customFormat="1" ht="12.75" customHeight="1">
      <c r="C1559" s="299"/>
      <c r="D1559" s="299"/>
      <c r="E1559" s="299"/>
      <c r="G1559" s="208"/>
      <c r="H1559" s="176"/>
      <c r="I1559" s="176"/>
      <c r="L1559" s="204"/>
      <c r="M1559" s="200"/>
      <c r="P1559" s="200"/>
      <c r="Q1559" s="163"/>
      <c r="R1559" s="163"/>
      <c r="S1559" s="163"/>
      <c r="T1559" s="163"/>
      <c r="U1559" s="163"/>
      <c r="V1559" s="163"/>
      <c r="W1559" s="163"/>
      <c r="X1559" s="163"/>
      <c r="Y1559" s="163"/>
    </row>
    <row r="1560" spans="3:25" s="175" customFormat="1" ht="12.75" customHeight="1">
      <c r="C1560" s="299"/>
      <c r="D1560" s="299"/>
      <c r="E1560" s="299"/>
      <c r="G1560" s="208"/>
      <c r="H1560" s="176"/>
      <c r="I1560" s="176"/>
      <c r="L1560" s="204"/>
      <c r="M1560" s="200"/>
      <c r="P1560" s="200"/>
      <c r="Q1560" s="163"/>
      <c r="R1560" s="163"/>
      <c r="S1560" s="163"/>
      <c r="T1560" s="163"/>
      <c r="U1560" s="163"/>
      <c r="V1560" s="163"/>
      <c r="W1560" s="163"/>
      <c r="X1560" s="163"/>
      <c r="Y1560" s="163"/>
    </row>
    <row r="1561" spans="3:25" s="175" customFormat="1" ht="12.75" customHeight="1">
      <c r="C1561" s="299"/>
      <c r="D1561" s="299"/>
      <c r="E1561" s="299"/>
      <c r="G1561" s="208"/>
      <c r="H1561" s="176"/>
      <c r="I1561" s="176"/>
      <c r="L1561" s="204"/>
      <c r="M1561" s="200"/>
      <c r="P1561" s="200"/>
      <c r="Q1561" s="163"/>
      <c r="R1561" s="163"/>
      <c r="S1561" s="163"/>
      <c r="T1561" s="163"/>
      <c r="U1561" s="163"/>
      <c r="V1561" s="163"/>
      <c r="W1561" s="163"/>
      <c r="X1561" s="163"/>
      <c r="Y1561" s="163"/>
    </row>
    <row r="1562" spans="3:25" s="175" customFormat="1" ht="12.75" customHeight="1">
      <c r="C1562" s="299"/>
      <c r="D1562" s="299"/>
      <c r="E1562" s="299"/>
      <c r="G1562" s="208"/>
      <c r="H1562" s="176"/>
      <c r="I1562" s="176"/>
      <c r="L1562" s="204"/>
      <c r="M1562" s="200"/>
      <c r="P1562" s="200"/>
      <c r="Q1562" s="163"/>
      <c r="R1562" s="163"/>
      <c r="S1562" s="163"/>
      <c r="T1562" s="163"/>
      <c r="U1562" s="163"/>
      <c r="V1562" s="163"/>
      <c r="W1562" s="163"/>
      <c r="X1562" s="163"/>
      <c r="Y1562" s="163"/>
    </row>
    <row r="1563" spans="3:25" s="175" customFormat="1" ht="12.75" customHeight="1">
      <c r="C1563" s="299"/>
      <c r="D1563" s="299"/>
      <c r="E1563" s="299"/>
      <c r="G1563" s="208"/>
      <c r="H1563" s="176"/>
      <c r="I1563" s="176"/>
      <c r="L1563" s="204"/>
      <c r="M1563" s="200"/>
      <c r="P1563" s="200"/>
      <c r="Q1563" s="163"/>
      <c r="R1563" s="163"/>
      <c r="S1563" s="163"/>
      <c r="T1563" s="163"/>
      <c r="U1563" s="163"/>
      <c r="V1563" s="163"/>
      <c r="W1563" s="163"/>
      <c r="X1563" s="163"/>
      <c r="Y1563" s="163"/>
    </row>
    <row r="1564" spans="3:25" s="175" customFormat="1" ht="12.75" customHeight="1">
      <c r="C1564" s="299"/>
      <c r="D1564" s="299"/>
      <c r="E1564" s="299"/>
      <c r="G1564" s="208"/>
      <c r="H1564" s="176"/>
      <c r="I1564" s="176"/>
      <c r="L1564" s="204"/>
      <c r="M1564" s="200"/>
      <c r="P1564" s="200"/>
      <c r="Q1564" s="163"/>
      <c r="R1564" s="163"/>
      <c r="S1564" s="163"/>
      <c r="T1564" s="163"/>
      <c r="U1564" s="163"/>
      <c r="V1564" s="163"/>
      <c r="W1564" s="163"/>
      <c r="X1564" s="163"/>
      <c r="Y1564" s="163"/>
    </row>
    <row r="1565" spans="3:25" s="175" customFormat="1" ht="12.75" customHeight="1">
      <c r="C1565" s="299"/>
      <c r="D1565" s="299"/>
      <c r="E1565" s="299"/>
      <c r="G1565" s="208"/>
      <c r="H1565" s="176"/>
      <c r="I1565" s="176"/>
      <c r="L1565" s="204"/>
      <c r="M1565" s="200"/>
      <c r="P1565" s="200"/>
      <c r="Q1565" s="163"/>
      <c r="R1565" s="163"/>
      <c r="S1565" s="163"/>
      <c r="T1565" s="163"/>
      <c r="U1565" s="163"/>
      <c r="V1565" s="163"/>
      <c r="W1565" s="163"/>
      <c r="X1565" s="163"/>
      <c r="Y1565" s="163"/>
    </row>
    <row r="1566" spans="3:25" s="175" customFormat="1" ht="12.75" customHeight="1">
      <c r="C1566" s="299"/>
      <c r="D1566" s="299"/>
      <c r="E1566" s="299"/>
      <c r="G1566" s="208"/>
      <c r="H1566" s="176"/>
      <c r="I1566" s="176"/>
      <c r="L1566" s="204"/>
      <c r="M1566" s="200"/>
      <c r="P1566" s="200"/>
      <c r="Q1566" s="163"/>
      <c r="R1566" s="163"/>
      <c r="S1566" s="163"/>
      <c r="T1566" s="163"/>
      <c r="U1566" s="163"/>
      <c r="V1566" s="163"/>
      <c r="W1566" s="163"/>
      <c r="X1566" s="163"/>
      <c r="Y1566" s="163"/>
    </row>
    <row r="1567" spans="3:25" s="175" customFormat="1" ht="12.75" customHeight="1">
      <c r="C1567" s="299"/>
      <c r="D1567" s="299"/>
      <c r="E1567" s="299"/>
      <c r="G1567" s="208"/>
      <c r="H1567" s="176"/>
      <c r="I1567" s="176"/>
      <c r="L1567" s="204"/>
      <c r="M1567" s="200"/>
      <c r="P1567" s="200"/>
      <c r="Q1567" s="163"/>
      <c r="R1567" s="163"/>
      <c r="S1567" s="163"/>
      <c r="T1567" s="163"/>
      <c r="U1567" s="163"/>
      <c r="V1567" s="163"/>
      <c r="W1567" s="163"/>
      <c r="X1567" s="163"/>
      <c r="Y1567" s="163"/>
    </row>
    <row r="1568" spans="3:25" s="175" customFormat="1" ht="12.75" customHeight="1">
      <c r="C1568" s="299"/>
      <c r="D1568" s="299"/>
      <c r="E1568" s="299"/>
      <c r="G1568" s="208"/>
      <c r="H1568" s="176"/>
      <c r="I1568" s="176"/>
      <c r="L1568" s="204"/>
      <c r="M1568" s="200"/>
      <c r="P1568" s="200"/>
      <c r="Q1568" s="163"/>
      <c r="R1568" s="163"/>
      <c r="S1568" s="163"/>
      <c r="T1568" s="163"/>
      <c r="U1568" s="163"/>
      <c r="V1568" s="163"/>
      <c r="W1568" s="163"/>
      <c r="X1568" s="163"/>
      <c r="Y1568" s="163"/>
    </row>
    <row r="1569" spans="3:25" s="175" customFormat="1" ht="12.75" customHeight="1">
      <c r="C1569" s="299"/>
      <c r="D1569" s="299"/>
      <c r="E1569" s="299"/>
      <c r="G1569" s="208"/>
      <c r="H1569" s="176"/>
      <c r="I1569" s="176"/>
      <c r="L1569" s="204"/>
      <c r="M1569" s="200"/>
      <c r="P1569" s="200"/>
      <c r="Q1569" s="163"/>
      <c r="R1569" s="163"/>
      <c r="S1569" s="163"/>
      <c r="T1569" s="163"/>
      <c r="U1569" s="163"/>
      <c r="V1569" s="163"/>
      <c r="W1569" s="163"/>
      <c r="X1569" s="163"/>
      <c r="Y1569" s="163"/>
    </row>
    <row r="1570" spans="3:25" s="175" customFormat="1" ht="12.75" customHeight="1">
      <c r="C1570" s="299"/>
      <c r="D1570" s="299"/>
      <c r="E1570" s="299"/>
      <c r="G1570" s="208"/>
      <c r="H1570" s="176"/>
      <c r="I1570" s="176"/>
      <c r="L1570" s="204"/>
      <c r="M1570" s="200"/>
      <c r="P1570" s="200"/>
      <c r="Q1570" s="163"/>
      <c r="R1570" s="163"/>
      <c r="S1570" s="163"/>
      <c r="T1570" s="163"/>
      <c r="U1570" s="163"/>
      <c r="V1570" s="163"/>
      <c r="W1570" s="163"/>
      <c r="X1570" s="163"/>
      <c r="Y1570" s="163"/>
    </row>
    <row r="1571" spans="3:25" s="175" customFormat="1" ht="12.75" customHeight="1">
      <c r="C1571" s="299"/>
      <c r="D1571" s="299"/>
      <c r="E1571" s="299"/>
      <c r="G1571" s="208"/>
      <c r="H1571" s="176"/>
      <c r="I1571" s="176"/>
      <c r="L1571" s="204"/>
      <c r="M1571" s="200"/>
      <c r="P1571" s="200"/>
      <c r="Q1571" s="163"/>
      <c r="R1571" s="163"/>
      <c r="S1571" s="163"/>
      <c r="T1571" s="163"/>
      <c r="U1571" s="163"/>
      <c r="V1571" s="163"/>
      <c r="W1571" s="163"/>
      <c r="X1571" s="163"/>
      <c r="Y1571" s="163"/>
    </row>
    <row r="1572" spans="3:25" s="175" customFormat="1" ht="12.75" customHeight="1">
      <c r="C1572" s="299"/>
      <c r="D1572" s="299"/>
      <c r="E1572" s="299"/>
      <c r="G1572" s="208"/>
      <c r="H1572" s="176"/>
      <c r="I1572" s="176"/>
      <c r="L1572" s="204"/>
      <c r="M1572" s="200"/>
      <c r="P1572" s="200"/>
      <c r="Q1572" s="163"/>
      <c r="R1572" s="163"/>
      <c r="S1572" s="163"/>
      <c r="T1572" s="163"/>
      <c r="U1572" s="163"/>
      <c r="V1572" s="163"/>
      <c r="W1572" s="163"/>
      <c r="X1572" s="163"/>
      <c r="Y1572" s="163"/>
    </row>
    <row r="1573" spans="3:25" s="175" customFormat="1" ht="12.75" customHeight="1">
      <c r="C1573" s="299"/>
      <c r="D1573" s="299"/>
      <c r="E1573" s="299"/>
      <c r="G1573" s="208"/>
      <c r="H1573" s="176"/>
      <c r="I1573" s="176"/>
      <c r="L1573" s="204"/>
      <c r="M1573" s="200"/>
      <c r="P1573" s="200"/>
      <c r="Q1573" s="163"/>
      <c r="R1573" s="163"/>
      <c r="S1573" s="163"/>
      <c r="T1573" s="163"/>
      <c r="U1573" s="163"/>
      <c r="V1573" s="163"/>
      <c r="W1573" s="163"/>
      <c r="X1573" s="163"/>
      <c r="Y1573" s="163"/>
    </row>
    <row r="1574" spans="3:25" s="175" customFormat="1" ht="12.75" customHeight="1">
      <c r="C1574" s="299"/>
      <c r="D1574" s="299"/>
      <c r="E1574" s="299"/>
      <c r="G1574" s="208"/>
      <c r="H1574" s="176"/>
      <c r="I1574" s="176"/>
      <c r="L1574" s="204"/>
      <c r="M1574" s="200"/>
      <c r="P1574" s="200"/>
      <c r="Q1574" s="163"/>
      <c r="R1574" s="163"/>
      <c r="S1574" s="163"/>
      <c r="T1574" s="163"/>
      <c r="U1574" s="163"/>
      <c r="V1574" s="163"/>
      <c r="W1574" s="163"/>
      <c r="X1574" s="163"/>
      <c r="Y1574" s="163"/>
    </row>
    <row r="1575" spans="3:25" s="175" customFormat="1" ht="12.75" customHeight="1">
      <c r="C1575" s="299"/>
      <c r="D1575" s="299"/>
      <c r="E1575" s="299"/>
      <c r="G1575" s="208"/>
      <c r="H1575" s="176"/>
      <c r="I1575" s="176"/>
      <c r="L1575" s="204"/>
      <c r="M1575" s="200"/>
      <c r="P1575" s="200"/>
      <c r="Q1575" s="163"/>
      <c r="R1575" s="163"/>
      <c r="S1575" s="163"/>
      <c r="T1575" s="163"/>
      <c r="U1575" s="163"/>
      <c r="V1575" s="163"/>
      <c r="W1575" s="163"/>
      <c r="X1575" s="163"/>
      <c r="Y1575" s="163"/>
    </row>
    <row r="1576" spans="3:25" s="175" customFormat="1" ht="12.75" customHeight="1">
      <c r="C1576" s="299"/>
      <c r="D1576" s="299"/>
      <c r="E1576" s="299"/>
      <c r="G1576" s="208"/>
      <c r="H1576" s="176"/>
      <c r="I1576" s="176"/>
      <c r="L1576" s="204"/>
      <c r="M1576" s="200"/>
      <c r="P1576" s="200"/>
      <c r="Q1576" s="163"/>
      <c r="R1576" s="163"/>
      <c r="S1576" s="163"/>
      <c r="T1576" s="163"/>
      <c r="U1576" s="163"/>
      <c r="V1576" s="163"/>
      <c r="W1576" s="163"/>
      <c r="X1576" s="163"/>
      <c r="Y1576" s="163"/>
    </row>
    <row r="1577" spans="3:25" s="175" customFormat="1" ht="12.75" customHeight="1">
      <c r="C1577" s="299"/>
      <c r="D1577" s="299"/>
      <c r="E1577" s="299"/>
      <c r="G1577" s="208"/>
      <c r="H1577" s="176"/>
      <c r="I1577" s="176"/>
      <c r="L1577" s="204"/>
      <c r="M1577" s="200"/>
      <c r="P1577" s="200"/>
      <c r="Q1577" s="163"/>
      <c r="R1577" s="163"/>
      <c r="S1577" s="163"/>
      <c r="T1577" s="163"/>
      <c r="U1577" s="163"/>
      <c r="V1577" s="163"/>
      <c r="W1577" s="163"/>
      <c r="X1577" s="163"/>
      <c r="Y1577" s="163"/>
    </row>
    <row r="1578" spans="3:25" s="175" customFormat="1" ht="12.75" customHeight="1">
      <c r="C1578" s="299"/>
      <c r="D1578" s="299"/>
      <c r="E1578" s="299"/>
      <c r="G1578" s="208"/>
      <c r="H1578" s="176"/>
      <c r="I1578" s="176"/>
      <c r="L1578" s="204"/>
      <c r="M1578" s="200"/>
      <c r="P1578" s="200"/>
      <c r="Q1578" s="163"/>
      <c r="R1578" s="163"/>
      <c r="S1578" s="163"/>
      <c r="T1578" s="163"/>
      <c r="U1578" s="163"/>
      <c r="V1578" s="163"/>
      <c r="W1578" s="163"/>
      <c r="X1578" s="163"/>
      <c r="Y1578" s="163"/>
    </row>
    <row r="1579" spans="3:25" s="175" customFormat="1" ht="12.75" customHeight="1">
      <c r="C1579" s="299"/>
      <c r="D1579" s="299"/>
      <c r="E1579" s="299"/>
      <c r="G1579" s="208"/>
      <c r="H1579" s="176"/>
      <c r="I1579" s="176"/>
      <c r="L1579" s="204"/>
      <c r="M1579" s="200"/>
      <c r="P1579" s="200"/>
      <c r="Q1579" s="163"/>
      <c r="R1579" s="163"/>
      <c r="S1579" s="163"/>
      <c r="T1579" s="163"/>
      <c r="U1579" s="163"/>
      <c r="V1579" s="163"/>
      <c r="W1579" s="163"/>
      <c r="X1579" s="163"/>
      <c r="Y1579" s="163"/>
    </row>
    <row r="1580" spans="3:25" s="175" customFormat="1" ht="12.75" customHeight="1">
      <c r="C1580" s="299"/>
      <c r="D1580" s="299"/>
      <c r="E1580" s="299"/>
      <c r="G1580" s="208"/>
      <c r="H1580" s="176"/>
      <c r="I1580" s="176"/>
      <c r="L1580" s="204"/>
      <c r="M1580" s="200"/>
      <c r="P1580" s="200"/>
      <c r="Q1580" s="163"/>
      <c r="R1580" s="163"/>
      <c r="S1580" s="163"/>
      <c r="T1580" s="163"/>
      <c r="U1580" s="163"/>
      <c r="V1580" s="163"/>
      <c r="W1580" s="163"/>
      <c r="X1580" s="163"/>
      <c r="Y1580" s="163"/>
    </row>
    <row r="1581" spans="3:25" s="175" customFormat="1" ht="12.75" customHeight="1">
      <c r="C1581" s="299"/>
      <c r="D1581" s="299"/>
      <c r="E1581" s="299"/>
      <c r="G1581" s="208"/>
      <c r="H1581" s="176"/>
      <c r="I1581" s="176"/>
      <c r="L1581" s="204"/>
      <c r="M1581" s="200"/>
      <c r="P1581" s="200"/>
      <c r="Q1581" s="163"/>
      <c r="R1581" s="163"/>
      <c r="S1581" s="163"/>
      <c r="T1581" s="163"/>
      <c r="U1581" s="163"/>
      <c r="V1581" s="163"/>
      <c r="W1581" s="163"/>
      <c r="X1581" s="163"/>
      <c r="Y1581" s="163"/>
    </row>
    <row r="1582" spans="3:25" s="175" customFormat="1" ht="12.75" customHeight="1">
      <c r="C1582" s="299"/>
      <c r="D1582" s="299"/>
      <c r="E1582" s="299"/>
      <c r="G1582" s="208"/>
      <c r="H1582" s="176"/>
      <c r="I1582" s="176"/>
      <c r="L1582" s="204"/>
      <c r="M1582" s="200"/>
      <c r="P1582" s="200"/>
      <c r="Q1582" s="163"/>
      <c r="R1582" s="163"/>
      <c r="S1582" s="163"/>
      <c r="T1582" s="163"/>
      <c r="U1582" s="163"/>
      <c r="V1582" s="163"/>
      <c r="W1582" s="163"/>
      <c r="X1582" s="163"/>
      <c r="Y1582" s="163"/>
    </row>
    <row r="1583" spans="3:25" s="175" customFormat="1" ht="12.75" customHeight="1">
      <c r="C1583" s="299"/>
      <c r="D1583" s="299"/>
      <c r="E1583" s="299"/>
      <c r="G1583" s="208"/>
      <c r="H1583" s="176"/>
      <c r="I1583" s="176"/>
      <c r="L1583" s="204"/>
      <c r="M1583" s="200"/>
      <c r="P1583" s="200"/>
      <c r="Q1583" s="163"/>
      <c r="R1583" s="163"/>
      <c r="S1583" s="163"/>
      <c r="T1583" s="163"/>
      <c r="U1583" s="163"/>
      <c r="V1583" s="163"/>
      <c r="W1583" s="163"/>
      <c r="X1583" s="163"/>
      <c r="Y1583" s="163"/>
    </row>
    <row r="1584" spans="3:25" s="175" customFormat="1" ht="12.75" customHeight="1">
      <c r="C1584" s="299"/>
      <c r="D1584" s="299"/>
      <c r="E1584" s="299"/>
      <c r="G1584" s="208"/>
      <c r="H1584" s="176"/>
      <c r="I1584" s="176"/>
      <c r="L1584" s="204"/>
      <c r="M1584" s="200"/>
      <c r="P1584" s="200"/>
      <c r="Q1584" s="163"/>
      <c r="R1584" s="163"/>
      <c r="S1584" s="163"/>
      <c r="T1584" s="163"/>
      <c r="U1584" s="163"/>
      <c r="V1584" s="163"/>
      <c r="W1584" s="163"/>
      <c r="X1584" s="163"/>
      <c r="Y1584" s="163"/>
    </row>
    <row r="1585" spans="3:25" s="175" customFormat="1" ht="12.75" customHeight="1">
      <c r="C1585" s="299"/>
      <c r="D1585" s="299"/>
      <c r="E1585" s="299"/>
      <c r="G1585" s="208"/>
      <c r="H1585" s="176"/>
      <c r="I1585" s="176"/>
      <c r="L1585" s="204"/>
      <c r="M1585" s="200"/>
      <c r="P1585" s="200"/>
      <c r="Q1585" s="163"/>
      <c r="R1585" s="163"/>
      <c r="S1585" s="163"/>
      <c r="T1585" s="163"/>
      <c r="U1585" s="163"/>
      <c r="V1585" s="163"/>
      <c r="W1585" s="163"/>
      <c r="X1585" s="163"/>
      <c r="Y1585" s="163"/>
    </row>
    <row r="1586" spans="3:25" s="175" customFormat="1" ht="12.75" customHeight="1">
      <c r="C1586" s="299"/>
      <c r="D1586" s="299"/>
      <c r="E1586" s="299"/>
      <c r="G1586" s="208"/>
      <c r="H1586" s="176"/>
      <c r="I1586" s="176"/>
      <c r="L1586" s="204"/>
      <c r="M1586" s="200"/>
      <c r="P1586" s="200"/>
      <c r="Q1586" s="163"/>
      <c r="R1586" s="163"/>
      <c r="S1586" s="163"/>
      <c r="T1586" s="163"/>
      <c r="U1586" s="163"/>
      <c r="V1586" s="163"/>
      <c r="W1586" s="163"/>
      <c r="X1586" s="163"/>
      <c r="Y1586" s="163"/>
    </row>
    <row r="1587" spans="3:25" s="175" customFormat="1" ht="12.75" customHeight="1">
      <c r="C1587" s="299"/>
      <c r="D1587" s="299"/>
      <c r="E1587" s="299"/>
      <c r="G1587" s="208"/>
      <c r="H1587" s="176"/>
      <c r="I1587" s="176"/>
      <c r="L1587" s="204"/>
      <c r="M1587" s="200"/>
      <c r="P1587" s="200"/>
      <c r="Q1587" s="163"/>
      <c r="R1587" s="163"/>
      <c r="S1587" s="163"/>
      <c r="T1587" s="163"/>
      <c r="U1587" s="163"/>
      <c r="V1587" s="163"/>
      <c r="W1587" s="163"/>
      <c r="X1587" s="163"/>
      <c r="Y1587" s="163"/>
    </row>
    <row r="1588" spans="3:25" s="175" customFormat="1" ht="12.75" customHeight="1">
      <c r="C1588" s="299"/>
      <c r="D1588" s="299"/>
      <c r="E1588" s="299"/>
      <c r="G1588" s="208"/>
      <c r="H1588" s="176"/>
      <c r="I1588" s="176"/>
      <c r="L1588" s="204"/>
      <c r="M1588" s="200"/>
      <c r="P1588" s="200"/>
      <c r="Q1588" s="163"/>
      <c r="R1588" s="163"/>
      <c r="S1588" s="163"/>
      <c r="T1588" s="163"/>
      <c r="U1588" s="163"/>
      <c r="V1588" s="163"/>
      <c r="W1588" s="163"/>
      <c r="X1588" s="163"/>
      <c r="Y1588" s="163"/>
    </row>
    <row r="1589" spans="3:25" s="175" customFormat="1" ht="12.75" customHeight="1">
      <c r="C1589" s="299"/>
      <c r="D1589" s="299"/>
      <c r="E1589" s="299"/>
      <c r="G1589" s="208"/>
      <c r="H1589" s="176"/>
      <c r="I1589" s="176"/>
      <c r="L1589" s="204"/>
      <c r="M1589" s="200"/>
      <c r="P1589" s="200"/>
      <c r="Q1589" s="163"/>
      <c r="R1589" s="163"/>
      <c r="S1589" s="163"/>
      <c r="T1589" s="163"/>
      <c r="U1589" s="163"/>
      <c r="V1589" s="163"/>
      <c r="W1589" s="163"/>
      <c r="X1589" s="163"/>
      <c r="Y1589" s="163"/>
    </row>
    <row r="1590" spans="3:25" s="175" customFormat="1" ht="12.75" customHeight="1">
      <c r="C1590" s="299"/>
      <c r="D1590" s="299"/>
      <c r="E1590" s="299"/>
      <c r="G1590" s="208"/>
      <c r="H1590" s="176"/>
      <c r="I1590" s="176"/>
      <c r="L1590" s="204"/>
      <c r="M1590" s="200"/>
      <c r="P1590" s="200"/>
      <c r="Q1590" s="163"/>
      <c r="R1590" s="163"/>
      <c r="S1590" s="163"/>
      <c r="T1590" s="163"/>
      <c r="U1590" s="163"/>
      <c r="V1590" s="163"/>
      <c r="W1590" s="163"/>
      <c r="X1590" s="163"/>
      <c r="Y1590" s="163"/>
    </row>
    <row r="1591" spans="3:25" s="175" customFormat="1" ht="12.75" customHeight="1">
      <c r="C1591" s="299"/>
      <c r="D1591" s="299"/>
      <c r="E1591" s="299"/>
      <c r="G1591" s="208"/>
      <c r="H1591" s="176"/>
      <c r="I1591" s="176"/>
      <c r="L1591" s="204"/>
      <c r="M1591" s="200"/>
      <c r="P1591" s="200"/>
      <c r="Q1591" s="163"/>
      <c r="R1591" s="163"/>
      <c r="S1591" s="163"/>
      <c r="T1591" s="163"/>
      <c r="U1591" s="163"/>
      <c r="V1591" s="163"/>
      <c r="W1591" s="163"/>
      <c r="X1591" s="163"/>
      <c r="Y1591" s="163"/>
    </row>
    <row r="1592" spans="3:25" s="175" customFormat="1" ht="12.75" customHeight="1">
      <c r="C1592" s="299"/>
      <c r="D1592" s="299"/>
      <c r="E1592" s="299"/>
      <c r="G1592" s="208"/>
      <c r="H1592" s="176"/>
      <c r="I1592" s="176"/>
      <c r="L1592" s="204"/>
      <c r="M1592" s="200"/>
      <c r="P1592" s="200"/>
      <c r="Q1592" s="163"/>
      <c r="R1592" s="163"/>
      <c r="S1592" s="163"/>
      <c r="T1592" s="163"/>
      <c r="U1592" s="163"/>
      <c r="V1592" s="163"/>
      <c r="W1592" s="163"/>
      <c r="X1592" s="163"/>
      <c r="Y1592" s="163"/>
    </row>
    <row r="1593" spans="3:25" s="175" customFormat="1" ht="12.75" customHeight="1">
      <c r="C1593" s="299"/>
      <c r="D1593" s="299"/>
      <c r="E1593" s="299"/>
      <c r="G1593" s="208"/>
      <c r="H1593" s="176"/>
      <c r="I1593" s="176"/>
      <c r="L1593" s="204"/>
      <c r="M1593" s="200"/>
      <c r="P1593" s="200"/>
      <c r="Q1593" s="163"/>
      <c r="R1593" s="163"/>
      <c r="S1593" s="163"/>
      <c r="T1593" s="163"/>
      <c r="U1593" s="163"/>
      <c r="V1593" s="163"/>
      <c r="W1593" s="163"/>
      <c r="X1593" s="163"/>
      <c r="Y1593" s="163"/>
    </row>
    <row r="1594" spans="3:25" s="175" customFormat="1" ht="12.75" customHeight="1">
      <c r="C1594" s="299"/>
      <c r="D1594" s="299"/>
      <c r="E1594" s="299"/>
      <c r="G1594" s="208"/>
      <c r="H1594" s="176"/>
      <c r="I1594" s="176"/>
      <c r="L1594" s="204"/>
      <c r="M1594" s="200"/>
      <c r="P1594" s="200"/>
      <c r="Q1594" s="163"/>
      <c r="R1594" s="163"/>
      <c r="S1594" s="163"/>
      <c r="T1594" s="163"/>
      <c r="U1594" s="163"/>
      <c r="V1594" s="163"/>
      <c r="W1594" s="163"/>
      <c r="X1594" s="163"/>
      <c r="Y1594" s="163"/>
    </row>
    <row r="1595" spans="3:25" s="175" customFormat="1" ht="12.75" customHeight="1">
      <c r="C1595" s="299"/>
      <c r="D1595" s="299"/>
      <c r="E1595" s="299"/>
      <c r="G1595" s="208"/>
      <c r="H1595" s="176"/>
      <c r="I1595" s="176"/>
      <c r="L1595" s="204"/>
      <c r="M1595" s="200"/>
      <c r="P1595" s="200"/>
      <c r="Q1595" s="163"/>
      <c r="R1595" s="163"/>
      <c r="S1595" s="163"/>
      <c r="T1595" s="163"/>
      <c r="U1595" s="163"/>
      <c r="V1595" s="163"/>
      <c r="W1595" s="163"/>
      <c r="X1595" s="163"/>
      <c r="Y1595" s="163"/>
    </row>
    <row r="1596" spans="3:25" s="175" customFormat="1" ht="12.75" customHeight="1">
      <c r="C1596" s="299"/>
      <c r="D1596" s="299"/>
      <c r="E1596" s="299"/>
      <c r="G1596" s="208"/>
      <c r="H1596" s="176"/>
      <c r="I1596" s="176"/>
      <c r="L1596" s="204"/>
      <c r="M1596" s="200"/>
      <c r="P1596" s="200"/>
      <c r="Q1596" s="163"/>
      <c r="R1596" s="163"/>
      <c r="S1596" s="163"/>
      <c r="T1596" s="163"/>
      <c r="U1596" s="163"/>
      <c r="V1596" s="163"/>
      <c r="W1596" s="163"/>
      <c r="X1596" s="163"/>
      <c r="Y1596" s="163"/>
    </row>
    <row r="1597" spans="3:25" s="175" customFormat="1" ht="12.75" customHeight="1">
      <c r="C1597" s="299"/>
      <c r="D1597" s="299"/>
      <c r="E1597" s="299"/>
      <c r="G1597" s="208"/>
      <c r="H1597" s="176"/>
      <c r="I1597" s="176"/>
      <c r="L1597" s="204"/>
      <c r="M1597" s="200"/>
      <c r="P1597" s="200"/>
      <c r="Q1597" s="163"/>
      <c r="R1597" s="163"/>
      <c r="S1597" s="163"/>
      <c r="T1597" s="163"/>
      <c r="U1597" s="163"/>
      <c r="V1597" s="163"/>
      <c r="W1597" s="163"/>
      <c r="X1597" s="163"/>
      <c r="Y1597" s="163"/>
    </row>
    <row r="1598" spans="3:25" s="175" customFormat="1" ht="12.75" customHeight="1">
      <c r="C1598" s="299"/>
      <c r="D1598" s="299"/>
      <c r="E1598" s="299"/>
      <c r="G1598" s="208"/>
      <c r="H1598" s="176"/>
      <c r="I1598" s="176"/>
      <c r="L1598" s="204"/>
      <c r="M1598" s="200"/>
      <c r="P1598" s="200"/>
      <c r="Q1598" s="163"/>
      <c r="R1598" s="163"/>
      <c r="S1598" s="163"/>
      <c r="T1598" s="163"/>
      <c r="U1598" s="163"/>
      <c r="V1598" s="163"/>
      <c r="W1598" s="163"/>
      <c r="X1598" s="163"/>
      <c r="Y1598" s="163"/>
    </row>
    <row r="1599" spans="3:25" s="175" customFormat="1" ht="12.75" customHeight="1">
      <c r="C1599" s="299"/>
      <c r="D1599" s="299"/>
      <c r="E1599" s="299"/>
      <c r="G1599" s="208"/>
      <c r="H1599" s="176"/>
      <c r="I1599" s="176"/>
      <c r="L1599" s="204"/>
      <c r="M1599" s="200"/>
      <c r="P1599" s="200"/>
      <c r="Q1599" s="163"/>
      <c r="R1599" s="163"/>
      <c r="S1599" s="163"/>
      <c r="T1599" s="163"/>
      <c r="U1599" s="163"/>
      <c r="V1599" s="163"/>
      <c r="W1599" s="163"/>
      <c r="X1599" s="163"/>
      <c r="Y1599" s="163"/>
    </row>
    <row r="1600" spans="3:25" s="175" customFormat="1" ht="12.75" customHeight="1">
      <c r="C1600" s="299"/>
      <c r="D1600" s="299"/>
      <c r="E1600" s="299"/>
      <c r="G1600" s="208"/>
      <c r="H1600" s="176"/>
      <c r="I1600" s="176"/>
      <c r="L1600" s="204"/>
      <c r="M1600" s="200"/>
      <c r="P1600" s="200"/>
      <c r="Q1600" s="163"/>
      <c r="R1600" s="163"/>
      <c r="S1600" s="163"/>
      <c r="T1600" s="163"/>
      <c r="U1600" s="163"/>
      <c r="V1600" s="163"/>
      <c r="W1600" s="163"/>
      <c r="X1600" s="163"/>
      <c r="Y1600" s="163"/>
    </row>
    <row r="1601" spans="3:25" s="175" customFormat="1" ht="12.75" customHeight="1">
      <c r="C1601" s="299"/>
      <c r="D1601" s="299"/>
      <c r="E1601" s="299"/>
      <c r="G1601" s="208"/>
      <c r="H1601" s="176"/>
      <c r="I1601" s="176"/>
      <c r="L1601" s="204"/>
      <c r="M1601" s="200"/>
      <c r="P1601" s="200"/>
      <c r="Q1601" s="163"/>
      <c r="R1601" s="163"/>
      <c r="S1601" s="163"/>
      <c r="T1601" s="163"/>
      <c r="U1601" s="163"/>
      <c r="V1601" s="163"/>
      <c r="W1601" s="163"/>
      <c r="X1601" s="163"/>
      <c r="Y1601" s="163"/>
    </row>
    <row r="1602" spans="3:25" s="175" customFormat="1" ht="12.75" customHeight="1">
      <c r="C1602" s="299"/>
      <c r="D1602" s="299"/>
      <c r="E1602" s="299"/>
      <c r="G1602" s="208"/>
      <c r="H1602" s="176"/>
      <c r="I1602" s="176"/>
      <c r="L1602" s="204"/>
      <c r="M1602" s="200"/>
      <c r="P1602" s="200"/>
      <c r="Q1602" s="163"/>
      <c r="R1602" s="163"/>
      <c r="S1602" s="163"/>
      <c r="T1602" s="163"/>
      <c r="U1602" s="163"/>
      <c r="V1602" s="163"/>
      <c r="W1602" s="163"/>
      <c r="X1602" s="163"/>
      <c r="Y1602" s="163"/>
    </row>
    <row r="1603" spans="3:25" s="175" customFormat="1" ht="12.75" customHeight="1">
      <c r="C1603" s="299"/>
      <c r="D1603" s="299"/>
      <c r="E1603" s="299"/>
      <c r="G1603" s="208"/>
      <c r="H1603" s="176"/>
      <c r="I1603" s="176"/>
      <c r="L1603" s="204"/>
      <c r="M1603" s="200"/>
      <c r="P1603" s="200"/>
      <c r="Q1603" s="163"/>
      <c r="R1603" s="163"/>
      <c r="S1603" s="163"/>
      <c r="T1603" s="163"/>
      <c r="U1603" s="163"/>
      <c r="V1603" s="163"/>
      <c r="W1603" s="163"/>
      <c r="X1603" s="163"/>
      <c r="Y1603" s="163"/>
    </row>
    <row r="1604" spans="3:25" s="175" customFormat="1" ht="12.75" customHeight="1">
      <c r="C1604" s="299"/>
      <c r="D1604" s="299"/>
      <c r="E1604" s="299"/>
      <c r="G1604" s="208"/>
      <c r="H1604" s="176"/>
      <c r="I1604" s="176"/>
      <c r="L1604" s="204"/>
      <c r="M1604" s="200"/>
      <c r="P1604" s="200"/>
      <c r="Q1604" s="163"/>
      <c r="R1604" s="163"/>
      <c r="S1604" s="163"/>
      <c r="T1604" s="163"/>
      <c r="U1604" s="163"/>
      <c r="V1604" s="163"/>
      <c r="W1604" s="163"/>
      <c r="X1604" s="163"/>
      <c r="Y1604" s="163"/>
    </row>
    <row r="1605" spans="3:25" s="175" customFormat="1" ht="12.75" customHeight="1">
      <c r="C1605" s="299"/>
      <c r="D1605" s="299"/>
      <c r="E1605" s="299"/>
      <c r="G1605" s="208"/>
      <c r="H1605" s="176"/>
      <c r="I1605" s="176"/>
      <c r="L1605" s="204"/>
      <c r="M1605" s="200"/>
      <c r="P1605" s="200"/>
      <c r="Q1605" s="163"/>
      <c r="R1605" s="163"/>
      <c r="S1605" s="163"/>
      <c r="T1605" s="163"/>
      <c r="U1605" s="163"/>
      <c r="V1605" s="163"/>
      <c r="W1605" s="163"/>
      <c r="X1605" s="163"/>
      <c r="Y1605" s="163"/>
    </row>
    <row r="1606" spans="3:25" s="175" customFormat="1" ht="12.75" customHeight="1">
      <c r="C1606" s="299"/>
      <c r="D1606" s="299"/>
      <c r="E1606" s="299"/>
      <c r="G1606" s="208"/>
      <c r="H1606" s="176"/>
      <c r="I1606" s="176"/>
      <c r="L1606" s="204"/>
      <c r="M1606" s="200"/>
      <c r="P1606" s="200"/>
      <c r="Q1606" s="163"/>
      <c r="R1606" s="163"/>
      <c r="S1606" s="163"/>
      <c r="T1606" s="163"/>
      <c r="U1606" s="163"/>
      <c r="V1606" s="163"/>
      <c r="W1606" s="163"/>
      <c r="X1606" s="163"/>
      <c r="Y1606" s="163"/>
    </row>
    <row r="1607" spans="3:25" s="175" customFormat="1" ht="12.75" customHeight="1">
      <c r="C1607" s="299"/>
      <c r="D1607" s="299"/>
      <c r="E1607" s="299"/>
      <c r="G1607" s="208"/>
      <c r="H1607" s="176"/>
      <c r="I1607" s="176"/>
      <c r="L1607" s="204"/>
      <c r="M1607" s="200"/>
      <c r="P1607" s="200"/>
      <c r="Q1607" s="163"/>
      <c r="R1607" s="163"/>
      <c r="S1607" s="163"/>
      <c r="T1607" s="163"/>
      <c r="U1607" s="163"/>
      <c r="V1607" s="163"/>
      <c r="W1607" s="163"/>
      <c r="X1607" s="163"/>
      <c r="Y1607" s="163"/>
    </row>
    <row r="1608" spans="3:25" s="175" customFormat="1" ht="12.75" customHeight="1">
      <c r="C1608" s="299"/>
      <c r="D1608" s="299"/>
      <c r="E1608" s="299"/>
      <c r="G1608" s="208"/>
      <c r="H1608" s="176"/>
      <c r="I1608" s="176"/>
      <c r="L1608" s="204"/>
      <c r="M1608" s="200"/>
      <c r="P1608" s="200"/>
      <c r="Q1608" s="163"/>
      <c r="R1608" s="163"/>
      <c r="S1608" s="163"/>
      <c r="T1608" s="163"/>
      <c r="U1608" s="163"/>
      <c r="V1608" s="163"/>
      <c r="W1608" s="163"/>
      <c r="X1608" s="163"/>
      <c r="Y1608" s="163"/>
    </row>
    <row r="1609" spans="3:25" s="175" customFormat="1" ht="12.75" customHeight="1">
      <c r="C1609" s="299"/>
      <c r="D1609" s="299"/>
      <c r="E1609" s="299"/>
      <c r="G1609" s="208"/>
      <c r="H1609" s="176"/>
      <c r="I1609" s="176"/>
      <c r="L1609" s="204"/>
      <c r="M1609" s="200"/>
      <c r="P1609" s="200"/>
      <c r="Q1609" s="163"/>
      <c r="R1609" s="163"/>
      <c r="S1609" s="163"/>
      <c r="T1609" s="163"/>
      <c r="U1609" s="163"/>
      <c r="V1609" s="163"/>
      <c r="W1609" s="163"/>
      <c r="X1609" s="163"/>
      <c r="Y1609" s="163"/>
    </row>
    <row r="1610" spans="3:25" s="175" customFormat="1" ht="12.75" customHeight="1">
      <c r="C1610" s="299"/>
      <c r="D1610" s="299"/>
      <c r="E1610" s="299"/>
      <c r="G1610" s="208"/>
      <c r="H1610" s="176"/>
      <c r="I1610" s="176"/>
      <c r="L1610" s="204"/>
      <c r="M1610" s="200"/>
      <c r="P1610" s="200"/>
      <c r="Q1610" s="163"/>
      <c r="R1610" s="163"/>
      <c r="S1610" s="163"/>
      <c r="T1610" s="163"/>
      <c r="U1610" s="163"/>
      <c r="V1610" s="163"/>
      <c r="W1610" s="163"/>
      <c r="X1610" s="163"/>
      <c r="Y1610" s="163"/>
    </row>
    <row r="1611" spans="3:25" s="175" customFormat="1" ht="12.75" customHeight="1">
      <c r="C1611" s="299"/>
      <c r="D1611" s="299"/>
      <c r="E1611" s="299"/>
      <c r="G1611" s="208"/>
      <c r="H1611" s="176"/>
      <c r="I1611" s="176"/>
      <c r="L1611" s="204"/>
      <c r="M1611" s="200"/>
      <c r="P1611" s="200"/>
      <c r="Q1611" s="163"/>
      <c r="R1611" s="163"/>
      <c r="S1611" s="163"/>
      <c r="T1611" s="163"/>
      <c r="U1611" s="163"/>
      <c r="V1611" s="163"/>
      <c r="W1611" s="163"/>
      <c r="X1611" s="163"/>
      <c r="Y1611" s="163"/>
    </row>
    <row r="1612" spans="3:25" s="175" customFormat="1" ht="12.75" customHeight="1">
      <c r="C1612" s="299"/>
      <c r="D1612" s="299"/>
      <c r="E1612" s="299"/>
      <c r="G1612" s="208"/>
      <c r="H1612" s="176"/>
      <c r="I1612" s="176"/>
      <c r="L1612" s="204"/>
      <c r="M1612" s="200"/>
      <c r="P1612" s="200"/>
      <c r="Q1612" s="163"/>
      <c r="R1612" s="163"/>
      <c r="S1612" s="163"/>
      <c r="T1612" s="163"/>
      <c r="U1612" s="163"/>
      <c r="V1612" s="163"/>
      <c r="W1612" s="163"/>
      <c r="X1612" s="163"/>
      <c r="Y1612" s="163"/>
    </row>
    <row r="1613" spans="3:25" s="175" customFormat="1" ht="12.75" customHeight="1">
      <c r="C1613" s="299"/>
      <c r="D1613" s="299"/>
      <c r="E1613" s="299"/>
      <c r="G1613" s="208"/>
      <c r="H1613" s="176"/>
      <c r="I1613" s="176"/>
      <c r="L1613" s="204"/>
      <c r="M1613" s="200"/>
      <c r="P1613" s="200"/>
      <c r="Q1613" s="163"/>
      <c r="R1613" s="163"/>
      <c r="S1613" s="163"/>
      <c r="T1613" s="163"/>
      <c r="U1613" s="163"/>
      <c r="V1613" s="163"/>
      <c r="W1613" s="163"/>
      <c r="X1613" s="163"/>
      <c r="Y1613" s="163"/>
    </row>
    <row r="1614" spans="3:25" s="175" customFormat="1" ht="12.75" customHeight="1">
      <c r="C1614" s="299"/>
      <c r="D1614" s="299"/>
      <c r="E1614" s="299"/>
      <c r="G1614" s="208"/>
      <c r="H1614" s="176"/>
      <c r="I1614" s="176"/>
      <c r="L1614" s="204"/>
      <c r="M1614" s="200"/>
      <c r="P1614" s="200"/>
      <c r="Q1614" s="163"/>
      <c r="R1614" s="163"/>
      <c r="S1614" s="163"/>
      <c r="T1614" s="163"/>
      <c r="U1614" s="163"/>
      <c r="V1614" s="163"/>
      <c r="W1614" s="163"/>
      <c r="X1614" s="163"/>
      <c r="Y1614" s="163"/>
    </row>
    <row r="1615" spans="3:25" s="175" customFormat="1" ht="12.75" customHeight="1">
      <c r="C1615" s="299"/>
      <c r="D1615" s="299"/>
      <c r="E1615" s="299"/>
      <c r="G1615" s="208"/>
      <c r="H1615" s="176"/>
      <c r="I1615" s="176"/>
      <c r="L1615" s="204"/>
      <c r="M1615" s="200"/>
      <c r="P1615" s="200"/>
      <c r="Q1615" s="163"/>
      <c r="R1615" s="163"/>
      <c r="S1615" s="163"/>
      <c r="T1615" s="163"/>
      <c r="U1615" s="163"/>
      <c r="V1615" s="163"/>
      <c r="W1615" s="163"/>
      <c r="X1615" s="163"/>
      <c r="Y1615" s="163"/>
    </row>
    <row r="1616" spans="3:25" s="175" customFormat="1" ht="12.75" customHeight="1">
      <c r="C1616" s="299"/>
      <c r="D1616" s="299"/>
      <c r="E1616" s="299"/>
      <c r="G1616" s="208"/>
      <c r="H1616" s="176"/>
      <c r="I1616" s="176"/>
      <c r="L1616" s="204"/>
      <c r="M1616" s="200"/>
      <c r="P1616" s="200"/>
      <c r="Q1616" s="163"/>
      <c r="R1616" s="163"/>
      <c r="S1616" s="163"/>
      <c r="T1616" s="163"/>
      <c r="U1616" s="163"/>
      <c r="V1616" s="163"/>
      <c r="W1616" s="163"/>
      <c r="X1616" s="163"/>
      <c r="Y1616" s="163"/>
    </row>
    <row r="1617" spans="3:25" s="175" customFormat="1" ht="12.75" customHeight="1">
      <c r="C1617" s="299"/>
      <c r="D1617" s="299"/>
      <c r="E1617" s="299"/>
      <c r="G1617" s="208"/>
      <c r="H1617" s="176"/>
      <c r="I1617" s="176"/>
      <c r="L1617" s="204"/>
      <c r="M1617" s="200"/>
      <c r="P1617" s="200"/>
      <c r="Q1617" s="163"/>
      <c r="R1617" s="163"/>
      <c r="S1617" s="163"/>
      <c r="T1617" s="163"/>
      <c r="U1617" s="163"/>
      <c r="V1617" s="163"/>
      <c r="W1617" s="163"/>
      <c r="X1617" s="163"/>
      <c r="Y1617" s="163"/>
    </row>
    <row r="1618" spans="3:25" s="175" customFormat="1" ht="12.75" customHeight="1">
      <c r="C1618" s="299"/>
      <c r="D1618" s="299"/>
      <c r="E1618" s="299"/>
      <c r="G1618" s="208"/>
      <c r="H1618" s="176"/>
      <c r="I1618" s="176"/>
      <c r="L1618" s="204"/>
      <c r="M1618" s="200"/>
      <c r="P1618" s="200"/>
      <c r="Q1618" s="163"/>
      <c r="R1618" s="163"/>
      <c r="S1618" s="163"/>
      <c r="T1618" s="163"/>
      <c r="U1618" s="163"/>
      <c r="V1618" s="163"/>
      <c r="W1618" s="163"/>
      <c r="X1618" s="163"/>
      <c r="Y1618" s="163"/>
    </row>
    <row r="1619" spans="3:25" s="175" customFormat="1" ht="12.75" customHeight="1">
      <c r="C1619" s="299"/>
      <c r="D1619" s="299"/>
      <c r="E1619" s="299"/>
      <c r="G1619" s="208"/>
      <c r="H1619" s="176"/>
      <c r="I1619" s="176"/>
      <c r="L1619" s="204"/>
      <c r="M1619" s="200"/>
      <c r="P1619" s="200"/>
      <c r="Q1619" s="163"/>
      <c r="R1619" s="163"/>
      <c r="S1619" s="163"/>
      <c r="T1619" s="163"/>
      <c r="U1619" s="163"/>
      <c r="V1619" s="163"/>
      <c r="W1619" s="163"/>
      <c r="X1619" s="163"/>
      <c r="Y1619" s="163"/>
    </row>
    <row r="1620" spans="3:25" s="175" customFormat="1" ht="12.75" customHeight="1">
      <c r="C1620" s="299"/>
      <c r="D1620" s="299"/>
      <c r="E1620" s="299"/>
      <c r="G1620" s="208"/>
      <c r="H1620" s="176"/>
      <c r="I1620" s="176"/>
      <c r="L1620" s="204"/>
      <c r="M1620" s="200"/>
      <c r="P1620" s="200"/>
      <c r="Q1620" s="163"/>
      <c r="R1620" s="163"/>
      <c r="S1620" s="163"/>
      <c r="T1620" s="163"/>
      <c r="U1620" s="163"/>
      <c r="V1620" s="163"/>
      <c r="W1620" s="163"/>
      <c r="X1620" s="163"/>
      <c r="Y1620" s="163"/>
    </row>
    <row r="1621" spans="3:25" s="175" customFormat="1" ht="12.75" customHeight="1">
      <c r="C1621" s="299"/>
      <c r="D1621" s="299"/>
      <c r="E1621" s="299"/>
      <c r="G1621" s="208"/>
      <c r="H1621" s="176"/>
      <c r="I1621" s="176"/>
      <c r="L1621" s="204"/>
      <c r="M1621" s="200"/>
      <c r="P1621" s="200"/>
      <c r="Q1621" s="163"/>
      <c r="R1621" s="163"/>
      <c r="S1621" s="163"/>
      <c r="T1621" s="163"/>
      <c r="U1621" s="163"/>
      <c r="V1621" s="163"/>
      <c r="W1621" s="163"/>
      <c r="X1621" s="163"/>
      <c r="Y1621" s="163"/>
    </row>
    <row r="1622" spans="3:25" s="175" customFormat="1" ht="12.75" customHeight="1">
      <c r="C1622" s="299"/>
      <c r="D1622" s="299"/>
      <c r="E1622" s="299"/>
      <c r="G1622" s="208"/>
      <c r="H1622" s="176"/>
      <c r="I1622" s="176"/>
      <c r="L1622" s="204"/>
      <c r="M1622" s="200"/>
      <c r="P1622" s="200"/>
      <c r="Q1622" s="163"/>
      <c r="R1622" s="163"/>
      <c r="S1622" s="163"/>
      <c r="T1622" s="163"/>
      <c r="U1622" s="163"/>
      <c r="V1622" s="163"/>
      <c r="W1622" s="163"/>
      <c r="X1622" s="163"/>
      <c r="Y1622" s="163"/>
    </row>
    <row r="1623" spans="3:25" s="175" customFormat="1" ht="12.75" customHeight="1">
      <c r="C1623" s="299"/>
      <c r="D1623" s="299"/>
      <c r="E1623" s="299"/>
      <c r="G1623" s="208"/>
      <c r="H1623" s="176"/>
      <c r="I1623" s="176"/>
      <c r="L1623" s="204"/>
      <c r="M1623" s="200"/>
      <c r="P1623" s="200"/>
      <c r="Q1623" s="163"/>
      <c r="R1623" s="163"/>
      <c r="S1623" s="163"/>
      <c r="T1623" s="163"/>
      <c r="U1623" s="163"/>
      <c r="V1623" s="163"/>
      <c r="W1623" s="163"/>
      <c r="X1623" s="163"/>
      <c r="Y1623" s="163"/>
    </row>
    <row r="1624" spans="3:25" s="175" customFormat="1" ht="12.75" customHeight="1">
      <c r="C1624" s="299"/>
      <c r="D1624" s="299"/>
      <c r="E1624" s="299"/>
      <c r="G1624" s="208"/>
      <c r="H1624" s="176"/>
      <c r="I1624" s="176"/>
      <c r="L1624" s="204"/>
      <c r="M1624" s="200"/>
      <c r="P1624" s="200"/>
      <c r="Q1624" s="163"/>
      <c r="R1624" s="163"/>
      <c r="S1624" s="163"/>
      <c r="T1624" s="163"/>
      <c r="U1624" s="163"/>
      <c r="V1624" s="163"/>
      <c r="W1624" s="163"/>
      <c r="X1624" s="163"/>
      <c r="Y1624" s="163"/>
    </row>
    <row r="1625" spans="3:25" s="175" customFormat="1" ht="12.75" customHeight="1">
      <c r="C1625" s="299"/>
      <c r="D1625" s="299"/>
      <c r="E1625" s="299"/>
      <c r="G1625" s="208"/>
      <c r="H1625" s="176"/>
      <c r="I1625" s="176"/>
      <c r="L1625" s="204"/>
      <c r="M1625" s="200"/>
      <c r="P1625" s="200"/>
      <c r="Q1625" s="163"/>
      <c r="R1625" s="163"/>
      <c r="S1625" s="163"/>
      <c r="T1625" s="163"/>
      <c r="U1625" s="163"/>
      <c r="V1625" s="163"/>
      <c r="W1625" s="163"/>
      <c r="X1625" s="163"/>
      <c r="Y1625" s="163"/>
    </row>
    <row r="1626" spans="3:25" s="175" customFormat="1" ht="12.75" customHeight="1">
      <c r="C1626" s="299"/>
      <c r="D1626" s="299"/>
      <c r="E1626" s="299"/>
      <c r="G1626" s="208"/>
      <c r="H1626" s="176"/>
      <c r="I1626" s="176"/>
      <c r="L1626" s="204"/>
      <c r="M1626" s="200"/>
      <c r="P1626" s="200"/>
      <c r="Q1626" s="163"/>
      <c r="R1626" s="163"/>
      <c r="S1626" s="163"/>
      <c r="T1626" s="163"/>
      <c r="U1626" s="163"/>
      <c r="V1626" s="163"/>
      <c r="W1626" s="163"/>
      <c r="X1626" s="163"/>
      <c r="Y1626" s="163"/>
    </row>
    <row r="1627" spans="3:25" s="175" customFormat="1" ht="12.75" customHeight="1">
      <c r="C1627" s="299"/>
      <c r="D1627" s="299"/>
      <c r="E1627" s="299"/>
      <c r="G1627" s="208"/>
      <c r="H1627" s="176"/>
      <c r="I1627" s="176"/>
      <c r="L1627" s="204"/>
      <c r="M1627" s="200"/>
      <c r="P1627" s="200"/>
      <c r="Q1627" s="163"/>
      <c r="R1627" s="163"/>
      <c r="S1627" s="163"/>
      <c r="T1627" s="163"/>
      <c r="U1627" s="163"/>
      <c r="V1627" s="163"/>
      <c r="W1627" s="163"/>
      <c r="X1627" s="163"/>
      <c r="Y1627" s="163"/>
    </row>
    <row r="1628" spans="3:25" s="175" customFormat="1" ht="12.75" customHeight="1">
      <c r="C1628" s="299"/>
      <c r="D1628" s="299"/>
      <c r="E1628" s="299"/>
      <c r="G1628" s="208"/>
      <c r="H1628" s="176"/>
      <c r="I1628" s="176"/>
      <c r="L1628" s="204"/>
      <c r="M1628" s="200"/>
      <c r="P1628" s="200"/>
      <c r="Q1628" s="163"/>
      <c r="R1628" s="163"/>
      <c r="S1628" s="163"/>
      <c r="T1628" s="163"/>
      <c r="U1628" s="163"/>
      <c r="V1628" s="163"/>
      <c r="W1628" s="163"/>
      <c r="X1628" s="163"/>
      <c r="Y1628" s="163"/>
    </row>
    <row r="1629" spans="3:25" s="175" customFormat="1" ht="12.75" customHeight="1">
      <c r="C1629" s="299"/>
      <c r="D1629" s="299"/>
      <c r="E1629" s="299"/>
      <c r="G1629" s="208"/>
      <c r="H1629" s="176"/>
      <c r="I1629" s="176"/>
      <c r="L1629" s="204"/>
      <c r="M1629" s="200"/>
      <c r="P1629" s="200"/>
      <c r="Q1629" s="163"/>
      <c r="R1629" s="163"/>
      <c r="S1629" s="163"/>
      <c r="T1629" s="163"/>
      <c r="U1629" s="163"/>
      <c r="V1629" s="163"/>
      <c r="W1629" s="163"/>
      <c r="X1629" s="163"/>
      <c r="Y1629" s="163"/>
    </row>
    <row r="1630" spans="3:25" s="175" customFormat="1" ht="12.75" customHeight="1">
      <c r="C1630" s="299"/>
      <c r="D1630" s="299"/>
      <c r="E1630" s="299"/>
      <c r="G1630" s="208"/>
      <c r="H1630" s="176"/>
      <c r="I1630" s="176"/>
      <c r="L1630" s="204"/>
      <c r="M1630" s="200"/>
      <c r="P1630" s="200"/>
      <c r="Q1630" s="163"/>
      <c r="R1630" s="163"/>
      <c r="S1630" s="163"/>
      <c r="T1630" s="163"/>
      <c r="U1630" s="163"/>
      <c r="V1630" s="163"/>
      <c r="W1630" s="163"/>
      <c r="X1630" s="163"/>
      <c r="Y1630" s="163"/>
    </row>
    <row r="1631" spans="3:25" s="175" customFormat="1" ht="12.75" customHeight="1">
      <c r="C1631" s="299"/>
      <c r="D1631" s="299"/>
      <c r="E1631" s="299"/>
      <c r="G1631" s="208"/>
      <c r="H1631" s="176"/>
      <c r="I1631" s="176"/>
      <c r="L1631" s="204"/>
      <c r="M1631" s="200"/>
      <c r="P1631" s="200"/>
      <c r="Q1631" s="163"/>
      <c r="R1631" s="163"/>
      <c r="S1631" s="163"/>
      <c r="T1631" s="163"/>
      <c r="U1631" s="163"/>
      <c r="V1631" s="163"/>
      <c r="W1631" s="163"/>
      <c r="X1631" s="163"/>
      <c r="Y1631" s="163"/>
    </row>
    <row r="1632" spans="3:25" s="175" customFormat="1" ht="12.75" customHeight="1">
      <c r="C1632" s="299"/>
      <c r="D1632" s="299"/>
      <c r="E1632" s="299"/>
      <c r="G1632" s="208"/>
      <c r="H1632" s="176"/>
      <c r="I1632" s="176"/>
      <c r="L1632" s="204"/>
      <c r="M1632" s="200"/>
      <c r="P1632" s="200"/>
      <c r="Q1632" s="163"/>
      <c r="R1632" s="163"/>
      <c r="S1632" s="163"/>
      <c r="T1632" s="163"/>
      <c r="U1632" s="163"/>
      <c r="V1632" s="163"/>
      <c r="W1632" s="163"/>
      <c r="X1632" s="163"/>
      <c r="Y1632" s="163"/>
    </row>
    <row r="1633" spans="3:25" s="175" customFormat="1" ht="12.75" customHeight="1">
      <c r="C1633" s="299"/>
      <c r="D1633" s="299"/>
      <c r="E1633" s="299"/>
      <c r="G1633" s="208"/>
      <c r="H1633" s="176"/>
      <c r="I1633" s="176"/>
      <c r="L1633" s="204"/>
      <c r="M1633" s="200"/>
      <c r="P1633" s="200"/>
      <c r="Q1633" s="163"/>
      <c r="R1633" s="163"/>
      <c r="S1633" s="163"/>
      <c r="T1633" s="163"/>
      <c r="U1633" s="163"/>
      <c r="V1633" s="163"/>
      <c r="W1633" s="163"/>
      <c r="X1633" s="163"/>
      <c r="Y1633" s="163"/>
    </row>
    <row r="1634" spans="3:25" s="175" customFormat="1" ht="12.75" customHeight="1">
      <c r="C1634" s="299"/>
      <c r="D1634" s="299"/>
      <c r="E1634" s="299"/>
      <c r="G1634" s="208"/>
      <c r="H1634" s="176"/>
      <c r="I1634" s="176"/>
      <c r="L1634" s="204"/>
      <c r="M1634" s="200"/>
      <c r="P1634" s="200"/>
      <c r="Q1634" s="163"/>
      <c r="R1634" s="163"/>
      <c r="S1634" s="163"/>
      <c r="T1634" s="163"/>
      <c r="U1634" s="163"/>
      <c r="V1634" s="163"/>
      <c r="W1634" s="163"/>
      <c r="X1634" s="163"/>
      <c r="Y1634" s="163"/>
    </row>
    <row r="1635" spans="3:25" s="175" customFormat="1" ht="12.75" customHeight="1">
      <c r="C1635" s="299"/>
      <c r="D1635" s="299"/>
      <c r="E1635" s="299"/>
      <c r="G1635" s="208"/>
      <c r="H1635" s="176"/>
      <c r="I1635" s="176"/>
      <c r="L1635" s="204"/>
      <c r="M1635" s="200"/>
      <c r="P1635" s="200"/>
      <c r="Q1635" s="163"/>
      <c r="R1635" s="163"/>
      <c r="S1635" s="163"/>
      <c r="T1635" s="163"/>
      <c r="U1635" s="163"/>
      <c r="V1635" s="163"/>
      <c r="W1635" s="163"/>
      <c r="X1635" s="163"/>
      <c r="Y1635" s="163"/>
    </row>
    <row r="1636" spans="3:25" s="175" customFormat="1" ht="12.75" customHeight="1">
      <c r="C1636" s="299"/>
      <c r="D1636" s="299"/>
      <c r="E1636" s="299"/>
      <c r="G1636" s="208"/>
      <c r="H1636" s="176"/>
      <c r="I1636" s="176"/>
      <c r="L1636" s="204"/>
      <c r="M1636" s="200"/>
      <c r="P1636" s="200"/>
      <c r="Q1636" s="163"/>
      <c r="R1636" s="163"/>
      <c r="S1636" s="163"/>
      <c r="T1636" s="163"/>
      <c r="U1636" s="163"/>
      <c r="V1636" s="163"/>
      <c r="W1636" s="163"/>
      <c r="X1636" s="163"/>
      <c r="Y1636" s="163"/>
    </row>
    <row r="1637" spans="3:25" s="175" customFormat="1" ht="12.75" customHeight="1">
      <c r="C1637" s="299"/>
      <c r="D1637" s="299"/>
      <c r="E1637" s="299"/>
      <c r="G1637" s="208"/>
      <c r="H1637" s="176"/>
      <c r="I1637" s="176"/>
      <c r="L1637" s="204"/>
      <c r="M1637" s="200"/>
      <c r="P1637" s="200"/>
      <c r="Q1637" s="163"/>
      <c r="R1637" s="163"/>
      <c r="S1637" s="163"/>
      <c r="T1637" s="163"/>
      <c r="U1637" s="163"/>
      <c r="V1637" s="163"/>
      <c r="W1637" s="163"/>
      <c r="X1637" s="163"/>
      <c r="Y1637" s="163"/>
    </row>
    <row r="1638" spans="3:25" s="175" customFormat="1" ht="12.75" customHeight="1">
      <c r="C1638" s="299"/>
      <c r="D1638" s="299"/>
      <c r="E1638" s="299"/>
      <c r="G1638" s="208"/>
      <c r="H1638" s="176"/>
      <c r="I1638" s="176"/>
      <c r="L1638" s="204"/>
      <c r="M1638" s="200"/>
      <c r="P1638" s="200"/>
      <c r="Q1638" s="163"/>
      <c r="R1638" s="163"/>
      <c r="S1638" s="163"/>
      <c r="T1638" s="163"/>
      <c r="U1638" s="163"/>
      <c r="V1638" s="163"/>
      <c r="W1638" s="163"/>
      <c r="X1638" s="163"/>
      <c r="Y1638" s="163"/>
    </row>
    <row r="1639" spans="3:25" s="175" customFormat="1" ht="12.75" customHeight="1">
      <c r="C1639" s="299"/>
      <c r="D1639" s="299"/>
      <c r="E1639" s="299"/>
      <c r="G1639" s="208"/>
      <c r="H1639" s="176"/>
      <c r="I1639" s="176"/>
      <c r="L1639" s="204"/>
      <c r="M1639" s="200"/>
      <c r="P1639" s="200"/>
      <c r="Q1639" s="163"/>
      <c r="R1639" s="163"/>
      <c r="S1639" s="163"/>
      <c r="T1639" s="163"/>
      <c r="U1639" s="163"/>
      <c r="V1639" s="163"/>
      <c r="W1639" s="163"/>
      <c r="X1639" s="163"/>
      <c r="Y1639" s="163"/>
    </row>
    <row r="1640" spans="3:25" s="175" customFormat="1" ht="12.75" customHeight="1">
      <c r="C1640" s="299"/>
      <c r="D1640" s="299"/>
      <c r="E1640" s="299"/>
      <c r="G1640" s="208"/>
      <c r="H1640" s="176"/>
      <c r="I1640" s="176"/>
      <c r="L1640" s="204"/>
      <c r="M1640" s="200"/>
      <c r="P1640" s="200"/>
      <c r="Q1640" s="163"/>
      <c r="R1640" s="163"/>
      <c r="S1640" s="163"/>
      <c r="T1640" s="163"/>
      <c r="U1640" s="163"/>
      <c r="V1640" s="163"/>
      <c r="W1640" s="163"/>
      <c r="X1640" s="163"/>
      <c r="Y1640" s="163"/>
    </row>
    <row r="1641" spans="3:25" s="175" customFormat="1" ht="12.75" customHeight="1">
      <c r="C1641" s="299"/>
      <c r="D1641" s="299"/>
      <c r="E1641" s="299"/>
      <c r="G1641" s="208"/>
      <c r="H1641" s="176"/>
      <c r="I1641" s="176"/>
      <c r="L1641" s="204"/>
      <c r="M1641" s="200"/>
      <c r="P1641" s="200"/>
      <c r="Q1641" s="163"/>
      <c r="R1641" s="163"/>
      <c r="S1641" s="163"/>
      <c r="T1641" s="163"/>
      <c r="U1641" s="163"/>
      <c r="V1641" s="163"/>
      <c r="W1641" s="163"/>
      <c r="X1641" s="163"/>
      <c r="Y1641" s="163"/>
    </row>
    <row r="1642" spans="3:25" s="175" customFormat="1" ht="12.75" customHeight="1">
      <c r="C1642" s="299"/>
      <c r="D1642" s="299"/>
      <c r="E1642" s="299"/>
      <c r="G1642" s="208"/>
      <c r="H1642" s="176"/>
      <c r="I1642" s="176"/>
      <c r="L1642" s="204"/>
      <c r="M1642" s="200"/>
      <c r="P1642" s="200"/>
      <c r="Q1642" s="163"/>
      <c r="R1642" s="163"/>
      <c r="S1642" s="163"/>
      <c r="T1642" s="163"/>
      <c r="U1642" s="163"/>
      <c r="V1642" s="163"/>
      <c r="W1642" s="163"/>
      <c r="X1642" s="163"/>
      <c r="Y1642" s="163"/>
    </row>
    <row r="1643" spans="3:25" s="175" customFormat="1" ht="12.75" customHeight="1">
      <c r="C1643" s="299"/>
      <c r="D1643" s="299"/>
      <c r="E1643" s="299"/>
      <c r="G1643" s="208"/>
      <c r="H1643" s="176"/>
      <c r="I1643" s="176"/>
      <c r="L1643" s="204"/>
      <c r="M1643" s="200"/>
      <c r="P1643" s="200"/>
      <c r="Q1643" s="163"/>
      <c r="R1643" s="163"/>
      <c r="S1643" s="163"/>
      <c r="T1643" s="163"/>
      <c r="U1643" s="163"/>
      <c r="V1643" s="163"/>
      <c r="W1643" s="163"/>
      <c r="X1643" s="163"/>
      <c r="Y1643" s="163"/>
    </row>
    <row r="1644" spans="3:25" s="175" customFormat="1" ht="12.75" customHeight="1">
      <c r="C1644" s="299"/>
      <c r="D1644" s="299"/>
      <c r="E1644" s="299"/>
      <c r="G1644" s="208"/>
      <c r="H1644" s="176"/>
      <c r="I1644" s="176"/>
      <c r="L1644" s="204"/>
      <c r="M1644" s="200"/>
      <c r="P1644" s="200"/>
      <c r="Q1644" s="163"/>
      <c r="R1644" s="163"/>
      <c r="S1644" s="163"/>
      <c r="T1644" s="163"/>
      <c r="U1644" s="163"/>
      <c r="V1644" s="163"/>
      <c r="W1644" s="163"/>
      <c r="X1644" s="163"/>
      <c r="Y1644" s="163"/>
    </row>
    <row r="1645" spans="3:25" s="175" customFormat="1" ht="12.75" customHeight="1">
      <c r="C1645" s="299"/>
      <c r="D1645" s="299"/>
      <c r="E1645" s="299"/>
      <c r="G1645" s="208"/>
      <c r="H1645" s="176"/>
      <c r="I1645" s="176"/>
      <c r="L1645" s="204"/>
      <c r="M1645" s="200"/>
      <c r="P1645" s="200"/>
      <c r="Q1645" s="163"/>
      <c r="R1645" s="163"/>
      <c r="S1645" s="163"/>
      <c r="T1645" s="163"/>
      <c r="U1645" s="163"/>
      <c r="V1645" s="163"/>
      <c r="W1645" s="163"/>
      <c r="X1645" s="163"/>
      <c r="Y1645" s="163"/>
    </row>
    <row r="1646" spans="3:25" s="175" customFormat="1" ht="12.75" customHeight="1">
      <c r="C1646" s="299"/>
      <c r="D1646" s="299"/>
      <c r="E1646" s="299"/>
      <c r="G1646" s="208"/>
      <c r="H1646" s="176"/>
      <c r="I1646" s="176"/>
      <c r="L1646" s="204"/>
      <c r="M1646" s="200"/>
      <c r="P1646" s="200"/>
      <c r="Q1646" s="163"/>
      <c r="R1646" s="163"/>
      <c r="S1646" s="163"/>
      <c r="T1646" s="163"/>
      <c r="U1646" s="163"/>
      <c r="V1646" s="163"/>
      <c r="W1646" s="163"/>
      <c r="X1646" s="163"/>
      <c r="Y1646" s="163"/>
    </row>
    <row r="1647" spans="3:25" s="175" customFormat="1" ht="12.75" customHeight="1">
      <c r="C1647" s="299"/>
      <c r="D1647" s="299"/>
      <c r="E1647" s="299"/>
      <c r="G1647" s="208"/>
      <c r="H1647" s="176"/>
      <c r="I1647" s="176"/>
      <c r="L1647" s="204"/>
      <c r="M1647" s="200"/>
      <c r="P1647" s="200"/>
      <c r="Q1647" s="163"/>
      <c r="R1647" s="163"/>
      <c r="S1647" s="163"/>
      <c r="T1647" s="163"/>
      <c r="U1647" s="163"/>
      <c r="V1647" s="163"/>
      <c r="W1647" s="163"/>
      <c r="X1647" s="163"/>
      <c r="Y1647" s="163"/>
    </row>
    <row r="1648" spans="3:25" s="175" customFormat="1" ht="12.75" customHeight="1">
      <c r="C1648" s="299"/>
      <c r="D1648" s="299"/>
      <c r="E1648" s="299"/>
      <c r="G1648" s="208"/>
      <c r="H1648" s="176"/>
      <c r="I1648" s="176"/>
      <c r="L1648" s="204"/>
      <c r="M1648" s="200"/>
      <c r="P1648" s="200"/>
      <c r="Q1648" s="163"/>
      <c r="R1648" s="163"/>
      <c r="S1648" s="163"/>
      <c r="T1648" s="163"/>
      <c r="U1648" s="163"/>
      <c r="V1648" s="163"/>
      <c r="W1648" s="163"/>
      <c r="X1648" s="163"/>
      <c r="Y1648" s="163"/>
    </row>
    <row r="1649" spans="3:25" s="175" customFormat="1" ht="12.75" customHeight="1">
      <c r="C1649" s="299"/>
      <c r="D1649" s="299"/>
      <c r="E1649" s="299"/>
      <c r="G1649" s="208"/>
      <c r="H1649" s="176"/>
      <c r="I1649" s="176"/>
      <c r="L1649" s="204"/>
      <c r="M1649" s="200"/>
      <c r="P1649" s="200"/>
      <c r="Q1649" s="163"/>
      <c r="R1649" s="163"/>
      <c r="S1649" s="163"/>
      <c r="T1649" s="163"/>
      <c r="U1649" s="163"/>
      <c r="V1649" s="163"/>
      <c r="W1649" s="163"/>
      <c r="X1649" s="163"/>
      <c r="Y1649" s="163"/>
    </row>
    <row r="1650" spans="3:25" s="175" customFormat="1" ht="12.75" customHeight="1">
      <c r="C1650" s="299"/>
      <c r="D1650" s="299"/>
      <c r="E1650" s="299"/>
      <c r="G1650" s="208"/>
      <c r="H1650" s="176"/>
      <c r="I1650" s="176"/>
      <c r="L1650" s="204"/>
      <c r="M1650" s="200"/>
      <c r="P1650" s="200"/>
      <c r="Q1650" s="163"/>
      <c r="R1650" s="163"/>
      <c r="S1650" s="163"/>
      <c r="T1650" s="163"/>
      <c r="U1650" s="163"/>
      <c r="V1650" s="163"/>
      <c r="W1650" s="163"/>
      <c r="X1650" s="163"/>
      <c r="Y1650" s="163"/>
    </row>
    <row r="1651" spans="3:25" s="175" customFormat="1" ht="12.75" customHeight="1">
      <c r="C1651" s="299"/>
      <c r="D1651" s="299"/>
      <c r="E1651" s="299"/>
      <c r="G1651" s="208"/>
      <c r="H1651" s="176"/>
      <c r="I1651" s="176"/>
      <c r="L1651" s="204"/>
      <c r="M1651" s="200"/>
      <c r="P1651" s="200"/>
      <c r="Q1651" s="163"/>
      <c r="R1651" s="163"/>
      <c r="S1651" s="163"/>
      <c r="T1651" s="163"/>
      <c r="U1651" s="163"/>
      <c r="V1651" s="163"/>
      <c r="W1651" s="163"/>
      <c r="X1651" s="163"/>
      <c r="Y1651" s="163"/>
    </row>
    <row r="1652" spans="3:25" s="175" customFormat="1" ht="12.75" customHeight="1">
      <c r="C1652" s="299"/>
      <c r="D1652" s="299"/>
      <c r="E1652" s="299"/>
      <c r="G1652" s="208"/>
      <c r="H1652" s="176"/>
      <c r="I1652" s="176"/>
      <c r="L1652" s="204"/>
      <c r="M1652" s="200"/>
      <c r="P1652" s="200"/>
      <c r="Q1652" s="163"/>
      <c r="R1652" s="163"/>
      <c r="S1652" s="163"/>
      <c r="T1652" s="163"/>
      <c r="U1652" s="163"/>
      <c r="V1652" s="163"/>
      <c r="W1652" s="163"/>
      <c r="X1652" s="163"/>
      <c r="Y1652" s="163"/>
    </row>
    <row r="1653" spans="3:25" s="175" customFormat="1" ht="12.75" customHeight="1">
      <c r="C1653" s="299"/>
      <c r="D1653" s="299"/>
      <c r="E1653" s="299"/>
      <c r="G1653" s="208"/>
      <c r="H1653" s="176"/>
      <c r="I1653" s="176"/>
      <c r="L1653" s="204"/>
      <c r="M1653" s="200"/>
      <c r="P1653" s="200"/>
      <c r="Q1653" s="163"/>
      <c r="R1653" s="163"/>
      <c r="S1653" s="163"/>
      <c r="T1653" s="163"/>
      <c r="U1653" s="163"/>
      <c r="V1653" s="163"/>
      <c r="W1653" s="163"/>
      <c r="X1653" s="163"/>
      <c r="Y1653" s="163"/>
    </row>
    <row r="1654" spans="3:25" s="175" customFormat="1" ht="12.75" customHeight="1">
      <c r="C1654" s="299"/>
      <c r="D1654" s="299"/>
      <c r="E1654" s="299"/>
      <c r="G1654" s="208"/>
      <c r="H1654" s="176"/>
      <c r="I1654" s="176"/>
      <c r="L1654" s="204"/>
      <c r="M1654" s="200"/>
      <c r="P1654" s="200"/>
      <c r="Q1654" s="163"/>
      <c r="R1654" s="163"/>
      <c r="S1654" s="163"/>
      <c r="T1654" s="163"/>
      <c r="U1654" s="163"/>
      <c r="V1654" s="163"/>
      <c r="W1654" s="163"/>
      <c r="X1654" s="163"/>
      <c r="Y1654" s="163"/>
    </row>
    <row r="1655" spans="3:25" s="175" customFormat="1" ht="12.75" customHeight="1">
      <c r="C1655" s="299"/>
      <c r="D1655" s="299"/>
      <c r="E1655" s="299"/>
      <c r="G1655" s="208"/>
      <c r="H1655" s="176"/>
      <c r="I1655" s="176"/>
      <c r="L1655" s="204"/>
      <c r="M1655" s="200"/>
      <c r="P1655" s="200"/>
      <c r="Q1655" s="163"/>
      <c r="R1655" s="163"/>
      <c r="S1655" s="163"/>
      <c r="T1655" s="163"/>
      <c r="U1655" s="163"/>
      <c r="V1655" s="163"/>
      <c r="W1655" s="163"/>
      <c r="X1655" s="163"/>
      <c r="Y1655" s="163"/>
    </row>
    <row r="1656" spans="3:25" s="175" customFormat="1" ht="12.75" customHeight="1">
      <c r="C1656" s="299"/>
      <c r="D1656" s="299"/>
      <c r="E1656" s="299"/>
      <c r="G1656" s="208"/>
      <c r="H1656" s="176"/>
      <c r="I1656" s="176"/>
      <c r="L1656" s="204"/>
      <c r="M1656" s="200"/>
      <c r="P1656" s="200"/>
      <c r="Q1656" s="163"/>
      <c r="R1656" s="163"/>
      <c r="S1656" s="163"/>
      <c r="T1656" s="163"/>
      <c r="U1656" s="163"/>
      <c r="V1656" s="163"/>
      <c r="W1656" s="163"/>
      <c r="X1656" s="163"/>
      <c r="Y1656" s="163"/>
    </row>
    <row r="1657" spans="3:25" s="175" customFormat="1" ht="12.75" customHeight="1">
      <c r="C1657" s="299"/>
      <c r="D1657" s="299"/>
      <c r="E1657" s="299"/>
      <c r="G1657" s="208"/>
      <c r="H1657" s="176"/>
      <c r="I1657" s="176"/>
      <c r="L1657" s="204"/>
      <c r="M1657" s="200"/>
      <c r="P1657" s="200"/>
      <c r="Q1657" s="163"/>
      <c r="R1657" s="163"/>
      <c r="S1657" s="163"/>
      <c r="T1657" s="163"/>
      <c r="U1657" s="163"/>
      <c r="V1657" s="163"/>
      <c r="W1657" s="163"/>
      <c r="X1657" s="163"/>
      <c r="Y1657" s="163"/>
    </row>
    <row r="1658" spans="3:25" s="175" customFormat="1" ht="12.75" customHeight="1">
      <c r="C1658" s="299"/>
      <c r="D1658" s="299"/>
      <c r="E1658" s="299"/>
      <c r="G1658" s="208"/>
      <c r="H1658" s="176"/>
      <c r="I1658" s="176"/>
      <c r="L1658" s="204"/>
      <c r="M1658" s="200"/>
      <c r="P1658" s="200"/>
      <c r="Q1658" s="163"/>
      <c r="R1658" s="163"/>
      <c r="S1658" s="163"/>
      <c r="T1658" s="163"/>
      <c r="U1658" s="163"/>
      <c r="V1658" s="163"/>
      <c r="W1658" s="163"/>
      <c r="X1658" s="163"/>
      <c r="Y1658" s="163"/>
    </row>
    <row r="1659" spans="3:25" s="175" customFormat="1" ht="12.75" customHeight="1">
      <c r="C1659" s="299"/>
      <c r="D1659" s="299"/>
      <c r="E1659" s="299"/>
      <c r="G1659" s="208"/>
      <c r="H1659" s="176"/>
      <c r="I1659" s="176"/>
      <c r="L1659" s="204"/>
      <c r="M1659" s="200"/>
      <c r="P1659" s="200"/>
      <c r="Q1659" s="163"/>
      <c r="R1659" s="163"/>
      <c r="S1659" s="163"/>
      <c r="T1659" s="163"/>
      <c r="U1659" s="163"/>
      <c r="V1659" s="163"/>
      <c r="W1659" s="163"/>
      <c r="X1659" s="163"/>
      <c r="Y1659" s="163"/>
    </row>
    <row r="1660" spans="3:25" s="175" customFormat="1" ht="12.75" customHeight="1">
      <c r="C1660" s="299"/>
      <c r="D1660" s="299"/>
      <c r="E1660" s="299"/>
      <c r="G1660" s="208"/>
      <c r="H1660" s="176"/>
      <c r="I1660" s="176"/>
      <c r="L1660" s="204"/>
      <c r="M1660" s="200"/>
      <c r="P1660" s="200"/>
      <c r="Q1660" s="163"/>
      <c r="R1660" s="163"/>
      <c r="S1660" s="163"/>
      <c r="T1660" s="163"/>
      <c r="U1660" s="163"/>
      <c r="V1660" s="163"/>
      <c r="W1660" s="163"/>
      <c r="X1660" s="163"/>
      <c r="Y1660" s="163"/>
    </row>
    <row r="1661" spans="3:25" s="175" customFormat="1" ht="12.75" customHeight="1">
      <c r="C1661" s="299"/>
      <c r="D1661" s="299"/>
      <c r="E1661" s="299"/>
      <c r="G1661" s="208"/>
      <c r="H1661" s="176"/>
      <c r="I1661" s="176"/>
      <c r="L1661" s="204"/>
      <c r="M1661" s="200"/>
      <c r="P1661" s="200"/>
      <c r="Q1661" s="163"/>
      <c r="R1661" s="163"/>
      <c r="S1661" s="163"/>
      <c r="T1661" s="163"/>
      <c r="U1661" s="163"/>
      <c r="V1661" s="163"/>
      <c r="W1661" s="163"/>
      <c r="X1661" s="163"/>
      <c r="Y1661" s="163"/>
    </row>
    <row r="1662" spans="3:25" s="175" customFormat="1" ht="12.75" customHeight="1">
      <c r="C1662" s="299"/>
      <c r="D1662" s="299"/>
      <c r="E1662" s="299"/>
      <c r="G1662" s="208"/>
      <c r="H1662" s="176"/>
      <c r="I1662" s="176"/>
      <c r="L1662" s="204"/>
      <c r="M1662" s="200"/>
      <c r="P1662" s="200"/>
      <c r="Q1662" s="163"/>
      <c r="R1662" s="163"/>
      <c r="S1662" s="163"/>
      <c r="T1662" s="163"/>
      <c r="U1662" s="163"/>
      <c r="V1662" s="163"/>
      <c r="W1662" s="163"/>
      <c r="X1662" s="163"/>
      <c r="Y1662" s="163"/>
    </row>
    <row r="1663" spans="3:25" s="175" customFormat="1" ht="12.75" customHeight="1">
      <c r="C1663" s="299"/>
      <c r="D1663" s="299"/>
      <c r="E1663" s="299"/>
      <c r="G1663" s="208"/>
      <c r="H1663" s="176"/>
      <c r="I1663" s="176"/>
      <c r="L1663" s="204"/>
      <c r="M1663" s="200"/>
      <c r="P1663" s="200"/>
      <c r="Q1663" s="163"/>
      <c r="R1663" s="163"/>
      <c r="S1663" s="163"/>
      <c r="T1663" s="163"/>
      <c r="U1663" s="163"/>
      <c r="V1663" s="163"/>
      <c r="W1663" s="163"/>
      <c r="X1663" s="163"/>
      <c r="Y1663" s="163"/>
    </row>
    <row r="1664" spans="3:25" s="175" customFormat="1" ht="12.75" customHeight="1">
      <c r="C1664" s="299"/>
      <c r="D1664" s="299"/>
      <c r="E1664" s="299"/>
      <c r="G1664" s="208"/>
      <c r="H1664" s="176"/>
      <c r="I1664" s="176"/>
      <c r="L1664" s="204"/>
      <c r="M1664" s="200"/>
      <c r="P1664" s="200"/>
      <c r="Q1664" s="163"/>
      <c r="R1664" s="163"/>
      <c r="S1664" s="163"/>
      <c r="T1664" s="163"/>
      <c r="U1664" s="163"/>
      <c r="V1664" s="163"/>
      <c r="W1664" s="163"/>
      <c r="X1664" s="163"/>
      <c r="Y1664" s="163"/>
    </row>
    <row r="1665" spans="3:25" s="175" customFormat="1" ht="12.75" customHeight="1">
      <c r="C1665" s="299"/>
      <c r="D1665" s="299"/>
      <c r="E1665" s="299"/>
      <c r="G1665" s="208"/>
      <c r="H1665" s="176"/>
      <c r="I1665" s="176"/>
      <c r="L1665" s="204"/>
      <c r="M1665" s="200"/>
      <c r="P1665" s="200"/>
      <c r="Q1665" s="163"/>
      <c r="R1665" s="163"/>
      <c r="S1665" s="163"/>
      <c r="T1665" s="163"/>
      <c r="U1665" s="163"/>
      <c r="V1665" s="163"/>
      <c r="W1665" s="163"/>
      <c r="X1665" s="163"/>
      <c r="Y1665" s="163"/>
    </row>
    <row r="1666" spans="3:25" s="175" customFormat="1" ht="12.75" customHeight="1">
      <c r="C1666" s="299"/>
      <c r="D1666" s="299"/>
      <c r="E1666" s="299"/>
      <c r="G1666" s="208"/>
      <c r="H1666" s="176"/>
      <c r="I1666" s="176"/>
      <c r="L1666" s="204"/>
      <c r="M1666" s="200"/>
      <c r="P1666" s="200"/>
      <c r="Q1666" s="163"/>
      <c r="R1666" s="163"/>
      <c r="S1666" s="163"/>
      <c r="T1666" s="163"/>
      <c r="U1666" s="163"/>
      <c r="V1666" s="163"/>
      <c r="W1666" s="163"/>
      <c r="X1666" s="163"/>
      <c r="Y1666" s="163"/>
    </row>
    <row r="1667" spans="3:25" s="175" customFormat="1" ht="12.75" customHeight="1">
      <c r="C1667" s="299"/>
      <c r="D1667" s="299"/>
      <c r="E1667" s="299"/>
      <c r="G1667" s="208"/>
      <c r="H1667" s="176"/>
      <c r="I1667" s="176"/>
      <c r="L1667" s="204"/>
      <c r="M1667" s="200"/>
      <c r="P1667" s="200"/>
      <c r="Q1667" s="163"/>
      <c r="R1667" s="163"/>
      <c r="S1667" s="163"/>
      <c r="T1667" s="163"/>
      <c r="U1667" s="163"/>
      <c r="V1667" s="163"/>
      <c r="W1667" s="163"/>
      <c r="X1667" s="163"/>
      <c r="Y1667" s="163"/>
    </row>
    <row r="1668" spans="3:25" s="175" customFormat="1" ht="12.75" customHeight="1">
      <c r="C1668" s="299"/>
      <c r="D1668" s="299"/>
      <c r="E1668" s="299"/>
      <c r="G1668" s="208"/>
      <c r="H1668" s="176"/>
      <c r="I1668" s="176"/>
      <c r="L1668" s="204"/>
      <c r="M1668" s="200"/>
      <c r="P1668" s="200"/>
      <c r="Q1668" s="163"/>
      <c r="R1668" s="163"/>
      <c r="S1668" s="163"/>
      <c r="T1668" s="163"/>
      <c r="U1668" s="163"/>
      <c r="V1668" s="163"/>
      <c r="W1668" s="163"/>
      <c r="X1668" s="163"/>
      <c r="Y1668" s="163"/>
    </row>
    <row r="1669" spans="3:25" s="175" customFormat="1" ht="12.75" customHeight="1">
      <c r="C1669" s="299"/>
      <c r="D1669" s="299"/>
      <c r="E1669" s="299"/>
      <c r="G1669" s="208"/>
      <c r="H1669" s="176"/>
      <c r="I1669" s="176"/>
      <c r="L1669" s="204"/>
      <c r="M1669" s="200"/>
      <c r="P1669" s="200"/>
      <c r="Q1669" s="163"/>
      <c r="R1669" s="163"/>
      <c r="S1669" s="163"/>
      <c r="T1669" s="163"/>
      <c r="U1669" s="163"/>
      <c r="V1669" s="163"/>
      <c r="W1669" s="163"/>
      <c r="X1669" s="163"/>
      <c r="Y1669" s="163"/>
    </row>
    <row r="1670" spans="3:25" s="175" customFormat="1" ht="12.75" customHeight="1">
      <c r="C1670" s="299"/>
      <c r="D1670" s="299"/>
      <c r="E1670" s="299"/>
      <c r="G1670" s="208"/>
      <c r="H1670" s="176"/>
      <c r="I1670" s="176"/>
      <c r="L1670" s="204"/>
      <c r="M1670" s="200"/>
      <c r="P1670" s="200"/>
      <c r="Q1670" s="163"/>
      <c r="R1670" s="163"/>
      <c r="S1670" s="163"/>
      <c r="T1670" s="163"/>
      <c r="U1670" s="163"/>
      <c r="V1670" s="163"/>
      <c r="W1670" s="163"/>
      <c r="X1670" s="163"/>
      <c r="Y1670" s="163"/>
    </row>
    <row r="1671" spans="3:25" s="175" customFormat="1" ht="12.75" customHeight="1">
      <c r="C1671" s="299"/>
      <c r="D1671" s="299"/>
      <c r="E1671" s="299"/>
      <c r="G1671" s="208"/>
      <c r="H1671" s="176"/>
      <c r="I1671" s="176"/>
      <c r="L1671" s="204"/>
      <c r="M1671" s="200"/>
      <c r="P1671" s="200"/>
      <c r="Q1671" s="163"/>
      <c r="R1671" s="163"/>
      <c r="S1671" s="163"/>
      <c r="T1671" s="163"/>
      <c r="U1671" s="163"/>
      <c r="V1671" s="163"/>
      <c r="W1671" s="163"/>
      <c r="X1671" s="163"/>
      <c r="Y1671" s="163"/>
    </row>
    <row r="1672" spans="3:25" s="175" customFormat="1" ht="12.75" customHeight="1">
      <c r="C1672" s="299"/>
      <c r="D1672" s="299"/>
      <c r="E1672" s="299"/>
      <c r="G1672" s="208"/>
      <c r="H1672" s="176"/>
      <c r="I1672" s="176"/>
      <c r="L1672" s="204"/>
      <c r="M1672" s="200"/>
      <c r="P1672" s="200"/>
      <c r="Q1672" s="163"/>
      <c r="R1672" s="163"/>
      <c r="S1672" s="163"/>
      <c r="T1672" s="163"/>
      <c r="U1672" s="163"/>
      <c r="V1672" s="163"/>
      <c r="W1672" s="163"/>
      <c r="X1672" s="163"/>
      <c r="Y1672" s="163"/>
    </row>
    <row r="1673" spans="3:25" s="175" customFormat="1" ht="12.75" customHeight="1">
      <c r="C1673" s="299"/>
      <c r="D1673" s="299"/>
      <c r="E1673" s="299"/>
      <c r="G1673" s="208"/>
      <c r="H1673" s="176"/>
      <c r="I1673" s="176"/>
      <c r="L1673" s="204"/>
      <c r="M1673" s="200"/>
      <c r="P1673" s="200"/>
      <c r="Q1673" s="163"/>
      <c r="R1673" s="163"/>
      <c r="S1673" s="163"/>
      <c r="T1673" s="163"/>
      <c r="U1673" s="163"/>
      <c r="V1673" s="163"/>
      <c r="W1673" s="163"/>
      <c r="X1673" s="163"/>
      <c r="Y1673" s="163"/>
    </row>
    <row r="1674" spans="3:25" s="175" customFormat="1" ht="12.75" customHeight="1">
      <c r="C1674" s="299"/>
      <c r="D1674" s="299"/>
      <c r="E1674" s="299"/>
      <c r="G1674" s="208"/>
      <c r="H1674" s="176"/>
      <c r="I1674" s="176"/>
      <c r="L1674" s="204"/>
      <c r="M1674" s="200"/>
      <c r="P1674" s="200"/>
      <c r="Q1674" s="163"/>
      <c r="R1674" s="163"/>
      <c r="S1674" s="163"/>
      <c r="T1674" s="163"/>
      <c r="U1674" s="163"/>
      <c r="V1674" s="163"/>
      <c r="W1674" s="163"/>
      <c r="X1674" s="163"/>
      <c r="Y1674" s="163"/>
    </row>
    <row r="1675" spans="3:25" s="175" customFormat="1" ht="12.75" customHeight="1">
      <c r="C1675" s="299"/>
      <c r="D1675" s="299"/>
      <c r="E1675" s="299"/>
      <c r="G1675" s="208"/>
      <c r="H1675" s="176"/>
      <c r="I1675" s="176"/>
      <c r="L1675" s="204"/>
      <c r="M1675" s="200"/>
      <c r="P1675" s="200"/>
      <c r="Q1675" s="163"/>
      <c r="R1675" s="163"/>
      <c r="S1675" s="163"/>
      <c r="T1675" s="163"/>
      <c r="U1675" s="163"/>
      <c r="V1675" s="163"/>
      <c r="W1675" s="163"/>
      <c r="X1675" s="163"/>
      <c r="Y1675" s="163"/>
    </row>
    <row r="1676" spans="3:25" s="175" customFormat="1" ht="12.75" customHeight="1">
      <c r="C1676" s="299"/>
      <c r="D1676" s="299"/>
      <c r="E1676" s="299"/>
      <c r="G1676" s="208"/>
      <c r="H1676" s="176"/>
      <c r="I1676" s="176"/>
      <c r="L1676" s="204"/>
      <c r="M1676" s="200"/>
      <c r="P1676" s="200"/>
      <c r="Q1676" s="163"/>
      <c r="R1676" s="163"/>
      <c r="S1676" s="163"/>
      <c r="T1676" s="163"/>
      <c r="U1676" s="163"/>
      <c r="V1676" s="163"/>
      <c r="W1676" s="163"/>
      <c r="X1676" s="163"/>
      <c r="Y1676" s="163"/>
    </row>
    <row r="1677" spans="3:25" s="175" customFormat="1" ht="12.75" customHeight="1">
      <c r="C1677" s="299"/>
      <c r="D1677" s="299"/>
      <c r="E1677" s="299"/>
      <c r="G1677" s="208"/>
      <c r="H1677" s="176"/>
      <c r="I1677" s="176"/>
      <c r="L1677" s="204"/>
      <c r="M1677" s="200"/>
      <c r="P1677" s="200"/>
      <c r="Q1677" s="163"/>
      <c r="R1677" s="163"/>
      <c r="S1677" s="163"/>
      <c r="T1677" s="163"/>
      <c r="U1677" s="163"/>
      <c r="V1677" s="163"/>
      <c r="W1677" s="163"/>
      <c r="X1677" s="163"/>
      <c r="Y1677" s="163"/>
    </row>
    <row r="1678" spans="3:25" s="175" customFormat="1" ht="12.75" customHeight="1">
      <c r="C1678" s="299"/>
      <c r="D1678" s="299"/>
      <c r="E1678" s="299"/>
      <c r="G1678" s="208"/>
      <c r="H1678" s="176"/>
      <c r="I1678" s="176"/>
      <c r="L1678" s="204"/>
      <c r="M1678" s="200"/>
      <c r="P1678" s="200"/>
      <c r="Q1678" s="163"/>
      <c r="R1678" s="163"/>
      <c r="S1678" s="163"/>
      <c r="T1678" s="163"/>
      <c r="U1678" s="163"/>
      <c r="V1678" s="163"/>
      <c r="W1678" s="163"/>
      <c r="X1678" s="163"/>
      <c r="Y1678" s="163"/>
    </row>
    <row r="1679" spans="3:25" s="175" customFormat="1" ht="12.75" customHeight="1">
      <c r="C1679" s="299"/>
      <c r="D1679" s="299"/>
      <c r="E1679" s="299"/>
      <c r="G1679" s="208"/>
      <c r="H1679" s="176"/>
      <c r="I1679" s="176"/>
      <c r="L1679" s="204"/>
      <c r="M1679" s="200"/>
      <c r="P1679" s="200"/>
      <c r="Q1679" s="163"/>
      <c r="R1679" s="163"/>
      <c r="S1679" s="163"/>
      <c r="T1679" s="163"/>
      <c r="U1679" s="163"/>
      <c r="V1679" s="163"/>
      <c r="W1679" s="163"/>
      <c r="X1679" s="163"/>
      <c r="Y1679" s="163"/>
    </row>
    <row r="1680" spans="3:25" s="175" customFormat="1" ht="12.75" customHeight="1">
      <c r="C1680" s="299"/>
      <c r="D1680" s="299"/>
      <c r="E1680" s="299"/>
      <c r="G1680" s="208"/>
      <c r="H1680" s="176"/>
      <c r="I1680" s="176"/>
      <c r="L1680" s="204"/>
      <c r="M1680" s="200"/>
      <c r="P1680" s="200"/>
      <c r="Q1680" s="163"/>
      <c r="R1680" s="163"/>
      <c r="S1680" s="163"/>
      <c r="T1680" s="163"/>
      <c r="U1680" s="163"/>
      <c r="V1680" s="163"/>
      <c r="W1680" s="163"/>
      <c r="X1680" s="163"/>
      <c r="Y1680" s="163"/>
    </row>
    <row r="1681" spans="3:25" s="175" customFormat="1" ht="12.75" customHeight="1">
      <c r="C1681" s="299"/>
      <c r="D1681" s="299"/>
      <c r="E1681" s="299"/>
      <c r="G1681" s="208"/>
      <c r="H1681" s="176"/>
      <c r="I1681" s="176"/>
      <c r="L1681" s="204"/>
      <c r="M1681" s="200"/>
      <c r="P1681" s="200"/>
      <c r="Q1681" s="163"/>
      <c r="R1681" s="163"/>
      <c r="S1681" s="163"/>
      <c r="T1681" s="163"/>
      <c r="U1681" s="163"/>
      <c r="V1681" s="163"/>
      <c r="W1681" s="163"/>
      <c r="X1681" s="163"/>
      <c r="Y1681" s="163"/>
    </row>
    <row r="1682" spans="3:25" s="175" customFormat="1" ht="12.75" customHeight="1">
      <c r="C1682" s="299"/>
      <c r="D1682" s="299"/>
      <c r="E1682" s="299"/>
      <c r="G1682" s="208"/>
      <c r="H1682" s="176"/>
      <c r="I1682" s="176"/>
      <c r="L1682" s="204"/>
      <c r="M1682" s="200"/>
      <c r="P1682" s="200"/>
      <c r="Q1682" s="163"/>
      <c r="R1682" s="163"/>
      <c r="S1682" s="163"/>
      <c r="T1682" s="163"/>
      <c r="U1682" s="163"/>
      <c r="V1682" s="163"/>
      <c r="W1682" s="163"/>
      <c r="X1682" s="163"/>
      <c r="Y1682" s="163"/>
    </row>
    <row r="1683" spans="3:25" s="175" customFormat="1" ht="12.75" customHeight="1">
      <c r="C1683" s="299"/>
      <c r="D1683" s="299"/>
      <c r="E1683" s="299"/>
      <c r="G1683" s="208"/>
      <c r="H1683" s="176"/>
      <c r="I1683" s="176"/>
      <c r="L1683" s="204"/>
      <c r="M1683" s="200"/>
      <c r="P1683" s="200"/>
      <c r="Q1683" s="163"/>
      <c r="R1683" s="163"/>
      <c r="S1683" s="163"/>
      <c r="T1683" s="163"/>
      <c r="U1683" s="163"/>
      <c r="V1683" s="163"/>
      <c r="W1683" s="163"/>
      <c r="X1683" s="163"/>
      <c r="Y1683" s="163"/>
    </row>
    <row r="1684" spans="3:25" s="175" customFormat="1" ht="12.75" customHeight="1">
      <c r="C1684" s="299"/>
      <c r="D1684" s="299"/>
      <c r="E1684" s="299"/>
      <c r="G1684" s="208"/>
      <c r="H1684" s="176"/>
      <c r="I1684" s="176"/>
      <c r="L1684" s="204"/>
      <c r="M1684" s="200"/>
      <c r="P1684" s="200"/>
      <c r="Q1684" s="163"/>
      <c r="R1684" s="163"/>
      <c r="S1684" s="163"/>
      <c r="T1684" s="163"/>
      <c r="U1684" s="163"/>
      <c r="V1684" s="163"/>
      <c r="W1684" s="163"/>
      <c r="X1684" s="163"/>
      <c r="Y1684" s="163"/>
    </row>
    <row r="1685" spans="3:25" s="175" customFormat="1" ht="12.75" customHeight="1">
      <c r="C1685" s="299"/>
      <c r="D1685" s="299"/>
      <c r="E1685" s="299"/>
      <c r="G1685" s="208"/>
      <c r="H1685" s="176"/>
      <c r="I1685" s="176"/>
      <c r="L1685" s="204"/>
      <c r="M1685" s="200"/>
      <c r="P1685" s="200"/>
      <c r="Q1685" s="163"/>
      <c r="R1685" s="163"/>
      <c r="S1685" s="163"/>
      <c r="T1685" s="163"/>
      <c r="U1685" s="163"/>
      <c r="V1685" s="163"/>
      <c r="W1685" s="163"/>
      <c r="X1685" s="163"/>
      <c r="Y1685" s="163"/>
    </row>
    <row r="1686" spans="3:25" s="175" customFormat="1" ht="12.75" customHeight="1">
      <c r="C1686" s="299"/>
      <c r="D1686" s="299"/>
      <c r="E1686" s="299"/>
      <c r="G1686" s="208"/>
      <c r="H1686" s="176"/>
      <c r="I1686" s="176"/>
      <c r="L1686" s="204"/>
      <c r="M1686" s="200"/>
      <c r="P1686" s="200"/>
      <c r="Q1686" s="163"/>
      <c r="R1686" s="163"/>
      <c r="S1686" s="163"/>
      <c r="T1686" s="163"/>
      <c r="U1686" s="163"/>
      <c r="V1686" s="163"/>
      <c r="W1686" s="163"/>
      <c r="X1686" s="163"/>
      <c r="Y1686" s="163"/>
    </row>
    <row r="1687" spans="3:25" s="175" customFormat="1" ht="12.75" customHeight="1">
      <c r="C1687" s="299"/>
      <c r="D1687" s="299"/>
      <c r="E1687" s="299"/>
      <c r="G1687" s="208"/>
      <c r="H1687" s="176"/>
      <c r="I1687" s="176"/>
      <c r="L1687" s="204"/>
      <c r="M1687" s="200"/>
      <c r="P1687" s="200"/>
      <c r="Q1687" s="163"/>
      <c r="R1687" s="163"/>
      <c r="S1687" s="163"/>
      <c r="T1687" s="163"/>
      <c r="U1687" s="163"/>
      <c r="V1687" s="163"/>
      <c r="W1687" s="163"/>
      <c r="X1687" s="163"/>
      <c r="Y1687" s="163"/>
    </row>
    <row r="1688" spans="3:25" s="175" customFormat="1" ht="12.75" customHeight="1">
      <c r="C1688" s="299"/>
      <c r="D1688" s="299"/>
      <c r="E1688" s="299"/>
      <c r="G1688" s="208"/>
      <c r="H1688" s="176"/>
      <c r="I1688" s="176"/>
      <c r="L1688" s="204"/>
      <c r="M1688" s="200"/>
      <c r="P1688" s="200"/>
      <c r="Q1688" s="163"/>
      <c r="R1688" s="163"/>
      <c r="S1688" s="163"/>
      <c r="T1688" s="163"/>
      <c r="U1688" s="163"/>
      <c r="V1688" s="163"/>
      <c r="W1688" s="163"/>
      <c r="X1688" s="163"/>
      <c r="Y1688" s="163"/>
    </row>
    <row r="1689" spans="3:25" s="175" customFormat="1" ht="12.75" customHeight="1">
      <c r="C1689" s="299"/>
      <c r="D1689" s="299"/>
      <c r="E1689" s="299"/>
      <c r="G1689" s="208"/>
      <c r="H1689" s="176"/>
      <c r="I1689" s="176"/>
      <c r="L1689" s="204"/>
      <c r="M1689" s="200"/>
      <c r="P1689" s="200"/>
      <c r="Q1689" s="163"/>
      <c r="R1689" s="163"/>
      <c r="S1689" s="163"/>
      <c r="T1689" s="163"/>
      <c r="U1689" s="163"/>
      <c r="V1689" s="163"/>
      <c r="W1689" s="163"/>
      <c r="X1689" s="163"/>
      <c r="Y1689" s="163"/>
    </row>
    <row r="1690" spans="3:25" s="175" customFormat="1" ht="12.75" customHeight="1">
      <c r="C1690" s="299"/>
      <c r="D1690" s="299"/>
      <c r="E1690" s="299"/>
      <c r="G1690" s="208"/>
      <c r="H1690" s="176"/>
      <c r="I1690" s="176"/>
      <c r="L1690" s="204"/>
      <c r="M1690" s="200"/>
      <c r="P1690" s="200"/>
      <c r="Q1690" s="163"/>
      <c r="R1690" s="163"/>
      <c r="S1690" s="163"/>
      <c r="T1690" s="163"/>
      <c r="U1690" s="163"/>
      <c r="V1690" s="163"/>
      <c r="W1690" s="163"/>
      <c r="X1690" s="163"/>
      <c r="Y1690" s="163"/>
    </row>
    <row r="1691" spans="3:25" s="175" customFormat="1" ht="12.75" customHeight="1">
      <c r="C1691" s="299"/>
      <c r="D1691" s="299"/>
      <c r="E1691" s="299"/>
      <c r="G1691" s="208"/>
      <c r="H1691" s="176"/>
      <c r="I1691" s="176"/>
      <c r="L1691" s="204"/>
      <c r="M1691" s="200"/>
      <c r="P1691" s="200"/>
      <c r="Q1691" s="163"/>
      <c r="R1691" s="163"/>
      <c r="S1691" s="163"/>
      <c r="T1691" s="163"/>
      <c r="U1691" s="163"/>
      <c r="V1691" s="163"/>
      <c r="W1691" s="163"/>
      <c r="X1691" s="163"/>
      <c r="Y1691" s="163"/>
    </row>
    <row r="1692" spans="3:25" s="175" customFormat="1" ht="12.75" customHeight="1">
      <c r="C1692" s="299"/>
      <c r="D1692" s="299"/>
      <c r="E1692" s="299"/>
      <c r="G1692" s="208"/>
      <c r="H1692" s="176"/>
      <c r="I1692" s="176"/>
      <c r="L1692" s="204"/>
      <c r="M1692" s="200"/>
      <c r="P1692" s="200"/>
      <c r="Q1692" s="163"/>
      <c r="R1692" s="163"/>
      <c r="S1692" s="163"/>
      <c r="T1692" s="163"/>
      <c r="U1692" s="163"/>
      <c r="V1692" s="163"/>
      <c r="W1692" s="163"/>
      <c r="X1692" s="163"/>
      <c r="Y1692" s="163"/>
    </row>
    <row r="1693" spans="3:25" s="175" customFormat="1" ht="12.75" customHeight="1">
      <c r="C1693" s="299"/>
      <c r="D1693" s="299"/>
      <c r="E1693" s="299"/>
      <c r="G1693" s="208"/>
      <c r="H1693" s="176"/>
      <c r="I1693" s="176"/>
      <c r="L1693" s="204"/>
      <c r="M1693" s="200"/>
      <c r="P1693" s="200"/>
      <c r="Q1693" s="163"/>
      <c r="R1693" s="163"/>
      <c r="S1693" s="163"/>
      <c r="T1693" s="163"/>
      <c r="U1693" s="163"/>
      <c r="V1693" s="163"/>
      <c r="W1693" s="163"/>
      <c r="X1693" s="163"/>
      <c r="Y1693" s="163"/>
    </row>
    <row r="1694" spans="3:25" s="175" customFormat="1" ht="12.75" customHeight="1">
      <c r="C1694" s="299"/>
      <c r="D1694" s="299"/>
      <c r="E1694" s="299"/>
      <c r="G1694" s="208"/>
      <c r="H1694" s="176"/>
      <c r="I1694" s="176"/>
      <c r="L1694" s="204"/>
      <c r="M1694" s="200"/>
      <c r="P1694" s="200"/>
      <c r="Q1694" s="163"/>
      <c r="R1694" s="163"/>
      <c r="S1694" s="163"/>
      <c r="T1694" s="163"/>
      <c r="U1694" s="163"/>
      <c r="V1694" s="163"/>
      <c r="W1694" s="163"/>
      <c r="X1694" s="163"/>
      <c r="Y1694" s="163"/>
    </row>
    <row r="1695" spans="3:25" s="175" customFormat="1" ht="12.75" customHeight="1">
      <c r="C1695" s="299"/>
      <c r="D1695" s="299"/>
      <c r="E1695" s="299"/>
      <c r="G1695" s="208"/>
      <c r="H1695" s="176"/>
      <c r="I1695" s="176"/>
      <c r="L1695" s="204"/>
      <c r="M1695" s="200"/>
      <c r="P1695" s="200"/>
      <c r="Q1695" s="163"/>
      <c r="R1695" s="163"/>
      <c r="S1695" s="163"/>
      <c r="T1695" s="163"/>
      <c r="U1695" s="163"/>
      <c r="V1695" s="163"/>
      <c r="W1695" s="163"/>
      <c r="X1695" s="163"/>
      <c r="Y1695" s="163"/>
    </row>
    <row r="1696" spans="3:25" s="175" customFormat="1" ht="12.75" customHeight="1">
      <c r="C1696" s="299"/>
      <c r="D1696" s="299"/>
      <c r="E1696" s="299"/>
      <c r="G1696" s="208"/>
      <c r="H1696" s="176"/>
      <c r="I1696" s="176"/>
      <c r="L1696" s="204"/>
      <c r="M1696" s="200"/>
      <c r="P1696" s="200"/>
      <c r="Q1696" s="163"/>
      <c r="R1696" s="163"/>
      <c r="S1696" s="163"/>
      <c r="T1696" s="163"/>
      <c r="U1696" s="163"/>
      <c r="V1696" s="163"/>
      <c r="W1696" s="163"/>
      <c r="X1696" s="163"/>
      <c r="Y1696" s="163"/>
    </row>
    <row r="1697" spans="3:25" s="175" customFormat="1" ht="12.75" customHeight="1">
      <c r="C1697" s="299"/>
      <c r="D1697" s="299"/>
      <c r="E1697" s="299"/>
      <c r="G1697" s="208"/>
      <c r="H1697" s="176"/>
      <c r="I1697" s="176"/>
      <c r="L1697" s="204"/>
      <c r="M1697" s="200"/>
      <c r="P1697" s="200"/>
      <c r="Q1697" s="163"/>
      <c r="R1697" s="163"/>
      <c r="S1697" s="163"/>
      <c r="T1697" s="163"/>
      <c r="U1697" s="163"/>
      <c r="V1697" s="163"/>
      <c r="W1697" s="163"/>
      <c r="X1697" s="163"/>
      <c r="Y1697" s="163"/>
    </row>
    <row r="1698" spans="3:25" s="175" customFormat="1" ht="12.75" customHeight="1">
      <c r="C1698" s="299"/>
      <c r="D1698" s="299"/>
      <c r="E1698" s="299"/>
      <c r="G1698" s="208"/>
      <c r="H1698" s="176"/>
      <c r="I1698" s="176"/>
      <c r="L1698" s="204"/>
      <c r="M1698" s="200"/>
      <c r="P1698" s="200"/>
      <c r="Q1698" s="163"/>
      <c r="R1698" s="163"/>
      <c r="S1698" s="163"/>
      <c r="T1698" s="163"/>
      <c r="U1698" s="163"/>
      <c r="V1698" s="163"/>
      <c r="W1698" s="163"/>
      <c r="X1698" s="163"/>
      <c r="Y1698" s="163"/>
    </row>
    <row r="1699" spans="3:25" s="175" customFormat="1" ht="12.75" customHeight="1">
      <c r="C1699" s="299"/>
      <c r="D1699" s="299"/>
      <c r="E1699" s="299"/>
      <c r="G1699" s="208"/>
      <c r="H1699" s="176"/>
      <c r="I1699" s="176"/>
      <c r="L1699" s="204"/>
      <c r="M1699" s="200"/>
      <c r="P1699" s="200"/>
      <c r="Q1699" s="163"/>
      <c r="R1699" s="163"/>
      <c r="S1699" s="163"/>
      <c r="T1699" s="163"/>
      <c r="U1699" s="163"/>
      <c r="V1699" s="163"/>
      <c r="W1699" s="163"/>
      <c r="X1699" s="163"/>
      <c r="Y1699" s="163"/>
    </row>
    <row r="1700" spans="3:25" s="175" customFormat="1" ht="12.75" customHeight="1">
      <c r="C1700" s="299"/>
      <c r="D1700" s="299"/>
      <c r="E1700" s="299"/>
      <c r="G1700" s="208"/>
      <c r="H1700" s="176"/>
      <c r="I1700" s="176"/>
      <c r="L1700" s="204"/>
      <c r="M1700" s="200"/>
      <c r="P1700" s="200"/>
      <c r="Q1700" s="163"/>
      <c r="R1700" s="163"/>
      <c r="S1700" s="163"/>
      <c r="T1700" s="163"/>
      <c r="U1700" s="163"/>
      <c r="V1700" s="163"/>
      <c r="W1700" s="163"/>
      <c r="X1700" s="163"/>
      <c r="Y1700" s="163"/>
    </row>
    <row r="1701" spans="3:25" s="175" customFormat="1" ht="12.75" customHeight="1">
      <c r="C1701" s="299"/>
      <c r="D1701" s="299"/>
      <c r="E1701" s="299"/>
      <c r="G1701" s="208"/>
      <c r="H1701" s="176"/>
      <c r="I1701" s="176"/>
      <c r="L1701" s="204"/>
      <c r="M1701" s="200"/>
      <c r="P1701" s="200"/>
      <c r="Q1701" s="163"/>
      <c r="R1701" s="163"/>
      <c r="S1701" s="163"/>
      <c r="T1701" s="163"/>
      <c r="U1701" s="163"/>
      <c r="V1701" s="163"/>
      <c r="W1701" s="163"/>
      <c r="X1701" s="163"/>
      <c r="Y1701" s="163"/>
    </row>
    <row r="1702" spans="3:25" s="175" customFormat="1" ht="12.75" customHeight="1">
      <c r="C1702" s="299"/>
      <c r="D1702" s="299"/>
      <c r="E1702" s="299"/>
      <c r="G1702" s="208"/>
      <c r="H1702" s="176"/>
      <c r="I1702" s="176"/>
      <c r="L1702" s="204"/>
      <c r="M1702" s="200"/>
      <c r="P1702" s="200"/>
      <c r="Q1702" s="163"/>
      <c r="R1702" s="163"/>
      <c r="S1702" s="163"/>
      <c r="T1702" s="163"/>
      <c r="U1702" s="163"/>
      <c r="V1702" s="163"/>
      <c r="W1702" s="163"/>
      <c r="X1702" s="163"/>
      <c r="Y1702" s="163"/>
    </row>
    <row r="1703" spans="3:25" s="175" customFormat="1" ht="12.75" customHeight="1">
      <c r="C1703" s="299"/>
      <c r="D1703" s="299"/>
      <c r="E1703" s="299"/>
      <c r="G1703" s="208"/>
      <c r="H1703" s="176"/>
      <c r="I1703" s="176"/>
      <c r="L1703" s="204"/>
      <c r="M1703" s="200"/>
      <c r="P1703" s="200"/>
      <c r="Q1703" s="163"/>
      <c r="R1703" s="163"/>
      <c r="S1703" s="163"/>
      <c r="T1703" s="163"/>
      <c r="U1703" s="163"/>
      <c r="V1703" s="163"/>
      <c r="W1703" s="163"/>
      <c r="X1703" s="163"/>
      <c r="Y1703" s="163"/>
    </row>
    <row r="1704" spans="3:25" s="175" customFormat="1" ht="12.75" customHeight="1">
      <c r="C1704" s="299"/>
      <c r="D1704" s="299"/>
      <c r="E1704" s="299"/>
      <c r="G1704" s="208"/>
      <c r="H1704" s="176"/>
      <c r="I1704" s="176"/>
      <c r="L1704" s="204"/>
      <c r="M1704" s="200"/>
      <c r="P1704" s="200"/>
      <c r="Q1704" s="163"/>
      <c r="R1704" s="163"/>
      <c r="S1704" s="163"/>
      <c r="T1704" s="163"/>
      <c r="U1704" s="163"/>
      <c r="V1704" s="163"/>
      <c r="W1704" s="163"/>
      <c r="X1704" s="163"/>
      <c r="Y1704" s="163"/>
    </row>
    <row r="1705" spans="3:25" s="175" customFormat="1" ht="12.75" customHeight="1">
      <c r="C1705" s="299"/>
      <c r="D1705" s="299"/>
      <c r="E1705" s="299"/>
      <c r="G1705" s="208"/>
      <c r="H1705" s="176"/>
      <c r="I1705" s="176"/>
      <c r="L1705" s="204"/>
      <c r="M1705" s="200"/>
      <c r="P1705" s="200"/>
      <c r="Q1705" s="163"/>
      <c r="R1705" s="163"/>
      <c r="S1705" s="163"/>
      <c r="T1705" s="163"/>
      <c r="U1705" s="163"/>
      <c r="V1705" s="163"/>
      <c r="W1705" s="163"/>
      <c r="X1705" s="163"/>
      <c r="Y1705" s="163"/>
    </row>
    <row r="1706" spans="3:25" s="175" customFormat="1" ht="12.75" customHeight="1">
      <c r="C1706" s="299"/>
      <c r="D1706" s="299"/>
      <c r="E1706" s="299"/>
      <c r="G1706" s="208"/>
      <c r="H1706" s="176"/>
      <c r="I1706" s="176"/>
      <c r="L1706" s="204"/>
      <c r="M1706" s="200"/>
      <c r="P1706" s="200"/>
      <c r="Q1706" s="163"/>
      <c r="R1706" s="163"/>
      <c r="S1706" s="163"/>
      <c r="T1706" s="163"/>
      <c r="U1706" s="163"/>
      <c r="V1706" s="163"/>
      <c r="W1706" s="163"/>
      <c r="X1706" s="163"/>
      <c r="Y1706" s="163"/>
    </row>
    <row r="1707" spans="3:25" s="175" customFormat="1" ht="12.75" customHeight="1">
      <c r="C1707" s="299"/>
      <c r="D1707" s="299"/>
      <c r="E1707" s="299"/>
      <c r="G1707" s="208"/>
      <c r="H1707" s="176"/>
      <c r="I1707" s="176"/>
      <c r="L1707" s="204"/>
      <c r="M1707" s="200"/>
      <c r="P1707" s="200"/>
      <c r="Q1707" s="163"/>
      <c r="R1707" s="163"/>
      <c r="S1707" s="163"/>
      <c r="T1707" s="163"/>
      <c r="U1707" s="163"/>
      <c r="V1707" s="163"/>
      <c r="W1707" s="163"/>
      <c r="X1707" s="163"/>
      <c r="Y1707" s="163"/>
    </row>
    <row r="1708" spans="3:25" s="175" customFormat="1" ht="12.75" customHeight="1">
      <c r="C1708" s="299"/>
      <c r="D1708" s="299"/>
      <c r="E1708" s="299"/>
      <c r="G1708" s="208"/>
      <c r="H1708" s="176"/>
      <c r="I1708" s="176"/>
      <c r="L1708" s="204"/>
      <c r="M1708" s="200"/>
      <c r="P1708" s="200"/>
      <c r="Q1708" s="163"/>
      <c r="R1708" s="163"/>
      <c r="S1708" s="163"/>
      <c r="T1708" s="163"/>
      <c r="U1708" s="163"/>
      <c r="V1708" s="163"/>
      <c r="W1708" s="163"/>
      <c r="X1708" s="163"/>
      <c r="Y1708" s="163"/>
    </row>
    <row r="1709" spans="3:25" s="175" customFormat="1" ht="12.75" customHeight="1">
      <c r="C1709" s="299"/>
      <c r="D1709" s="299"/>
      <c r="E1709" s="299"/>
      <c r="G1709" s="208"/>
      <c r="H1709" s="176"/>
      <c r="I1709" s="176"/>
      <c r="L1709" s="204"/>
      <c r="M1709" s="200"/>
      <c r="P1709" s="200"/>
      <c r="Q1709" s="163"/>
      <c r="R1709" s="163"/>
      <c r="S1709" s="163"/>
      <c r="T1709" s="163"/>
      <c r="U1709" s="163"/>
      <c r="V1709" s="163"/>
      <c r="W1709" s="163"/>
      <c r="X1709" s="163"/>
      <c r="Y1709" s="163"/>
    </row>
    <row r="1710" spans="3:25" s="175" customFormat="1" ht="12.75" customHeight="1">
      <c r="C1710" s="299"/>
      <c r="D1710" s="299"/>
      <c r="E1710" s="299"/>
      <c r="G1710" s="208"/>
      <c r="H1710" s="176"/>
      <c r="I1710" s="176"/>
      <c r="L1710" s="204"/>
      <c r="M1710" s="200"/>
      <c r="P1710" s="200"/>
      <c r="Q1710" s="163"/>
      <c r="R1710" s="163"/>
      <c r="S1710" s="163"/>
      <c r="T1710" s="163"/>
      <c r="U1710" s="163"/>
      <c r="V1710" s="163"/>
      <c r="W1710" s="163"/>
      <c r="X1710" s="163"/>
      <c r="Y1710" s="163"/>
    </row>
    <row r="1711" spans="3:25" s="175" customFormat="1" ht="12.75" customHeight="1">
      <c r="C1711" s="299"/>
      <c r="D1711" s="299"/>
      <c r="E1711" s="299"/>
      <c r="G1711" s="208"/>
      <c r="H1711" s="176"/>
      <c r="I1711" s="176"/>
      <c r="L1711" s="204"/>
      <c r="M1711" s="200"/>
      <c r="P1711" s="200"/>
      <c r="Q1711" s="163"/>
      <c r="R1711" s="163"/>
      <c r="S1711" s="163"/>
      <c r="T1711" s="163"/>
      <c r="U1711" s="163"/>
      <c r="V1711" s="163"/>
      <c r="W1711" s="163"/>
      <c r="X1711" s="163"/>
      <c r="Y1711" s="163"/>
    </row>
    <row r="1712" spans="3:25" s="175" customFormat="1" ht="12.75" customHeight="1">
      <c r="C1712" s="299"/>
      <c r="D1712" s="299"/>
      <c r="E1712" s="299"/>
      <c r="G1712" s="208"/>
      <c r="H1712" s="176"/>
      <c r="I1712" s="176"/>
      <c r="L1712" s="204"/>
      <c r="M1712" s="200"/>
      <c r="P1712" s="200"/>
      <c r="Q1712" s="163"/>
      <c r="R1712" s="163"/>
      <c r="S1712" s="163"/>
      <c r="T1712" s="163"/>
      <c r="U1712" s="163"/>
      <c r="V1712" s="163"/>
      <c r="W1712" s="163"/>
      <c r="X1712" s="163"/>
      <c r="Y1712" s="163"/>
    </row>
    <row r="1713" spans="3:25" s="175" customFormat="1" ht="12.75" customHeight="1">
      <c r="C1713" s="299"/>
      <c r="D1713" s="299"/>
      <c r="E1713" s="299"/>
      <c r="G1713" s="208"/>
      <c r="H1713" s="176"/>
      <c r="I1713" s="176"/>
      <c r="L1713" s="204"/>
      <c r="M1713" s="200"/>
      <c r="P1713" s="200"/>
      <c r="Q1713" s="163"/>
      <c r="R1713" s="163"/>
      <c r="S1713" s="163"/>
      <c r="T1713" s="163"/>
      <c r="U1713" s="163"/>
      <c r="V1713" s="163"/>
      <c r="W1713" s="163"/>
      <c r="X1713" s="163"/>
      <c r="Y1713" s="163"/>
    </row>
    <row r="1714" spans="3:25" s="175" customFormat="1" ht="12.75" customHeight="1">
      <c r="C1714" s="299"/>
      <c r="D1714" s="299"/>
      <c r="E1714" s="299"/>
      <c r="G1714" s="208"/>
      <c r="H1714" s="176"/>
      <c r="I1714" s="176"/>
      <c r="L1714" s="204"/>
      <c r="M1714" s="200"/>
      <c r="P1714" s="200"/>
      <c r="Q1714" s="163"/>
      <c r="R1714" s="163"/>
      <c r="S1714" s="163"/>
      <c r="T1714" s="163"/>
      <c r="U1714" s="163"/>
      <c r="V1714" s="163"/>
      <c r="W1714" s="163"/>
      <c r="X1714" s="163"/>
      <c r="Y1714" s="163"/>
    </row>
    <row r="1715" spans="3:25" s="175" customFormat="1" ht="12.75" customHeight="1">
      <c r="C1715" s="299"/>
      <c r="D1715" s="299"/>
      <c r="E1715" s="299"/>
      <c r="G1715" s="208"/>
      <c r="H1715" s="176"/>
      <c r="I1715" s="176"/>
      <c r="L1715" s="204"/>
      <c r="M1715" s="200"/>
      <c r="P1715" s="200"/>
      <c r="Q1715" s="163"/>
      <c r="R1715" s="163"/>
      <c r="S1715" s="163"/>
      <c r="T1715" s="163"/>
      <c r="U1715" s="163"/>
      <c r="V1715" s="163"/>
      <c r="W1715" s="163"/>
      <c r="X1715" s="163"/>
      <c r="Y1715" s="163"/>
    </row>
    <row r="1716" spans="3:25" s="175" customFormat="1" ht="12.75" customHeight="1">
      <c r="C1716" s="299"/>
      <c r="D1716" s="299"/>
      <c r="E1716" s="299"/>
      <c r="G1716" s="208"/>
      <c r="H1716" s="176"/>
      <c r="I1716" s="176"/>
      <c r="L1716" s="204"/>
      <c r="M1716" s="200"/>
      <c r="P1716" s="200"/>
      <c r="Q1716" s="163"/>
      <c r="R1716" s="163"/>
      <c r="S1716" s="163"/>
      <c r="T1716" s="163"/>
      <c r="U1716" s="163"/>
      <c r="V1716" s="163"/>
      <c r="W1716" s="163"/>
      <c r="X1716" s="163"/>
      <c r="Y1716" s="163"/>
    </row>
    <row r="1717" spans="3:25" s="175" customFormat="1" ht="12.75" customHeight="1">
      <c r="C1717" s="299"/>
      <c r="D1717" s="299"/>
      <c r="E1717" s="299"/>
      <c r="G1717" s="208"/>
      <c r="H1717" s="176"/>
      <c r="I1717" s="176"/>
      <c r="L1717" s="204"/>
      <c r="M1717" s="200"/>
      <c r="P1717" s="200"/>
      <c r="Q1717" s="163"/>
      <c r="R1717" s="163"/>
      <c r="S1717" s="163"/>
      <c r="T1717" s="163"/>
      <c r="U1717" s="163"/>
      <c r="V1717" s="163"/>
      <c r="W1717" s="163"/>
      <c r="X1717" s="163"/>
      <c r="Y1717" s="163"/>
    </row>
    <row r="1718" spans="3:25" s="175" customFormat="1" ht="12.75" customHeight="1">
      <c r="C1718" s="299"/>
      <c r="D1718" s="299"/>
      <c r="E1718" s="299"/>
      <c r="G1718" s="208"/>
      <c r="H1718" s="176"/>
      <c r="I1718" s="176"/>
      <c r="L1718" s="204"/>
      <c r="M1718" s="200"/>
      <c r="P1718" s="200"/>
      <c r="Q1718" s="163"/>
      <c r="R1718" s="163"/>
      <c r="S1718" s="163"/>
      <c r="T1718" s="163"/>
      <c r="U1718" s="163"/>
      <c r="V1718" s="163"/>
      <c r="W1718" s="163"/>
      <c r="X1718" s="163"/>
      <c r="Y1718" s="163"/>
    </row>
    <row r="1719" spans="3:25" s="175" customFormat="1" ht="12.75" customHeight="1">
      <c r="C1719" s="299"/>
      <c r="D1719" s="299"/>
      <c r="E1719" s="299"/>
      <c r="G1719" s="208"/>
      <c r="H1719" s="176"/>
      <c r="I1719" s="176"/>
      <c r="L1719" s="204"/>
      <c r="M1719" s="200"/>
      <c r="P1719" s="200"/>
      <c r="Q1719" s="163"/>
      <c r="R1719" s="163"/>
      <c r="S1719" s="163"/>
      <c r="T1719" s="163"/>
      <c r="U1719" s="163"/>
      <c r="V1719" s="163"/>
      <c r="W1719" s="163"/>
      <c r="X1719" s="163"/>
      <c r="Y1719" s="163"/>
    </row>
    <row r="1720" spans="3:25" s="175" customFormat="1" ht="12.75" customHeight="1">
      <c r="C1720" s="299"/>
      <c r="D1720" s="299"/>
      <c r="E1720" s="299"/>
      <c r="G1720" s="208"/>
      <c r="H1720" s="176"/>
      <c r="I1720" s="176"/>
      <c r="L1720" s="204"/>
      <c r="M1720" s="200"/>
      <c r="P1720" s="200"/>
      <c r="Q1720" s="163"/>
      <c r="R1720" s="163"/>
      <c r="S1720" s="163"/>
      <c r="T1720" s="163"/>
      <c r="U1720" s="163"/>
      <c r="V1720" s="163"/>
      <c r="W1720" s="163"/>
      <c r="X1720" s="163"/>
      <c r="Y1720" s="163"/>
    </row>
    <row r="1721" spans="3:25" s="175" customFormat="1" ht="12.75" customHeight="1">
      <c r="C1721" s="299"/>
      <c r="D1721" s="299"/>
      <c r="E1721" s="299"/>
      <c r="G1721" s="208"/>
      <c r="H1721" s="176"/>
      <c r="I1721" s="176"/>
      <c r="L1721" s="204"/>
      <c r="M1721" s="200"/>
      <c r="P1721" s="200"/>
      <c r="Q1721" s="163"/>
      <c r="R1721" s="163"/>
      <c r="S1721" s="163"/>
      <c r="T1721" s="163"/>
      <c r="U1721" s="163"/>
      <c r="V1721" s="163"/>
      <c r="W1721" s="163"/>
      <c r="X1721" s="163"/>
      <c r="Y1721" s="163"/>
    </row>
    <row r="1722" spans="3:25" s="175" customFormat="1" ht="12.75" customHeight="1">
      <c r="C1722" s="299"/>
      <c r="D1722" s="299"/>
      <c r="E1722" s="299"/>
      <c r="G1722" s="208"/>
      <c r="H1722" s="176"/>
      <c r="I1722" s="176"/>
      <c r="L1722" s="204"/>
      <c r="M1722" s="200"/>
      <c r="P1722" s="200"/>
      <c r="Q1722" s="163"/>
      <c r="R1722" s="163"/>
      <c r="S1722" s="163"/>
      <c r="T1722" s="163"/>
      <c r="U1722" s="163"/>
      <c r="V1722" s="163"/>
      <c r="W1722" s="163"/>
      <c r="X1722" s="163"/>
      <c r="Y1722" s="163"/>
    </row>
    <row r="1723" spans="3:25" s="175" customFormat="1" ht="12.75" customHeight="1">
      <c r="C1723" s="299"/>
      <c r="D1723" s="299"/>
      <c r="E1723" s="299"/>
      <c r="G1723" s="208"/>
      <c r="H1723" s="176"/>
      <c r="I1723" s="176"/>
      <c r="L1723" s="204"/>
      <c r="M1723" s="200"/>
      <c r="P1723" s="200"/>
      <c r="Q1723" s="163"/>
      <c r="R1723" s="163"/>
      <c r="S1723" s="163"/>
      <c r="T1723" s="163"/>
      <c r="U1723" s="163"/>
      <c r="V1723" s="163"/>
      <c r="W1723" s="163"/>
      <c r="X1723" s="163"/>
      <c r="Y1723" s="163"/>
    </row>
    <row r="1724" spans="3:25" s="175" customFormat="1" ht="12.75" customHeight="1">
      <c r="C1724" s="299"/>
      <c r="D1724" s="299"/>
      <c r="E1724" s="299"/>
      <c r="G1724" s="208"/>
      <c r="H1724" s="176"/>
      <c r="I1724" s="176"/>
      <c r="L1724" s="204"/>
      <c r="M1724" s="200"/>
      <c r="P1724" s="200"/>
      <c r="Q1724" s="163"/>
      <c r="R1724" s="163"/>
      <c r="S1724" s="163"/>
      <c r="T1724" s="163"/>
      <c r="U1724" s="163"/>
      <c r="V1724" s="163"/>
      <c r="W1724" s="163"/>
      <c r="X1724" s="163"/>
      <c r="Y1724" s="163"/>
    </row>
    <row r="1725" spans="3:25" s="175" customFormat="1" ht="12.75" customHeight="1">
      <c r="C1725" s="299"/>
      <c r="D1725" s="299"/>
      <c r="E1725" s="299"/>
      <c r="G1725" s="208"/>
      <c r="H1725" s="176"/>
      <c r="I1725" s="176"/>
      <c r="L1725" s="204"/>
      <c r="M1725" s="200"/>
      <c r="P1725" s="200"/>
      <c r="Q1725" s="163"/>
      <c r="R1725" s="163"/>
      <c r="S1725" s="163"/>
      <c r="T1725" s="163"/>
      <c r="U1725" s="163"/>
      <c r="V1725" s="163"/>
      <c r="W1725" s="163"/>
      <c r="X1725" s="163"/>
      <c r="Y1725" s="163"/>
    </row>
    <row r="1726" spans="3:25" s="175" customFormat="1" ht="12.75" customHeight="1">
      <c r="C1726" s="299"/>
      <c r="D1726" s="299"/>
      <c r="E1726" s="299"/>
      <c r="G1726" s="208"/>
      <c r="H1726" s="176"/>
      <c r="I1726" s="176"/>
      <c r="L1726" s="204"/>
      <c r="M1726" s="200"/>
      <c r="P1726" s="200"/>
      <c r="Q1726" s="163"/>
      <c r="R1726" s="163"/>
      <c r="S1726" s="163"/>
      <c r="T1726" s="163"/>
      <c r="U1726" s="163"/>
      <c r="V1726" s="163"/>
      <c r="W1726" s="163"/>
      <c r="X1726" s="163"/>
      <c r="Y1726" s="163"/>
    </row>
    <row r="1727" spans="3:25" s="175" customFormat="1" ht="12.75" customHeight="1">
      <c r="C1727" s="299"/>
      <c r="D1727" s="299"/>
      <c r="E1727" s="299"/>
      <c r="G1727" s="208"/>
      <c r="H1727" s="176"/>
      <c r="I1727" s="176"/>
      <c r="L1727" s="204"/>
      <c r="M1727" s="200"/>
      <c r="P1727" s="200"/>
      <c r="Q1727" s="163"/>
      <c r="R1727" s="163"/>
      <c r="S1727" s="163"/>
      <c r="T1727" s="163"/>
      <c r="U1727" s="163"/>
      <c r="V1727" s="163"/>
      <c r="W1727" s="163"/>
      <c r="X1727" s="163"/>
      <c r="Y1727" s="163"/>
    </row>
    <row r="1728" spans="3:25" s="175" customFormat="1" ht="12.75" customHeight="1">
      <c r="C1728" s="299"/>
      <c r="D1728" s="299"/>
      <c r="E1728" s="299"/>
      <c r="G1728" s="208"/>
      <c r="H1728" s="176"/>
      <c r="I1728" s="176"/>
      <c r="L1728" s="204"/>
      <c r="M1728" s="200"/>
      <c r="P1728" s="200"/>
      <c r="Q1728" s="163"/>
      <c r="R1728" s="163"/>
      <c r="S1728" s="163"/>
      <c r="T1728" s="163"/>
      <c r="U1728" s="163"/>
      <c r="V1728" s="163"/>
      <c r="W1728" s="163"/>
      <c r="X1728" s="163"/>
      <c r="Y1728" s="163"/>
    </row>
    <row r="1729" spans="3:25" s="175" customFormat="1" ht="12.75" customHeight="1">
      <c r="C1729" s="299"/>
      <c r="D1729" s="299"/>
      <c r="E1729" s="299"/>
      <c r="G1729" s="208"/>
      <c r="H1729" s="176"/>
      <c r="I1729" s="176"/>
      <c r="L1729" s="204"/>
      <c r="M1729" s="200"/>
      <c r="P1729" s="200"/>
      <c r="Q1729" s="163"/>
      <c r="R1729" s="163"/>
      <c r="S1729" s="163"/>
      <c r="T1729" s="163"/>
      <c r="U1729" s="163"/>
      <c r="V1729" s="163"/>
      <c r="W1729" s="163"/>
      <c r="X1729" s="163"/>
      <c r="Y1729" s="163"/>
    </row>
    <row r="1730" spans="3:25" s="175" customFormat="1" ht="12.75" customHeight="1">
      <c r="C1730" s="299"/>
      <c r="D1730" s="299"/>
      <c r="E1730" s="299"/>
      <c r="G1730" s="208"/>
      <c r="H1730" s="176"/>
      <c r="I1730" s="176"/>
      <c r="L1730" s="204"/>
      <c r="M1730" s="200"/>
      <c r="P1730" s="200"/>
      <c r="Q1730" s="163"/>
      <c r="R1730" s="163"/>
      <c r="S1730" s="163"/>
      <c r="T1730" s="163"/>
      <c r="U1730" s="163"/>
      <c r="V1730" s="163"/>
      <c r="W1730" s="163"/>
      <c r="X1730" s="163"/>
      <c r="Y1730" s="163"/>
    </row>
    <row r="1731" spans="3:25" s="175" customFormat="1" ht="12.75" customHeight="1">
      <c r="C1731" s="299"/>
      <c r="D1731" s="299"/>
      <c r="E1731" s="299"/>
      <c r="G1731" s="208"/>
      <c r="H1731" s="176"/>
      <c r="I1731" s="176"/>
      <c r="L1731" s="204"/>
      <c r="M1731" s="200"/>
      <c r="P1731" s="200"/>
      <c r="Q1731" s="163"/>
      <c r="R1731" s="163"/>
      <c r="S1731" s="163"/>
      <c r="T1731" s="163"/>
      <c r="U1731" s="163"/>
      <c r="V1731" s="163"/>
      <c r="W1731" s="163"/>
      <c r="X1731" s="163"/>
      <c r="Y1731" s="163"/>
    </row>
    <row r="1732" spans="3:25" s="175" customFormat="1" ht="12.75" customHeight="1">
      <c r="C1732" s="299"/>
      <c r="D1732" s="299"/>
      <c r="E1732" s="299"/>
      <c r="G1732" s="208"/>
      <c r="H1732" s="176"/>
      <c r="I1732" s="176"/>
      <c r="L1732" s="204"/>
      <c r="M1732" s="200"/>
      <c r="P1732" s="200"/>
      <c r="Q1732" s="163"/>
      <c r="R1732" s="163"/>
      <c r="S1732" s="163"/>
      <c r="T1732" s="163"/>
      <c r="U1732" s="163"/>
      <c r="V1732" s="163"/>
      <c r="W1732" s="163"/>
      <c r="X1732" s="163"/>
      <c r="Y1732" s="163"/>
    </row>
    <row r="1733" spans="3:25" s="175" customFormat="1" ht="12.75" customHeight="1">
      <c r="C1733" s="299"/>
      <c r="D1733" s="299"/>
      <c r="E1733" s="299"/>
      <c r="G1733" s="208"/>
      <c r="H1733" s="176"/>
      <c r="I1733" s="176"/>
      <c r="L1733" s="204"/>
      <c r="M1733" s="200"/>
      <c r="P1733" s="200"/>
      <c r="Q1733" s="163"/>
      <c r="R1733" s="163"/>
      <c r="S1733" s="163"/>
      <c r="T1733" s="163"/>
      <c r="U1733" s="163"/>
      <c r="V1733" s="163"/>
      <c r="W1733" s="163"/>
      <c r="X1733" s="163"/>
      <c r="Y1733" s="163"/>
    </row>
    <row r="1734" spans="3:25" s="175" customFormat="1" ht="12.75" customHeight="1">
      <c r="C1734" s="299"/>
      <c r="D1734" s="299"/>
      <c r="E1734" s="299"/>
      <c r="G1734" s="208"/>
      <c r="H1734" s="176"/>
      <c r="I1734" s="176"/>
      <c r="L1734" s="204"/>
      <c r="M1734" s="200"/>
      <c r="P1734" s="200"/>
      <c r="Q1734" s="163"/>
      <c r="R1734" s="163"/>
      <c r="S1734" s="163"/>
      <c r="T1734" s="163"/>
      <c r="U1734" s="163"/>
      <c r="V1734" s="163"/>
      <c r="W1734" s="163"/>
      <c r="X1734" s="163"/>
      <c r="Y1734" s="163"/>
    </row>
    <row r="1735" spans="3:25" s="175" customFormat="1" ht="12.75" customHeight="1">
      <c r="C1735" s="299"/>
      <c r="D1735" s="299"/>
      <c r="E1735" s="299"/>
      <c r="G1735" s="208"/>
      <c r="H1735" s="176"/>
      <c r="I1735" s="176"/>
      <c r="L1735" s="204"/>
      <c r="M1735" s="200"/>
      <c r="P1735" s="200"/>
      <c r="Q1735" s="163"/>
      <c r="R1735" s="163"/>
      <c r="S1735" s="163"/>
      <c r="T1735" s="163"/>
      <c r="U1735" s="163"/>
      <c r="V1735" s="163"/>
      <c r="W1735" s="163"/>
      <c r="X1735" s="163"/>
      <c r="Y1735" s="163"/>
    </row>
    <row r="1736" spans="3:25" s="175" customFormat="1" ht="12.75" customHeight="1">
      <c r="C1736" s="299"/>
      <c r="D1736" s="299"/>
      <c r="E1736" s="299"/>
      <c r="G1736" s="208"/>
      <c r="H1736" s="176"/>
      <c r="I1736" s="176"/>
      <c r="L1736" s="204"/>
      <c r="M1736" s="200"/>
      <c r="P1736" s="200"/>
      <c r="Q1736" s="163"/>
      <c r="R1736" s="163"/>
      <c r="S1736" s="163"/>
      <c r="T1736" s="163"/>
      <c r="U1736" s="163"/>
      <c r="V1736" s="163"/>
      <c r="W1736" s="163"/>
      <c r="X1736" s="163"/>
      <c r="Y1736" s="163"/>
    </row>
    <row r="1737" spans="3:25" s="175" customFormat="1" ht="12.75" customHeight="1">
      <c r="C1737" s="299"/>
      <c r="D1737" s="299"/>
      <c r="E1737" s="299"/>
      <c r="G1737" s="208"/>
      <c r="H1737" s="176"/>
      <c r="I1737" s="176"/>
      <c r="L1737" s="204"/>
      <c r="M1737" s="200"/>
      <c r="P1737" s="200"/>
      <c r="Q1737" s="163"/>
      <c r="R1737" s="163"/>
      <c r="S1737" s="163"/>
      <c r="T1737" s="163"/>
      <c r="U1737" s="163"/>
      <c r="V1737" s="163"/>
      <c r="W1737" s="163"/>
      <c r="X1737" s="163"/>
      <c r="Y1737" s="163"/>
    </row>
    <row r="1738" spans="3:25" s="175" customFormat="1" ht="12.75" customHeight="1">
      <c r="C1738" s="299"/>
      <c r="D1738" s="299"/>
      <c r="E1738" s="299"/>
      <c r="G1738" s="208"/>
      <c r="H1738" s="176"/>
      <c r="I1738" s="176"/>
      <c r="L1738" s="204"/>
      <c r="M1738" s="200"/>
      <c r="P1738" s="200"/>
      <c r="Q1738" s="163"/>
      <c r="R1738" s="163"/>
      <c r="S1738" s="163"/>
      <c r="T1738" s="163"/>
      <c r="U1738" s="163"/>
      <c r="V1738" s="163"/>
      <c r="W1738" s="163"/>
      <c r="X1738" s="163"/>
      <c r="Y1738" s="163"/>
    </row>
    <row r="1739" spans="3:25" s="175" customFormat="1" ht="12.75" customHeight="1">
      <c r="C1739" s="299"/>
      <c r="D1739" s="299"/>
      <c r="E1739" s="299"/>
      <c r="G1739" s="208"/>
      <c r="H1739" s="176"/>
      <c r="I1739" s="176"/>
      <c r="L1739" s="204"/>
      <c r="M1739" s="200"/>
      <c r="P1739" s="200"/>
      <c r="Q1739" s="163"/>
      <c r="R1739" s="163"/>
      <c r="S1739" s="163"/>
      <c r="T1739" s="163"/>
      <c r="U1739" s="163"/>
      <c r="V1739" s="163"/>
      <c r="W1739" s="163"/>
      <c r="X1739" s="163"/>
      <c r="Y1739" s="163"/>
    </row>
    <row r="1740" spans="3:25" s="175" customFormat="1" ht="12.75" customHeight="1">
      <c r="C1740" s="299"/>
      <c r="D1740" s="299"/>
      <c r="E1740" s="299"/>
      <c r="G1740" s="208"/>
      <c r="H1740" s="176"/>
      <c r="I1740" s="176"/>
      <c r="L1740" s="204"/>
      <c r="M1740" s="200"/>
      <c r="P1740" s="200"/>
      <c r="Q1740" s="163"/>
      <c r="R1740" s="163"/>
      <c r="S1740" s="163"/>
      <c r="T1740" s="163"/>
      <c r="U1740" s="163"/>
      <c r="V1740" s="163"/>
      <c r="W1740" s="163"/>
      <c r="X1740" s="163"/>
      <c r="Y1740" s="163"/>
    </row>
    <row r="1741" spans="3:25" s="175" customFormat="1" ht="12.75" customHeight="1">
      <c r="C1741" s="299"/>
      <c r="D1741" s="299"/>
      <c r="E1741" s="299"/>
      <c r="G1741" s="208"/>
      <c r="H1741" s="176"/>
      <c r="I1741" s="176"/>
      <c r="L1741" s="204"/>
      <c r="M1741" s="200"/>
      <c r="P1741" s="200"/>
      <c r="Q1741" s="163"/>
      <c r="R1741" s="163"/>
      <c r="S1741" s="163"/>
      <c r="T1741" s="163"/>
      <c r="U1741" s="163"/>
      <c r="V1741" s="163"/>
      <c r="W1741" s="163"/>
      <c r="X1741" s="163"/>
      <c r="Y1741" s="163"/>
    </row>
    <row r="1742" spans="3:25" s="175" customFormat="1" ht="12.75" customHeight="1">
      <c r="C1742" s="299"/>
      <c r="D1742" s="299"/>
      <c r="E1742" s="299"/>
      <c r="G1742" s="208"/>
      <c r="H1742" s="176"/>
      <c r="I1742" s="176"/>
      <c r="L1742" s="204"/>
      <c r="M1742" s="200"/>
      <c r="P1742" s="200"/>
      <c r="Q1742" s="163"/>
      <c r="R1742" s="163"/>
      <c r="S1742" s="163"/>
      <c r="T1742" s="163"/>
      <c r="U1742" s="163"/>
      <c r="V1742" s="163"/>
      <c r="W1742" s="163"/>
      <c r="X1742" s="163"/>
      <c r="Y1742" s="163"/>
    </row>
    <row r="1743" spans="3:25" s="175" customFormat="1" ht="12.75" customHeight="1">
      <c r="C1743" s="299"/>
      <c r="D1743" s="299"/>
      <c r="E1743" s="299"/>
      <c r="G1743" s="208"/>
      <c r="H1743" s="176"/>
      <c r="I1743" s="176"/>
      <c r="L1743" s="204"/>
      <c r="M1743" s="200"/>
      <c r="P1743" s="200"/>
      <c r="Q1743" s="163"/>
      <c r="R1743" s="163"/>
      <c r="S1743" s="163"/>
      <c r="T1743" s="163"/>
      <c r="U1743" s="163"/>
      <c r="V1743" s="163"/>
      <c r="W1743" s="163"/>
      <c r="X1743" s="163"/>
      <c r="Y1743" s="163"/>
    </row>
    <row r="1744" spans="3:25" s="175" customFormat="1" ht="12.75" customHeight="1">
      <c r="C1744" s="299"/>
      <c r="D1744" s="299"/>
      <c r="E1744" s="299"/>
      <c r="G1744" s="208"/>
      <c r="H1744" s="176"/>
      <c r="I1744" s="176"/>
      <c r="L1744" s="204"/>
      <c r="M1744" s="200"/>
      <c r="P1744" s="200"/>
      <c r="Q1744" s="163"/>
      <c r="R1744" s="163"/>
      <c r="S1744" s="163"/>
      <c r="T1744" s="163"/>
      <c r="U1744" s="163"/>
      <c r="V1744" s="163"/>
      <c r="W1744" s="163"/>
      <c r="X1744" s="163"/>
      <c r="Y1744" s="163"/>
    </row>
    <row r="1745" spans="3:25" s="175" customFormat="1" ht="12.75" customHeight="1">
      <c r="C1745" s="299"/>
      <c r="D1745" s="299"/>
      <c r="E1745" s="299"/>
      <c r="G1745" s="208"/>
      <c r="H1745" s="176"/>
      <c r="I1745" s="176"/>
      <c r="L1745" s="204"/>
      <c r="M1745" s="200"/>
      <c r="P1745" s="200"/>
      <c r="Q1745" s="163"/>
      <c r="R1745" s="163"/>
      <c r="S1745" s="163"/>
      <c r="T1745" s="163"/>
      <c r="U1745" s="163"/>
      <c r="V1745" s="163"/>
      <c r="W1745" s="163"/>
      <c r="X1745" s="163"/>
      <c r="Y1745" s="163"/>
    </row>
    <row r="1746" spans="3:25" s="175" customFormat="1" ht="12.75" customHeight="1">
      <c r="C1746" s="299"/>
      <c r="D1746" s="299"/>
      <c r="E1746" s="299"/>
      <c r="G1746" s="208"/>
      <c r="H1746" s="176"/>
      <c r="I1746" s="176"/>
      <c r="L1746" s="204"/>
      <c r="M1746" s="200"/>
      <c r="P1746" s="200"/>
      <c r="Q1746" s="163"/>
      <c r="R1746" s="163"/>
      <c r="S1746" s="163"/>
      <c r="T1746" s="163"/>
      <c r="U1746" s="163"/>
      <c r="V1746" s="163"/>
      <c r="W1746" s="163"/>
      <c r="X1746" s="163"/>
      <c r="Y1746" s="163"/>
    </row>
    <row r="1747" spans="3:25" s="175" customFormat="1" ht="12.75" customHeight="1">
      <c r="C1747" s="299"/>
      <c r="D1747" s="299"/>
      <c r="E1747" s="299"/>
      <c r="G1747" s="208"/>
      <c r="H1747" s="176"/>
      <c r="I1747" s="176"/>
      <c r="L1747" s="204"/>
      <c r="M1747" s="200"/>
      <c r="P1747" s="200"/>
      <c r="Q1747" s="163"/>
      <c r="R1747" s="163"/>
      <c r="S1747" s="163"/>
      <c r="T1747" s="163"/>
      <c r="U1747" s="163"/>
      <c r="V1747" s="163"/>
      <c r="W1747" s="163"/>
      <c r="X1747" s="163"/>
      <c r="Y1747" s="163"/>
    </row>
    <row r="1748" spans="3:25" s="175" customFormat="1" ht="12.75" customHeight="1">
      <c r="C1748" s="299"/>
      <c r="D1748" s="299"/>
      <c r="E1748" s="299"/>
      <c r="G1748" s="208"/>
      <c r="H1748" s="176"/>
      <c r="I1748" s="176"/>
      <c r="L1748" s="204"/>
      <c r="M1748" s="200"/>
      <c r="P1748" s="200"/>
      <c r="Q1748" s="163"/>
      <c r="R1748" s="163"/>
      <c r="S1748" s="163"/>
      <c r="T1748" s="163"/>
      <c r="U1748" s="163"/>
      <c r="V1748" s="163"/>
      <c r="W1748" s="163"/>
      <c r="X1748" s="163"/>
      <c r="Y1748" s="163"/>
    </row>
    <row r="1749" spans="3:25" s="175" customFormat="1" ht="12.75" customHeight="1">
      <c r="C1749" s="299"/>
      <c r="D1749" s="299"/>
      <c r="E1749" s="299"/>
      <c r="G1749" s="208"/>
      <c r="H1749" s="176"/>
      <c r="I1749" s="176"/>
      <c r="L1749" s="204"/>
      <c r="M1749" s="200"/>
      <c r="P1749" s="200"/>
      <c r="Q1749" s="163"/>
      <c r="R1749" s="163"/>
      <c r="S1749" s="163"/>
      <c r="T1749" s="163"/>
      <c r="U1749" s="163"/>
      <c r="V1749" s="163"/>
      <c r="W1749" s="163"/>
      <c r="X1749" s="163"/>
      <c r="Y1749" s="163"/>
    </row>
    <row r="1750" spans="3:25" s="175" customFormat="1" ht="12.75" customHeight="1">
      <c r="C1750" s="299"/>
      <c r="D1750" s="299"/>
      <c r="E1750" s="299"/>
      <c r="G1750" s="208"/>
      <c r="H1750" s="176"/>
      <c r="I1750" s="176"/>
      <c r="L1750" s="204"/>
      <c r="M1750" s="200"/>
      <c r="P1750" s="200"/>
      <c r="Q1750" s="163"/>
      <c r="R1750" s="163"/>
      <c r="S1750" s="163"/>
      <c r="T1750" s="163"/>
      <c r="U1750" s="163"/>
      <c r="V1750" s="163"/>
      <c r="W1750" s="163"/>
      <c r="X1750" s="163"/>
      <c r="Y1750" s="163"/>
    </row>
    <row r="1751" spans="3:25" s="175" customFormat="1" ht="12.75" customHeight="1">
      <c r="C1751" s="299"/>
      <c r="D1751" s="299"/>
      <c r="E1751" s="299"/>
      <c r="G1751" s="208"/>
      <c r="H1751" s="176"/>
      <c r="I1751" s="176"/>
      <c r="L1751" s="204"/>
      <c r="M1751" s="200"/>
      <c r="P1751" s="200"/>
      <c r="Q1751" s="163"/>
      <c r="R1751" s="163"/>
      <c r="S1751" s="163"/>
      <c r="T1751" s="163"/>
      <c r="U1751" s="163"/>
      <c r="V1751" s="163"/>
      <c r="W1751" s="163"/>
      <c r="X1751" s="163"/>
      <c r="Y1751" s="163"/>
    </row>
    <row r="1752" spans="3:25" s="175" customFormat="1" ht="12.75" customHeight="1">
      <c r="C1752" s="299"/>
      <c r="D1752" s="299"/>
      <c r="E1752" s="299"/>
      <c r="G1752" s="208"/>
      <c r="H1752" s="176"/>
      <c r="I1752" s="176"/>
      <c r="L1752" s="204"/>
      <c r="M1752" s="200"/>
      <c r="P1752" s="200"/>
      <c r="Q1752" s="163"/>
      <c r="R1752" s="163"/>
      <c r="S1752" s="163"/>
      <c r="T1752" s="163"/>
      <c r="U1752" s="163"/>
      <c r="V1752" s="163"/>
      <c r="W1752" s="163"/>
      <c r="X1752" s="163"/>
      <c r="Y1752" s="163"/>
    </row>
    <row r="1753" spans="3:25" s="175" customFormat="1" ht="12.75" customHeight="1">
      <c r="C1753" s="299"/>
      <c r="D1753" s="299"/>
      <c r="E1753" s="299"/>
      <c r="G1753" s="208"/>
      <c r="H1753" s="176"/>
      <c r="I1753" s="176"/>
      <c r="L1753" s="204"/>
      <c r="M1753" s="200"/>
      <c r="P1753" s="200"/>
      <c r="Q1753" s="163"/>
      <c r="R1753" s="163"/>
      <c r="S1753" s="163"/>
      <c r="T1753" s="163"/>
      <c r="U1753" s="163"/>
      <c r="V1753" s="163"/>
      <c r="W1753" s="163"/>
      <c r="X1753" s="163"/>
      <c r="Y1753" s="163"/>
    </row>
    <row r="1754" spans="3:25" s="175" customFormat="1" ht="12.75" customHeight="1">
      <c r="C1754" s="299"/>
      <c r="D1754" s="299"/>
      <c r="E1754" s="299"/>
      <c r="G1754" s="208"/>
      <c r="H1754" s="176"/>
      <c r="I1754" s="176"/>
      <c r="L1754" s="204"/>
      <c r="M1754" s="200"/>
      <c r="P1754" s="200"/>
      <c r="Q1754" s="163"/>
      <c r="R1754" s="163"/>
      <c r="S1754" s="163"/>
      <c r="T1754" s="163"/>
      <c r="U1754" s="163"/>
      <c r="V1754" s="163"/>
      <c r="W1754" s="163"/>
      <c r="X1754" s="163"/>
      <c r="Y1754" s="163"/>
    </row>
    <row r="1755" spans="3:25" s="175" customFormat="1" ht="12.75" customHeight="1">
      <c r="C1755" s="299"/>
      <c r="D1755" s="299"/>
      <c r="E1755" s="299"/>
      <c r="G1755" s="208"/>
      <c r="H1755" s="176"/>
      <c r="I1755" s="176"/>
      <c r="L1755" s="204"/>
      <c r="M1755" s="200"/>
      <c r="P1755" s="200"/>
      <c r="Q1755" s="163"/>
      <c r="R1755" s="163"/>
      <c r="S1755" s="163"/>
      <c r="T1755" s="163"/>
      <c r="U1755" s="163"/>
      <c r="V1755" s="163"/>
      <c r="W1755" s="163"/>
      <c r="X1755" s="163"/>
      <c r="Y1755" s="163"/>
    </row>
    <row r="1756" spans="3:25" s="175" customFormat="1" ht="12.75" customHeight="1">
      <c r="C1756" s="299"/>
      <c r="D1756" s="299"/>
      <c r="E1756" s="299"/>
      <c r="G1756" s="208"/>
      <c r="H1756" s="176"/>
      <c r="I1756" s="176"/>
      <c r="L1756" s="204"/>
      <c r="M1756" s="200"/>
      <c r="P1756" s="200"/>
      <c r="Q1756" s="163"/>
      <c r="R1756" s="163"/>
      <c r="S1756" s="163"/>
      <c r="T1756" s="163"/>
      <c r="U1756" s="163"/>
      <c r="V1756" s="163"/>
      <c r="W1756" s="163"/>
      <c r="X1756" s="163"/>
      <c r="Y1756" s="163"/>
    </row>
    <row r="1757" spans="3:25" s="175" customFormat="1" ht="12.75" customHeight="1">
      <c r="C1757" s="299"/>
      <c r="D1757" s="299"/>
      <c r="E1757" s="299"/>
      <c r="G1757" s="208"/>
      <c r="H1757" s="176"/>
      <c r="I1757" s="176"/>
      <c r="L1757" s="204"/>
      <c r="M1757" s="200"/>
      <c r="P1757" s="200"/>
      <c r="Q1757" s="163"/>
      <c r="R1757" s="163"/>
      <c r="S1757" s="163"/>
      <c r="T1757" s="163"/>
      <c r="U1757" s="163"/>
      <c r="V1757" s="163"/>
      <c r="W1757" s="163"/>
      <c r="X1757" s="163"/>
      <c r="Y1757" s="163"/>
    </row>
    <row r="1758" spans="3:25" s="175" customFormat="1" ht="12.75" customHeight="1">
      <c r="C1758" s="299"/>
      <c r="D1758" s="299"/>
      <c r="E1758" s="299"/>
      <c r="G1758" s="208"/>
      <c r="H1758" s="176"/>
      <c r="I1758" s="176"/>
      <c r="L1758" s="204"/>
      <c r="M1758" s="200"/>
      <c r="P1758" s="200"/>
      <c r="Q1758" s="163"/>
      <c r="R1758" s="163"/>
      <c r="S1758" s="163"/>
      <c r="T1758" s="163"/>
      <c r="U1758" s="163"/>
      <c r="V1758" s="163"/>
      <c r="W1758" s="163"/>
      <c r="X1758" s="163"/>
      <c r="Y1758" s="163"/>
    </row>
    <row r="1759" spans="3:25" s="175" customFormat="1" ht="12.75" customHeight="1">
      <c r="C1759" s="299"/>
      <c r="D1759" s="299"/>
      <c r="E1759" s="299"/>
      <c r="G1759" s="208"/>
      <c r="H1759" s="176"/>
      <c r="I1759" s="176"/>
      <c r="L1759" s="204"/>
      <c r="M1759" s="200"/>
      <c r="P1759" s="200"/>
      <c r="Q1759" s="163"/>
      <c r="R1759" s="163"/>
      <c r="S1759" s="163"/>
      <c r="T1759" s="163"/>
      <c r="U1759" s="163"/>
      <c r="V1759" s="163"/>
      <c r="W1759" s="163"/>
      <c r="X1759" s="163"/>
      <c r="Y1759" s="163"/>
    </row>
    <row r="1760" spans="3:25" s="175" customFormat="1" ht="12.75" customHeight="1">
      <c r="C1760" s="299"/>
      <c r="D1760" s="299"/>
      <c r="E1760" s="299"/>
      <c r="G1760" s="208"/>
      <c r="H1760" s="176"/>
      <c r="I1760" s="176"/>
      <c r="L1760" s="204"/>
      <c r="M1760" s="200"/>
      <c r="P1760" s="200"/>
      <c r="Q1760" s="163"/>
      <c r="R1760" s="163"/>
      <c r="S1760" s="163"/>
      <c r="T1760" s="163"/>
      <c r="U1760" s="163"/>
      <c r="V1760" s="163"/>
      <c r="W1760" s="163"/>
      <c r="X1760" s="163"/>
      <c r="Y1760" s="163"/>
    </row>
    <row r="1761" spans="3:25" s="175" customFormat="1" ht="12.75" customHeight="1">
      <c r="C1761" s="299"/>
      <c r="D1761" s="299"/>
      <c r="E1761" s="299"/>
      <c r="G1761" s="208"/>
      <c r="H1761" s="176"/>
      <c r="I1761" s="176"/>
      <c r="L1761" s="204"/>
      <c r="M1761" s="200"/>
      <c r="P1761" s="200"/>
      <c r="Q1761" s="163"/>
      <c r="R1761" s="163"/>
      <c r="S1761" s="163"/>
      <c r="T1761" s="163"/>
      <c r="U1761" s="163"/>
      <c r="V1761" s="163"/>
      <c r="W1761" s="163"/>
      <c r="X1761" s="163"/>
      <c r="Y1761" s="163"/>
    </row>
    <row r="1762" spans="3:25" s="175" customFormat="1" ht="12.75" customHeight="1">
      <c r="C1762" s="299"/>
      <c r="D1762" s="299"/>
      <c r="E1762" s="299"/>
      <c r="G1762" s="208"/>
      <c r="H1762" s="176"/>
      <c r="I1762" s="176"/>
      <c r="L1762" s="204"/>
      <c r="M1762" s="200"/>
      <c r="P1762" s="200"/>
      <c r="Q1762" s="163"/>
      <c r="R1762" s="163"/>
      <c r="S1762" s="163"/>
      <c r="T1762" s="163"/>
      <c r="U1762" s="163"/>
      <c r="V1762" s="163"/>
      <c r="W1762" s="163"/>
      <c r="X1762" s="163"/>
      <c r="Y1762" s="163"/>
    </row>
    <row r="1763" spans="3:25" s="175" customFormat="1" ht="12.75" customHeight="1">
      <c r="C1763" s="299"/>
      <c r="D1763" s="299"/>
      <c r="E1763" s="299"/>
      <c r="G1763" s="208"/>
      <c r="H1763" s="176"/>
      <c r="I1763" s="176"/>
      <c r="L1763" s="204"/>
      <c r="M1763" s="200"/>
      <c r="P1763" s="200"/>
      <c r="Q1763" s="163"/>
      <c r="R1763" s="163"/>
      <c r="S1763" s="163"/>
      <c r="T1763" s="163"/>
      <c r="U1763" s="163"/>
      <c r="V1763" s="163"/>
      <c r="W1763" s="163"/>
      <c r="X1763" s="163"/>
      <c r="Y1763" s="163"/>
    </row>
    <row r="1764" spans="3:25" s="175" customFormat="1" ht="12.75" customHeight="1">
      <c r="C1764" s="299"/>
      <c r="D1764" s="299"/>
      <c r="E1764" s="299"/>
      <c r="G1764" s="208"/>
      <c r="H1764" s="176"/>
      <c r="I1764" s="176"/>
      <c r="L1764" s="204"/>
      <c r="M1764" s="200"/>
      <c r="P1764" s="200"/>
      <c r="Q1764" s="163"/>
      <c r="R1764" s="163"/>
      <c r="S1764" s="163"/>
      <c r="T1764" s="163"/>
      <c r="U1764" s="163"/>
      <c r="V1764" s="163"/>
      <c r="W1764" s="163"/>
      <c r="X1764" s="163"/>
      <c r="Y1764" s="163"/>
    </row>
    <row r="1765" spans="3:25" s="175" customFormat="1" ht="12.75" customHeight="1">
      <c r="C1765" s="299"/>
      <c r="D1765" s="299"/>
      <c r="E1765" s="299"/>
      <c r="G1765" s="208"/>
      <c r="H1765" s="176"/>
      <c r="I1765" s="176"/>
      <c r="L1765" s="204"/>
      <c r="M1765" s="200"/>
      <c r="P1765" s="200"/>
      <c r="Q1765" s="163"/>
      <c r="R1765" s="163"/>
      <c r="S1765" s="163"/>
      <c r="T1765" s="163"/>
      <c r="U1765" s="163"/>
      <c r="V1765" s="163"/>
      <c r="W1765" s="163"/>
      <c r="X1765" s="163"/>
      <c r="Y1765" s="163"/>
    </row>
    <row r="1766" spans="3:25" s="175" customFormat="1" ht="12.75" customHeight="1">
      <c r="C1766" s="299"/>
      <c r="D1766" s="299"/>
      <c r="E1766" s="299"/>
      <c r="G1766" s="208"/>
      <c r="H1766" s="176"/>
      <c r="I1766" s="176"/>
      <c r="L1766" s="204"/>
      <c r="M1766" s="200"/>
      <c r="P1766" s="200"/>
      <c r="Q1766" s="163"/>
      <c r="R1766" s="163"/>
      <c r="S1766" s="163"/>
      <c r="T1766" s="163"/>
      <c r="U1766" s="163"/>
      <c r="V1766" s="163"/>
      <c r="W1766" s="163"/>
      <c r="X1766" s="163"/>
      <c r="Y1766" s="163"/>
    </row>
    <row r="1767" spans="3:25" s="175" customFormat="1" ht="12.75" customHeight="1">
      <c r="C1767" s="299"/>
      <c r="D1767" s="299"/>
      <c r="E1767" s="299"/>
      <c r="G1767" s="208"/>
      <c r="H1767" s="176"/>
      <c r="I1767" s="176"/>
      <c r="L1767" s="204"/>
      <c r="M1767" s="200"/>
      <c r="P1767" s="200"/>
      <c r="Q1767" s="163"/>
      <c r="R1767" s="163"/>
      <c r="S1767" s="163"/>
      <c r="T1767" s="163"/>
      <c r="U1767" s="163"/>
      <c r="V1767" s="163"/>
      <c r="W1767" s="163"/>
      <c r="X1767" s="163"/>
      <c r="Y1767" s="163"/>
    </row>
    <row r="1768" spans="3:25" s="175" customFormat="1" ht="12.75" customHeight="1">
      <c r="C1768" s="299"/>
      <c r="D1768" s="299"/>
      <c r="E1768" s="299"/>
      <c r="G1768" s="208"/>
      <c r="H1768" s="176"/>
      <c r="I1768" s="176"/>
      <c r="L1768" s="204"/>
      <c r="M1768" s="200"/>
      <c r="P1768" s="200"/>
      <c r="Q1768" s="163"/>
      <c r="R1768" s="163"/>
      <c r="S1768" s="163"/>
      <c r="T1768" s="163"/>
      <c r="U1768" s="163"/>
      <c r="V1768" s="163"/>
      <c r="W1768" s="163"/>
      <c r="X1768" s="163"/>
      <c r="Y1768" s="163"/>
    </row>
    <row r="1769" spans="3:25" s="175" customFormat="1" ht="12.75" customHeight="1">
      <c r="C1769" s="299"/>
      <c r="D1769" s="299"/>
      <c r="E1769" s="299"/>
      <c r="G1769" s="208"/>
      <c r="H1769" s="176"/>
      <c r="I1769" s="176"/>
      <c r="L1769" s="204"/>
      <c r="M1769" s="200"/>
      <c r="P1769" s="200"/>
      <c r="Q1769" s="163"/>
      <c r="R1769" s="163"/>
      <c r="S1769" s="163"/>
      <c r="T1769" s="163"/>
      <c r="U1769" s="163"/>
      <c r="V1769" s="163"/>
      <c r="W1769" s="163"/>
      <c r="X1769" s="163"/>
      <c r="Y1769" s="163"/>
    </row>
    <row r="1770" spans="3:25" s="175" customFormat="1" ht="12.75" customHeight="1">
      <c r="C1770" s="299"/>
      <c r="D1770" s="299"/>
      <c r="E1770" s="299"/>
      <c r="G1770" s="208"/>
      <c r="H1770" s="176"/>
      <c r="I1770" s="176"/>
      <c r="L1770" s="204"/>
      <c r="M1770" s="200"/>
      <c r="P1770" s="200"/>
      <c r="Q1770" s="163"/>
      <c r="R1770" s="163"/>
      <c r="S1770" s="163"/>
      <c r="T1770" s="163"/>
      <c r="U1770" s="163"/>
      <c r="V1770" s="163"/>
      <c r="W1770" s="163"/>
      <c r="X1770" s="163"/>
      <c r="Y1770" s="163"/>
    </row>
    <row r="1771" spans="3:25" s="175" customFormat="1" ht="12.75" customHeight="1">
      <c r="C1771" s="299"/>
      <c r="D1771" s="299"/>
      <c r="E1771" s="299"/>
      <c r="G1771" s="208"/>
      <c r="H1771" s="176"/>
      <c r="I1771" s="176"/>
      <c r="L1771" s="204"/>
      <c r="M1771" s="200"/>
      <c r="P1771" s="200"/>
      <c r="Q1771" s="163"/>
      <c r="R1771" s="163"/>
      <c r="S1771" s="163"/>
      <c r="T1771" s="163"/>
      <c r="U1771" s="163"/>
      <c r="V1771" s="163"/>
      <c r="W1771" s="163"/>
      <c r="X1771" s="163"/>
      <c r="Y1771" s="163"/>
    </row>
    <row r="1772" spans="3:25" s="175" customFormat="1" ht="12.75" customHeight="1">
      <c r="C1772" s="299"/>
      <c r="D1772" s="299"/>
      <c r="E1772" s="299"/>
      <c r="G1772" s="208"/>
      <c r="H1772" s="176"/>
      <c r="I1772" s="176"/>
      <c r="L1772" s="204"/>
      <c r="M1772" s="200"/>
      <c r="P1772" s="200"/>
      <c r="Q1772" s="163"/>
      <c r="R1772" s="163"/>
      <c r="S1772" s="163"/>
      <c r="T1772" s="163"/>
      <c r="U1772" s="163"/>
      <c r="V1772" s="163"/>
      <c r="W1772" s="163"/>
      <c r="X1772" s="163"/>
      <c r="Y1772" s="163"/>
    </row>
    <row r="1773" spans="3:25" s="175" customFormat="1" ht="12.75" customHeight="1">
      <c r="C1773" s="299"/>
      <c r="D1773" s="299"/>
      <c r="E1773" s="299"/>
      <c r="G1773" s="208"/>
      <c r="H1773" s="176"/>
      <c r="I1773" s="176"/>
      <c r="L1773" s="204"/>
      <c r="M1773" s="200"/>
      <c r="P1773" s="200"/>
      <c r="Q1773" s="163"/>
      <c r="R1773" s="163"/>
      <c r="S1773" s="163"/>
      <c r="T1773" s="163"/>
      <c r="U1773" s="163"/>
      <c r="V1773" s="163"/>
      <c r="W1773" s="163"/>
      <c r="X1773" s="163"/>
      <c r="Y1773" s="163"/>
    </row>
    <row r="1774" spans="3:25" s="175" customFormat="1" ht="12.75" customHeight="1">
      <c r="C1774" s="299"/>
      <c r="D1774" s="299"/>
      <c r="E1774" s="299"/>
      <c r="G1774" s="208"/>
      <c r="H1774" s="176"/>
      <c r="I1774" s="176"/>
      <c r="L1774" s="204"/>
      <c r="M1774" s="200"/>
      <c r="P1774" s="200"/>
      <c r="Q1774" s="163"/>
      <c r="R1774" s="163"/>
      <c r="S1774" s="163"/>
      <c r="T1774" s="163"/>
      <c r="U1774" s="163"/>
      <c r="V1774" s="163"/>
      <c r="W1774" s="163"/>
      <c r="X1774" s="163"/>
      <c r="Y1774" s="163"/>
    </row>
    <row r="1775" spans="3:25" s="175" customFormat="1" ht="12.75" customHeight="1">
      <c r="C1775" s="299"/>
      <c r="D1775" s="299"/>
      <c r="E1775" s="299"/>
      <c r="G1775" s="208"/>
      <c r="H1775" s="176"/>
      <c r="I1775" s="176"/>
      <c r="L1775" s="204"/>
      <c r="M1775" s="200"/>
      <c r="P1775" s="200"/>
      <c r="Q1775" s="163"/>
      <c r="R1775" s="163"/>
      <c r="S1775" s="163"/>
      <c r="T1775" s="163"/>
      <c r="U1775" s="163"/>
      <c r="V1775" s="163"/>
      <c r="W1775" s="163"/>
      <c r="X1775" s="163"/>
      <c r="Y1775" s="163"/>
    </row>
    <row r="1776" spans="3:25" s="175" customFormat="1" ht="12.75" customHeight="1">
      <c r="C1776" s="299"/>
      <c r="D1776" s="299"/>
      <c r="E1776" s="299"/>
      <c r="G1776" s="208"/>
      <c r="H1776" s="176"/>
      <c r="I1776" s="176"/>
      <c r="L1776" s="204"/>
      <c r="M1776" s="200"/>
      <c r="P1776" s="200"/>
      <c r="Q1776" s="163"/>
      <c r="R1776" s="163"/>
      <c r="S1776" s="163"/>
      <c r="T1776" s="163"/>
      <c r="U1776" s="163"/>
      <c r="V1776" s="163"/>
      <c r="W1776" s="163"/>
      <c r="X1776" s="163"/>
      <c r="Y1776" s="163"/>
    </row>
    <row r="1777" spans="3:25" s="175" customFormat="1" ht="12.75" customHeight="1">
      <c r="C1777" s="299"/>
      <c r="D1777" s="299"/>
      <c r="E1777" s="299"/>
      <c r="G1777" s="208"/>
      <c r="H1777" s="176"/>
      <c r="I1777" s="176"/>
      <c r="L1777" s="204"/>
      <c r="M1777" s="200"/>
      <c r="P1777" s="200"/>
      <c r="Q1777" s="163"/>
      <c r="R1777" s="163"/>
      <c r="S1777" s="163"/>
      <c r="T1777" s="163"/>
      <c r="U1777" s="163"/>
      <c r="V1777" s="163"/>
      <c r="W1777" s="163"/>
      <c r="X1777" s="163"/>
      <c r="Y1777" s="163"/>
    </row>
    <row r="1778" spans="3:25" s="175" customFormat="1" ht="12.75" customHeight="1">
      <c r="C1778" s="299"/>
      <c r="D1778" s="299"/>
      <c r="E1778" s="299"/>
      <c r="G1778" s="208"/>
      <c r="H1778" s="176"/>
      <c r="I1778" s="176"/>
      <c r="L1778" s="204"/>
      <c r="M1778" s="200"/>
      <c r="P1778" s="200"/>
      <c r="Q1778" s="163"/>
      <c r="R1778" s="163"/>
      <c r="S1778" s="163"/>
      <c r="T1778" s="163"/>
      <c r="U1778" s="163"/>
      <c r="V1778" s="163"/>
      <c r="W1778" s="163"/>
      <c r="X1778" s="163"/>
      <c r="Y1778" s="163"/>
    </row>
    <row r="1779" spans="3:25" s="175" customFormat="1" ht="12.75" customHeight="1">
      <c r="C1779" s="299"/>
      <c r="D1779" s="299"/>
      <c r="E1779" s="299"/>
      <c r="G1779" s="208"/>
      <c r="H1779" s="176"/>
      <c r="I1779" s="176"/>
      <c r="L1779" s="204"/>
      <c r="M1779" s="200"/>
      <c r="P1779" s="200"/>
      <c r="Q1779" s="163"/>
      <c r="R1779" s="163"/>
      <c r="S1779" s="163"/>
      <c r="T1779" s="163"/>
      <c r="U1779" s="163"/>
      <c r="V1779" s="163"/>
      <c r="W1779" s="163"/>
      <c r="X1779" s="163"/>
      <c r="Y1779" s="163"/>
    </row>
    <row r="1780" spans="3:25" s="175" customFormat="1" ht="12.75" customHeight="1">
      <c r="C1780" s="299"/>
      <c r="D1780" s="299"/>
      <c r="E1780" s="299"/>
      <c r="G1780" s="208"/>
      <c r="H1780" s="176"/>
      <c r="I1780" s="176"/>
      <c r="L1780" s="204"/>
      <c r="M1780" s="200"/>
      <c r="P1780" s="200"/>
      <c r="Q1780" s="163"/>
      <c r="R1780" s="163"/>
      <c r="S1780" s="163"/>
      <c r="T1780" s="163"/>
      <c r="U1780" s="163"/>
      <c r="V1780" s="163"/>
      <c r="W1780" s="163"/>
      <c r="X1780" s="163"/>
      <c r="Y1780" s="163"/>
    </row>
    <row r="1781" spans="3:25" s="175" customFormat="1" ht="12.75" customHeight="1">
      <c r="C1781" s="299"/>
      <c r="D1781" s="299"/>
      <c r="E1781" s="299"/>
      <c r="G1781" s="208"/>
      <c r="H1781" s="176"/>
      <c r="I1781" s="176"/>
      <c r="L1781" s="204"/>
      <c r="M1781" s="200"/>
      <c r="P1781" s="200"/>
      <c r="Q1781" s="163"/>
      <c r="R1781" s="163"/>
      <c r="S1781" s="163"/>
      <c r="T1781" s="163"/>
      <c r="U1781" s="163"/>
      <c r="V1781" s="163"/>
      <c r="W1781" s="163"/>
      <c r="X1781" s="163"/>
      <c r="Y1781" s="163"/>
    </row>
    <row r="1782" spans="3:25" s="175" customFormat="1" ht="12.75" customHeight="1">
      <c r="C1782" s="299"/>
      <c r="D1782" s="299"/>
      <c r="E1782" s="299"/>
      <c r="G1782" s="208"/>
      <c r="H1782" s="176"/>
      <c r="I1782" s="176"/>
      <c r="L1782" s="204"/>
      <c r="M1782" s="200"/>
      <c r="P1782" s="200"/>
      <c r="Q1782" s="163"/>
      <c r="R1782" s="163"/>
      <c r="S1782" s="163"/>
      <c r="T1782" s="163"/>
      <c r="U1782" s="163"/>
      <c r="V1782" s="163"/>
      <c r="W1782" s="163"/>
      <c r="X1782" s="163"/>
      <c r="Y1782" s="163"/>
    </row>
    <row r="1783" spans="3:25" s="175" customFormat="1" ht="12.75" customHeight="1">
      <c r="C1783" s="299"/>
      <c r="D1783" s="299"/>
      <c r="E1783" s="299"/>
      <c r="G1783" s="208"/>
      <c r="H1783" s="176"/>
      <c r="I1783" s="176"/>
      <c r="L1783" s="204"/>
      <c r="M1783" s="200"/>
      <c r="P1783" s="200"/>
      <c r="Q1783" s="163"/>
      <c r="R1783" s="163"/>
      <c r="S1783" s="163"/>
      <c r="T1783" s="163"/>
      <c r="U1783" s="163"/>
      <c r="V1783" s="163"/>
      <c r="W1783" s="163"/>
      <c r="X1783" s="163"/>
      <c r="Y1783" s="163"/>
    </row>
    <row r="1784" spans="3:25" s="175" customFormat="1" ht="12.75" customHeight="1">
      <c r="C1784" s="299"/>
      <c r="D1784" s="299"/>
      <c r="E1784" s="299"/>
      <c r="G1784" s="208"/>
      <c r="H1784" s="176"/>
      <c r="I1784" s="176"/>
      <c r="L1784" s="204"/>
      <c r="M1784" s="200"/>
      <c r="P1784" s="200"/>
      <c r="Q1784" s="163"/>
      <c r="R1784" s="163"/>
      <c r="S1784" s="163"/>
      <c r="T1784" s="163"/>
      <c r="U1784" s="163"/>
      <c r="V1784" s="163"/>
      <c r="W1784" s="163"/>
      <c r="X1784" s="163"/>
      <c r="Y1784" s="163"/>
    </row>
    <row r="1785" spans="3:25" s="175" customFormat="1" ht="12.75" customHeight="1">
      <c r="C1785" s="299"/>
      <c r="D1785" s="299"/>
      <c r="E1785" s="299"/>
      <c r="G1785" s="208"/>
      <c r="H1785" s="176"/>
      <c r="I1785" s="176"/>
      <c r="L1785" s="204"/>
      <c r="M1785" s="200"/>
      <c r="P1785" s="200"/>
      <c r="Q1785" s="163"/>
      <c r="R1785" s="163"/>
      <c r="S1785" s="163"/>
      <c r="T1785" s="163"/>
      <c r="U1785" s="163"/>
      <c r="V1785" s="163"/>
      <c r="W1785" s="163"/>
      <c r="X1785" s="163"/>
      <c r="Y1785" s="163"/>
    </row>
    <row r="1786" spans="3:25" s="175" customFormat="1" ht="12.75" customHeight="1">
      <c r="C1786" s="299"/>
      <c r="D1786" s="299"/>
      <c r="E1786" s="299"/>
      <c r="G1786" s="208"/>
      <c r="H1786" s="176"/>
      <c r="I1786" s="176"/>
      <c r="L1786" s="204"/>
      <c r="M1786" s="200"/>
      <c r="P1786" s="200"/>
      <c r="Q1786" s="163"/>
      <c r="R1786" s="163"/>
      <c r="S1786" s="163"/>
      <c r="T1786" s="163"/>
      <c r="U1786" s="163"/>
      <c r="V1786" s="163"/>
      <c r="W1786" s="163"/>
      <c r="X1786" s="163"/>
      <c r="Y1786" s="163"/>
    </row>
    <row r="1787" spans="3:25" s="175" customFormat="1" ht="12.75" customHeight="1">
      <c r="C1787" s="299"/>
      <c r="D1787" s="299"/>
      <c r="E1787" s="299"/>
      <c r="G1787" s="208"/>
      <c r="H1787" s="176"/>
      <c r="I1787" s="176"/>
      <c r="L1787" s="204"/>
      <c r="M1787" s="200"/>
      <c r="P1787" s="200"/>
      <c r="Q1787" s="163"/>
      <c r="R1787" s="163"/>
      <c r="S1787" s="163"/>
      <c r="T1787" s="163"/>
      <c r="U1787" s="163"/>
      <c r="V1787" s="163"/>
      <c r="W1787" s="163"/>
      <c r="X1787" s="163"/>
      <c r="Y1787" s="163"/>
    </row>
    <row r="1788" spans="3:25" s="175" customFormat="1" ht="12.75" customHeight="1">
      <c r="C1788" s="299"/>
      <c r="D1788" s="299"/>
      <c r="E1788" s="299"/>
      <c r="G1788" s="208"/>
      <c r="H1788" s="176"/>
      <c r="I1788" s="176"/>
      <c r="L1788" s="204"/>
      <c r="M1788" s="200"/>
      <c r="P1788" s="200"/>
      <c r="Q1788" s="163"/>
      <c r="R1788" s="163"/>
      <c r="S1788" s="163"/>
      <c r="T1788" s="163"/>
      <c r="U1788" s="163"/>
      <c r="V1788" s="163"/>
      <c r="W1788" s="163"/>
      <c r="X1788" s="163"/>
      <c r="Y1788" s="163"/>
    </row>
    <row r="1789" spans="3:25" s="175" customFormat="1" ht="12.75" customHeight="1">
      <c r="C1789" s="299"/>
      <c r="D1789" s="299"/>
      <c r="E1789" s="299"/>
      <c r="G1789" s="208"/>
      <c r="H1789" s="176"/>
      <c r="I1789" s="176"/>
      <c r="L1789" s="204"/>
      <c r="M1789" s="200"/>
      <c r="P1789" s="200"/>
      <c r="Q1789" s="163"/>
      <c r="R1789" s="163"/>
      <c r="S1789" s="163"/>
      <c r="T1789" s="163"/>
      <c r="U1789" s="163"/>
      <c r="V1789" s="163"/>
      <c r="W1789" s="163"/>
      <c r="X1789" s="163"/>
      <c r="Y1789" s="163"/>
    </row>
    <row r="1790" spans="3:25" s="175" customFormat="1" ht="12.75" customHeight="1">
      <c r="C1790" s="299"/>
      <c r="D1790" s="299"/>
      <c r="E1790" s="299"/>
      <c r="G1790" s="208"/>
      <c r="H1790" s="176"/>
      <c r="I1790" s="176"/>
      <c r="L1790" s="204"/>
      <c r="M1790" s="200"/>
      <c r="P1790" s="200"/>
      <c r="Q1790" s="163"/>
      <c r="R1790" s="163"/>
      <c r="S1790" s="163"/>
      <c r="T1790" s="163"/>
      <c r="U1790" s="163"/>
      <c r="V1790" s="163"/>
      <c r="W1790" s="163"/>
      <c r="X1790" s="163"/>
      <c r="Y1790" s="163"/>
    </row>
    <row r="1791" spans="3:25" s="175" customFormat="1" ht="12.75" customHeight="1">
      <c r="C1791" s="299"/>
      <c r="D1791" s="299"/>
      <c r="E1791" s="299"/>
      <c r="G1791" s="208"/>
      <c r="H1791" s="176"/>
      <c r="I1791" s="176"/>
      <c r="L1791" s="204"/>
      <c r="M1791" s="200"/>
      <c r="P1791" s="200"/>
      <c r="Q1791" s="163"/>
      <c r="R1791" s="163"/>
      <c r="S1791" s="163"/>
      <c r="T1791" s="163"/>
      <c r="U1791" s="163"/>
      <c r="V1791" s="163"/>
      <c r="W1791" s="163"/>
      <c r="X1791" s="163"/>
      <c r="Y1791" s="163"/>
    </row>
    <row r="1792" spans="3:25" s="175" customFormat="1" ht="12.75" customHeight="1">
      <c r="C1792" s="299"/>
      <c r="D1792" s="299"/>
      <c r="E1792" s="299"/>
      <c r="G1792" s="208"/>
      <c r="H1792" s="176"/>
      <c r="I1792" s="176"/>
      <c r="L1792" s="204"/>
      <c r="M1792" s="200"/>
      <c r="P1792" s="200"/>
      <c r="Q1792" s="163"/>
      <c r="R1792" s="163"/>
      <c r="S1792" s="163"/>
      <c r="T1792" s="163"/>
      <c r="U1792" s="163"/>
      <c r="V1792" s="163"/>
      <c r="W1792" s="163"/>
      <c r="X1792" s="163"/>
      <c r="Y1792" s="163"/>
    </row>
    <row r="1793" spans="3:25" s="175" customFormat="1" ht="12.75" customHeight="1">
      <c r="C1793" s="299"/>
      <c r="D1793" s="299"/>
      <c r="E1793" s="299"/>
      <c r="G1793" s="208"/>
      <c r="H1793" s="176"/>
      <c r="I1793" s="176"/>
      <c r="L1793" s="204"/>
      <c r="M1793" s="200"/>
      <c r="P1793" s="200"/>
      <c r="Q1793" s="163"/>
      <c r="R1793" s="163"/>
      <c r="S1793" s="163"/>
      <c r="T1793" s="163"/>
      <c r="U1793" s="163"/>
      <c r="V1793" s="163"/>
      <c r="W1793" s="163"/>
      <c r="X1793" s="163"/>
      <c r="Y1793" s="163"/>
    </row>
    <row r="1794" spans="3:25" s="175" customFormat="1" ht="12.75" customHeight="1">
      <c r="C1794" s="299"/>
      <c r="D1794" s="299"/>
      <c r="E1794" s="299"/>
      <c r="G1794" s="208"/>
      <c r="H1794" s="176"/>
      <c r="I1794" s="176"/>
      <c r="L1794" s="204"/>
      <c r="M1794" s="200"/>
      <c r="P1794" s="200"/>
      <c r="Q1794" s="163"/>
      <c r="R1794" s="163"/>
      <c r="S1794" s="163"/>
      <c r="T1794" s="163"/>
      <c r="U1794" s="163"/>
      <c r="V1794" s="163"/>
      <c r="W1794" s="163"/>
      <c r="X1794" s="163"/>
      <c r="Y1794" s="163"/>
    </row>
    <row r="1795" spans="3:25" s="175" customFormat="1" ht="12.75" customHeight="1">
      <c r="C1795" s="299"/>
      <c r="D1795" s="299"/>
      <c r="E1795" s="299"/>
      <c r="G1795" s="208"/>
      <c r="H1795" s="176"/>
      <c r="I1795" s="176"/>
      <c r="L1795" s="204"/>
      <c r="M1795" s="200"/>
      <c r="P1795" s="200"/>
      <c r="Q1795" s="163"/>
      <c r="R1795" s="163"/>
      <c r="S1795" s="163"/>
      <c r="T1795" s="163"/>
      <c r="U1795" s="163"/>
      <c r="V1795" s="163"/>
      <c r="W1795" s="163"/>
      <c r="X1795" s="163"/>
      <c r="Y1795" s="163"/>
    </row>
    <row r="1796" spans="3:25" s="175" customFormat="1" ht="12.75" customHeight="1">
      <c r="C1796" s="299"/>
      <c r="D1796" s="299"/>
      <c r="E1796" s="299"/>
      <c r="G1796" s="208"/>
      <c r="H1796" s="176"/>
      <c r="I1796" s="176"/>
      <c r="L1796" s="204"/>
      <c r="M1796" s="200"/>
      <c r="P1796" s="200"/>
      <c r="Q1796" s="163"/>
      <c r="R1796" s="163"/>
      <c r="S1796" s="163"/>
      <c r="T1796" s="163"/>
      <c r="U1796" s="163"/>
      <c r="V1796" s="163"/>
      <c r="W1796" s="163"/>
      <c r="X1796" s="163"/>
      <c r="Y1796" s="163"/>
    </row>
    <row r="1797" spans="3:25" s="175" customFormat="1" ht="12.75" customHeight="1">
      <c r="C1797" s="299"/>
      <c r="D1797" s="299"/>
      <c r="E1797" s="299"/>
      <c r="G1797" s="208"/>
      <c r="H1797" s="176"/>
      <c r="I1797" s="176"/>
      <c r="L1797" s="204"/>
      <c r="M1797" s="200"/>
      <c r="P1797" s="200"/>
      <c r="Q1797" s="163"/>
      <c r="R1797" s="163"/>
      <c r="S1797" s="163"/>
      <c r="T1797" s="163"/>
      <c r="U1797" s="163"/>
      <c r="V1797" s="163"/>
      <c r="W1797" s="163"/>
      <c r="X1797" s="163"/>
      <c r="Y1797" s="163"/>
    </row>
    <row r="1798" spans="3:25" s="175" customFormat="1" ht="12.75" customHeight="1">
      <c r="C1798" s="299"/>
      <c r="D1798" s="299"/>
      <c r="E1798" s="299"/>
      <c r="G1798" s="208"/>
      <c r="H1798" s="176"/>
      <c r="I1798" s="176"/>
      <c r="L1798" s="204"/>
      <c r="M1798" s="200"/>
      <c r="P1798" s="200"/>
      <c r="Q1798" s="163"/>
      <c r="R1798" s="163"/>
      <c r="S1798" s="163"/>
      <c r="T1798" s="163"/>
      <c r="U1798" s="163"/>
      <c r="V1798" s="163"/>
      <c r="W1798" s="163"/>
      <c r="X1798" s="163"/>
      <c r="Y1798" s="163"/>
    </row>
    <row r="1799" spans="3:25" s="175" customFormat="1" ht="12.75" customHeight="1">
      <c r="C1799" s="299"/>
      <c r="D1799" s="299"/>
      <c r="E1799" s="299"/>
      <c r="G1799" s="208"/>
      <c r="H1799" s="176"/>
      <c r="I1799" s="176"/>
      <c r="L1799" s="204"/>
      <c r="M1799" s="200"/>
      <c r="P1799" s="200"/>
      <c r="Q1799" s="163"/>
      <c r="R1799" s="163"/>
      <c r="S1799" s="163"/>
      <c r="T1799" s="163"/>
      <c r="U1799" s="163"/>
      <c r="V1799" s="163"/>
      <c r="W1799" s="163"/>
      <c r="X1799" s="163"/>
      <c r="Y1799" s="163"/>
    </row>
    <row r="1800" spans="3:25" s="175" customFormat="1" ht="12.75" customHeight="1">
      <c r="C1800" s="299"/>
      <c r="D1800" s="299"/>
      <c r="E1800" s="299"/>
      <c r="G1800" s="208"/>
      <c r="H1800" s="176"/>
      <c r="I1800" s="176"/>
      <c r="L1800" s="204"/>
      <c r="M1800" s="200"/>
      <c r="P1800" s="200"/>
      <c r="Q1800" s="163"/>
      <c r="R1800" s="163"/>
      <c r="S1800" s="163"/>
      <c r="T1800" s="163"/>
      <c r="U1800" s="163"/>
      <c r="V1800" s="163"/>
      <c r="W1800" s="163"/>
      <c r="X1800" s="163"/>
      <c r="Y1800" s="163"/>
    </row>
    <row r="1801" spans="3:25" s="175" customFormat="1" ht="12.75" customHeight="1">
      <c r="C1801" s="299"/>
      <c r="D1801" s="299"/>
      <c r="E1801" s="299"/>
      <c r="G1801" s="208"/>
      <c r="H1801" s="176"/>
      <c r="I1801" s="176"/>
      <c r="L1801" s="204"/>
      <c r="M1801" s="200"/>
      <c r="P1801" s="200"/>
      <c r="Q1801" s="163"/>
      <c r="R1801" s="163"/>
      <c r="S1801" s="163"/>
      <c r="T1801" s="163"/>
      <c r="U1801" s="163"/>
      <c r="V1801" s="163"/>
      <c r="W1801" s="163"/>
      <c r="X1801" s="163"/>
      <c r="Y1801" s="163"/>
    </row>
    <row r="1802" spans="3:25" s="175" customFormat="1" ht="12.75" customHeight="1">
      <c r="C1802" s="299"/>
      <c r="D1802" s="299"/>
      <c r="E1802" s="299"/>
      <c r="G1802" s="208"/>
      <c r="H1802" s="176"/>
      <c r="I1802" s="176"/>
      <c r="L1802" s="204"/>
      <c r="M1802" s="200"/>
      <c r="P1802" s="200"/>
      <c r="Q1802" s="163"/>
      <c r="R1802" s="163"/>
      <c r="S1802" s="163"/>
      <c r="T1802" s="163"/>
      <c r="U1802" s="163"/>
      <c r="V1802" s="163"/>
      <c r="W1802" s="163"/>
      <c r="X1802" s="163"/>
      <c r="Y1802" s="163"/>
    </row>
    <row r="1803" spans="3:25" s="175" customFormat="1" ht="12.75" customHeight="1">
      <c r="C1803" s="299"/>
      <c r="D1803" s="299"/>
      <c r="E1803" s="299"/>
      <c r="G1803" s="208"/>
      <c r="H1803" s="176"/>
      <c r="I1803" s="176"/>
      <c r="L1803" s="204"/>
      <c r="M1803" s="200"/>
      <c r="P1803" s="200"/>
      <c r="Q1803" s="163"/>
      <c r="R1803" s="163"/>
      <c r="S1803" s="163"/>
      <c r="T1803" s="163"/>
      <c r="U1803" s="163"/>
      <c r="V1803" s="163"/>
      <c r="W1803" s="163"/>
      <c r="X1803" s="163"/>
      <c r="Y1803" s="163"/>
    </row>
    <row r="1804" spans="3:25" s="175" customFormat="1" ht="12.75" customHeight="1">
      <c r="C1804" s="299"/>
      <c r="D1804" s="299"/>
      <c r="E1804" s="299"/>
      <c r="G1804" s="208"/>
      <c r="H1804" s="176"/>
      <c r="I1804" s="176"/>
      <c r="L1804" s="204"/>
      <c r="M1804" s="200"/>
      <c r="P1804" s="200"/>
      <c r="Q1804" s="163"/>
      <c r="R1804" s="163"/>
      <c r="S1804" s="163"/>
      <c r="T1804" s="163"/>
      <c r="U1804" s="163"/>
      <c r="V1804" s="163"/>
      <c r="W1804" s="163"/>
      <c r="X1804" s="163"/>
      <c r="Y1804" s="163"/>
    </row>
    <row r="1805" spans="3:25" s="175" customFormat="1" ht="12.75" customHeight="1">
      <c r="C1805" s="299"/>
      <c r="D1805" s="299"/>
      <c r="E1805" s="299"/>
      <c r="G1805" s="208"/>
      <c r="H1805" s="176"/>
      <c r="I1805" s="176"/>
      <c r="L1805" s="204"/>
      <c r="M1805" s="200"/>
      <c r="P1805" s="200"/>
      <c r="Q1805" s="163"/>
      <c r="R1805" s="163"/>
      <c r="S1805" s="163"/>
      <c r="T1805" s="163"/>
      <c r="U1805" s="163"/>
      <c r="V1805" s="163"/>
      <c r="W1805" s="163"/>
      <c r="X1805" s="163"/>
      <c r="Y1805" s="163"/>
    </row>
    <row r="1806" spans="3:25" s="175" customFormat="1" ht="12.75" customHeight="1">
      <c r="C1806" s="299"/>
      <c r="D1806" s="299"/>
      <c r="E1806" s="299"/>
      <c r="G1806" s="208"/>
      <c r="H1806" s="176"/>
      <c r="I1806" s="176"/>
      <c r="L1806" s="204"/>
      <c r="M1806" s="200"/>
      <c r="P1806" s="200"/>
      <c r="Q1806" s="163"/>
      <c r="R1806" s="163"/>
      <c r="S1806" s="163"/>
      <c r="T1806" s="163"/>
      <c r="U1806" s="163"/>
      <c r="V1806" s="163"/>
      <c r="W1806" s="163"/>
      <c r="X1806" s="163"/>
      <c r="Y1806" s="163"/>
    </row>
    <row r="1807" spans="3:25" s="175" customFormat="1" ht="12.75" customHeight="1">
      <c r="C1807" s="299"/>
      <c r="D1807" s="299"/>
      <c r="E1807" s="299"/>
      <c r="G1807" s="208"/>
      <c r="H1807" s="176"/>
      <c r="I1807" s="176"/>
      <c r="L1807" s="204"/>
      <c r="M1807" s="200"/>
      <c r="P1807" s="200"/>
      <c r="Q1807" s="163"/>
      <c r="R1807" s="163"/>
      <c r="S1807" s="163"/>
      <c r="T1807" s="163"/>
      <c r="U1807" s="163"/>
      <c r="V1807" s="163"/>
      <c r="W1807" s="163"/>
      <c r="X1807" s="163"/>
      <c r="Y1807" s="163"/>
    </row>
    <row r="1808" spans="3:25" s="175" customFormat="1" ht="12.75" customHeight="1">
      <c r="C1808" s="299"/>
      <c r="D1808" s="299"/>
      <c r="E1808" s="299"/>
      <c r="G1808" s="208"/>
      <c r="H1808" s="176"/>
      <c r="I1808" s="176"/>
      <c r="L1808" s="204"/>
      <c r="M1808" s="200"/>
      <c r="P1808" s="200"/>
      <c r="Q1808" s="163"/>
      <c r="R1808" s="163"/>
      <c r="S1808" s="163"/>
      <c r="T1808" s="163"/>
      <c r="U1808" s="163"/>
      <c r="V1808" s="163"/>
      <c r="W1808" s="163"/>
      <c r="X1808" s="163"/>
      <c r="Y1808" s="163"/>
    </row>
    <row r="1809" spans="3:25" s="175" customFormat="1" ht="12.75" customHeight="1">
      <c r="C1809" s="299"/>
      <c r="D1809" s="299"/>
      <c r="E1809" s="299"/>
      <c r="G1809" s="208"/>
      <c r="H1809" s="176"/>
      <c r="I1809" s="176"/>
      <c r="L1809" s="204"/>
      <c r="M1809" s="200"/>
      <c r="P1809" s="200"/>
      <c r="Q1809" s="163"/>
      <c r="R1809" s="163"/>
      <c r="S1809" s="163"/>
      <c r="T1809" s="163"/>
      <c r="U1809" s="163"/>
      <c r="V1809" s="163"/>
      <c r="W1809" s="163"/>
      <c r="X1809" s="163"/>
      <c r="Y1809" s="163"/>
    </row>
    <row r="1810" spans="3:25" s="175" customFormat="1" ht="12.75" customHeight="1">
      <c r="C1810" s="299"/>
      <c r="D1810" s="299"/>
      <c r="E1810" s="299"/>
      <c r="G1810" s="208"/>
      <c r="H1810" s="176"/>
      <c r="I1810" s="176"/>
      <c r="L1810" s="204"/>
      <c r="M1810" s="200"/>
      <c r="P1810" s="200"/>
      <c r="Q1810" s="163"/>
      <c r="R1810" s="163"/>
      <c r="S1810" s="163"/>
      <c r="T1810" s="163"/>
      <c r="U1810" s="163"/>
      <c r="V1810" s="163"/>
      <c r="W1810" s="163"/>
      <c r="X1810" s="163"/>
      <c r="Y1810" s="163"/>
    </row>
    <row r="1811" spans="3:25" s="175" customFormat="1" ht="12.75" customHeight="1">
      <c r="C1811" s="299"/>
      <c r="D1811" s="299"/>
      <c r="E1811" s="299"/>
      <c r="G1811" s="208"/>
      <c r="H1811" s="176"/>
      <c r="I1811" s="176"/>
      <c r="L1811" s="204"/>
      <c r="M1811" s="200"/>
      <c r="P1811" s="200"/>
      <c r="Q1811" s="163"/>
      <c r="R1811" s="163"/>
      <c r="S1811" s="163"/>
      <c r="T1811" s="163"/>
      <c r="U1811" s="163"/>
      <c r="V1811" s="163"/>
      <c r="W1811" s="163"/>
      <c r="X1811" s="163"/>
      <c r="Y1811" s="163"/>
    </row>
    <row r="1812" spans="3:25" s="175" customFormat="1" ht="12.75" customHeight="1">
      <c r="C1812" s="299"/>
      <c r="D1812" s="299"/>
      <c r="E1812" s="299"/>
      <c r="G1812" s="208"/>
      <c r="H1812" s="176"/>
      <c r="I1812" s="176"/>
      <c r="L1812" s="204"/>
      <c r="M1812" s="200"/>
      <c r="P1812" s="200"/>
      <c r="Q1812" s="163"/>
      <c r="R1812" s="163"/>
      <c r="S1812" s="163"/>
      <c r="T1812" s="163"/>
      <c r="U1812" s="163"/>
      <c r="V1812" s="163"/>
      <c r="W1812" s="163"/>
      <c r="X1812" s="163"/>
      <c r="Y1812" s="163"/>
    </row>
    <row r="1813" spans="3:25" s="175" customFormat="1" ht="12.75" customHeight="1">
      <c r="C1813" s="299"/>
      <c r="D1813" s="299"/>
      <c r="E1813" s="299"/>
      <c r="G1813" s="208"/>
      <c r="H1813" s="176"/>
      <c r="I1813" s="176"/>
      <c r="L1813" s="204"/>
      <c r="M1813" s="200"/>
      <c r="P1813" s="200"/>
      <c r="Q1813" s="163"/>
      <c r="R1813" s="163"/>
      <c r="S1813" s="163"/>
      <c r="T1813" s="163"/>
      <c r="U1813" s="163"/>
      <c r="V1813" s="163"/>
      <c r="W1813" s="163"/>
      <c r="X1813" s="163"/>
      <c r="Y1813" s="163"/>
    </row>
    <row r="1814" spans="3:25" s="175" customFormat="1" ht="12.75" customHeight="1">
      <c r="C1814" s="299"/>
      <c r="D1814" s="299"/>
      <c r="E1814" s="299"/>
      <c r="G1814" s="208"/>
      <c r="H1814" s="176"/>
      <c r="I1814" s="176"/>
      <c r="L1814" s="204"/>
      <c r="M1814" s="200"/>
      <c r="P1814" s="200"/>
      <c r="Q1814" s="163"/>
      <c r="R1814" s="163"/>
      <c r="S1814" s="163"/>
      <c r="T1814" s="163"/>
      <c r="U1814" s="163"/>
      <c r="V1814" s="163"/>
      <c r="W1814" s="163"/>
      <c r="X1814" s="163"/>
      <c r="Y1814" s="163"/>
    </row>
    <row r="1815" spans="3:25" s="175" customFormat="1" ht="12.75" customHeight="1">
      <c r="C1815" s="299"/>
      <c r="D1815" s="299"/>
      <c r="E1815" s="299"/>
      <c r="G1815" s="208"/>
      <c r="H1815" s="176"/>
      <c r="I1815" s="176"/>
      <c r="L1815" s="204"/>
      <c r="M1815" s="200"/>
      <c r="P1815" s="200"/>
      <c r="Q1815" s="163"/>
      <c r="R1815" s="163"/>
      <c r="S1815" s="163"/>
      <c r="T1815" s="163"/>
      <c r="U1815" s="163"/>
      <c r="V1815" s="163"/>
      <c r="W1815" s="163"/>
      <c r="X1815" s="163"/>
      <c r="Y1815" s="163"/>
    </row>
    <row r="1816" spans="3:25" s="175" customFormat="1" ht="12.75" customHeight="1">
      <c r="C1816" s="299"/>
      <c r="D1816" s="299"/>
      <c r="E1816" s="299"/>
      <c r="G1816" s="208"/>
      <c r="H1816" s="176"/>
      <c r="I1816" s="176"/>
      <c r="L1816" s="204"/>
      <c r="M1816" s="200"/>
      <c r="P1816" s="200"/>
      <c r="Q1816" s="163"/>
      <c r="R1816" s="163"/>
      <c r="S1816" s="163"/>
      <c r="T1816" s="163"/>
      <c r="U1816" s="163"/>
      <c r="V1816" s="163"/>
      <c r="W1816" s="163"/>
      <c r="X1816" s="163"/>
      <c r="Y1816" s="163"/>
    </row>
    <row r="1817" spans="3:25" s="175" customFormat="1" ht="12.75" customHeight="1">
      <c r="C1817" s="299"/>
      <c r="D1817" s="299"/>
      <c r="E1817" s="299"/>
      <c r="G1817" s="208"/>
      <c r="H1817" s="176"/>
      <c r="I1817" s="176"/>
      <c r="L1817" s="204"/>
      <c r="M1817" s="200"/>
      <c r="P1817" s="200"/>
      <c r="Q1817" s="163"/>
      <c r="R1817" s="163"/>
      <c r="S1817" s="163"/>
      <c r="T1817" s="163"/>
      <c r="U1817" s="163"/>
      <c r="V1817" s="163"/>
      <c r="W1817" s="163"/>
      <c r="X1817" s="163"/>
      <c r="Y1817" s="163"/>
    </row>
    <row r="1818" spans="3:25" s="175" customFormat="1" ht="12.75" customHeight="1">
      <c r="C1818" s="299"/>
      <c r="D1818" s="299"/>
      <c r="E1818" s="299"/>
      <c r="G1818" s="208"/>
      <c r="H1818" s="176"/>
      <c r="I1818" s="176"/>
      <c r="L1818" s="204"/>
      <c r="M1818" s="200"/>
      <c r="P1818" s="200"/>
      <c r="Q1818" s="163"/>
      <c r="R1818" s="163"/>
      <c r="S1818" s="163"/>
      <c r="T1818" s="163"/>
      <c r="U1818" s="163"/>
      <c r="V1818" s="163"/>
      <c r="W1818" s="163"/>
      <c r="X1818" s="163"/>
      <c r="Y1818" s="163"/>
    </row>
    <row r="1819" spans="3:25" s="175" customFormat="1" ht="12.75" customHeight="1">
      <c r="C1819" s="299"/>
      <c r="D1819" s="299"/>
      <c r="E1819" s="299"/>
      <c r="G1819" s="208"/>
      <c r="H1819" s="176"/>
      <c r="I1819" s="176"/>
      <c r="L1819" s="204"/>
      <c r="M1819" s="200"/>
      <c r="P1819" s="200"/>
      <c r="Q1819" s="163"/>
      <c r="R1819" s="163"/>
      <c r="S1819" s="163"/>
      <c r="T1819" s="163"/>
      <c r="U1819" s="163"/>
      <c r="V1819" s="163"/>
      <c r="W1819" s="163"/>
      <c r="X1819" s="163"/>
      <c r="Y1819" s="163"/>
    </row>
    <row r="1820" spans="3:25" s="175" customFormat="1" ht="12.75" customHeight="1">
      <c r="C1820" s="299"/>
      <c r="D1820" s="299"/>
      <c r="E1820" s="299"/>
      <c r="G1820" s="208"/>
      <c r="H1820" s="176"/>
      <c r="I1820" s="176"/>
      <c r="L1820" s="204"/>
      <c r="M1820" s="200"/>
      <c r="P1820" s="200"/>
      <c r="Q1820" s="163"/>
      <c r="R1820" s="163"/>
      <c r="S1820" s="163"/>
      <c r="T1820" s="163"/>
      <c r="U1820" s="163"/>
      <c r="V1820" s="163"/>
      <c r="W1820" s="163"/>
      <c r="X1820" s="163"/>
      <c r="Y1820" s="163"/>
    </row>
    <row r="1821" spans="3:25" s="175" customFormat="1" ht="12.75" customHeight="1">
      <c r="C1821" s="299"/>
      <c r="D1821" s="299"/>
      <c r="E1821" s="299"/>
      <c r="G1821" s="208"/>
      <c r="H1821" s="176"/>
      <c r="I1821" s="176"/>
      <c r="L1821" s="204"/>
      <c r="M1821" s="200"/>
      <c r="P1821" s="200"/>
      <c r="Q1821" s="163"/>
      <c r="R1821" s="163"/>
      <c r="S1821" s="163"/>
      <c r="T1821" s="163"/>
      <c r="U1821" s="163"/>
      <c r="V1821" s="163"/>
      <c r="W1821" s="163"/>
      <c r="X1821" s="163"/>
      <c r="Y1821" s="163"/>
    </row>
    <row r="1822" spans="3:25" s="175" customFormat="1" ht="12.75" customHeight="1">
      <c r="C1822" s="299"/>
      <c r="D1822" s="299"/>
      <c r="E1822" s="299"/>
      <c r="G1822" s="208"/>
      <c r="H1822" s="176"/>
      <c r="I1822" s="176"/>
      <c r="L1822" s="204"/>
      <c r="M1822" s="200"/>
      <c r="P1822" s="200"/>
      <c r="Q1822" s="163"/>
      <c r="R1822" s="163"/>
      <c r="S1822" s="163"/>
      <c r="T1822" s="163"/>
      <c r="U1822" s="163"/>
      <c r="V1822" s="163"/>
      <c r="W1822" s="163"/>
      <c r="X1822" s="163"/>
      <c r="Y1822" s="163"/>
    </row>
    <row r="1823" spans="3:25" s="175" customFormat="1" ht="12.75" customHeight="1">
      <c r="C1823" s="299"/>
      <c r="D1823" s="299"/>
      <c r="E1823" s="299"/>
      <c r="G1823" s="208"/>
      <c r="H1823" s="176"/>
      <c r="I1823" s="176"/>
      <c r="L1823" s="204"/>
      <c r="M1823" s="200"/>
      <c r="P1823" s="200"/>
      <c r="Q1823" s="163"/>
      <c r="R1823" s="163"/>
      <c r="S1823" s="163"/>
      <c r="T1823" s="163"/>
      <c r="U1823" s="163"/>
      <c r="V1823" s="163"/>
      <c r="W1823" s="163"/>
      <c r="X1823" s="163"/>
      <c r="Y1823" s="163"/>
    </row>
    <row r="1824" spans="3:25" s="175" customFormat="1" ht="12.75" customHeight="1">
      <c r="C1824" s="299"/>
      <c r="D1824" s="299"/>
      <c r="E1824" s="299"/>
      <c r="G1824" s="208"/>
      <c r="H1824" s="176"/>
      <c r="I1824" s="176"/>
      <c r="L1824" s="204"/>
      <c r="M1824" s="200"/>
      <c r="P1824" s="200"/>
      <c r="Q1824" s="163"/>
      <c r="R1824" s="163"/>
      <c r="S1824" s="163"/>
      <c r="T1824" s="163"/>
      <c r="U1824" s="163"/>
      <c r="V1824" s="163"/>
      <c r="W1824" s="163"/>
      <c r="X1824" s="163"/>
      <c r="Y1824" s="163"/>
    </row>
    <row r="1825" spans="3:25" s="175" customFormat="1" ht="12.75" customHeight="1">
      <c r="C1825" s="299"/>
      <c r="D1825" s="299"/>
      <c r="E1825" s="299"/>
      <c r="G1825" s="208"/>
      <c r="H1825" s="176"/>
      <c r="I1825" s="176"/>
      <c r="L1825" s="204"/>
      <c r="M1825" s="200"/>
      <c r="P1825" s="200"/>
      <c r="Q1825" s="163"/>
      <c r="R1825" s="163"/>
      <c r="S1825" s="163"/>
      <c r="T1825" s="163"/>
      <c r="U1825" s="163"/>
      <c r="V1825" s="163"/>
      <c r="W1825" s="163"/>
      <c r="X1825" s="163"/>
      <c r="Y1825" s="163"/>
    </row>
    <row r="1826" spans="3:25" s="175" customFormat="1" ht="12.75" customHeight="1">
      <c r="C1826" s="299"/>
      <c r="D1826" s="299"/>
      <c r="E1826" s="299"/>
      <c r="G1826" s="208"/>
      <c r="H1826" s="176"/>
      <c r="I1826" s="176"/>
      <c r="L1826" s="204"/>
      <c r="M1826" s="200"/>
      <c r="P1826" s="200"/>
      <c r="Q1826" s="163"/>
      <c r="R1826" s="163"/>
      <c r="S1826" s="163"/>
      <c r="T1826" s="163"/>
      <c r="U1826" s="163"/>
      <c r="V1826" s="163"/>
      <c r="W1826" s="163"/>
      <c r="X1826" s="163"/>
      <c r="Y1826" s="163"/>
    </row>
    <row r="1827" spans="3:25" s="175" customFormat="1" ht="12.75" customHeight="1">
      <c r="C1827" s="299"/>
      <c r="D1827" s="299"/>
      <c r="E1827" s="299"/>
      <c r="G1827" s="208"/>
      <c r="H1827" s="176"/>
      <c r="I1827" s="176"/>
      <c r="L1827" s="204"/>
      <c r="M1827" s="200"/>
      <c r="P1827" s="200"/>
      <c r="Q1827" s="163"/>
      <c r="R1827" s="163"/>
      <c r="S1827" s="163"/>
      <c r="T1827" s="163"/>
      <c r="U1827" s="163"/>
      <c r="V1827" s="163"/>
      <c r="W1827" s="163"/>
      <c r="X1827" s="163"/>
      <c r="Y1827" s="163"/>
    </row>
    <row r="1828" spans="3:25" s="175" customFormat="1" ht="12.75" customHeight="1">
      <c r="C1828" s="299"/>
      <c r="D1828" s="299"/>
      <c r="E1828" s="299"/>
      <c r="G1828" s="208"/>
      <c r="H1828" s="176"/>
      <c r="I1828" s="176"/>
      <c r="L1828" s="204"/>
      <c r="M1828" s="200"/>
      <c r="P1828" s="200"/>
      <c r="Q1828" s="163"/>
      <c r="R1828" s="163"/>
      <c r="S1828" s="163"/>
      <c r="T1828" s="163"/>
      <c r="U1828" s="163"/>
      <c r="V1828" s="163"/>
      <c r="W1828" s="163"/>
      <c r="X1828" s="163"/>
      <c r="Y1828" s="163"/>
    </row>
    <row r="1829" spans="3:25" s="175" customFormat="1" ht="12.75" customHeight="1">
      <c r="C1829" s="299"/>
      <c r="D1829" s="299"/>
      <c r="E1829" s="299"/>
      <c r="G1829" s="208"/>
      <c r="H1829" s="176"/>
      <c r="I1829" s="176"/>
      <c r="L1829" s="204"/>
      <c r="M1829" s="200"/>
      <c r="P1829" s="200"/>
      <c r="Q1829" s="163"/>
      <c r="R1829" s="163"/>
      <c r="S1829" s="163"/>
      <c r="T1829" s="163"/>
      <c r="U1829" s="163"/>
      <c r="V1829" s="163"/>
      <c r="W1829" s="163"/>
      <c r="X1829" s="163"/>
      <c r="Y1829" s="163"/>
    </row>
    <row r="1830" spans="3:25" s="175" customFormat="1" ht="12.75" customHeight="1">
      <c r="C1830" s="299"/>
      <c r="D1830" s="299"/>
      <c r="E1830" s="299"/>
      <c r="G1830" s="208"/>
      <c r="H1830" s="176"/>
      <c r="I1830" s="176"/>
      <c r="L1830" s="204"/>
      <c r="M1830" s="200"/>
      <c r="P1830" s="200"/>
      <c r="Q1830" s="163"/>
      <c r="R1830" s="163"/>
      <c r="S1830" s="163"/>
      <c r="T1830" s="163"/>
      <c r="U1830" s="163"/>
      <c r="V1830" s="163"/>
      <c r="W1830" s="163"/>
      <c r="X1830" s="163"/>
      <c r="Y1830" s="163"/>
    </row>
    <row r="1831" spans="3:25" s="175" customFormat="1" ht="12.75" customHeight="1">
      <c r="C1831" s="299"/>
      <c r="D1831" s="299"/>
      <c r="E1831" s="299"/>
      <c r="G1831" s="208"/>
      <c r="H1831" s="176"/>
      <c r="I1831" s="176"/>
      <c r="L1831" s="204"/>
      <c r="M1831" s="200"/>
      <c r="P1831" s="200"/>
      <c r="Q1831" s="163"/>
      <c r="R1831" s="163"/>
      <c r="S1831" s="163"/>
      <c r="T1831" s="163"/>
      <c r="U1831" s="163"/>
      <c r="V1831" s="163"/>
      <c r="W1831" s="163"/>
      <c r="X1831" s="163"/>
      <c r="Y1831" s="163"/>
    </row>
    <row r="1832" spans="3:25" s="175" customFormat="1" ht="12.75" customHeight="1">
      <c r="C1832" s="299"/>
      <c r="D1832" s="299"/>
      <c r="E1832" s="299"/>
      <c r="G1832" s="208"/>
      <c r="H1832" s="176"/>
      <c r="I1832" s="176"/>
      <c r="L1832" s="204"/>
      <c r="M1832" s="200"/>
      <c r="P1832" s="200"/>
      <c r="Q1832" s="163"/>
      <c r="R1832" s="163"/>
      <c r="S1832" s="163"/>
      <c r="T1832" s="163"/>
      <c r="U1832" s="163"/>
      <c r="V1832" s="163"/>
      <c r="W1832" s="163"/>
      <c r="X1832" s="163"/>
      <c r="Y1832" s="163"/>
    </row>
    <row r="1833" spans="3:25" s="175" customFormat="1" ht="12.75" customHeight="1">
      <c r="C1833" s="299"/>
      <c r="D1833" s="299"/>
      <c r="E1833" s="299"/>
      <c r="G1833" s="208"/>
      <c r="H1833" s="176"/>
      <c r="I1833" s="176"/>
      <c r="L1833" s="204"/>
      <c r="M1833" s="200"/>
      <c r="P1833" s="200"/>
      <c r="Q1833" s="163"/>
      <c r="R1833" s="163"/>
      <c r="S1833" s="163"/>
      <c r="T1833" s="163"/>
      <c r="U1833" s="163"/>
      <c r="V1833" s="163"/>
      <c r="W1833" s="163"/>
      <c r="X1833" s="163"/>
      <c r="Y1833" s="163"/>
    </row>
    <row r="1834" spans="3:25" s="175" customFormat="1" ht="12.75" customHeight="1">
      <c r="C1834" s="299"/>
      <c r="D1834" s="299"/>
      <c r="E1834" s="299"/>
      <c r="G1834" s="208"/>
      <c r="H1834" s="176"/>
      <c r="I1834" s="176"/>
      <c r="L1834" s="204"/>
      <c r="M1834" s="200"/>
      <c r="P1834" s="200"/>
      <c r="Q1834" s="163"/>
      <c r="R1834" s="163"/>
      <c r="S1834" s="163"/>
      <c r="T1834" s="163"/>
      <c r="U1834" s="163"/>
      <c r="V1834" s="163"/>
      <c r="W1834" s="163"/>
      <c r="X1834" s="163"/>
      <c r="Y1834" s="163"/>
    </row>
    <row r="1835" spans="3:25" s="175" customFormat="1" ht="12.75" customHeight="1">
      <c r="C1835" s="299"/>
      <c r="D1835" s="299"/>
      <c r="E1835" s="299"/>
      <c r="G1835" s="208"/>
      <c r="H1835" s="176"/>
      <c r="I1835" s="176"/>
      <c r="L1835" s="204"/>
      <c r="M1835" s="200"/>
      <c r="P1835" s="200"/>
      <c r="Q1835" s="163"/>
      <c r="R1835" s="163"/>
      <c r="S1835" s="163"/>
      <c r="T1835" s="163"/>
      <c r="U1835" s="163"/>
      <c r="V1835" s="163"/>
      <c r="W1835" s="163"/>
      <c r="X1835" s="163"/>
      <c r="Y1835" s="163"/>
    </row>
  </sheetData>
  <sheetProtection algorithmName="SHA-512" hashValue="cWc580bLf0imgRM3nkcaAtJ++p7BtbWF0YIrVzoaQ4nzfUIGzobswmR39Sggq6+xbW6YdKgJvcyuhUUa780s0A==" saltValue="jxqwQ3zD6R3/Wxo5gC3rQw==" spinCount="100000" sheet="1" selectLockedCells="1"/>
  <mergeCells count="19">
    <mergeCell ref="C5:G5"/>
    <mergeCell ref="C4:G4"/>
    <mergeCell ref="C6:G6"/>
    <mergeCell ref="Q4:X5"/>
    <mergeCell ref="R6:X7"/>
    <mergeCell ref="H10:H11"/>
    <mergeCell ref="C7:G8"/>
    <mergeCell ref="C9:G9"/>
    <mergeCell ref="C10:G10"/>
    <mergeCell ref="S22:X28"/>
    <mergeCell ref="S18:X20"/>
    <mergeCell ref="Q7:Q8"/>
    <mergeCell ref="Q10:Q11"/>
    <mergeCell ref="R8:X8"/>
    <mergeCell ref="J10:M10"/>
    <mergeCell ref="O10:P10"/>
    <mergeCell ref="K8:L8"/>
    <mergeCell ref="S9:X11"/>
    <mergeCell ref="H7:H8"/>
  </mergeCells>
  <phoneticPr fontId="11" type="noConversion"/>
  <conditionalFormatting sqref="E12:E150">
    <cfRule type="expression" dxfId="39" priority="4" stopIfTrue="1">
      <formula>IF(OR(#REF!&gt;0,#REF!&gt;0),TRUE,FALSE)</formula>
    </cfRule>
    <cfRule type="expression" dxfId="38" priority="5" stopIfTrue="1">
      <formula>AND($F12&gt;0, ISBLANK(E12))</formula>
    </cfRule>
  </conditionalFormatting>
  <conditionalFormatting sqref="F12:F150">
    <cfRule type="expression" dxfId="37" priority="3" stopIfTrue="1">
      <formula>AND(ISBLANK(F12), ISTEXT(G12))</formula>
    </cfRule>
    <cfRule type="expression" dxfId="36" priority="163" stopIfTrue="1">
      <formula>AND( ISTEXT(E12), ISBLANK(F12))</formula>
    </cfRule>
  </conditionalFormatting>
  <conditionalFormatting sqref="G12:G150">
    <cfRule type="expression" dxfId="35" priority="1" stopIfTrue="1">
      <formula>AND( ISTEXT(F12), ISBLANK(H12))</formula>
    </cfRule>
    <cfRule type="expression" dxfId="34" priority="2" stopIfTrue="1">
      <formula>AND( ISTEXT(E12), ISBLANK(G12))</formula>
    </cfRule>
    <cfRule type="expression" dxfId="33" priority="165" stopIfTrue="1">
      <formula>AND($F12&gt;0, ISBLANK(G12))</formula>
    </cfRule>
  </conditionalFormatting>
  <conditionalFormatting sqref="H12:H150">
    <cfRule type="cellIs" dxfId="32" priority="42" stopIfTrue="1" operator="equal">
      <formula>"None Selected"</formula>
    </cfRule>
    <cfRule type="cellIs" dxfId="31" priority="43" stopIfTrue="1" operator="equal">
      <formula>"Multiple Values!"</formula>
    </cfRule>
  </conditionalFormatting>
  <conditionalFormatting sqref="K8:L8">
    <cfRule type="cellIs" dxfId="30" priority="44" stopIfTrue="1" operator="equal">
      <formula>"Data Input Error"</formula>
    </cfRule>
  </conditionalFormatting>
  <dataValidations count="6">
    <dataValidation operator="greaterThan" allowBlank="1" showInputMessage="1" showErrorMessage="1" error="Please enter a valid value" prompt="(Optional) enter arrival airport code or city (e.g., DEN)" sqref="D12" xr:uid="{2AC661DD-EBD0-4C65-9792-2E5C2179CA86}"/>
    <dataValidation operator="greaterThan" allowBlank="1" showInputMessage="1" showErrorMessage="1" error="Please enter a valid value" prompt="(Optional) enter departure airport code or city (e.g., DEN)" sqref="C12" xr:uid="{E0A52F0D-28A7-4833-8F84-47AEBC1FD206}"/>
    <dataValidation operator="greaterThan" allowBlank="1" showInputMessage="1" showErrorMessage="1" error="Please enter a valid value" sqref="C13:D150" xr:uid="{361534B9-5B42-4272-BDF5-9862875FF782}"/>
    <dataValidation type="list" allowBlank="1" showInputMessage="1" showErrorMessage="1" error="please select a value from the dropdown list" prompt="Select the type of transport" sqref="E12:E150" xr:uid="{1D014E2C-F513-4C13-A52A-B1B300F319B9}">
      <formula1>ComTravType</formula1>
    </dataValidation>
    <dataValidation type="decimal" operator="greaterThan" allowBlank="1" showInputMessage="1" showErrorMessage="1" error="Please enter a postitive value" prompt="Enter passenger  distance for the selected transport" sqref="F12:F150" xr:uid="{7031E6B7-74BB-45D6-B483-8C673D91F443}">
      <formula1>0</formula1>
    </dataValidation>
    <dataValidation type="list" allowBlank="1" showInputMessage="1" showErrorMessage="1" error="please select a value from the dropdown list" prompt="Select the units associated with the passenger distance" sqref="G12:G150" xr:uid="{0D1491C4-E28B-44D5-BC3E-38932AAD2BF3}">
      <formula1>FlightDistanceUnits</formula1>
    </dataValidation>
  </dataValidations>
  <hyperlinks>
    <hyperlink ref="E2" location="PEAR!A1" display="Go to PEAR" xr:uid="{00000000-0004-0000-0600-000002000000}"/>
    <hyperlink ref="C2" location="'Full PEAR Intro'!A1" display="Click for Checklist" xr:uid="{7778143E-E448-4E8C-9ED3-55BDE03C1D0D}"/>
  </hyperlinks>
  <pageMargins left="0.75" right="0.75" top="1" bottom="1" header="0.5" footer="0.5"/>
  <pageSetup scale="84" orientation="landscape" horizontalDpi="4294967293" verticalDpi="200" r:id="rId1"/>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sheetPr>
  <dimension ref="A1:AC1765"/>
  <sheetViews>
    <sheetView workbookViewId="0">
      <pane xSplit="1" ySplit="13" topLeftCell="B14" activePane="bottomRight" state="frozen"/>
      <selection pane="topRight" activeCell="B1" sqref="B1"/>
      <selection pane="bottomLeft" activeCell="A12" sqref="A12"/>
      <selection pane="bottomRight" activeCell="C6" sqref="C6"/>
    </sheetView>
  </sheetViews>
  <sheetFormatPr defaultColWidth="9.1796875" defaultRowHeight="12.75" customHeight="1"/>
  <cols>
    <col min="1" max="1" width="3.81640625" style="175" customWidth="1"/>
    <col min="2" max="2" width="25.453125" style="12" bestFit="1" customWidth="1"/>
    <col min="3" max="3" width="18.453125" style="12" customWidth="1"/>
    <col min="4" max="4" width="13" style="17" customWidth="1"/>
    <col min="5" max="5" width="11.1796875" style="17" customWidth="1"/>
    <col min="6" max="6" width="14.54296875" style="17" customWidth="1"/>
    <col min="7" max="7" width="14" style="33" customWidth="1"/>
    <col min="8" max="8" width="15.453125" style="17" customWidth="1"/>
    <col min="9" max="9" width="16.54296875" style="17" hidden="1" customWidth="1"/>
    <col min="10" max="10" width="2" style="175" customWidth="1"/>
    <col min="11" max="12" width="11.1796875" style="12" hidden="1" customWidth="1"/>
    <col min="13" max="13" width="11.453125" style="12" hidden="1" customWidth="1"/>
    <col min="14" max="15" width="9.453125" style="12" hidden="1" customWidth="1"/>
    <col min="16" max="16" width="10.453125" style="12" hidden="1" customWidth="1"/>
    <col min="17" max="17" width="7.453125" style="12" hidden="1" customWidth="1"/>
    <col min="18" max="18" width="24.453125" style="30" hidden="1" customWidth="1"/>
    <col min="19" max="19" width="11.81640625" style="12" hidden="1" customWidth="1"/>
    <col min="20" max="20" width="2.453125" style="163" customWidth="1"/>
    <col min="21" max="21" width="3.453125" style="163" customWidth="1"/>
    <col min="22" max="22" width="10.54296875" style="163" customWidth="1"/>
    <col min="23" max="26" width="9.1796875" style="163"/>
    <col min="27" max="27" width="11.453125" style="163" customWidth="1"/>
    <col min="28" max="28" width="1.54296875" style="163" customWidth="1"/>
    <col min="29" max="29" width="9.1796875" style="175"/>
    <col min="30" max="16384" width="9.1796875" style="387"/>
  </cols>
  <sheetData>
    <row r="1" spans="2:28" ht="5.25" customHeight="1">
      <c r="B1" s="175"/>
      <c r="C1" s="175"/>
      <c r="D1" s="175"/>
      <c r="E1" s="176"/>
      <c r="F1" s="175"/>
      <c r="G1" s="175"/>
      <c r="H1" s="175"/>
      <c r="I1" s="175"/>
      <c r="K1" s="175"/>
      <c r="L1" s="175"/>
      <c r="M1" s="175"/>
      <c r="N1" s="175"/>
      <c r="O1" s="175"/>
      <c r="P1" s="175"/>
      <c r="Q1" s="175"/>
      <c r="R1" s="175"/>
      <c r="S1" s="175"/>
    </row>
    <row r="2" spans="2:28" ht="14.25" customHeight="1">
      <c r="B2" s="1574" t="s">
        <v>532</v>
      </c>
      <c r="C2" s="1574"/>
      <c r="D2" s="234" t="s">
        <v>1637</v>
      </c>
      <c r="E2" s="165"/>
      <c r="F2" s="170" t="s">
        <v>400</v>
      </c>
      <c r="G2" s="164"/>
      <c r="H2" s="170" t="s">
        <v>401</v>
      </c>
      <c r="I2" s="177"/>
      <c r="K2" s="175"/>
      <c r="L2" s="175"/>
      <c r="M2" s="175"/>
      <c r="N2" s="175"/>
      <c r="O2" s="175"/>
      <c r="P2" s="175"/>
      <c r="Q2" s="175"/>
      <c r="R2" s="175"/>
      <c r="S2" s="175"/>
    </row>
    <row r="3" spans="2:28" ht="4.5" customHeight="1" thickBot="1">
      <c r="B3" s="175"/>
      <c r="C3" s="175"/>
      <c r="D3" s="175"/>
      <c r="E3" s="178"/>
      <c r="F3" s="175"/>
      <c r="G3" s="179"/>
      <c r="H3" s="175"/>
      <c r="I3" s="175"/>
      <c r="J3" s="179"/>
      <c r="K3" s="175"/>
      <c r="L3" s="175"/>
      <c r="M3" s="175"/>
      <c r="N3" s="175"/>
      <c r="O3" s="175"/>
      <c r="P3" s="175"/>
      <c r="Q3" s="175"/>
      <c r="R3" s="175"/>
      <c r="S3" s="175"/>
    </row>
    <row r="4" spans="2:28" ht="17.25" customHeight="1" thickBot="1">
      <c r="B4" s="1575" t="str">
        <f>'1-Production Info'!C10&amp; " Charter &amp; Helicopter Flights"</f>
        <v xml:space="preserve"> Charter &amp; Helicopter Flights</v>
      </c>
      <c r="C4" s="1576"/>
      <c r="D4" s="1576"/>
      <c r="E4" s="1576"/>
      <c r="F4" s="1576"/>
      <c r="G4" s="1576"/>
      <c r="H4" s="1577"/>
      <c r="I4" s="211"/>
      <c r="R4" s="12"/>
      <c r="S4" s="13"/>
      <c r="T4" s="1569" t="s">
        <v>526</v>
      </c>
      <c r="U4" s="1570"/>
      <c r="V4" s="1570"/>
      <c r="W4" s="1570"/>
      <c r="X4" s="1570"/>
      <c r="Y4" s="1570"/>
      <c r="Z4" s="1570"/>
      <c r="AA4" s="1570"/>
      <c r="AB4" s="250"/>
    </row>
    <row r="5" spans="2:28" ht="12.75" customHeight="1">
      <c r="B5" s="151"/>
      <c r="C5" s="152"/>
      <c r="D5" s="152"/>
      <c r="E5" s="152"/>
      <c r="F5" s="152"/>
      <c r="G5" s="152"/>
      <c r="H5" s="153"/>
      <c r="I5" s="153"/>
      <c r="R5" s="12"/>
      <c r="S5" s="13"/>
      <c r="T5" s="1448"/>
      <c r="U5" s="1402"/>
      <c r="V5" s="1402"/>
      <c r="W5" s="1402"/>
      <c r="X5" s="1402"/>
      <c r="Y5" s="1402"/>
      <c r="Z5" s="1402"/>
      <c r="AA5" s="1402"/>
      <c r="AB5" s="169"/>
    </row>
    <row r="6" spans="2:28" ht="53.25" customHeight="1">
      <c r="B6" s="712" t="s">
        <v>1284</v>
      </c>
      <c r="C6" s="981"/>
      <c r="D6" s="713" t="s">
        <v>1285</v>
      </c>
      <c r="E6" s="1597"/>
      <c r="F6" s="1598"/>
      <c r="G6" s="152"/>
      <c r="H6" s="153"/>
      <c r="I6" s="153"/>
      <c r="R6" s="12"/>
      <c r="S6" s="13"/>
      <c r="T6" s="853"/>
      <c r="U6" s="852"/>
      <c r="V6" s="852"/>
      <c r="W6" s="852"/>
      <c r="X6" s="852"/>
      <c r="Y6" s="852"/>
      <c r="Z6" s="852"/>
      <c r="AA6" s="852"/>
      <c r="AB6" s="169"/>
    </row>
    <row r="7" spans="2:28" ht="12.75" customHeight="1" thickBot="1">
      <c r="B7" s="151"/>
      <c r="C7" s="152"/>
      <c r="D7" s="152"/>
      <c r="E7" s="152"/>
      <c r="F7" s="152"/>
      <c r="G7" s="152"/>
      <c r="H7" s="153"/>
      <c r="I7" s="153"/>
      <c r="R7" s="12"/>
      <c r="S7" s="13"/>
      <c r="T7" s="853"/>
      <c r="U7" s="852"/>
      <c r="V7" s="852"/>
      <c r="W7" s="852"/>
      <c r="X7" s="852"/>
      <c r="Y7" s="852"/>
      <c r="Z7" s="852"/>
      <c r="AA7" s="852"/>
      <c r="AB7" s="169"/>
    </row>
    <row r="8" spans="2:28" ht="15.75" customHeight="1" thickBot="1">
      <c r="B8" s="1591" t="s">
        <v>33</v>
      </c>
      <c r="C8" s="1592"/>
      <c r="D8" s="1592"/>
      <c r="E8" s="1592"/>
      <c r="F8" s="1592"/>
      <c r="G8" s="1592"/>
      <c r="H8" s="1593"/>
      <c r="I8" s="212"/>
      <c r="K8" s="50" t="s">
        <v>482</v>
      </c>
      <c r="L8" s="1559" t="str">
        <f>IF(ISERROR(S14),"Data Input Error",IF(S14&lt;&gt;SUM(S15:S17),"Multiple Options Entered",IF(S14&gt;0,"Data Entered Correctly","Data Not Entered")))</f>
        <v>Data Not Entered</v>
      </c>
      <c r="M8" s="1560"/>
      <c r="T8" s="243"/>
      <c r="U8" s="1404" t="s">
        <v>543</v>
      </c>
      <c r="V8" s="1404"/>
      <c r="W8" s="1404"/>
      <c r="X8" s="1404"/>
      <c r="Y8" s="1404"/>
      <c r="Z8" s="1404"/>
      <c r="AA8" s="1404"/>
      <c r="AB8" s="169"/>
    </row>
    <row r="9" spans="2:28" ht="37.5" customHeight="1">
      <c r="B9" s="1594"/>
      <c r="C9" s="1595"/>
      <c r="D9" s="1595"/>
      <c r="E9" s="1595"/>
      <c r="F9" s="1595"/>
      <c r="G9" s="1595"/>
      <c r="H9" s="1596"/>
      <c r="I9" s="184"/>
      <c r="T9" s="1491"/>
      <c r="U9" s="1404"/>
      <c r="V9" s="1404"/>
      <c r="W9" s="1404"/>
      <c r="X9" s="1404"/>
      <c r="Y9" s="1404"/>
      <c r="Z9" s="1404"/>
      <c r="AA9" s="1404"/>
      <c r="AB9" s="169"/>
    </row>
    <row r="10" spans="2:28" ht="12" customHeight="1">
      <c r="B10" s="15"/>
      <c r="H10" s="34"/>
      <c r="I10" s="34"/>
      <c r="T10" s="1491"/>
      <c r="U10" s="1405" t="s">
        <v>544</v>
      </c>
      <c r="V10" s="1405"/>
      <c r="W10" s="1405"/>
      <c r="X10" s="1405"/>
      <c r="Y10" s="1405"/>
      <c r="Z10" s="1405"/>
      <c r="AA10" s="1405"/>
      <c r="AB10" s="169"/>
    </row>
    <row r="11" spans="2:28" ht="21.75" customHeight="1">
      <c r="B11" s="1589" t="s">
        <v>523</v>
      </c>
      <c r="C11" s="1590"/>
      <c r="D11" s="1582" t="s">
        <v>524</v>
      </c>
      <c r="E11" s="1583"/>
      <c r="F11" s="1583"/>
      <c r="G11" s="1583"/>
      <c r="H11" s="1584"/>
      <c r="I11" s="34"/>
      <c r="T11" s="1491"/>
      <c r="U11" s="1405"/>
      <c r="V11" s="1405"/>
      <c r="W11" s="1405"/>
      <c r="X11" s="1405"/>
      <c r="Y11" s="1405"/>
      <c r="Z11" s="1405"/>
      <c r="AA11" s="1405"/>
      <c r="AB11" s="169"/>
    </row>
    <row r="12" spans="2:28" ht="15" customHeight="1">
      <c r="B12" s="1580" t="s">
        <v>25</v>
      </c>
      <c r="C12" s="1578" t="s">
        <v>26</v>
      </c>
      <c r="D12" s="1587" t="s">
        <v>214</v>
      </c>
      <c r="E12" s="1588"/>
      <c r="F12" s="215" t="s">
        <v>465</v>
      </c>
      <c r="G12" s="1585" t="s">
        <v>466</v>
      </c>
      <c r="H12" s="1586"/>
      <c r="I12" s="1549" t="s">
        <v>15</v>
      </c>
      <c r="K12" s="1573" t="s">
        <v>484</v>
      </c>
      <c r="L12" s="1573"/>
      <c r="M12" s="1573"/>
      <c r="N12" s="1573"/>
      <c r="O12" s="1573"/>
      <c r="P12" s="1573"/>
      <c r="Q12" s="13"/>
      <c r="R12" s="1359" t="s">
        <v>481</v>
      </c>
      <c r="S12" s="1360"/>
      <c r="T12" s="243"/>
      <c r="U12" s="1404" t="s">
        <v>545</v>
      </c>
      <c r="V12" s="1404"/>
      <c r="W12" s="1404"/>
      <c r="X12" s="1404"/>
      <c r="Y12" s="1404"/>
      <c r="Z12" s="1404"/>
      <c r="AA12" s="1404"/>
      <c r="AB12" s="169"/>
    </row>
    <row r="13" spans="2:28" ht="42" customHeight="1">
      <c r="B13" s="1581"/>
      <c r="C13" s="1579"/>
      <c r="D13" s="201" t="s">
        <v>20</v>
      </c>
      <c r="E13" s="201" t="s">
        <v>21</v>
      </c>
      <c r="F13" s="216" t="s">
        <v>29</v>
      </c>
      <c r="G13" s="150" t="s">
        <v>27</v>
      </c>
      <c r="H13" s="214" t="s">
        <v>28</v>
      </c>
      <c r="I13" s="1550"/>
      <c r="K13" s="54" t="s">
        <v>313</v>
      </c>
      <c r="L13" s="54" t="s">
        <v>520</v>
      </c>
      <c r="M13" s="54" t="s">
        <v>521</v>
      </c>
      <c r="N13" s="54" t="s">
        <v>314</v>
      </c>
      <c r="O13" s="54" t="s">
        <v>467</v>
      </c>
      <c r="P13" s="54" t="s">
        <v>298</v>
      </c>
      <c r="R13" s="43" t="s">
        <v>402</v>
      </c>
      <c r="S13" s="267" t="s">
        <v>483</v>
      </c>
      <c r="T13" s="1491"/>
      <c r="U13" s="249"/>
      <c r="V13" s="1404" t="s">
        <v>546</v>
      </c>
      <c r="W13" s="1404"/>
      <c r="X13" s="1404"/>
      <c r="Y13" s="1404"/>
      <c r="Z13" s="1404"/>
      <c r="AA13" s="1404"/>
      <c r="AB13" s="169"/>
    </row>
    <row r="14" spans="2:28" ht="12.75" customHeight="1">
      <c r="B14" s="35"/>
      <c r="C14" s="36"/>
      <c r="D14" s="37"/>
      <c r="E14" s="37"/>
      <c r="F14" s="51"/>
      <c r="G14" s="51"/>
      <c r="H14" s="210"/>
      <c r="I14" s="209" t="str">
        <f>IF(AND(D14&gt;0,F14&gt;0),"Multiple Values!",IF(AND(G14&gt;0,F14&gt;0),"Multiple Values!",IF(AND(D14&gt;0,G14&gt;0),"Multiple Values!",IF(D14&gt;0,"Preferred Option",IF(G14&gt;0,"Third Option",IF(F14&gt;0,"Second Option",""))))))</f>
        <v/>
      </c>
      <c r="K14" s="52" t="str">
        <f>IF(ISBLANK(D14), "", VLOOKUP(E14, FuelUnitsConvert, 2, FALSE)*D14)</f>
        <v/>
      </c>
      <c r="L14" s="52" t="str">
        <f>IF(ISBLANK(B14), "", VLOOKUP(VLOOKUP(B14,AirFactors,2,FALSE),FuelFactors,2,FALSE))</f>
        <v/>
      </c>
      <c r="M14" s="52" t="str">
        <f>IF(F14&gt;0, VLOOKUP(B14, AirFactors, 3, FALSE)*F14, "")</f>
        <v/>
      </c>
      <c r="N14" s="52" t="str">
        <f t="shared" ref="N14:N36" si="0">IF(G14&gt;0, VLOOKUP(H14, FlightDistanceConversion, 2, FALSE)*G14, "")</f>
        <v/>
      </c>
      <c r="O14" s="52" t="str">
        <f>IF(G14&gt;0, N14/VLOOKUP(B14, AirFactors, 4, FALSE), "")</f>
        <v/>
      </c>
      <c r="P14" s="53" t="str">
        <f>IF((D14+F14+G14)=0,"",IF(D14&gt;0,K14,IF(F14&gt;0,M14,IF(G14&gt;0,O14,"")))*L14)</f>
        <v/>
      </c>
      <c r="R14" s="55" t="s">
        <v>403</v>
      </c>
      <c r="S14" s="273">
        <f>SUM(P:P)</f>
        <v>0</v>
      </c>
      <c r="T14" s="1504"/>
      <c r="U14" s="249"/>
      <c r="V14" s="1404" t="s">
        <v>547</v>
      </c>
      <c r="W14" s="1404"/>
      <c r="X14" s="1404"/>
      <c r="Y14" s="1404"/>
      <c r="Z14" s="1404"/>
      <c r="AA14" s="1404"/>
      <c r="AB14" s="169"/>
    </row>
    <row r="15" spans="2:28" ht="13">
      <c r="B15" s="35"/>
      <c r="C15" s="36"/>
      <c r="D15" s="37"/>
      <c r="E15" s="37"/>
      <c r="F15" s="51"/>
      <c r="G15" s="51"/>
      <c r="H15" s="210"/>
      <c r="I15" s="209" t="str">
        <f t="shared" ref="I15:I36" si="1">IF(AND(D15&gt;0,F15&gt;0),"Multiple Values!",IF(AND(G15&gt;0,F15&gt;0),"Multiple Values!",IF(AND(D15&gt;0,G15&gt;0),"Multiple Values!",IF(D15&gt;0,"Preferred Option",IF(G15&gt;0,"Third Option",IF(F15&gt;0,"Second Option",""))))))</f>
        <v/>
      </c>
      <c r="K15" s="52" t="str">
        <f t="shared" ref="K15:K36" si="2">IF(ISBLANK(D15), "", VLOOKUP(E15, FuelUnitsConvert, 2, FALSE)*D15)</f>
        <v/>
      </c>
      <c r="L15" s="52" t="str">
        <f t="shared" ref="L15:L36" si="3">IF(ISBLANK(B15), "", VLOOKUP(VLOOKUP(B15,AirFactors,2,FALSE),FuelFactors,2,FALSE))</f>
        <v/>
      </c>
      <c r="M15" s="52" t="str">
        <f t="shared" ref="M15:M36" si="4">IF(F15&gt;0, VLOOKUP(B15, AirFactors, 3, FALSE)*F15, "")</f>
        <v/>
      </c>
      <c r="N15" s="52" t="str">
        <f t="shared" si="0"/>
        <v/>
      </c>
      <c r="O15" s="52" t="str">
        <f t="shared" ref="O15:O36" si="5">IF(G15&gt;0, N15/VLOOKUP(B15, AirFactors, 4, FALSE), "")</f>
        <v/>
      </c>
      <c r="P15" s="53" t="str">
        <f t="shared" ref="P15:P36" si="6">IF((D15+F15+G15)=0,"",IF(D15&gt;0,K15,IF(F15&gt;0,M15,IF(G15&gt;0,O15,"")))*L15)</f>
        <v/>
      </c>
      <c r="R15" s="56" t="s">
        <v>406</v>
      </c>
      <c r="S15" s="274">
        <f>SUMIF(D:D, "&gt;0",P:P )</f>
        <v>0</v>
      </c>
      <c r="T15" s="243"/>
      <c r="U15" s="249"/>
      <c r="V15" s="1404"/>
      <c r="W15" s="1404"/>
      <c r="X15" s="1404"/>
      <c r="Y15" s="1404"/>
      <c r="Z15" s="1404"/>
      <c r="AA15" s="1404"/>
      <c r="AB15" s="169"/>
    </row>
    <row r="16" spans="2:28" ht="13">
      <c r="B16" s="35"/>
      <c r="C16" s="36"/>
      <c r="D16" s="37"/>
      <c r="E16" s="37"/>
      <c r="F16" s="51"/>
      <c r="G16" s="51"/>
      <c r="H16" s="210"/>
      <c r="I16" s="209" t="str">
        <f t="shared" si="1"/>
        <v/>
      </c>
      <c r="K16" s="52" t="str">
        <f t="shared" si="2"/>
        <v/>
      </c>
      <c r="L16" s="52" t="str">
        <f t="shared" si="3"/>
        <v/>
      </c>
      <c r="M16" s="52" t="str">
        <f t="shared" si="4"/>
        <v/>
      </c>
      <c r="N16" s="52" t="str">
        <f t="shared" si="0"/>
        <v/>
      </c>
      <c r="O16" s="52" t="str">
        <f t="shared" si="5"/>
        <v/>
      </c>
      <c r="P16" s="53" t="str">
        <f t="shared" si="6"/>
        <v/>
      </c>
      <c r="R16" s="57" t="s">
        <v>468</v>
      </c>
      <c r="S16" s="274">
        <f>SUMIF(M:M, "&gt;0",P:P )</f>
        <v>0</v>
      </c>
      <c r="T16" s="251"/>
      <c r="U16" s="249"/>
      <c r="V16" s="1404" t="s">
        <v>548</v>
      </c>
      <c r="W16" s="1404"/>
      <c r="X16" s="1404"/>
      <c r="Y16" s="1404"/>
      <c r="Z16" s="1404"/>
      <c r="AA16" s="1404"/>
      <c r="AB16" s="169"/>
    </row>
    <row r="17" spans="2:28" ht="13">
      <c r="B17" s="35"/>
      <c r="C17" s="36"/>
      <c r="D17" s="37"/>
      <c r="E17" s="37"/>
      <c r="F17" s="51"/>
      <c r="G17" s="51"/>
      <c r="H17" s="210"/>
      <c r="I17" s="209" t="str">
        <f t="shared" si="1"/>
        <v/>
      </c>
      <c r="K17" s="52" t="str">
        <f t="shared" si="2"/>
        <v/>
      </c>
      <c r="L17" s="52" t="str">
        <f t="shared" si="3"/>
        <v/>
      </c>
      <c r="M17" s="52" t="str">
        <f t="shared" si="4"/>
        <v/>
      </c>
      <c r="N17" s="52" t="str">
        <f t="shared" si="0"/>
        <v/>
      </c>
      <c r="O17" s="52" t="str">
        <f t="shared" si="5"/>
        <v/>
      </c>
      <c r="P17" s="53" t="str">
        <f t="shared" si="6"/>
        <v/>
      </c>
      <c r="R17" s="57" t="s">
        <v>469</v>
      </c>
      <c r="S17" s="274">
        <f>SUMIF(O:O, "&gt;0",P:P )</f>
        <v>0</v>
      </c>
      <c r="T17" s="252"/>
      <c r="U17" s="249"/>
      <c r="V17" s="1404"/>
      <c r="W17" s="1404"/>
      <c r="X17" s="1404"/>
      <c r="Y17" s="1404"/>
      <c r="Z17" s="1404"/>
      <c r="AA17" s="1404"/>
      <c r="AB17" s="169"/>
    </row>
    <row r="18" spans="2:28" ht="13">
      <c r="B18" s="35"/>
      <c r="C18" s="36"/>
      <c r="D18" s="37"/>
      <c r="E18" s="37"/>
      <c r="F18" s="51"/>
      <c r="G18" s="51"/>
      <c r="H18" s="210"/>
      <c r="I18" s="209" t="str">
        <f t="shared" si="1"/>
        <v/>
      </c>
      <c r="K18" s="52" t="str">
        <f t="shared" si="2"/>
        <v/>
      </c>
      <c r="L18" s="52" t="str">
        <f t="shared" si="3"/>
        <v/>
      </c>
      <c r="M18" s="52" t="str">
        <f t="shared" si="4"/>
        <v/>
      </c>
      <c r="N18" s="52" t="str">
        <f t="shared" si="0"/>
        <v/>
      </c>
      <c r="O18" s="52" t="str">
        <f t="shared" si="5"/>
        <v/>
      </c>
      <c r="P18" s="53" t="str">
        <f t="shared" si="6"/>
        <v/>
      </c>
      <c r="R18" s="31"/>
      <c r="T18" s="252"/>
      <c r="U18" s="249"/>
      <c r="V18" s="1404"/>
      <c r="W18" s="1404"/>
      <c r="X18" s="1404"/>
      <c r="Y18" s="1404"/>
      <c r="Z18" s="1404"/>
      <c r="AA18" s="1404"/>
      <c r="AB18" s="169"/>
    </row>
    <row r="19" spans="2:28" ht="13.5" thickBot="1">
      <c r="B19" s="35"/>
      <c r="C19" s="36"/>
      <c r="D19" s="37"/>
      <c r="E19" s="37"/>
      <c r="F19" s="51"/>
      <c r="G19" s="51"/>
      <c r="H19" s="210"/>
      <c r="I19" s="209" t="str">
        <f t="shared" si="1"/>
        <v/>
      </c>
      <c r="K19" s="52" t="str">
        <f t="shared" si="2"/>
        <v/>
      </c>
      <c r="L19" s="52" t="str">
        <f t="shared" si="3"/>
        <v/>
      </c>
      <c r="M19" s="52" t="str">
        <f t="shared" si="4"/>
        <v/>
      </c>
      <c r="N19" s="52" t="str">
        <f t="shared" si="0"/>
        <v/>
      </c>
      <c r="O19" s="52" t="str">
        <f t="shared" si="5"/>
        <v/>
      </c>
      <c r="P19" s="53" t="str">
        <f t="shared" si="6"/>
        <v/>
      </c>
      <c r="R19" s="31"/>
      <c r="T19" s="254"/>
      <c r="U19" s="255"/>
      <c r="V19" s="1572"/>
      <c r="W19" s="1572"/>
      <c r="X19" s="1572"/>
      <c r="Y19" s="1572"/>
      <c r="Z19" s="1572"/>
      <c r="AA19" s="1572"/>
      <c r="AB19" s="257"/>
    </row>
    <row r="20" spans="2:28" ht="13">
      <c r="B20" s="35"/>
      <c r="C20" s="36"/>
      <c r="D20" s="37"/>
      <c r="E20" s="37"/>
      <c r="F20" s="51"/>
      <c r="G20" s="51"/>
      <c r="H20" s="210"/>
      <c r="I20" s="209" t="str">
        <f t="shared" si="1"/>
        <v/>
      </c>
      <c r="K20" s="52" t="str">
        <f t="shared" si="2"/>
        <v/>
      </c>
      <c r="L20" s="52" t="str">
        <f t="shared" si="3"/>
        <v/>
      </c>
      <c r="M20" s="52" t="str">
        <f t="shared" si="4"/>
        <v/>
      </c>
      <c r="N20" s="52" t="str">
        <f t="shared" si="0"/>
        <v/>
      </c>
      <c r="O20" s="52" t="str">
        <f t="shared" si="5"/>
        <v/>
      </c>
      <c r="P20" s="53" t="str">
        <f t="shared" si="6"/>
        <v/>
      </c>
      <c r="R20" s="31"/>
      <c r="T20" s="253"/>
    </row>
    <row r="21" spans="2:28" ht="13">
      <c r="B21" s="35"/>
      <c r="C21" s="36"/>
      <c r="D21" s="37"/>
      <c r="E21" s="37"/>
      <c r="F21" s="51"/>
      <c r="G21" s="51"/>
      <c r="H21" s="210"/>
      <c r="I21" s="209" t="str">
        <f t="shared" si="1"/>
        <v/>
      </c>
      <c r="K21" s="52" t="str">
        <f t="shared" si="2"/>
        <v/>
      </c>
      <c r="L21" s="52" t="str">
        <f t="shared" si="3"/>
        <v/>
      </c>
      <c r="M21" s="52" t="str">
        <f t="shared" si="4"/>
        <v/>
      </c>
      <c r="N21" s="52" t="str">
        <f t="shared" si="0"/>
        <v/>
      </c>
      <c r="O21" s="52" t="str">
        <f t="shared" si="5"/>
        <v/>
      </c>
      <c r="P21" s="53" t="str">
        <f t="shared" si="6"/>
        <v/>
      </c>
      <c r="R21" s="31"/>
      <c r="T21" s="253"/>
    </row>
    <row r="22" spans="2:28" ht="13">
      <c r="B22" s="35"/>
      <c r="C22" s="36"/>
      <c r="D22" s="37"/>
      <c r="E22" s="37"/>
      <c r="F22" s="51"/>
      <c r="G22" s="51"/>
      <c r="H22" s="210"/>
      <c r="I22" s="209" t="str">
        <f t="shared" si="1"/>
        <v/>
      </c>
      <c r="K22" s="52" t="str">
        <f t="shared" si="2"/>
        <v/>
      </c>
      <c r="L22" s="52" t="str">
        <f t="shared" si="3"/>
        <v/>
      </c>
      <c r="M22" s="52" t="str">
        <f t="shared" si="4"/>
        <v/>
      </c>
      <c r="N22" s="52" t="str">
        <f t="shared" si="0"/>
        <v/>
      </c>
      <c r="O22" s="52" t="str">
        <f t="shared" si="5"/>
        <v/>
      </c>
      <c r="P22" s="53" t="str">
        <f t="shared" si="6"/>
        <v/>
      </c>
      <c r="R22" s="31"/>
      <c r="T22" s="256"/>
      <c r="U22" s="333" t="s">
        <v>645</v>
      </c>
    </row>
    <row r="23" spans="2:28" ht="13">
      <c r="B23" s="35"/>
      <c r="C23" s="36"/>
      <c r="D23" s="37"/>
      <c r="E23" s="37"/>
      <c r="F23" s="51"/>
      <c r="G23" s="51"/>
      <c r="H23" s="210"/>
      <c r="I23" s="209" t="str">
        <f t="shared" si="1"/>
        <v/>
      </c>
      <c r="K23" s="52" t="str">
        <f t="shared" si="2"/>
        <v/>
      </c>
      <c r="L23" s="52" t="str">
        <f t="shared" si="3"/>
        <v/>
      </c>
      <c r="M23" s="52" t="str">
        <f t="shared" si="4"/>
        <v/>
      </c>
      <c r="N23" s="52" t="str">
        <f t="shared" si="0"/>
        <v/>
      </c>
      <c r="O23" s="52" t="str">
        <f t="shared" si="5"/>
        <v/>
      </c>
      <c r="P23" s="53" t="str">
        <f t="shared" si="6"/>
        <v/>
      </c>
      <c r="R23" s="31"/>
      <c r="T23" s="253"/>
    </row>
    <row r="24" spans="2:28" ht="13">
      <c r="B24" s="35"/>
      <c r="C24" s="36"/>
      <c r="D24" s="37"/>
      <c r="E24" s="37"/>
      <c r="F24" s="51"/>
      <c r="G24" s="51"/>
      <c r="H24" s="210"/>
      <c r="I24" s="209" t="str">
        <f t="shared" si="1"/>
        <v/>
      </c>
      <c r="K24" s="52" t="str">
        <f t="shared" si="2"/>
        <v/>
      </c>
      <c r="L24" s="52" t="str">
        <f t="shared" si="3"/>
        <v/>
      </c>
      <c r="M24" s="52" t="str">
        <f t="shared" si="4"/>
        <v/>
      </c>
      <c r="N24" s="52" t="str">
        <f t="shared" si="0"/>
        <v/>
      </c>
      <c r="O24" s="52" t="str">
        <f t="shared" si="5"/>
        <v/>
      </c>
      <c r="P24" s="53" t="str">
        <f t="shared" si="6"/>
        <v/>
      </c>
      <c r="R24" s="31"/>
      <c r="T24" s="253"/>
    </row>
    <row r="25" spans="2:28" ht="13">
      <c r="B25" s="35"/>
      <c r="C25" s="36"/>
      <c r="D25" s="37"/>
      <c r="E25" s="37"/>
      <c r="F25" s="51"/>
      <c r="G25" s="51"/>
      <c r="H25" s="210"/>
      <c r="I25" s="209" t="str">
        <f t="shared" si="1"/>
        <v/>
      </c>
      <c r="K25" s="52" t="str">
        <f t="shared" si="2"/>
        <v/>
      </c>
      <c r="L25" s="52" t="str">
        <f t="shared" si="3"/>
        <v/>
      </c>
      <c r="M25" s="52" t="str">
        <f t="shared" si="4"/>
        <v/>
      </c>
      <c r="N25" s="52" t="str">
        <f t="shared" si="0"/>
        <v/>
      </c>
      <c r="O25" s="52" t="str">
        <f t="shared" si="5"/>
        <v/>
      </c>
      <c r="P25" s="53" t="str">
        <f t="shared" si="6"/>
        <v/>
      </c>
      <c r="R25" s="31"/>
      <c r="T25" s="256"/>
    </row>
    <row r="26" spans="2:28" ht="13">
      <c r="B26" s="35"/>
      <c r="C26" s="36"/>
      <c r="D26" s="37"/>
      <c r="E26" s="37"/>
      <c r="F26" s="51"/>
      <c r="G26" s="51"/>
      <c r="H26" s="210"/>
      <c r="I26" s="209" t="str">
        <f t="shared" si="1"/>
        <v/>
      </c>
      <c r="K26" s="52" t="str">
        <f t="shared" si="2"/>
        <v/>
      </c>
      <c r="L26" s="52" t="str">
        <f t="shared" si="3"/>
        <v/>
      </c>
      <c r="M26" s="52" t="str">
        <f t="shared" si="4"/>
        <v/>
      </c>
      <c r="N26" s="52" t="str">
        <f t="shared" si="0"/>
        <v/>
      </c>
      <c r="O26" s="52" t="str">
        <f t="shared" si="5"/>
        <v/>
      </c>
      <c r="P26" s="53" t="str">
        <f t="shared" si="6"/>
        <v/>
      </c>
      <c r="R26" s="31"/>
      <c r="T26" s="253"/>
    </row>
    <row r="27" spans="2:28" ht="13">
      <c r="B27" s="35"/>
      <c r="C27" s="36"/>
      <c r="D27" s="37"/>
      <c r="E27" s="37"/>
      <c r="F27" s="51"/>
      <c r="G27" s="51"/>
      <c r="H27" s="210"/>
      <c r="I27" s="209" t="str">
        <f t="shared" si="1"/>
        <v/>
      </c>
      <c r="K27" s="52" t="str">
        <f t="shared" si="2"/>
        <v/>
      </c>
      <c r="L27" s="52" t="str">
        <f t="shared" si="3"/>
        <v/>
      </c>
      <c r="M27" s="52" t="str">
        <f t="shared" si="4"/>
        <v/>
      </c>
      <c r="N27" s="52" t="str">
        <f t="shared" si="0"/>
        <v/>
      </c>
      <c r="O27" s="52" t="str">
        <f t="shared" si="5"/>
        <v/>
      </c>
      <c r="P27" s="53" t="str">
        <f t="shared" si="6"/>
        <v/>
      </c>
      <c r="R27" s="31"/>
      <c r="T27" s="172"/>
    </row>
    <row r="28" spans="2:28" ht="13">
      <c r="B28" s="35"/>
      <c r="C28" s="36"/>
      <c r="D28" s="37"/>
      <c r="E28" s="37"/>
      <c r="F28" s="51"/>
      <c r="G28" s="51"/>
      <c r="H28" s="210"/>
      <c r="I28" s="209" t="str">
        <f t="shared" si="1"/>
        <v/>
      </c>
      <c r="K28" s="52" t="str">
        <f t="shared" si="2"/>
        <v/>
      </c>
      <c r="L28" s="52" t="str">
        <f t="shared" si="3"/>
        <v/>
      </c>
      <c r="M28" s="52" t="str">
        <f t="shared" si="4"/>
        <v/>
      </c>
      <c r="N28" s="52" t="str">
        <f t="shared" si="0"/>
        <v/>
      </c>
      <c r="O28" s="52" t="str">
        <f t="shared" si="5"/>
        <v/>
      </c>
      <c r="P28" s="53" t="str">
        <f t="shared" si="6"/>
        <v/>
      </c>
      <c r="R28" s="31"/>
    </row>
    <row r="29" spans="2:28" ht="13">
      <c r="B29" s="35"/>
      <c r="C29" s="36"/>
      <c r="D29" s="37"/>
      <c r="E29" s="37"/>
      <c r="F29" s="51"/>
      <c r="G29" s="51"/>
      <c r="H29" s="210"/>
      <c r="I29" s="209" t="str">
        <f t="shared" si="1"/>
        <v/>
      </c>
      <c r="K29" s="52" t="str">
        <f t="shared" si="2"/>
        <v/>
      </c>
      <c r="L29" s="52" t="str">
        <f t="shared" si="3"/>
        <v/>
      </c>
      <c r="M29" s="52" t="str">
        <f t="shared" si="4"/>
        <v/>
      </c>
      <c r="N29" s="52" t="str">
        <f t="shared" si="0"/>
        <v/>
      </c>
      <c r="O29" s="52" t="str">
        <f t="shared" si="5"/>
        <v/>
      </c>
      <c r="P29" s="53" t="str">
        <f t="shared" si="6"/>
        <v/>
      </c>
      <c r="R29" s="31"/>
    </row>
    <row r="30" spans="2:28" ht="13">
      <c r="B30" s="35"/>
      <c r="C30" s="36"/>
      <c r="D30" s="37"/>
      <c r="E30" s="37"/>
      <c r="F30" s="51"/>
      <c r="G30" s="51"/>
      <c r="H30" s="210"/>
      <c r="I30" s="209" t="str">
        <f t="shared" si="1"/>
        <v/>
      </c>
      <c r="K30" s="52" t="str">
        <f t="shared" si="2"/>
        <v/>
      </c>
      <c r="L30" s="52" t="str">
        <f t="shared" si="3"/>
        <v/>
      </c>
      <c r="M30" s="52" t="str">
        <f t="shared" si="4"/>
        <v/>
      </c>
      <c r="N30" s="52" t="str">
        <f t="shared" si="0"/>
        <v/>
      </c>
      <c r="O30" s="52" t="str">
        <f t="shared" si="5"/>
        <v/>
      </c>
      <c r="P30" s="53" t="str">
        <f t="shared" si="6"/>
        <v/>
      </c>
      <c r="R30" s="31"/>
    </row>
    <row r="31" spans="2:28" ht="13">
      <c r="B31" s="35"/>
      <c r="C31" s="36"/>
      <c r="D31" s="37"/>
      <c r="E31" s="37"/>
      <c r="F31" s="51"/>
      <c r="G31" s="51"/>
      <c r="H31" s="210"/>
      <c r="I31" s="209" t="str">
        <f t="shared" si="1"/>
        <v/>
      </c>
      <c r="K31" s="52" t="str">
        <f t="shared" si="2"/>
        <v/>
      </c>
      <c r="L31" s="52" t="str">
        <f t="shared" si="3"/>
        <v/>
      </c>
      <c r="M31" s="52" t="str">
        <f t="shared" si="4"/>
        <v/>
      </c>
      <c r="N31" s="52" t="str">
        <f t="shared" si="0"/>
        <v/>
      </c>
      <c r="O31" s="52" t="str">
        <f t="shared" si="5"/>
        <v/>
      </c>
      <c r="P31" s="53" t="str">
        <f t="shared" si="6"/>
        <v/>
      </c>
      <c r="R31" s="31"/>
    </row>
    <row r="32" spans="2:28" ht="13">
      <c r="B32" s="35"/>
      <c r="C32" s="36"/>
      <c r="D32" s="37"/>
      <c r="E32" s="37"/>
      <c r="F32" s="51"/>
      <c r="G32" s="51"/>
      <c r="H32" s="210"/>
      <c r="I32" s="209" t="str">
        <f t="shared" si="1"/>
        <v/>
      </c>
      <c r="K32" s="52" t="str">
        <f t="shared" si="2"/>
        <v/>
      </c>
      <c r="L32" s="52" t="str">
        <f t="shared" si="3"/>
        <v/>
      </c>
      <c r="M32" s="52" t="str">
        <f t="shared" si="4"/>
        <v/>
      </c>
      <c r="N32" s="52" t="str">
        <f t="shared" si="0"/>
        <v/>
      </c>
      <c r="O32" s="52" t="str">
        <f t="shared" si="5"/>
        <v/>
      </c>
      <c r="P32" s="53" t="str">
        <f t="shared" si="6"/>
        <v/>
      </c>
      <c r="R32" s="31"/>
    </row>
    <row r="33" spans="2:19" ht="13">
      <c r="B33" s="35"/>
      <c r="C33" s="36"/>
      <c r="D33" s="37"/>
      <c r="E33" s="37"/>
      <c r="F33" s="51"/>
      <c r="G33" s="51"/>
      <c r="H33" s="210"/>
      <c r="I33" s="209" t="str">
        <f t="shared" si="1"/>
        <v/>
      </c>
      <c r="K33" s="52" t="str">
        <f t="shared" si="2"/>
        <v/>
      </c>
      <c r="L33" s="52" t="str">
        <f t="shared" si="3"/>
        <v/>
      </c>
      <c r="M33" s="52" t="str">
        <f t="shared" si="4"/>
        <v/>
      </c>
      <c r="N33" s="52" t="str">
        <f t="shared" si="0"/>
        <v/>
      </c>
      <c r="O33" s="52" t="str">
        <f t="shared" si="5"/>
        <v/>
      </c>
      <c r="P33" s="53" t="str">
        <f t="shared" si="6"/>
        <v/>
      </c>
      <c r="R33" s="31"/>
    </row>
    <row r="34" spans="2:19" ht="13">
      <c r="B34" s="35"/>
      <c r="C34" s="36"/>
      <c r="D34" s="37"/>
      <c r="E34" s="37"/>
      <c r="F34" s="51"/>
      <c r="G34" s="51"/>
      <c r="H34" s="210"/>
      <c r="I34" s="209" t="str">
        <f t="shared" si="1"/>
        <v/>
      </c>
      <c r="K34" s="52" t="str">
        <f t="shared" si="2"/>
        <v/>
      </c>
      <c r="L34" s="52" t="str">
        <f t="shared" si="3"/>
        <v/>
      </c>
      <c r="M34" s="52" t="str">
        <f t="shared" si="4"/>
        <v/>
      </c>
      <c r="N34" s="52" t="str">
        <f t="shared" si="0"/>
        <v/>
      </c>
      <c r="O34" s="52" t="str">
        <f t="shared" si="5"/>
        <v/>
      </c>
      <c r="P34" s="53" t="str">
        <f t="shared" si="6"/>
        <v/>
      </c>
      <c r="R34" s="31"/>
    </row>
    <row r="35" spans="2:19" ht="13">
      <c r="B35" s="35"/>
      <c r="C35" s="36"/>
      <c r="D35" s="37"/>
      <c r="E35" s="37"/>
      <c r="F35" s="51"/>
      <c r="G35" s="51"/>
      <c r="H35" s="210"/>
      <c r="I35" s="209" t="str">
        <f t="shared" si="1"/>
        <v/>
      </c>
      <c r="K35" s="52" t="str">
        <f t="shared" si="2"/>
        <v/>
      </c>
      <c r="L35" s="52" t="str">
        <f t="shared" si="3"/>
        <v/>
      </c>
      <c r="M35" s="52" t="str">
        <f t="shared" si="4"/>
        <v/>
      </c>
      <c r="N35" s="52" t="str">
        <f t="shared" si="0"/>
        <v/>
      </c>
      <c r="O35" s="52" t="str">
        <f t="shared" si="5"/>
        <v/>
      </c>
      <c r="P35" s="53" t="str">
        <f t="shared" si="6"/>
        <v/>
      </c>
      <c r="R35" s="31"/>
    </row>
    <row r="36" spans="2:19" ht="13">
      <c r="B36" s="538"/>
      <c r="C36" s="544"/>
      <c r="D36" s="541"/>
      <c r="E36" s="541"/>
      <c r="F36" s="545"/>
      <c r="G36" s="545"/>
      <c r="H36" s="542"/>
      <c r="I36" s="543" t="str">
        <f t="shared" si="1"/>
        <v/>
      </c>
      <c r="K36" s="52" t="str">
        <f t="shared" si="2"/>
        <v/>
      </c>
      <c r="L36" s="52" t="str">
        <f t="shared" si="3"/>
        <v/>
      </c>
      <c r="M36" s="52" t="str">
        <f t="shared" si="4"/>
        <v/>
      </c>
      <c r="N36" s="52" t="str">
        <f t="shared" si="0"/>
        <v/>
      </c>
      <c r="O36" s="52" t="str">
        <f t="shared" si="5"/>
        <v/>
      </c>
      <c r="P36" s="53" t="str">
        <f t="shared" si="6"/>
        <v/>
      </c>
      <c r="R36" s="31"/>
    </row>
    <row r="37" spans="2:19" ht="12.75" customHeight="1">
      <c r="B37" s="536"/>
      <c r="C37" s="534"/>
      <c r="D37" s="535"/>
      <c r="E37" s="535"/>
      <c r="F37" s="540"/>
      <c r="G37" s="540"/>
      <c r="H37" s="535"/>
      <c r="I37" s="537" t="str">
        <f t="shared" ref="I37:I100" si="7">IF(AND(D37&gt;0,F37&gt;0),"Multiple Values!",IF(AND(G37&gt;0,F37&gt;0),"Multiple Values!",IF(AND(D37&gt;0,G37&gt;0),"Multiple Values!",IF(D37&gt;0,"Preferred Option",IF(G37&gt;0,"Third Option",IF(F37&gt;0,"Second Option",""))))))</f>
        <v/>
      </c>
      <c r="K37" s="52" t="str">
        <f t="shared" ref="K37:K100" si="8">IF(ISBLANK(D37), "", VLOOKUP(E37, FuelUnitsConvert, 2, FALSE)*D37)</f>
        <v/>
      </c>
      <c r="L37" s="52" t="str">
        <f t="shared" ref="L37:L100" si="9">IF(ISBLANK(B37), "", VLOOKUP(VLOOKUP(B37,AirFactors,2,FALSE),FuelFactors,2,FALSE))</f>
        <v/>
      </c>
      <c r="M37" s="52" t="str">
        <f t="shared" ref="M37:M100" si="10">IF(F37&gt;0, VLOOKUP(B37, AirFactors, 3, FALSE)*F37, "")</f>
        <v/>
      </c>
      <c r="N37" s="52" t="str">
        <f t="shared" ref="N37:N100" si="11">IF(G37&gt;0, VLOOKUP(H37, FlightDistanceConversion, 2, FALSE)*G37, "")</f>
        <v/>
      </c>
      <c r="O37" s="52" t="str">
        <f t="shared" ref="O37:O100" si="12">IF(G37&gt;0, N37/VLOOKUP(B37, AirFactors, 4, FALSE), "")</f>
        <v/>
      </c>
      <c r="P37" s="53" t="str">
        <f t="shared" ref="P37:P100" si="13">IF((D37+F37+G37)=0,"",IF(D37&gt;0,K37,IF(F37&gt;0,M37,IF(G37&gt;0,O37,"")))*L37)</f>
        <v/>
      </c>
      <c r="Q37" s="175"/>
      <c r="R37" s="200"/>
      <c r="S37" s="175"/>
    </row>
    <row r="38" spans="2:19" ht="12.75" customHeight="1">
      <c r="B38" s="536"/>
      <c r="C38" s="534"/>
      <c r="D38" s="535"/>
      <c r="E38" s="535"/>
      <c r="F38" s="540"/>
      <c r="G38" s="540"/>
      <c r="H38" s="535"/>
      <c r="I38" s="537" t="str">
        <f t="shared" si="7"/>
        <v/>
      </c>
      <c r="K38" s="52" t="str">
        <f t="shared" si="8"/>
        <v/>
      </c>
      <c r="L38" s="52" t="str">
        <f t="shared" si="9"/>
        <v/>
      </c>
      <c r="M38" s="52" t="str">
        <f t="shared" si="10"/>
        <v/>
      </c>
      <c r="N38" s="52" t="str">
        <f t="shared" si="11"/>
        <v/>
      </c>
      <c r="O38" s="52" t="str">
        <f t="shared" si="12"/>
        <v/>
      </c>
      <c r="P38" s="53" t="str">
        <f t="shared" si="13"/>
        <v/>
      </c>
      <c r="Q38" s="175"/>
      <c r="R38" s="200"/>
      <c r="S38" s="175"/>
    </row>
    <row r="39" spans="2:19" ht="12.75" customHeight="1">
      <c r="B39" s="536"/>
      <c r="C39" s="534"/>
      <c r="D39" s="535"/>
      <c r="E39" s="535"/>
      <c r="F39" s="540"/>
      <c r="G39" s="540"/>
      <c r="H39" s="535"/>
      <c r="I39" s="537" t="str">
        <f t="shared" si="7"/>
        <v/>
      </c>
      <c r="K39" s="52" t="str">
        <f t="shared" si="8"/>
        <v/>
      </c>
      <c r="L39" s="52" t="str">
        <f t="shared" si="9"/>
        <v/>
      </c>
      <c r="M39" s="52" t="str">
        <f t="shared" si="10"/>
        <v/>
      </c>
      <c r="N39" s="52" t="str">
        <f t="shared" si="11"/>
        <v/>
      </c>
      <c r="O39" s="52" t="str">
        <f t="shared" si="12"/>
        <v/>
      </c>
      <c r="P39" s="53" t="str">
        <f t="shared" si="13"/>
        <v/>
      </c>
      <c r="Q39" s="175"/>
      <c r="R39" s="200"/>
      <c r="S39" s="175"/>
    </row>
    <row r="40" spans="2:19" ht="12.75" customHeight="1">
      <c r="B40" s="536"/>
      <c r="C40" s="534"/>
      <c r="D40" s="535"/>
      <c r="E40" s="535"/>
      <c r="F40" s="540"/>
      <c r="G40" s="540"/>
      <c r="H40" s="535"/>
      <c r="I40" s="537" t="str">
        <f t="shared" si="7"/>
        <v/>
      </c>
      <c r="K40" s="52" t="str">
        <f t="shared" si="8"/>
        <v/>
      </c>
      <c r="L40" s="52" t="str">
        <f t="shared" si="9"/>
        <v/>
      </c>
      <c r="M40" s="52" t="str">
        <f t="shared" si="10"/>
        <v/>
      </c>
      <c r="N40" s="52" t="str">
        <f t="shared" si="11"/>
        <v/>
      </c>
      <c r="O40" s="52" t="str">
        <f t="shared" si="12"/>
        <v/>
      </c>
      <c r="P40" s="53" t="str">
        <f t="shared" si="13"/>
        <v/>
      </c>
      <c r="Q40" s="175"/>
      <c r="R40" s="200"/>
      <c r="S40" s="175"/>
    </row>
    <row r="41" spans="2:19" ht="12.75" customHeight="1">
      <c r="B41" s="536"/>
      <c r="C41" s="534"/>
      <c r="D41" s="535"/>
      <c r="E41" s="535"/>
      <c r="F41" s="540"/>
      <c r="G41" s="540"/>
      <c r="H41" s="535"/>
      <c r="I41" s="537" t="str">
        <f t="shared" si="7"/>
        <v/>
      </c>
      <c r="K41" s="52" t="str">
        <f t="shared" si="8"/>
        <v/>
      </c>
      <c r="L41" s="52" t="str">
        <f t="shared" si="9"/>
        <v/>
      </c>
      <c r="M41" s="52" t="str">
        <f t="shared" si="10"/>
        <v/>
      </c>
      <c r="N41" s="52" t="str">
        <f t="shared" si="11"/>
        <v/>
      </c>
      <c r="O41" s="52" t="str">
        <f t="shared" si="12"/>
        <v/>
      </c>
      <c r="P41" s="53" t="str">
        <f t="shared" si="13"/>
        <v/>
      </c>
      <c r="Q41" s="175"/>
      <c r="R41" s="200"/>
      <c r="S41" s="175"/>
    </row>
    <row r="42" spans="2:19" ht="12.75" customHeight="1">
      <c r="B42" s="536"/>
      <c r="C42" s="534"/>
      <c r="D42" s="535"/>
      <c r="E42" s="535"/>
      <c r="F42" s="540"/>
      <c r="G42" s="540"/>
      <c r="H42" s="535"/>
      <c r="I42" s="537" t="str">
        <f t="shared" si="7"/>
        <v/>
      </c>
      <c r="K42" s="52" t="str">
        <f t="shared" si="8"/>
        <v/>
      </c>
      <c r="L42" s="52" t="str">
        <f t="shared" si="9"/>
        <v/>
      </c>
      <c r="M42" s="52" t="str">
        <f t="shared" si="10"/>
        <v/>
      </c>
      <c r="N42" s="52" t="str">
        <f t="shared" si="11"/>
        <v/>
      </c>
      <c r="O42" s="52" t="str">
        <f t="shared" si="12"/>
        <v/>
      </c>
      <c r="P42" s="53" t="str">
        <f t="shared" si="13"/>
        <v/>
      </c>
      <c r="Q42" s="175"/>
      <c r="R42" s="200"/>
      <c r="S42" s="175"/>
    </row>
    <row r="43" spans="2:19" ht="12.75" customHeight="1">
      <c r="B43" s="536"/>
      <c r="C43" s="534"/>
      <c r="D43" s="535"/>
      <c r="E43" s="535"/>
      <c r="F43" s="540"/>
      <c r="G43" s="540"/>
      <c r="H43" s="535"/>
      <c r="I43" s="537" t="str">
        <f t="shared" si="7"/>
        <v/>
      </c>
      <c r="K43" s="52" t="str">
        <f t="shared" si="8"/>
        <v/>
      </c>
      <c r="L43" s="52" t="str">
        <f t="shared" si="9"/>
        <v/>
      </c>
      <c r="M43" s="52" t="str">
        <f t="shared" si="10"/>
        <v/>
      </c>
      <c r="N43" s="52" t="str">
        <f t="shared" si="11"/>
        <v/>
      </c>
      <c r="O43" s="52" t="str">
        <f t="shared" si="12"/>
        <v/>
      </c>
      <c r="P43" s="53" t="str">
        <f t="shared" si="13"/>
        <v/>
      </c>
      <c r="Q43" s="175"/>
      <c r="R43" s="200"/>
      <c r="S43" s="175"/>
    </row>
    <row r="44" spans="2:19" ht="12.75" customHeight="1">
      <c r="B44" s="536"/>
      <c r="C44" s="534"/>
      <c r="D44" s="535"/>
      <c r="E44" s="535"/>
      <c r="F44" s="540"/>
      <c r="G44" s="540"/>
      <c r="H44" s="535"/>
      <c r="I44" s="537" t="str">
        <f t="shared" si="7"/>
        <v/>
      </c>
      <c r="K44" s="52" t="str">
        <f t="shared" si="8"/>
        <v/>
      </c>
      <c r="L44" s="52" t="str">
        <f t="shared" si="9"/>
        <v/>
      </c>
      <c r="M44" s="52" t="str">
        <f t="shared" si="10"/>
        <v/>
      </c>
      <c r="N44" s="52" t="str">
        <f t="shared" si="11"/>
        <v/>
      </c>
      <c r="O44" s="52" t="str">
        <f t="shared" si="12"/>
        <v/>
      </c>
      <c r="P44" s="53" t="str">
        <f t="shared" si="13"/>
        <v/>
      </c>
      <c r="Q44" s="175"/>
      <c r="R44" s="200"/>
      <c r="S44" s="175"/>
    </row>
    <row r="45" spans="2:19" ht="12.75" customHeight="1">
      <c r="B45" s="536"/>
      <c r="C45" s="534"/>
      <c r="D45" s="535"/>
      <c r="E45" s="535"/>
      <c r="F45" s="540"/>
      <c r="G45" s="540"/>
      <c r="H45" s="535"/>
      <c r="I45" s="537" t="str">
        <f t="shared" si="7"/>
        <v/>
      </c>
      <c r="K45" s="52" t="str">
        <f t="shared" si="8"/>
        <v/>
      </c>
      <c r="L45" s="52" t="str">
        <f t="shared" si="9"/>
        <v/>
      </c>
      <c r="M45" s="52" t="str">
        <f t="shared" si="10"/>
        <v/>
      </c>
      <c r="N45" s="52" t="str">
        <f t="shared" si="11"/>
        <v/>
      </c>
      <c r="O45" s="52" t="str">
        <f t="shared" si="12"/>
        <v/>
      </c>
      <c r="P45" s="53" t="str">
        <f t="shared" si="13"/>
        <v/>
      </c>
      <c r="Q45" s="175"/>
      <c r="R45" s="200"/>
      <c r="S45" s="175"/>
    </row>
    <row r="46" spans="2:19" ht="12.75" customHeight="1">
      <c r="B46" s="536"/>
      <c r="C46" s="534"/>
      <c r="D46" s="535"/>
      <c r="E46" s="535"/>
      <c r="F46" s="540"/>
      <c r="G46" s="540"/>
      <c r="H46" s="535"/>
      <c r="I46" s="537" t="str">
        <f t="shared" si="7"/>
        <v/>
      </c>
      <c r="K46" s="52" t="str">
        <f t="shared" si="8"/>
        <v/>
      </c>
      <c r="L46" s="52" t="str">
        <f t="shared" si="9"/>
        <v/>
      </c>
      <c r="M46" s="52" t="str">
        <f t="shared" si="10"/>
        <v/>
      </c>
      <c r="N46" s="52" t="str">
        <f t="shared" si="11"/>
        <v/>
      </c>
      <c r="O46" s="52" t="str">
        <f t="shared" si="12"/>
        <v/>
      </c>
      <c r="P46" s="53" t="str">
        <f t="shared" si="13"/>
        <v/>
      </c>
      <c r="Q46" s="175"/>
      <c r="R46" s="200"/>
      <c r="S46" s="175"/>
    </row>
    <row r="47" spans="2:19" ht="12.75" customHeight="1">
      <c r="B47" s="536"/>
      <c r="C47" s="534"/>
      <c r="D47" s="535"/>
      <c r="E47" s="535"/>
      <c r="F47" s="540"/>
      <c r="G47" s="540"/>
      <c r="H47" s="535"/>
      <c r="I47" s="537" t="str">
        <f t="shared" si="7"/>
        <v/>
      </c>
      <c r="K47" s="52" t="str">
        <f t="shared" si="8"/>
        <v/>
      </c>
      <c r="L47" s="52" t="str">
        <f t="shared" si="9"/>
        <v/>
      </c>
      <c r="M47" s="52" t="str">
        <f t="shared" si="10"/>
        <v/>
      </c>
      <c r="N47" s="52" t="str">
        <f t="shared" si="11"/>
        <v/>
      </c>
      <c r="O47" s="52" t="str">
        <f t="shared" si="12"/>
        <v/>
      </c>
      <c r="P47" s="53" t="str">
        <f t="shared" si="13"/>
        <v/>
      </c>
      <c r="Q47" s="175"/>
      <c r="R47" s="200"/>
      <c r="S47" s="175"/>
    </row>
    <row r="48" spans="2:19" ht="12.75" customHeight="1">
      <c r="B48" s="536"/>
      <c r="C48" s="534"/>
      <c r="D48" s="535"/>
      <c r="E48" s="535"/>
      <c r="F48" s="540"/>
      <c r="G48" s="540"/>
      <c r="H48" s="535"/>
      <c r="I48" s="537" t="str">
        <f t="shared" si="7"/>
        <v/>
      </c>
      <c r="K48" s="52" t="str">
        <f t="shared" si="8"/>
        <v/>
      </c>
      <c r="L48" s="52" t="str">
        <f t="shared" si="9"/>
        <v/>
      </c>
      <c r="M48" s="52" t="str">
        <f t="shared" si="10"/>
        <v/>
      </c>
      <c r="N48" s="52" t="str">
        <f t="shared" si="11"/>
        <v/>
      </c>
      <c r="O48" s="52" t="str">
        <f t="shared" si="12"/>
        <v/>
      </c>
      <c r="P48" s="53" t="str">
        <f t="shared" si="13"/>
        <v/>
      </c>
      <c r="Q48" s="175"/>
      <c r="R48" s="200"/>
      <c r="S48" s="175"/>
    </row>
    <row r="49" spans="2:19" ht="12.75" customHeight="1">
      <c r="B49" s="536"/>
      <c r="C49" s="534"/>
      <c r="D49" s="535"/>
      <c r="E49" s="535"/>
      <c r="F49" s="540"/>
      <c r="G49" s="540"/>
      <c r="H49" s="535"/>
      <c r="I49" s="537" t="str">
        <f t="shared" si="7"/>
        <v/>
      </c>
      <c r="K49" s="52" t="str">
        <f t="shared" si="8"/>
        <v/>
      </c>
      <c r="L49" s="52" t="str">
        <f t="shared" si="9"/>
        <v/>
      </c>
      <c r="M49" s="52" t="str">
        <f t="shared" si="10"/>
        <v/>
      </c>
      <c r="N49" s="52" t="str">
        <f t="shared" si="11"/>
        <v/>
      </c>
      <c r="O49" s="52" t="str">
        <f t="shared" si="12"/>
        <v/>
      </c>
      <c r="P49" s="53" t="str">
        <f t="shared" si="13"/>
        <v/>
      </c>
      <c r="Q49" s="175"/>
      <c r="R49" s="200"/>
      <c r="S49" s="175"/>
    </row>
    <row r="50" spans="2:19" ht="12.75" customHeight="1">
      <c r="B50" s="536"/>
      <c r="C50" s="534"/>
      <c r="D50" s="535"/>
      <c r="E50" s="535"/>
      <c r="F50" s="540"/>
      <c r="G50" s="540"/>
      <c r="H50" s="535"/>
      <c r="I50" s="537" t="str">
        <f t="shared" si="7"/>
        <v/>
      </c>
      <c r="K50" s="52" t="str">
        <f t="shared" si="8"/>
        <v/>
      </c>
      <c r="L50" s="52" t="str">
        <f t="shared" si="9"/>
        <v/>
      </c>
      <c r="M50" s="52" t="str">
        <f t="shared" si="10"/>
        <v/>
      </c>
      <c r="N50" s="52" t="str">
        <f t="shared" si="11"/>
        <v/>
      </c>
      <c r="O50" s="52" t="str">
        <f t="shared" si="12"/>
        <v/>
      </c>
      <c r="P50" s="53" t="str">
        <f t="shared" si="13"/>
        <v/>
      </c>
      <c r="Q50" s="175"/>
      <c r="R50" s="200"/>
      <c r="S50" s="175"/>
    </row>
    <row r="51" spans="2:19" ht="12.75" customHeight="1">
      <c r="B51" s="536"/>
      <c r="C51" s="534"/>
      <c r="D51" s="535"/>
      <c r="E51" s="535"/>
      <c r="F51" s="540"/>
      <c r="G51" s="540"/>
      <c r="H51" s="535"/>
      <c r="I51" s="537" t="str">
        <f t="shared" si="7"/>
        <v/>
      </c>
      <c r="K51" s="52" t="str">
        <f t="shared" si="8"/>
        <v/>
      </c>
      <c r="L51" s="52" t="str">
        <f t="shared" si="9"/>
        <v/>
      </c>
      <c r="M51" s="52" t="str">
        <f t="shared" si="10"/>
        <v/>
      </c>
      <c r="N51" s="52" t="str">
        <f t="shared" si="11"/>
        <v/>
      </c>
      <c r="O51" s="52" t="str">
        <f t="shared" si="12"/>
        <v/>
      </c>
      <c r="P51" s="53" t="str">
        <f t="shared" si="13"/>
        <v/>
      </c>
      <c r="Q51" s="175"/>
      <c r="R51" s="200"/>
      <c r="S51" s="175"/>
    </row>
    <row r="52" spans="2:19" ht="12.75" customHeight="1">
      <c r="B52" s="536"/>
      <c r="C52" s="534"/>
      <c r="D52" s="535"/>
      <c r="E52" s="535"/>
      <c r="F52" s="540"/>
      <c r="G52" s="540"/>
      <c r="H52" s="535"/>
      <c r="I52" s="537" t="str">
        <f t="shared" si="7"/>
        <v/>
      </c>
      <c r="K52" s="52" t="str">
        <f t="shared" si="8"/>
        <v/>
      </c>
      <c r="L52" s="52" t="str">
        <f t="shared" si="9"/>
        <v/>
      </c>
      <c r="M52" s="52" t="str">
        <f t="shared" si="10"/>
        <v/>
      </c>
      <c r="N52" s="52" t="str">
        <f t="shared" si="11"/>
        <v/>
      </c>
      <c r="O52" s="52" t="str">
        <f t="shared" si="12"/>
        <v/>
      </c>
      <c r="P52" s="53" t="str">
        <f t="shared" si="13"/>
        <v/>
      </c>
      <c r="Q52" s="175"/>
      <c r="R52" s="200"/>
      <c r="S52" s="175"/>
    </row>
    <row r="53" spans="2:19" ht="12.75" customHeight="1">
      <c r="B53" s="536"/>
      <c r="C53" s="534"/>
      <c r="D53" s="535"/>
      <c r="E53" s="535"/>
      <c r="F53" s="540"/>
      <c r="G53" s="540"/>
      <c r="H53" s="535"/>
      <c r="I53" s="537" t="str">
        <f t="shared" si="7"/>
        <v/>
      </c>
      <c r="K53" s="52" t="str">
        <f t="shared" si="8"/>
        <v/>
      </c>
      <c r="L53" s="52" t="str">
        <f t="shared" si="9"/>
        <v/>
      </c>
      <c r="M53" s="52" t="str">
        <f t="shared" si="10"/>
        <v/>
      </c>
      <c r="N53" s="52" t="str">
        <f t="shared" si="11"/>
        <v/>
      </c>
      <c r="O53" s="52" t="str">
        <f t="shared" si="12"/>
        <v/>
      </c>
      <c r="P53" s="53" t="str">
        <f t="shared" si="13"/>
        <v/>
      </c>
      <c r="Q53" s="175"/>
      <c r="R53" s="200"/>
      <c r="S53" s="175"/>
    </row>
    <row r="54" spans="2:19" ht="12.75" customHeight="1">
      <c r="B54" s="536"/>
      <c r="C54" s="534"/>
      <c r="D54" s="535"/>
      <c r="E54" s="535"/>
      <c r="F54" s="540"/>
      <c r="G54" s="540"/>
      <c r="H54" s="535"/>
      <c r="I54" s="537" t="str">
        <f t="shared" si="7"/>
        <v/>
      </c>
      <c r="K54" s="52" t="str">
        <f t="shared" si="8"/>
        <v/>
      </c>
      <c r="L54" s="52" t="str">
        <f t="shared" si="9"/>
        <v/>
      </c>
      <c r="M54" s="52" t="str">
        <f t="shared" si="10"/>
        <v/>
      </c>
      <c r="N54" s="52" t="str">
        <f t="shared" si="11"/>
        <v/>
      </c>
      <c r="O54" s="52" t="str">
        <f t="shared" si="12"/>
        <v/>
      </c>
      <c r="P54" s="53" t="str">
        <f t="shared" si="13"/>
        <v/>
      </c>
      <c r="Q54" s="175"/>
      <c r="R54" s="200"/>
      <c r="S54" s="175"/>
    </row>
    <row r="55" spans="2:19" ht="12.75" customHeight="1">
      <c r="B55" s="536"/>
      <c r="C55" s="534"/>
      <c r="D55" s="535"/>
      <c r="E55" s="535"/>
      <c r="F55" s="540"/>
      <c r="G55" s="540"/>
      <c r="H55" s="535"/>
      <c r="I55" s="537" t="str">
        <f t="shared" si="7"/>
        <v/>
      </c>
      <c r="K55" s="52" t="str">
        <f t="shared" si="8"/>
        <v/>
      </c>
      <c r="L55" s="52" t="str">
        <f t="shared" si="9"/>
        <v/>
      </c>
      <c r="M55" s="52" t="str">
        <f t="shared" si="10"/>
        <v/>
      </c>
      <c r="N55" s="52" t="str">
        <f t="shared" si="11"/>
        <v/>
      </c>
      <c r="O55" s="52" t="str">
        <f t="shared" si="12"/>
        <v/>
      </c>
      <c r="P55" s="53" t="str">
        <f t="shared" si="13"/>
        <v/>
      </c>
      <c r="Q55" s="175"/>
      <c r="R55" s="200"/>
      <c r="S55" s="175"/>
    </row>
    <row r="56" spans="2:19" ht="12.75" customHeight="1">
      <c r="B56" s="536"/>
      <c r="C56" s="534"/>
      <c r="D56" s="535"/>
      <c r="E56" s="535"/>
      <c r="F56" s="540"/>
      <c r="G56" s="540"/>
      <c r="H56" s="535"/>
      <c r="I56" s="537" t="str">
        <f t="shared" si="7"/>
        <v/>
      </c>
      <c r="K56" s="52" t="str">
        <f t="shared" si="8"/>
        <v/>
      </c>
      <c r="L56" s="52" t="str">
        <f t="shared" si="9"/>
        <v/>
      </c>
      <c r="M56" s="52" t="str">
        <f t="shared" si="10"/>
        <v/>
      </c>
      <c r="N56" s="52" t="str">
        <f t="shared" si="11"/>
        <v/>
      </c>
      <c r="O56" s="52" t="str">
        <f t="shared" si="12"/>
        <v/>
      </c>
      <c r="P56" s="53" t="str">
        <f t="shared" si="13"/>
        <v/>
      </c>
      <c r="Q56" s="175"/>
      <c r="R56" s="200"/>
      <c r="S56" s="175"/>
    </row>
    <row r="57" spans="2:19" ht="12.75" customHeight="1">
      <c r="B57" s="536"/>
      <c r="C57" s="534"/>
      <c r="D57" s="535"/>
      <c r="E57" s="535"/>
      <c r="F57" s="540"/>
      <c r="G57" s="540"/>
      <c r="H57" s="535"/>
      <c r="I57" s="537" t="str">
        <f t="shared" si="7"/>
        <v/>
      </c>
      <c r="K57" s="52" t="str">
        <f t="shared" si="8"/>
        <v/>
      </c>
      <c r="L57" s="52" t="str">
        <f t="shared" si="9"/>
        <v/>
      </c>
      <c r="M57" s="52" t="str">
        <f t="shared" si="10"/>
        <v/>
      </c>
      <c r="N57" s="52" t="str">
        <f t="shared" si="11"/>
        <v/>
      </c>
      <c r="O57" s="52" t="str">
        <f t="shared" si="12"/>
        <v/>
      </c>
      <c r="P57" s="53" t="str">
        <f t="shared" si="13"/>
        <v/>
      </c>
      <c r="Q57" s="175"/>
      <c r="R57" s="200"/>
      <c r="S57" s="175"/>
    </row>
    <row r="58" spans="2:19" ht="12.75" customHeight="1">
      <c r="B58" s="536"/>
      <c r="C58" s="534"/>
      <c r="D58" s="535"/>
      <c r="E58" s="535"/>
      <c r="F58" s="540"/>
      <c r="G58" s="540"/>
      <c r="H58" s="535"/>
      <c r="I58" s="537" t="str">
        <f t="shared" si="7"/>
        <v/>
      </c>
      <c r="K58" s="52" t="str">
        <f t="shared" si="8"/>
        <v/>
      </c>
      <c r="L58" s="52" t="str">
        <f t="shared" si="9"/>
        <v/>
      </c>
      <c r="M58" s="52" t="str">
        <f t="shared" si="10"/>
        <v/>
      </c>
      <c r="N58" s="52" t="str">
        <f t="shared" si="11"/>
        <v/>
      </c>
      <c r="O58" s="52" t="str">
        <f t="shared" si="12"/>
        <v/>
      </c>
      <c r="P58" s="53" t="str">
        <f t="shared" si="13"/>
        <v/>
      </c>
      <c r="Q58" s="175"/>
      <c r="R58" s="200"/>
      <c r="S58" s="175"/>
    </row>
    <row r="59" spans="2:19" ht="12.75" customHeight="1">
      <c r="B59" s="536"/>
      <c r="C59" s="534"/>
      <c r="D59" s="535"/>
      <c r="E59" s="535"/>
      <c r="F59" s="540"/>
      <c r="G59" s="540"/>
      <c r="H59" s="535"/>
      <c r="I59" s="537" t="str">
        <f t="shared" si="7"/>
        <v/>
      </c>
      <c r="K59" s="52" t="str">
        <f t="shared" si="8"/>
        <v/>
      </c>
      <c r="L59" s="52" t="str">
        <f t="shared" si="9"/>
        <v/>
      </c>
      <c r="M59" s="52" t="str">
        <f t="shared" si="10"/>
        <v/>
      </c>
      <c r="N59" s="52" t="str">
        <f t="shared" si="11"/>
        <v/>
      </c>
      <c r="O59" s="52" t="str">
        <f t="shared" si="12"/>
        <v/>
      </c>
      <c r="P59" s="53" t="str">
        <f t="shared" si="13"/>
        <v/>
      </c>
      <c r="Q59" s="175"/>
      <c r="R59" s="200"/>
      <c r="S59" s="175"/>
    </row>
    <row r="60" spans="2:19" ht="12.75" customHeight="1">
      <c r="B60" s="536"/>
      <c r="C60" s="534"/>
      <c r="D60" s="535"/>
      <c r="E60" s="535"/>
      <c r="F60" s="540"/>
      <c r="G60" s="540"/>
      <c r="H60" s="535"/>
      <c r="I60" s="537" t="str">
        <f t="shared" si="7"/>
        <v/>
      </c>
      <c r="K60" s="52" t="str">
        <f t="shared" si="8"/>
        <v/>
      </c>
      <c r="L60" s="52" t="str">
        <f t="shared" si="9"/>
        <v/>
      </c>
      <c r="M60" s="52" t="str">
        <f t="shared" si="10"/>
        <v/>
      </c>
      <c r="N60" s="52" t="str">
        <f t="shared" si="11"/>
        <v/>
      </c>
      <c r="O60" s="52" t="str">
        <f t="shared" si="12"/>
        <v/>
      </c>
      <c r="P60" s="53" t="str">
        <f t="shared" si="13"/>
        <v/>
      </c>
      <c r="Q60" s="175"/>
      <c r="R60" s="200"/>
      <c r="S60" s="175"/>
    </row>
    <row r="61" spans="2:19" ht="12.75" customHeight="1">
      <c r="B61" s="536"/>
      <c r="C61" s="534"/>
      <c r="D61" s="535"/>
      <c r="E61" s="535"/>
      <c r="F61" s="540"/>
      <c r="G61" s="540"/>
      <c r="H61" s="535"/>
      <c r="I61" s="537" t="str">
        <f t="shared" si="7"/>
        <v/>
      </c>
      <c r="K61" s="52" t="str">
        <f t="shared" si="8"/>
        <v/>
      </c>
      <c r="L61" s="52" t="str">
        <f t="shared" si="9"/>
        <v/>
      </c>
      <c r="M61" s="52" t="str">
        <f t="shared" si="10"/>
        <v/>
      </c>
      <c r="N61" s="52" t="str">
        <f t="shared" si="11"/>
        <v/>
      </c>
      <c r="O61" s="52" t="str">
        <f t="shared" si="12"/>
        <v/>
      </c>
      <c r="P61" s="53" t="str">
        <f t="shared" si="13"/>
        <v/>
      </c>
      <c r="Q61" s="175"/>
      <c r="R61" s="200"/>
      <c r="S61" s="175"/>
    </row>
    <row r="62" spans="2:19" ht="12.75" customHeight="1">
      <c r="B62" s="536"/>
      <c r="C62" s="534"/>
      <c r="D62" s="535"/>
      <c r="E62" s="535"/>
      <c r="F62" s="540"/>
      <c r="G62" s="540"/>
      <c r="H62" s="535"/>
      <c r="I62" s="537" t="str">
        <f t="shared" si="7"/>
        <v/>
      </c>
      <c r="K62" s="52" t="str">
        <f t="shared" si="8"/>
        <v/>
      </c>
      <c r="L62" s="52" t="str">
        <f t="shared" si="9"/>
        <v/>
      </c>
      <c r="M62" s="52" t="str">
        <f t="shared" si="10"/>
        <v/>
      </c>
      <c r="N62" s="52" t="str">
        <f t="shared" si="11"/>
        <v/>
      </c>
      <c r="O62" s="52" t="str">
        <f t="shared" si="12"/>
        <v/>
      </c>
      <c r="P62" s="53" t="str">
        <f t="shared" si="13"/>
        <v/>
      </c>
      <c r="Q62" s="175"/>
      <c r="R62" s="200"/>
      <c r="S62" s="175"/>
    </row>
    <row r="63" spans="2:19" ht="12.75" customHeight="1">
      <c r="B63" s="536"/>
      <c r="C63" s="534"/>
      <c r="D63" s="535"/>
      <c r="E63" s="535"/>
      <c r="F63" s="540"/>
      <c r="G63" s="540"/>
      <c r="H63" s="535"/>
      <c r="I63" s="537" t="str">
        <f t="shared" si="7"/>
        <v/>
      </c>
      <c r="K63" s="52" t="str">
        <f t="shared" si="8"/>
        <v/>
      </c>
      <c r="L63" s="52" t="str">
        <f t="shared" si="9"/>
        <v/>
      </c>
      <c r="M63" s="52" t="str">
        <f t="shared" si="10"/>
        <v/>
      </c>
      <c r="N63" s="52" t="str">
        <f t="shared" si="11"/>
        <v/>
      </c>
      <c r="O63" s="52" t="str">
        <f t="shared" si="12"/>
        <v/>
      </c>
      <c r="P63" s="53" t="str">
        <f t="shared" si="13"/>
        <v/>
      </c>
      <c r="Q63" s="175"/>
      <c r="R63" s="200"/>
      <c r="S63" s="175"/>
    </row>
    <row r="64" spans="2:19" ht="12.75" customHeight="1">
      <c r="B64" s="536"/>
      <c r="C64" s="534"/>
      <c r="D64" s="535"/>
      <c r="E64" s="535"/>
      <c r="F64" s="540"/>
      <c r="G64" s="540"/>
      <c r="H64" s="535"/>
      <c r="I64" s="537" t="str">
        <f t="shared" si="7"/>
        <v/>
      </c>
      <c r="K64" s="52" t="str">
        <f t="shared" si="8"/>
        <v/>
      </c>
      <c r="L64" s="52" t="str">
        <f t="shared" si="9"/>
        <v/>
      </c>
      <c r="M64" s="52" t="str">
        <f t="shared" si="10"/>
        <v/>
      </c>
      <c r="N64" s="52" t="str">
        <f t="shared" si="11"/>
        <v/>
      </c>
      <c r="O64" s="52" t="str">
        <f t="shared" si="12"/>
        <v/>
      </c>
      <c r="P64" s="53" t="str">
        <f t="shared" si="13"/>
        <v/>
      </c>
      <c r="Q64" s="175"/>
      <c r="R64" s="200"/>
      <c r="S64" s="175"/>
    </row>
    <row r="65" spans="2:19" ht="12.75" customHeight="1">
      <c r="B65" s="536"/>
      <c r="C65" s="534"/>
      <c r="D65" s="535"/>
      <c r="E65" s="535"/>
      <c r="F65" s="540"/>
      <c r="G65" s="540"/>
      <c r="H65" s="535"/>
      <c r="I65" s="537" t="str">
        <f t="shared" si="7"/>
        <v/>
      </c>
      <c r="K65" s="52" t="str">
        <f t="shared" si="8"/>
        <v/>
      </c>
      <c r="L65" s="52" t="str">
        <f t="shared" si="9"/>
        <v/>
      </c>
      <c r="M65" s="52" t="str">
        <f t="shared" si="10"/>
        <v/>
      </c>
      <c r="N65" s="52" t="str">
        <f t="shared" si="11"/>
        <v/>
      </c>
      <c r="O65" s="52" t="str">
        <f t="shared" si="12"/>
        <v/>
      </c>
      <c r="P65" s="53" t="str">
        <f t="shared" si="13"/>
        <v/>
      </c>
      <c r="Q65" s="175"/>
      <c r="R65" s="200"/>
      <c r="S65" s="175"/>
    </row>
    <row r="66" spans="2:19" ht="12.75" customHeight="1">
      <c r="B66" s="536"/>
      <c r="C66" s="534"/>
      <c r="D66" s="535"/>
      <c r="E66" s="535"/>
      <c r="F66" s="540"/>
      <c r="G66" s="540"/>
      <c r="H66" s="535"/>
      <c r="I66" s="537" t="str">
        <f t="shared" si="7"/>
        <v/>
      </c>
      <c r="K66" s="52" t="str">
        <f t="shared" si="8"/>
        <v/>
      </c>
      <c r="L66" s="52" t="str">
        <f t="shared" si="9"/>
        <v/>
      </c>
      <c r="M66" s="52" t="str">
        <f t="shared" si="10"/>
        <v/>
      </c>
      <c r="N66" s="52" t="str">
        <f t="shared" si="11"/>
        <v/>
      </c>
      <c r="O66" s="52" t="str">
        <f t="shared" si="12"/>
        <v/>
      </c>
      <c r="P66" s="53" t="str">
        <f t="shared" si="13"/>
        <v/>
      </c>
      <c r="Q66" s="175"/>
      <c r="R66" s="200"/>
      <c r="S66" s="175"/>
    </row>
    <row r="67" spans="2:19" ht="12.75" customHeight="1">
      <c r="B67" s="536"/>
      <c r="C67" s="534"/>
      <c r="D67" s="535"/>
      <c r="E67" s="535"/>
      <c r="F67" s="540"/>
      <c r="G67" s="540"/>
      <c r="H67" s="535"/>
      <c r="I67" s="537" t="str">
        <f t="shared" si="7"/>
        <v/>
      </c>
      <c r="K67" s="52" t="str">
        <f t="shared" si="8"/>
        <v/>
      </c>
      <c r="L67" s="52" t="str">
        <f t="shared" si="9"/>
        <v/>
      </c>
      <c r="M67" s="52" t="str">
        <f t="shared" si="10"/>
        <v/>
      </c>
      <c r="N67" s="52" t="str">
        <f t="shared" si="11"/>
        <v/>
      </c>
      <c r="O67" s="52" t="str">
        <f t="shared" si="12"/>
        <v/>
      </c>
      <c r="P67" s="53" t="str">
        <f t="shared" si="13"/>
        <v/>
      </c>
      <c r="Q67" s="175"/>
      <c r="R67" s="200"/>
      <c r="S67" s="175"/>
    </row>
    <row r="68" spans="2:19" ht="12.75" customHeight="1">
      <c r="B68" s="536"/>
      <c r="C68" s="534"/>
      <c r="D68" s="535"/>
      <c r="E68" s="535"/>
      <c r="F68" s="540"/>
      <c r="G68" s="540"/>
      <c r="H68" s="535"/>
      <c r="I68" s="537" t="str">
        <f t="shared" si="7"/>
        <v/>
      </c>
      <c r="K68" s="52" t="str">
        <f t="shared" si="8"/>
        <v/>
      </c>
      <c r="L68" s="52" t="str">
        <f t="shared" si="9"/>
        <v/>
      </c>
      <c r="M68" s="52" t="str">
        <f t="shared" si="10"/>
        <v/>
      </c>
      <c r="N68" s="52" t="str">
        <f t="shared" si="11"/>
        <v/>
      </c>
      <c r="O68" s="52" t="str">
        <f t="shared" si="12"/>
        <v/>
      </c>
      <c r="P68" s="53" t="str">
        <f t="shared" si="13"/>
        <v/>
      </c>
      <c r="Q68" s="175"/>
      <c r="R68" s="200"/>
      <c r="S68" s="175"/>
    </row>
    <row r="69" spans="2:19" ht="12.75" customHeight="1">
      <c r="B69" s="536"/>
      <c r="C69" s="534"/>
      <c r="D69" s="535"/>
      <c r="E69" s="535"/>
      <c r="F69" s="540"/>
      <c r="G69" s="540"/>
      <c r="H69" s="535"/>
      <c r="I69" s="537" t="str">
        <f t="shared" si="7"/>
        <v/>
      </c>
      <c r="K69" s="52" t="str">
        <f t="shared" si="8"/>
        <v/>
      </c>
      <c r="L69" s="52" t="str">
        <f t="shared" si="9"/>
        <v/>
      </c>
      <c r="M69" s="52" t="str">
        <f t="shared" si="10"/>
        <v/>
      </c>
      <c r="N69" s="52" t="str">
        <f t="shared" si="11"/>
        <v/>
      </c>
      <c r="O69" s="52" t="str">
        <f t="shared" si="12"/>
        <v/>
      </c>
      <c r="P69" s="53" t="str">
        <f t="shared" si="13"/>
        <v/>
      </c>
      <c r="Q69" s="175"/>
      <c r="R69" s="200"/>
      <c r="S69" s="175"/>
    </row>
    <row r="70" spans="2:19" ht="12.75" customHeight="1">
      <c r="B70" s="536"/>
      <c r="C70" s="534"/>
      <c r="D70" s="535"/>
      <c r="E70" s="535"/>
      <c r="F70" s="540"/>
      <c r="G70" s="540"/>
      <c r="H70" s="535"/>
      <c r="I70" s="537" t="str">
        <f t="shared" si="7"/>
        <v/>
      </c>
      <c r="K70" s="52" t="str">
        <f t="shared" si="8"/>
        <v/>
      </c>
      <c r="L70" s="52" t="str">
        <f t="shared" si="9"/>
        <v/>
      </c>
      <c r="M70" s="52" t="str">
        <f t="shared" si="10"/>
        <v/>
      </c>
      <c r="N70" s="52" t="str">
        <f t="shared" si="11"/>
        <v/>
      </c>
      <c r="O70" s="52" t="str">
        <f t="shared" si="12"/>
        <v/>
      </c>
      <c r="P70" s="53" t="str">
        <f t="shared" si="13"/>
        <v/>
      </c>
      <c r="Q70" s="175"/>
      <c r="R70" s="200"/>
      <c r="S70" s="175"/>
    </row>
    <row r="71" spans="2:19" ht="12.75" customHeight="1">
      <c r="B71" s="536"/>
      <c r="C71" s="534"/>
      <c r="D71" s="535"/>
      <c r="E71" s="535"/>
      <c r="F71" s="540"/>
      <c r="G71" s="540"/>
      <c r="H71" s="535"/>
      <c r="I71" s="537" t="str">
        <f t="shared" si="7"/>
        <v/>
      </c>
      <c r="K71" s="52" t="str">
        <f t="shared" si="8"/>
        <v/>
      </c>
      <c r="L71" s="52" t="str">
        <f t="shared" si="9"/>
        <v/>
      </c>
      <c r="M71" s="52" t="str">
        <f t="shared" si="10"/>
        <v/>
      </c>
      <c r="N71" s="52" t="str">
        <f t="shared" si="11"/>
        <v/>
      </c>
      <c r="O71" s="52" t="str">
        <f t="shared" si="12"/>
        <v/>
      </c>
      <c r="P71" s="53" t="str">
        <f t="shared" si="13"/>
        <v/>
      </c>
      <c r="Q71" s="175"/>
      <c r="R71" s="200"/>
      <c r="S71" s="175"/>
    </row>
    <row r="72" spans="2:19" ht="12.75" customHeight="1">
      <c r="B72" s="536"/>
      <c r="C72" s="534"/>
      <c r="D72" s="535"/>
      <c r="E72" s="535"/>
      <c r="F72" s="540"/>
      <c r="G72" s="540"/>
      <c r="H72" s="535"/>
      <c r="I72" s="537" t="str">
        <f t="shared" si="7"/>
        <v/>
      </c>
      <c r="K72" s="52" t="str">
        <f t="shared" si="8"/>
        <v/>
      </c>
      <c r="L72" s="52" t="str">
        <f t="shared" si="9"/>
        <v/>
      </c>
      <c r="M72" s="52" t="str">
        <f t="shared" si="10"/>
        <v/>
      </c>
      <c r="N72" s="52" t="str">
        <f t="shared" si="11"/>
        <v/>
      </c>
      <c r="O72" s="52" t="str">
        <f t="shared" si="12"/>
        <v/>
      </c>
      <c r="P72" s="53" t="str">
        <f t="shared" si="13"/>
        <v/>
      </c>
      <c r="Q72" s="175"/>
      <c r="R72" s="200"/>
      <c r="S72" s="175"/>
    </row>
    <row r="73" spans="2:19" ht="12.75" customHeight="1">
      <c r="B73" s="536"/>
      <c r="C73" s="534"/>
      <c r="D73" s="535"/>
      <c r="E73" s="535"/>
      <c r="F73" s="540"/>
      <c r="G73" s="540"/>
      <c r="H73" s="535"/>
      <c r="I73" s="537" t="str">
        <f t="shared" si="7"/>
        <v/>
      </c>
      <c r="K73" s="52" t="str">
        <f t="shared" si="8"/>
        <v/>
      </c>
      <c r="L73" s="52" t="str">
        <f t="shared" si="9"/>
        <v/>
      </c>
      <c r="M73" s="52" t="str">
        <f t="shared" si="10"/>
        <v/>
      </c>
      <c r="N73" s="52" t="str">
        <f t="shared" si="11"/>
        <v/>
      </c>
      <c r="O73" s="52" t="str">
        <f t="shared" si="12"/>
        <v/>
      </c>
      <c r="P73" s="53" t="str">
        <f t="shared" si="13"/>
        <v/>
      </c>
      <c r="Q73" s="175"/>
      <c r="R73" s="200"/>
      <c r="S73" s="175"/>
    </row>
    <row r="74" spans="2:19" ht="12.75" customHeight="1">
      <c r="B74" s="536"/>
      <c r="C74" s="534"/>
      <c r="D74" s="535"/>
      <c r="E74" s="535"/>
      <c r="F74" s="540"/>
      <c r="G74" s="540"/>
      <c r="H74" s="535"/>
      <c r="I74" s="537" t="str">
        <f t="shared" si="7"/>
        <v/>
      </c>
      <c r="K74" s="52" t="str">
        <f t="shared" si="8"/>
        <v/>
      </c>
      <c r="L74" s="52" t="str">
        <f t="shared" si="9"/>
        <v/>
      </c>
      <c r="M74" s="52" t="str">
        <f t="shared" si="10"/>
        <v/>
      </c>
      <c r="N74" s="52" t="str">
        <f t="shared" si="11"/>
        <v/>
      </c>
      <c r="O74" s="52" t="str">
        <f t="shared" si="12"/>
        <v/>
      </c>
      <c r="P74" s="53" t="str">
        <f t="shared" si="13"/>
        <v/>
      </c>
      <c r="Q74" s="175"/>
      <c r="R74" s="200"/>
      <c r="S74" s="175"/>
    </row>
    <row r="75" spans="2:19" ht="12.75" customHeight="1">
      <c r="B75" s="536"/>
      <c r="C75" s="534"/>
      <c r="D75" s="535"/>
      <c r="E75" s="535"/>
      <c r="F75" s="540"/>
      <c r="G75" s="540"/>
      <c r="H75" s="535"/>
      <c r="I75" s="537" t="str">
        <f t="shared" si="7"/>
        <v/>
      </c>
      <c r="K75" s="52" t="str">
        <f t="shared" si="8"/>
        <v/>
      </c>
      <c r="L75" s="52" t="str">
        <f t="shared" si="9"/>
        <v/>
      </c>
      <c r="M75" s="52" t="str">
        <f t="shared" si="10"/>
        <v/>
      </c>
      <c r="N75" s="52" t="str">
        <f t="shared" si="11"/>
        <v/>
      </c>
      <c r="O75" s="52" t="str">
        <f t="shared" si="12"/>
        <v/>
      </c>
      <c r="P75" s="53" t="str">
        <f t="shared" si="13"/>
        <v/>
      </c>
      <c r="Q75" s="175"/>
      <c r="R75" s="200"/>
      <c r="S75" s="175"/>
    </row>
    <row r="76" spans="2:19" ht="12.75" customHeight="1">
      <c r="B76" s="536"/>
      <c r="C76" s="534"/>
      <c r="D76" s="535"/>
      <c r="E76" s="535"/>
      <c r="F76" s="540"/>
      <c r="G76" s="540"/>
      <c r="H76" s="535"/>
      <c r="I76" s="537" t="str">
        <f t="shared" si="7"/>
        <v/>
      </c>
      <c r="K76" s="52" t="str">
        <f t="shared" si="8"/>
        <v/>
      </c>
      <c r="L76" s="52" t="str">
        <f t="shared" si="9"/>
        <v/>
      </c>
      <c r="M76" s="52" t="str">
        <f t="shared" si="10"/>
        <v/>
      </c>
      <c r="N76" s="52" t="str">
        <f t="shared" si="11"/>
        <v/>
      </c>
      <c r="O76" s="52" t="str">
        <f t="shared" si="12"/>
        <v/>
      </c>
      <c r="P76" s="53" t="str">
        <f t="shared" si="13"/>
        <v/>
      </c>
      <c r="Q76" s="175"/>
      <c r="R76" s="200"/>
      <c r="S76" s="175"/>
    </row>
    <row r="77" spans="2:19" ht="12.75" customHeight="1">
      <c r="B77" s="536"/>
      <c r="C77" s="534"/>
      <c r="D77" s="535"/>
      <c r="E77" s="535"/>
      <c r="F77" s="540"/>
      <c r="G77" s="540"/>
      <c r="H77" s="535"/>
      <c r="I77" s="537" t="str">
        <f t="shared" si="7"/>
        <v/>
      </c>
      <c r="K77" s="52" t="str">
        <f t="shared" si="8"/>
        <v/>
      </c>
      <c r="L77" s="52" t="str">
        <f t="shared" si="9"/>
        <v/>
      </c>
      <c r="M77" s="52" t="str">
        <f t="shared" si="10"/>
        <v/>
      </c>
      <c r="N77" s="52" t="str">
        <f t="shared" si="11"/>
        <v/>
      </c>
      <c r="O77" s="52" t="str">
        <f t="shared" si="12"/>
        <v/>
      </c>
      <c r="P77" s="53" t="str">
        <f t="shared" si="13"/>
        <v/>
      </c>
      <c r="Q77" s="175"/>
      <c r="R77" s="200"/>
      <c r="S77" s="175"/>
    </row>
    <row r="78" spans="2:19" ht="12.75" customHeight="1">
      <c r="B78" s="536"/>
      <c r="C78" s="534"/>
      <c r="D78" s="535"/>
      <c r="E78" s="535"/>
      <c r="F78" s="540"/>
      <c r="G78" s="540"/>
      <c r="H78" s="535"/>
      <c r="I78" s="537" t="str">
        <f t="shared" si="7"/>
        <v/>
      </c>
      <c r="K78" s="52" t="str">
        <f t="shared" si="8"/>
        <v/>
      </c>
      <c r="L78" s="52" t="str">
        <f t="shared" si="9"/>
        <v/>
      </c>
      <c r="M78" s="52" t="str">
        <f t="shared" si="10"/>
        <v/>
      </c>
      <c r="N78" s="52" t="str">
        <f t="shared" si="11"/>
        <v/>
      </c>
      <c r="O78" s="52" t="str">
        <f t="shared" si="12"/>
        <v/>
      </c>
      <c r="P78" s="53" t="str">
        <f t="shared" si="13"/>
        <v/>
      </c>
      <c r="Q78" s="175"/>
      <c r="R78" s="200"/>
      <c r="S78" s="175"/>
    </row>
    <row r="79" spans="2:19" ht="12.75" customHeight="1">
      <c r="B79" s="536"/>
      <c r="C79" s="534"/>
      <c r="D79" s="535"/>
      <c r="E79" s="535"/>
      <c r="F79" s="540"/>
      <c r="G79" s="540"/>
      <c r="H79" s="535"/>
      <c r="I79" s="537" t="str">
        <f t="shared" si="7"/>
        <v/>
      </c>
      <c r="K79" s="52" t="str">
        <f t="shared" si="8"/>
        <v/>
      </c>
      <c r="L79" s="52" t="str">
        <f t="shared" si="9"/>
        <v/>
      </c>
      <c r="M79" s="52" t="str">
        <f t="shared" si="10"/>
        <v/>
      </c>
      <c r="N79" s="52" t="str">
        <f t="shared" si="11"/>
        <v/>
      </c>
      <c r="O79" s="52" t="str">
        <f t="shared" si="12"/>
        <v/>
      </c>
      <c r="P79" s="53" t="str">
        <f t="shared" si="13"/>
        <v/>
      </c>
      <c r="Q79" s="175"/>
      <c r="R79" s="200"/>
      <c r="S79" s="175"/>
    </row>
    <row r="80" spans="2:19" ht="12.75" customHeight="1">
      <c r="B80" s="536"/>
      <c r="C80" s="534"/>
      <c r="D80" s="535"/>
      <c r="E80" s="535"/>
      <c r="F80" s="540"/>
      <c r="G80" s="540"/>
      <c r="H80" s="535"/>
      <c r="I80" s="537" t="str">
        <f t="shared" si="7"/>
        <v/>
      </c>
      <c r="K80" s="52" t="str">
        <f t="shared" si="8"/>
        <v/>
      </c>
      <c r="L80" s="52" t="str">
        <f t="shared" si="9"/>
        <v/>
      </c>
      <c r="M80" s="52" t="str">
        <f t="shared" si="10"/>
        <v/>
      </c>
      <c r="N80" s="52" t="str">
        <f t="shared" si="11"/>
        <v/>
      </c>
      <c r="O80" s="52" t="str">
        <f t="shared" si="12"/>
        <v/>
      </c>
      <c r="P80" s="53" t="str">
        <f t="shared" si="13"/>
        <v/>
      </c>
      <c r="Q80" s="175"/>
      <c r="R80" s="200"/>
      <c r="S80" s="175"/>
    </row>
    <row r="81" spans="2:19" ht="12.75" customHeight="1">
      <c r="B81" s="536"/>
      <c r="C81" s="534"/>
      <c r="D81" s="535"/>
      <c r="E81" s="535"/>
      <c r="F81" s="540"/>
      <c r="G81" s="540"/>
      <c r="H81" s="535"/>
      <c r="I81" s="537" t="str">
        <f t="shared" si="7"/>
        <v/>
      </c>
      <c r="K81" s="52" t="str">
        <f t="shared" si="8"/>
        <v/>
      </c>
      <c r="L81" s="52" t="str">
        <f t="shared" si="9"/>
        <v/>
      </c>
      <c r="M81" s="52" t="str">
        <f t="shared" si="10"/>
        <v/>
      </c>
      <c r="N81" s="52" t="str">
        <f t="shared" si="11"/>
        <v/>
      </c>
      <c r="O81" s="52" t="str">
        <f t="shared" si="12"/>
        <v/>
      </c>
      <c r="P81" s="53" t="str">
        <f t="shared" si="13"/>
        <v/>
      </c>
      <c r="Q81" s="175"/>
      <c r="R81" s="200"/>
      <c r="S81" s="175"/>
    </row>
    <row r="82" spans="2:19" ht="12.75" customHeight="1">
      <c r="B82" s="536"/>
      <c r="C82" s="534"/>
      <c r="D82" s="535"/>
      <c r="E82" s="535"/>
      <c r="F82" s="540"/>
      <c r="G82" s="540"/>
      <c r="H82" s="535"/>
      <c r="I82" s="537" t="str">
        <f t="shared" si="7"/>
        <v/>
      </c>
      <c r="K82" s="52" t="str">
        <f t="shared" si="8"/>
        <v/>
      </c>
      <c r="L82" s="52" t="str">
        <f t="shared" si="9"/>
        <v/>
      </c>
      <c r="M82" s="52" t="str">
        <f t="shared" si="10"/>
        <v/>
      </c>
      <c r="N82" s="52" t="str">
        <f t="shared" si="11"/>
        <v/>
      </c>
      <c r="O82" s="52" t="str">
        <f t="shared" si="12"/>
        <v/>
      </c>
      <c r="P82" s="53" t="str">
        <f t="shared" si="13"/>
        <v/>
      </c>
      <c r="Q82" s="175"/>
      <c r="R82" s="200"/>
      <c r="S82" s="175"/>
    </row>
    <row r="83" spans="2:19" ht="12.75" customHeight="1">
      <c r="B83" s="536"/>
      <c r="C83" s="534"/>
      <c r="D83" s="535"/>
      <c r="E83" s="535"/>
      <c r="F83" s="540"/>
      <c r="G83" s="540"/>
      <c r="H83" s="535"/>
      <c r="I83" s="537" t="str">
        <f t="shared" si="7"/>
        <v/>
      </c>
      <c r="K83" s="52" t="str">
        <f t="shared" si="8"/>
        <v/>
      </c>
      <c r="L83" s="52" t="str">
        <f t="shared" si="9"/>
        <v/>
      </c>
      <c r="M83" s="52" t="str">
        <f t="shared" si="10"/>
        <v/>
      </c>
      <c r="N83" s="52" t="str">
        <f t="shared" si="11"/>
        <v/>
      </c>
      <c r="O83" s="52" t="str">
        <f t="shared" si="12"/>
        <v/>
      </c>
      <c r="P83" s="53" t="str">
        <f t="shared" si="13"/>
        <v/>
      </c>
      <c r="Q83" s="175"/>
      <c r="R83" s="200"/>
      <c r="S83" s="175"/>
    </row>
    <row r="84" spans="2:19" ht="12.75" customHeight="1">
      <c r="B84" s="536"/>
      <c r="C84" s="534"/>
      <c r="D84" s="535"/>
      <c r="E84" s="535"/>
      <c r="F84" s="540"/>
      <c r="G84" s="540"/>
      <c r="H84" s="535"/>
      <c r="I84" s="537" t="str">
        <f t="shared" si="7"/>
        <v/>
      </c>
      <c r="K84" s="52" t="str">
        <f t="shared" si="8"/>
        <v/>
      </c>
      <c r="L84" s="52" t="str">
        <f t="shared" si="9"/>
        <v/>
      </c>
      <c r="M84" s="52" t="str">
        <f t="shared" si="10"/>
        <v/>
      </c>
      <c r="N84" s="52" t="str">
        <f t="shared" si="11"/>
        <v/>
      </c>
      <c r="O84" s="52" t="str">
        <f t="shared" si="12"/>
        <v/>
      </c>
      <c r="P84" s="53" t="str">
        <f t="shared" si="13"/>
        <v/>
      </c>
      <c r="Q84" s="175"/>
      <c r="R84" s="200"/>
      <c r="S84" s="175"/>
    </row>
    <row r="85" spans="2:19" ht="12.75" customHeight="1">
      <c r="B85" s="536"/>
      <c r="C85" s="534"/>
      <c r="D85" s="535"/>
      <c r="E85" s="535"/>
      <c r="F85" s="540"/>
      <c r="G85" s="540"/>
      <c r="H85" s="535"/>
      <c r="I85" s="537" t="str">
        <f t="shared" si="7"/>
        <v/>
      </c>
      <c r="K85" s="52" t="str">
        <f t="shared" si="8"/>
        <v/>
      </c>
      <c r="L85" s="52" t="str">
        <f t="shared" si="9"/>
        <v/>
      </c>
      <c r="M85" s="52" t="str">
        <f t="shared" si="10"/>
        <v/>
      </c>
      <c r="N85" s="52" t="str">
        <f t="shared" si="11"/>
        <v/>
      </c>
      <c r="O85" s="52" t="str">
        <f t="shared" si="12"/>
        <v/>
      </c>
      <c r="P85" s="53" t="str">
        <f t="shared" si="13"/>
        <v/>
      </c>
      <c r="Q85" s="175"/>
      <c r="R85" s="200"/>
      <c r="S85" s="175"/>
    </row>
    <row r="86" spans="2:19" ht="12.75" customHeight="1">
      <c r="B86" s="536"/>
      <c r="C86" s="534"/>
      <c r="D86" s="535"/>
      <c r="E86" s="535"/>
      <c r="F86" s="540"/>
      <c r="G86" s="540"/>
      <c r="H86" s="535"/>
      <c r="I86" s="537" t="str">
        <f t="shared" si="7"/>
        <v/>
      </c>
      <c r="K86" s="52" t="str">
        <f t="shared" si="8"/>
        <v/>
      </c>
      <c r="L86" s="52" t="str">
        <f t="shared" si="9"/>
        <v/>
      </c>
      <c r="M86" s="52" t="str">
        <f t="shared" si="10"/>
        <v/>
      </c>
      <c r="N86" s="52" t="str">
        <f t="shared" si="11"/>
        <v/>
      </c>
      <c r="O86" s="52" t="str">
        <f t="shared" si="12"/>
        <v/>
      </c>
      <c r="P86" s="53" t="str">
        <f t="shared" si="13"/>
        <v/>
      </c>
      <c r="Q86" s="175"/>
      <c r="R86" s="200"/>
      <c r="S86" s="175"/>
    </row>
    <row r="87" spans="2:19" ht="12.75" customHeight="1">
      <c r="B87" s="536"/>
      <c r="C87" s="534"/>
      <c r="D87" s="535"/>
      <c r="E87" s="535"/>
      <c r="F87" s="540"/>
      <c r="G87" s="540"/>
      <c r="H87" s="535"/>
      <c r="I87" s="537" t="str">
        <f t="shared" si="7"/>
        <v/>
      </c>
      <c r="K87" s="52" t="str">
        <f t="shared" si="8"/>
        <v/>
      </c>
      <c r="L87" s="52" t="str">
        <f t="shared" si="9"/>
        <v/>
      </c>
      <c r="M87" s="52" t="str">
        <f t="shared" si="10"/>
        <v/>
      </c>
      <c r="N87" s="52" t="str">
        <f t="shared" si="11"/>
        <v/>
      </c>
      <c r="O87" s="52" t="str">
        <f t="shared" si="12"/>
        <v/>
      </c>
      <c r="P87" s="53" t="str">
        <f t="shared" si="13"/>
        <v/>
      </c>
      <c r="Q87" s="175"/>
      <c r="R87" s="200"/>
      <c r="S87" s="175"/>
    </row>
    <row r="88" spans="2:19" ht="12.75" customHeight="1">
      <c r="B88" s="536"/>
      <c r="C88" s="534"/>
      <c r="D88" s="535"/>
      <c r="E88" s="535"/>
      <c r="F88" s="540"/>
      <c r="G88" s="540"/>
      <c r="H88" s="535"/>
      <c r="I88" s="537" t="str">
        <f t="shared" si="7"/>
        <v/>
      </c>
      <c r="K88" s="52" t="str">
        <f t="shared" si="8"/>
        <v/>
      </c>
      <c r="L88" s="52" t="str">
        <f t="shared" si="9"/>
        <v/>
      </c>
      <c r="M88" s="52" t="str">
        <f t="shared" si="10"/>
        <v/>
      </c>
      <c r="N88" s="52" t="str">
        <f t="shared" si="11"/>
        <v/>
      </c>
      <c r="O88" s="52" t="str">
        <f t="shared" si="12"/>
        <v/>
      </c>
      <c r="P88" s="53" t="str">
        <f t="shared" si="13"/>
        <v/>
      </c>
      <c r="Q88" s="175"/>
      <c r="R88" s="200"/>
      <c r="S88" s="175"/>
    </row>
    <row r="89" spans="2:19" ht="12.75" customHeight="1">
      <c r="B89" s="536"/>
      <c r="C89" s="534"/>
      <c r="D89" s="535"/>
      <c r="E89" s="535"/>
      <c r="F89" s="540"/>
      <c r="G89" s="540"/>
      <c r="H89" s="535"/>
      <c r="I89" s="537" t="str">
        <f t="shared" si="7"/>
        <v/>
      </c>
      <c r="K89" s="52" t="str">
        <f t="shared" si="8"/>
        <v/>
      </c>
      <c r="L89" s="52" t="str">
        <f t="shared" si="9"/>
        <v/>
      </c>
      <c r="M89" s="52" t="str">
        <f t="shared" si="10"/>
        <v/>
      </c>
      <c r="N89" s="52" t="str">
        <f t="shared" si="11"/>
        <v/>
      </c>
      <c r="O89" s="52" t="str">
        <f t="shared" si="12"/>
        <v/>
      </c>
      <c r="P89" s="53" t="str">
        <f t="shared" si="13"/>
        <v/>
      </c>
      <c r="Q89" s="175"/>
      <c r="R89" s="200"/>
      <c r="S89" s="175"/>
    </row>
    <row r="90" spans="2:19" ht="12.75" customHeight="1">
      <c r="B90" s="536"/>
      <c r="C90" s="534"/>
      <c r="D90" s="535"/>
      <c r="E90" s="535"/>
      <c r="F90" s="540"/>
      <c r="G90" s="540"/>
      <c r="H90" s="535"/>
      <c r="I90" s="537" t="str">
        <f t="shared" si="7"/>
        <v/>
      </c>
      <c r="K90" s="52" t="str">
        <f t="shared" si="8"/>
        <v/>
      </c>
      <c r="L90" s="52" t="str">
        <f t="shared" si="9"/>
        <v/>
      </c>
      <c r="M90" s="52" t="str">
        <f t="shared" si="10"/>
        <v/>
      </c>
      <c r="N90" s="52" t="str">
        <f t="shared" si="11"/>
        <v/>
      </c>
      <c r="O90" s="52" t="str">
        <f t="shared" si="12"/>
        <v/>
      </c>
      <c r="P90" s="53" t="str">
        <f t="shared" si="13"/>
        <v/>
      </c>
      <c r="Q90" s="175"/>
      <c r="R90" s="200"/>
      <c r="S90" s="175"/>
    </row>
    <row r="91" spans="2:19" ht="12.75" customHeight="1">
      <c r="B91" s="536"/>
      <c r="C91" s="534"/>
      <c r="D91" s="535"/>
      <c r="E91" s="535"/>
      <c r="F91" s="540"/>
      <c r="G91" s="540"/>
      <c r="H91" s="535"/>
      <c r="I91" s="537" t="str">
        <f t="shared" si="7"/>
        <v/>
      </c>
      <c r="K91" s="52" t="str">
        <f t="shared" si="8"/>
        <v/>
      </c>
      <c r="L91" s="52" t="str">
        <f t="shared" si="9"/>
        <v/>
      </c>
      <c r="M91" s="52" t="str">
        <f t="shared" si="10"/>
        <v/>
      </c>
      <c r="N91" s="52" t="str">
        <f t="shared" si="11"/>
        <v/>
      </c>
      <c r="O91" s="52" t="str">
        <f t="shared" si="12"/>
        <v/>
      </c>
      <c r="P91" s="53" t="str">
        <f t="shared" si="13"/>
        <v/>
      </c>
      <c r="Q91" s="175"/>
      <c r="R91" s="200"/>
      <c r="S91" s="175"/>
    </row>
    <row r="92" spans="2:19" ht="12.75" customHeight="1">
      <c r="B92" s="536"/>
      <c r="C92" s="534"/>
      <c r="D92" s="535"/>
      <c r="E92" s="535"/>
      <c r="F92" s="540"/>
      <c r="G92" s="540"/>
      <c r="H92" s="535"/>
      <c r="I92" s="537" t="str">
        <f t="shared" si="7"/>
        <v/>
      </c>
      <c r="K92" s="52" t="str">
        <f t="shared" si="8"/>
        <v/>
      </c>
      <c r="L92" s="52" t="str">
        <f t="shared" si="9"/>
        <v/>
      </c>
      <c r="M92" s="52" t="str">
        <f t="shared" si="10"/>
        <v/>
      </c>
      <c r="N92" s="52" t="str">
        <f t="shared" si="11"/>
        <v/>
      </c>
      <c r="O92" s="52" t="str">
        <f t="shared" si="12"/>
        <v/>
      </c>
      <c r="P92" s="53" t="str">
        <f t="shared" si="13"/>
        <v/>
      </c>
      <c r="Q92" s="175"/>
      <c r="R92" s="200"/>
      <c r="S92" s="175"/>
    </row>
    <row r="93" spans="2:19" ht="12.75" customHeight="1">
      <c r="B93" s="536"/>
      <c r="C93" s="534"/>
      <c r="D93" s="535"/>
      <c r="E93" s="535"/>
      <c r="F93" s="540"/>
      <c r="G93" s="540"/>
      <c r="H93" s="535"/>
      <c r="I93" s="537" t="str">
        <f t="shared" si="7"/>
        <v/>
      </c>
      <c r="K93" s="52" t="str">
        <f t="shared" si="8"/>
        <v/>
      </c>
      <c r="L93" s="52" t="str">
        <f t="shared" si="9"/>
        <v/>
      </c>
      <c r="M93" s="52" t="str">
        <f t="shared" si="10"/>
        <v/>
      </c>
      <c r="N93" s="52" t="str">
        <f t="shared" si="11"/>
        <v/>
      </c>
      <c r="O93" s="52" t="str">
        <f t="shared" si="12"/>
        <v/>
      </c>
      <c r="P93" s="53" t="str">
        <f t="shared" si="13"/>
        <v/>
      </c>
      <c r="Q93" s="175"/>
      <c r="R93" s="200"/>
      <c r="S93" s="175"/>
    </row>
    <row r="94" spans="2:19" ht="12.75" customHeight="1">
      <c r="B94" s="536"/>
      <c r="C94" s="534"/>
      <c r="D94" s="535"/>
      <c r="E94" s="535"/>
      <c r="F94" s="540"/>
      <c r="G94" s="540"/>
      <c r="H94" s="535"/>
      <c r="I94" s="537" t="str">
        <f t="shared" si="7"/>
        <v/>
      </c>
      <c r="K94" s="52" t="str">
        <f t="shared" si="8"/>
        <v/>
      </c>
      <c r="L94" s="52" t="str">
        <f t="shared" si="9"/>
        <v/>
      </c>
      <c r="M94" s="52" t="str">
        <f t="shared" si="10"/>
        <v/>
      </c>
      <c r="N94" s="52" t="str">
        <f t="shared" si="11"/>
        <v/>
      </c>
      <c r="O94" s="52" t="str">
        <f t="shared" si="12"/>
        <v/>
      </c>
      <c r="P94" s="53" t="str">
        <f t="shared" si="13"/>
        <v/>
      </c>
      <c r="Q94" s="175"/>
      <c r="R94" s="200"/>
      <c r="S94" s="175"/>
    </row>
    <row r="95" spans="2:19" ht="12.75" customHeight="1">
      <c r="B95" s="536"/>
      <c r="C95" s="534"/>
      <c r="D95" s="535"/>
      <c r="E95" s="535"/>
      <c r="F95" s="540"/>
      <c r="G95" s="540"/>
      <c r="H95" s="535"/>
      <c r="I95" s="537" t="str">
        <f t="shared" si="7"/>
        <v/>
      </c>
      <c r="K95" s="52" t="str">
        <f t="shared" si="8"/>
        <v/>
      </c>
      <c r="L95" s="52" t="str">
        <f t="shared" si="9"/>
        <v/>
      </c>
      <c r="M95" s="52" t="str">
        <f t="shared" si="10"/>
        <v/>
      </c>
      <c r="N95" s="52" t="str">
        <f t="shared" si="11"/>
        <v/>
      </c>
      <c r="O95" s="52" t="str">
        <f t="shared" si="12"/>
        <v/>
      </c>
      <c r="P95" s="53" t="str">
        <f t="shared" si="13"/>
        <v/>
      </c>
      <c r="Q95" s="175"/>
      <c r="R95" s="200"/>
      <c r="S95" s="175"/>
    </row>
    <row r="96" spans="2:19" ht="12.75" customHeight="1">
      <c r="B96" s="536"/>
      <c r="C96" s="534"/>
      <c r="D96" s="535"/>
      <c r="E96" s="535"/>
      <c r="F96" s="540"/>
      <c r="G96" s="540"/>
      <c r="H96" s="535"/>
      <c r="I96" s="537" t="str">
        <f t="shared" si="7"/>
        <v/>
      </c>
      <c r="K96" s="52" t="str">
        <f t="shared" si="8"/>
        <v/>
      </c>
      <c r="L96" s="52" t="str">
        <f t="shared" si="9"/>
        <v/>
      </c>
      <c r="M96" s="52" t="str">
        <f t="shared" si="10"/>
        <v/>
      </c>
      <c r="N96" s="52" t="str">
        <f t="shared" si="11"/>
        <v/>
      </c>
      <c r="O96" s="52" t="str">
        <f t="shared" si="12"/>
        <v/>
      </c>
      <c r="P96" s="53" t="str">
        <f t="shared" si="13"/>
        <v/>
      </c>
      <c r="Q96" s="175"/>
      <c r="R96" s="200"/>
      <c r="S96" s="175"/>
    </row>
    <row r="97" spans="2:19" ht="12.75" customHeight="1">
      <c r="B97" s="536"/>
      <c r="C97" s="534"/>
      <c r="D97" s="535"/>
      <c r="E97" s="535"/>
      <c r="F97" s="540"/>
      <c r="G97" s="540"/>
      <c r="H97" s="535"/>
      <c r="I97" s="537" t="str">
        <f t="shared" si="7"/>
        <v/>
      </c>
      <c r="K97" s="52" t="str">
        <f t="shared" si="8"/>
        <v/>
      </c>
      <c r="L97" s="52" t="str">
        <f t="shared" si="9"/>
        <v/>
      </c>
      <c r="M97" s="52" t="str">
        <f t="shared" si="10"/>
        <v/>
      </c>
      <c r="N97" s="52" t="str">
        <f t="shared" si="11"/>
        <v/>
      </c>
      <c r="O97" s="52" t="str">
        <f t="shared" si="12"/>
        <v/>
      </c>
      <c r="P97" s="53" t="str">
        <f t="shared" si="13"/>
        <v/>
      </c>
      <c r="Q97" s="175"/>
      <c r="R97" s="200"/>
      <c r="S97" s="175"/>
    </row>
    <row r="98" spans="2:19" ht="12.75" customHeight="1">
      <c r="B98" s="536"/>
      <c r="C98" s="534"/>
      <c r="D98" s="535"/>
      <c r="E98" s="535"/>
      <c r="F98" s="540"/>
      <c r="G98" s="540"/>
      <c r="H98" s="535"/>
      <c r="I98" s="537" t="str">
        <f t="shared" si="7"/>
        <v/>
      </c>
      <c r="K98" s="52" t="str">
        <f t="shared" si="8"/>
        <v/>
      </c>
      <c r="L98" s="52" t="str">
        <f t="shared" si="9"/>
        <v/>
      </c>
      <c r="M98" s="52" t="str">
        <f t="shared" si="10"/>
        <v/>
      </c>
      <c r="N98" s="52" t="str">
        <f t="shared" si="11"/>
        <v/>
      </c>
      <c r="O98" s="52" t="str">
        <f t="shared" si="12"/>
        <v/>
      </c>
      <c r="P98" s="53" t="str">
        <f t="shared" si="13"/>
        <v/>
      </c>
      <c r="Q98" s="175"/>
      <c r="R98" s="200"/>
      <c r="S98" s="175"/>
    </row>
    <row r="99" spans="2:19" ht="12.75" customHeight="1">
      <c r="B99" s="536"/>
      <c r="C99" s="534"/>
      <c r="D99" s="535"/>
      <c r="E99" s="535"/>
      <c r="F99" s="540"/>
      <c r="G99" s="540"/>
      <c r="H99" s="535"/>
      <c r="I99" s="537" t="str">
        <f t="shared" si="7"/>
        <v/>
      </c>
      <c r="K99" s="52" t="str">
        <f t="shared" si="8"/>
        <v/>
      </c>
      <c r="L99" s="52" t="str">
        <f t="shared" si="9"/>
        <v/>
      </c>
      <c r="M99" s="52" t="str">
        <f t="shared" si="10"/>
        <v/>
      </c>
      <c r="N99" s="52" t="str">
        <f t="shared" si="11"/>
        <v/>
      </c>
      <c r="O99" s="52" t="str">
        <f t="shared" si="12"/>
        <v/>
      </c>
      <c r="P99" s="53" t="str">
        <f t="shared" si="13"/>
        <v/>
      </c>
      <c r="Q99" s="175"/>
      <c r="R99" s="200"/>
      <c r="S99" s="175"/>
    </row>
    <row r="100" spans="2:19" ht="12.75" customHeight="1">
      <c r="B100" s="536"/>
      <c r="C100" s="534"/>
      <c r="D100" s="535"/>
      <c r="E100" s="535"/>
      <c r="F100" s="540"/>
      <c r="G100" s="540"/>
      <c r="H100" s="535"/>
      <c r="I100" s="537" t="str">
        <f t="shared" si="7"/>
        <v/>
      </c>
      <c r="K100" s="52" t="str">
        <f t="shared" si="8"/>
        <v/>
      </c>
      <c r="L100" s="52" t="str">
        <f t="shared" si="9"/>
        <v/>
      </c>
      <c r="M100" s="52" t="str">
        <f t="shared" si="10"/>
        <v/>
      </c>
      <c r="N100" s="52" t="str">
        <f t="shared" si="11"/>
        <v/>
      </c>
      <c r="O100" s="52" t="str">
        <f t="shared" si="12"/>
        <v/>
      </c>
      <c r="P100" s="53" t="str">
        <f t="shared" si="13"/>
        <v/>
      </c>
      <c r="Q100" s="175"/>
      <c r="R100" s="200"/>
      <c r="S100" s="175"/>
    </row>
    <row r="101" spans="2:19" ht="12.75" customHeight="1">
      <c r="B101" s="536"/>
      <c r="C101" s="534"/>
      <c r="D101" s="535"/>
      <c r="E101" s="535"/>
      <c r="F101" s="540"/>
      <c r="G101" s="540"/>
      <c r="H101" s="535"/>
      <c r="I101" s="537" t="str">
        <f t="shared" ref="I101:I152" si="14">IF(AND(D101&gt;0,F101&gt;0),"Multiple Values!",IF(AND(G101&gt;0,F101&gt;0),"Multiple Values!",IF(AND(D101&gt;0,G101&gt;0),"Multiple Values!",IF(D101&gt;0,"Preferred Option",IF(G101&gt;0,"Third Option",IF(F101&gt;0,"Second Option",""))))))</f>
        <v/>
      </c>
      <c r="K101" s="52" t="str">
        <f t="shared" ref="K101:K152" si="15">IF(ISBLANK(D101), "", VLOOKUP(E101, FuelUnitsConvert, 2, FALSE)*D101)</f>
        <v/>
      </c>
      <c r="L101" s="52" t="str">
        <f t="shared" ref="L101:L152" si="16">IF(ISBLANK(B101), "", VLOOKUP(VLOOKUP(B101,AirFactors,2,FALSE),FuelFactors,2,FALSE))</f>
        <v/>
      </c>
      <c r="M101" s="52" t="str">
        <f t="shared" ref="M101:M152" si="17">IF(F101&gt;0, VLOOKUP(B101, AirFactors, 3, FALSE)*F101, "")</f>
        <v/>
      </c>
      <c r="N101" s="52" t="str">
        <f t="shared" ref="N101:N152" si="18">IF(G101&gt;0, VLOOKUP(H101, FlightDistanceConversion, 2, FALSE)*G101, "")</f>
        <v/>
      </c>
      <c r="O101" s="52" t="str">
        <f t="shared" ref="O101:O152" si="19">IF(G101&gt;0, N101/VLOOKUP(B101, AirFactors, 4, FALSE), "")</f>
        <v/>
      </c>
      <c r="P101" s="53" t="str">
        <f t="shared" ref="P101:P152" si="20">IF((D101+F101+G101)=0,"",IF(D101&gt;0,K101,IF(F101&gt;0,M101,IF(G101&gt;0,O101,"")))*L101)</f>
        <v/>
      </c>
      <c r="Q101" s="175"/>
      <c r="R101" s="200"/>
      <c r="S101" s="175"/>
    </row>
    <row r="102" spans="2:19" ht="12.75" customHeight="1">
      <c r="B102" s="536"/>
      <c r="C102" s="534"/>
      <c r="D102" s="535"/>
      <c r="E102" s="535"/>
      <c r="F102" s="540"/>
      <c r="G102" s="540"/>
      <c r="H102" s="535"/>
      <c r="I102" s="537" t="str">
        <f t="shared" si="14"/>
        <v/>
      </c>
      <c r="K102" s="52" t="str">
        <f t="shared" si="15"/>
        <v/>
      </c>
      <c r="L102" s="52" t="str">
        <f t="shared" si="16"/>
        <v/>
      </c>
      <c r="M102" s="52" t="str">
        <f t="shared" si="17"/>
        <v/>
      </c>
      <c r="N102" s="52" t="str">
        <f t="shared" si="18"/>
        <v/>
      </c>
      <c r="O102" s="52" t="str">
        <f t="shared" si="19"/>
        <v/>
      </c>
      <c r="P102" s="53" t="str">
        <f t="shared" si="20"/>
        <v/>
      </c>
      <c r="Q102" s="175"/>
      <c r="R102" s="200"/>
      <c r="S102" s="175"/>
    </row>
    <row r="103" spans="2:19" ht="12.75" customHeight="1">
      <c r="B103" s="536"/>
      <c r="C103" s="534"/>
      <c r="D103" s="535"/>
      <c r="E103" s="535"/>
      <c r="F103" s="540"/>
      <c r="G103" s="540"/>
      <c r="H103" s="535"/>
      <c r="I103" s="537" t="str">
        <f t="shared" si="14"/>
        <v/>
      </c>
      <c r="K103" s="52" t="str">
        <f t="shared" si="15"/>
        <v/>
      </c>
      <c r="L103" s="52" t="str">
        <f t="shared" si="16"/>
        <v/>
      </c>
      <c r="M103" s="52" t="str">
        <f t="shared" si="17"/>
        <v/>
      </c>
      <c r="N103" s="52" t="str">
        <f t="shared" si="18"/>
        <v/>
      </c>
      <c r="O103" s="52" t="str">
        <f t="shared" si="19"/>
        <v/>
      </c>
      <c r="P103" s="53" t="str">
        <f t="shared" si="20"/>
        <v/>
      </c>
      <c r="Q103" s="175"/>
      <c r="R103" s="200"/>
      <c r="S103" s="175"/>
    </row>
    <row r="104" spans="2:19" ht="12.75" customHeight="1">
      <c r="B104" s="536"/>
      <c r="C104" s="534"/>
      <c r="D104" s="535"/>
      <c r="E104" s="535"/>
      <c r="F104" s="540"/>
      <c r="G104" s="540"/>
      <c r="H104" s="535"/>
      <c r="I104" s="537" t="str">
        <f t="shared" si="14"/>
        <v/>
      </c>
      <c r="K104" s="52" t="str">
        <f t="shared" si="15"/>
        <v/>
      </c>
      <c r="L104" s="52" t="str">
        <f t="shared" si="16"/>
        <v/>
      </c>
      <c r="M104" s="52" t="str">
        <f t="shared" si="17"/>
        <v/>
      </c>
      <c r="N104" s="52" t="str">
        <f t="shared" si="18"/>
        <v/>
      </c>
      <c r="O104" s="52" t="str">
        <f t="shared" si="19"/>
        <v/>
      </c>
      <c r="P104" s="53" t="str">
        <f t="shared" si="20"/>
        <v/>
      </c>
      <c r="Q104" s="175"/>
      <c r="R104" s="200"/>
      <c r="S104" s="175"/>
    </row>
    <row r="105" spans="2:19" ht="12.75" customHeight="1">
      <c r="B105" s="536"/>
      <c r="C105" s="534"/>
      <c r="D105" s="535"/>
      <c r="E105" s="535"/>
      <c r="F105" s="540"/>
      <c r="G105" s="540"/>
      <c r="H105" s="535"/>
      <c r="I105" s="537" t="str">
        <f t="shared" si="14"/>
        <v/>
      </c>
      <c r="K105" s="52" t="str">
        <f t="shared" si="15"/>
        <v/>
      </c>
      <c r="L105" s="52" t="str">
        <f t="shared" si="16"/>
        <v/>
      </c>
      <c r="M105" s="52" t="str">
        <f t="shared" si="17"/>
        <v/>
      </c>
      <c r="N105" s="52" t="str">
        <f t="shared" si="18"/>
        <v/>
      </c>
      <c r="O105" s="52" t="str">
        <f t="shared" si="19"/>
        <v/>
      </c>
      <c r="P105" s="53" t="str">
        <f t="shared" si="20"/>
        <v/>
      </c>
      <c r="Q105" s="175"/>
      <c r="R105" s="200"/>
      <c r="S105" s="175"/>
    </row>
    <row r="106" spans="2:19" ht="12.75" customHeight="1">
      <c r="B106" s="536"/>
      <c r="C106" s="534"/>
      <c r="D106" s="535"/>
      <c r="E106" s="535"/>
      <c r="F106" s="540"/>
      <c r="G106" s="540"/>
      <c r="H106" s="535"/>
      <c r="I106" s="537" t="str">
        <f t="shared" si="14"/>
        <v/>
      </c>
      <c r="K106" s="52" t="str">
        <f t="shared" si="15"/>
        <v/>
      </c>
      <c r="L106" s="52" t="str">
        <f t="shared" si="16"/>
        <v/>
      </c>
      <c r="M106" s="52" t="str">
        <f t="shared" si="17"/>
        <v/>
      </c>
      <c r="N106" s="52" t="str">
        <f t="shared" si="18"/>
        <v/>
      </c>
      <c r="O106" s="52" t="str">
        <f t="shared" si="19"/>
        <v/>
      </c>
      <c r="P106" s="53" t="str">
        <f t="shared" si="20"/>
        <v/>
      </c>
      <c r="Q106" s="175"/>
      <c r="R106" s="200"/>
      <c r="S106" s="175"/>
    </row>
    <row r="107" spans="2:19" ht="12.75" customHeight="1">
      <c r="B107" s="536"/>
      <c r="C107" s="534"/>
      <c r="D107" s="535"/>
      <c r="E107" s="535"/>
      <c r="F107" s="540"/>
      <c r="G107" s="540"/>
      <c r="H107" s="535"/>
      <c r="I107" s="537" t="str">
        <f t="shared" si="14"/>
        <v/>
      </c>
      <c r="K107" s="52" t="str">
        <f t="shared" si="15"/>
        <v/>
      </c>
      <c r="L107" s="52" t="str">
        <f t="shared" si="16"/>
        <v/>
      </c>
      <c r="M107" s="52" t="str">
        <f t="shared" si="17"/>
        <v/>
      </c>
      <c r="N107" s="52" t="str">
        <f t="shared" si="18"/>
        <v/>
      </c>
      <c r="O107" s="52" t="str">
        <f t="shared" si="19"/>
        <v/>
      </c>
      <c r="P107" s="53" t="str">
        <f t="shared" si="20"/>
        <v/>
      </c>
      <c r="Q107" s="175"/>
      <c r="R107" s="200"/>
      <c r="S107" s="175"/>
    </row>
    <row r="108" spans="2:19" ht="12.75" customHeight="1">
      <c r="B108" s="536"/>
      <c r="C108" s="534"/>
      <c r="D108" s="535"/>
      <c r="E108" s="535"/>
      <c r="F108" s="540"/>
      <c r="G108" s="540"/>
      <c r="H108" s="535"/>
      <c r="I108" s="537" t="str">
        <f t="shared" si="14"/>
        <v/>
      </c>
      <c r="K108" s="52" t="str">
        <f t="shared" si="15"/>
        <v/>
      </c>
      <c r="L108" s="52" t="str">
        <f t="shared" si="16"/>
        <v/>
      </c>
      <c r="M108" s="52" t="str">
        <f t="shared" si="17"/>
        <v/>
      </c>
      <c r="N108" s="52" t="str">
        <f t="shared" si="18"/>
        <v/>
      </c>
      <c r="O108" s="52" t="str">
        <f t="shared" si="19"/>
        <v/>
      </c>
      <c r="P108" s="53" t="str">
        <f t="shared" si="20"/>
        <v/>
      </c>
      <c r="Q108" s="175"/>
      <c r="R108" s="200"/>
      <c r="S108" s="175"/>
    </row>
    <row r="109" spans="2:19" ht="12.75" customHeight="1">
      <c r="B109" s="536"/>
      <c r="C109" s="534"/>
      <c r="D109" s="535"/>
      <c r="E109" s="535"/>
      <c r="F109" s="540"/>
      <c r="G109" s="540"/>
      <c r="H109" s="535"/>
      <c r="I109" s="537" t="str">
        <f t="shared" si="14"/>
        <v/>
      </c>
      <c r="K109" s="52" t="str">
        <f t="shared" si="15"/>
        <v/>
      </c>
      <c r="L109" s="52" t="str">
        <f t="shared" si="16"/>
        <v/>
      </c>
      <c r="M109" s="52" t="str">
        <f t="shared" si="17"/>
        <v/>
      </c>
      <c r="N109" s="52" t="str">
        <f t="shared" si="18"/>
        <v/>
      </c>
      <c r="O109" s="52" t="str">
        <f t="shared" si="19"/>
        <v/>
      </c>
      <c r="P109" s="53" t="str">
        <f t="shared" si="20"/>
        <v/>
      </c>
      <c r="Q109" s="175"/>
      <c r="R109" s="200"/>
      <c r="S109" s="175"/>
    </row>
    <row r="110" spans="2:19" ht="12.75" customHeight="1">
      <c r="B110" s="536"/>
      <c r="C110" s="534"/>
      <c r="D110" s="535"/>
      <c r="E110" s="535"/>
      <c r="F110" s="540"/>
      <c r="G110" s="540"/>
      <c r="H110" s="535"/>
      <c r="I110" s="537" t="str">
        <f t="shared" si="14"/>
        <v/>
      </c>
      <c r="K110" s="52" t="str">
        <f t="shared" si="15"/>
        <v/>
      </c>
      <c r="L110" s="52" t="str">
        <f t="shared" si="16"/>
        <v/>
      </c>
      <c r="M110" s="52" t="str">
        <f t="shared" si="17"/>
        <v/>
      </c>
      <c r="N110" s="52" t="str">
        <f t="shared" si="18"/>
        <v/>
      </c>
      <c r="O110" s="52" t="str">
        <f t="shared" si="19"/>
        <v/>
      </c>
      <c r="P110" s="53" t="str">
        <f t="shared" si="20"/>
        <v/>
      </c>
      <c r="Q110" s="175"/>
      <c r="R110" s="200"/>
      <c r="S110" s="175"/>
    </row>
    <row r="111" spans="2:19" ht="12.75" customHeight="1">
      <c r="B111" s="536"/>
      <c r="C111" s="534"/>
      <c r="D111" s="535"/>
      <c r="E111" s="535"/>
      <c r="F111" s="540"/>
      <c r="G111" s="540"/>
      <c r="H111" s="535"/>
      <c r="I111" s="537" t="str">
        <f t="shared" si="14"/>
        <v/>
      </c>
      <c r="K111" s="52" t="str">
        <f t="shared" si="15"/>
        <v/>
      </c>
      <c r="L111" s="52" t="str">
        <f t="shared" si="16"/>
        <v/>
      </c>
      <c r="M111" s="52" t="str">
        <f t="shared" si="17"/>
        <v/>
      </c>
      <c r="N111" s="52" t="str">
        <f t="shared" si="18"/>
        <v/>
      </c>
      <c r="O111" s="52" t="str">
        <f t="shared" si="19"/>
        <v/>
      </c>
      <c r="P111" s="53" t="str">
        <f t="shared" si="20"/>
        <v/>
      </c>
      <c r="Q111" s="175"/>
      <c r="R111" s="200"/>
      <c r="S111" s="175"/>
    </row>
    <row r="112" spans="2:19" ht="12.75" customHeight="1">
      <c r="B112" s="536"/>
      <c r="C112" s="534"/>
      <c r="D112" s="535"/>
      <c r="E112" s="535"/>
      <c r="F112" s="540"/>
      <c r="G112" s="540"/>
      <c r="H112" s="535"/>
      <c r="I112" s="537" t="str">
        <f t="shared" si="14"/>
        <v/>
      </c>
      <c r="K112" s="52" t="str">
        <f t="shared" si="15"/>
        <v/>
      </c>
      <c r="L112" s="52" t="str">
        <f t="shared" si="16"/>
        <v/>
      </c>
      <c r="M112" s="52" t="str">
        <f t="shared" si="17"/>
        <v/>
      </c>
      <c r="N112" s="52" t="str">
        <f t="shared" si="18"/>
        <v/>
      </c>
      <c r="O112" s="52" t="str">
        <f t="shared" si="19"/>
        <v/>
      </c>
      <c r="P112" s="53" t="str">
        <f t="shared" si="20"/>
        <v/>
      </c>
      <c r="Q112" s="175"/>
      <c r="R112" s="200"/>
      <c r="S112" s="175"/>
    </row>
    <row r="113" spans="2:19" ht="12.75" customHeight="1">
      <c r="B113" s="536"/>
      <c r="C113" s="534"/>
      <c r="D113" s="535"/>
      <c r="E113" s="535"/>
      <c r="F113" s="540"/>
      <c r="G113" s="540"/>
      <c r="H113" s="535"/>
      <c r="I113" s="537" t="str">
        <f t="shared" si="14"/>
        <v/>
      </c>
      <c r="K113" s="52" t="str">
        <f t="shared" si="15"/>
        <v/>
      </c>
      <c r="L113" s="52" t="str">
        <f t="shared" si="16"/>
        <v/>
      </c>
      <c r="M113" s="52" t="str">
        <f t="shared" si="17"/>
        <v/>
      </c>
      <c r="N113" s="52" t="str">
        <f t="shared" si="18"/>
        <v/>
      </c>
      <c r="O113" s="52" t="str">
        <f t="shared" si="19"/>
        <v/>
      </c>
      <c r="P113" s="53" t="str">
        <f t="shared" si="20"/>
        <v/>
      </c>
      <c r="Q113" s="175"/>
      <c r="R113" s="200"/>
      <c r="S113" s="175"/>
    </row>
    <row r="114" spans="2:19" ht="12.75" customHeight="1">
      <c r="B114" s="536"/>
      <c r="C114" s="534"/>
      <c r="D114" s="535"/>
      <c r="E114" s="535"/>
      <c r="F114" s="540"/>
      <c r="G114" s="540"/>
      <c r="H114" s="535"/>
      <c r="I114" s="537" t="str">
        <f t="shared" si="14"/>
        <v/>
      </c>
      <c r="K114" s="52" t="str">
        <f t="shared" si="15"/>
        <v/>
      </c>
      <c r="L114" s="52" t="str">
        <f t="shared" si="16"/>
        <v/>
      </c>
      <c r="M114" s="52" t="str">
        <f t="shared" si="17"/>
        <v/>
      </c>
      <c r="N114" s="52" t="str">
        <f t="shared" si="18"/>
        <v/>
      </c>
      <c r="O114" s="52" t="str">
        <f t="shared" si="19"/>
        <v/>
      </c>
      <c r="P114" s="53" t="str">
        <f t="shared" si="20"/>
        <v/>
      </c>
      <c r="Q114" s="175"/>
      <c r="R114" s="200"/>
      <c r="S114" s="175"/>
    </row>
    <row r="115" spans="2:19" ht="12.75" customHeight="1">
      <c r="B115" s="536"/>
      <c r="C115" s="534"/>
      <c r="D115" s="535"/>
      <c r="E115" s="535"/>
      <c r="F115" s="540"/>
      <c r="G115" s="540"/>
      <c r="H115" s="535"/>
      <c r="I115" s="537" t="str">
        <f t="shared" si="14"/>
        <v/>
      </c>
      <c r="K115" s="52" t="str">
        <f t="shared" si="15"/>
        <v/>
      </c>
      <c r="L115" s="52" t="str">
        <f t="shared" si="16"/>
        <v/>
      </c>
      <c r="M115" s="52" t="str">
        <f t="shared" si="17"/>
        <v/>
      </c>
      <c r="N115" s="52" t="str">
        <f t="shared" si="18"/>
        <v/>
      </c>
      <c r="O115" s="52" t="str">
        <f t="shared" si="19"/>
        <v/>
      </c>
      <c r="P115" s="53" t="str">
        <f t="shared" si="20"/>
        <v/>
      </c>
      <c r="Q115" s="175"/>
      <c r="R115" s="200"/>
      <c r="S115" s="175"/>
    </row>
    <row r="116" spans="2:19" ht="12.75" customHeight="1">
      <c r="B116" s="536"/>
      <c r="C116" s="534"/>
      <c r="D116" s="535"/>
      <c r="E116" s="535"/>
      <c r="F116" s="540"/>
      <c r="G116" s="540"/>
      <c r="H116" s="535"/>
      <c r="I116" s="537" t="str">
        <f t="shared" si="14"/>
        <v/>
      </c>
      <c r="K116" s="52" t="str">
        <f t="shared" si="15"/>
        <v/>
      </c>
      <c r="L116" s="52" t="str">
        <f t="shared" si="16"/>
        <v/>
      </c>
      <c r="M116" s="52" t="str">
        <f t="shared" si="17"/>
        <v/>
      </c>
      <c r="N116" s="52" t="str">
        <f t="shared" si="18"/>
        <v/>
      </c>
      <c r="O116" s="52" t="str">
        <f t="shared" si="19"/>
        <v/>
      </c>
      <c r="P116" s="53" t="str">
        <f t="shared" si="20"/>
        <v/>
      </c>
      <c r="Q116" s="175"/>
      <c r="R116" s="200"/>
      <c r="S116" s="175"/>
    </row>
    <row r="117" spans="2:19" ht="12.75" customHeight="1">
      <c r="B117" s="536"/>
      <c r="C117" s="534"/>
      <c r="D117" s="535"/>
      <c r="E117" s="535"/>
      <c r="F117" s="540"/>
      <c r="G117" s="540"/>
      <c r="H117" s="535"/>
      <c r="I117" s="537" t="str">
        <f t="shared" si="14"/>
        <v/>
      </c>
      <c r="K117" s="52" t="str">
        <f t="shared" si="15"/>
        <v/>
      </c>
      <c r="L117" s="52" t="str">
        <f t="shared" si="16"/>
        <v/>
      </c>
      <c r="M117" s="52" t="str">
        <f t="shared" si="17"/>
        <v/>
      </c>
      <c r="N117" s="52" t="str">
        <f t="shared" si="18"/>
        <v/>
      </c>
      <c r="O117" s="52" t="str">
        <f t="shared" si="19"/>
        <v/>
      </c>
      <c r="P117" s="53" t="str">
        <f t="shared" si="20"/>
        <v/>
      </c>
      <c r="Q117" s="175"/>
      <c r="R117" s="200"/>
      <c r="S117" s="175"/>
    </row>
    <row r="118" spans="2:19" ht="12.75" customHeight="1">
      <c r="B118" s="536"/>
      <c r="C118" s="534"/>
      <c r="D118" s="535"/>
      <c r="E118" s="535"/>
      <c r="F118" s="540"/>
      <c r="G118" s="540"/>
      <c r="H118" s="535"/>
      <c r="I118" s="537" t="str">
        <f t="shared" si="14"/>
        <v/>
      </c>
      <c r="K118" s="52" t="str">
        <f t="shared" si="15"/>
        <v/>
      </c>
      <c r="L118" s="52" t="str">
        <f t="shared" si="16"/>
        <v/>
      </c>
      <c r="M118" s="52" t="str">
        <f t="shared" si="17"/>
        <v/>
      </c>
      <c r="N118" s="52" t="str">
        <f t="shared" si="18"/>
        <v/>
      </c>
      <c r="O118" s="52" t="str">
        <f t="shared" si="19"/>
        <v/>
      </c>
      <c r="P118" s="53" t="str">
        <f t="shared" si="20"/>
        <v/>
      </c>
      <c r="Q118" s="175"/>
      <c r="R118" s="200"/>
      <c r="S118" s="175"/>
    </row>
    <row r="119" spans="2:19" ht="12.75" customHeight="1">
      <c r="B119" s="536"/>
      <c r="C119" s="534"/>
      <c r="D119" s="535"/>
      <c r="E119" s="535"/>
      <c r="F119" s="540"/>
      <c r="G119" s="540"/>
      <c r="H119" s="535"/>
      <c r="I119" s="537" t="str">
        <f t="shared" si="14"/>
        <v/>
      </c>
      <c r="K119" s="52" t="str">
        <f t="shared" si="15"/>
        <v/>
      </c>
      <c r="L119" s="52" t="str">
        <f t="shared" si="16"/>
        <v/>
      </c>
      <c r="M119" s="52" t="str">
        <f t="shared" si="17"/>
        <v/>
      </c>
      <c r="N119" s="52" t="str">
        <f t="shared" si="18"/>
        <v/>
      </c>
      <c r="O119" s="52" t="str">
        <f t="shared" si="19"/>
        <v/>
      </c>
      <c r="P119" s="53" t="str">
        <f t="shared" si="20"/>
        <v/>
      </c>
      <c r="Q119" s="175"/>
      <c r="R119" s="200"/>
      <c r="S119" s="175"/>
    </row>
    <row r="120" spans="2:19" ht="12.75" customHeight="1">
      <c r="B120" s="536"/>
      <c r="C120" s="534"/>
      <c r="D120" s="535"/>
      <c r="E120" s="535"/>
      <c r="F120" s="540"/>
      <c r="G120" s="540"/>
      <c r="H120" s="535"/>
      <c r="I120" s="537" t="str">
        <f t="shared" si="14"/>
        <v/>
      </c>
      <c r="K120" s="52" t="str">
        <f t="shared" si="15"/>
        <v/>
      </c>
      <c r="L120" s="52" t="str">
        <f t="shared" si="16"/>
        <v/>
      </c>
      <c r="M120" s="52" t="str">
        <f t="shared" si="17"/>
        <v/>
      </c>
      <c r="N120" s="52" t="str">
        <f t="shared" si="18"/>
        <v/>
      </c>
      <c r="O120" s="52" t="str">
        <f t="shared" si="19"/>
        <v/>
      </c>
      <c r="P120" s="53" t="str">
        <f t="shared" si="20"/>
        <v/>
      </c>
      <c r="Q120" s="175"/>
      <c r="R120" s="200"/>
      <c r="S120" s="175"/>
    </row>
    <row r="121" spans="2:19" ht="12.75" customHeight="1">
      <c r="B121" s="536"/>
      <c r="C121" s="534"/>
      <c r="D121" s="535"/>
      <c r="E121" s="535"/>
      <c r="F121" s="540"/>
      <c r="G121" s="540"/>
      <c r="H121" s="535"/>
      <c r="I121" s="537" t="str">
        <f t="shared" si="14"/>
        <v/>
      </c>
      <c r="K121" s="52" t="str">
        <f t="shared" si="15"/>
        <v/>
      </c>
      <c r="L121" s="52" t="str">
        <f t="shared" si="16"/>
        <v/>
      </c>
      <c r="M121" s="52" t="str">
        <f t="shared" si="17"/>
        <v/>
      </c>
      <c r="N121" s="52" t="str">
        <f t="shared" si="18"/>
        <v/>
      </c>
      <c r="O121" s="52" t="str">
        <f t="shared" si="19"/>
        <v/>
      </c>
      <c r="P121" s="53" t="str">
        <f t="shared" si="20"/>
        <v/>
      </c>
      <c r="Q121" s="175"/>
      <c r="R121" s="200"/>
      <c r="S121" s="175"/>
    </row>
    <row r="122" spans="2:19" ht="12.75" customHeight="1">
      <c r="B122" s="536"/>
      <c r="C122" s="534"/>
      <c r="D122" s="535"/>
      <c r="E122" s="535"/>
      <c r="F122" s="540"/>
      <c r="G122" s="540"/>
      <c r="H122" s="535"/>
      <c r="I122" s="537" t="str">
        <f t="shared" si="14"/>
        <v/>
      </c>
      <c r="K122" s="52" t="str">
        <f t="shared" si="15"/>
        <v/>
      </c>
      <c r="L122" s="52" t="str">
        <f t="shared" si="16"/>
        <v/>
      </c>
      <c r="M122" s="52" t="str">
        <f t="shared" si="17"/>
        <v/>
      </c>
      <c r="N122" s="52" t="str">
        <f t="shared" si="18"/>
        <v/>
      </c>
      <c r="O122" s="52" t="str">
        <f t="shared" si="19"/>
        <v/>
      </c>
      <c r="P122" s="53" t="str">
        <f t="shared" si="20"/>
        <v/>
      </c>
      <c r="Q122" s="175"/>
      <c r="R122" s="200"/>
      <c r="S122" s="175"/>
    </row>
    <row r="123" spans="2:19" ht="12.75" customHeight="1">
      <c r="B123" s="536"/>
      <c r="C123" s="534"/>
      <c r="D123" s="535"/>
      <c r="E123" s="535"/>
      <c r="F123" s="540"/>
      <c r="G123" s="540"/>
      <c r="H123" s="535"/>
      <c r="I123" s="537" t="str">
        <f t="shared" si="14"/>
        <v/>
      </c>
      <c r="K123" s="52" t="str">
        <f t="shared" si="15"/>
        <v/>
      </c>
      <c r="L123" s="52" t="str">
        <f t="shared" si="16"/>
        <v/>
      </c>
      <c r="M123" s="52" t="str">
        <f t="shared" si="17"/>
        <v/>
      </c>
      <c r="N123" s="52" t="str">
        <f t="shared" si="18"/>
        <v/>
      </c>
      <c r="O123" s="52" t="str">
        <f t="shared" si="19"/>
        <v/>
      </c>
      <c r="P123" s="53" t="str">
        <f t="shared" si="20"/>
        <v/>
      </c>
      <c r="Q123" s="175"/>
      <c r="R123" s="200"/>
      <c r="S123" s="175"/>
    </row>
    <row r="124" spans="2:19" ht="12.75" customHeight="1">
      <c r="B124" s="536"/>
      <c r="C124" s="534"/>
      <c r="D124" s="535"/>
      <c r="E124" s="535"/>
      <c r="F124" s="540"/>
      <c r="G124" s="540"/>
      <c r="H124" s="535"/>
      <c r="I124" s="537" t="str">
        <f t="shared" si="14"/>
        <v/>
      </c>
      <c r="K124" s="52" t="str">
        <f t="shared" si="15"/>
        <v/>
      </c>
      <c r="L124" s="52" t="str">
        <f t="shared" si="16"/>
        <v/>
      </c>
      <c r="M124" s="52" t="str">
        <f t="shared" si="17"/>
        <v/>
      </c>
      <c r="N124" s="52" t="str">
        <f t="shared" si="18"/>
        <v/>
      </c>
      <c r="O124" s="52" t="str">
        <f t="shared" si="19"/>
        <v/>
      </c>
      <c r="P124" s="53" t="str">
        <f t="shared" si="20"/>
        <v/>
      </c>
      <c r="Q124" s="175"/>
      <c r="R124" s="200"/>
      <c r="S124" s="175"/>
    </row>
    <row r="125" spans="2:19" ht="12.75" customHeight="1">
      <c r="B125" s="536"/>
      <c r="C125" s="534"/>
      <c r="D125" s="535"/>
      <c r="E125" s="535"/>
      <c r="F125" s="540"/>
      <c r="G125" s="540"/>
      <c r="H125" s="535"/>
      <c r="I125" s="537" t="str">
        <f t="shared" si="14"/>
        <v/>
      </c>
      <c r="K125" s="52" t="str">
        <f t="shared" si="15"/>
        <v/>
      </c>
      <c r="L125" s="52" t="str">
        <f t="shared" si="16"/>
        <v/>
      </c>
      <c r="M125" s="52" t="str">
        <f t="shared" si="17"/>
        <v/>
      </c>
      <c r="N125" s="52" t="str">
        <f t="shared" si="18"/>
        <v/>
      </c>
      <c r="O125" s="52" t="str">
        <f t="shared" si="19"/>
        <v/>
      </c>
      <c r="P125" s="53" t="str">
        <f t="shared" si="20"/>
        <v/>
      </c>
      <c r="Q125" s="175"/>
      <c r="R125" s="200"/>
      <c r="S125" s="175"/>
    </row>
    <row r="126" spans="2:19" ht="12.75" customHeight="1">
      <c r="B126" s="536"/>
      <c r="C126" s="534"/>
      <c r="D126" s="535"/>
      <c r="E126" s="535"/>
      <c r="F126" s="540"/>
      <c r="G126" s="540"/>
      <c r="H126" s="535"/>
      <c r="I126" s="537" t="str">
        <f t="shared" si="14"/>
        <v/>
      </c>
      <c r="K126" s="52" t="str">
        <f t="shared" si="15"/>
        <v/>
      </c>
      <c r="L126" s="52" t="str">
        <f t="shared" si="16"/>
        <v/>
      </c>
      <c r="M126" s="52" t="str">
        <f t="shared" si="17"/>
        <v/>
      </c>
      <c r="N126" s="52" t="str">
        <f t="shared" si="18"/>
        <v/>
      </c>
      <c r="O126" s="52" t="str">
        <f t="shared" si="19"/>
        <v/>
      </c>
      <c r="P126" s="53" t="str">
        <f t="shared" si="20"/>
        <v/>
      </c>
      <c r="Q126" s="175"/>
      <c r="R126" s="200"/>
      <c r="S126" s="175"/>
    </row>
    <row r="127" spans="2:19" ht="12.75" customHeight="1">
      <c r="B127" s="536"/>
      <c r="C127" s="534"/>
      <c r="D127" s="535"/>
      <c r="E127" s="535"/>
      <c r="F127" s="540"/>
      <c r="G127" s="540"/>
      <c r="H127" s="535"/>
      <c r="I127" s="537" t="str">
        <f t="shared" si="14"/>
        <v/>
      </c>
      <c r="K127" s="52" t="str">
        <f t="shared" si="15"/>
        <v/>
      </c>
      <c r="L127" s="52" t="str">
        <f t="shared" si="16"/>
        <v/>
      </c>
      <c r="M127" s="52" t="str">
        <f t="shared" si="17"/>
        <v/>
      </c>
      <c r="N127" s="52" t="str">
        <f t="shared" si="18"/>
        <v/>
      </c>
      <c r="O127" s="52" t="str">
        <f t="shared" si="19"/>
        <v/>
      </c>
      <c r="P127" s="53" t="str">
        <f t="shared" si="20"/>
        <v/>
      </c>
      <c r="Q127" s="175"/>
      <c r="R127" s="200"/>
      <c r="S127" s="175"/>
    </row>
    <row r="128" spans="2:19" ht="12.75" customHeight="1">
      <c r="B128" s="536"/>
      <c r="C128" s="534"/>
      <c r="D128" s="535"/>
      <c r="E128" s="535"/>
      <c r="F128" s="540"/>
      <c r="G128" s="540"/>
      <c r="H128" s="535"/>
      <c r="I128" s="537" t="str">
        <f t="shared" si="14"/>
        <v/>
      </c>
      <c r="K128" s="52" t="str">
        <f t="shared" si="15"/>
        <v/>
      </c>
      <c r="L128" s="52" t="str">
        <f t="shared" si="16"/>
        <v/>
      </c>
      <c r="M128" s="52" t="str">
        <f t="shared" si="17"/>
        <v/>
      </c>
      <c r="N128" s="52" t="str">
        <f t="shared" si="18"/>
        <v/>
      </c>
      <c r="O128" s="52" t="str">
        <f t="shared" si="19"/>
        <v/>
      </c>
      <c r="P128" s="53" t="str">
        <f t="shared" si="20"/>
        <v/>
      </c>
      <c r="Q128" s="175"/>
      <c r="R128" s="200"/>
      <c r="S128" s="175"/>
    </row>
    <row r="129" spans="2:19" ht="12.75" customHeight="1">
      <c r="B129" s="536"/>
      <c r="C129" s="534"/>
      <c r="D129" s="535"/>
      <c r="E129" s="535"/>
      <c r="F129" s="540"/>
      <c r="G129" s="540"/>
      <c r="H129" s="535"/>
      <c r="I129" s="537" t="str">
        <f t="shared" si="14"/>
        <v/>
      </c>
      <c r="K129" s="52" t="str">
        <f t="shared" si="15"/>
        <v/>
      </c>
      <c r="L129" s="52" t="str">
        <f t="shared" si="16"/>
        <v/>
      </c>
      <c r="M129" s="52" t="str">
        <f t="shared" si="17"/>
        <v/>
      </c>
      <c r="N129" s="52" t="str">
        <f t="shared" si="18"/>
        <v/>
      </c>
      <c r="O129" s="52" t="str">
        <f t="shared" si="19"/>
        <v/>
      </c>
      <c r="P129" s="53" t="str">
        <f t="shared" si="20"/>
        <v/>
      </c>
      <c r="Q129" s="175"/>
      <c r="R129" s="200"/>
      <c r="S129" s="175"/>
    </row>
    <row r="130" spans="2:19" ht="12.75" customHeight="1">
      <c r="B130" s="536"/>
      <c r="C130" s="534"/>
      <c r="D130" s="535"/>
      <c r="E130" s="535"/>
      <c r="F130" s="540"/>
      <c r="G130" s="540"/>
      <c r="H130" s="535"/>
      <c r="I130" s="537" t="str">
        <f t="shared" si="14"/>
        <v/>
      </c>
      <c r="K130" s="52" t="str">
        <f t="shared" si="15"/>
        <v/>
      </c>
      <c r="L130" s="52" t="str">
        <f t="shared" si="16"/>
        <v/>
      </c>
      <c r="M130" s="52" t="str">
        <f t="shared" si="17"/>
        <v/>
      </c>
      <c r="N130" s="52" t="str">
        <f t="shared" si="18"/>
        <v/>
      </c>
      <c r="O130" s="52" t="str">
        <f t="shared" si="19"/>
        <v/>
      </c>
      <c r="P130" s="53" t="str">
        <f t="shared" si="20"/>
        <v/>
      </c>
      <c r="Q130" s="175"/>
      <c r="R130" s="200"/>
      <c r="S130" s="175"/>
    </row>
    <row r="131" spans="2:19" ht="12.75" customHeight="1">
      <c r="B131" s="536"/>
      <c r="C131" s="534"/>
      <c r="D131" s="535"/>
      <c r="E131" s="535"/>
      <c r="F131" s="540"/>
      <c r="G131" s="540"/>
      <c r="H131" s="535"/>
      <c r="I131" s="537" t="str">
        <f t="shared" si="14"/>
        <v/>
      </c>
      <c r="K131" s="52" t="str">
        <f t="shared" si="15"/>
        <v/>
      </c>
      <c r="L131" s="52" t="str">
        <f t="shared" si="16"/>
        <v/>
      </c>
      <c r="M131" s="52" t="str">
        <f t="shared" si="17"/>
        <v/>
      </c>
      <c r="N131" s="52" t="str">
        <f t="shared" si="18"/>
        <v/>
      </c>
      <c r="O131" s="52" t="str">
        <f t="shared" si="19"/>
        <v/>
      </c>
      <c r="P131" s="53" t="str">
        <f t="shared" si="20"/>
        <v/>
      </c>
      <c r="Q131" s="175"/>
      <c r="R131" s="200"/>
      <c r="S131" s="175"/>
    </row>
    <row r="132" spans="2:19" ht="12.75" customHeight="1">
      <c r="B132" s="536"/>
      <c r="C132" s="534"/>
      <c r="D132" s="535"/>
      <c r="E132" s="535"/>
      <c r="F132" s="540"/>
      <c r="G132" s="540"/>
      <c r="H132" s="535"/>
      <c r="I132" s="537" t="str">
        <f t="shared" si="14"/>
        <v/>
      </c>
      <c r="K132" s="52" t="str">
        <f t="shared" si="15"/>
        <v/>
      </c>
      <c r="L132" s="52" t="str">
        <f t="shared" si="16"/>
        <v/>
      </c>
      <c r="M132" s="52" t="str">
        <f t="shared" si="17"/>
        <v/>
      </c>
      <c r="N132" s="52" t="str">
        <f t="shared" si="18"/>
        <v/>
      </c>
      <c r="O132" s="52" t="str">
        <f t="shared" si="19"/>
        <v/>
      </c>
      <c r="P132" s="53" t="str">
        <f t="shared" si="20"/>
        <v/>
      </c>
      <c r="Q132" s="175"/>
      <c r="R132" s="200"/>
      <c r="S132" s="175"/>
    </row>
    <row r="133" spans="2:19" ht="12.75" customHeight="1">
      <c r="B133" s="536"/>
      <c r="C133" s="534"/>
      <c r="D133" s="535"/>
      <c r="E133" s="535"/>
      <c r="F133" s="540"/>
      <c r="G133" s="540"/>
      <c r="H133" s="535"/>
      <c r="I133" s="537" t="str">
        <f t="shared" si="14"/>
        <v/>
      </c>
      <c r="K133" s="52" t="str">
        <f t="shared" si="15"/>
        <v/>
      </c>
      <c r="L133" s="52" t="str">
        <f t="shared" si="16"/>
        <v/>
      </c>
      <c r="M133" s="52" t="str">
        <f t="shared" si="17"/>
        <v/>
      </c>
      <c r="N133" s="52" t="str">
        <f t="shared" si="18"/>
        <v/>
      </c>
      <c r="O133" s="52" t="str">
        <f t="shared" si="19"/>
        <v/>
      </c>
      <c r="P133" s="53" t="str">
        <f t="shared" si="20"/>
        <v/>
      </c>
      <c r="Q133" s="175"/>
      <c r="R133" s="200"/>
      <c r="S133" s="175"/>
    </row>
    <row r="134" spans="2:19" ht="12.75" customHeight="1">
      <c r="B134" s="536"/>
      <c r="C134" s="534"/>
      <c r="D134" s="535"/>
      <c r="E134" s="535"/>
      <c r="F134" s="540"/>
      <c r="G134" s="540"/>
      <c r="H134" s="535"/>
      <c r="I134" s="537" t="str">
        <f t="shared" si="14"/>
        <v/>
      </c>
      <c r="K134" s="52" t="str">
        <f t="shared" si="15"/>
        <v/>
      </c>
      <c r="L134" s="52" t="str">
        <f t="shared" si="16"/>
        <v/>
      </c>
      <c r="M134" s="52" t="str">
        <f t="shared" si="17"/>
        <v/>
      </c>
      <c r="N134" s="52" t="str">
        <f t="shared" si="18"/>
        <v/>
      </c>
      <c r="O134" s="52" t="str">
        <f t="shared" si="19"/>
        <v/>
      </c>
      <c r="P134" s="53" t="str">
        <f t="shared" si="20"/>
        <v/>
      </c>
      <c r="Q134" s="175"/>
      <c r="R134" s="200"/>
      <c r="S134" s="175"/>
    </row>
    <row r="135" spans="2:19" ht="12.75" customHeight="1">
      <c r="B135" s="536"/>
      <c r="C135" s="534"/>
      <c r="D135" s="535"/>
      <c r="E135" s="535"/>
      <c r="F135" s="540"/>
      <c r="G135" s="540"/>
      <c r="H135" s="535"/>
      <c r="I135" s="537" t="str">
        <f t="shared" si="14"/>
        <v/>
      </c>
      <c r="K135" s="52" t="str">
        <f t="shared" si="15"/>
        <v/>
      </c>
      <c r="L135" s="52" t="str">
        <f t="shared" si="16"/>
        <v/>
      </c>
      <c r="M135" s="52" t="str">
        <f t="shared" si="17"/>
        <v/>
      </c>
      <c r="N135" s="52" t="str">
        <f t="shared" si="18"/>
        <v/>
      </c>
      <c r="O135" s="52" t="str">
        <f t="shared" si="19"/>
        <v/>
      </c>
      <c r="P135" s="53" t="str">
        <f t="shared" si="20"/>
        <v/>
      </c>
      <c r="Q135" s="175"/>
      <c r="R135" s="200"/>
      <c r="S135" s="175"/>
    </row>
    <row r="136" spans="2:19" ht="12.75" customHeight="1">
      <c r="B136" s="536"/>
      <c r="C136" s="534"/>
      <c r="D136" s="535"/>
      <c r="E136" s="535"/>
      <c r="F136" s="540"/>
      <c r="G136" s="540"/>
      <c r="H136" s="535"/>
      <c r="I136" s="537" t="str">
        <f t="shared" si="14"/>
        <v/>
      </c>
      <c r="K136" s="52" t="str">
        <f t="shared" si="15"/>
        <v/>
      </c>
      <c r="L136" s="52" t="str">
        <f t="shared" si="16"/>
        <v/>
      </c>
      <c r="M136" s="52" t="str">
        <f t="shared" si="17"/>
        <v/>
      </c>
      <c r="N136" s="52" t="str">
        <f t="shared" si="18"/>
        <v/>
      </c>
      <c r="O136" s="52" t="str">
        <f t="shared" si="19"/>
        <v/>
      </c>
      <c r="P136" s="53" t="str">
        <f t="shared" si="20"/>
        <v/>
      </c>
      <c r="Q136" s="175"/>
      <c r="R136" s="200"/>
      <c r="S136" s="175"/>
    </row>
    <row r="137" spans="2:19" ht="12.75" customHeight="1">
      <c r="B137" s="536"/>
      <c r="C137" s="534"/>
      <c r="D137" s="535"/>
      <c r="E137" s="535"/>
      <c r="F137" s="540"/>
      <c r="G137" s="540"/>
      <c r="H137" s="535"/>
      <c r="I137" s="537" t="str">
        <f t="shared" si="14"/>
        <v/>
      </c>
      <c r="K137" s="52" t="str">
        <f t="shared" si="15"/>
        <v/>
      </c>
      <c r="L137" s="52" t="str">
        <f t="shared" si="16"/>
        <v/>
      </c>
      <c r="M137" s="52" t="str">
        <f t="shared" si="17"/>
        <v/>
      </c>
      <c r="N137" s="52" t="str">
        <f t="shared" si="18"/>
        <v/>
      </c>
      <c r="O137" s="52" t="str">
        <f t="shared" si="19"/>
        <v/>
      </c>
      <c r="P137" s="53" t="str">
        <f t="shared" si="20"/>
        <v/>
      </c>
      <c r="Q137" s="175"/>
      <c r="R137" s="200"/>
      <c r="S137" s="175"/>
    </row>
    <row r="138" spans="2:19" ht="12.75" customHeight="1">
      <c r="B138" s="536"/>
      <c r="C138" s="534"/>
      <c r="D138" s="535"/>
      <c r="E138" s="535"/>
      <c r="F138" s="540"/>
      <c r="G138" s="540"/>
      <c r="H138" s="535"/>
      <c r="I138" s="537" t="str">
        <f t="shared" si="14"/>
        <v/>
      </c>
      <c r="K138" s="52" t="str">
        <f t="shared" si="15"/>
        <v/>
      </c>
      <c r="L138" s="52" t="str">
        <f t="shared" si="16"/>
        <v/>
      </c>
      <c r="M138" s="52" t="str">
        <f t="shared" si="17"/>
        <v/>
      </c>
      <c r="N138" s="52" t="str">
        <f t="shared" si="18"/>
        <v/>
      </c>
      <c r="O138" s="52" t="str">
        <f t="shared" si="19"/>
        <v/>
      </c>
      <c r="P138" s="53" t="str">
        <f t="shared" si="20"/>
        <v/>
      </c>
      <c r="Q138" s="175"/>
      <c r="R138" s="200"/>
      <c r="S138" s="175"/>
    </row>
    <row r="139" spans="2:19" ht="12.75" customHeight="1">
      <c r="B139" s="536"/>
      <c r="C139" s="534"/>
      <c r="D139" s="535"/>
      <c r="E139" s="535"/>
      <c r="F139" s="540"/>
      <c r="G139" s="540"/>
      <c r="H139" s="535"/>
      <c r="I139" s="537" t="str">
        <f t="shared" si="14"/>
        <v/>
      </c>
      <c r="K139" s="52" t="str">
        <f t="shared" si="15"/>
        <v/>
      </c>
      <c r="L139" s="52" t="str">
        <f t="shared" si="16"/>
        <v/>
      </c>
      <c r="M139" s="52" t="str">
        <f t="shared" si="17"/>
        <v/>
      </c>
      <c r="N139" s="52" t="str">
        <f t="shared" si="18"/>
        <v/>
      </c>
      <c r="O139" s="52" t="str">
        <f t="shared" si="19"/>
        <v/>
      </c>
      <c r="P139" s="53" t="str">
        <f t="shared" si="20"/>
        <v/>
      </c>
      <c r="Q139" s="175"/>
      <c r="R139" s="200"/>
      <c r="S139" s="175"/>
    </row>
    <row r="140" spans="2:19" ht="12.75" customHeight="1">
      <c r="B140" s="536"/>
      <c r="C140" s="534"/>
      <c r="D140" s="535"/>
      <c r="E140" s="535"/>
      <c r="F140" s="540"/>
      <c r="G140" s="540"/>
      <c r="H140" s="535"/>
      <c r="I140" s="537" t="str">
        <f t="shared" si="14"/>
        <v/>
      </c>
      <c r="K140" s="52" t="str">
        <f t="shared" si="15"/>
        <v/>
      </c>
      <c r="L140" s="52" t="str">
        <f t="shared" si="16"/>
        <v/>
      </c>
      <c r="M140" s="52" t="str">
        <f t="shared" si="17"/>
        <v/>
      </c>
      <c r="N140" s="52" t="str">
        <f t="shared" si="18"/>
        <v/>
      </c>
      <c r="O140" s="52" t="str">
        <f t="shared" si="19"/>
        <v/>
      </c>
      <c r="P140" s="53" t="str">
        <f t="shared" si="20"/>
        <v/>
      </c>
      <c r="Q140" s="175"/>
      <c r="R140" s="200"/>
      <c r="S140" s="175"/>
    </row>
    <row r="141" spans="2:19" ht="12.75" customHeight="1">
      <c r="B141" s="536"/>
      <c r="C141" s="534"/>
      <c r="D141" s="535"/>
      <c r="E141" s="535"/>
      <c r="F141" s="540"/>
      <c r="G141" s="540"/>
      <c r="H141" s="535"/>
      <c r="I141" s="537" t="str">
        <f t="shared" si="14"/>
        <v/>
      </c>
      <c r="K141" s="52" t="str">
        <f t="shared" si="15"/>
        <v/>
      </c>
      <c r="L141" s="52" t="str">
        <f t="shared" si="16"/>
        <v/>
      </c>
      <c r="M141" s="52" t="str">
        <f t="shared" si="17"/>
        <v/>
      </c>
      <c r="N141" s="52" t="str">
        <f t="shared" si="18"/>
        <v/>
      </c>
      <c r="O141" s="52" t="str">
        <f t="shared" si="19"/>
        <v/>
      </c>
      <c r="P141" s="53" t="str">
        <f t="shared" si="20"/>
        <v/>
      </c>
      <c r="Q141" s="175"/>
      <c r="R141" s="200"/>
      <c r="S141" s="175"/>
    </row>
    <row r="142" spans="2:19" ht="12.75" customHeight="1">
      <c r="B142" s="536"/>
      <c r="C142" s="534"/>
      <c r="D142" s="535"/>
      <c r="E142" s="535"/>
      <c r="F142" s="540"/>
      <c r="G142" s="540"/>
      <c r="H142" s="535"/>
      <c r="I142" s="537" t="str">
        <f t="shared" si="14"/>
        <v/>
      </c>
      <c r="K142" s="52" t="str">
        <f t="shared" si="15"/>
        <v/>
      </c>
      <c r="L142" s="52" t="str">
        <f t="shared" si="16"/>
        <v/>
      </c>
      <c r="M142" s="52" t="str">
        <f t="shared" si="17"/>
        <v/>
      </c>
      <c r="N142" s="52" t="str">
        <f t="shared" si="18"/>
        <v/>
      </c>
      <c r="O142" s="52" t="str">
        <f t="shared" si="19"/>
        <v/>
      </c>
      <c r="P142" s="53" t="str">
        <f t="shared" si="20"/>
        <v/>
      </c>
      <c r="Q142" s="175"/>
      <c r="R142" s="200"/>
      <c r="S142" s="175"/>
    </row>
    <row r="143" spans="2:19" ht="12.75" customHeight="1">
      <c r="B143" s="536"/>
      <c r="C143" s="534"/>
      <c r="D143" s="535"/>
      <c r="E143" s="535"/>
      <c r="F143" s="540"/>
      <c r="G143" s="540"/>
      <c r="H143" s="535"/>
      <c r="I143" s="537" t="str">
        <f t="shared" si="14"/>
        <v/>
      </c>
      <c r="K143" s="52" t="str">
        <f t="shared" si="15"/>
        <v/>
      </c>
      <c r="L143" s="52" t="str">
        <f t="shared" si="16"/>
        <v/>
      </c>
      <c r="M143" s="52" t="str">
        <f t="shared" si="17"/>
        <v/>
      </c>
      <c r="N143" s="52" t="str">
        <f t="shared" si="18"/>
        <v/>
      </c>
      <c r="O143" s="52" t="str">
        <f t="shared" si="19"/>
        <v/>
      </c>
      <c r="P143" s="53" t="str">
        <f t="shared" si="20"/>
        <v/>
      </c>
      <c r="Q143" s="175"/>
      <c r="R143" s="200"/>
      <c r="S143" s="175"/>
    </row>
    <row r="144" spans="2:19" ht="12.75" customHeight="1">
      <c r="B144" s="536"/>
      <c r="C144" s="534"/>
      <c r="D144" s="535"/>
      <c r="E144" s="535"/>
      <c r="F144" s="540"/>
      <c r="G144" s="540"/>
      <c r="H144" s="535"/>
      <c r="I144" s="537" t="str">
        <f t="shared" si="14"/>
        <v/>
      </c>
      <c r="K144" s="52" t="str">
        <f t="shared" si="15"/>
        <v/>
      </c>
      <c r="L144" s="52" t="str">
        <f t="shared" si="16"/>
        <v/>
      </c>
      <c r="M144" s="52" t="str">
        <f t="shared" si="17"/>
        <v/>
      </c>
      <c r="N144" s="52" t="str">
        <f t="shared" si="18"/>
        <v/>
      </c>
      <c r="O144" s="52" t="str">
        <f t="shared" si="19"/>
        <v/>
      </c>
      <c r="P144" s="53" t="str">
        <f t="shared" si="20"/>
        <v/>
      </c>
      <c r="Q144" s="175"/>
      <c r="R144" s="200"/>
      <c r="S144" s="175"/>
    </row>
    <row r="145" spans="2:19" ht="12.75" customHeight="1">
      <c r="B145" s="536"/>
      <c r="C145" s="534"/>
      <c r="D145" s="535"/>
      <c r="E145" s="535"/>
      <c r="F145" s="540"/>
      <c r="G145" s="540"/>
      <c r="H145" s="535"/>
      <c r="I145" s="537" t="str">
        <f t="shared" si="14"/>
        <v/>
      </c>
      <c r="K145" s="52" t="str">
        <f t="shared" si="15"/>
        <v/>
      </c>
      <c r="L145" s="52" t="str">
        <f t="shared" si="16"/>
        <v/>
      </c>
      <c r="M145" s="52" t="str">
        <f t="shared" si="17"/>
        <v/>
      </c>
      <c r="N145" s="52" t="str">
        <f t="shared" si="18"/>
        <v/>
      </c>
      <c r="O145" s="52" t="str">
        <f t="shared" si="19"/>
        <v/>
      </c>
      <c r="P145" s="53" t="str">
        <f t="shared" si="20"/>
        <v/>
      </c>
      <c r="Q145" s="175"/>
      <c r="R145" s="200"/>
      <c r="S145" s="175"/>
    </row>
    <row r="146" spans="2:19" ht="12.75" customHeight="1">
      <c r="B146" s="536"/>
      <c r="C146" s="534"/>
      <c r="D146" s="535"/>
      <c r="E146" s="535"/>
      <c r="F146" s="540"/>
      <c r="G146" s="540"/>
      <c r="H146" s="535"/>
      <c r="I146" s="537" t="str">
        <f t="shared" si="14"/>
        <v/>
      </c>
      <c r="K146" s="52" t="str">
        <f t="shared" si="15"/>
        <v/>
      </c>
      <c r="L146" s="52" t="str">
        <f t="shared" si="16"/>
        <v/>
      </c>
      <c r="M146" s="52" t="str">
        <f t="shared" si="17"/>
        <v/>
      </c>
      <c r="N146" s="52" t="str">
        <f t="shared" si="18"/>
        <v/>
      </c>
      <c r="O146" s="52" t="str">
        <f t="shared" si="19"/>
        <v/>
      </c>
      <c r="P146" s="53" t="str">
        <f t="shared" si="20"/>
        <v/>
      </c>
      <c r="Q146" s="175"/>
      <c r="R146" s="200"/>
      <c r="S146" s="175"/>
    </row>
    <row r="147" spans="2:19" ht="12.75" customHeight="1">
      <c r="B147" s="536"/>
      <c r="C147" s="534"/>
      <c r="D147" s="535"/>
      <c r="E147" s="535"/>
      <c r="F147" s="540"/>
      <c r="G147" s="540"/>
      <c r="H147" s="535"/>
      <c r="I147" s="537" t="str">
        <f t="shared" si="14"/>
        <v/>
      </c>
      <c r="K147" s="52" t="str">
        <f t="shared" si="15"/>
        <v/>
      </c>
      <c r="L147" s="52" t="str">
        <f t="shared" si="16"/>
        <v/>
      </c>
      <c r="M147" s="52" t="str">
        <f t="shared" si="17"/>
        <v/>
      </c>
      <c r="N147" s="52" t="str">
        <f t="shared" si="18"/>
        <v/>
      </c>
      <c r="O147" s="52" t="str">
        <f t="shared" si="19"/>
        <v/>
      </c>
      <c r="P147" s="53" t="str">
        <f t="shared" si="20"/>
        <v/>
      </c>
      <c r="Q147" s="175"/>
      <c r="R147" s="200"/>
      <c r="S147" s="175"/>
    </row>
    <row r="148" spans="2:19" ht="12.75" customHeight="1">
      <c r="B148" s="536"/>
      <c r="C148" s="534"/>
      <c r="D148" s="535"/>
      <c r="E148" s="535"/>
      <c r="F148" s="540"/>
      <c r="G148" s="540"/>
      <c r="H148" s="535"/>
      <c r="I148" s="537" t="str">
        <f t="shared" si="14"/>
        <v/>
      </c>
      <c r="K148" s="52" t="str">
        <f t="shared" si="15"/>
        <v/>
      </c>
      <c r="L148" s="52" t="str">
        <f t="shared" si="16"/>
        <v/>
      </c>
      <c r="M148" s="52" t="str">
        <f t="shared" si="17"/>
        <v/>
      </c>
      <c r="N148" s="52" t="str">
        <f t="shared" si="18"/>
        <v/>
      </c>
      <c r="O148" s="52" t="str">
        <f t="shared" si="19"/>
        <v/>
      </c>
      <c r="P148" s="53" t="str">
        <f t="shared" si="20"/>
        <v/>
      </c>
      <c r="Q148" s="175"/>
      <c r="R148" s="200"/>
      <c r="S148" s="175"/>
    </row>
    <row r="149" spans="2:19" ht="12.75" customHeight="1">
      <c r="B149" s="536"/>
      <c r="C149" s="534"/>
      <c r="D149" s="535"/>
      <c r="E149" s="535"/>
      <c r="F149" s="540"/>
      <c r="G149" s="540"/>
      <c r="H149" s="535"/>
      <c r="I149" s="537" t="str">
        <f t="shared" si="14"/>
        <v/>
      </c>
      <c r="K149" s="52" t="str">
        <f t="shared" si="15"/>
        <v/>
      </c>
      <c r="L149" s="52" t="str">
        <f t="shared" si="16"/>
        <v/>
      </c>
      <c r="M149" s="52" t="str">
        <f t="shared" si="17"/>
        <v/>
      </c>
      <c r="N149" s="52" t="str">
        <f t="shared" si="18"/>
        <v/>
      </c>
      <c r="O149" s="52" t="str">
        <f t="shared" si="19"/>
        <v/>
      </c>
      <c r="P149" s="53" t="str">
        <f t="shared" si="20"/>
        <v/>
      </c>
      <c r="Q149" s="175"/>
      <c r="R149" s="200"/>
      <c r="S149" s="175"/>
    </row>
    <row r="150" spans="2:19" ht="12.75" customHeight="1">
      <c r="B150" s="536"/>
      <c r="C150" s="534"/>
      <c r="D150" s="535"/>
      <c r="E150" s="535"/>
      <c r="F150" s="540"/>
      <c r="G150" s="540"/>
      <c r="H150" s="535"/>
      <c r="I150" s="537" t="str">
        <f t="shared" si="14"/>
        <v/>
      </c>
      <c r="K150" s="52" t="str">
        <f t="shared" si="15"/>
        <v/>
      </c>
      <c r="L150" s="52" t="str">
        <f t="shared" si="16"/>
        <v/>
      </c>
      <c r="M150" s="52" t="str">
        <f t="shared" si="17"/>
        <v/>
      </c>
      <c r="N150" s="52" t="str">
        <f t="shared" si="18"/>
        <v/>
      </c>
      <c r="O150" s="52" t="str">
        <f t="shared" si="19"/>
        <v/>
      </c>
      <c r="P150" s="53" t="str">
        <f t="shared" si="20"/>
        <v/>
      </c>
      <c r="Q150" s="175"/>
      <c r="R150" s="200"/>
      <c r="S150" s="175"/>
    </row>
    <row r="151" spans="2:19" ht="12.75" customHeight="1">
      <c r="B151" s="536"/>
      <c r="C151" s="534"/>
      <c r="D151" s="535"/>
      <c r="E151" s="535"/>
      <c r="F151" s="540"/>
      <c r="G151" s="540"/>
      <c r="H151" s="535"/>
      <c r="I151" s="537" t="str">
        <f t="shared" si="14"/>
        <v/>
      </c>
      <c r="K151" s="52" t="str">
        <f t="shared" si="15"/>
        <v/>
      </c>
      <c r="L151" s="52" t="str">
        <f t="shared" si="16"/>
        <v/>
      </c>
      <c r="M151" s="52" t="str">
        <f t="shared" si="17"/>
        <v/>
      </c>
      <c r="N151" s="52" t="str">
        <f t="shared" si="18"/>
        <v/>
      </c>
      <c r="O151" s="52" t="str">
        <f t="shared" si="19"/>
        <v/>
      </c>
      <c r="P151" s="53" t="str">
        <f t="shared" si="20"/>
        <v/>
      </c>
      <c r="Q151" s="175"/>
      <c r="R151" s="200"/>
      <c r="S151" s="175"/>
    </row>
    <row r="152" spans="2:19" ht="12.75" customHeight="1">
      <c r="B152" s="536"/>
      <c r="C152" s="534"/>
      <c r="D152" s="535"/>
      <c r="E152" s="535"/>
      <c r="F152" s="540"/>
      <c r="G152" s="540"/>
      <c r="H152" s="535"/>
      <c r="I152" s="537" t="str">
        <f t="shared" si="14"/>
        <v/>
      </c>
      <c r="K152" s="52" t="str">
        <f t="shared" si="15"/>
        <v/>
      </c>
      <c r="L152" s="52" t="str">
        <f t="shared" si="16"/>
        <v/>
      </c>
      <c r="M152" s="52" t="str">
        <f t="shared" si="17"/>
        <v/>
      </c>
      <c r="N152" s="52" t="str">
        <f t="shared" si="18"/>
        <v/>
      </c>
      <c r="O152" s="52" t="str">
        <f t="shared" si="19"/>
        <v/>
      </c>
      <c r="P152" s="53" t="str">
        <f t="shared" si="20"/>
        <v/>
      </c>
      <c r="Q152" s="175"/>
      <c r="R152" s="200"/>
      <c r="S152" s="175"/>
    </row>
    <row r="153" spans="2:19" ht="12.75" customHeight="1">
      <c r="B153" s="175"/>
      <c r="C153" s="175"/>
      <c r="D153" s="176"/>
      <c r="E153" s="176"/>
      <c r="F153" s="176"/>
      <c r="G153" s="213"/>
      <c r="H153" s="176"/>
      <c r="I153" s="176"/>
      <c r="K153" s="175"/>
      <c r="L153" s="175"/>
      <c r="M153" s="175"/>
      <c r="N153" s="175"/>
      <c r="O153" s="175"/>
      <c r="P153" s="175"/>
      <c r="Q153" s="175"/>
      <c r="R153" s="200"/>
      <c r="S153" s="175"/>
    </row>
    <row r="154" spans="2:19" ht="12.75" customHeight="1">
      <c r="B154" s="175"/>
      <c r="C154" s="175"/>
      <c r="D154" s="176"/>
      <c r="E154" s="176"/>
      <c r="F154" s="176"/>
      <c r="G154" s="213"/>
      <c r="H154" s="176"/>
      <c r="I154" s="176"/>
      <c r="K154" s="175"/>
      <c r="L154" s="175"/>
      <c r="M154" s="175"/>
      <c r="N154" s="175"/>
      <c r="O154" s="175"/>
      <c r="P154" s="175"/>
      <c r="Q154" s="175"/>
      <c r="R154" s="200"/>
      <c r="S154" s="175"/>
    </row>
    <row r="155" spans="2:19" ht="12.75" customHeight="1">
      <c r="B155" s="175"/>
      <c r="C155" s="175"/>
      <c r="D155" s="176"/>
      <c r="E155" s="176"/>
      <c r="F155" s="176"/>
      <c r="G155" s="213"/>
      <c r="H155" s="176"/>
      <c r="I155" s="176"/>
      <c r="K155" s="175"/>
      <c r="L155" s="175"/>
      <c r="M155" s="175"/>
      <c r="N155" s="175"/>
      <c r="O155" s="175"/>
      <c r="P155" s="175"/>
      <c r="Q155" s="175"/>
      <c r="R155" s="200"/>
      <c r="S155" s="175"/>
    </row>
    <row r="156" spans="2:19" ht="12.75" customHeight="1">
      <c r="B156" s="175"/>
      <c r="C156" s="175"/>
      <c r="D156" s="176"/>
      <c r="E156" s="176"/>
      <c r="F156" s="176"/>
      <c r="G156" s="213"/>
      <c r="H156" s="176"/>
      <c r="I156" s="176"/>
      <c r="K156" s="175"/>
      <c r="L156" s="175"/>
      <c r="M156" s="175"/>
      <c r="N156" s="175"/>
      <c r="O156" s="175"/>
      <c r="P156" s="175"/>
      <c r="Q156" s="175"/>
      <c r="R156" s="200"/>
      <c r="S156" s="175"/>
    </row>
    <row r="157" spans="2:19" ht="12.75" customHeight="1">
      <c r="B157" s="175"/>
      <c r="C157" s="175"/>
      <c r="D157" s="176"/>
      <c r="E157" s="176"/>
      <c r="F157" s="176"/>
      <c r="G157" s="213"/>
      <c r="H157" s="176"/>
      <c r="I157" s="176"/>
      <c r="K157" s="175"/>
      <c r="L157" s="175"/>
      <c r="M157" s="175"/>
      <c r="N157" s="175"/>
      <c r="O157" s="175"/>
      <c r="P157" s="175"/>
      <c r="Q157" s="175"/>
      <c r="R157" s="200"/>
      <c r="S157" s="175"/>
    </row>
    <row r="158" spans="2:19" ht="12.75" customHeight="1">
      <c r="B158" s="175"/>
      <c r="C158" s="175"/>
      <c r="D158" s="176"/>
      <c r="E158" s="176"/>
      <c r="F158" s="176"/>
      <c r="G158" s="213"/>
      <c r="H158" s="176"/>
      <c r="I158" s="176"/>
      <c r="K158" s="175"/>
      <c r="L158" s="175"/>
      <c r="M158" s="175"/>
      <c r="N158" s="175"/>
      <c r="O158" s="175"/>
      <c r="P158" s="175"/>
      <c r="Q158" s="175"/>
      <c r="R158" s="200"/>
      <c r="S158" s="175"/>
    </row>
    <row r="159" spans="2:19" ht="12.75" customHeight="1">
      <c r="B159" s="175"/>
      <c r="C159" s="175"/>
      <c r="D159" s="176"/>
      <c r="E159" s="176"/>
      <c r="F159" s="176"/>
      <c r="G159" s="213"/>
      <c r="H159" s="176"/>
      <c r="I159" s="176"/>
      <c r="K159" s="175"/>
      <c r="L159" s="175"/>
      <c r="M159" s="175"/>
      <c r="N159" s="175"/>
      <c r="O159" s="175"/>
      <c r="P159" s="175"/>
      <c r="Q159" s="175"/>
      <c r="R159" s="200"/>
      <c r="S159" s="175"/>
    </row>
    <row r="160" spans="2:19" ht="12.75" customHeight="1">
      <c r="B160" s="175"/>
      <c r="C160" s="175"/>
      <c r="D160" s="176"/>
      <c r="E160" s="176"/>
      <c r="F160" s="176"/>
      <c r="G160" s="213"/>
      <c r="H160" s="176"/>
      <c r="I160" s="176"/>
      <c r="K160" s="175"/>
      <c r="L160" s="175"/>
      <c r="M160" s="175"/>
      <c r="N160" s="175"/>
      <c r="O160" s="175"/>
      <c r="P160" s="175"/>
      <c r="Q160" s="175"/>
      <c r="R160" s="200"/>
      <c r="S160" s="175"/>
    </row>
    <row r="161" spans="2:19" ht="12.75" customHeight="1">
      <c r="B161" s="175"/>
      <c r="C161" s="175"/>
      <c r="D161" s="176"/>
      <c r="E161" s="176"/>
      <c r="F161" s="176"/>
      <c r="G161" s="213"/>
      <c r="H161" s="176"/>
      <c r="I161" s="176"/>
      <c r="K161" s="175"/>
      <c r="L161" s="175"/>
      <c r="M161" s="175"/>
      <c r="N161" s="175"/>
      <c r="O161" s="175"/>
      <c r="P161" s="175"/>
      <c r="Q161" s="175"/>
      <c r="R161" s="200"/>
      <c r="S161" s="175"/>
    </row>
    <row r="162" spans="2:19" ht="12.75" customHeight="1">
      <c r="B162" s="175"/>
      <c r="C162" s="175"/>
      <c r="D162" s="176"/>
      <c r="E162" s="176"/>
      <c r="F162" s="176"/>
      <c r="G162" s="213"/>
      <c r="H162" s="176"/>
      <c r="I162" s="176"/>
      <c r="K162" s="175"/>
      <c r="L162" s="175"/>
      <c r="M162" s="175"/>
      <c r="N162" s="175"/>
      <c r="O162" s="175"/>
      <c r="P162" s="175"/>
      <c r="Q162" s="175"/>
      <c r="R162" s="200"/>
      <c r="S162" s="175"/>
    </row>
    <row r="163" spans="2:19" ht="12.75" customHeight="1">
      <c r="B163" s="175"/>
      <c r="C163" s="175"/>
      <c r="D163" s="176"/>
      <c r="E163" s="176"/>
      <c r="F163" s="176"/>
      <c r="G163" s="213"/>
      <c r="H163" s="176"/>
      <c r="I163" s="176"/>
      <c r="K163" s="175"/>
      <c r="L163" s="175"/>
      <c r="M163" s="175"/>
      <c r="N163" s="175"/>
      <c r="O163" s="175"/>
      <c r="P163" s="175"/>
      <c r="Q163" s="175"/>
      <c r="R163" s="200"/>
      <c r="S163" s="175"/>
    </row>
    <row r="164" spans="2:19" ht="12.75" customHeight="1">
      <c r="B164" s="175"/>
      <c r="C164" s="175"/>
      <c r="D164" s="176"/>
      <c r="E164" s="176"/>
      <c r="F164" s="176"/>
      <c r="G164" s="213"/>
      <c r="H164" s="176"/>
      <c r="I164" s="176"/>
      <c r="K164" s="175"/>
      <c r="L164" s="175"/>
      <c r="M164" s="175"/>
      <c r="N164" s="175"/>
      <c r="O164" s="175"/>
      <c r="P164" s="175"/>
      <c r="Q164" s="175"/>
      <c r="R164" s="200"/>
      <c r="S164" s="175"/>
    </row>
    <row r="165" spans="2:19" ht="12.75" customHeight="1">
      <c r="B165" s="175"/>
      <c r="C165" s="175"/>
      <c r="D165" s="176"/>
      <c r="E165" s="176"/>
      <c r="F165" s="176"/>
      <c r="G165" s="213"/>
      <c r="H165" s="176"/>
      <c r="I165" s="176"/>
      <c r="K165" s="175"/>
      <c r="L165" s="175"/>
      <c r="M165" s="175"/>
      <c r="N165" s="175"/>
      <c r="O165" s="175"/>
      <c r="P165" s="175"/>
      <c r="Q165" s="175"/>
      <c r="R165" s="200"/>
      <c r="S165" s="175"/>
    </row>
    <row r="166" spans="2:19" ht="12.75" customHeight="1">
      <c r="B166" s="175"/>
      <c r="C166" s="175"/>
      <c r="D166" s="176"/>
      <c r="E166" s="176"/>
      <c r="F166" s="176"/>
      <c r="G166" s="213"/>
      <c r="H166" s="176"/>
      <c r="I166" s="176"/>
      <c r="K166" s="175"/>
      <c r="L166" s="175"/>
      <c r="M166" s="175"/>
      <c r="N166" s="175"/>
      <c r="O166" s="175"/>
      <c r="P166" s="175"/>
      <c r="Q166" s="175"/>
      <c r="R166" s="200"/>
      <c r="S166" s="175"/>
    </row>
    <row r="167" spans="2:19" ht="12.75" customHeight="1">
      <c r="B167" s="175"/>
      <c r="C167" s="175"/>
      <c r="D167" s="176"/>
      <c r="E167" s="176"/>
      <c r="F167" s="176"/>
      <c r="G167" s="213"/>
      <c r="H167" s="176"/>
      <c r="I167" s="176"/>
      <c r="K167" s="175"/>
      <c r="L167" s="175"/>
      <c r="M167" s="175"/>
      <c r="N167" s="175"/>
      <c r="O167" s="175"/>
      <c r="P167" s="175"/>
      <c r="Q167" s="175"/>
      <c r="R167" s="200"/>
      <c r="S167" s="175"/>
    </row>
    <row r="168" spans="2:19" ht="12.75" customHeight="1">
      <c r="B168" s="175"/>
      <c r="C168" s="175"/>
      <c r="D168" s="176"/>
      <c r="E168" s="176"/>
      <c r="F168" s="176"/>
      <c r="G168" s="213"/>
      <c r="H168" s="176"/>
      <c r="I168" s="176"/>
      <c r="K168" s="175"/>
      <c r="L168" s="175"/>
      <c r="M168" s="175"/>
      <c r="N168" s="175"/>
      <c r="O168" s="175"/>
      <c r="P168" s="175"/>
      <c r="Q168" s="175"/>
      <c r="R168" s="200"/>
      <c r="S168" s="175"/>
    </row>
    <row r="169" spans="2:19" ht="12.75" customHeight="1">
      <c r="B169" s="175"/>
      <c r="C169" s="175"/>
      <c r="D169" s="176"/>
      <c r="E169" s="176"/>
      <c r="F169" s="176"/>
      <c r="G169" s="213"/>
      <c r="H169" s="176"/>
      <c r="I169" s="176"/>
      <c r="K169" s="175"/>
      <c r="L169" s="175"/>
      <c r="M169" s="175"/>
      <c r="N169" s="175"/>
      <c r="O169" s="175"/>
      <c r="P169" s="175"/>
      <c r="Q169" s="175"/>
      <c r="R169" s="200"/>
      <c r="S169" s="175"/>
    </row>
    <row r="170" spans="2:19" ht="12.75" customHeight="1">
      <c r="B170" s="175"/>
      <c r="C170" s="175"/>
      <c r="D170" s="176"/>
      <c r="E170" s="176"/>
      <c r="F170" s="176"/>
      <c r="G170" s="213"/>
      <c r="H170" s="176"/>
      <c r="I170" s="176"/>
      <c r="K170" s="175"/>
      <c r="L170" s="175"/>
      <c r="M170" s="175"/>
      <c r="N170" s="175"/>
      <c r="O170" s="175"/>
      <c r="P170" s="175"/>
      <c r="Q170" s="175"/>
      <c r="R170" s="200"/>
      <c r="S170" s="175"/>
    </row>
    <row r="171" spans="2:19" ht="12.75" customHeight="1">
      <c r="B171" s="175"/>
      <c r="C171" s="175"/>
      <c r="D171" s="176"/>
      <c r="E171" s="176"/>
      <c r="F171" s="176"/>
      <c r="G171" s="213"/>
      <c r="H171" s="176"/>
      <c r="I171" s="176"/>
      <c r="K171" s="175"/>
      <c r="L171" s="175"/>
      <c r="M171" s="175"/>
      <c r="N171" s="175"/>
      <c r="O171" s="175"/>
      <c r="P171" s="175"/>
      <c r="Q171" s="175"/>
      <c r="R171" s="200"/>
      <c r="S171" s="175"/>
    </row>
    <row r="172" spans="2:19" ht="12.75" customHeight="1">
      <c r="B172" s="175"/>
      <c r="C172" s="175"/>
      <c r="D172" s="176"/>
      <c r="E172" s="176"/>
      <c r="F172" s="176"/>
      <c r="G172" s="213"/>
      <c r="H172" s="176"/>
      <c r="I172" s="176"/>
      <c r="K172" s="175"/>
      <c r="L172" s="175"/>
      <c r="M172" s="175"/>
      <c r="N172" s="175"/>
      <c r="O172" s="175"/>
      <c r="P172" s="175"/>
      <c r="Q172" s="175"/>
      <c r="R172" s="200"/>
      <c r="S172" s="175"/>
    </row>
    <row r="173" spans="2:19" ht="12.75" customHeight="1">
      <c r="B173" s="175"/>
      <c r="C173" s="175"/>
      <c r="D173" s="176"/>
      <c r="E173" s="176"/>
      <c r="F173" s="176"/>
      <c r="G173" s="213"/>
      <c r="H173" s="176"/>
      <c r="I173" s="176"/>
      <c r="K173" s="175"/>
      <c r="L173" s="175"/>
      <c r="M173" s="175"/>
      <c r="N173" s="175"/>
      <c r="O173" s="175"/>
      <c r="P173" s="175"/>
      <c r="Q173" s="175"/>
      <c r="R173" s="200"/>
      <c r="S173" s="175"/>
    </row>
    <row r="174" spans="2:19" ht="12.75" customHeight="1">
      <c r="B174" s="175"/>
      <c r="C174" s="175"/>
      <c r="D174" s="176"/>
      <c r="E174" s="176"/>
      <c r="F174" s="176"/>
      <c r="G174" s="213"/>
      <c r="H174" s="176"/>
      <c r="I174" s="176"/>
      <c r="K174" s="175"/>
      <c r="L174" s="175"/>
      <c r="M174" s="175"/>
      <c r="N174" s="175"/>
      <c r="O174" s="175"/>
      <c r="P174" s="175"/>
      <c r="Q174" s="175"/>
      <c r="R174" s="200"/>
      <c r="S174" s="175"/>
    </row>
    <row r="175" spans="2:19" ht="12.75" customHeight="1">
      <c r="B175" s="175"/>
      <c r="C175" s="175"/>
      <c r="D175" s="176"/>
      <c r="E175" s="176"/>
      <c r="F175" s="176"/>
      <c r="G175" s="213"/>
      <c r="H175" s="176"/>
      <c r="I175" s="176"/>
      <c r="K175" s="175"/>
      <c r="L175" s="175"/>
      <c r="M175" s="175"/>
      <c r="N175" s="175"/>
      <c r="O175" s="175"/>
      <c r="P175" s="175"/>
      <c r="Q175" s="175"/>
      <c r="R175" s="200"/>
      <c r="S175" s="175"/>
    </row>
    <row r="176" spans="2:19" ht="12.75" customHeight="1">
      <c r="B176" s="175"/>
      <c r="C176" s="175"/>
      <c r="D176" s="176"/>
      <c r="E176" s="176"/>
      <c r="F176" s="176"/>
      <c r="G176" s="213"/>
      <c r="H176" s="176"/>
      <c r="I176" s="176"/>
      <c r="K176" s="175"/>
      <c r="L176" s="175"/>
      <c r="M176" s="175"/>
      <c r="N176" s="175"/>
      <c r="O176" s="175"/>
      <c r="P176" s="175"/>
      <c r="Q176" s="175"/>
      <c r="R176" s="200"/>
      <c r="S176" s="175"/>
    </row>
    <row r="177" spans="2:19" ht="12.75" customHeight="1">
      <c r="B177" s="175"/>
      <c r="C177" s="175"/>
      <c r="D177" s="176"/>
      <c r="E177" s="176"/>
      <c r="F177" s="176"/>
      <c r="G177" s="213"/>
      <c r="H177" s="176"/>
      <c r="I177" s="176"/>
      <c r="K177" s="175"/>
      <c r="L177" s="175"/>
      <c r="M177" s="175"/>
      <c r="N177" s="175"/>
      <c r="O177" s="175"/>
      <c r="P177" s="175"/>
      <c r="Q177" s="175"/>
      <c r="R177" s="200"/>
      <c r="S177" s="175"/>
    </row>
    <row r="178" spans="2:19" ht="12.75" customHeight="1">
      <c r="B178" s="175"/>
      <c r="C178" s="175"/>
      <c r="D178" s="176"/>
      <c r="E178" s="176"/>
      <c r="F178" s="176"/>
      <c r="G178" s="213"/>
      <c r="H178" s="176"/>
      <c r="I178" s="176"/>
      <c r="K178" s="175"/>
      <c r="L178" s="175"/>
      <c r="M178" s="175"/>
      <c r="N178" s="175"/>
      <c r="O178" s="175"/>
      <c r="P178" s="175"/>
      <c r="Q178" s="175"/>
      <c r="R178" s="200"/>
      <c r="S178" s="175"/>
    </row>
    <row r="179" spans="2:19" ht="12.75" customHeight="1">
      <c r="B179" s="175"/>
      <c r="C179" s="175"/>
      <c r="D179" s="176"/>
      <c r="E179" s="176"/>
      <c r="F179" s="176"/>
      <c r="G179" s="213"/>
      <c r="H179" s="176"/>
      <c r="I179" s="176"/>
      <c r="K179" s="175"/>
      <c r="L179" s="175"/>
      <c r="M179" s="175"/>
      <c r="N179" s="175"/>
      <c r="O179" s="175"/>
      <c r="P179" s="175"/>
      <c r="Q179" s="175"/>
      <c r="R179" s="200"/>
      <c r="S179" s="175"/>
    </row>
    <row r="180" spans="2:19" ht="12.75" customHeight="1">
      <c r="B180" s="175"/>
      <c r="C180" s="175"/>
      <c r="D180" s="176"/>
      <c r="E180" s="176"/>
      <c r="F180" s="176"/>
      <c r="G180" s="213"/>
      <c r="H180" s="176"/>
      <c r="I180" s="176"/>
      <c r="K180" s="175"/>
      <c r="L180" s="175"/>
      <c r="M180" s="175"/>
      <c r="N180" s="175"/>
      <c r="O180" s="175"/>
      <c r="P180" s="175"/>
      <c r="Q180" s="175"/>
      <c r="R180" s="200"/>
      <c r="S180" s="175"/>
    </row>
    <row r="181" spans="2:19" ht="12.75" customHeight="1">
      <c r="B181" s="175"/>
      <c r="C181" s="175"/>
      <c r="D181" s="176"/>
      <c r="E181" s="176"/>
      <c r="F181" s="176"/>
      <c r="G181" s="213"/>
      <c r="H181" s="176"/>
      <c r="I181" s="176"/>
      <c r="K181" s="175"/>
      <c r="L181" s="175"/>
      <c r="M181" s="175"/>
      <c r="N181" s="175"/>
      <c r="O181" s="175"/>
      <c r="P181" s="175"/>
      <c r="Q181" s="175"/>
      <c r="R181" s="200"/>
      <c r="S181" s="175"/>
    </row>
    <row r="182" spans="2:19" ht="12.75" customHeight="1">
      <c r="B182" s="175"/>
      <c r="C182" s="175"/>
      <c r="D182" s="176"/>
      <c r="E182" s="176"/>
      <c r="F182" s="176"/>
      <c r="G182" s="213"/>
      <c r="H182" s="176"/>
      <c r="I182" s="176"/>
      <c r="K182" s="175"/>
      <c r="L182" s="175"/>
      <c r="M182" s="175"/>
      <c r="N182" s="175"/>
      <c r="O182" s="175"/>
      <c r="P182" s="175"/>
      <c r="Q182" s="175"/>
      <c r="R182" s="200"/>
      <c r="S182" s="175"/>
    </row>
    <row r="183" spans="2:19" ht="12.75" customHeight="1">
      <c r="B183" s="175"/>
      <c r="C183" s="175"/>
      <c r="D183" s="176"/>
      <c r="E183" s="176"/>
      <c r="F183" s="176"/>
      <c r="G183" s="213"/>
      <c r="H183" s="176"/>
      <c r="I183" s="176"/>
      <c r="K183" s="175"/>
      <c r="L183" s="175"/>
      <c r="M183" s="175"/>
      <c r="N183" s="175"/>
      <c r="O183" s="175"/>
      <c r="P183" s="175"/>
      <c r="Q183" s="175"/>
      <c r="R183" s="200"/>
      <c r="S183" s="175"/>
    </row>
    <row r="184" spans="2:19" ht="12.75" customHeight="1">
      <c r="B184" s="175"/>
      <c r="C184" s="175"/>
      <c r="D184" s="176"/>
      <c r="E184" s="176"/>
      <c r="F184" s="176"/>
      <c r="G184" s="213"/>
      <c r="H184" s="176"/>
      <c r="I184" s="176"/>
      <c r="K184" s="175"/>
      <c r="L184" s="175"/>
      <c r="M184" s="175"/>
      <c r="N184" s="175"/>
      <c r="O184" s="175"/>
      <c r="P184" s="175"/>
      <c r="Q184" s="175"/>
      <c r="R184" s="200"/>
      <c r="S184" s="175"/>
    </row>
    <row r="185" spans="2:19" ht="12.75" customHeight="1">
      <c r="B185" s="175"/>
      <c r="C185" s="175"/>
      <c r="D185" s="176"/>
      <c r="E185" s="176"/>
      <c r="F185" s="176"/>
      <c r="G185" s="213"/>
      <c r="H185" s="176"/>
      <c r="I185" s="176"/>
      <c r="K185" s="175"/>
      <c r="L185" s="175"/>
      <c r="M185" s="175"/>
      <c r="N185" s="175"/>
      <c r="O185" s="175"/>
      <c r="P185" s="175"/>
      <c r="Q185" s="175"/>
      <c r="R185" s="200"/>
      <c r="S185" s="175"/>
    </row>
    <row r="186" spans="2:19" ht="12.75" customHeight="1">
      <c r="B186" s="175"/>
      <c r="C186" s="175"/>
      <c r="D186" s="176"/>
      <c r="E186" s="176"/>
      <c r="F186" s="176"/>
      <c r="G186" s="213"/>
      <c r="H186" s="176"/>
      <c r="I186" s="176"/>
      <c r="K186" s="175"/>
      <c r="L186" s="175"/>
      <c r="M186" s="175"/>
      <c r="N186" s="175"/>
      <c r="O186" s="175"/>
      <c r="P186" s="175"/>
      <c r="Q186" s="175"/>
      <c r="R186" s="200"/>
      <c r="S186" s="175"/>
    </row>
    <row r="187" spans="2:19" ht="12.75" customHeight="1">
      <c r="B187" s="175"/>
      <c r="C187" s="175"/>
      <c r="D187" s="176"/>
      <c r="E187" s="176"/>
      <c r="F187" s="176"/>
      <c r="G187" s="213"/>
      <c r="H187" s="176"/>
      <c r="I187" s="176"/>
      <c r="K187" s="175"/>
      <c r="L187" s="175"/>
      <c r="M187" s="175"/>
      <c r="N187" s="175"/>
      <c r="O187" s="175"/>
      <c r="P187" s="175"/>
      <c r="Q187" s="175"/>
      <c r="R187" s="200"/>
      <c r="S187" s="175"/>
    </row>
    <row r="188" spans="2:19" ht="12.75" customHeight="1">
      <c r="B188" s="175"/>
      <c r="C188" s="175"/>
      <c r="D188" s="176"/>
      <c r="E188" s="176"/>
      <c r="F188" s="176"/>
      <c r="G188" s="213"/>
      <c r="H188" s="176"/>
      <c r="I188" s="176"/>
      <c r="K188" s="175"/>
      <c r="L188" s="175"/>
      <c r="M188" s="175"/>
      <c r="N188" s="175"/>
      <c r="O188" s="175"/>
      <c r="P188" s="175"/>
      <c r="Q188" s="175"/>
      <c r="R188" s="200"/>
      <c r="S188" s="175"/>
    </row>
    <row r="189" spans="2:19" ht="12.75" customHeight="1">
      <c r="B189" s="175"/>
      <c r="C189" s="175"/>
      <c r="D189" s="176"/>
      <c r="E189" s="176"/>
      <c r="F189" s="176"/>
      <c r="G189" s="213"/>
      <c r="H189" s="176"/>
      <c r="I189" s="176"/>
      <c r="K189" s="175"/>
      <c r="L189" s="175"/>
      <c r="M189" s="175"/>
      <c r="N189" s="175"/>
      <c r="O189" s="175"/>
      <c r="P189" s="175"/>
      <c r="Q189" s="175"/>
      <c r="R189" s="200"/>
      <c r="S189" s="175"/>
    </row>
    <row r="190" spans="2:19" ht="12.75" customHeight="1">
      <c r="B190" s="175"/>
      <c r="C190" s="175"/>
      <c r="D190" s="176"/>
      <c r="E190" s="176"/>
      <c r="F190" s="176"/>
      <c r="G190" s="213"/>
      <c r="H190" s="176"/>
      <c r="I190" s="176"/>
      <c r="K190" s="175"/>
      <c r="L190" s="175"/>
      <c r="M190" s="175"/>
      <c r="N190" s="175"/>
      <c r="O190" s="175"/>
      <c r="P190" s="175"/>
      <c r="Q190" s="175"/>
      <c r="R190" s="200"/>
      <c r="S190" s="175"/>
    </row>
    <row r="191" spans="2:19" ht="12.75" customHeight="1">
      <c r="B191" s="175"/>
      <c r="C191" s="175"/>
      <c r="D191" s="176"/>
      <c r="E191" s="176"/>
      <c r="F191" s="176"/>
      <c r="G191" s="213"/>
      <c r="H191" s="176"/>
      <c r="I191" s="176"/>
      <c r="K191" s="175"/>
      <c r="L191" s="175"/>
      <c r="M191" s="175"/>
      <c r="N191" s="175"/>
      <c r="O191" s="175"/>
      <c r="P191" s="175"/>
      <c r="Q191" s="175"/>
      <c r="R191" s="200"/>
      <c r="S191" s="175"/>
    </row>
    <row r="192" spans="2:19" ht="12.75" customHeight="1">
      <c r="B192" s="175"/>
      <c r="C192" s="175"/>
      <c r="D192" s="176"/>
      <c r="E192" s="176"/>
      <c r="F192" s="176"/>
      <c r="G192" s="213"/>
      <c r="H192" s="176"/>
      <c r="I192" s="176"/>
      <c r="K192" s="175"/>
      <c r="L192" s="175"/>
      <c r="M192" s="175"/>
      <c r="N192" s="175"/>
      <c r="O192" s="175"/>
      <c r="P192" s="175"/>
      <c r="Q192" s="175"/>
      <c r="R192" s="200"/>
      <c r="S192" s="175"/>
    </row>
    <row r="193" spans="2:19" ht="12.75" customHeight="1">
      <c r="B193" s="175"/>
      <c r="C193" s="175"/>
      <c r="D193" s="176"/>
      <c r="E193" s="176"/>
      <c r="F193" s="176"/>
      <c r="G193" s="213"/>
      <c r="H193" s="176"/>
      <c r="I193" s="176"/>
      <c r="K193" s="175"/>
      <c r="L193" s="175"/>
      <c r="M193" s="175"/>
      <c r="N193" s="175"/>
      <c r="O193" s="175"/>
      <c r="P193" s="175"/>
      <c r="Q193" s="175"/>
      <c r="R193" s="200"/>
      <c r="S193" s="175"/>
    </row>
    <row r="194" spans="2:19" ht="12.75" customHeight="1">
      <c r="B194" s="175"/>
      <c r="C194" s="175"/>
      <c r="D194" s="176"/>
      <c r="E194" s="176"/>
      <c r="F194" s="176"/>
      <c r="G194" s="213"/>
      <c r="H194" s="176"/>
      <c r="I194" s="176"/>
      <c r="K194" s="175"/>
      <c r="L194" s="175"/>
      <c r="M194" s="175"/>
      <c r="N194" s="175"/>
      <c r="O194" s="175"/>
      <c r="P194" s="175"/>
      <c r="Q194" s="175"/>
      <c r="R194" s="200"/>
      <c r="S194" s="175"/>
    </row>
    <row r="195" spans="2:19" ht="12.75" customHeight="1">
      <c r="B195" s="175"/>
      <c r="C195" s="175"/>
      <c r="D195" s="176"/>
      <c r="E195" s="176"/>
      <c r="F195" s="176"/>
      <c r="G195" s="213"/>
      <c r="H195" s="176"/>
      <c r="I195" s="176"/>
      <c r="K195" s="175"/>
      <c r="L195" s="175"/>
      <c r="M195" s="175"/>
      <c r="N195" s="175"/>
      <c r="O195" s="175"/>
      <c r="P195" s="175"/>
      <c r="Q195" s="175"/>
      <c r="R195" s="200"/>
      <c r="S195" s="175"/>
    </row>
    <row r="196" spans="2:19" ht="12.75" customHeight="1">
      <c r="B196" s="175"/>
      <c r="C196" s="175"/>
      <c r="D196" s="176"/>
      <c r="E196" s="176"/>
      <c r="F196" s="176"/>
      <c r="G196" s="213"/>
      <c r="H196" s="176"/>
      <c r="I196" s="176"/>
      <c r="K196" s="175"/>
      <c r="L196" s="175"/>
      <c r="M196" s="175"/>
      <c r="N196" s="175"/>
      <c r="O196" s="175"/>
      <c r="P196" s="175"/>
      <c r="Q196" s="175"/>
      <c r="R196" s="200"/>
      <c r="S196" s="175"/>
    </row>
    <row r="197" spans="2:19" ht="12.75" customHeight="1">
      <c r="B197" s="175"/>
      <c r="C197" s="175"/>
      <c r="D197" s="176"/>
      <c r="E197" s="176"/>
      <c r="F197" s="176"/>
      <c r="G197" s="213"/>
      <c r="H197" s="176"/>
      <c r="I197" s="176"/>
      <c r="K197" s="175"/>
      <c r="L197" s="175"/>
      <c r="M197" s="175"/>
      <c r="N197" s="175"/>
      <c r="O197" s="175"/>
      <c r="P197" s="175"/>
      <c r="Q197" s="175"/>
      <c r="R197" s="200"/>
      <c r="S197" s="175"/>
    </row>
    <row r="198" spans="2:19" ht="12.75" customHeight="1">
      <c r="B198" s="175"/>
      <c r="C198" s="175"/>
      <c r="D198" s="176"/>
      <c r="E198" s="176"/>
      <c r="F198" s="176"/>
      <c r="G198" s="213"/>
      <c r="H198" s="176"/>
      <c r="I198" s="176"/>
      <c r="K198" s="175"/>
      <c r="L198" s="175"/>
      <c r="M198" s="175"/>
      <c r="N198" s="175"/>
      <c r="O198" s="175"/>
      <c r="P198" s="175"/>
      <c r="Q198" s="175"/>
      <c r="R198" s="200"/>
      <c r="S198" s="175"/>
    </row>
    <row r="199" spans="2:19" ht="12.75" customHeight="1">
      <c r="B199" s="175"/>
      <c r="C199" s="175"/>
      <c r="D199" s="176"/>
      <c r="E199" s="176"/>
      <c r="F199" s="176"/>
      <c r="G199" s="213"/>
      <c r="H199" s="176"/>
      <c r="I199" s="176"/>
      <c r="K199" s="175"/>
      <c r="L199" s="175"/>
      <c r="M199" s="175"/>
      <c r="N199" s="175"/>
      <c r="O199" s="175"/>
      <c r="P199" s="175"/>
      <c r="Q199" s="175"/>
      <c r="R199" s="200"/>
      <c r="S199" s="175"/>
    </row>
    <row r="200" spans="2:19" ht="12.75" customHeight="1">
      <c r="B200" s="175"/>
      <c r="C200" s="175"/>
      <c r="D200" s="176"/>
      <c r="E200" s="176"/>
      <c r="F200" s="176"/>
      <c r="G200" s="213"/>
      <c r="H200" s="176"/>
      <c r="I200" s="176"/>
      <c r="K200" s="175"/>
      <c r="L200" s="175"/>
      <c r="M200" s="175"/>
      <c r="N200" s="175"/>
      <c r="O200" s="175"/>
      <c r="P200" s="175"/>
      <c r="Q200" s="175"/>
      <c r="R200" s="200"/>
      <c r="S200" s="175"/>
    </row>
    <row r="201" spans="2:19" ht="12.75" customHeight="1">
      <c r="B201" s="175"/>
      <c r="C201" s="175"/>
      <c r="D201" s="176"/>
      <c r="E201" s="176"/>
      <c r="F201" s="176"/>
      <c r="G201" s="213"/>
      <c r="H201" s="176"/>
      <c r="I201" s="176"/>
      <c r="K201" s="175"/>
      <c r="L201" s="175"/>
      <c r="M201" s="175"/>
      <c r="N201" s="175"/>
      <c r="O201" s="175"/>
      <c r="P201" s="175"/>
      <c r="Q201" s="175"/>
      <c r="R201" s="200"/>
      <c r="S201" s="175"/>
    </row>
    <row r="202" spans="2:19" ht="12.75" customHeight="1">
      <c r="B202" s="175"/>
      <c r="C202" s="175"/>
      <c r="D202" s="176"/>
      <c r="E202" s="176"/>
      <c r="F202" s="176"/>
      <c r="G202" s="213"/>
      <c r="H202" s="176"/>
      <c r="I202" s="176"/>
      <c r="K202" s="175"/>
      <c r="L202" s="175"/>
      <c r="M202" s="175"/>
      <c r="N202" s="175"/>
      <c r="O202" s="175"/>
      <c r="P202" s="175"/>
      <c r="Q202" s="175"/>
      <c r="R202" s="200"/>
      <c r="S202" s="175"/>
    </row>
    <row r="203" spans="2:19" ht="12.75" customHeight="1">
      <c r="B203" s="175"/>
      <c r="C203" s="175"/>
      <c r="D203" s="176"/>
      <c r="E203" s="176"/>
      <c r="F203" s="176"/>
      <c r="G203" s="213"/>
      <c r="H203" s="176"/>
      <c r="I203" s="176"/>
      <c r="K203" s="175"/>
      <c r="L203" s="175"/>
      <c r="M203" s="175"/>
      <c r="N203" s="175"/>
      <c r="O203" s="175"/>
      <c r="P203" s="175"/>
      <c r="Q203" s="175"/>
      <c r="R203" s="200"/>
      <c r="S203" s="175"/>
    </row>
    <row r="204" spans="2:19" ht="12.75" customHeight="1">
      <c r="B204" s="175"/>
      <c r="C204" s="175"/>
      <c r="D204" s="176"/>
      <c r="E204" s="176"/>
      <c r="F204" s="176"/>
      <c r="G204" s="213"/>
      <c r="H204" s="176"/>
      <c r="I204" s="176"/>
      <c r="K204" s="175"/>
      <c r="L204" s="175"/>
      <c r="M204" s="175"/>
      <c r="N204" s="175"/>
      <c r="O204" s="175"/>
      <c r="P204" s="175"/>
      <c r="Q204" s="175"/>
      <c r="R204" s="200"/>
      <c r="S204" s="175"/>
    </row>
    <row r="205" spans="2:19" ht="12.75" customHeight="1">
      <c r="B205" s="175"/>
      <c r="C205" s="175"/>
      <c r="D205" s="176"/>
      <c r="E205" s="176"/>
      <c r="F205" s="176"/>
      <c r="G205" s="213"/>
      <c r="H205" s="176"/>
      <c r="I205" s="176"/>
      <c r="K205" s="175"/>
      <c r="L205" s="175"/>
      <c r="M205" s="175"/>
      <c r="N205" s="175"/>
      <c r="O205" s="175"/>
      <c r="P205" s="175"/>
      <c r="Q205" s="175"/>
      <c r="R205" s="200"/>
      <c r="S205" s="175"/>
    </row>
    <row r="206" spans="2:19" ht="12.75" customHeight="1">
      <c r="B206" s="175"/>
      <c r="C206" s="175"/>
      <c r="D206" s="176"/>
      <c r="E206" s="176"/>
      <c r="F206" s="176"/>
      <c r="G206" s="213"/>
      <c r="H206" s="176"/>
      <c r="I206" s="176"/>
      <c r="K206" s="175"/>
      <c r="L206" s="175"/>
      <c r="M206" s="175"/>
      <c r="N206" s="175"/>
      <c r="O206" s="175"/>
      <c r="P206" s="175"/>
      <c r="Q206" s="175"/>
      <c r="R206" s="200"/>
      <c r="S206" s="175"/>
    </row>
    <row r="207" spans="2:19" ht="12.75" customHeight="1">
      <c r="B207" s="175"/>
      <c r="C207" s="175"/>
      <c r="D207" s="176"/>
      <c r="E207" s="176"/>
      <c r="F207" s="176"/>
      <c r="G207" s="213"/>
      <c r="H207" s="176"/>
      <c r="I207" s="176"/>
      <c r="K207" s="175"/>
      <c r="L207" s="175"/>
      <c r="M207" s="175"/>
      <c r="N207" s="175"/>
      <c r="O207" s="175"/>
      <c r="P207" s="175"/>
      <c r="Q207" s="175"/>
      <c r="R207" s="200"/>
      <c r="S207" s="175"/>
    </row>
    <row r="208" spans="2:19" ht="12.75" customHeight="1">
      <c r="B208" s="175"/>
      <c r="C208" s="175"/>
      <c r="D208" s="176"/>
      <c r="E208" s="176"/>
      <c r="F208" s="176"/>
      <c r="G208" s="213"/>
      <c r="H208" s="176"/>
      <c r="I208" s="176"/>
      <c r="K208" s="175"/>
      <c r="L208" s="175"/>
      <c r="M208" s="175"/>
      <c r="N208" s="175"/>
      <c r="O208" s="175"/>
      <c r="P208" s="175"/>
      <c r="Q208" s="175"/>
      <c r="R208" s="200"/>
      <c r="S208" s="175"/>
    </row>
    <row r="209" spans="2:19" ht="12.75" customHeight="1">
      <c r="B209" s="175"/>
      <c r="C209" s="175"/>
      <c r="D209" s="176"/>
      <c r="E209" s="176"/>
      <c r="F209" s="176"/>
      <c r="G209" s="213"/>
      <c r="H209" s="176"/>
      <c r="I209" s="176"/>
      <c r="K209" s="175"/>
      <c r="L209" s="175"/>
      <c r="M209" s="175"/>
      <c r="N209" s="175"/>
      <c r="O209" s="175"/>
      <c r="P209" s="175"/>
      <c r="Q209" s="175"/>
      <c r="R209" s="200"/>
      <c r="S209" s="175"/>
    </row>
    <row r="210" spans="2:19" ht="12.75" customHeight="1">
      <c r="B210" s="175"/>
      <c r="C210" s="175"/>
      <c r="D210" s="176"/>
      <c r="E210" s="176"/>
      <c r="F210" s="176"/>
      <c r="G210" s="213"/>
      <c r="H210" s="176"/>
      <c r="I210" s="176"/>
      <c r="K210" s="175"/>
      <c r="L210" s="175"/>
      <c r="M210" s="175"/>
      <c r="N210" s="175"/>
      <c r="O210" s="175"/>
      <c r="P210" s="175"/>
      <c r="Q210" s="175"/>
      <c r="R210" s="200"/>
      <c r="S210" s="175"/>
    </row>
    <row r="211" spans="2:19" ht="12.75" customHeight="1">
      <c r="B211" s="175"/>
      <c r="C211" s="175"/>
      <c r="D211" s="176"/>
      <c r="E211" s="176"/>
      <c r="F211" s="176"/>
      <c r="G211" s="213"/>
      <c r="H211" s="176"/>
      <c r="I211" s="176"/>
      <c r="K211" s="175"/>
      <c r="L211" s="175"/>
      <c r="M211" s="175"/>
      <c r="N211" s="175"/>
      <c r="O211" s="175"/>
      <c r="P211" s="175"/>
      <c r="Q211" s="175"/>
      <c r="R211" s="200"/>
      <c r="S211" s="175"/>
    </row>
    <row r="212" spans="2:19" ht="12.75" customHeight="1">
      <c r="B212" s="175"/>
      <c r="C212" s="175"/>
      <c r="D212" s="176"/>
      <c r="E212" s="176"/>
      <c r="F212" s="176"/>
      <c r="G212" s="213"/>
      <c r="H212" s="176"/>
      <c r="I212" s="176"/>
      <c r="K212" s="175"/>
      <c r="L212" s="175"/>
      <c r="M212" s="175"/>
      <c r="N212" s="175"/>
      <c r="O212" s="175"/>
      <c r="P212" s="175"/>
      <c r="Q212" s="175"/>
      <c r="R212" s="200"/>
      <c r="S212" s="175"/>
    </row>
    <row r="213" spans="2:19" ht="12.75" customHeight="1">
      <c r="B213" s="175"/>
      <c r="C213" s="175"/>
      <c r="D213" s="176"/>
      <c r="E213" s="176"/>
      <c r="F213" s="176"/>
      <c r="G213" s="213"/>
      <c r="H213" s="176"/>
      <c r="I213" s="176"/>
      <c r="K213" s="175"/>
      <c r="L213" s="175"/>
      <c r="M213" s="175"/>
      <c r="N213" s="175"/>
      <c r="O213" s="175"/>
      <c r="P213" s="175"/>
      <c r="Q213" s="175"/>
      <c r="R213" s="200"/>
      <c r="S213" s="175"/>
    </row>
    <row r="214" spans="2:19" ht="12.75" customHeight="1">
      <c r="B214" s="175"/>
      <c r="C214" s="175"/>
      <c r="D214" s="176"/>
      <c r="E214" s="176"/>
      <c r="F214" s="176"/>
      <c r="G214" s="213"/>
      <c r="H214" s="176"/>
      <c r="I214" s="176"/>
      <c r="K214" s="175"/>
      <c r="L214" s="175"/>
      <c r="M214" s="175"/>
      <c r="N214" s="175"/>
      <c r="O214" s="175"/>
      <c r="P214" s="175"/>
      <c r="Q214" s="175"/>
      <c r="R214" s="200"/>
      <c r="S214" s="175"/>
    </row>
    <row r="215" spans="2:19" ht="12.75" customHeight="1">
      <c r="B215" s="175"/>
      <c r="C215" s="175"/>
      <c r="D215" s="176"/>
      <c r="E215" s="176"/>
      <c r="F215" s="176"/>
      <c r="G215" s="213"/>
      <c r="H215" s="176"/>
      <c r="I215" s="176"/>
      <c r="K215" s="175"/>
      <c r="L215" s="175"/>
      <c r="M215" s="175"/>
      <c r="N215" s="175"/>
      <c r="O215" s="175"/>
      <c r="P215" s="175"/>
      <c r="Q215" s="175"/>
      <c r="R215" s="200"/>
      <c r="S215" s="175"/>
    </row>
    <row r="216" spans="2:19" ht="12.75" customHeight="1">
      <c r="B216" s="175"/>
      <c r="C216" s="175"/>
      <c r="D216" s="176"/>
      <c r="E216" s="176"/>
      <c r="F216" s="176"/>
      <c r="G216" s="213"/>
      <c r="H216" s="176"/>
      <c r="I216" s="176"/>
      <c r="K216" s="175"/>
      <c r="L216" s="175"/>
      <c r="M216" s="175"/>
      <c r="N216" s="175"/>
      <c r="O216" s="175"/>
      <c r="P216" s="175"/>
      <c r="Q216" s="175"/>
      <c r="R216" s="200"/>
      <c r="S216" s="175"/>
    </row>
    <row r="217" spans="2:19" ht="12.75" customHeight="1">
      <c r="B217" s="175"/>
      <c r="C217" s="175"/>
      <c r="D217" s="176"/>
      <c r="E217" s="176"/>
      <c r="F217" s="176"/>
      <c r="G217" s="213"/>
      <c r="H217" s="176"/>
      <c r="I217" s="176"/>
      <c r="K217" s="175"/>
      <c r="L217" s="175"/>
      <c r="M217" s="175"/>
      <c r="N217" s="175"/>
      <c r="O217" s="175"/>
      <c r="P217" s="175"/>
      <c r="Q217" s="175"/>
      <c r="R217" s="200"/>
      <c r="S217" s="175"/>
    </row>
    <row r="218" spans="2:19" ht="12.75" customHeight="1">
      <c r="B218" s="175"/>
      <c r="C218" s="175"/>
      <c r="D218" s="176"/>
      <c r="E218" s="176"/>
      <c r="F218" s="176"/>
      <c r="G218" s="213"/>
      <c r="H218" s="176"/>
      <c r="I218" s="176"/>
      <c r="K218" s="175"/>
      <c r="L218" s="175"/>
      <c r="M218" s="175"/>
      <c r="N218" s="175"/>
      <c r="O218" s="175"/>
      <c r="P218" s="175"/>
      <c r="Q218" s="175"/>
      <c r="R218" s="200"/>
      <c r="S218" s="175"/>
    </row>
    <row r="219" spans="2:19" ht="12.75" customHeight="1">
      <c r="B219" s="175"/>
      <c r="C219" s="175"/>
      <c r="D219" s="176"/>
      <c r="E219" s="176"/>
      <c r="F219" s="176"/>
      <c r="G219" s="213"/>
      <c r="H219" s="176"/>
      <c r="I219" s="176"/>
      <c r="K219" s="175"/>
      <c r="L219" s="175"/>
      <c r="M219" s="175"/>
      <c r="N219" s="175"/>
      <c r="O219" s="175"/>
      <c r="P219" s="175"/>
      <c r="Q219" s="175"/>
      <c r="R219" s="200"/>
      <c r="S219" s="175"/>
    </row>
    <row r="220" spans="2:19" ht="12.75" customHeight="1">
      <c r="B220" s="175"/>
      <c r="C220" s="175"/>
      <c r="D220" s="176"/>
      <c r="E220" s="176"/>
      <c r="F220" s="176"/>
      <c r="G220" s="213"/>
      <c r="H220" s="176"/>
      <c r="I220" s="176"/>
      <c r="K220" s="175"/>
      <c r="L220" s="175"/>
      <c r="M220" s="175"/>
      <c r="N220" s="175"/>
      <c r="O220" s="175"/>
      <c r="P220" s="175"/>
      <c r="Q220" s="175"/>
      <c r="R220" s="200"/>
      <c r="S220" s="175"/>
    </row>
    <row r="221" spans="2:19" ht="12.75" customHeight="1">
      <c r="B221" s="175"/>
      <c r="C221" s="175"/>
      <c r="D221" s="176"/>
      <c r="E221" s="176"/>
      <c r="F221" s="176"/>
      <c r="G221" s="213"/>
      <c r="H221" s="176"/>
      <c r="I221" s="176"/>
      <c r="K221" s="175"/>
      <c r="L221" s="175"/>
      <c r="M221" s="175"/>
      <c r="N221" s="175"/>
      <c r="O221" s="175"/>
      <c r="P221" s="175"/>
      <c r="Q221" s="175"/>
      <c r="R221" s="200"/>
      <c r="S221" s="175"/>
    </row>
    <row r="222" spans="2:19" ht="12.75" customHeight="1">
      <c r="B222" s="175"/>
      <c r="C222" s="175"/>
      <c r="D222" s="176"/>
      <c r="E222" s="176"/>
      <c r="F222" s="176"/>
      <c r="G222" s="213"/>
      <c r="H222" s="176"/>
      <c r="I222" s="176"/>
      <c r="K222" s="175"/>
      <c r="L222" s="175"/>
      <c r="M222" s="175"/>
      <c r="N222" s="175"/>
      <c r="O222" s="175"/>
      <c r="P222" s="175"/>
      <c r="Q222" s="175"/>
      <c r="R222" s="200"/>
      <c r="S222" s="175"/>
    </row>
    <row r="223" spans="2:19" ht="12.75" customHeight="1">
      <c r="B223" s="175"/>
      <c r="C223" s="175"/>
      <c r="D223" s="176"/>
      <c r="E223" s="176"/>
      <c r="F223" s="176"/>
      <c r="G223" s="213"/>
      <c r="H223" s="176"/>
      <c r="I223" s="176"/>
      <c r="K223" s="175"/>
      <c r="L223" s="175"/>
      <c r="M223" s="175"/>
      <c r="N223" s="175"/>
      <c r="O223" s="175"/>
      <c r="P223" s="175"/>
      <c r="Q223" s="175"/>
      <c r="R223" s="200"/>
      <c r="S223" s="175"/>
    </row>
    <row r="224" spans="2:19" ht="12.75" customHeight="1">
      <c r="B224" s="175"/>
      <c r="C224" s="175"/>
      <c r="D224" s="176"/>
      <c r="E224" s="176"/>
      <c r="F224" s="176"/>
      <c r="G224" s="213"/>
      <c r="H224" s="176"/>
      <c r="I224" s="176"/>
      <c r="K224" s="175"/>
      <c r="L224" s="175"/>
      <c r="M224" s="175"/>
      <c r="N224" s="175"/>
      <c r="O224" s="175"/>
      <c r="P224" s="175"/>
      <c r="Q224" s="175"/>
      <c r="R224" s="200"/>
      <c r="S224" s="175"/>
    </row>
    <row r="225" spans="2:19" ht="12.75" customHeight="1">
      <c r="B225" s="175"/>
      <c r="C225" s="175"/>
      <c r="D225" s="176"/>
      <c r="E225" s="176"/>
      <c r="F225" s="176"/>
      <c r="G225" s="213"/>
      <c r="H225" s="176"/>
      <c r="I225" s="176"/>
      <c r="K225" s="175"/>
      <c r="L225" s="175"/>
      <c r="M225" s="175"/>
      <c r="N225" s="175"/>
      <c r="O225" s="175"/>
      <c r="P225" s="175"/>
      <c r="Q225" s="175"/>
      <c r="R225" s="200"/>
      <c r="S225" s="175"/>
    </row>
    <row r="226" spans="2:19" ht="12.75" customHeight="1">
      <c r="B226" s="175"/>
      <c r="C226" s="175"/>
      <c r="D226" s="176"/>
      <c r="E226" s="176"/>
      <c r="F226" s="176"/>
      <c r="G226" s="213"/>
      <c r="H226" s="176"/>
      <c r="I226" s="176"/>
      <c r="K226" s="175"/>
      <c r="L226" s="175"/>
      <c r="M226" s="175"/>
      <c r="N226" s="175"/>
      <c r="O226" s="175"/>
      <c r="P226" s="175"/>
      <c r="Q226" s="175"/>
      <c r="R226" s="200"/>
      <c r="S226" s="175"/>
    </row>
    <row r="227" spans="2:19" ht="12.75" customHeight="1">
      <c r="B227" s="175"/>
      <c r="C227" s="175"/>
      <c r="D227" s="176"/>
      <c r="E227" s="176"/>
      <c r="F227" s="176"/>
      <c r="G227" s="213"/>
      <c r="H227" s="176"/>
      <c r="I227" s="176"/>
      <c r="K227" s="175"/>
      <c r="L227" s="175"/>
      <c r="M227" s="175"/>
      <c r="N227" s="175"/>
      <c r="O227" s="175"/>
      <c r="P227" s="175"/>
      <c r="Q227" s="175"/>
      <c r="R227" s="200"/>
      <c r="S227" s="175"/>
    </row>
    <row r="228" spans="2:19" ht="12.75" customHeight="1">
      <c r="B228" s="175"/>
      <c r="C228" s="175"/>
      <c r="D228" s="176"/>
      <c r="E228" s="176"/>
      <c r="F228" s="176"/>
      <c r="G228" s="213"/>
      <c r="H228" s="176"/>
      <c r="I228" s="176"/>
      <c r="K228" s="175"/>
      <c r="L228" s="175"/>
      <c r="M228" s="175"/>
      <c r="N228" s="175"/>
      <c r="O228" s="175"/>
      <c r="P228" s="175"/>
      <c r="Q228" s="175"/>
      <c r="R228" s="200"/>
      <c r="S228" s="175"/>
    </row>
    <row r="229" spans="2:19" ht="12.75" customHeight="1">
      <c r="B229" s="175"/>
      <c r="C229" s="175"/>
      <c r="D229" s="176"/>
      <c r="E229" s="176"/>
      <c r="F229" s="176"/>
      <c r="G229" s="213"/>
      <c r="H229" s="176"/>
      <c r="I229" s="176"/>
      <c r="K229" s="175"/>
      <c r="L229" s="175"/>
      <c r="M229" s="175"/>
      <c r="N229" s="175"/>
      <c r="O229" s="175"/>
      <c r="P229" s="175"/>
      <c r="Q229" s="175"/>
      <c r="R229" s="200"/>
      <c r="S229" s="175"/>
    </row>
    <row r="230" spans="2:19" ht="12.75" customHeight="1">
      <c r="B230" s="175"/>
      <c r="C230" s="175"/>
      <c r="D230" s="176"/>
      <c r="E230" s="176"/>
      <c r="F230" s="176"/>
      <c r="G230" s="213"/>
      <c r="H230" s="176"/>
      <c r="I230" s="176"/>
      <c r="K230" s="175"/>
      <c r="L230" s="175"/>
      <c r="M230" s="175"/>
      <c r="N230" s="175"/>
      <c r="O230" s="175"/>
      <c r="P230" s="175"/>
      <c r="Q230" s="175"/>
      <c r="R230" s="200"/>
      <c r="S230" s="175"/>
    </row>
    <row r="231" spans="2:19" ht="12.75" customHeight="1">
      <c r="B231" s="175"/>
      <c r="C231" s="175"/>
      <c r="D231" s="176"/>
      <c r="E231" s="176"/>
      <c r="F231" s="176"/>
      <c r="G231" s="213"/>
      <c r="H231" s="176"/>
      <c r="I231" s="176"/>
      <c r="K231" s="175"/>
      <c r="L231" s="175"/>
      <c r="M231" s="175"/>
      <c r="N231" s="175"/>
      <c r="O231" s="175"/>
      <c r="P231" s="175"/>
      <c r="Q231" s="175"/>
      <c r="R231" s="200"/>
      <c r="S231" s="175"/>
    </row>
    <row r="232" spans="2:19" ht="12.75" customHeight="1">
      <c r="B232" s="175"/>
      <c r="C232" s="175"/>
      <c r="D232" s="176"/>
      <c r="E232" s="176"/>
      <c r="F232" s="176"/>
      <c r="G232" s="213"/>
      <c r="H232" s="176"/>
      <c r="I232" s="176"/>
      <c r="K232" s="175"/>
      <c r="L232" s="175"/>
      <c r="M232" s="175"/>
      <c r="N232" s="175"/>
      <c r="O232" s="175"/>
      <c r="P232" s="175"/>
      <c r="Q232" s="175"/>
      <c r="R232" s="200"/>
      <c r="S232" s="175"/>
    </row>
    <row r="233" spans="2:19" ht="12.75" customHeight="1">
      <c r="B233" s="175"/>
      <c r="C233" s="175"/>
      <c r="D233" s="176"/>
      <c r="E233" s="176"/>
      <c r="F233" s="176"/>
      <c r="G233" s="213"/>
      <c r="H233" s="176"/>
      <c r="I233" s="176"/>
      <c r="K233" s="175"/>
      <c r="L233" s="175"/>
      <c r="M233" s="175"/>
      <c r="N233" s="175"/>
      <c r="O233" s="175"/>
      <c r="P233" s="175"/>
      <c r="Q233" s="175"/>
      <c r="R233" s="200"/>
      <c r="S233" s="175"/>
    </row>
    <row r="234" spans="2:19" ht="12.75" customHeight="1">
      <c r="B234" s="175"/>
      <c r="C234" s="175"/>
      <c r="D234" s="176"/>
      <c r="E234" s="176"/>
      <c r="F234" s="176"/>
      <c r="G234" s="213"/>
      <c r="H234" s="176"/>
      <c r="I234" s="176"/>
      <c r="K234" s="175"/>
      <c r="L234" s="175"/>
      <c r="M234" s="175"/>
      <c r="N234" s="175"/>
      <c r="O234" s="175"/>
      <c r="P234" s="175"/>
      <c r="Q234" s="175"/>
      <c r="R234" s="200"/>
      <c r="S234" s="175"/>
    </row>
    <row r="235" spans="2:19" ht="12.75" customHeight="1">
      <c r="B235" s="175"/>
      <c r="C235" s="175"/>
      <c r="D235" s="176"/>
      <c r="E235" s="176"/>
      <c r="F235" s="176"/>
      <c r="G235" s="213"/>
      <c r="H235" s="176"/>
      <c r="I235" s="176"/>
      <c r="K235" s="175"/>
      <c r="L235" s="175"/>
      <c r="M235" s="175"/>
      <c r="N235" s="175"/>
      <c r="O235" s="175"/>
      <c r="P235" s="175"/>
      <c r="Q235" s="175"/>
      <c r="R235" s="200"/>
      <c r="S235" s="175"/>
    </row>
    <row r="236" spans="2:19" ht="12.75" customHeight="1">
      <c r="B236" s="175"/>
      <c r="C236" s="175"/>
      <c r="D236" s="176"/>
      <c r="E236" s="176"/>
      <c r="F236" s="176"/>
      <c r="G236" s="213"/>
      <c r="H236" s="176"/>
      <c r="I236" s="176"/>
      <c r="K236" s="175"/>
      <c r="L236" s="175"/>
      <c r="M236" s="175"/>
      <c r="N236" s="175"/>
      <c r="O236" s="175"/>
      <c r="P236" s="175"/>
      <c r="Q236" s="175"/>
      <c r="R236" s="200"/>
      <c r="S236" s="175"/>
    </row>
    <row r="237" spans="2:19" ht="12.75" customHeight="1">
      <c r="B237" s="175"/>
      <c r="C237" s="175"/>
      <c r="D237" s="176"/>
      <c r="E237" s="176"/>
      <c r="F237" s="176"/>
      <c r="G237" s="213"/>
      <c r="H237" s="176"/>
      <c r="I237" s="176"/>
      <c r="K237" s="175"/>
      <c r="L237" s="175"/>
      <c r="M237" s="175"/>
      <c r="N237" s="175"/>
      <c r="O237" s="175"/>
      <c r="P237" s="175"/>
      <c r="Q237" s="175"/>
      <c r="R237" s="200"/>
      <c r="S237" s="175"/>
    </row>
    <row r="238" spans="2:19" ht="12.75" customHeight="1">
      <c r="B238" s="175"/>
      <c r="C238" s="175"/>
      <c r="D238" s="176"/>
      <c r="E238" s="176"/>
      <c r="F238" s="176"/>
      <c r="G238" s="213"/>
      <c r="H238" s="176"/>
      <c r="I238" s="176"/>
      <c r="K238" s="175"/>
      <c r="L238" s="175"/>
      <c r="M238" s="175"/>
      <c r="N238" s="175"/>
      <c r="O238" s="175"/>
      <c r="P238" s="175"/>
      <c r="Q238" s="175"/>
      <c r="R238" s="200"/>
      <c r="S238" s="175"/>
    </row>
    <row r="239" spans="2:19" ht="12.75" customHeight="1">
      <c r="B239" s="175"/>
      <c r="C239" s="175"/>
      <c r="D239" s="176"/>
      <c r="E239" s="176"/>
      <c r="F239" s="176"/>
      <c r="G239" s="213"/>
      <c r="H239" s="176"/>
      <c r="I239" s="176"/>
      <c r="K239" s="175"/>
      <c r="L239" s="175"/>
      <c r="M239" s="175"/>
      <c r="N239" s="175"/>
      <c r="O239" s="175"/>
      <c r="P239" s="175"/>
      <c r="Q239" s="175"/>
      <c r="R239" s="200"/>
      <c r="S239" s="175"/>
    </row>
    <row r="240" spans="2:19" ht="12.75" customHeight="1">
      <c r="B240" s="175"/>
      <c r="C240" s="175"/>
      <c r="D240" s="176"/>
      <c r="E240" s="176"/>
      <c r="F240" s="176"/>
      <c r="G240" s="213"/>
      <c r="H240" s="176"/>
      <c r="I240" s="176"/>
      <c r="K240" s="175"/>
      <c r="L240" s="175"/>
      <c r="M240" s="175"/>
      <c r="N240" s="175"/>
      <c r="O240" s="175"/>
      <c r="P240" s="175"/>
      <c r="Q240" s="175"/>
      <c r="R240" s="200"/>
      <c r="S240" s="175"/>
    </row>
    <row r="241" spans="2:19" ht="12.75" customHeight="1">
      <c r="B241" s="175"/>
      <c r="C241" s="175"/>
      <c r="D241" s="176"/>
      <c r="E241" s="176"/>
      <c r="F241" s="176"/>
      <c r="G241" s="213"/>
      <c r="H241" s="176"/>
      <c r="I241" s="176"/>
      <c r="K241" s="175"/>
      <c r="L241" s="175"/>
      <c r="M241" s="175"/>
      <c r="N241" s="175"/>
      <c r="O241" s="175"/>
      <c r="P241" s="175"/>
      <c r="Q241" s="175"/>
      <c r="R241" s="200"/>
      <c r="S241" s="175"/>
    </row>
    <row r="242" spans="2:19" ht="12.75" customHeight="1">
      <c r="B242" s="175"/>
      <c r="C242" s="175"/>
      <c r="D242" s="176"/>
      <c r="E242" s="176"/>
      <c r="F242" s="176"/>
      <c r="G242" s="213"/>
      <c r="H242" s="176"/>
      <c r="I242" s="176"/>
      <c r="K242" s="175"/>
      <c r="L242" s="175"/>
      <c r="M242" s="175"/>
      <c r="N242" s="175"/>
      <c r="O242" s="175"/>
      <c r="P242" s="175"/>
      <c r="Q242" s="175"/>
      <c r="R242" s="200"/>
      <c r="S242" s="175"/>
    </row>
    <row r="243" spans="2:19" ht="12.75" customHeight="1">
      <c r="B243" s="175"/>
      <c r="C243" s="175"/>
      <c r="D243" s="176"/>
      <c r="E243" s="176"/>
      <c r="F243" s="176"/>
      <c r="G243" s="213"/>
      <c r="H243" s="176"/>
      <c r="I243" s="176"/>
      <c r="K243" s="175"/>
      <c r="L243" s="175"/>
      <c r="M243" s="175"/>
      <c r="N243" s="175"/>
      <c r="O243" s="175"/>
      <c r="P243" s="175"/>
      <c r="Q243" s="175"/>
      <c r="R243" s="200"/>
      <c r="S243" s="175"/>
    </row>
    <row r="244" spans="2:19" ht="12.75" customHeight="1">
      <c r="B244" s="175"/>
      <c r="C244" s="175"/>
      <c r="D244" s="176"/>
      <c r="E244" s="176"/>
      <c r="F244" s="176"/>
      <c r="G244" s="213"/>
      <c r="H244" s="176"/>
      <c r="I244" s="176"/>
      <c r="K244" s="175"/>
      <c r="L244" s="175"/>
      <c r="M244" s="175"/>
      <c r="N244" s="175"/>
      <c r="O244" s="175"/>
      <c r="P244" s="175"/>
      <c r="Q244" s="175"/>
      <c r="R244" s="200"/>
      <c r="S244" s="175"/>
    </row>
    <row r="245" spans="2:19" ht="12.75" customHeight="1">
      <c r="B245" s="175"/>
      <c r="C245" s="175"/>
      <c r="D245" s="176"/>
      <c r="E245" s="176"/>
      <c r="F245" s="176"/>
      <c r="G245" s="213"/>
      <c r="H245" s="176"/>
      <c r="I245" s="176"/>
      <c r="K245" s="175"/>
      <c r="L245" s="175"/>
      <c r="M245" s="175"/>
      <c r="N245" s="175"/>
      <c r="O245" s="175"/>
      <c r="P245" s="175"/>
      <c r="Q245" s="175"/>
      <c r="R245" s="200"/>
      <c r="S245" s="175"/>
    </row>
    <row r="246" spans="2:19" ht="12.75" customHeight="1">
      <c r="B246" s="175"/>
      <c r="C246" s="175"/>
      <c r="D246" s="176"/>
      <c r="E246" s="176"/>
      <c r="F246" s="176"/>
      <c r="G246" s="213"/>
      <c r="H246" s="176"/>
      <c r="I246" s="176"/>
      <c r="K246" s="175"/>
      <c r="L246" s="175"/>
      <c r="M246" s="175"/>
      <c r="N246" s="175"/>
      <c r="O246" s="175"/>
      <c r="P246" s="175"/>
      <c r="Q246" s="175"/>
      <c r="R246" s="200"/>
      <c r="S246" s="175"/>
    </row>
    <row r="247" spans="2:19" ht="12.75" customHeight="1">
      <c r="B247" s="175"/>
      <c r="C247" s="175"/>
      <c r="D247" s="176"/>
      <c r="E247" s="176"/>
      <c r="F247" s="176"/>
      <c r="G247" s="213"/>
      <c r="H247" s="176"/>
      <c r="I247" s="176"/>
      <c r="K247" s="175"/>
      <c r="L247" s="175"/>
      <c r="M247" s="175"/>
      <c r="N247" s="175"/>
      <c r="O247" s="175"/>
      <c r="P247" s="175"/>
      <c r="Q247" s="175"/>
      <c r="R247" s="200"/>
      <c r="S247" s="175"/>
    </row>
    <row r="248" spans="2:19" ht="12.75" customHeight="1">
      <c r="B248" s="175"/>
      <c r="C248" s="175"/>
      <c r="D248" s="176"/>
      <c r="E248" s="176"/>
      <c r="F248" s="176"/>
      <c r="G248" s="213"/>
      <c r="H248" s="176"/>
      <c r="I248" s="176"/>
      <c r="K248" s="175"/>
      <c r="L248" s="175"/>
      <c r="M248" s="175"/>
      <c r="N248" s="175"/>
      <c r="O248" s="175"/>
      <c r="P248" s="175"/>
      <c r="Q248" s="175"/>
      <c r="R248" s="200"/>
      <c r="S248" s="175"/>
    </row>
    <row r="249" spans="2:19" ht="12.75" customHeight="1">
      <c r="B249" s="175"/>
      <c r="C249" s="175"/>
      <c r="D249" s="176"/>
      <c r="E249" s="176"/>
      <c r="F249" s="176"/>
      <c r="G249" s="213"/>
      <c r="H249" s="176"/>
      <c r="I249" s="176"/>
      <c r="K249" s="175"/>
      <c r="L249" s="175"/>
      <c r="M249" s="175"/>
      <c r="N249" s="175"/>
      <c r="O249" s="175"/>
      <c r="P249" s="175"/>
      <c r="Q249" s="175"/>
      <c r="R249" s="200"/>
      <c r="S249" s="175"/>
    </row>
    <row r="250" spans="2:19" ht="12.75" customHeight="1">
      <c r="B250" s="175"/>
      <c r="C250" s="175"/>
      <c r="D250" s="176"/>
      <c r="E250" s="176"/>
      <c r="F250" s="176"/>
      <c r="G250" s="213"/>
      <c r="H250" s="176"/>
      <c r="I250" s="176"/>
      <c r="K250" s="175"/>
      <c r="L250" s="175"/>
      <c r="M250" s="175"/>
      <c r="N250" s="175"/>
      <c r="O250" s="175"/>
      <c r="P250" s="175"/>
      <c r="Q250" s="175"/>
      <c r="R250" s="200"/>
      <c r="S250" s="175"/>
    </row>
    <row r="251" spans="2:19" ht="12.75" customHeight="1">
      <c r="B251" s="175"/>
      <c r="C251" s="175"/>
      <c r="D251" s="176"/>
      <c r="E251" s="176"/>
      <c r="F251" s="176"/>
      <c r="G251" s="213"/>
      <c r="H251" s="176"/>
      <c r="I251" s="176"/>
      <c r="K251" s="175"/>
      <c r="L251" s="175"/>
      <c r="M251" s="175"/>
      <c r="N251" s="175"/>
      <c r="O251" s="175"/>
      <c r="P251" s="175"/>
      <c r="Q251" s="175"/>
      <c r="R251" s="200"/>
      <c r="S251" s="175"/>
    </row>
    <row r="252" spans="2:19" ht="12.75" customHeight="1">
      <c r="B252" s="175"/>
      <c r="C252" s="175"/>
      <c r="D252" s="176"/>
      <c r="E252" s="176"/>
      <c r="F252" s="176"/>
      <c r="G252" s="213"/>
      <c r="H252" s="176"/>
      <c r="I252" s="176"/>
      <c r="K252" s="175"/>
      <c r="L252" s="175"/>
      <c r="M252" s="175"/>
      <c r="N252" s="175"/>
      <c r="O252" s="175"/>
      <c r="P252" s="175"/>
      <c r="Q252" s="175"/>
      <c r="R252" s="200"/>
      <c r="S252" s="175"/>
    </row>
    <row r="253" spans="2:19" ht="12.75" customHeight="1">
      <c r="B253" s="175"/>
      <c r="C253" s="175"/>
      <c r="D253" s="176"/>
      <c r="E253" s="176"/>
      <c r="F253" s="176"/>
      <c r="G253" s="213"/>
      <c r="H253" s="176"/>
      <c r="I253" s="176"/>
      <c r="K253" s="175"/>
      <c r="L253" s="175"/>
      <c r="M253" s="175"/>
      <c r="N253" s="175"/>
      <c r="O253" s="175"/>
      <c r="P253" s="175"/>
      <c r="Q253" s="175"/>
      <c r="R253" s="200"/>
      <c r="S253" s="175"/>
    </row>
    <row r="254" spans="2:19" ht="12.75" customHeight="1">
      <c r="B254" s="175"/>
      <c r="C254" s="175"/>
      <c r="D254" s="176"/>
      <c r="E254" s="176"/>
      <c r="F254" s="176"/>
      <c r="G254" s="213"/>
      <c r="H254" s="176"/>
      <c r="I254" s="176"/>
      <c r="K254" s="175"/>
      <c r="L254" s="175"/>
      <c r="M254" s="175"/>
      <c r="N254" s="175"/>
      <c r="O254" s="175"/>
      <c r="P254" s="175"/>
      <c r="Q254" s="175"/>
      <c r="R254" s="200"/>
      <c r="S254" s="175"/>
    </row>
    <row r="255" spans="2:19" ht="12.75" customHeight="1">
      <c r="B255" s="175"/>
      <c r="C255" s="175"/>
      <c r="D255" s="176"/>
      <c r="E255" s="176"/>
      <c r="F255" s="176"/>
      <c r="G255" s="213"/>
      <c r="H255" s="176"/>
      <c r="I255" s="176"/>
      <c r="K255" s="175"/>
      <c r="L255" s="175"/>
      <c r="M255" s="175"/>
      <c r="N255" s="175"/>
      <c r="O255" s="175"/>
      <c r="P255" s="175"/>
      <c r="Q255" s="175"/>
      <c r="R255" s="200"/>
      <c r="S255" s="175"/>
    </row>
    <row r="256" spans="2:19" ht="12.75" customHeight="1">
      <c r="B256" s="175"/>
      <c r="C256" s="175"/>
      <c r="D256" s="176"/>
      <c r="E256" s="176"/>
      <c r="F256" s="176"/>
      <c r="G256" s="213"/>
      <c r="H256" s="176"/>
      <c r="I256" s="176"/>
      <c r="K256" s="175"/>
      <c r="L256" s="175"/>
      <c r="M256" s="175"/>
      <c r="N256" s="175"/>
      <c r="O256" s="175"/>
      <c r="P256" s="175"/>
      <c r="Q256" s="175"/>
      <c r="R256" s="200"/>
      <c r="S256" s="175"/>
    </row>
    <row r="257" spans="2:19" ht="12.75" customHeight="1">
      <c r="B257" s="175"/>
      <c r="C257" s="175"/>
      <c r="D257" s="176"/>
      <c r="E257" s="176"/>
      <c r="F257" s="176"/>
      <c r="G257" s="213"/>
      <c r="H257" s="176"/>
      <c r="I257" s="176"/>
      <c r="K257" s="175"/>
      <c r="L257" s="175"/>
      <c r="M257" s="175"/>
      <c r="N257" s="175"/>
      <c r="O257" s="175"/>
      <c r="P257" s="175"/>
      <c r="Q257" s="175"/>
      <c r="R257" s="200"/>
      <c r="S257" s="175"/>
    </row>
    <row r="258" spans="2:19" ht="12.75" customHeight="1">
      <c r="B258" s="175"/>
      <c r="C258" s="175"/>
      <c r="D258" s="176"/>
      <c r="E258" s="176"/>
      <c r="F258" s="176"/>
      <c r="G258" s="213"/>
      <c r="H258" s="176"/>
      <c r="I258" s="176"/>
      <c r="K258" s="175"/>
      <c r="L258" s="175"/>
      <c r="M258" s="175"/>
      <c r="N258" s="175"/>
      <c r="O258" s="175"/>
      <c r="P258" s="175"/>
      <c r="Q258" s="175"/>
      <c r="R258" s="200"/>
      <c r="S258" s="175"/>
    </row>
    <row r="259" spans="2:19" ht="12.75" customHeight="1">
      <c r="B259" s="175"/>
      <c r="C259" s="175"/>
      <c r="D259" s="176"/>
      <c r="E259" s="176"/>
      <c r="F259" s="176"/>
      <c r="G259" s="213"/>
      <c r="H259" s="176"/>
      <c r="I259" s="176"/>
      <c r="K259" s="175"/>
      <c r="L259" s="175"/>
      <c r="M259" s="175"/>
      <c r="N259" s="175"/>
      <c r="O259" s="175"/>
      <c r="P259" s="175"/>
      <c r="Q259" s="175"/>
      <c r="R259" s="200"/>
      <c r="S259" s="175"/>
    </row>
    <row r="260" spans="2:19" ht="12.75" customHeight="1">
      <c r="B260" s="175"/>
      <c r="C260" s="175"/>
      <c r="D260" s="176"/>
      <c r="E260" s="176"/>
      <c r="F260" s="176"/>
      <c r="G260" s="213"/>
      <c r="H260" s="176"/>
      <c r="I260" s="176"/>
      <c r="K260" s="175"/>
      <c r="L260" s="175"/>
      <c r="M260" s="175"/>
      <c r="N260" s="175"/>
      <c r="O260" s="175"/>
      <c r="P260" s="175"/>
      <c r="Q260" s="175"/>
      <c r="R260" s="200"/>
      <c r="S260" s="175"/>
    </row>
    <row r="261" spans="2:19" ht="12.75" customHeight="1">
      <c r="B261" s="175"/>
      <c r="C261" s="175"/>
      <c r="D261" s="176"/>
      <c r="E261" s="176"/>
      <c r="F261" s="176"/>
      <c r="G261" s="213"/>
      <c r="H261" s="176"/>
      <c r="I261" s="176"/>
      <c r="K261" s="175"/>
      <c r="L261" s="175"/>
      <c r="M261" s="175"/>
      <c r="N261" s="175"/>
      <c r="O261" s="175"/>
      <c r="P261" s="175"/>
      <c r="Q261" s="175"/>
      <c r="R261" s="200"/>
      <c r="S261" s="175"/>
    </row>
    <row r="262" spans="2:19" ht="12.75" customHeight="1">
      <c r="B262" s="175"/>
      <c r="C262" s="175"/>
      <c r="D262" s="176"/>
      <c r="E262" s="176"/>
      <c r="F262" s="176"/>
      <c r="G262" s="213"/>
      <c r="H262" s="176"/>
      <c r="I262" s="176"/>
      <c r="K262" s="175"/>
      <c r="L262" s="175"/>
      <c r="M262" s="175"/>
      <c r="N262" s="175"/>
      <c r="O262" s="175"/>
      <c r="P262" s="175"/>
      <c r="Q262" s="175"/>
      <c r="R262" s="200"/>
      <c r="S262" s="175"/>
    </row>
    <row r="263" spans="2:19" ht="12.75" customHeight="1">
      <c r="B263" s="175"/>
      <c r="C263" s="175"/>
      <c r="D263" s="176"/>
      <c r="E263" s="176"/>
      <c r="F263" s="176"/>
      <c r="G263" s="213"/>
      <c r="H263" s="176"/>
      <c r="I263" s="176"/>
      <c r="K263" s="175"/>
      <c r="L263" s="175"/>
      <c r="M263" s="175"/>
      <c r="N263" s="175"/>
      <c r="O263" s="175"/>
      <c r="P263" s="175"/>
      <c r="Q263" s="175"/>
      <c r="R263" s="200"/>
      <c r="S263" s="175"/>
    </row>
    <row r="264" spans="2:19" ht="12.75" customHeight="1">
      <c r="B264" s="175"/>
      <c r="C264" s="175"/>
      <c r="D264" s="176"/>
      <c r="E264" s="176"/>
      <c r="F264" s="176"/>
      <c r="G264" s="213"/>
      <c r="H264" s="176"/>
      <c r="I264" s="176"/>
      <c r="K264" s="175"/>
      <c r="L264" s="175"/>
      <c r="M264" s="175"/>
      <c r="N264" s="175"/>
      <c r="O264" s="175"/>
      <c r="P264" s="175"/>
      <c r="Q264" s="175"/>
      <c r="R264" s="200"/>
      <c r="S264" s="175"/>
    </row>
    <row r="265" spans="2:19" ht="12.75" customHeight="1">
      <c r="B265" s="175"/>
      <c r="C265" s="175"/>
      <c r="D265" s="176"/>
      <c r="E265" s="176"/>
      <c r="F265" s="176"/>
      <c r="G265" s="213"/>
      <c r="H265" s="176"/>
      <c r="I265" s="176"/>
      <c r="K265" s="175"/>
      <c r="L265" s="175"/>
      <c r="M265" s="175"/>
      <c r="N265" s="175"/>
      <c r="O265" s="175"/>
      <c r="P265" s="175"/>
      <c r="Q265" s="175"/>
      <c r="R265" s="200"/>
      <c r="S265" s="175"/>
    </row>
    <row r="266" spans="2:19" ht="12.75" customHeight="1">
      <c r="B266" s="175"/>
      <c r="C266" s="175"/>
      <c r="D266" s="176"/>
      <c r="E266" s="176"/>
      <c r="F266" s="176"/>
      <c r="G266" s="213"/>
      <c r="H266" s="176"/>
      <c r="I266" s="176"/>
      <c r="K266" s="175"/>
      <c r="L266" s="175"/>
      <c r="M266" s="175"/>
      <c r="N266" s="175"/>
      <c r="O266" s="175"/>
      <c r="P266" s="175"/>
      <c r="Q266" s="175"/>
      <c r="R266" s="200"/>
      <c r="S266" s="175"/>
    </row>
    <row r="267" spans="2:19" ht="12.75" customHeight="1">
      <c r="B267" s="175"/>
      <c r="C267" s="175"/>
      <c r="D267" s="176"/>
      <c r="E267" s="176"/>
      <c r="F267" s="176"/>
      <c r="G267" s="213"/>
      <c r="H267" s="176"/>
      <c r="I267" s="176"/>
      <c r="K267" s="175"/>
      <c r="L267" s="175"/>
      <c r="M267" s="175"/>
      <c r="N267" s="175"/>
      <c r="O267" s="175"/>
      <c r="P267" s="175"/>
      <c r="Q267" s="175"/>
      <c r="R267" s="200"/>
      <c r="S267" s="175"/>
    </row>
    <row r="268" spans="2:19" ht="12.75" customHeight="1">
      <c r="B268" s="175"/>
      <c r="C268" s="175"/>
      <c r="D268" s="176"/>
      <c r="E268" s="176"/>
      <c r="F268" s="176"/>
      <c r="G268" s="213"/>
      <c r="H268" s="176"/>
      <c r="I268" s="176"/>
      <c r="K268" s="175"/>
      <c r="L268" s="175"/>
      <c r="M268" s="175"/>
      <c r="N268" s="175"/>
      <c r="O268" s="175"/>
      <c r="P268" s="175"/>
      <c r="Q268" s="175"/>
      <c r="R268" s="200"/>
      <c r="S268" s="175"/>
    </row>
    <row r="269" spans="2:19" ht="12.75" customHeight="1">
      <c r="B269" s="175"/>
      <c r="C269" s="175"/>
      <c r="D269" s="176"/>
      <c r="E269" s="176"/>
      <c r="F269" s="176"/>
      <c r="G269" s="213"/>
      <c r="H269" s="176"/>
      <c r="I269" s="176"/>
      <c r="K269" s="175"/>
      <c r="L269" s="175"/>
      <c r="M269" s="175"/>
      <c r="N269" s="175"/>
      <c r="O269" s="175"/>
      <c r="P269" s="175"/>
      <c r="Q269" s="175"/>
      <c r="R269" s="200"/>
      <c r="S269" s="175"/>
    </row>
    <row r="270" spans="2:19" ht="12.75" customHeight="1">
      <c r="B270" s="175"/>
      <c r="C270" s="175"/>
      <c r="D270" s="176"/>
      <c r="E270" s="176"/>
      <c r="F270" s="176"/>
      <c r="G270" s="213"/>
      <c r="H270" s="176"/>
      <c r="I270" s="176"/>
      <c r="K270" s="175"/>
      <c r="L270" s="175"/>
      <c r="M270" s="175"/>
      <c r="N270" s="175"/>
      <c r="O270" s="175"/>
      <c r="P270" s="175"/>
      <c r="Q270" s="175"/>
      <c r="R270" s="200"/>
      <c r="S270" s="175"/>
    </row>
    <row r="271" spans="2:19" ht="12.75" customHeight="1">
      <c r="B271" s="175"/>
      <c r="C271" s="175"/>
      <c r="D271" s="176"/>
      <c r="E271" s="176"/>
      <c r="F271" s="176"/>
      <c r="G271" s="213"/>
      <c r="H271" s="176"/>
      <c r="I271" s="176"/>
      <c r="K271" s="175"/>
      <c r="L271" s="175"/>
      <c r="M271" s="175"/>
      <c r="N271" s="175"/>
      <c r="O271" s="175"/>
      <c r="P271" s="175"/>
      <c r="Q271" s="175"/>
      <c r="R271" s="200"/>
      <c r="S271" s="175"/>
    </row>
    <row r="272" spans="2:19" ht="12.75" customHeight="1">
      <c r="B272" s="175"/>
      <c r="C272" s="175"/>
      <c r="D272" s="176"/>
      <c r="E272" s="176"/>
      <c r="F272" s="176"/>
      <c r="G272" s="213"/>
      <c r="H272" s="176"/>
      <c r="I272" s="176"/>
      <c r="K272" s="175"/>
      <c r="L272" s="175"/>
      <c r="M272" s="175"/>
      <c r="N272" s="175"/>
      <c r="O272" s="175"/>
      <c r="P272" s="175"/>
      <c r="Q272" s="175"/>
      <c r="R272" s="200"/>
      <c r="S272" s="175"/>
    </row>
    <row r="273" spans="2:19" ht="12.75" customHeight="1">
      <c r="B273" s="175"/>
      <c r="C273" s="175"/>
      <c r="D273" s="176"/>
      <c r="E273" s="176"/>
      <c r="F273" s="176"/>
      <c r="G273" s="213"/>
      <c r="H273" s="176"/>
      <c r="I273" s="176"/>
      <c r="K273" s="175"/>
      <c r="L273" s="175"/>
      <c r="M273" s="175"/>
      <c r="N273" s="175"/>
      <c r="O273" s="175"/>
      <c r="P273" s="175"/>
      <c r="Q273" s="175"/>
      <c r="R273" s="200"/>
      <c r="S273" s="175"/>
    </row>
    <row r="274" spans="2:19" ht="12.75" customHeight="1">
      <c r="B274" s="175"/>
      <c r="C274" s="175"/>
      <c r="D274" s="176"/>
      <c r="E274" s="176"/>
      <c r="F274" s="176"/>
      <c r="G274" s="213"/>
      <c r="H274" s="176"/>
      <c r="I274" s="176"/>
      <c r="K274" s="175"/>
      <c r="L274" s="175"/>
      <c r="M274" s="175"/>
      <c r="N274" s="175"/>
      <c r="O274" s="175"/>
      <c r="P274" s="175"/>
      <c r="Q274" s="175"/>
      <c r="R274" s="200"/>
      <c r="S274" s="175"/>
    </row>
    <row r="275" spans="2:19" ht="12.75" customHeight="1">
      <c r="B275" s="175"/>
      <c r="C275" s="175"/>
      <c r="D275" s="176"/>
      <c r="E275" s="176"/>
      <c r="F275" s="176"/>
      <c r="G275" s="213"/>
      <c r="H275" s="176"/>
      <c r="I275" s="176"/>
      <c r="K275" s="175"/>
      <c r="L275" s="175"/>
      <c r="M275" s="175"/>
      <c r="N275" s="175"/>
      <c r="O275" s="175"/>
      <c r="P275" s="175"/>
      <c r="Q275" s="175"/>
      <c r="R275" s="200"/>
      <c r="S275" s="175"/>
    </row>
    <row r="276" spans="2:19" ht="12.75" customHeight="1">
      <c r="B276" s="175"/>
      <c r="C276" s="175"/>
      <c r="D276" s="176"/>
      <c r="E276" s="176"/>
      <c r="F276" s="176"/>
      <c r="G276" s="213"/>
      <c r="H276" s="176"/>
      <c r="I276" s="176"/>
      <c r="K276" s="175"/>
      <c r="L276" s="175"/>
      <c r="M276" s="175"/>
      <c r="N276" s="175"/>
      <c r="O276" s="175"/>
      <c r="P276" s="175"/>
      <c r="Q276" s="175"/>
      <c r="R276" s="200"/>
      <c r="S276" s="175"/>
    </row>
    <row r="277" spans="2:19" ht="12.75" customHeight="1">
      <c r="B277" s="175"/>
      <c r="C277" s="175"/>
      <c r="D277" s="176"/>
      <c r="E277" s="176"/>
      <c r="F277" s="176"/>
      <c r="G277" s="213"/>
      <c r="H277" s="176"/>
      <c r="I277" s="176"/>
      <c r="K277" s="175"/>
      <c r="L277" s="175"/>
      <c r="M277" s="175"/>
      <c r="N277" s="175"/>
      <c r="O277" s="175"/>
      <c r="P277" s="175"/>
      <c r="Q277" s="175"/>
      <c r="R277" s="200"/>
      <c r="S277" s="175"/>
    </row>
    <row r="278" spans="2:19" ht="12.75" customHeight="1">
      <c r="B278" s="175"/>
      <c r="C278" s="175"/>
      <c r="D278" s="176"/>
      <c r="E278" s="176"/>
      <c r="F278" s="176"/>
      <c r="G278" s="213"/>
      <c r="H278" s="176"/>
      <c r="I278" s="176"/>
      <c r="K278" s="175"/>
      <c r="L278" s="175"/>
      <c r="M278" s="175"/>
      <c r="N278" s="175"/>
      <c r="O278" s="175"/>
      <c r="P278" s="175"/>
      <c r="Q278" s="175"/>
      <c r="R278" s="200"/>
      <c r="S278" s="175"/>
    </row>
    <row r="279" spans="2:19" ht="12.75" customHeight="1">
      <c r="B279" s="175"/>
      <c r="C279" s="175"/>
      <c r="D279" s="176"/>
      <c r="E279" s="176"/>
      <c r="F279" s="176"/>
      <c r="G279" s="213"/>
      <c r="H279" s="176"/>
      <c r="I279" s="176"/>
      <c r="K279" s="175"/>
      <c r="L279" s="175"/>
      <c r="M279" s="175"/>
      <c r="N279" s="175"/>
      <c r="O279" s="175"/>
      <c r="P279" s="175"/>
      <c r="Q279" s="175"/>
      <c r="R279" s="200"/>
      <c r="S279" s="175"/>
    </row>
    <row r="280" spans="2:19" ht="12.75" customHeight="1">
      <c r="B280" s="175"/>
      <c r="C280" s="175"/>
      <c r="D280" s="176"/>
      <c r="E280" s="176"/>
      <c r="F280" s="176"/>
      <c r="G280" s="213"/>
      <c r="H280" s="176"/>
      <c r="I280" s="176"/>
      <c r="K280" s="175"/>
      <c r="L280" s="175"/>
      <c r="M280" s="175"/>
      <c r="N280" s="175"/>
      <c r="O280" s="175"/>
      <c r="P280" s="175"/>
      <c r="Q280" s="175"/>
      <c r="R280" s="200"/>
      <c r="S280" s="175"/>
    </row>
    <row r="281" spans="2:19" ht="12.75" customHeight="1">
      <c r="B281" s="175"/>
      <c r="C281" s="175"/>
      <c r="D281" s="176"/>
      <c r="E281" s="176"/>
      <c r="F281" s="176"/>
      <c r="G281" s="213"/>
      <c r="H281" s="176"/>
      <c r="I281" s="176"/>
      <c r="K281" s="175"/>
      <c r="L281" s="175"/>
      <c r="M281" s="175"/>
      <c r="N281" s="175"/>
      <c r="O281" s="175"/>
      <c r="P281" s="175"/>
      <c r="Q281" s="175"/>
      <c r="R281" s="200"/>
      <c r="S281" s="175"/>
    </row>
    <row r="282" spans="2:19" ht="12.75" customHeight="1">
      <c r="B282" s="175"/>
      <c r="C282" s="175"/>
      <c r="D282" s="176"/>
      <c r="E282" s="176"/>
      <c r="F282" s="176"/>
      <c r="G282" s="213"/>
      <c r="H282" s="176"/>
      <c r="I282" s="176"/>
      <c r="K282" s="175"/>
      <c r="L282" s="175"/>
      <c r="M282" s="175"/>
      <c r="N282" s="175"/>
      <c r="O282" s="175"/>
      <c r="P282" s="175"/>
      <c r="Q282" s="175"/>
      <c r="R282" s="200"/>
      <c r="S282" s="175"/>
    </row>
    <row r="283" spans="2:19" ht="12.75" customHeight="1">
      <c r="B283" s="175"/>
      <c r="C283" s="175"/>
      <c r="D283" s="176"/>
      <c r="E283" s="176"/>
      <c r="F283" s="176"/>
      <c r="G283" s="213"/>
      <c r="H283" s="176"/>
      <c r="I283" s="176"/>
      <c r="K283" s="175"/>
      <c r="L283" s="175"/>
      <c r="M283" s="175"/>
      <c r="N283" s="175"/>
      <c r="O283" s="175"/>
      <c r="P283" s="175"/>
      <c r="Q283" s="175"/>
      <c r="R283" s="200"/>
      <c r="S283" s="175"/>
    </row>
    <row r="284" spans="2:19" ht="12.75" customHeight="1">
      <c r="B284" s="175"/>
      <c r="C284" s="175"/>
      <c r="D284" s="176"/>
      <c r="E284" s="176"/>
      <c r="F284" s="176"/>
      <c r="G284" s="213"/>
      <c r="H284" s="176"/>
      <c r="I284" s="176"/>
      <c r="K284" s="175"/>
      <c r="L284" s="175"/>
      <c r="M284" s="175"/>
      <c r="N284" s="175"/>
      <c r="O284" s="175"/>
      <c r="P284" s="175"/>
      <c r="Q284" s="175"/>
      <c r="R284" s="200"/>
      <c r="S284" s="175"/>
    </row>
    <row r="285" spans="2:19" ht="12.75" customHeight="1">
      <c r="B285" s="175"/>
      <c r="C285" s="175"/>
      <c r="D285" s="176"/>
      <c r="E285" s="176"/>
      <c r="F285" s="176"/>
      <c r="G285" s="213"/>
      <c r="H285" s="176"/>
      <c r="I285" s="176"/>
      <c r="K285" s="175"/>
      <c r="L285" s="175"/>
      <c r="M285" s="175"/>
      <c r="N285" s="175"/>
      <c r="O285" s="175"/>
      <c r="P285" s="175"/>
      <c r="Q285" s="175"/>
      <c r="R285" s="200"/>
      <c r="S285" s="175"/>
    </row>
    <row r="286" spans="2:19" ht="12.75" customHeight="1">
      <c r="B286" s="175"/>
      <c r="C286" s="175"/>
      <c r="D286" s="176"/>
      <c r="E286" s="176"/>
      <c r="F286" s="176"/>
      <c r="G286" s="213"/>
      <c r="H286" s="176"/>
      <c r="I286" s="176"/>
      <c r="K286" s="175"/>
      <c r="L286" s="175"/>
      <c r="M286" s="175"/>
      <c r="N286" s="175"/>
      <c r="O286" s="175"/>
      <c r="P286" s="175"/>
      <c r="Q286" s="175"/>
      <c r="R286" s="200"/>
      <c r="S286" s="175"/>
    </row>
    <row r="287" spans="2:19" ht="12.75" customHeight="1">
      <c r="B287" s="175"/>
      <c r="C287" s="175"/>
      <c r="D287" s="176"/>
      <c r="E287" s="176"/>
      <c r="F287" s="176"/>
      <c r="G287" s="213"/>
      <c r="H287" s="176"/>
      <c r="I287" s="176"/>
      <c r="K287" s="175"/>
      <c r="L287" s="175"/>
      <c r="M287" s="175"/>
      <c r="N287" s="175"/>
      <c r="O287" s="175"/>
      <c r="P287" s="175"/>
      <c r="Q287" s="175"/>
      <c r="R287" s="200"/>
      <c r="S287" s="175"/>
    </row>
    <row r="288" spans="2:19" ht="12.75" customHeight="1">
      <c r="B288" s="175"/>
      <c r="C288" s="175"/>
      <c r="D288" s="176"/>
      <c r="E288" s="176"/>
      <c r="F288" s="176"/>
      <c r="G288" s="213"/>
      <c r="H288" s="176"/>
      <c r="I288" s="176"/>
      <c r="K288" s="175"/>
      <c r="L288" s="175"/>
      <c r="M288" s="175"/>
      <c r="N288" s="175"/>
      <c r="O288" s="175"/>
      <c r="P288" s="175"/>
      <c r="Q288" s="175"/>
      <c r="R288" s="200"/>
      <c r="S288" s="175"/>
    </row>
    <row r="289" spans="2:19" ht="12.75" customHeight="1">
      <c r="B289" s="175"/>
      <c r="C289" s="175"/>
      <c r="D289" s="176"/>
      <c r="E289" s="176"/>
      <c r="F289" s="176"/>
      <c r="G289" s="213"/>
      <c r="H289" s="176"/>
      <c r="I289" s="176"/>
      <c r="K289" s="175"/>
      <c r="L289" s="175"/>
      <c r="M289" s="175"/>
      <c r="N289" s="175"/>
      <c r="O289" s="175"/>
      <c r="P289" s="175"/>
      <c r="Q289" s="175"/>
      <c r="R289" s="200"/>
      <c r="S289" s="175"/>
    </row>
    <row r="290" spans="2:19" ht="12.75" customHeight="1">
      <c r="B290" s="175"/>
      <c r="C290" s="175"/>
      <c r="D290" s="176"/>
      <c r="E290" s="176"/>
      <c r="F290" s="176"/>
      <c r="G290" s="213"/>
      <c r="H290" s="176"/>
      <c r="I290" s="176"/>
      <c r="K290" s="175"/>
      <c r="L290" s="175"/>
      <c r="M290" s="175"/>
      <c r="N290" s="175"/>
      <c r="O290" s="175"/>
      <c r="P290" s="175"/>
      <c r="Q290" s="175"/>
      <c r="R290" s="200"/>
      <c r="S290" s="175"/>
    </row>
    <row r="291" spans="2:19" ht="12.75" customHeight="1">
      <c r="B291" s="175"/>
      <c r="C291" s="175"/>
      <c r="D291" s="176"/>
      <c r="E291" s="176"/>
      <c r="F291" s="176"/>
      <c r="G291" s="213"/>
      <c r="H291" s="176"/>
      <c r="I291" s="176"/>
      <c r="K291" s="175"/>
      <c r="L291" s="175"/>
      <c r="M291" s="175"/>
      <c r="N291" s="175"/>
      <c r="O291" s="175"/>
      <c r="P291" s="175"/>
      <c r="Q291" s="175"/>
      <c r="R291" s="200"/>
      <c r="S291" s="175"/>
    </row>
    <row r="292" spans="2:19" ht="12.75" customHeight="1">
      <c r="B292" s="175"/>
      <c r="C292" s="175"/>
      <c r="D292" s="176"/>
      <c r="E292" s="176"/>
      <c r="F292" s="176"/>
      <c r="G292" s="213"/>
      <c r="H292" s="176"/>
      <c r="I292" s="176"/>
      <c r="K292" s="175"/>
      <c r="L292" s="175"/>
      <c r="M292" s="175"/>
      <c r="N292" s="175"/>
      <c r="O292" s="175"/>
      <c r="P292" s="175"/>
      <c r="Q292" s="175"/>
      <c r="R292" s="200"/>
      <c r="S292" s="175"/>
    </row>
    <row r="293" spans="2:19" ht="12.75" customHeight="1">
      <c r="B293" s="175"/>
      <c r="C293" s="175"/>
      <c r="D293" s="176"/>
      <c r="E293" s="176"/>
      <c r="F293" s="176"/>
      <c r="G293" s="213"/>
      <c r="H293" s="176"/>
      <c r="I293" s="176"/>
      <c r="K293" s="175"/>
      <c r="L293" s="175"/>
      <c r="M293" s="175"/>
      <c r="N293" s="175"/>
      <c r="O293" s="175"/>
      <c r="P293" s="175"/>
      <c r="Q293" s="175"/>
      <c r="R293" s="200"/>
      <c r="S293" s="175"/>
    </row>
    <row r="294" spans="2:19" ht="12.75" customHeight="1">
      <c r="B294" s="175"/>
      <c r="C294" s="175"/>
      <c r="D294" s="176"/>
      <c r="E294" s="176"/>
      <c r="F294" s="176"/>
      <c r="G294" s="213"/>
      <c r="H294" s="176"/>
      <c r="I294" s="176"/>
      <c r="K294" s="175"/>
      <c r="L294" s="175"/>
      <c r="M294" s="175"/>
      <c r="N294" s="175"/>
      <c r="O294" s="175"/>
      <c r="P294" s="175"/>
      <c r="Q294" s="175"/>
      <c r="R294" s="200"/>
      <c r="S294" s="175"/>
    </row>
    <row r="295" spans="2:19" ht="12.75" customHeight="1">
      <c r="B295" s="175"/>
      <c r="C295" s="175"/>
      <c r="D295" s="176"/>
      <c r="E295" s="176"/>
      <c r="F295" s="176"/>
      <c r="G295" s="213"/>
      <c r="H295" s="176"/>
      <c r="I295" s="176"/>
      <c r="K295" s="175"/>
      <c r="L295" s="175"/>
      <c r="M295" s="175"/>
      <c r="N295" s="175"/>
      <c r="O295" s="175"/>
      <c r="P295" s="175"/>
      <c r="Q295" s="175"/>
      <c r="R295" s="200"/>
      <c r="S295" s="175"/>
    </row>
    <row r="296" spans="2:19" ht="12.75" customHeight="1">
      <c r="B296" s="175"/>
      <c r="C296" s="175"/>
      <c r="D296" s="176"/>
      <c r="E296" s="176"/>
      <c r="F296" s="176"/>
      <c r="G296" s="213"/>
      <c r="H296" s="176"/>
      <c r="I296" s="176"/>
      <c r="K296" s="175"/>
      <c r="L296" s="175"/>
      <c r="M296" s="175"/>
      <c r="N296" s="175"/>
      <c r="O296" s="175"/>
      <c r="P296" s="175"/>
      <c r="Q296" s="175"/>
      <c r="R296" s="200"/>
      <c r="S296" s="175"/>
    </row>
    <row r="297" spans="2:19" ht="12.75" customHeight="1">
      <c r="B297" s="175"/>
      <c r="C297" s="175"/>
      <c r="D297" s="176"/>
      <c r="E297" s="176"/>
      <c r="F297" s="176"/>
      <c r="G297" s="213"/>
      <c r="H297" s="176"/>
      <c r="I297" s="176"/>
      <c r="K297" s="175"/>
      <c r="L297" s="175"/>
      <c r="M297" s="175"/>
      <c r="N297" s="175"/>
      <c r="O297" s="175"/>
      <c r="P297" s="175"/>
      <c r="Q297" s="175"/>
      <c r="R297" s="200"/>
      <c r="S297" s="175"/>
    </row>
    <row r="298" spans="2:19" ht="12.75" customHeight="1">
      <c r="B298" s="175"/>
      <c r="C298" s="175"/>
      <c r="D298" s="176"/>
      <c r="E298" s="176"/>
      <c r="F298" s="176"/>
      <c r="G298" s="213"/>
      <c r="H298" s="176"/>
      <c r="I298" s="176"/>
      <c r="K298" s="175"/>
      <c r="L298" s="175"/>
      <c r="M298" s="175"/>
      <c r="N298" s="175"/>
      <c r="O298" s="175"/>
      <c r="P298" s="175"/>
      <c r="Q298" s="175"/>
      <c r="R298" s="200"/>
      <c r="S298" s="175"/>
    </row>
    <row r="299" spans="2:19" ht="12.75" customHeight="1">
      <c r="B299" s="175"/>
      <c r="C299" s="175"/>
      <c r="D299" s="176"/>
      <c r="E299" s="176"/>
      <c r="F299" s="176"/>
      <c r="G299" s="213"/>
      <c r="H299" s="176"/>
      <c r="I299" s="176"/>
      <c r="K299" s="175"/>
      <c r="L299" s="175"/>
      <c r="M299" s="175"/>
      <c r="N299" s="175"/>
      <c r="O299" s="175"/>
      <c r="P299" s="175"/>
      <c r="Q299" s="175"/>
      <c r="R299" s="200"/>
      <c r="S299" s="175"/>
    </row>
    <row r="300" spans="2:19" ht="12.75" customHeight="1">
      <c r="B300" s="175"/>
      <c r="C300" s="175"/>
      <c r="D300" s="176"/>
      <c r="E300" s="176"/>
      <c r="F300" s="176"/>
      <c r="G300" s="213"/>
      <c r="H300" s="176"/>
      <c r="I300" s="176"/>
      <c r="K300" s="175"/>
      <c r="L300" s="175"/>
      <c r="M300" s="175"/>
      <c r="N300" s="175"/>
      <c r="O300" s="175"/>
      <c r="P300" s="175"/>
      <c r="Q300" s="175"/>
      <c r="R300" s="200"/>
      <c r="S300" s="175"/>
    </row>
    <row r="301" spans="2:19" ht="12.75" customHeight="1">
      <c r="B301" s="175"/>
      <c r="C301" s="175"/>
      <c r="D301" s="176"/>
      <c r="E301" s="176"/>
      <c r="F301" s="176"/>
      <c r="G301" s="213"/>
      <c r="H301" s="176"/>
      <c r="I301" s="176"/>
      <c r="K301" s="175"/>
      <c r="L301" s="175"/>
      <c r="M301" s="175"/>
      <c r="N301" s="175"/>
      <c r="O301" s="175"/>
      <c r="P301" s="175"/>
      <c r="Q301" s="175"/>
      <c r="R301" s="200"/>
      <c r="S301" s="175"/>
    </row>
    <row r="302" spans="2:19" ht="12.75" customHeight="1">
      <c r="B302" s="175"/>
      <c r="C302" s="175"/>
      <c r="D302" s="176"/>
      <c r="E302" s="176"/>
      <c r="F302" s="176"/>
      <c r="G302" s="213"/>
      <c r="H302" s="176"/>
      <c r="I302" s="176"/>
      <c r="K302" s="175"/>
      <c r="L302" s="175"/>
      <c r="M302" s="175"/>
      <c r="N302" s="175"/>
      <c r="O302" s="175"/>
      <c r="P302" s="175"/>
      <c r="Q302" s="175"/>
      <c r="R302" s="200"/>
      <c r="S302" s="175"/>
    </row>
    <row r="303" spans="2:19" ht="12.75" customHeight="1">
      <c r="B303" s="175"/>
      <c r="C303" s="175"/>
      <c r="D303" s="176"/>
      <c r="E303" s="176"/>
      <c r="F303" s="176"/>
      <c r="G303" s="213"/>
      <c r="H303" s="176"/>
      <c r="I303" s="176"/>
      <c r="K303" s="175"/>
      <c r="L303" s="175"/>
      <c r="M303" s="175"/>
      <c r="N303" s="175"/>
      <c r="O303" s="175"/>
      <c r="P303" s="175"/>
      <c r="Q303" s="175"/>
      <c r="R303" s="200"/>
      <c r="S303" s="175"/>
    </row>
    <row r="304" spans="2:19" ht="12.75" customHeight="1">
      <c r="B304" s="175"/>
      <c r="C304" s="175"/>
      <c r="D304" s="176"/>
      <c r="E304" s="176"/>
      <c r="F304" s="176"/>
      <c r="G304" s="213"/>
      <c r="H304" s="176"/>
      <c r="I304" s="176"/>
      <c r="K304" s="175"/>
      <c r="L304" s="175"/>
      <c r="M304" s="175"/>
      <c r="N304" s="175"/>
      <c r="O304" s="175"/>
      <c r="P304" s="175"/>
      <c r="Q304" s="175"/>
      <c r="R304" s="200"/>
      <c r="S304" s="175"/>
    </row>
    <row r="305" spans="2:19" ht="12.75" customHeight="1">
      <c r="B305" s="175"/>
      <c r="C305" s="175"/>
      <c r="D305" s="176"/>
      <c r="E305" s="176"/>
      <c r="F305" s="176"/>
      <c r="G305" s="213"/>
      <c r="H305" s="176"/>
      <c r="I305" s="176"/>
      <c r="K305" s="175"/>
      <c r="L305" s="175"/>
      <c r="M305" s="175"/>
      <c r="N305" s="175"/>
      <c r="O305" s="175"/>
      <c r="P305" s="175"/>
      <c r="Q305" s="175"/>
      <c r="R305" s="200"/>
      <c r="S305" s="175"/>
    </row>
    <row r="306" spans="2:19" ht="12.75" customHeight="1">
      <c r="B306" s="175"/>
      <c r="C306" s="175"/>
      <c r="D306" s="176"/>
      <c r="E306" s="176"/>
      <c r="F306" s="176"/>
      <c r="G306" s="213"/>
      <c r="H306" s="176"/>
      <c r="I306" s="176"/>
      <c r="K306" s="175"/>
      <c r="L306" s="175"/>
      <c r="M306" s="175"/>
      <c r="N306" s="175"/>
      <c r="O306" s="175"/>
      <c r="P306" s="175"/>
      <c r="Q306" s="175"/>
      <c r="R306" s="200"/>
      <c r="S306" s="175"/>
    </row>
    <row r="307" spans="2:19" ht="12.75" customHeight="1">
      <c r="B307" s="175"/>
      <c r="C307" s="175"/>
      <c r="D307" s="176"/>
      <c r="E307" s="176"/>
      <c r="F307" s="176"/>
      <c r="G307" s="213"/>
      <c r="H307" s="176"/>
      <c r="I307" s="176"/>
      <c r="K307" s="175"/>
      <c r="L307" s="175"/>
      <c r="M307" s="175"/>
      <c r="N307" s="175"/>
      <c r="O307" s="175"/>
      <c r="P307" s="175"/>
      <c r="Q307" s="175"/>
      <c r="R307" s="200"/>
      <c r="S307" s="175"/>
    </row>
    <row r="308" spans="2:19" ht="12.75" customHeight="1">
      <c r="B308" s="175"/>
      <c r="C308" s="175"/>
      <c r="D308" s="176"/>
      <c r="E308" s="176"/>
      <c r="F308" s="176"/>
      <c r="G308" s="213"/>
      <c r="H308" s="176"/>
      <c r="I308" s="176"/>
      <c r="K308" s="175"/>
      <c r="L308" s="175"/>
      <c r="M308" s="175"/>
      <c r="N308" s="175"/>
      <c r="O308" s="175"/>
      <c r="P308" s="175"/>
      <c r="Q308" s="175"/>
      <c r="R308" s="200"/>
      <c r="S308" s="175"/>
    </row>
    <row r="309" spans="2:19" ht="12.75" customHeight="1">
      <c r="B309" s="175"/>
      <c r="C309" s="175"/>
      <c r="D309" s="176"/>
      <c r="E309" s="176"/>
      <c r="F309" s="176"/>
      <c r="G309" s="213"/>
      <c r="H309" s="176"/>
      <c r="I309" s="176"/>
      <c r="K309" s="175"/>
      <c r="L309" s="175"/>
      <c r="M309" s="175"/>
      <c r="N309" s="175"/>
      <c r="O309" s="175"/>
      <c r="P309" s="175"/>
      <c r="Q309" s="175"/>
      <c r="R309" s="200"/>
      <c r="S309" s="175"/>
    </row>
    <row r="310" spans="2:19" ht="12.75" customHeight="1">
      <c r="B310" s="175"/>
      <c r="C310" s="175"/>
      <c r="D310" s="176"/>
      <c r="E310" s="176"/>
      <c r="F310" s="176"/>
      <c r="G310" s="213"/>
      <c r="H310" s="176"/>
      <c r="I310" s="176"/>
      <c r="K310" s="175"/>
      <c r="L310" s="175"/>
      <c r="M310" s="175"/>
      <c r="N310" s="175"/>
      <c r="O310" s="175"/>
      <c r="P310" s="175"/>
      <c r="Q310" s="175"/>
      <c r="R310" s="200"/>
      <c r="S310" s="175"/>
    </row>
    <row r="311" spans="2:19" ht="12.75" customHeight="1">
      <c r="B311" s="175"/>
      <c r="C311" s="175"/>
      <c r="D311" s="176"/>
      <c r="E311" s="176"/>
      <c r="F311" s="176"/>
      <c r="G311" s="213"/>
      <c r="H311" s="176"/>
      <c r="I311" s="176"/>
      <c r="K311" s="175"/>
      <c r="L311" s="175"/>
      <c r="M311" s="175"/>
      <c r="N311" s="175"/>
      <c r="O311" s="175"/>
      <c r="P311" s="175"/>
      <c r="Q311" s="175"/>
      <c r="R311" s="200"/>
      <c r="S311" s="175"/>
    </row>
    <row r="312" spans="2:19" ht="12.75" customHeight="1">
      <c r="B312" s="175"/>
      <c r="C312" s="175"/>
      <c r="D312" s="176"/>
      <c r="E312" s="176"/>
      <c r="F312" s="176"/>
      <c r="G312" s="213"/>
      <c r="H312" s="176"/>
      <c r="I312" s="176"/>
      <c r="K312" s="175"/>
      <c r="L312" s="175"/>
      <c r="M312" s="175"/>
      <c r="N312" s="175"/>
      <c r="O312" s="175"/>
      <c r="P312" s="175"/>
      <c r="Q312" s="175"/>
      <c r="R312" s="200"/>
      <c r="S312" s="175"/>
    </row>
    <row r="313" spans="2:19" ht="12.75" customHeight="1">
      <c r="B313" s="175"/>
      <c r="C313" s="175"/>
      <c r="D313" s="176"/>
      <c r="E313" s="176"/>
      <c r="F313" s="176"/>
      <c r="G313" s="213"/>
      <c r="H313" s="176"/>
      <c r="I313" s="176"/>
      <c r="K313" s="175"/>
      <c r="L313" s="175"/>
      <c r="M313" s="175"/>
      <c r="N313" s="175"/>
      <c r="O313" s="175"/>
      <c r="P313" s="175"/>
      <c r="Q313" s="175"/>
      <c r="R313" s="200"/>
      <c r="S313" s="175"/>
    </row>
    <row r="314" spans="2:19" ht="12.75" customHeight="1">
      <c r="B314" s="175"/>
      <c r="C314" s="175"/>
      <c r="D314" s="176"/>
      <c r="E314" s="176"/>
      <c r="F314" s="176"/>
      <c r="G314" s="213"/>
      <c r="H314" s="176"/>
      <c r="I314" s="176"/>
      <c r="K314" s="175"/>
      <c r="L314" s="175"/>
      <c r="M314" s="175"/>
      <c r="N314" s="175"/>
      <c r="O314" s="175"/>
      <c r="P314" s="175"/>
      <c r="Q314" s="175"/>
      <c r="R314" s="200"/>
      <c r="S314" s="175"/>
    </row>
    <row r="315" spans="2:19" ht="12.75" customHeight="1">
      <c r="B315" s="175"/>
      <c r="C315" s="175"/>
      <c r="D315" s="176"/>
      <c r="E315" s="176"/>
      <c r="F315" s="176"/>
      <c r="G315" s="213"/>
      <c r="H315" s="176"/>
      <c r="I315" s="176"/>
      <c r="K315" s="175"/>
      <c r="L315" s="175"/>
      <c r="M315" s="175"/>
      <c r="N315" s="175"/>
      <c r="O315" s="175"/>
      <c r="P315" s="175"/>
      <c r="Q315" s="175"/>
      <c r="R315" s="200"/>
      <c r="S315" s="175"/>
    </row>
    <row r="316" spans="2:19" ht="12.75" customHeight="1">
      <c r="B316" s="175"/>
      <c r="C316" s="175"/>
      <c r="D316" s="176"/>
      <c r="E316" s="176"/>
      <c r="F316" s="176"/>
      <c r="G316" s="213"/>
      <c r="H316" s="176"/>
      <c r="I316" s="176"/>
      <c r="K316" s="175"/>
      <c r="L316" s="175"/>
      <c r="M316" s="175"/>
      <c r="N316" s="175"/>
      <c r="O316" s="175"/>
      <c r="P316" s="175"/>
      <c r="Q316" s="175"/>
      <c r="R316" s="200"/>
      <c r="S316" s="175"/>
    </row>
    <row r="317" spans="2:19" ht="12.75" customHeight="1">
      <c r="B317" s="175"/>
      <c r="C317" s="175"/>
      <c r="D317" s="176"/>
      <c r="E317" s="176"/>
      <c r="F317" s="176"/>
      <c r="G317" s="213"/>
      <c r="H317" s="176"/>
      <c r="I317" s="176"/>
      <c r="K317" s="175"/>
      <c r="L317" s="175"/>
      <c r="M317" s="175"/>
      <c r="N317" s="175"/>
      <c r="O317" s="175"/>
      <c r="P317" s="175"/>
      <c r="Q317" s="175"/>
      <c r="R317" s="200"/>
      <c r="S317" s="175"/>
    </row>
    <row r="318" spans="2:19" ht="12.75" customHeight="1">
      <c r="B318" s="175"/>
      <c r="C318" s="175"/>
      <c r="D318" s="176"/>
      <c r="E318" s="176"/>
      <c r="F318" s="176"/>
      <c r="G318" s="213"/>
      <c r="H318" s="176"/>
      <c r="I318" s="176"/>
      <c r="K318" s="175"/>
      <c r="L318" s="175"/>
      <c r="M318" s="175"/>
      <c r="N318" s="175"/>
      <c r="O318" s="175"/>
      <c r="P318" s="175"/>
      <c r="Q318" s="175"/>
      <c r="R318" s="200"/>
      <c r="S318" s="175"/>
    </row>
    <row r="319" spans="2:19" ht="12.75" customHeight="1">
      <c r="B319" s="175"/>
      <c r="C319" s="175"/>
      <c r="D319" s="176"/>
      <c r="E319" s="176"/>
      <c r="F319" s="176"/>
      <c r="G319" s="213"/>
      <c r="H319" s="176"/>
      <c r="I319" s="176"/>
      <c r="K319" s="175"/>
      <c r="L319" s="175"/>
      <c r="M319" s="175"/>
      <c r="N319" s="175"/>
      <c r="O319" s="175"/>
      <c r="P319" s="175"/>
      <c r="Q319" s="175"/>
      <c r="R319" s="200"/>
      <c r="S319" s="175"/>
    </row>
    <row r="320" spans="2:19" ht="12.75" customHeight="1">
      <c r="B320" s="175"/>
      <c r="C320" s="175"/>
      <c r="D320" s="176"/>
      <c r="E320" s="176"/>
      <c r="F320" s="176"/>
      <c r="G320" s="213"/>
      <c r="H320" s="176"/>
      <c r="I320" s="176"/>
      <c r="K320" s="175"/>
      <c r="L320" s="175"/>
      <c r="M320" s="175"/>
      <c r="N320" s="175"/>
      <c r="O320" s="175"/>
      <c r="P320" s="175"/>
      <c r="Q320" s="175"/>
      <c r="R320" s="200"/>
      <c r="S320" s="175"/>
    </row>
    <row r="321" spans="2:19" ht="12.75" customHeight="1">
      <c r="B321" s="175"/>
      <c r="C321" s="175"/>
      <c r="D321" s="176"/>
      <c r="E321" s="176"/>
      <c r="F321" s="176"/>
      <c r="G321" s="213"/>
      <c r="H321" s="176"/>
      <c r="I321" s="176"/>
      <c r="K321" s="175"/>
      <c r="L321" s="175"/>
      <c r="M321" s="175"/>
      <c r="N321" s="175"/>
      <c r="O321" s="175"/>
      <c r="P321" s="175"/>
      <c r="Q321" s="175"/>
      <c r="R321" s="200"/>
      <c r="S321" s="175"/>
    </row>
    <row r="322" spans="2:19" ht="12.75" customHeight="1">
      <c r="B322" s="175"/>
      <c r="C322" s="175"/>
      <c r="D322" s="176"/>
      <c r="E322" s="176"/>
      <c r="F322" s="176"/>
      <c r="G322" s="213"/>
      <c r="H322" s="176"/>
      <c r="I322" s="176"/>
      <c r="K322" s="175"/>
      <c r="L322" s="175"/>
      <c r="M322" s="175"/>
      <c r="N322" s="175"/>
      <c r="O322" s="175"/>
      <c r="P322" s="175"/>
      <c r="Q322" s="175"/>
      <c r="R322" s="200"/>
      <c r="S322" s="175"/>
    </row>
    <row r="323" spans="2:19" ht="12.75" customHeight="1">
      <c r="B323" s="175"/>
      <c r="C323" s="175"/>
      <c r="D323" s="176"/>
      <c r="E323" s="176"/>
      <c r="F323" s="176"/>
      <c r="G323" s="213"/>
      <c r="H323" s="176"/>
      <c r="I323" s="176"/>
      <c r="K323" s="175"/>
      <c r="L323" s="175"/>
      <c r="M323" s="175"/>
      <c r="N323" s="175"/>
      <c r="O323" s="175"/>
      <c r="P323" s="175"/>
      <c r="Q323" s="175"/>
      <c r="R323" s="200"/>
      <c r="S323" s="175"/>
    </row>
    <row r="324" spans="2:19" ht="12.75" customHeight="1">
      <c r="B324" s="175"/>
      <c r="C324" s="175"/>
      <c r="D324" s="176"/>
      <c r="E324" s="176"/>
      <c r="F324" s="176"/>
      <c r="G324" s="213"/>
      <c r="H324" s="176"/>
      <c r="I324" s="176"/>
      <c r="K324" s="175"/>
      <c r="L324" s="175"/>
      <c r="M324" s="175"/>
      <c r="N324" s="175"/>
      <c r="O324" s="175"/>
      <c r="P324" s="175"/>
      <c r="Q324" s="175"/>
      <c r="R324" s="200"/>
      <c r="S324" s="175"/>
    </row>
    <row r="325" spans="2:19" ht="12.75" customHeight="1">
      <c r="B325" s="175"/>
      <c r="C325" s="175"/>
      <c r="D325" s="176"/>
      <c r="E325" s="176"/>
      <c r="F325" s="176"/>
      <c r="G325" s="213"/>
      <c r="H325" s="176"/>
      <c r="I325" s="176"/>
      <c r="K325" s="175"/>
      <c r="L325" s="175"/>
      <c r="M325" s="175"/>
      <c r="N325" s="175"/>
      <c r="O325" s="175"/>
      <c r="P325" s="175"/>
      <c r="Q325" s="175"/>
      <c r="R325" s="200"/>
      <c r="S325" s="175"/>
    </row>
    <row r="326" spans="2:19" ht="12.75" customHeight="1">
      <c r="B326" s="175"/>
      <c r="C326" s="175"/>
      <c r="D326" s="176"/>
      <c r="E326" s="176"/>
      <c r="F326" s="176"/>
      <c r="G326" s="213"/>
      <c r="H326" s="176"/>
      <c r="I326" s="176"/>
      <c r="K326" s="175"/>
      <c r="L326" s="175"/>
      <c r="M326" s="175"/>
      <c r="N326" s="175"/>
      <c r="O326" s="175"/>
      <c r="P326" s="175"/>
      <c r="Q326" s="175"/>
      <c r="R326" s="200"/>
      <c r="S326" s="175"/>
    </row>
    <row r="327" spans="2:19" ht="12.75" customHeight="1">
      <c r="B327" s="175"/>
      <c r="C327" s="175"/>
      <c r="D327" s="176"/>
      <c r="E327" s="176"/>
      <c r="F327" s="176"/>
      <c r="G327" s="213"/>
      <c r="H327" s="176"/>
      <c r="I327" s="176"/>
      <c r="K327" s="175"/>
      <c r="L327" s="175"/>
      <c r="M327" s="175"/>
      <c r="N327" s="175"/>
      <c r="O327" s="175"/>
      <c r="P327" s="175"/>
      <c r="Q327" s="175"/>
      <c r="R327" s="200"/>
      <c r="S327" s="175"/>
    </row>
    <row r="328" spans="2:19" ht="12.75" customHeight="1">
      <c r="B328" s="175"/>
      <c r="C328" s="175"/>
      <c r="D328" s="176"/>
      <c r="E328" s="176"/>
      <c r="F328" s="176"/>
      <c r="G328" s="213"/>
      <c r="H328" s="176"/>
      <c r="I328" s="176"/>
      <c r="K328" s="175"/>
      <c r="L328" s="175"/>
      <c r="M328" s="175"/>
      <c r="N328" s="175"/>
      <c r="O328" s="175"/>
      <c r="P328" s="175"/>
      <c r="Q328" s="175"/>
      <c r="R328" s="200"/>
      <c r="S328" s="175"/>
    </row>
    <row r="329" spans="2:19" ht="12.75" customHeight="1">
      <c r="B329" s="175"/>
      <c r="C329" s="175"/>
      <c r="D329" s="176"/>
      <c r="E329" s="176"/>
      <c r="F329" s="176"/>
      <c r="G329" s="213"/>
      <c r="H329" s="176"/>
      <c r="I329" s="176"/>
      <c r="K329" s="175"/>
      <c r="L329" s="175"/>
      <c r="M329" s="175"/>
      <c r="N329" s="175"/>
      <c r="O329" s="175"/>
      <c r="P329" s="175"/>
      <c r="Q329" s="175"/>
      <c r="R329" s="200"/>
      <c r="S329" s="175"/>
    </row>
    <row r="330" spans="2:19" ht="12.75" customHeight="1">
      <c r="B330" s="175"/>
      <c r="C330" s="175"/>
      <c r="D330" s="176"/>
      <c r="E330" s="176"/>
      <c r="F330" s="176"/>
      <c r="G330" s="213"/>
      <c r="H330" s="176"/>
      <c r="I330" s="176"/>
      <c r="K330" s="175"/>
      <c r="L330" s="175"/>
      <c r="M330" s="175"/>
      <c r="N330" s="175"/>
      <c r="O330" s="175"/>
      <c r="P330" s="175"/>
      <c r="Q330" s="175"/>
      <c r="R330" s="200"/>
      <c r="S330" s="175"/>
    </row>
    <row r="331" spans="2:19" ht="12.75" customHeight="1">
      <c r="B331" s="175"/>
      <c r="C331" s="175"/>
      <c r="D331" s="176"/>
      <c r="E331" s="176"/>
      <c r="F331" s="176"/>
      <c r="G331" s="213"/>
      <c r="H331" s="176"/>
      <c r="I331" s="176"/>
      <c r="K331" s="175"/>
      <c r="L331" s="175"/>
      <c r="M331" s="175"/>
      <c r="N331" s="175"/>
      <c r="O331" s="175"/>
      <c r="P331" s="175"/>
      <c r="Q331" s="175"/>
      <c r="R331" s="200"/>
      <c r="S331" s="175"/>
    </row>
    <row r="332" spans="2:19" ht="12.75" customHeight="1">
      <c r="B332" s="175"/>
      <c r="C332" s="175"/>
      <c r="D332" s="176"/>
      <c r="E332" s="176"/>
      <c r="F332" s="176"/>
      <c r="G332" s="213"/>
      <c r="H332" s="176"/>
      <c r="I332" s="176"/>
      <c r="K332" s="175"/>
      <c r="L332" s="175"/>
      <c r="M332" s="175"/>
      <c r="N332" s="175"/>
      <c r="O332" s="175"/>
      <c r="P332" s="175"/>
      <c r="Q332" s="175"/>
      <c r="R332" s="200"/>
      <c r="S332" s="175"/>
    </row>
    <row r="333" spans="2:19" ht="12.75" customHeight="1">
      <c r="B333" s="175"/>
      <c r="C333" s="175"/>
      <c r="D333" s="176"/>
      <c r="E333" s="176"/>
      <c r="F333" s="176"/>
      <c r="G333" s="213"/>
      <c r="H333" s="176"/>
      <c r="I333" s="176"/>
      <c r="K333" s="175"/>
      <c r="L333" s="175"/>
      <c r="M333" s="175"/>
      <c r="N333" s="175"/>
      <c r="O333" s="175"/>
      <c r="P333" s="175"/>
      <c r="Q333" s="175"/>
      <c r="R333" s="200"/>
      <c r="S333" s="175"/>
    </row>
    <row r="334" spans="2:19" ht="12.75" customHeight="1">
      <c r="B334" s="175"/>
      <c r="C334" s="175"/>
      <c r="D334" s="176"/>
      <c r="E334" s="176"/>
      <c r="F334" s="176"/>
      <c r="G334" s="213"/>
      <c r="H334" s="176"/>
      <c r="I334" s="176"/>
      <c r="K334" s="175"/>
      <c r="L334" s="175"/>
      <c r="M334" s="175"/>
      <c r="N334" s="175"/>
      <c r="O334" s="175"/>
      <c r="P334" s="175"/>
      <c r="Q334" s="175"/>
      <c r="R334" s="200"/>
      <c r="S334" s="175"/>
    </row>
    <row r="335" spans="2:19" ht="12.75" customHeight="1">
      <c r="B335" s="175"/>
      <c r="C335" s="175"/>
      <c r="D335" s="176"/>
      <c r="E335" s="176"/>
      <c r="F335" s="176"/>
      <c r="G335" s="213"/>
      <c r="H335" s="176"/>
      <c r="I335" s="176"/>
      <c r="K335" s="175"/>
      <c r="L335" s="175"/>
      <c r="M335" s="175"/>
      <c r="N335" s="175"/>
      <c r="O335" s="175"/>
      <c r="P335" s="175"/>
      <c r="Q335" s="175"/>
      <c r="R335" s="200"/>
      <c r="S335" s="175"/>
    </row>
    <row r="336" spans="2:19" ht="12.75" customHeight="1">
      <c r="B336" s="175"/>
      <c r="C336" s="175"/>
      <c r="D336" s="176"/>
      <c r="E336" s="176"/>
      <c r="F336" s="176"/>
      <c r="G336" s="213"/>
      <c r="H336" s="176"/>
      <c r="I336" s="176"/>
      <c r="K336" s="175"/>
      <c r="L336" s="175"/>
      <c r="M336" s="175"/>
      <c r="N336" s="175"/>
      <c r="O336" s="175"/>
      <c r="P336" s="175"/>
      <c r="Q336" s="175"/>
      <c r="R336" s="200"/>
      <c r="S336" s="175"/>
    </row>
    <row r="337" spans="2:19" ht="12.75" customHeight="1">
      <c r="B337" s="175"/>
      <c r="C337" s="175"/>
      <c r="D337" s="176"/>
      <c r="E337" s="176"/>
      <c r="F337" s="176"/>
      <c r="G337" s="213"/>
      <c r="H337" s="176"/>
      <c r="I337" s="176"/>
      <c r="K337" s="175"/>
      <c r="L337" s="175"/>
      <c r="M337" s="175"/>
      <c r="N337" s="175"/>
      <c r="O337" s="175"/>
      <c r="P337" s="175"/>
      <c r="Q337" s="175"/>
      <c r="R337" s="200"/>
      <c r="S337" s="175"/>
    </row>
    <row r="338" spans="2:19" ht="12.75" customHeight="1">
      <c r="B338" s="175"/>
      <c r="C338" s="175"/>
      <c r="D338" s="176"/>
      <c r="E338" s="176"/>
      <c r="F338" s="176"/>
      <c r="G338" s="213"/>
      <c r="H338" s="176"/>
      <c r="I338" s="176"/>
      <c r="K338" s="175"/>
      <c r="L338" s="175"/>
      <c r="M338" s="175"/>
      <c r="N338" s="175"/>
      <c r="O338" s="175"/>
      <c r="P338" s="175"/>
      <c r="Q338" s="175"/>
      <c r="R338" s="200"/>
      <c r="S338" s="175"/>
    </row>
    <row r="339" spans="2:19" ht="12.75" customHeight="1">
      <c r="B339" s="175"/>
      <c r="C339" s="175"/>
      <c r="D339" s="176"/>
      <c r="E339" s="176"/>
      <c r="F339" s="176"/>
      <c r="G339" s="213"/>
      <c r="H339" s="176"/>
      <c r="I339" s="176"/>
      <c r="K339" s="175"/>
      <c r="L339" s="175"/>
      <c r="M339" s="175"/>
      <c r="N339" s="175"/>
      <c r="O339" s="175"/>
      <c r="P339" s="175"/>
      <c r="Q339" s="175"/>
      <c r="R339" s="200"/>
      <c r="S339" s="175"/>
    </row>
    <row r="340" spans="2:19" ht="12.75" customHeight="1">
      <c r="B340" s="175"/>
      <c r="C340" s="175"/>
      <c r="D340" s="176"/>
      <c r="E340" s="176"/>
      <c r="F340" s="176"/>
      <c r="G340" s="213"/>
      <c r="H340" s="176"/>
      <c r="I340" s="176"/>
      <c r="K340" s="175"/>
      <c r="L340" s="175"/>
      <c r="M340" s="175"/>
      <c r="N340" s="175"/>
      <c r="O340" s="175"/>
      <c r="P340" s="175"/>
      <c r="Q340" s="175"/>
      <c r="R340" s="200"/>
      <c r="S340" s="175"/>
    </row>
    <row r="341" spans="2:19" ht="12.75" customHeight="1">
      <c r="B341" s="175"/>
      <c r="C341" s="175"/>
      <c r="D341" s="176"/>
      <c r="E341" s="176"/>
      <c r="F341" s="176"/>
      <c r="G341" s="213"/>
      <c r="H341" s="176"/>
      <c r="I341" s="176"/>
      <c r="K341" s="175"/>
      <c r="L341" s="175"/>
      <c r="M341" s="175"/>
      <c r="N341" s="175"/>
      <c r="O341" s="175"/>
      <c r="P341" s="175"/>
      <c r="Q341" s="175"/>
      <c r="R341" s="200"/>
      <c r="S341" s="175"/>
    </row>
    <row r="342" spans="2:19" ht="12.75" customHeight="1">
      <c r="B342" s="175"/>
      <c r="C342" s="175"/>
      <c r="D342" s="176"/>
      <c r="E342" s="176"/>
      <c r="F342" s="176"/>
      <c r="G342" s="213"/>
      <c r="H342" s="176"/>
      <c r="I342" s="176"/>
      <c r="K342" s="175"/>
      <c r="L342" s="175"/>
      <c r="M342" s="175"/>
      <c r="N342" s="175"/>
      <c r="O342" s="175"/>
      <c r="P342" s="175"/>
      <c r="Q342" s="175"/>
      <c r="R342" s="200"/>
      <c r="S342" s="175"/>
    </row>
    <row r="343" spans="2:19" ht="12.75" customHeight="1">
      <c r="B343" s="175"/>
      <c r="C343" s="175"/>
      <c r="D343" s="176"/>
      <c r="E343" s="176"/>
      <c r="F343" s="176"/>
      <c r="G343" s="213"/>
      <c r="H343" s="176"/>
      <c r="I343" s="176"/>
      <c r="K343" s="175"/>
      <c r="L343" s="175"/>
      <c r="M343" s="175"/>
      <c r="N343" s="175"/>
      <c r="O343" s="175"/>
      <c r="P343" s="175"/>
      <c r="Q343" s="175"/>
      <c r="R343" s="200"/>
      <c r="S343" s="175"/>
    </row>
    <row r="344" spans="2:19" ht="12.75" customHeight="1">
      <c r="B344" s="175"/>
      <c r="C344" s="175"/>
      <c r="D344" s="176"/>
      <c r="E344" s="176"/>
      <c r="F344" s="176"/>
      <c r="G344" s="213"/>
      <c r="H344" s="176"/>
      <c r="I344" s="176"/>
      <c r="K344" s="175"/>
      <c r="L344" s="175"/>
      <c r="M344" s="175"/>
      <c r="N344" s="175"/>
      <c r="O344" s="175"/>
      <c r="P344" s="175"/>
      <c r="Q344" s="175"/>
      <c r="R344" s="200"/>
      <c r="S344" s="175"/>
    </row>
    <row r="345" spans="2:19" ht="12.75" customHeight="1">
      <c r="B345" s="175"/>
      <c r="C345" s="175"/>
      <c r="D345" s="176"/>
      <c r="E345" s="176"/>
      <c r="F345" s="176"/>
      <c r="G345" s="213"/>
      <c r="H345" s="176"/>
      <c r="I345" s="176"/>
      <c r="K345" s="175"/>
      <c r="L345" s="175"/>
      <c r="M345" s="175"/>
      <c r="N345" s="175"/>
      <c r="O345" s="175"/>
      <c r="P345" s="175"/>
      <c r="Q345" s="175"/>
      <c r="R345" s="200"/>
      <c r="S345" s="175"/>
    </row>
    <row r="346" spans="2:19" ht="12.75" customHeight="1">
      <c r="B346" s="175"/>
      <c r="C346" s="175"/>
      <c r="D346" s="176"/>
      <c r="E346" s="176"/>
      <c r="F346" s="176"/>
      <c r="G346" s="213"/>
      <c r="H346" s="176"/>
      <c r="I346" s="176"/>
      <c r="K346" s="175"/>
      <c r="L346" s="175"/>
      <c r="M346" s="175"/>
      <c r="N346" s="175"/>
      <c r="O346" s="175"/>
      <c r="P346" s="175"/>
      <c r="Q346" s="175"/>
      <c r="R346" s="200"/>
      <c r="S346" s="175"/>
    </row>
    <row r="347" spans="2:19" ht="12.75" customHeight="1">
      <c r="B347" s="175"/>
      <c r="C347" s="175"/>
      <c r="D347" s="176"/>
      <c r="E347" s="176"/>
      <c r="F347" s="176"/>
      <c r="G347" s="213"/>
      <c r="H347" s="176"/>
      <c r="I347" s="176"/>
      <c r="K347" s="175"/>
      <c r="L347" s="175"/>
      <c r="M347" s="175"/>
      <c r="N347" s="175"/>
      <c r="O347" s="175"/>
      <c r="P347" s="175"/>
      <c r="Q347" s="175"/>
      <c r="R347" s="200"/>
      <c r="S347" s="175"/>
    </row>
    <row r="348" spans="2:19" ht="12.75" customHeight="1">
      <c r="B348" s="175"/>
      <c r="C348" s="175"/>
      <c r="D348" s="176"/>
      <c r="E348" s="176"/>
      <c r="F348" s="176"/>
      <c r="G348" s="213"/>
      <c r="H348" s="176"/>
      <c r="I348" s="176"/>
      <c r="K348" s="175"/>
      <c r="L348" s="175"/>
      <c r="M348" s="175"/>
      <c r="N348" s="175"/>
      <c r="O348" s="175"/>
      <c r="P348" s="175"/>
      <c r="Q348" s="175"/>
      <c r="R348" s="200"/>
      <c r="S348" s="175"/>
    </row>
    <row r="349" spans="2:19" ht="12.75" customHeight="1">
      <c r="B349" s="175"/>
      <c r="C349" s="175"/>
      <c r="D349" s="176"/>
      <c r="E349" s="176"/>
      <c r="F349" s="176"/>
      <c r="G349" s="213"/>
      <c r="H349" s="176"/>
      <c r="I349" s="176"/>
      <c r="K349" s="175"/>
      <c r="L349" s="175"/>
      <c r="M349" s="175"/>
      <c r="N349" s="175"/>
      <c r="O349" s="175"/>
      <c r="P349" s="175"/>
      <c r="Q349" s="175"/>
      <c r="R349" s="200"/>
      <c r="S349" s="175"/>
    </row>
    <row r="350" spans="2:19" ht="12.75" customHeight="1">
      <c r="B350" s="175"/>
      <c r="C350" s="175"/>
      <c r="D350" s="176"/>
      <c r="E350" s="176"/>
      <c r="F350" s="176"/>
      <c r="G350" s="213"/>
      <c r="H350" s="176"/>
      <c r="I350" s="176"/>
      <c r="K350" s="175"/>
      <c r="L350" s="175"/>
      <c r="M350" s="175"/>
      <c r="N350" s="175"/>
      <c r="O350" s="175"/>
      <c r="P350" s="175"/>
      <c r="Q350" s="175"/>
      <c r="R350" s="200"/>
      <c r="S350" s="175"/>
    </row>
    <row r="351" spans="2:19" ht="12.75" customHeight="1">
      <c r="B351" s="175"/>
      <c r="C351" s="175"/>
      <c r="D351" s="176"/>
      <c r="E351" s="176"/>
      <c r="F351" s="176"/>
      <c r="G351" s="213"/>
      <c r="H351" s="176"/>
      <c r="I351" s="176"/>
      <c r="K351" s="175"/>
      <c r="L351" s="175"/>
      <c r="M351" s="175"/>
      <c r="N351" s="175"/>
      <c r="O351" s="175"/>
      <c r="P351" s="175"/>
      <c r="Q351" s="175"/>
      <c r="R351" s="200"/>
      <c r="S351" s="175"/>
    </row>
    <row r="352" spans="2:19" ht="12.75" customHeight="1">
      <c r="B352" s="175"/>
      <c r="C352" s="175"/>
      <c r="D352" s="176"/>
      <c r="E352" s="176"/>
      <c r="F352" s="176"/>
      <c r="G352" s="213"/>
      <c r="H352" s="176"/>
      <c r="I352" s="176"/>
      <c r="K352" s="175"/>
      <c r="L352" s="175"/>
      <c r="M352" s="175"/>
      <c r="N352" s="175"/>
      <c r="O352" s="175"/>
      <c r="P352" s="175"/>
      <c r="Q352" s="175"/>
      <c r="R352" s="200"/>
      <c r="S352" s="175"/>
    </row>
    <row r="353" spans="2:19" ht="12.75" customHeight="1">
      <c r="B353" s="175"/>
      <c r="C353" s="175"/>
      <c r="D353" s="176"/>
      <c r="E353" s="176"/>
      <c r="F353" s="176"/>
      <c r="G353" s="213"/>
      <c r="H353" s="176"/>
      <c r="I353" s="176"/>
      <c r="K353" s="175"/>
      <c r="L353" s="175"/>
      <c r="M353" s="175"/>
      <c r="N353" s="175"/>
      <c r="O353" s="175"/>
      <c r="P353" s="175"/>
      <c r="Q353" s="175"/>
      <c r="R353" s="200"/>
      <c r="S353" s="175"/>
    </row>
    <row r="354" spans="2:19" ht="12.75" customHeight="1">
      <c r="B354" s="175"/>
      <c r="C354" s="175"/>
      <c r="D354" s="176"/>
      <c r="E354" s="176"/>
      <c r="F354" s="176"/>
      <c r="G354" s="213"/>
      <c r="H354" s="176"/>
      <c r="I354" s="176"/>
      <c r="K354" s="175"/>
      <c r="L354" s="175"/>
      <c r="M354" s="175"/>
      <c r="N354" s="175"/>
      <c r="O354" s="175"/>
      <c r="P354" s="175"/>
      <c r="Q354" s="175"/>
      <c r="R354" s="200"/>
      <c r="S354" s="175"/>
    </row>
    <row r="355" spans="2:19" ht="12.75" customHeight="1">
      <c r="B355" s="175"/>
      <c r="C355" s="175"/>
      <c r="D355" s="176"/>
      <c r="E355" s="176"/>
      <c r="F355" s="176"/>
      <c r="G355" s="213"/>
      <c r="H355" s="176"/>
      <c r="I355" s="176"/>
      <c r="K355" s="175"/>
      <c r="L355" s="175"/>
      <c r="M355" s="175"/>
      <c r="N355" s="175"/>
      <c r="O355" s="175"/>
      <c r="P355" s="175"/>
      <c r="Q355" s="175"/>
      <c r="R355" s="200"/>
      <c r="S355" s="175"/>
    </row>
    <row r="356" spans="2:19" ht="12.75" customHeight="1">
      <c r="B356" s="175"/>
      <c r="C356" s="175"/>
      <c r="D356" s="176"/>
      <c r="E356" s="176"/>
      <c r="F356" s="176"/>
      <c r="G356" s="213"/>
      <c r="H356" s="176"/>
      <c r="I356" s="176"/>
      <c r="K356" s="175"/>
      <c r="L356" s="175"/>
      <c r="M356" s="175"/>
      <c r="N356" s="175"/>
      <c r="O356" s="175"/>
      <c r="P356" s="175"/>
      <c r="Q356" s="175"/>
      <c r="R356" s="200"/>
      <c r="S356" s="175"/>
    </row>
    <row r="357" spans="2:19" ht="12.75" customHeight="1">
      <c r="B357" s="175"/>
      <c r="C357" s="175"/>
      <c r="D357" s="176"/>
      <c r="E357" s="176"/>
      <c r="F357" s="176"/>
      <c r="G357" s="213"/>
      <c r="H357" s="176"/>
      <c r="I357" s="176"/>
      <c r="K357" s="175"/>
      <c r="L357" s="175"/>
      <c r="M357" s="175"/>
      <c r="N357" s="175"/>
      <c r="O357" s="175"/>
      <c r="P357" s="175"/>
      <c r="Q357" s="175"/>
      <c r="R357" s="200"/>
      <c r="S357" s="175"/>
    </row>
    <row r="358" spans="2:19" ht="12.75" customHeight="1">
      <c r="B358" s="175"/>
      <c r="C358" s="175"/>
      <c r="D358" s="176"/>
      <c r="E358" s="176"/>
      <c r="F358" s="176"/>
      <c r="G358" s="213"/>
      <c r="H358" s="176"/>
      <c r="I358" s="176"/>
      <c r="K358" s="175"/>
      <c r="L358" s="175"/>
      <c r="M358" s="175"/>
      <c r="N358" s="175"/>
      <c r="O358" s="175"/>
      <c r="P358" s="175"/>
      <c r="Q358" s="175"/>
      <c r="R358" s="200"/>
      <c r="S358" s="175"/>
    </row>
    <row r="359" spans="2:19" ht="12.75" customHeight="1">
      <c r="B359" s="175"/>
      <c r="C359" s="175"/>
      <c r="D359" s="176"/>
      <c r="E359" s="176"/>
      <c r="F359" s="176"/>
      <c r="G359" s="213"/>
      <c r="H359" s="176"/>
      <c r="I359" s="176"/>
      <c r="K359" s="175"/>
      <c r="L359" s="175"/>
      <c r="M359" s="175"/>
      <c r="N359" s="175"/>
      <c r="O359" s="175"/>
      <c r="P359" s="175"/>
      <c r="Q359" s="175"/>
      <c r="R359" s="200"/>
      <c r="S359" s="175"/>
    </row>
    <row r="360" spans="2:19" ht="12.75" customHeight="1">
      <c r="B360" s="175"/>
      <c r="C360" s="175"/>
      <c r="D360" s="176"/>
      <c r="E360" s="176"/>
      <c r="F360" s="176"/>
      <c r="G360" s="213"/>
      <c r="H360" s="176"/>
      <c r="I360" s="176"/>
      <c r="K360" s="175"/>
      <c r="L360" s="175"/>
      <c r="M360" s="175"/>
      <c r="N360" s="175"/>
      <c r="O360" s="175"/>
      <c r="P360" s="175"/>
      <c r="Q360" s="175"/>
      <c r="R360" s="200"/>
      <c r="S360" s="175"/>
    </row>
    <row r="361" spans="2:19" ht="12.75" customHeight="1">
      <c r="B361" s="175"/>
      <c r="C361" s="175"/>
      <c r="D361" s="176"/>
      <c r="E361" s="176"/>
      <c r="F361" s="176"/>
      <c r="G361" s="213"/>
      <c r="H361" s="176"/>
      <c r="I361" s="176"/>
      <c r="K361" s="175"/>
      <c r="L361" s="175"/>
      <c r="M361" s="175"/>
      <c r="N361" s="175"/>
      <c r="O361" s="175"/>
      <c r="P361" s="175"/>
      <c r="Q361" s="175"/>
      <c r="R361" s="200"/>
      <c r="S361" s="175"/>
    </row>
    <row r="362" spans="2:19" ht="12.75" customHeight="1">
      <c r="B362" s="175"/>
      <c r="C362" s="175"/>
      <c r="D362" s="176"/>
      <c r="E362" s="176"/>
      <c r="F362" s="176"/>
      <c r="G362" s="213"/>
      <c r="H362" s="176"/>
      <c r="I362" s="176"/>
      <c r="K362" s="175"/>
      <c r="L362" s="175"/>
      <c r="M362" s="175"/>
      <c r="N362" s="175"/>
      <c r="O362" s="175"/>
      <c r="P362" s="175"/>
      <c r="Q362" s="175"/>
      <c r="R362" s="200"/>
      <c r="S362" s="175"/>
    </row>
    <row r="363" spans="2:19" ht="12.75" customHeight="1">
      <c r="B363" s="175"/>
      <c r="C363" s="175"/>
      <c r="D363" s="176"/>
      <c r="E363" s="176"/>
      <c r="F363" s="176"/>
      <c r="G363" s="213"/>
      <c r="H363" s="176"/>
      <c r="I363" s="176"/>
      <c r="K363" s="175"/>
      <c r="L363" s="175"/>
      <c r="M363" s="175"/>
      <c r="N363" s="175"/>
      <c r="O363" s="175"/>
      <c r="P363" s="175"/>
      <c r="Q363" s="175"/>
      <c r="R363" s="200"/>
      <c r="S363" s="175"/>
    </row>
    <row r="364" spans="2:19" ht="12.75" customHeight="1">
      <c r="B364" s="175"/>
      <c r="C364" s="175"/>
      <c r="D364" s="176"/>
      <c r="E364" s="176"/>
      <c r="F364" s="176"/>
      <c r="G364" s="213"/>
      <c r="H364" s="176"/>
      <c r="I364" s="176"/>
      <c r="K364" s="175"/>
      <c r="L364" s="175"/>
      <c r="M364" s="175"/>
      <c r="N364" s="175"/>
      <c r="O364" s="175"/>
      <c r="P364" s="175"/>
      <c r="Q364" s="175"/>
      <c r="R364" s="200"/>
      <c r="S364" s="175"/>
    </row>
    <row r="365" spans="2:19" ht="12.75" customHeight="1">
      <c r="B365" s="175"/>
      <c r="C365" s="175"/>
      <c r="D365" s="176"/>
      <c r="E365" s="176"/>
      <c r="F365" s="176"/>
      <c r="G365" s="213"/>
      <c r="H365" s="176"/>
      <c r="I365" s="176"/>
      <c r="K365" s="175"/>
      <c r="L365" s="175"/>
      <c r="M365" s="175"/>
      <c r="N365" s="175"/>
      <c r="O365" s="175"/>
      <c r="P365" s="175"/>
      <c r="Q365" s="175"/>
      <c r="R365" s="200"/>
      <c r="S365" s="175"/>
    </row>
    <row r="366" spans="2:19" ht="12.75" customHeight="1">
      <c r="B366" s="175"/>
      <c r="C366" s="175"/>
      <c r="D366" s="176"/>
      <c r="E366" s="176"/>
      <c r="F366" s="176"/>
      <c r="G366" s="213"/>
      <c r="H366" s="176"/>
      <c r="I366" s="176"/>
      <c r="K366" s="175"/>
      <c r="L366" s="175"/>
      <c r="M366" s="175"/>
      <c r="N366" s="175"/>
      <c r="O366" s="175"/>
      <c r="P366" s="175"/>
      <c r="Q366" s="175"/>
      <c r="R366" s="200"/>
      <c r="S366" s="175"/>
    </row>
    <row r="367" spans="2:19" ht="12.75" customHeight="1">
      <c r="B367" s="175"/>
      <c r="C367" s="175"/>
      <c r="D367" s="176"/>
      <c r="E367" s="176"/>
      <c r="F367" s="176"/>
      <c r="G367" s="213"/>
      <c r="H367" s="176"/>
      <c r="I367" s="176"/>
      <c r="K367" s="175"/>
      <c r="L367" s="175"/>
      <c r="M367" s="175"/>
      <c r="N367" s="175"/>
      <c r="O367" s="175"/>
      <c r="P367" s="175"/>
      <c r="Q367" s="175"/>
      <c r="R367" s="200"/>
      <c r="S367" s="175"/>
    </row>
    <row r="368" spans="2:19" ht="12.75" customHeight="1">
      <c r="B368" s="175"/>
      <c r="C368" s="175"/>
      <c r="D368" s="176"/>
      <c r="E368" s="176"/>
      <c r="F368" s="176"/>
      <c r="G368" s="213"/>
      <c r="H368" s="176"/>
      <c r="I368" s="176"/>
      <c r="K368" s="175"/>
      <c r="L368" s="175"/>
      <c r="M368" s="175"/>
      <c r="N368" s="175"/>
      <c r="O368" s="175"/>
      <c r="P368" s="175"/>
      <c r="Q368" s="175"/>
      <c r="R368" s="200"/>
      <c r="S368" s="175"/>
    </row>
    <row r="369" spans="2:19" ht="12.75" customHeight="1">
      <c r="B369" s="175"/>
      <c r="C369" s="175"/>
      <c r="D369" s="176"/>
      <c r="E369" s="176"/>
      <c r="F369" s="176"/>
      <c r="G369" s="213"/>
      <c r="H369" s="176"/>
      <c r="I369" s="176"/>
      <c r="K369" s="175"/>
      <c r="L369" s="175"/>
      <c r="M369" s="175"/>
      <c r="N369" s="175"/>
      <c r="O369" s="175"/>
      <c r="P369" s="175"/>
      <c r="Q369" s="175"/>
      <c r="R369" s="200"/>
      <c r="S369" s="175"/>
    </row>
    <row r="370" spans="2:19" ht="12.75" customHeight="1">
      <c r="B370" s="175"/>
      <c r="C370" s="175"/>
      <c r="D370" s="176"/>
      <c r="E370" s="176"/>
      <c r="F370" s="176"/>
      <c r="G370" s="213"/>
      <c r="H370" s="176"/>
      <c r="I370" s="176"/>
      <c r="K370" s="175"/>
      <c r="L370" s="175"/>
      <c r="M370" s="175"/>
      <c r="N370" s="175"/>
      <c r="O370" s="175"/>
      <c r="P370" s="175"/>
      <c r="Q370" s="175"/>
      <c r="R370" s="200"/>
      <c r="S370" s="175"/>
    </row>
    <row r="371" spans="2:19" ht="12.75" customHeight="1">
      <c r="B371" s="175"/>
      <c r="C371" s="175"/>
      <c r="D371" s="176"/>
      <c r="E371" s="176"/>
      <c r="F371" s="176"/>
      <c r="G371" s="213"/>
      <c r="H371" s="176"/>
      <c r="I371" s="176"/>
      <c r="K371" s="175"/>
      <c r="L371" s="175"/>
      <c r="M371" s="175"/>
      <c r="N371" s="175"/>
      <c r="O371" s="175"/>
      <c r="P371" s="175"/>
      <c r="Q371" s="175"/>
      <c r="R371" s="200"/>
      <c r="S371" s="175"/>
    </row>
    <row r="372" spans="2:19" ht="12.75" customHeight="1">
      <c r="B372" s="175"/>
      <c r="C372" s="175"/>
      <c r="D372" s="176"/>
      <c r="E372" s="176"/>
      <c r="F372" s="176"/>
      <c r="G372" s="213"/>
      <c r="H372" s="176"/>
      <c r="I372" s="176"/>
      <c r="K372" s="175"/>
      <c r="L372" s="175"/>
      <c r="M372" s="175"/>
      <c r="N372" s="175"/>
      <c r="O372" s="175"/>
      <c r="P372" s="175"/>
      <c r="Q372" s="175"/>
      <c r="R372" s="200"/>
      <c r="S372" s="175"/>
    </row>
    <row r="373" spans="2:19" ht="12.75" customHeight="1">
      <c r="B373" s="175"/>
      <c r="C373" s="175"/>
      <c r="D373" s="176"/>
      <c r="E373" s="176"/>
      <c r="F373" s="176"/>
      <c r="G373" s="213"/>
      <c r="H373" s="176"/>
      <c r="I373" s="176"/>
      <c r="K373" s="175"/>
      <c r="L373" s="175"/>
      <c r="M373" s="175"/>
      <c r="N373" s="175"/>
      <c r="O373" s="175"/>
      <c r="P373" s="175"/>
      <c r="Q373" s="175"/>
      <c r="R373" s="200"/>
      <c r="S373" s="175"/>
    </row>
    <row r="374" spans="2:19" ht="12.75" customHeight="1">
      <c r="B374" s="175"/>
      <c r="C374" s="175"/>
      <c r="D374" s="176"/>
      <c r="E374" s="176"/>
      <c r="F374" s="176"/>
      <c r="G374" s="213"/>
      <c r="H374" s="176"/>
      <c r="I374" s="176"/>
      <c r="K374" s="175"/>
      <c r="L374" s="175"/>
      <c r="M374" s="175"/>
      <c r="N374" s="175"/>
      <c r="O374" s="175"/>
      <c r="P374" s="175"/>
      <c r="Q374" s="175"/>
      <c r="R374" s="200"/>
      <c r="S374" s="175"/>
    </row>
    <row r="375" spans="2:19" ht="12.75" customHeight="1">
      <c r="B375" s="175"/>
      <c r="C375" s="175"/>
      <c r="D375" s="176"/>
      <c r="E375" s="176"/>
      <c r="F375" s="176"/>
      <c r="G375" s="213"/>
      <c r="H375" s="176"/>
      <c r="I375" s="176"/>
      <c r="K375" s="175"/>
      <c r="L375" s="175"/>
      <c r="M375" s="175"/>
      <c r="N375" s="175"/>
      <c r="O375" s="175"/>
      <c r="P375" s="175"/>
      <c r="Q375" s="175"/>
      <c r="R375" s="200"/>
      <c r="S375" s="175"/>
    </row>
    <row r="376" spans="2:19" ht="12.75" customHeight="1">
      <c r="B376" s="175"/>
      <c r="C376" s="175"/>
      <c r="D376" s="176"/>
      <c r="E376" s="176"/>
      <c r="F376" s="176"/>
      <c r="G376" s="213"/>
      <c r="H376" s="176"/>
      <c r="I376" s="176"/>
      <c r="K376" s="175"/>
      <c r="L376" s="175"/>
      <c r="M376" s="175"/>
      <c r="N376" s="175"/>
      <c r="O376" s="175"/>
      <c r="P376" s="175"/>
      <c r="Q376" s="175"/>
      <c r="R376" s="200"/>
      <c r="S376" s="175"/>
    </row>
    <row r="377" spans="2:19" ht="12.75" customHeight="1">
      <c r="B377" s="175"/>
      <c r="C377" s="175"/>
      <c r="D377" s="176"/>
      <c r="E377" s="176"/>
      <c r="F377" s="176"/>
      <c r="G377" s="213"/>
      <c r="H377" s="176"/>
      <c r="I377" s="176"/>
      <c r="K377" s="175"/>
      <c r="L377" s="175"/>
      <c r="M377" s="175"/>
      <c r="N377" s="175"/>
      <c r="O377" s="175"/>
      <c r="P377" s="175"/>
      <c r="Q377" s="175"/>
      <c r="R377" s="200"/>
      <c r="S377" s="175"/>
    </row>
    <row r="378" spans="2:19" ht="12.75" customHeight="1">
      <c r="B378" s="175"/>
      <c r="C378" s="175"/>
      <c r="D378" s="176"/>
      <c r="E378" s="176"/>
      <c r="F378" s="176"/>
      <c r="G378" s="213"/>
      <c r="H378" s="176"/>
      <c r="I378" s="176"/>
      <c r="K378" s="175"/>
      <c r="L378" s="175"/>
      <c r="M378" s="175"/>
      <c r="N378" s="175"/>
      <c r="O378" s="175"/>
      <c r="P378" s="175"/>
      <c r="Q378" s="175"/>
      <c r="R378" s="200"/>
      <c r="S378" s="175"/>
    </row>
    <row r="379" spans="2:19" ht="12.75" customHeight="1">
      <c r="B379" s="175"/>
      <c r="C379" s="175"/>
      <c r="D379" s="176"/>
      <c r="E379" s="176"/>
      <c r="F379" s="176"/>
      <c r="G379" s="213"/>
      <c r="H379" s="176"/>
      <c r="I379" s="176"/>
      <c r="K379" s="175"/>
      <c r="L379" s="175"/>
      <c r="M379" s="175"/>
      <c r="N379" s="175"/>
      <c r="O379" s="175"/>
      <c r="P379" s="175"/>
      <c r="Q379" s="175"/>
      <c r="R379" s="200"/>
      <c r="S379" s="175"/>
    </row>
    <row r="380" spans="2:19" ht="12.75" customHeight="1">
      <c r="B380" s="175"/>
      <c r="C380" s="175"/>
      <c r="D380" s="176"/>
      <c r="E380" s="176"/>
      <c r="F380" s="176"/>
      <c r="G380" s="213"/>
      <c r="H380" s="176"/>
      <c r="I380" s="176"/>
      <c r="K380" s="175"/>
      <c r="L380" s="175"/>
      <c r="M380" s="175"/>
      <c r="N380" s="175"/>
      <c r="O380" s="175"/>
      <c r="P380" s="175"/>
      <c r="Q380" s="175"/>
      <c r="R380" s="200"/>
      <c r="S380" s="175"/>
    </row>
    <row r="381" spans="2:19" ht="12.75" customHeight="1">
      <c r="B381" s="175"/>
      <c r="C381" s="175"/>
      <c r="D381" s="176"/>
      <c r="E381" s="176"/>
      <c r="F381" s="176"/>
      <c r="G381" s="213"/>
      <c r="H381" s="176"/>
      <c r="I381" s="176"/>
      <c r="K381" s="175"/>
      <c r="L381" s="175"/>
      <c r="M381" s="175"/>
      <c r="N381" s="175"/>
      <c r="O381" s="175"/>
      <c r="P381" s="175"/>
      <c r="Q381" s="175"/>
      <c r="R381" s="200"/>
      <c r="S381" s="175"/>
    </row>
    <row r="382" spans="2:19" ht="12.75" customHeight="1">
      <c r="B382" s="175"/>
      <c r="C382" s="175"/>
      <c r="D382" s="176"/>
      <c r="E382" s="176"/>
      <c r="F382" s="176"/>
      <c r="G382" s="213"/>
      <c r="H382" s="176"/>
      <c r="I382" s="176"/>
      <c r="K382" s="175"/>
      <c r="L382" s="175"/>
      <c r="M382" s="175"/>
      <c r="N382" s="175"/>
      <c r="O382" s="175"/>
      <c r="P382" s="175"/>
      <c r="Q382" s="175"/>
      <c r="R382" s="200"/>
      <c r="S382" s="175"/>
    </row>
    <row r="383" spans="2:19" ht="12.75" customHeight="1">
      <c r="B383" s="175"/>
      <c r="C383" s="175"/>
      <c r="D383" s="176"/>
      <c r="E383" s="176"/>
      <c r="F383" s="176"/>
      <c r="G383" s="213"/>
      <c r="H383" s="176"/>
      <c r="I383" s="176"/>
      <c r="K383" s="175"/>
      <c r="L383" s="175"/>
      <c r="M383" s="175"/>
      <c r="N383" s="175"/>
      <c r="O383" s="175"/>
      <c r="P383" s="175"/>
      <c r="Q383" s="175"/>
      <c r="R383" s="200"/>
      <c r="S383" s="175"/>
    </row>
    <row r="384" spans="2:19" ht="12.75" customHeight="1">
      <c r="B384" s="175"/>
      <c r="C384" s="175"/>
      <c r="D384" s="176"/>
      <c r="E384" s="176"/>
      <c r="F384" s="176"/>
      <c r="G384" s="213"/>
      <c r="H384" s="176"/>
      <c r="I384" s="176"/>
      <c r="K384" s="175"/>
      <c r="L384" s="175"/>
      <c r="M384" s="175"/>
      <c r="N384" s="175"/>
      <c r="O384" s="175"/>
      <c r="P384" s="175"/>
      <c r="Q384" s="175"/>
      <c r="R384" s="200"/>
      <c r="S384" s="175"/>
    </row>
    <row r="385" spans="2:19" ht="12.75" customHeight="1">
      <c r="B385" s="175"/>
      <c r="C385" s="175"/>
      <c r="D385" s="176"/>
      <c r="E385" s="176"/>
      <c r="F385" s="176"/>
      <c r="G385" s="213"/>
      <c r="H385" s="176"/>
      <c r="I385" s="176"/>
      <c r="K385" s="175"/>
      <c r="L385" s="175"/>
      <c r="M385" s="175"/>
      <c r="N385" s="175"/>
      <c r="O385" s="175"/>
      <c r="P385" s="175"/>
      <c r="Q385" s="175"/>
      <c r="R385" s="200"/>
      <c r="S385" s="175"/>
    </row>
    <row r="386" spans="2:19" ht="12.75" customHeight="1">
      <c r="B386" s="175"/>
      <c r="C386" s="175"/>
      <c r="D386" s="176"/>
      <c r="E386" s="176"/>
      <c r="F386" s="176"/>
      <c r="G386" s="213"/>
      <c r="H386" s="176"/>
      <c r="I386" s="176"/>
      <c r="K386" s="175"/>
      <c r="L386" s="175"/>
      <c r="M386" s="175"/>
      <c r="N386" s="175"/>
      <c r="O386" s="175"/>
      <c r="P386" s="175"/>
      <c r="Q386" s="175"/>
      <c r="R386" s="200"/>
      <c r="S386" s="175"/>
    </row>
    <row r="387" spans="2:19" ht="12.75" customHeight="1">
      <c r="B387" s="175"/>
      <c r="C387" s="175"/>
      <c r="D387" s="176"/>
      <c r="E387" s="176"/>
      <c r="F387" s="176"/>
      <c r="G387" s="213"/>
      <c r="H387" s="176"/>
      <c r="I387" s="176"/>
      <c r="K387" s="175"/>
      <c r="L387" s="175"/>
      <c r="M387" s="175"/>
      <c r="N387" s="175"/>
      <c r="O387" s="175"/>
      <c r="P387" s="175"/>
      <c r="Q387" s="175"/>
      <c r="R387" s="200"/>
      <c r="S387" s="175"/>
    </row>
    <row r="388" spans="2:19" ht="12.75" customHeight="1">
      <c r="B388" s="175"/>
      <c r="C388" s="175"/>
      <c r="D388" s="176"/>
      <c r="E388" s="176"/>
      <c r="F388" s="176"/>
      <c r="G388" s="213"/>
      <c r="H388" s="176"/>
      <c r="I388" s="176"/>
      <c r="K388" s="175"/>
      <c r="L388" s="175"/>
      <c r="M388" s="175"/>
      <c r="N388" s="175"/>
      <c r="O388" s="175"/>
      <c r="P388" s="175"/>
      <c r="Q388" s="175"/>
      <c r="R388" s="200"/>
      <c r="S388" s="175"/>
    </row>
    <row r="389" spans="2:19" ht="12.75" customHeight="1">
      <c r="B389" s="175"/>
      <c r="C389" s="175"/>
      <c r="D389" s="176"/>
      <c r="E389" s="176"/>
      <c r="F389" s="176"/>
      <c r="G389" s="213"/>
      <c r="H389" s="176"/>
      <c r="I389" s="176"/>
      <c r="K389" s="175"/>
      <c r="L389" s="175"/>
      <c r="M389" s="175"/>
      <c r="N389" s="175"/>
      <c r="O389" s="175"/>
      <c r="P389" s="175"/>
      <c r="Q389" s="175"/>
      <c r="R389" s="200"/>
      <c r="S389" s="175"/>
    </row>
    <row r="390" spans="2:19" ht="12.75" customHeight="1">
      <c r="B390" s="175"/>
      <c r="C390" s="175"/>
      <c r="D390" s="176"/>
      <c r="E390" s="176"/>
      <c r="F390" s="176"/>
      <c r="G390" s="213"/>
      <c r="H390" s="176"/>
      <c r="I390" s="176"/>
      <c r="K390" s="175"/>
      <c r="L390" s="175"/>
      <c r="M390" s="175"/>
      <c r="N390" s="175"/>
      <c r="O390" s="175"/>
      <c r="P390" s="175"/>
      <c r="Q390" s="175"/>
      <c r="R390" s="200"/>
      <c r="S390" s="175"/>
    </row>
    <row r="391" spans="2:19" ht="12.75" customHeight="1">
      <c r="B391" s="175"/>
      <c r="C391" s="175"/>
      <c r="D391" s="176"/>
      <c r="E391" s="176"/>
      <c r="F391" s="176"/>
      <c r="G391" s="213"/>
      <c r="H391" s="176"/>
      <c r="I391" s="176"/>
      <c r="K391" s="175"/>
      <c r="L391" s="175"/>
      <c r="M391" s="175"/>
      <c r="N391" s="175"/>
      <c r="O391" s="175"/>
      <c r="P391" s="175"/>
      <c r="Q391" s="175"/>
      <c r="R391" s="200"/>
      <c r="S391" s="175"/>
    </row>
    <row r="392" spans="2:19" ht="12.75" customHeight="1">
      <c r="B392" s="175"/>
      <c r="C392" s="175"/>
      <c r="D392" s="176"/>
      <c r="E392" s="176"/>
      <c r="F392" s="176"/>
      <c r="G392" s="213"/>
      <c r="H392" s="176"/>
      <c r="I392" s="176"/>
      <c r="K392" s="175"/>
      <c r="L392" s="175"/>
      <c r="M392" s="175"/>
      <c r="N392" s="175"/>
      <c r="O392" s="175"/>
      <c r="P392" s="175"/>
      <c r="Q392" s="175"/>
      <c r="R392" s="200"/>
      <c r="S392" s="175"/>
    </row>
    <row r="393" spans="2:19" ht="12.75" customHeight="1">
      <c r="B393" s="175"/>
      <c r="C393" s="175"/>
      <c r="D393" s="176"/>
      <c r="E393" s="176"/>
      <c r="F393" s="176"/>
      <c r="G393" s="213"/>
      <c r="H393" s="176"/>
      <c r="I393" s="176"/>
      <c r="K393" s="175"/>
      <c r="L393" s="175"/>
      <c r="M393" s="175"/>
      <c r="N393" s="175"/>
      <c r="O393" s="175"/>
      <c r="P393" s="175"/>
      <c r="Q393" s="175"/>
      <c r="R393" s="200"/>
      <c r="S393" s="175"/>
    </row>
    <row r="394" spans="2:19" ht="12.75" customHeight="1">
      <c r="B394" s="175"/>
      <c r="C394" s="175"/>
      <c r="D394" s="176"/>
      <c r="E394" s="176"/>
      <c r="F394" s="176"/>
      <c r="G394" s="213"/>
      <c r="H394" s="176"/>
      <c r="I394" s="176"/>
      <c r="K394" s="175"/>
      <c r="L394" s="175"/>
      <c r="M394" s="175"/>
      <c r="N394" s="175"/>
      <c r="O394" s="175"/>
      <c r="P394" s="175"/>
      <c r="Q394" s="175"/>
      <c r="R394" s="200"/>
      <c r="S394" s="175"/>
    </row>
    <row r="395" spans="2:19" ht="12.75" customHeight="1">
      <c r="B395" s="175"/>
      <c r="C395" s="175"/>
      <c r="D395" s="176"/>
      <c r="E395" s="176"/>
      <c r="F395" s="176"/>
      <c r="G395" s="213"/>
      <c r="H395" s="176"/>
      <c r="I395" s="176"/>
      <c r="K395" s="175"/>
      <c r="L395" s="175"/>
      <c r="M395" s="175"/>
      <c r="N395" s="175"/>
      <c r="O395" s="175"/>
      <c r="P395" s="175"/>
      <c r="Q395" s="175"/>
      <c r="R395" s="200"/>
      <c r="S395" s="175"/>
    </row>
    <row r="396" spans="2:19" ht="12.75" customHeight="1">
      <c r="B396" s="175"/>
      <c r="C396" s="175"/>
      <c r="D396" s="176"/>
      <c r="E396" s="176"/>
      <c r="F396" s="176"/>
      <c r="G396" s="213"/>
      <c r="H396" s="176"/>
      <c r="I396" s="176"/>
      <c r="K396" s="175"/>
      <c r="L396" s="175"/>
      <c r="M396" s="175"/>
      <c r="N396" s="175"/>
      <c r="O396" s="175"/>
      <c r="P396" s="175"/>
      <c r="Q396" s="175"/>
      <c r="R396" s="200"/>
      <c r="S396" s="175"/>
    </row>
    <row r="397" spans="2:19" ht="12.75" customHeight="1">
      <c r="B397" s="175"/>
      <c r="C397" s="175"/>
      <c r="D397" s="176"/>
      <c r="E397" s="176"/>
      <c r="F397" s="176"/>
      <c r="G397" s="213"/>
      <c r="H397" s="176"/>
      <c r="I397" s="176"/>
      <c r="K397" s="175"/>
      <c r="L397" s="175"/>
      <c r="M397" s="175"/>
      <c r="N397" s="175"/>
      <c r="O397" s="175"/>
      <c r="P397" s="175"/>
      <c r="Q397" s="175"/>
      <c r="R397" s="200"/>
      <c r="S397" s="175"/>
    </row>
    <row r="398" spans="2:19" ht="12.75" customHeight="1">
      <c r="B398" s="175"/>
      <c r="C398" s="175"/>
      <c r="D398" s="176"/>
      <c r="E398" s="176"/>
      <c r="F398" s="176"/>
      <c r="G398" s="213"/>
      <c r="H398" s="176"/>
      <c r="I398" s="176"/>
      <c r="K398" s="175"/>
      <c r="L398" s="175"/>
      <c r="M398" s="175"/>
      <c r="N398" s="175"/>
      <c r="O398" s="175"/>
      <c r="P398" s="175"/>
      <c r="Q398" s="175"/>
      <c r="R398" s="200"/>
      <c r="S398" s="175"/>
    </row>
    <row r="399" spans="2:19" ht="12.75" customHeight="1">
      <c r="B399" s="175"/>
      <c r="C399" s="175"/>
      <c r="D399" s="176"/>
      <c r="E399" s="176"/>
      <c r="F399" s="176"/>
      <c r="G399" s="213"/>
      <c r="H399" s="176"/>
      <c r="I399" s="176"/>
      <c r="K399" s="175"/>
      <c r="L399" s="175"/>
      <c r="M399" s="175"/>
      <c r="N399" s="175"/>
      <c r="O399" s="175"/>
      <c r="P399" s="175"/>
      <c r="Q399" s="175"/>
      <c r="R399" s="200"/>
      <c r="S399" s="175"/>
    </row>
    <row r="400" spans="2:19" ht="12.75" customHeight="1">
      <c r="B400" s="175"/>
      <c r="C400" s="175"/>
      <c r="D400" s="176"/>
      <c r="E400" s="176"/>
      <c r="F400" s="176"/>
      <c r="G400" s="213"/>
      <c r="H400" s="176"/>
      <c r="I400" s="176"/>
      <c r="K400" s="175"/>
      <c r="L400" s="175"/>
      <c r="M400" s="175"/>
      <c r="N400" s="175"/>
      <c r="O400" s="175"/>
      <c r="P400" s="175"/>
      <c r="Q400" s="175"/>
      <c r="R400" s="200"/>
      <c r="S400" s="175"/>
    </row>
    <row r="401" spans="2:19" ht="12.75" customHeight="1">
      <c r="B401" s="175"/>
      <c r="C401" s="175"/>
      <c r="D401" s="176"/>
      <c r="E401" s="176"/>
      <c r="F401" s="176"/>
      <c r="G401" s="213"/>
      <c r="H401" s="176"/>
      <c r="I401" s="176"/>
      <c r="K401" s="175"/>
      <c r="L401" s="175"/>
      <c r="M401" s="175"/>
      <c r="N401" s="175"/>
      <c r="O401" s="175"/>
      <c r="P401" s="175"/>
      <c r="Q401" s="175"/>
      <c r="R401" s="200"/>
      <c r="S401" s="175"/>
    </row>
    <row r="402" spans="2:19" ht="12.75" customHeight="1">
      <c r="B402" s="175"/>
      <c r="C402" s="175"/>
      <c r="D402" s="176"/>
      <c r="E402" s="176"/>
      <c r="F402" s="176"/>
      <c r="G402" s="213"/>
      <c r="H402" s="176"/>
      <c r="I402" s="176"/>
      <c r="K402" s="175"/>
      <c r="L402" s="175"/>
      <c r="M402" s="175"/>
      <c r="N402" s="175"/>
      <c r="O402" s="175"/>
      <c r="P402" s="175"/>
      <c r="Q402" s="175"/>
      <c r="R402" s="200"/>
      <c r="S402" s="175"/>
    </row>
    <row r="403" spans="2:19" ht="12.75" customHeight="1">
      <c r="B403" s="175"/>
      <c r="C403" s="175"/>
      <c r="D403" s="176"/>
      <c r="E403" s="176"/>
      <c r="F403" s="176"/>
      <c r="G403" s="213"/>
      <c r="H403" s="176"/>
      <c r="I403" s="176"/>
      <c r="K403" s="175"/>
      <c r="L403" s="175"/>
      <c r="M403" s="175"/>
      <c r="N403" s="175"/>
      <c r="O403" s="175"/>
      <c r="P403" s="175"/>
      <c r="Q403" s="175"/>
      <c r="R403" s="200"/>
      <c r="S403" s="175"/>
    </row>
    <row r="404" spans="2:19" ht="12.75" customHeight="1">
      <c r="B404" s="175"/>
      <c r="C404" s="175"/>
      <c r="D404" s="176"/>
      <c r="E404" s="176"/>
      <c r="F404" s="176"/>
      <c r="G404" s="213"/>
      <c r="H404" s="176"/>
      <c r="I404" s="176"/>
      <c r="K404" s="175"/>
      <c r="L404" s="175"/>
      <c r="M404" s="175"/>
      <c r="N404" s="175"/>
      <c r="O404" s="175"/>
      <c r="P404" s="175"/>
      <c r="Q404" s="175"/>
      <c r="R404" s="200"/>
      <c r="S404" s="175"/>
    </row>
    <row r="405" spans="2:19" ht="12.75" customHeight="1">
      <c r="B405" s="175"/>
      <c r="C405" s="175"/>
      <c r="D405" s="176"/>
      <c r="E405" s="176"/>
      <c r="F405" s="176"/>
      <c r="G405" s="213"/>
      <c r="H405" s="176"/>
      <c r="I405" s="176"/>
      <c r="K405" s="175"/>
      <c r="L405" s="175"/>
      <c r="M405" s="175"/>
      <c r="N405" s="175"/>
      <c r="O405" s="175"/>
      <c r="P405" s="175"/>
      <c r="Q405" s="175"/>
      <c r="R405" s="200"/>
      <c r="S405" s="175"/>
    </row>
    <row r="406" spans="2:19" ht="12.75" customHeight="1">
      <c r="B406" s="175"/>
      <c r="C406" s="175"/>
      <c r="D406" s="176"/>
      <c r="E406" s="176"/>
      <c r="F406" s="176"/>
      <c r="G406" s="213"/>
      <c r="H406" s="176"/>
      <c r="I406" s="176"/>
      <c r="K406" s="175"/>
      <c r="L406" s="175"/>
      <c r="M406" s="175"/>
      <c r="N406" s="175"/>
      <c r="O406" s="175"/>
      <c r="P406" s="175"/>
      <c r="Q406" s="175"/>
      <c r="R406" s="200"/>
      <c r="S406" s="175"/>
    </row>
    <row r="407" spans="2:19" ht="12.75" customHeight="1">
      <c r="B407" s="175"/>
      <c r="C407" s="175"/>
      <c r="D407" s="176"/>
      <c r="E407" s="176"/>
      <c r="F407" s="176"/>
      <c r="G407" s="213"/>
      <c r="H407" s="176"/>
      <c r="I407" s="176"/>
      <c r="K407" s="175"/>
      <c r="L407" s="175"/>
      <c r="M407" s="175"/>
      <c r="N407" s="175"/>
      <c r="O407" s="175"/>
      <c r="P407" s="175"/>
      <c r="Q407" s="175"/>
      <c r="R407" s="200"/>
      <c r="S407" s="175"/>
    </row>
    <row r="408" spans="2:19" ht="12.75" customHeight="1">
      <c r="B408" s="175"/>
      <c r="C408" s="175"/>
      <c r="D408" s="176"/>
      <c r="E408" s="176"/>
      <c r="F408" s="176"/>
      <c r="G408" s="213"/>
      <c r="H408" s="176"/>
      <c r="I408" s="176"/>
      <c r="K408" s="175"/>
      <c r="L408" s="175"/>
      <c r="M408" s="175"/>
      <c r="N408" s="175"/>
      <c r="O408" s="175"/>
      <c r="P408" s="175"/>
      <c r="Q408" s="175"/>
      <c r="R408" s="200"/>
      <c r="S408" s="175"/>
    </row>
    <row r="409" spans="2:19" ht="12.75" customHeight="1">
      <c r="B409" s="175"/>
      <c r="C409" s="175"/>
      <c r="D409" s="176"/>
      <c r="E409" s="176"/>
      <c r="F409" s="176"/>
      <c r="G409" s="213"/>
      <c r="H409" s="176"/>
      <c r="I409" s="176"/>
      <c r="K409" s="175"/>
      <c r="L409" s="175"/>
      <c r="M409" s="175"/>
      <c r="N409" s="175"/>
      <c r="O409" s="175"/>
      <c r="P409" s="175"/>
      <c r="Q409" s="175"/>
      <c r="R409" s="200"/>
      <c r="S409" s="175"/>
    </row>
    <row r="410" spans="2:19" ht="12.75" customHeight="1">
      <c r="B410" s="175"/>
      <c r="C410" s="175"/>
      <c r="D410" s="176"/>
      <c r="E410" s="176"/>
      <c r="F410" s="176"/>
      <c r="G410" s="213"/>
      <c r="H410" s="176"/>
      <c r="I410" s="176"/>
      <c r="K410" s="175"/>
      <c r="L410" s="175"/>
      <c r="M410" s="175"/>
      <c r="N410" s="175"/>
      <c r="O410" s="175"/>
      <c r="P410" s="175"/>
      <c r="Q410" s="175"/>
      <c r="R410" s="200"/>
      <c r="S410" s="175"/>
    </row>
    <row r="411" spans="2:19" ht="12.75" customHeight="1">
      <c r="B411" s="175"/>
      <c r="C411" s="175"/>
      <c r="D411" s="176"/>
      <c r="E411" s="176"/>
      <c r="F411" s="176"/>
      <c r="G411" s="213"/>
      <c r="H411" s="176"/>
      <c r="I411" s="176"/>
      <c r="K411" s="175"/>
      <c r="L411" s="175"/>
      <c r="M411" s="175"/>
      <c r="N411" s="175"/>
      <c r="O411" s="175"/>
      <c r="P411" s="175"/>
      <c r="Q411" s="175"/>
      <c r="R411" s="200"/>
      <c r="S411" s="175"/>
    </row>
    <row r="412" spans="2:19" ht="12.75" customHeight="1">
      <c r="B412" s="175"/>
      <c r="C412" s="175"/>
      <c r="D412" s="176"/>
      <c r="E412" s="176"/>
      <c r="F412" s="176"/>
      <c r="G412" s="213"/>
      <c r="H412" s="176"/>
      <c r="I412" s="176"/>
      <c r="K412" s="175"/>
      <c r="L412" s="175"/>
      <c r="M412" s="175"/>
      <c r="N412" s="175"/>
      <c r="O412" s="175"/>
      <c r="P412" s="175"/>
      <c r="Q412" s="175"/>
      <c r="R412" s="200"/>
      <c r="S412" s="175"/>
    </row>
    <row r="413" spans="2:19" ht="12.75" customHeight="1">
      <c r="B413" s="175"/>
      <c r="C413" s="175"/>
      <c r="D413" s="176"/>
      <c r="E413" s="176"/>
      <c r="F413" s="176"/>
      <c r="G413" s="213"/>
      <c r="H413" s="176"/>
      <c r="I413" s="176"/>
      <c r="K413" s="175"/>
      <c r="L413" s="175"/>
      <c r="M413" s="175"/>
      <c r="N413" s="175"/>
      <c r="O413" s="175"/>
      <c r="P413" s="175"/>
      <c r="Q413" s="175"/>
      <c r="R413" s="200"/>
      <c r="S413" s="175"/>
    </row>
    <row r="414" spans="2:19" ht="12.75" customHeight="1">
      <c r="B414" s="175"/>
      <c r="C414" s="175"/>
      <c r="D414" s="176"/>
      <c r="E414" s="176"/>
      <c r="F414" s="176"/>
      <c r="G414" s="213"/>
      <c r="H414" s="176"/>
      <c r="I414" s="176"/>
      <c r="K414" s="175"/>
      <c r="L414" s="175"/>
      <c r="M414" s="175"/>
      <c r="N414" s="175"/>
      <c r="O414" s="175"/>
      <c r="P414" s="175"/>
      <c r="Q414" s="175"/>
      <c r="R414" s="200"/>
      <c r="S414" s="175"/>
    </row>
    <row r="415" spans="2:19" ht="12.75" customHeight="1">
      <c r="B415" s="175"/>
      <c r="C415" s="175"/>
      <c r="D415" s="176"/>
      <c r="E415" s="176"/>
      <c r="F415" s="176"/>
      <c r="G415" s="213"/>
      <c r="H415" s="176"/>
      <c r="I415" s="176"/>
      <c r="K415" s="175"/>
      <c r="L415" s="175"/>
      <c r="M415" s="175"/>
      <c r="N415" s="175"/>
      <c r="O415" s="175"/>
      <c r="P415" s="175"/>
      <c r="Q415" s="175"/>
      <c r="R415" s="200"/>
      <c r="S415" s="175"/>
    </row>
    <row r="416" spans="2:19" ht="12.75" customHeight="1">
      <c r="B416" s="175"/>
      <c r="C416" s="175"/>
      <c r="D416" s="176"/>
      <c r="E416" s="176"/>
      <c r="F416" s="176"/>
      <c r="G416" s="213"/>
      <c r="H416" s="176"/>
      <c r="I416" s="176"/>
      <c r="K416" s="175"/>
      <c r="L416" s="175"/>
      <c r="M416" s="175"/>
      <c r="N416" s="175"/>
      <c r="O416" s="175"/>
      <c r="P416" s="175"/>
      <c r="Q416" s="175"/>
      <c r="R416" s="200"/>
      <c r="S416" s="175"/>
    </row>
    <row r="417" spans="2:19" ht="12.75" customHeight="1">
      <c r="B417" s="175"/>
      <c r="C417" s="175"/>
      <c r="D417" s="176"/>
      <c r="E417" s="176"/>
      <c r="F417" s="176"/>
      <c r="G417" s="213"/>
      <c r="H417" s="176"/>
      <c r="I417" s="176"/>
      <c r="K417" s="175"/>
      <c r="L417" s="175"/>
      <c r="M417" s="175"/>
      <c r="N417" s="175"/>
      <c r="O417" s="175"/>
      <c r="P417" s="175"/>
      <c r="Q417" s="175"/>
      <c r="R417" s="200"/>
      <c r="S417" s="175"/>
    </row>
    <row r="418" spans="2:19" ht="12.75" customHeight="1">
      <c r="B418" s="175"/>
      <c r="C418" s="175"/>
      <c r="D418" s="176"/>
      <c r="E418" s="176"/>
      <c r="F418" s="176"/>
      <c r="G418" s="213"/>
      <c r="H418" s="176"/>
      <c r="I418" s="176"/>
      <c r="K418" s="175"/>
      <c r="L418" s="175"/>
      <c r="M418" s="175"/>
      <c r="N418" s="175"/>
      <c r="O418" s="175"/>
      <c r="P418" s="175"/>
      <c r="Q418" s="175"/>
      <c r="R418" s="200"/>
      <c r="S418" s="175"/>
    </row>
    <row r="419" spans="2:19" ht="12.75" customHeight="1">
      <c r="B419" s="175"/>
      <c r="C419" s="175"/>
      <c r="D419" s="176"/>
      <c r="E419" s="176"/>
      <c r="F419" s="176"/>
      <c r="G419" s="213"/>
      <c r="H419" s="176"/>
      <c r="I419" s="176"/>
      <c r="K419" s="175"/>
      <c r="L419" s="175"/>
      <c r="M419" s="175"/>
      <c r="N419" s="175"/>
      <c r="O419" s="175"/>
      <c r="P419" s="175"/>
      <c r="Q419" s="175"/>
      <c r="R419" s="200"/>
      <c r="S419" s="175"/>
    </row>
    <row r="420" spans="2:19" ht="12.75" customHeight="1">
      <c r="B420" s="175"/>
      <c r="C420" s="175"/>
      <c r="D420" s="176"/>
      <c r="E420" s="176"/>
      <c r="F420" s="176"/>
      <c r="G420" s="213"/>
      <c r="H420" s="176"/>
      <c r="I420" s="176"/>
      <c r="K420" s="175"/>
      <c r="L420" s="175"/>
      <c r="M420" s="175"/>
      <c r="N420" s="175"/>
      <c r="O420" s="175"/>
      <c r="P420" s="175"/>
      <c r="Q420" s="175"/>
      <c r="R420" s="200"/>
      <c r="S420" s="175"/>
    </row>
    <row r="421" spans="2:19" ht="12.75" customHeight="1">
      <c r="B421" s="175"/>
      <c r="C421" s="175"/>
      <c r="D421" s="176"/>
      <c r="E421" s="176"/>
      <c r="F421" s="176"/>
      <c r="G421" s="213"/>
      <c r="H421" s="176"/>
      <c r="I421" s="176"/>
      <c r="K421" s="175"/>
      <c r="L421" s="175"/>
      <c r="M421" s="175"/>
      <c r="N421" s="175"/>
      <c r="O421" s="175"/>
      <c r="P421" s="175"/>
      <c r="Q421" s="175"/>
      <c r="R421" s="200"/>
      <c r="S421" s="175"/>
    </row>
    <row r="422" spans="2:19" ht="12.75" customHeight="1">
      <c r="B422" s="175"/>
      <c r="C422" s="175"/>
      <c r="D422" s="176"/>
      <c r="E422" s="176"/>
      <c r="F422" s="176"/>
      <c r="G422" s="213"/>
      <c r="H422" s="176"/>
      <c r="I422" s="176"/>
      <c r="K422" s="175"/>
      <c r="L422" s="175"/>
      <c r="M422" s="175"/>
      <c r="N422" s="175"/>
      <c r="O422" s="175"/>
      <c r="P422" s="175"/>
      <c r="Q422" s="175"/>
      <c r="R422" s="200"/>
      <c r="S422" s="175"/>
    </row>
    <row r="423" spans="2:19" ht="12.75" customHeight="1">
      <c r="B423" s="175"/>
      <c r="C423" s="175"/>
      <c r="D423" s="176"/>
      <c r="E423" s="176"/>
      <c r="F423" s="176"/>
      <c r="G423" s="213"/>
      <c r="H423" s="176"/>
      <c r="I423" s="176"/>
      <c r="K423" s="175"/>
      <c r="L423" s="175"/>
      <c r="M423" s="175"/>
      <c r="N423" s="175"/>
      <c r="O423" s="175"/>
      <c r="P423" s="175"/>
      <c r="Q423" s="175"/>
      <c r="R423" s="200"/>
      <c r="S423" s="175"/>
    </row>
    <row r="424" spans="2:19" ht="12.75" customHeight="1">
      <c r="B424" s="175"/>
      <c r="C424" s="175"/>
      <c r="D424" s="176"/>
      <c r="E424" s="176"/>
      <c r="F424" s="176"/>
      <c r="G424" s="213"/>
      <c r="H424" s="176"/>
      <c r="I424" s="176"/>
      <c r="K424" s="175"/>
      <c r="L424" s="175"/>
      <c r="M424" s="175"/>
      <c r="N424" s="175"/>
      <c r="O424" s="175"/>
      <c r="P424" s="175"/>
      <c r="Q424" s="175"/>
      <c r="R424" s="200"/>
      <c r="S424" s="175"/>
    </row>
    <row r="425" spans="2:19" ht="12.75" customHeight="1">
      <c r="B425" s="175"/>
      <c r="C425" s="175"/>
      <c r="D425" s="176"/>
      <c r="E425" s="176"/>
      <c r="F425" s="176"/>
      <c r="G425" s="213"/>
      <c r="H425" s="176"/>
      <c r="I425" s="176"/>
      <c r="K425" s="175"/>
      <c r="L425" s="175"/>
      <c r="M425" s="175"/>
      <c r="N425" s="175"/>
      <c r="O425" s="175"/>
      <c r="P425" s="175"/>
      <c r="Q425" s="175"/>
      <c r="R425" s="200"/>
      <c r="S425" s="175"/>
    </row>
    <row r="426" spans="2:19" ht="12.75" customHeight="1">
      <c r="B426" s="175"/>
      <c r="C426" s="175"/>
      <c r="D426" s="176"/>
      <c r="E426" s="176"/>
      <c r="F426" s="176"/>
      <c r="G426" s="213"/>
      <c r="H426" s="176"/>
      <c r="I426" s="176"/>
      <c r="K426" s="175"/>
      <c r="L426" s="175"/>
      <c r="M426" s="175"/>
      <c r="N426" s="175"/>
      <c r="O426" s="175"/>
      <c r="P426" s="175"/>
      <c r="Q426" s="175"/>
      <c r="R426" s="200"/>
      <c r="S426" s="175"/>
    </row>
    <row r="427" spans="2:19" ht="12.75" customHeight="1">
      <c r="B427" s="175"/>
      <c r="C427" s="175"/>
      <c r="D427" s="176"/>
      <c r="E427" s="176"/>
      <c r="F427" s="176"/>
      <c r="G427" s="213"/>
      <c r="H427" s="176"/>
      <c r="I427" s="176"/>
      <c r="K427" s="175"/>
      <c r="L427" s="175"/>
      <c r="M427" s="175"/>
      <c r="N427" s="175"/>
      <c r="O427" s="175"/>
      <c r="P427" s="175"/>
      <c r="Q427" s="175"/>
      <c r="R427" s="200"/>
      <c r="S427" s="175"/>
    </row>
    <row r="428" spans="2:19" ht="12.75" customHeight="1">
      <c r="B428" s="175"/>
      <c r="C428" s="175"/>
      <c r="D428" s="176"/>
      <c r="E428" s="176"/>
      <c r="F428" s="176"/>
      <c r="G428" s="213"/>
      <c r="H428" s="176"/>
      <c r="I428" s="176"/>
      <c r="K428" s="175"/>
      <c r="L428" s="175"/>
      <c r="M428" s="175"/>
      <c r="N428" s="175"/>
      <c r="O428" s="175"/>
      <c r="P428" s="175"/>
      <c r="Q428" s="175"/>
      <c r="R428" s="200"/>
      <c r="S428" s="175"/>
    </row>
    <row r="429" spans="2:19" ht="12.75" customHeight="1">
      <c r="B429" s="175"/>
      <c r="C429" s="175"/>
      <c r="D429" s="176"/>
      <c r="E429" s="176"/>
      <c r="F429" s="176"/>
      <c r="G429" s="213"/>
      <c r="H429" s="176"/>
      <c r="I429" s="176"/>
      <c r="K429" s="175"/>
      <c r="L429" s="175"/>
      <c r="M429" s="175"/>
      <c r="N429" s="175"/>
      <c r="O429" s="175"/>
      <c r="P429" s="175"/>
      <c r="Q429" s="175"/>
      <c r="R429" s="200"/>
      <c r="S429" s="175"/>
    </row>
    <row r="430" spans="2:19" ht="12.75" customHeight="1">
      <c r="B430" s="175"/>
      <c r="C430" s="175"/>
      <c r="D430" s="176"/>
      <c r="E430" s="176"/>
      <c r="F430" s="176"/>
      <c r="G430" s="213"/>
      <c r="H430" s="176"/>
      <c r="I430" s="176"/>
      <c r="K430" s="175"/>
      <c r="L430" s="175"/>
      <c r="M430" s="175"/>
      <c r="N430" s="175"/>
      <c r="O430" s="175"/>
      <c r="P430" s="175"/>
      <c r="Q430" s="175"/>
      <c r="R430" s="200"/>
      <c r="S430" s="175"/>
    </row>
    <row r="431" spans="2:19" ht="12.75" customHeight="1">
      <c r="B431" s="175"/>
      <c r="C431" s="175"/>
      <c r="D431" s="176"/>
      <c r="E431" s="176"/>
      <c r="F431" s="176"/>
      <c r="G431" s="213"/>
      <c r="H431" s="176"/>
      <c r="I431" s="176"/>
      <c r="K431" s="175"/>
      <c r="L431" s="175"/>
      <c r="M431" s="175"/>
      <c r="N431" s="175"/>
      <c r="O431" s="175"/>
      <c r="P431" s="175"/>
      <c r="Q431" s="175"/>
      <c r="R431" s="200"/>
      <c r="S431" s="175"/>
    </row>
    <row r="432" spans="2:19" ht="12.75" customHeight="1">
      <c r="B432" s="175"/>
      <c r="C432" s="175"/>
      <c r="D432" s="176"/>
      <c r="E432" s="176"/>
      <c r="F432" s="176"/>
      <c r="G432" s="213"/>
      <c r="H432" s="176"/>
      <c r="I432" s="176"/>
      <c r="K432" s="175"/>
      <c r="L432" s="175"/>
      <c r="M432" s="175"/>
      <c r="N432" s="175"/>
      <c r="O432" s="175"/>
      <c r="P432" s="175"/>
      <c r="Q432" s="175"/>
      <c r="R432" s="200"/>
      <c r="S432" s="175"/>
    </row>
    <row r="433" spans="2:19" ht="12.75" customHeight="1">
      <c r="B433" s="175"/>
      <c r="C433" s="175"/>
      <c r="D433" s="176"/>
      <c r="E433" s="176"/>
      <c r="F433" s="176"/>
      <c r="G433" s="213"/>
      <c r="H433" s="176"/>
      <c r="I433" s="176"/>
      <c r="K433" s="175"/>
      <c r="L433" s="175"/>
      <c r="M433" s="175"/>
      <c r="N433" s="175"/>
      <c r="O433" s="175"/>
      <c r="P433" s="175"/>
      <c r="Q433" s="175"/>
      <c r="R433" s="200"/>
      <c r="S433" s="175"/>
    </row>
    <row r="434" spans="2:19" ht="12.75" customHeight="1">
      <c r="B434" s="175"/>
      <c r="C434" s="175"/>
      <c r="D434" s="176"/>
      <c r="E434" s="176"/>
      <c r="F434" s="176"/>
      <c r="G434" s="213"/>
      <c r="H434" s="176"/>
      <c r="I434" s="176"/>
      <c r="K434" s="175"/>
      <c r="L434" s="175"/>
      <c r="M434" s="175"/>
      <c r="N434" s="175"/>
      <c r="O434" s="175"/>
      <c r="P434" s="175"/>
      <c r="Q434" s="175"/>
      <c r="R434" s="200"/>
      <c r="S434" s="175"/>
    </row>
    <row r="435" spans="2:19" ht="12.75" customHeight="1">
      <c r="B435" s="175"/>
      <c r="C435" s="175"/>
      <c r="D435" s="176"/>
      <c r="E435" s="176"/>
      <c r="F435" s="176"/>
      <c r="G435" s="213"/>
      <c r="H435" s="176"/>
      <c r="I435" s="176"/>
      <c r="K435" s="175"/>
      <c r="L435" s="175"/>
      <c r="M435" s="175"/>
      <c r="N435" s="175"/>
      <c r="O435" s="175"/>
      <c r="P435" s="175"/>
      <c r="Q435" s="175"/>
      <c r="R435" s="200"/>
      <c r="S435" s="175"/>
    </row>
    <row r="436" spans="2:19" ht="12.75" customHeight="1">
      <c r="B436" s="175"/>
      <c r="C436" s="175"/>
      <c r="D436" s="176"/>
      <c r="E436" s="176"/>
      <c r="F436" s="176"/>
      <c r="G436" s="213"/>
      <c r="H436" s="176"/>
      <c r="I436" s="176"/>
      <c r="K436" s="175"/>
      <c r="L436" s="175"/>
      <c r="M436" s="175"/>
      <c r="N436" s="175"/>
      <c r="O436" s="175"/>
      <c r="P436" s="175"/>
      <c r="Q436" s="175"/>
      <c r="R436" s="200"/>
      <c r="S436" s="175"/>
    </row>
    <row r="437" spans="2:19" ht="12.75" customHeight="1">
      <c r="B437" s="175"/>
      <c r="C437" s="175"/>
      <c r="D437" s="176"/>
      <c r="E437" s="176"/>
      <c r="F437" s="176"/>
      <c r="G437" s="213"/>
      <c r="H437" s="176"/>
      <c r="I437" s="176"/>
      <c r="K437" s="175"/>
      <c r="L437" s="175"/>
      <c r="M437" s="175"/>
      <c r="N437" s="175"/>
      <c r="O437" s="175"/>
      <c r="P437" s="175"/>
      <c r="Q437" s="175"/>
      <c r="R437" s="200"/>
      <c r="S437" s="175"/>
    </row>
    <row r="438" spans="2:19" ht="12.75" customHeight="1">
      <c r="B438" s="175"/>
      <c r="C438" s="175"/>
      <c r="D438" s="176"/>
      <c r="E438" s="176"/>
      <c r="F438" s="176"/>
      <c r="G438" s="213"/>
      <c r="H438" s="176"/>
      <c r="I438" s="176"/>
      <c r="K438" s="175"/>
      <c r="L438" s="175"/>
      <c r="M438" s="175"/>
      <c r="N438" s="175"/>
      <c r="O438" s="175"/>
      <c r="P438" s="175"/>
      <c r="Q438" s="175"/>
      <c r="R438" s="200"/>
      <c r="S438" s="175"/>
    </row>
    <row r="439" spans="2:19" ht="12.75" customHeight="1">
      <c r="B439" s="175"/>
      <c r="C439" s="175"/>
      <c r="D439" s="176"/>
      <c r="E439" s="176"/>
      <c r="F439" s="176"/>
      <c r="G439" s="213"/>
      <c r="H439" s="176"/>
      <c r="I439" s="176"/>
      <c r="K439" s="175"/>
      <c r="L439" s="175"/>
      <c r="M439" s="175"/>
      <c r="N439" s="175"/>
      <c r="O439" s="175"/>
      <c r="P439" s="175"/>
      <c r="Q439" s="175"/>
      <c r="R439" s="200"/>
      <c r="S439" s="175"/>
    </row>
    <row r="440" spans="2:19" ht="12.75" customHeight="1">
      <c r="B440" s="175"/>
      <c r="C440" s="175"/>
      <c r="D440" s="176"/>
      <c r="E440" s="176"/>
      <c r="F440" s="176"/>
      <c r="G440" s="213"/>
      <c r="H440" s="176"/>
      <c r="I440" s="176"/>
      <c r="K440" s="175"/>
      <c r="L440" s="175"/>
      <c r="M440" s="175"/>
      <c r="N440" s="175"/>
      <c r="O440" s="175"/>
      <c r="P440" s="175"/>
      <c r="Q440" s="175"/>
      <c r="R440" s="200"/>
      <c r="S440" s="175"/>
    </row>
    <row r="441" spans="2:19" ht="12.75" customHeight="1">
      <c r="B441" s="175"/>
      <c r="C441" s="175"/>
      <c r="D441" s="176"/>
      <c r="E441" s="176"/>
      <c r="F441" s="176"/>
      <c r="G441" s="213"/>
      <c r="H441" s="176"/>
      <c r="I441" s="176"/>
      <c r="K441" s="175"/>
      <c r="L441" s="175"/>
      <c r="M441" s="175"/>
      <c r="N441" s="175"/>
      <c r="O441" s="175"/>
      <c r="P441" s="175"/>
      <c r="Q441" s="175"/>
      <c r="R441" s="200"/>
      <c r="S441" s="175"/>
    </row>
    <row r="442" spans="2:19" ht="12.75" customHeight="1">
      <c r="B442" s="175"/>
      <c r="C442" s="175"/>
      <c r="D442" s="176"/>
      <c r="E442" s="176"/>
      <c r="F442" s="176"/>
      <c r="G442" s="213"/>
      <c r="H442" s="176"/>
      <c r="I442" s="176"/>
      <c r="K442" s="175"/>
      <c r="L442" s="175"/>
      <c r="M442" s="175"/>
      <c r="N442" s="175"/>
      <c r="O442" s="175"/>
      <c r="P442" s="175"/>
      <c r="Q442" s="175"/>
      <c r="R442" s="200"/>
      <c r="S442" s="175"/>
    </row>
    <row r="443" spans="2:19" ht="12.75" customHeight="1">
      <c r="B443" s="175"/>
      <c r="C443" s="175"/>
      <c r="D443" s="176"/>
      <c r="E443" s="176"/>
      <c r="F443" s="176"/>
      <c r="G443" s="213"/>
      <c r="H443" s="176"/>
      <c r="I443" s="176"/>
      <c r="K443" s="175"/>
      <c r="L443" s="175"/>
      <c r="M443" s="175"/>
      <c r="N443" s="175"/>
      <c r="O443" s="175"/>
      <c r="P443" s="175"/>
      <c r="Q443" s="175"/>
      <c r="R443" s="200"/>
      <c r="S443" s="175"/>
    </row>
    <row r="444" spans="2:19" ht="12.75" customHeight="1">
      <c r="B444" s="175"/>
      <c r="C444" s="175"/>
      <c r="D444" s="176"/>
      <c r="E444" s="176"/>
      <c r="F444" s="176"/>
      <c r="G444" s="213"/>
      <c r="H444" s="176"/>
      <c r="I444" s="176"/>
      <c r="K444" s="175"/>
      <c r="L444" s="175"/>
      <c r="M444" s="175"/>
      <c r="N444" s="175"/>
      <c r="O444" s="175"/>
      <c r="P444" s="175"/>
      <c r="Q444" s="175"/>
      <c r="R444" s="200"/>
      <c r="S444" s="175"/>
    </row>
    <row r="445" spans="2:19" ht="12.75" customHeight="1">
      <c r="B445" s="175"/>
      <c r="C445" s="175"/>
      <c r="D445" s="176"/>
      <c r="E445" s="176"/>
      <c r="F445" s="176"/>
      <c r="G445" s="213"/>
      <c r="H445" s="176"/>
      <c r="I445" s="176"/>
      <c r="K445" s="175"/>
      <c r="L445" s="175"/>
      <c r="M445" s="175"/>
      <c r="N445" s="175"/>
      <c r="O445" s="175"/>
      <c r="P445" s="175"/>
      <c r="Q445" s="175"/>
      <c r="R445" s="200"/>
      <c r="S445" s="175"/>
    </row>
    <row r="446" spans="2:19" ht="12.75" customHeight="1">
      <c r="B446" s="175"/>
      <c r="C446" s="175"/>
      <c r="D446" s="176"/>
      <c r="E446" s="176"/>
      <c r="F446" s="176"/>
      <c r="G446" s="213"/>
      <c r="H446" s="176"/>
      <c r="I446" s="176"/>
      <c r="K446" s="175"/>
      <c r="L446" s="175"/>
      <c r="M446" s="175"/>
      <c r="N446" s="175"/>
      <c r="O446" s="175"/>
      <c r="P446" s="175"/>
      <c r="Q446" s="175"/>
      <c r="R446" s="200"/>
      <c r="S446" s="175"/>
    </row>
    <row r="447" spans="2:19" ht="12.75" customHeight="1">
      <c r="B447" s="175"/>
      <c r="C447" s="175"/>
      <c r="D447" s="176"/>
      <c r="E447" s="176"/>
      <c r="F447" s="176"/>
      <c r="G447" s="213"/>
      <c r="H447" s="176"/>
      <c r="I447" s="176"/>
      <c r="K447" s="175"/>
      <c r="L447" s="175"/>
      <c r="M447" s="175"/>
      <c r="N447" s="175"/>
      <c r="O447" s="175"/>
      <c r="P447" s="175"/>
      <c r="Q447" s="175"/>
      <c r="R447" s="200"/>
      <c r="S447" s="175"/>
    </row>
    <row r="448" spans="2:19" ht="12.75" customHeight="1">
      <c r="B448" s="175"/>
      <c r="C448" s="175"/>
      <c r="D448" s="176"/>
      <c r="E448" s="176"/>
      <c r="F448" s="176"/>
      <c r="G448" s="213"/>
      <c r="H448" s="176"/>
      <c r="I448" s="176"/>
      <c r="K448" s="175"/>
      <c r="L448" s="175"/>
      <c r="M448" s="175"/>
      <c r="N448" s="175"/>
      <c r="O448" s="175"/>
      <c r="P448" s="175"/>
      <c r="Q448" s="175"/>
      <c r="R448" s="200"/>
      <c r="S448" s="175"/>
    </row>
    <row r="449" spans="2:19" ht="12.75" customHeight="1">
      <c r="B449" s="175"/>
      <c r="C449" s="175"/>
      <c r="D449" s="176"/>
      <c r="E449" s="176"/>
      <c r="F449" s="176"/>
      <c r="G449" s="213"/>
      <c r="H449" s="176"/>
      <c r="I449" s="176"/>
      <c r="K449" s="175"/>
      <c r="L449" s="175"/>
      <c r="M449" s="175"/>
      <c r="N449" s="175"/>
      <c r="O449" s="175"/>
      <c r="P449" s="175"/>
      <c r="Q449" s="175"/>
      <c r="R449" s="200"/>
      <c r="S449" s="175"/>
    </row>
    <row r="450" spans="2:19" ht="12.75" customHeight="1">
      <c r="B450" s="175"/>
      <c r="C450" s="175"/>
      <c r="D450" s="176"/>
      <c r="E450" s="176"/>
      <c r="F450" s="176"/>
      <c r="G450" s="213"/>
      <c r="H450" s="176"/>
      <c r="I450" s="176"/>
      <c r="K450" s="175"/>
      <c r="L450" s="175"/>
      <c r="M450" s="175"/>
      <c r="N450" s="175"/>
      <c r="O450" s="175"/>
      <c r="P450" s="175"/>
      <c r="Q450" s="175"/>
      <c r="R450" s="200"/>
      <c r="S450" s="175"/>
    </row>
    <row r="451" spans="2:19" ht="12.75" customHeight="1">
      <c r="B451" s="175"/>
      <c r="C451" s="175"/>
      <c r="D451" s="176"/>
      <c r="E451" s="176"/>
      <c r="F451" s="176"/>
      <c r="G451" s="213"/>
      <c r="H451" s="176"/>
      <c r="I451" s="176"/>
      <c r="K451" s="175"/>
      <c r="L451" s="175"/>
      <c r="M451" s="175"/>
      <c r="N451" s="175"/>
      <c r="O451" s="175"/>
      <c r="P451" s="175"/>
      <c r="Q451" s="175"/>
      <c r="R451" s="200"/>
      <c r="S451" s="175"/>
    </row>
    <row r="452" spans="2:19" ht="12.75" customHeight="1">
      <c r="B452" s="175"/>
      <c r="C452" s="175"/>
      <c r="D452" s="176"/>
      <c r="E452" s="176"/>
      <c r="F452" s="176"/>
      <c r="G452" s="213"/>
      <c r="H452" s="176"/>
      <c r="I452" s="176"/>
      <c r="K452" s="175"/>
      <c r="L452" s="175"/>
      <c r="M452" s="175"/>
      <c r="N452" s="175"/>
      <c r="O452" s="175"/>
      <c r="P452" s="175"/>
      <c r="Q452" s="175"/>
      <c r="R452" s="200"/>
      <c r="S452" s="175"/>
    </row>
    <row r="453" spans="2:19" ht="12.75" customHeight="1">
      <c r="B453" s="175"/>
      <c r="C453" s="175"/>
      <c r="D453" s="176"/>
      <c r="E453" s="176"/>
      <c r="F453" s="176"/>
      <c r="G453" s="213"/>
      <c r="H453" s="176"/>
      <c r="I453" s="176"/>
      <c r="K453" s="175"/>
      <c r="L453" s="175"/>
      <c r="M453" s="175"/>
      <c r="N453" s="175"/>
      <c r="O453" s="175"/>
      <c r="P453" s="175"/>
      <c r="Q453" s="175"/>
      <c r="R453" s="200"/>
      <c r="S453" s="175"/>
    </row>
    <row r="454" spans="2:19" ht="12.75" customHeight="1">
      <c r="B454" s="175"/>
      <c r="C454" s="175"/>
      <c r="D454" s="176"/>
      <c r="E454" s="176"/>
      <c r="F454" s="176"/>
      <c r="G454" s="213"/>
      <c r="H454" s="176"/>
      <c r="I454" s="176"/>
      <c r="K454" s="175"/>
      <c r="L454" s="175"/>
      <c r="M454" s="175"/>
      <c r="N454" s="175"/>
      <c r="O454" s="175"/>
      <c r="P454" s="175"/>
      <c r="Q454" s="175"/>
      <c r="R454" s="200"/>
      <c r="S454" s="175"/>
    </row>
    <row r="455" spans="2:19" ht="12.75" customHeight="1">
      <c r="B455" s="175"/>
      <c r="C455" s="175"/>
      <c r="D455" s="176"/>
      <c r="E455" s="176"/>
      <c r="F455" s="176"/>
      <c r="G455" s="213"/>
      <c r="H455" s="176"/>
      <c r="I455" s="176"/>
      <c r="K455" s="175"/>
      <c r="L455" s="175"/>
      <c r="M455" s="175"/>
      <c r="N455" s="175"/>
      <c r="O455" s="175"/>
      <c r="P455" s="175"/>
      <c r="Q455" s="175"/>
      <c r="R455" s="200"/>
      <c r="S455" s="175"/>
    </row>
    <row r="456" spans="2:19" ht="12.75" customHeight="1">
      <c r="B456" s="175"/>
      <c r="C456" s="175"/>
      <c r="D456" s="176"/>
      <c r="E456" s="176"/>
      <c r="F456" s="176"/>
      <c r="G456" s="213"/>
      <c r="H456" s="176"/>
      <c r="I456" s="176"/>
      <c r="K456" s="175"/>
      <c r="L456" s="175"/>
      <c r="M456" s="175"/>
      <c r="N456" s="175"/>
      <c r="O456" s="175"/>
      <c r="P456" s="175"/>
      <c r="Q456" s="175"/>
      <c r="R456" s="200"/>
      <c r="S456" s="175"/>
    </row>
    <row r="457" spans="2:19" ht="12.75" customHeight="1">
      <c r="B457" s="175"/>
      <c r="C457" s="175"/>
      <c r="D457" s="176"/>
      <c r="E457" s="176"/>
      <c r="F457" s="176"/>
      <c r="G457" s="213"/>
      <c r="H457" s="176"/>
      <c r="I457" s="176"/>
      <c r="K457" s="175"/>
      <c r="L457" s="175"/>
      <c r="M457" s="175"/>
      <c r="N457" s="175"/>
      <c r="O457" s="175"/>
      <c r="P457" s="175"/>
      <c r="Q457" s="175"/>
      <c r="R457" s="200"/>
      <c r="S457" s="175"/>
    </row>
    <row r="458" spans="2:19" ht="12.75" customHeight="1">
      <c r="B458" s="175"/>
      <c r="C458" s="175"/>
      <c r="D458" s="176"/>
      <c r="E458" s="176"/>
      <c r="F458" s="176"/>
      <c r="G458" s="213"/>
      <c r="H458" s="176"/>
      <c r="I458" s="176"/>
      <c r="K458" s="175"/>
      <c r="L458" s="175"/>
      <c r="M458" s="175"/>
      <c r="N458" s="175"/>
      <c r="O458" s="175"/>
      <c r="P458" s="175"/>
      <c r="Q458" s="175"/>
      <c r="R458" s="200"/>
      <c r="S458" s="175"/>
    </row>
    <row r="459" spans="2:19" ht="12.75" customHeight="1">
      <c r="B459" s="175"/>
      <c r="C459" s="175"/>
      <c r="D459" s="176"/>
      <c r="E459" s="176"/>
      <c r="F459" s="176"/>
      <c r="G459" s="213"/>
      <c r="H459" s="176"/>
      <c r="I459" s="176"/>
      <c r="K459" s="175"/>
      <c r="L459" s="175"/>
      <c r="M459" s="175"/>
      <c r="N459" s="175"/>
      <c r="O459" s="175"/>
      <c r="P459" s="175"/>
      <c r="Q459" s="175"/>
      <c r="R459" s="200"/>
      <c r="S459" s="175"/>
    </row>
    <row r="460" spans="2:19" ht="12.75" customHeight="1">
      <c r="B460" s="175"/>
      <c r="C460" s="175"/>
      <c r="D460" s="176"/>
      <c r="E460" s="176"/>
      <c r="F460" s="176"/>
      <c r="G460" s="213"/>
      <c r="H460" s="176"/>
      <c r="I460" s="176"/>
      <c r="K460" s="175"/>
      <c r="L460" s="175"/>
      <c r="M460" s="175"/>
      <c r="N460" s="175"/>
      <c r="O460" s="175"/>
      <c r="P460" s="175"/>
      <c r="Q460" s="175"/>
      <c r="R460" s="200"/>
      <c r="S460" s="175"/>
    </row>
    <row r="461" spans="2:19" ht="12.75" customHeight="1">
      <c r="B461" s="175"/>
      <c r="C461" s="175"/>
      <c r="D461" s="176"/>
      <c r="E461" s="176"/>
      <c r="F461" s="176"/>
      <c r="G461" s="213"/>
      <c r="H461" s="176"/>
      <c r="I461" s="176"/>
      <c r="K461" s="175"/>
      <c r="L461" s="175"/>
      <c r="M461" s="175"/>
      <c r="N461" s="175"/>
      <c r="O461" s="175"/>
      <c r="P461" s="175"/>
      <c r="Q461" s="175"/>
      <c r="R461" s="200"/>
      <c r="S461" s="175"/>
    </row>
    <row r="462" spans="2:19" ht="12.75" customHeight="1">
      <c r="B462" s="175"/>
      <c r="C462" s="175"/>
      <c r="D462" s="176"/>
      <c r="E462" s="176"/>
      <c r="F462" s="176"/>
      <c r="G462" s="213"/>
      <c r="H462" s="176"/>
      <c r="I462" s="176"/>
      <c r="K462" s="175"/>
      <c r="L462" s="175"/>
      <c r="M462" s="175"/>
      <c r="N462" s="175"/>
      <c r="O462" s="175"/>
      <c r="P462" s="175"/>
      <c r="Q462" s="175"/>
      <c r="R462" s="200"/>
      <c r="S462" s="175"/>
    </row>
    <row r="463" spans="2:19" ht="12.75" customHeight="1">
      <c r="B463" s="175"/>
      <c r="C463" s="175"/>
      <c r="D463" s="176"/>
      <c r="E463" s="176"/>
      <c r="F463" s="176"/>
      <c r="G463" s="213"/>
      <c r="H463" s="176"/>
      <c r="I463" s="176"/>
      <c r="K463" s="175"/>
      <c r="L463" s="175"/>
      <c r="M463" s="175"/>
      <c r="N463" s="175"/>
      <c r="O463" s="175"/>
      <c r="P463" s="175"/>
      <c r="Q463" s="175"/>
      <c r="R463" s="200"/>
      <c r="S463" s="175"/>
    </row>
    <row r="464" spans="2:19" ht="12.75" customHeight="1">
      <c r="B464" s="175"/>
      <c r="C464" s="175"/>
      <c r="D464" s="176"/>
      <c r="E464" s="176"/>
      <c r="F464" s="176"/>
      <c r="G464" s="213"/>
      <c r="H464" s="176"/>
      <c r="I464" s="176"/>
      <c r="K464" s="175"/>
      <c r="L464" s="175"/>
      <c r="M464" s="175"/>
      <c r="N464" s="175"/>
      <c r="O464" s="175"/>
      <c r="P464" s="175"/>
      <c r="Q464" s="175"/>
      <c r="R464" s="200"/>
      <c r="S464" s="175"/>
    </row>
    <row r="465" spans="2:19" ht="12.75" customHeight="1">
      <c r="B465" s="175"/>
      <c r="C465" s="175"/>
      <c r="D465" s="176"/>
      <c r="E465" s="176"/>
      <c r="F465" s="176"/>
      <c r="G465" s="213"/>
      <c r="H465" s="176"/>
      <c r="I465" s="176"/>
      <c r="K465" s="175"/>
      <c r="L465" s="175"/>
      <c r="M465" s="175"/>
      <c r="N465" s="175"/>
      <c r="O465" s="175"/>
      <c r="P465" s="175"/>
      <c r="Q465" s="175"/>
      <c r="R465" s="200"/>
      <c r="S465" s="175"/>
    </row>
    <row r="466" spans="2:19" ht="12.75" customHeight="1">
      <c r="B466" s="175"/>
      <c r="C466" s="175"/>
      <c r="D466" s="176"/>
      <c r="E466" s="176"/>
      <c r="F466" s="176"/>
      <c r="G466" s="213"/>
      <c r="H466" s="176"/>
      <c r="I466" s="176"/>
      <c r="K466" s="175"/>
      <c r="L466" s="175"/>
      <c r="M466" s="175"/>
      <c r="N466" s="175"/>
      <c r="O466" s="175"/>
      <c r="P466" s="175"/>
      <c r="Q466" s="175"/>
      <c r="R466" s="200"/>
      <c r="S466" s="175"/>
    </row>
    <row r="467" spans="2:19" ht="12.75" customHeight="1">
      <c r="B467" s="175"/>
      <c r="C467" s="175"/>
      <c r="D467" s="176"/>
      <c r="E467" s="176"/>
      <c r="F467" s="176"/>
      <c r="G467" s="213"/>
      <c r="H467" s="176"/>
      <c r="I467" s="176"/>
      <c r="K467" s="175"/>
      <c r="L467" s="175"/>
      <c r="M467" s="175"/>
      <c r="N467" s="175"/>
      <c r="O467" s="175"/>
      <c r="P467" s="175"/>
      <c r="Q467" s="175"/>
      <c r="R467" s="200"/>
      <c r="S467" s="175"/>
    </row>
    <row r="468" spans="2:19" ht="12.75" customHeight="1">
      <c r="B468" s="175"/>
      <c r="C468" s="175"/>
      <c r="D468" s="176"/>
      <c r="E468" s="176"/>
      <c r="F468" s="176"/>
      <c r="G468" s="213"/>
      <c r="H468" s="176"/>
      <c r="I468" s="176"/>
      <c r="K468" s="175"/>
      <c r="L468" s="175"/>
      <c r="M468" s="175"/>
      <c r="N468" s="175"/>
      <c r="O468" s="175"/>
      <c r="P468" s="175"/>
      <c r="Q468" s="175"/>
      <c r="R468" s="200"/>
      <c r="S468" s="175"/>
    </row>
    <row r="469" spans="2:19" ht="12.75" customHeight="1">
      <c r="B469" s="175"/>
      <c r="C469" s="175"/>
      <c r="D469" s="176"/>
      <c r="E469" s="176"/>
      <c r="F469" s="176"/>
      <c r="G469" s="213"/>
      <c r="H469" s="176"/>
      <c r="I469" s="176"/>
      <c r="K469" s="175"/>
      <c r="L469" s="175"/>
      <c r="M469" s="175"/>
      <c r="N469" s="175"/>
      <c r="O469" s="175"/>
      <c r="P469" s="175"/>
      <c r="Q469" s="175"/>
      <c r="R469" s="200"/>
      <c r="S469" s="175"/>
    </row>
    <row r="470" spans="2:19" ht="12.75" customHeight="1">
      <c r="B470" s="175"/>
      <c r="C470" s="175"/>
      <c r="D470" s="176"/>
      <c r="E470" s="176"/>
      <c r="F470" s="176"/>
      <c r="G470" s="213"/>
      <c r="H470" s="176"/>
      <c r="I470" s="176"/>
      <c r="K470" s="175"/>
      <c r="L470" s="175"/>
      <c r="M470" s="175"/>
      <c r="N470" s="175"/>
      <c r="O470" s="175"/>
      <c r="P470" s="175"/>
      <c r="Q470" s="175"/>
      <c r="R470" s="200"/>
      <c r="S470" s="175"/>
    </row>
    <row r="471" spans="2:19" ht="12.75" customHeight="1">
      <c r="B471" s="175"/>
      <c r="C471" s="175"/>
      <c r="D471" s="176"/>
      <c r="E471" s="176"/>
      <c r="F471" s="176"/>
      <c r="G471" s="213"/>
      <c r="H471" s="176"/>
      <c r="I471" s="176"/>
      <c r="K471" s="175"/>
      <c r="L471" s="175"/>
      <c r="M471" s="175"/>
      <c r="N471" s="175"/>
      <c r="O471" s="175"/>
      <c r="P471" s="175"/>
      <c r="Q471" s="175"/>
      <c r="R471" s="200"/>
      <c r="S471" s="175"/>
    </row>
    <row r="472" spans="2:19" ht="12.75" customHeight="1">
      <c r="B472" s="175"/>
      <c r="C472" s="175"/>
      <c r="D472" s="176"/>
      <c r="E472" s="176"/>
      <c r="F472" s="176"/>
      <c r="G472" s="213"/>
      <c r="H472" s="176"/>
      <c r="I472" s="176"/>
      <c r="K472" s="175"/>
      <c r="L472" s="175"/>
      <c r="M472" s="175"/>
      <c r="N472" s="175"/>
      <c r="O472" s="175"/>
      <c r="P472" s="175"/>
      <c r="Q472" s="175"/>
      <c r="R472" s="200"/>
      <c r="S472" s="175"/>
    </row>
    <row r="473" spans="2:19" ht="12.75" customHeight="1">
      <c r="B473" s="175"/>
      <c r="C473" s="175"/>
      <c r="D473" s="176"/>
      <c r="E473" s="176"/>
      <c r="F473" s="176"/>
      <c r="G473" s="213"/>
      <c r="H473" s="176"/>
      <c r="I473" s="176"/>
      <c r="K473" s="175"/>
      <c r="L473" s="175"/>
      <c r="M473" s="175"/>
      <c r="N473" s="175"/>
      <c r="O473" s="175"/>
      <c r="P473" s="175"/>
      <c r="Q473" s="175"/>
      <c r="R473" s="200"/>
      <c r="S473" s="175"/>
    </row>
    <row r="474" spans="2:19" ht="12.75" customHeight="1">
      <c r="B474" s="175"/>
      <c r="C474" s="175"/>
      <c r="D474" s="176"/>
      <c r="E474" s="176"/>
      <c r="F474" s="176"/>
      <c r="G474" s="213"/>
      <c r="H474" s="176"/>
      <c r="I474" s="176"/>
      <c r="K474" s="175"/>
      <c r="L474" s="175"/>
      <c r="M474" s="175"/>
      <c r="N474" s="175"/>
      <c r="O474" s="175"/>
      <c r="P474" s="175"/>
      <c r="Q474" s="175"/>
      <c r="R474" s="200"/>
      <c r="S474" s="175"/>
    </row>
    <row r="475" spans="2:19" ht="12.75" customHeight="1">
      <c r="B475" s="175"/>
      <c r="C475" s="175"/>
      <c r="D475" s="176"/>
      <c r="E475" s="176"/>
      <c r="F475" s="176"/>
      <c r="G475" s="213"/>
      <c r="H475" s="176"/>
      <c r="I475" s="176"/>
      <c r="K475" s="175"/>
      <c r="L475" s="175"/>
      <c r="M475" s="175"/>
      <c r="N475" s="175"/>
      <c r="O475" s="175"/>
      <c r="P475" s="175"/>
      <c r="Q475" s="175"/>
      <c r="R475" s="200"/>
      <c r="S475" s="175"/>
    </row>
    <row r="476" spans="2:19" ht="12.75" customHeight="1">
      <c r="B476" s="175"/>
      <c r="C476" s="175"/>
      <c r="D476" s="176"/>
      <c r="E476" s="176"/>
      <c r="F476" s="176"/>
      <c r="G476" s="213"/>
      <c r="H476" s="176"/>
      <c r="I476" s="176"/>
      <c r="K476" s="175"/>
      <c r="L476" s="175"/>
      <c r="M476" s="175"/>
      <c r="N476" s="175"/>
      <c r="O476" s="175"/>
      <c r="P476" s="175"/>
      <c r="Q476" s="175"/>
      <c r="R476" s="200"/>
      <c r="S476" s="175"/>
    </row>
    <row r="477" spans="2:19" ht="12.75" customHeight="1">
      <c r="B477" s="175"/>
      <c r="C477" s="175"/>
      <c r="D477" s="176"/>
      <c r="E477" s="176"/>
      <c r="F477" s="176"/>
      <c r="G477" s="213"/>
      <c r="H477" s="176"/>
      <c r="I477" s="176"/>
      <c r="K477" s="175"/>
      <c r="L477" s="175"/>
      <c r="M477" s="175"/>
      <c r="N477" s="175"/>
      <c r="O477" s="175"/>
      <c r="P477" s="175"/>
      <c r="Q477" s="175"/>
      <c r="R477" s="200"/>
      <c r="S477" s="175"/>
    </row>
    <row r="478" spans="2:19" ht="12.75" customHeight="1">
      <c r="B478" s="175"/>
      <c r="C478" s="175"/>
      <c r="D478" s="176"/>
      <c r="E478" s="176"/>
      <c r="F478" s="176"/>
      <c r="G478" s="213"/>
      <c r="H478" s="176"/>
      <c r="I478" s="176"/>
      <c r="K478" s="175"/>
      <c r="L478" s="175"/>
      <c r="M478" s="175"/>
      <c r="N478" s="175"/>
      <c r="O478" s="175"/>
      <c r="P478" s="175"/>
      <c r="Q478" s="175"/>
      <c r="R478" s="200"/>
      <c r="S478" s="175"/>
    </row>
    <row r="479" spans="2:19" ht="12.75" customHeight="1">
      <c r="B479" s="175"/>
      <c r="C479" s="175"/>
      <c r="D479" s="176"/>
      <c r="E479" s="176"/>
      <c r="F479" s="176"/>
      <c r="G479" s="213"/>
      <c r="H479" s="176"/>
      <c r="I479" s="176"/>
      <c r="K479" s="175"/>
      <c r="L479" s="175"/>
      <c r="M479" s="175"/>
      <c r="N479" s="175"/>
      <c r="O479" s="175"/>
      <c r="P479" s="175"/>
      <c r="Q479" s="175"/>
      <c r="R479" s="200"/>
      <c r="S479" s="175"/>
    </row>
    <row r="480" spans="2:19" ht="12.75" customHeight="1">
      <c r="B480" s="175"/>
      <c r="C480" s="175"/>
      <c r="D480" s="176"/>
      <c r="E480" s="176"/>
      <c r="F480" s="176"/>
      <c r="G480" s="213"/>
      <c r="H480" s="176"/>
      <c r="I480" s="176"/>
      <c r="K480" s="175"/>
      <c r="L480" s="175"/>
      <c r="M480" s="175"/>
      <c r="N480" s="175"/>
      <c r="O480" s="175"/>
      <c r="P480" s="175"/>
      <c r="Q480" s="175"/>
      <c r="R480" s="200"/>
      <c r="S480" s="175"/>
    </row>
    <row r="481" spans="2:19" ht="12.75" customHeight="1">
      <c r="B481" s="175"/>
      <c r="C481" s="175"/>
      <c r="D481" s="176"/>
      <c r="E481" s="176"/>
      <c r="F481" s="176"/>
      <c r="G481" s="213"/>
      <c r="H481" s="176"/>
      <c r="I481" s="176"/>
      <c r="K481" s="175"/>
      <c r="L481" s="175"/>
      <c r="M481" s="175"/>
      <c r="N481" s="175"/>
      <c r="O481" s="175"/>
      <c r="P481" s="175"/>
      <c r="Q481" s="175"/>
      <c r="R481" s="200"/>
      <c r="S481" s="175"/>
    </row>
    <row r="482" spans="2:19" ht="12.75" customHeight="1">
      <c r="B482" s="175"/>
      <c r="C482" s="175"/>
      <c r="D482" s="176"/>
      <c r="E482" s="176"/>
      <c r="F482" s="176"/>
      <c r="G482" s="213"/>
      <c r="H482" s="176"/>
      <c r="I482" s="176"/>
      <c r="K482" s="175"/>
      <c r="L482" s="175"/>
      <c r="M482" s="175"/>
      <c r="N482" s="175"/>
      <c r="O482" s="175"/>
      <c r="P482" s="175"/>
      <c r="Q482" s="175"/>
      <c r="R482" s="200"/>
      <c r="S482" s="175"/>
    </row>
    <row r="483" spans="2:19" ht="12.75" customHeight="1">
      <c r="B483" s="175"/>
      <c r="C483" s="175"/>
      <c r="D483" s="176"/>
      <c r="E483" s="176"/>
      <c r="F483" s="176"/>
      <c r="G483" s="213"/>
      <c r="H483" s="176"/>
      <c r="I483" s="176"/>
      <c r="K483" s="175"/>
      <c r="L483" s="175"/>
      <c r="M483" s="175"/>
      <c r="N483" s="175"/>
      <c r="O483" s="175"/>
      <c r="P483" s="175"/>
      <c r="Q483" s="175"/>
      <c r="R483" s="200"/>
      <c r="S483" s="175"/>
    </row>
    <row r="484" spans="2:19" ht="12.75" customHeight="1">
      <c r="B484" s="175"/>
      <c r="C484" s="175"/>
      <c r="D484" s="176"/>
      <c r="E484" s="176"/>
      <c r="F484" s="176"/>
      <c r="G484" s="213"/>
      <c r="H484" s="176"/>
      <c r="I484" s="176"/>
      <c r="K484" s="175"/>
      <c r="L484" s="175"/>
      <c r="M484" s="175"/>
      <c r="N484" s="175"/>
      <c r="O484" s="175"/>
      <c r="P484" s="175"/>
      <c r="Q484" s="175"/>
      <c r="R484" s="200"/>
      <c r="S484" s="175"/>
    </row>
    <row r="485" spans="2:19" ht="12.75" customHeight="1">
      <c r="B485" s="175"/>
      <c r="C485" s="175"/>
      <c r="D485" s="176"/>
      <c r="E485" s="176"/>
      <c r="F485" s="176"/>
      <c r="G485" s="213"/>
      <c r="H485" s="176"/>
      <c r="I485" s="176"/>
      <c r="K485" s="175"/>
      <c r="L485" s="175"/>
      <c r="M485" s="175"/>
      <c r="N485" s="175"/>
      <c r="O485" s="175"/>
      <c r="P485" s="175"/>
      <c r="Q485" s="175"/>
      <c r="R485" s="200"/>
      <c r="S485" s="175"/>
    </row>
    <row r="486" spans="2:19" ht="12.75" customHeight="1">
      <c r="B486" s="175"/>
      <c r="C486" s="175"/>
      <c r="D486" s="176"/>
      <c r="E486" s="176"/>
      <c r="F486" s="176"/>
      <c r="G486" s="213"/>
      <c r="H486" s="176"/>
      <c r="I486" s="176"/>
      <c r="K486" s="175"/>
      <c r="L486" s="175"/>
      <c r="M486" s="175"/>
      <c r="N486" s="175"/>
      <c r="O486" s="175"/>
      <c r="P486" s="175"/>
      <c r="Q486" s="175"/>
      <c r="R486" s="200"/>
      <c r="S486" s="175"/>
    </row>
    <row r="487" spans="2:19" ht="12.75" customHeight="1">
      <c r="B487" s="175"/>
      <c r="C487" s="175"/>
      <c r="D487" s="176"/>
      <c r="E487" s="176"/>
      <c r="F487" s="176"/>
      <c r="G487" s="213"/>
      <c r="H487" s="176"/>
      <c r="I487" s="176"/>
      <c r="K487" s="175"/>
      <c r="L487" s="175"/>
      <c r="M487" s="175"/>
      <c r="N487" s="175"/>
      <c r="O487" s="175"/>
      <c r="P487" s="175"/>
      <c r="Q487" s="175"/>
      <c r="R487" s="200"/>
      <c r="S487" s="175"/>
    </row>
    <row r="488" spans="2:19" ht="12.75" customHeight="1">
      <c r="B488" s="175"/>
      <c r="C488" s="175"/>
      <c r="D488" s="176"/>
      <c r="E488" s="176"/>
      <c r="F488" s="176"/>
      <c r="G488" s="213"/>
      <c r="H488" s="176"/>
      <c r="I488" s="176"/>
      <c r="K488" s="175"/>
      <c r="L488" s="175"/>
      <c r="M488" s="175"/>
      <c r="N488" s="175"/>
      <c r="O488" s="175"/>
      <c r="P488" s="175"/>
      <c r="Q488" s="175"/>
      <c r="R488" s="200"/>
      <c r="S488" s="175"/>
    </row>
    <row r="489" spans="2:19" ht="12.75" customHeight="1">
      <c r="B489" s="175"/>
      <c r="C489" s="175"/>
      <c r="D489" s="176"/>
      <c r="E489" s="176"/>
      <c r="F489" s="176"/>
      <c r="G489" s="213"/>
      <c r="H489" s="176"/>
      <c r="I489" s="176"/>
      <c r="K489" s="175"/>
      <c r="L489" s="175"/>
      <c r="M489" s="175"/>
      <c r="N489" s="175"/>
      <c r="O489" s="175"/>
      <c r="P489" s="175"/>
      <c r="Q489" s="175"/>
      <c r="R489" s="200"/>
      <c r="S489" s="175"/>
    </row>
    <row r="490" spans="2:19" ht="12.75" customHeight="1">
      <c r="B490" s="175"/>
      <c r="C490" s="175"/>
      <c r="D490" s="176"/>
      <c r="E490" s="176"/>
      <c r="F490" s="176"/>
      <c r="G490" s="213"/>
      <c r="H490" s="176"/>
      <c r="I490" s="176"/>
      <c r="K490" s="175"/>
      <c r="L490" s="175"/>
      <c r="M490" s="175"/>
      <c r="N490" s="175"/>
      <c r="O490" s="175"/>
      <c r="P490" s="175"/>
      <c r="Q490" s="175"/>
      <c r="R490" s="200"/>
      <c r="S490" s="175"/>
    </row>
    <row r="491" spans="2:19" ht="12.75" customHeight="1">
      <c r="B491" s="175"/>
      <c r="C491" s="175"/>
      <c r="D491" s="176"/>
      <c r="E491" s="176"/>
      <c r="F491" s="176"/>
      <c r="G491" s="213"/>
      <c r="H491" s="176"/>
      <c r="I491" s="176"/>
      <c r="K491" s="175"/>
      <c r="L491" s="175"/>
      <c r="M491" s="175"/>
      <c r="N491" s="175"/>
      <c r="O491" s="175"/>
      <c r="P491" s="175"/>
      <c r="Q491" s="175"/>
      <c r="R491" s="200"/>
      <c r="S491" s="175"/>
    </row>
    <row r="492" spans="2:19" ht="12.75" customHeight="1">
      <c r="B492" s="175"/>
      <c r="C492" s="175"/>
      <c r="D492" s="176"/>
      <c r="E492" s="176"/>
      <c r="F492" s="176"/>
      <c r="G492" s="213"/>
      <c r="H492" s="176"/>
      <c r="I492" s="176"/>
      <c r="K492" s="175"/>
      <c r="L492" s="175"/>
      <c r="M492" s="175"/>
      <c r="N492" s="175"/>
      <c r="O492" s="175"/>
      <c r="P492" s="175"/>
      <c r="Q492" s="175"/>
      <c r="R492" s="200"/>
      <c r="S492" s="175"/>
    </row>
    <row r="493" spans="2:19" ht="12.75" customHeight="1">
      <c r="B493" s="175"/>
      <c r="C493" s="175"/>
      <c r="D493" s="176"/>
      <c r="E493" s="176"/>
      <c r="F493" s="176"/>
      <c r="G493" s="213"/>
      <c r="H493" s="176"/>
      <c r="I493" s="176"/>
      <c r="K493" s="175"/>
      <c r="L493" s="175"/>
      <c r="M493" s="175"/>
      <c r="N493" s="175"/>
      <c r="O493" s="175"/>
      <c r="P493" s="175"/>
      <c r="Q493" s="175"/>
      <c r="R493" s="200"/>
      <c r="S493" s="175"/>
    </row>
    <row r="494" spans="2:19" ht="12.75" customHeight="1">
      <c r="B494" s="175"/>
      <c r="C494" s="175"/>
      <c r="D494" s="176"/>
      <c r="E494" s="176"/>
      <c r="F494" s="176"/>
      <c r="G494" s="213"/>
      <c r="H494" s="176"/>
      <c r="I494" s="176"/>
      <c r="K494" s="175"/>
      <c r="L494" s="175"/>
      <c r="M494" s="175"/>
      <c r="N494" s="175"/>
      <c r="O494" s="175"/>
      <c r="P494" s="175"/>
      <c r="Q494" s="175"/>
      <c r="R494" s="200"/>
      <c r="S494" s="175"/>
    </row>
    <row r="495" spans="2:19" ht="12.75" customHeight="1">
      <c r="B495" s="175"/>
      <c r="C495" s="175"/>
      <c r="D495" s="176"/>
      <c r="E495" s="176"/>
      <c r="F495" s="176"/>
      <c r="G495" s="213"/>
      <c r="H495" s="176"/>
      <c r="I495" s="176"/>
      <c r="K495" s="175"/>
      <c r="L495" s="175"/>
      <c r="M495" s="175"/>
      <c r="N495" s="175"/>
      <c r="O495" s="175"/>
      <c r="P495" s="175"/>
      <c r="Q495" s="175"/>
      <c r="R495" s="200"/>
      <c r="S495" s="175"/>
    </row>
    <row r="496" spans="2:19" ht="12.75" customHeight="1">
      <c r="B496" s="175"/>
      <c r="C496" s="175"/>
      <c r="D496" s="176"/>
      <c r="E496" s="176"/>
      <c r="F496" s="176"/>
      <c r="G496" s="213"/>
      <c r="H496" s="176"/>
      <c r="I496" s="176"/>
      <c r="K496" s="175"/>
      <c r="L496" s="175"/>
      <c r="M496" s="175"/>
      <c r="N496" s="175"/>
      <c r="O496" s="175"/>
      <c r="P496" s="175"/>
      <c r="Q496" s="175"/>
      <c r="R496" s="200"/>
      <c r="S496" s="175"/>
    </row>
    <row r="497" spans="2:19" ht="12.75" customHeight="1">
      <c r="B497" s="175"/>
      <c r="C497" s="175"/>
      <c r="D497" s="176"/>
      <c r="E497" s="176"/>
      <c r="F497" s="176"/>
      <c r="G497" s="213"/>
      <c r="H497" s="176"/>
      <c r="I497" s="176"/>
      <c r="K497" s="175"/>
      <c r="L497" s="175"/>
      <c r="M497" s="175"/>
      <c r="N497" s="175"/>
      <c r="O497" s="175"/>
      <c r="P497" s="175"/>
      <c r="Q497" s="175"/>
      <c r="R497" s="200"/>
      <c r="S497" s="175"/>
    </row>
    <row r="498" spans="2:19" ht="12.75" customHeight="1">
      <c r="B498" s="175"/>
      <c r="C498" s="175"/>
      <c r="D498" s="176"/>
      <c r="E498" s="176"/>
      <c r="F498" s="176"/>
      <c r="G498" s="213"/>
      <c r="H498" s="176"/>
      <c r="I498" s="176"/>
      <c r="K498" s="175"/>
      <c r="L498" s="175"/>
      <c r="M498" s="175"/>
      <c r="N498" s="175"/>
      <c r="O498" s="175"/>
      <c r="P498" s="175"/>
      <c r="Q498" s="175"/>
      <c r="R498" s="200"/>
      <c r="S498" s="175"/>
    </row>
    <row r="499" spans="2:19" ht="12.75" customHeight="1">
      <c r="B499" s="175"/>
      <c r="C499" s="175"/>
      <c r="D499" s="176"/>
      <c r="E499" s="176"/>
      <c r="F499" s="176"/>
      <c r="G499" s="213"/>
      <c r="H499" s="176"/>
      <c r="I499" s="176"/>
      <c r="K499" s="175"/>
      <c r="L499" s="175"/>
      <c r="M499" s="175"/>
      <c r="N499" s="175"/>
      <c r="O499" s="175"/>
      <c r="P499" s="175"/>
      <c r="Q499" s="175"/>
      <c r="R499" s="200"/>
      <c r="S499" s="175"/>
    </row>
    <row r="500" spans="2:19" ht="12.75" customHeight="1">
      <c r="B500" s="175"/>
      <c r="C500" s="175"/>
      <c r="D500" s="176"/>
      <c r="E500" s="176"/>
      <c r="F500" s="176"/>
      <c r="G500" s="213"/>
      <c r="H500" s="176"/>
      <c r="I500" s="176"/>
      <c r="K500" s="175"/>
      <c r="L500" s="175"/>
      <c r="M500" s="175"/>
      <c r="N500" s="175"/>
      <c r="O500" s="175"/>
      <c r="P500" s="175"/>
      <c r="Q500" s="175"/>
      <c r="R500" s="200"/>
      <c r="S500" s="175"/>
    </row>
    <row r="501" spans="2:19" ht="12.75" customHeight="1">
      <c r="B501" s="175"/>
      <c r="C501" s="175"/>
      <c r="D501" s="176"/>
      <c r="E501" s="176"/>
      <c r="F501" s="176"/>
      <c r="G501" s="213"/>
      <c r="H501" s="176"/>
      <c r="I501" s="176"/>
      <c r="K501" s="175"/>
      <c r="L501" s="175"/>
      <c r="M501" s="175"/>
      <c r="N501" s="175"/>
      <c r="O501" s="175"/>
      <c r="P501" s="175"/>
      <c r="Q501" s="175"/>
      <c r="R501" s="200"/>
      <c r="S501" s="175"/>
    </row>
    <row r="502" spans="2:19" ht="12.75" customHeight="1">
      <c r="B502" s="175"/>
      <c r="C502" s="175"/>
      <c r="D502" s="176"/>
      <c r="E502" s="176"/>
      <c r="F502" s="176"/>
      <c r="G502" s="213"/>
      <c r="H502" s="176"/>
      <c r="I502" s="176"/>
      <c r="K502" s="175"/>
      <c r="L502" s="175"/>
      <c r="M502" s="175"/>
      <c r="N502" s="175"/>
      <c r="O502" s="175"/>
      <c r="P502" s="175"/>
      <c r="Q502" s="175"/>
      <c r="R502" s="200"/>
      <c r="S502" s="175"/>
    </row>
    <row r="503" spans="2:19" ht="12.75" customHeight="1">
      <c r="B503" s="175"/>
      <c r="C503" s="175"/>
      <c r="D503" s="176"/>
      <c r="E503" s="176"/>
      <c r="F503" s="176"/>
      <c r="G503" s="213"/>
      <c r="H503" s="176"/>
      <c r="I503" s="176"/>
      <c r="K503" s="175"/>
      <c r="L503" s="175"/>
      <c r="M503" s="175"/>
      <c r="N503" s="175"/>
      <c r="O503" s="175"/>
      <c r="P503" s="175"/>
      <c r="Q503" s="175"/>
      <c r="R503" s="200"/>
      <c r="S503" s="175"/>
    </row>
    <row r="504" spans="2:19" ht="12.75" customHeight="1">
      <c r="B504" s="175"/>
      <c r="C504" s="175"/>
      <c r="D504" s="176"/>
      <c r="E504" s="176"/>
      <c r="F504" s="176"/>
      <c r="G504" s="213"/>
      <c r="H504" s="176"/>
      <c r="I504" s="176"/>
      <c r="K504" s="175"/>
      <c r="L504" s="175"/>
      <c r="M504" s="175"/>
      <c r="N504" s="175"/>
      <c r="O504" s="175"/>
      <c r="P504" s="175"/>
      <c r="Q504" s="175"/>
      <c r="R504" s="200"/>
      <c r="S504" s="175"/>
    </row>
    <row r="505" spans="2:19" ht="12.75" customHeight="1">
      <c r="B505" s="175"/>
      <c r="C505" s="175"/>
      <c r="D505" s="176"/>
      <c r="E505" s="176"/>
      <c r="F505" s="176"/>
      <c r="G505" s="213"/>
      <c r="H505" s="176"/>
      <c r="I505" s="176"/>
      <c r="K505" s="175"/>
      <c r="L505" s="175"/>
      <c r="M505" s="175"/>
      <c r="N505" s="175"/>
      <c r="O505" s="175"/>
      <c r="P505" s="175"/>
      <c r="Q505" s="175"/>
      <c r="R505" s="200"/>
      <c r="S505" s="175"/>
    </row>
    <row r="506" spans="2:19" ht="12.75" customHeight="1">
      <c r="B506" s="175"/>
      <c r="C506" s="175"/>
      <c r="D506" s="176"/>
      <c r="E506" s="176"/>
      <c r="F506" s="176"/>
      <c r="G506" s="213"/>
      <c r="H506" s="176"/>
      <c r="I506" s="176"/>
      <c r="K506" s="175"/>
      <c r="L506" s="175"/>
      <c r="M506" s="175"/>
      <c r="N506" s="175"/>
      <c r="O506" s="175"/>
      <c r="P506" s="175"/>
      <c r="Q506" s="175"/>
      <c r="R506" s="200"/>
      <c r="S506" s="175"/>
    </row>
    <row r="507" spans="2:19" ht="12.75" customHeight="1">
      <c r="B507" s="175"/>
      <c r="C507" s="175"/>
      <c r="D507" s="176"/>
      <c r="E507" s="176"/>
      <c r="F507" s="176"/>
      <c r="G507" s="213"/>
      <c r="H507" s="176"/>
      <c r="I507" s="176"/>
      <c r="K507" s="175"/>
      <c r="L507" s="175"/>
      <c r="M507" s="175"/>
      <c r="N507" s="175"/>
      <c r="O507" s="175"/>
      <c r="P507" s="175"/>
      <c r="Q507" s="175"/>
      <c r="R507" s="200"/>
      <c r="S507" s="175"/>
    </row>
    <row r="508" spans="2:19" ht="12.75" customHeight="1">
      <c r="B508" s="175"/>
      <c r="C508" s="175"/>
      <c r="D508" s="176"/>
      <c r="E508" s="176"/>
      <c r="F508" s="176"/>
      <c r="G508" s="213"/>
      <c r="H508" s="176"/>
      <c r="I508" s="176"/>
      <c r="K508" s="175"/>
      <c r="L508" s="175"/>
      <c r="M508" s="175"/>
      <c r="N508" s="175"/>
      <c r="O508" s="175"/>
      <c r="P508" s="175"/>
      <c r="Q508" s="175"/>
      <c r="R508" s="200"/>
      <c r="S508" s="175"/>
    </row>
    <row r="509" spans="2:19" ht="12.75" customHeight="1">
      <c r="B509" s="175"/>
      <c r="C509" s="175"/>
      <c r="D509" s="176"/>
      <c r="E509" s="176"/>
      <c r="F509" s="176"/>
      <c r="G509" s="213"/>
      <c r="H509" s="176"/>
      <c r="I509" s="176"/>
      <c r="K509" s="175"/>
      <c r="L509" s="175"/>
      <c r="M509" s="175"/>
      <c r="N509" s="175"/>
      <c r="O509" s="175"/>
      <c r="P509" s="175"/>
      <c r="Q509" s="175"/>
      <c r="R509" s="200"/>
      <c r="S509" s="175"/>
    </row>
    <row r="510" spans="2:19" ht="12.75" customHeight="1">
      <c r="B510" s="175"/>
      <c r="C510" s="175"/>
      <c r="D510" s="176"/>
      <c r="E510" s="176"/>
      <c r="F510" s="176"/>
      <c r="G510" s="213"/>
      <c r="H510" s="176"/>
      <c r="I510" s="176"/>
      <c r="K510" s="175"/>
      <c r="L510" s="175"/>
      <c r="M510" s="175"/>
      <c r="N510" s="175"/>
      <c r="O510" s="175"/>
      <c r="P510" s="175"/>
      <c r="Q510" s="175"/>
      <c r="R510" s="200"/>
      <c r="S510" s="175"/>
    </row>
    <row r="511" spans="2:19" ht="12.75" customHeight="1">
      <c r="B511" s="175"/>
      <c r="C511" s="175"/>
      <c r="D511" s="176"/>
      <c r="E511" s="176"/>
      <c r="F511" s="176"/>
      <c r="G511" s="213"/>
      <c r="H511" s="176"/>
      <c r="I511" s="176"/>
      <c r="K511" s="175"/>
      <c r="L511" s="175"/>
      <c r="M511" s="175"/>
      <c r="N511" s="175"/>
      <c r="O511" s="175"/>
      <c r="P511" s="175"/>
      <c r="Q511" s="175"/>
      <c r="R511" s="200"/>
      <c r="S511" s="175"/>
    </row>
    <row r="512" spans="2:19" ht="12.75" customHeight="1">
      <c r="B512" s="175"/>
      <c r="C512" s="175"/>
      <c r="D512" s="176"/>
      <c r="E512" s="176"/>
      <c r="F512" s="176"/>
      <c r="G512" s="213"/>
      <c r="H512" s="176"/>
      <c r="I512" s="176"/>
      <c r="K512" s="175"/>
      <c r="L512" s="175"/>
      <c r="M512" s="175"/>
      <c r="N512" s="175"/>
      <c r="O512" s="175"/>
      <c r="P512" s="175"/>
      <c r="Q512" s="175"/>
      <c r="R512" s="200"/>
      <c r="S512" s="175"/>
    </row>
    <row r="513" spans="2:19" ht="12.75" customHeight="1">
      <c r="B513" s="175"/>
      <c r="C513" s="175"/>
      <c r="D513" s="176"/>
      <c r="E513" s="176"/>
      <c r="F513" s="176"/>
      <c r="G513" s="213"/>
      <c r="H513" s="176"/>
      <c r="I513" s="176"/>
      <c r="K513" s="175"/>
      <c r="L513" s="175"/>
      <c r="M513" s="175"/>
      <c r="N513" s="175"/>
      <c r="O513" s="175"/>
      <c r="P513" s="175"/>
      <c r="Q513" s="175"/>
      <c r="R513" s="200"/>
      <c r="S513" s="175"/>
    </row>
    <row r="514" spans="2:19" ht="12.75" customHeight="1">
      <c r="B514" s="175"/>
      <c r="C514" s="175"/>
      <c r="D514" s="176"/>
      <c r="E514" s="176"/>
      <c r="F514" s="176"/>
      <c r="G514" s="213"/>
      <c r="H514" s="176"/>
      <c r="I514" s="176"/>
      <c r="K514" s="175"/>
      <c r="L514" s="175"/>
      <c r="M514" s="175"/>
      <c r="N514" s="175"/>
      <c r="O514" s="175"/>
      <c r="P514" s="175"/>
      <c r="Q514" s="175"/>
      <c r="R514" s="200"/>
      <c r="S514" s="175"/>
    </row>
    <row r="515" spans="2:19" ht="12.75" customHeight="1">
      <c r="B515" s="175"/>
      <c r="C515" s="175"/>
      <c r="D515" s="176"/>
      <c r="E515" s="176"/>
      <c r="F515" s="176"/>
      <c r="G515" s="213"/>
      <c r="H515" s="176"/>
      <c r="I515" s="176"/>
      <c r="K515" s="175"/>
      <c r="L515" s="175"/>
      <c r="M515" s="175"/>
      <c r="N515" s="175"/>
      <c r="O515" s="175"/>
      <c r="P515" s="175"/>
      <c r="Q515" s="175"/>
      <c r="R515" s="200"/>
      <c r="S515" s="175"/>
    </row>
    <row r="516" spans="2:19" ht="12.75" customHeight="1">
      <c r="B516" s="175"/>
      <c r="C516" s="175"/>
      <c r="D516" s="176"/>
      <c r="E516" s="176"/>
      <c r="F516" s="176"/>
      <c r="G516" s="213"/>
      <c r="H516" s="176"/>
      <c r="I516" s="176"/>
      <c r="K516" s="175"/>
      <c r="L516" s="175"/>
      <c r="M516" s="175"/>
      <c r="N516" s="175"/>
      <c r="O516" s="175"/>
      <c r="P516" s="175"/>
      <c r="Q516" s="175"/>
      <c r="R516" s="200"/>
      <c r="S516" s="175"/>
    </row>
    <row r="517" spans="2:19" ht="12.75" customHeight="1">
      <c r="B517" s="175"/>
      <c r="C517" s="175"/>
      <c r="D517" s="176"/>
      <c r="E517" s="176"/>
      <c r="F517" s="176"/>
      <c r="G517" s="213"/>
      <c r="H517" s="176"/>
      <c r="I517" s="176"/>
      <c r="K517" s="175"/>
      <c r="L517" s="175"/>
      <c r="M517" s="175"/>
      <c r="N517" s="175"/>
      <c r="O517" s="175"/>
      <c r="P517" s="175"/>
      <c r="Q517" s="175"/>
      <c r="R517" s="200"/>
      <c r="S517" s="175"/>
    </row>
    <row r="518" spans="2:19" ht="12.75" customHeight="1">
      <c r="B518" s="175"/>
      <c r="C518" s="175"/>
      <c r="D518" s="176"/>
      <c r="E518" s="176"/>
      <c r="F518" s="176"/>
      <c r="G518" s="213"/>
      <c r="H518" s="176"/>
      <c r="I518" s="176"/>
      <c r="K518" s="175"/>
      <c r="L518" s="175"/>
      <c r="M518" s="175"/>
      <c r="N518" s="175"/>
      <c r="O518" s="175"/>
      <c r="P518" s="175"/>
      <c r="Q518" s="175"/>
      <c r="R518" s="200"/>
      <c r="S518" s="175"/>
    </row>
    <row r="519" spans="2:19" ht="12.75" customHeight="1">
      <c r="B519" s="175"/>
      <c r="C519" s="175"/>
      <c r="D519" s="176"/>
      <c r="E519" s="176"/>
      <c r="F519" s="176"/>
      <c r="G519" s="213"/>
      <c r="H519" s="176"/>
      <c r="I519" s="176"/>
      <c r="K519" s="175"/>
      <c r="L519" s="175"/>
      <c r="M519" s="175"/>
      <c r="N519" s="175"/>
      <c r="O519" s="175"/>
      <c r="P519" s="175"/>
      <c r="Q519" s="175"/>
      <c r="R519" s="200"/>
      <c r="S519" s="175"/>
    </row>
    <row r="520" spans="2:19" ht="12.75" customHeight="1">
      <c r="B520" s="175"/>
      <c r="C520" s="175"/>
      <c r="D520" s="176"/>
      <c r="E520" s="176"/>
      <c r="F520" s="176"/>
      <c r="G520" s="213"/>
      <c r="H520" s="176"/>
      <c r="I520" s="176"/>
      <c r="K520" s="175"/>
      <c r="L520" s="175"/>
      <c r="M520" s="175"/>
      <c r="N520" s="175"/>
      <c r="O520" s="175"/>
      <c r="P520" s="175"/>
      <c r="Q520" s="175"/>
      <c r="R520" s="200"/>
      <c r="S520" s="175"/>
    </row>
    <row r="521" spans="2:19" ht="12.75" customHeight="1">
      <c r="B521" s="175"/>
      <c r="C521" s="175"/>
      <c r="D521" s="176"/>
      <c r="E521" s="176"/>
      <c r="F521" s="176"/>
      <c r="G521" s="213"/>
      <c r="H521" s="176"/>
      <c r="I521" s="176"/>
      <c r="K521" s="175"/>
      <c r="L521" s="175"/>
      <c r="M521" s="175"/>
      <c r="N521" s="175"/>
      <c r="O521" s="175"/>
      <c r="P521" s="175"/>
      <c r="Q521" s="175"/>
      <c r="R521" s="200"/>
      <c r="S521" s="175"/>
    </row>
    <row r="522" spans="2:19" ht="12.75" customHeight="1">
      <c r="B522" s="175"/>
      <c r="C522" s="175"/>
      <c r="D522" s="176"/>
      <c r="E522" s="176"/>
      <c r="F522" s="176"/>
      <c r="G522" s="213"/>
      <c r="H522" s="176"/>
      <c r="I522" s="176"/>
      <c r="K522" s="175"/>
      <c r="L522" s="175"/>
      <c r="M522" s="175"/>
      <c r="N522" s="175"/>
      <c r="O522" s="175"/>
      <c r="P522" s="175"/>
      <c r="Q522" s="175"/>
      <c r="R522" s="200"/>
      <c r="S522" s="175"/>
    </row>
    <row r="523" spans="2:19" ht="12.75" customHeight="1">
      <c r="B523" s="175"/>
      <c r="C523" s="175"/>
      <c r="D523" s="176"/>
      <c r="E523" s="176"/>
      <c r="F523" s="176"/>
      <c r="G523" s="213"/>
      <c r="H523" s="176"/>
      <c r="I523" s="176"/>
      <c r="K523" s="175"/>
      <c r="L523" s="175"/>
      <c r="M523" s="175"/>
      <c r="N523" s="175"/>
      <c r="O523" s="175"/>
      <c r="P523" s="175"/>
      <c r="Q523" s="175"/>
      <c r="R523" s="200"/>
      <c r="S523" s="175"/>
    </row>
    <row r="524" spans="2:19" ht="12.75" customHeight="1">
      <c r="B524" s="175"/>
      <c r="C524" s="175"/>
      <c r="D524" s="176"/>
      <c r="E524" s="176"/>
      <c r="F524" s="176"/>
      <c r="G524" s="213"/>
      <c r="H524" s="176"/>
      <c r="I524" s="176"/>
      <c r="K524" s="175"/>
      <c r="L524" s="175"/>
      <c r="M524" s="175"/>
      <c r="N524" s="175"/>
      <c r="O524" s="175"/>
      <c r="P524" s="175"/>
      <c r="Q524" s="175"/>
      <c r="R524" s="200"/>
      <c r="S524" s="175"/>
    </row>
    <row r="525" spans="2:19" ht="12.75" customHeight="1">
      <c r="B525" s="175"/>
      <c r="C525" s="175"/>
      <c r="D525" s="176"/>
      <c r="E525" s="176"/>
      <c r="F525" s="176"/>
      <c r="G525" s="213"/>
      <c r="H525" s="176"/>
      <c r="I525" s="176"/>
      <c r="K525" s="175"/>
      <c r="L525" s="175"/>
      <c r="M525" s="175"/>
      <c r="N525" s="175"/>
      <c r="O525" s="175"/>
      <c r="P525" s="175"/>
      <c r="Q525" s="175"/>
      <c r="R525" s="200"/>
      <c r="S525" s="175"/>
    </row>
    <row r="526" spans="2:19" ht="12.75" customHeight="1">
      <c r="B526" s="175"/>
      <c r="C526" s="175"/>
      <c r="D526" s="176"/>
      <c r="E526" s="176"/>
      <c r="F526" s="176"/>
      <c r="G526" s="213"/>
      <c r="H526" s="176"/>
      <c r="I526" s="176"/>
      <c r="K526" s="175"/>
      <c r="L526" s="175"/>
      <c r="M526" s="175"/>
      <c r="N526" s="175"/>
      <c r="O526" s="175"/>
      <c r="P526" s="175"/>
      <c r="Q526" s="175"/>
      <c r="R526" s="200"/>
      <c r="S526" s="175"/>
    </row>
    <row r="527" spans="2:19" ht="12.75" customHeight="1">
      <c r="B527" s="175"/>
      <c r="C527" s="175"/>
      <c r="D527" s="176"/>
      <c r="E527" s="176"/>
      <c r="F527" s="176"/>
      <c r="G527" s="213"/>
      <c r="H527" s="176"/>
      <c r="I527" s="176"/>
      <c r="K527" s="175"/>
      <c r="L527" s="175"/>
      <c r="M527" s="175"/>
      <c r="N527" s="175"/>
      <c r="O527" s="175"/>
      <c r="P527" s="175"/>
      <c r="Q527" s="175"/>
      <c r="R527" s="200"/>
      <c r="S527" s="175"/>
    </row>
    <row r="528" spans="2:19" ht="12.75" customHeight="1">
      <c r="B528" s="175"/>
      <c r="C528" s="175"/>
      <c r="D528" s="176"/>
      <c r="E528" s="176"/>
      <c r="F528" s="176"/>
      <c r="G528" s="213"/>
      <c r="H528" s="176"/>
      <c r="I528" s="176"/>
      <c r="K528" s="175"/>
      <c r="L528" s="175"/>
      <c r="M528" s="175"/>
      <c r="N528" s="175"/>
      <c r="O528" s="175"/>
      <c r="P528" s="175"/>
      <c r="Q528" s="175"/>
      <c r="R528" s="200"/>
      <c r="S528" s="175"/>
    </row>
    <row r="529" spans="2:19" ht="12.75" customHeight="1">
      <c r="B529" s="175"/>
      <c r="C529" s="175"/>
      <c r="D529" s="176"/>
      <c r="E529" s="176"/>
      <c r="F529" s="176"/>
      <c r="G529" s="213"/>
      <c r="H529" s="176"/>
      <c r="I529" s="176"/>
      <c r="K529" s="175"/>
      <c r="L529" s="175"/>
      <c r="M529" s="175"/>
      <c r="N529" s="175"/>
      <c r="O529" s="175"/>
      <c r="P529" s="175"/>
      <c r="Q529" s="175"/>
      <c r="R529" s="200"/>
      <c r="S529" s="175"/>
    </row>
    <row r="530" spans="2:19" ht="12.75" customHeight="1">
      <c r="B530" s="175"/>
      <c r="C530" s="175"/>
      <c r="D530" s="176"/>
      <c r="E530" s="176"/>
      <c r="F530" s="176"/>
      <c r="G530" s="213"/>
      <c r="H530" s="176"/>
      <c r="I530" s="176"/>
      <c r="K530" s="175"/>
      <c r="L530" s="175"/>
      <c r="M530" s="175"/>
      <c r="N530" s="175"/>
      <c r="O530" s="175"/>
      <c r="P530" s="175"/>
      <c r="Q530" s="175"/>
      <c r="R530" s="200"/>
      <c r="S530" s="175"/>
    </row>
    <row r="531" spans="2:19" ht="12.75" customHeight="1">
      <c r="B531" s="175"/>
      <c r="C531" s="175"/>
      <c r="D531" s="176"/>
      <c r="E531" s="176"/>
      <c r="F531" s="176"/>
      <c r="G531" s="213"/>
      <c r="H531" s="176"/>
      <c r="I531" s="176"/>
      <c r="K531" s="175"/>
      <c r="L531" s="175"/>
      <c r="M531" s="175"/>
      <c r="N531" s="175"/>
      <c r="O531" s="175"/>
      <c r="P531" s="175"/>
      <c r="Q531" s="175"/>
      <c r="R531" s="200"/>
      <c r="S531" s="175"/>
    </row>
    <row r="532" spans="2:19" ht="12.75" customHeight="1">
      <c r="B532" s="175"/>
      <c r="C532" s="175"/>
      <c r="D532" s="176"/>
      <c r="E532" s="176"/>
      <c r="F532" s="176"/>
      <c r="G532" s="213"/>
      <c r="H532" s="176"/>
      <c r="I532" s="176"/>
      <c r="K532" s="175"/>
      <c r="L532" s="175"/>
      <c r="M532" s="175"/>
      <c r="N532" s="175"/>
      <c r="O532" s="175"/>
      <c r="P532" s="175"/>
      <c r="Q532" s="175"/>
      <c r="R532" s="200"/>
      <c r="S532" s="175"/>
    </row>
    <row r="533" spans="2:19" ht="12.75" customHeight="1">
      <c r="B533" s="175"/>
      <c r="C533" s="175"/>
      <c r="D533" s="176"/>
      <c r="E533" s="176"/>
      <c r="F533" s="176"/>
      <c r="G533" s="213"/>
      <c r="H533" s="176"/>
      <c r="I533" s="176"/>
      <c r="K533" s="175"/>
      <c r="L533" s="175"/>
      <c r="M533" s="175"/>
      <c r="N533" s="175"/>
      <c r="O533" s="175"/>
      <c r="P533" s="175"/>
      <c r="Q533" s="175"/>
      <c r="R533" s="200"/>
      <c r="S533" s="175"/>
    </row>
    <row r="534" spans="2:19" ht="12.75" customHeight="1">
      <c r="B534" s="175"/>
      <c r="C534" s="175"/>
      <c r="D534" s="176"/>
      <c r="E534" s="176"/>
      <c r="F534" s="176"/>
      <c r="G534" s="213"/>
      <c r="H534" s="176"/>
      <c r="I534" s="176"/>
      <c r="K534" s="175"/>
      <c r="L534" s="175"/>
      <c r="M534" s="175"/>
      <c r="N534" s="175"/>
      <c r="O534" s="175"/>
      <c r="P534" s="175"/>
      <c r="Q534" s="175"/>
      <c r="R534" s="200"/>
      <c r="S534" s="175"/>
    </row>
    <row r="535" spans="2:19" ht="12.75" customHeight="1">
      <c r="B535" s="175"/>
      <c r="C535" s="175"/>
      <c r="D535" s="176"/>
      <c r="E535" s="176"/>
      <c r="F535" s="176"/>
      <c r="G535" s="213"/>
      <c r="H535" s="176"/>
      <c r="I535" s="176"/>
      <c r="K535" s="175"/>
      <c r="L535" s="175"/>
      <c r="M535" s="175"/>
      <c r="N535" s="175"/>
      <c r="O535" s="175"/>
      <c r="P535" s="175"/>
      <c r="Q535" s="175"/>
      <c r="R535" s="200"/>
      <c r="S535" s="175"/>
    </row>
    <row r="536" spans="2:19" ht="12.75" customHeight="1">
      <c r="B536" s="175"/>
      <c r="C536" s="175"/>
      <c r="D536" s="176"/>
      <c r="E536" s="176"/>
      <c r="F536" s="176"/>
      <c r="G536" s="213"/>
      <c r="H536" s="176"/>
      <c r="I536" s="176"/>
      <c r="K536" s="175"/>
      <c r="L536" s="175"/>
      <c r="M536" s="175"/>
      <c r="N536" s="175"/>
      <c r="O536" s="175"/>
      <c r="P536" s="175"/>
      <c r="Q536" s="175"/>
      <c r="R536" s="200"/>
      <c r="S536" s="175"/>
    </row>
    <row r="537" spans="2:19" ht="12.75" customHeight="1">
      <c r="B537" s="175"/>
      <c r="C537" s="175"/>
      <c r="D537" s="176"/>
      <c r="E537" s="176"/>
      <c r="F537" s="176"/>
      <c r="G537" s="213"/>
      <c r="H537" s="176"/>
      <c r="I537" s="176"/>
      <c r="K537" s="175"/>
      <c r="L537" s="175"/>
      <c r="M537" s="175"/>
      <c r="N537" s="175"/>
      <c r="O537" s="175"/>
      <c r="P537" s="175"/>
      <c r="Q537" s="175"/>
      <c r="R537" s="200"/>
      <c r="S537" s="175"/>
    </row>
    <row r="538" spans="2:19" ht="12.75" customHeight="1">
      <c r="B538" s="175"/>
      <c r="C538" s="175"/>
      <c r="D538" s="176"/>
      <c r="E538" s="176"/>
      <c r="F538" s="176"/>
      <c r="G538" s="213"/>
      <c r="H538" s="176"/>
      <c r="I538" s="176"/>
      <c r="K538" s="175"/>
      <c r="L538" s="175"/>
      <c r="M538" s="175"/>
      <c r="N538" s="175"/>
      <c r="O538" s="175"/>
      <c r="P538" s="175"/>
      <c r="Q538" s="175"/>
      <c r="R538" s="200"/>
      <c r="S538" s="175"/>
    </row>
    <row r="539" spans="2:19" ht="12.75" customHeight="1">
      <c r="B539" s="175"/>
      <c r="C539" s="175"/>
      <c r="D539" s="176"/>
      <c r="E539" s="176"/>
      <c r="F539" s="176"/>
      <c r="G539" s="213"/>
      <c r="H539" s="176"/>
      <c r="I539" s="176"/>
      <c r="K539" s="175"/>
      <c r="L539" s="175"/>
      <c r="M539" s="175"/>
      <c r="N539" s="175"/>
      <c r="O539" s="175"/>
      <c r="P539" s="175"/>
      <c r="Q539" s="175"/>
      <c r="R539" s="200"/>
      <c r="S539" s="175"/>
    </row>
    <row r="540" spans="2:19" ht="12.75" customHeight="1">
      <c r="B540" s="175"/>
      <c r="C540" s="175"/>
      <c r="D540" s="176"/>
      <c r="E540" s="176"/>
      <c r="F540" s="176"/>
      <c r="G540" s="213"/>
      <c r="H540" s="176"/>
      <c r="I540" s="176"/>
      <c r="K540" s="175"/>
      <c r="L540" s="175"/>
      <c r="M540" s="175"/>
      <c r="N540" s="175"/>
      <c r="O540" s="175"/>
      <c r="P540" s="175"/>
      <c r="Q540" s="175"/>
      <c r="R540" s="200"/>
      <c r="S540" s="175"/>
    </row>
    <row r="541" spans="2:19" ht="12.75" customHeight="1">
      <c r="B541" s="175"/>
      <c r="C541" s="175"/>
      <c r="D541" s="176"/>
      <c r="E541" s="176"/>
      <c r="F541" s="176"/>
      <c r="G541" s="213"/>
      <c r="H541" s="176"/>
      <c r="I541" s="176"/>
      <c r="K541" s="175"/>
      <c r="L541" s="175"/>
      <c r="M541" s="175"/>
      <c r="N541" s="175"/>
      <c r="O541" s="175"/>
      <c r="P541" s="175"/>
      <c r="Q541" s="175"/>
      <c r="R541" s="200"/>
      <c r="S541" s="175"/>
    </row>
    <row r="542" spans="2:19" ht="12.75" customHeight="1">
      <c r="B542" s="175"/>
      <c r="C542" s="175"/>
      <c r="D542" s="176"/>
      <c r="E542" s="176"/>
      <c r="F542" s="176"/>
      <c r="G542" s="213"/>
      <c r="H542" s="176"/>
      <c r="I542" s="176"/>
      <c r="K542" s="175"/>
      <c r="L542" s="175"/>
      <c r="M542" s="175"/>
      <c r="N542" s="175"/>
      <c r="O542" s="175"/>
      <c r="P542" s="175"/>
      <c r="Q542" s="175"/>
      <c r="R542" s="200"/>
      <c r="S542" s="175"/>
    </row>
    <row r="543" spans="2:19" ht="12.75" customHeight="1">
      <c r="B543" s="175"/>
      <c r="C543" s="175"/>
      <c r="D543" s="176"/>
      <c r="E543" s="176"/>
      <c r="F543" s="176"/>
      <c r="G543" s="213"/>
      <c r="H543" s="176"/>
      <c r="I543" s="176"/>
      <c r="K543" s="175"/>
      <c r="L543" s="175"/>
      <c r="M543" s="175"/>
      <c r="N543" s="175"/>
      <c r="O543" s="175"/>
      <c r="P543" s="175"/>
      <c r="Q543" s="175"/>
      <c r="R543" s="200"/>
      <c r="S543" s="175"/>
    </row>
    <row r="544" spans="2:19" ht="12.75" customHeight="1">
      <c r="B544" s="175"/>
      <c r="C544" s="175"/>
      <c r="D544" s="176"/>
      <c r="E544" s="176"/>
      <c r="F544" s="176"/>
      <c r="G544" s="213"/>
      <c r="H544" s="176"/>
      <c r="I544" s="176"/>
      <c r="K544" s="175"/>
      <c r="L544" s="175"/>
      <c r="M544" s="175"/>
      <c r="N544" s="175"/>
      <c r="O544" s="175"/>
      <c r="P544" s="175"/>
      <c r="Q544" s="175"/>
      <c r="R544" s="200"/>
      <c r="S544" s="175"/>
    </row>
    <row r="545" spans="2:19" ht="12.75" customHeight="1">
      <c r="B545" s="175"/>
      <c r="C545" s="175"/>
      <c r="D545" s="176"/>
      <c r="E545" s="176"/>
      <c r="F545" s="176"/>
      <c r="G545" s="213"/>
      <c r="H545" s="176"/>
      <c r="I545" s="176"/>
      <c r="K545" s="175"/>
      <c r="L545" s="175"/>
      <c r="M545" s="175"/>
      <c r="N545" s="175"/>
      <c r="O545" s="175"/>
      <c r="P545" s="175"/>
      <c r="Q545" s="175"/>
      <c r="R545" s="200"/>
      <c r="S545" s="175"/>
    </row>
    <row r="546" spans="2:19" ht="12.75" customHeight="1">
      <c r="B546" s="175"/>
      <c r="C546" s="175"/>
      <c r="D546" s="176"/>
      <c r="E546" s="176"/>
      <c r="F546" s="176"/>
      <c r="G546" s="213"/>
      <c r="H546" s="176"/>
      <c r="I546" s="176"/>
      <c r="K546" s="175"/>
      <c r="L546" s="175"/>
      <c r="M546" s="175"/>
      <c r="N546" s="175"/>
      <c r="O546" s="175"/>
      <c r="P546" s="175"/>
      <c r="Q546" s="175"/>
      <c r="R546" s="200"/>
      <c r="S546" s="175"/>
    </row>
    <row r="547" spans="2:19" ht="12.75" customHeight="1">
      <c r="B547" s="175"/>
      <c r="C547" s="175"/>
      <c r="D547" s="176"/>
      <c r="E547" s="176"/>
      <c r="F547" s="176"/>
      <c r="G547" s="213"/>
      <c r="H547" s="176"/>
      <c r="I547" s="176"/>
      <c r="K547" s="175"/>
      <c r="L547" s="175"/>
      <c r="M547" s="175"/>
      <c r="N547" s="175"/>
      <c r="O547" s="175"/>
      <c r="P547" s="175"/>
      <c r="Q547" s="175"/>
      <c r="R547" s="200"/>
      <c r="S547" s="175"/>
    </row>
    <row r="548" spans="2:19" ht="12.75" customHeight="1">
      <c r="B548" s="175"/>
      <c r="C548" s="175"/>
      <c r="D548" s="176"/>
      <c r="E548" s="176"/>
      <c r="F548" s="176"/>
      <c r="G548" s="213"/>
      <c r="H548" s="176"/>
      <c r="I548" s="176"/>
      <c r="K548" s="175"/>
      <c r="L548" s="175"/>
      <c r="M548" s="175"/>
      <c r="N548" s="175"/>
      <c r="O548" s="175"/>
      <c r="P548" s="175"/>
      <c r="Q548" s="175"/>
      <c r="R548" s="200"/>
      <c r="S548" s="175"/>
    </row>
    <row r="549" spans="2:19" ht="12.75" customHeight="1">
      <c r="B549" s="175"/>
      <c r="C549" s="175"/>
      <c r="D549" s="176"/>
      <c r="E549" s="176"/>
      <c r="F549" s="176"/>
      <c r="G549" s="213"/>
      <c r="H549" s="176"/>
      <c r="I549" s="176"/>
      <c r="K549" s="175"/>
      <c r="L549" s="175"/>
      <c r="M549" s="175"/>
      <c r="N549" s="175"/>
      <c r="O549" s="175"/>
      <c r="P549" s="175"/>
      <c r="Q549" s="175"/>
      <c r="R549" s="200"/>
      <c r="S549" s="175"/>
    </row>
    <row r="550" spans="2:19" ht="12.75" customHeight="1">
      <c r="B550" s="175"/>
      <c r="C550" s="175"/>
      <c r="D550" s="176"/>
      <c r="E550" s="176"/>
      <c r="F550" s="176"/>
      <c r="G550" s="213"/>
      <c r="H550" s="176"/>
      <c r="I550" s="176"/>
      <c r="K550" s="175"/>
      <c r="L550" s="175"/>
      <c r="M550" s="175"/>
      <c r="N550" s="175"/>
      <c r="O550" s="175"/>
      <c r="P550" s="175"/>
      <c r="Q550" s="175"/>
      <c r="R550" s="200"/>
      <c r="S550" s="175"/>
    </row>
    <row r="551" spans="2:19" ht="12.75" customHeight="1">
      <c r="B551" s="175"/>
      <c r="C551" s="175"/>
      <c r="D551" s="176"/>
      <c r="E551" s="176"/>
      <c r="F551" s="176"/>
      <c r="G551" s="213"/>
      <c r="H551" s="176"/>
      <c r="I551" s="176"/>
      <c r="K551" s="175"/>
      <c r="L551" s="175"/>
      <c r="M551" s="175"/>
      <c r="N551" s="175"/>
      <c r="O551" s="175"/>
      <c r="P551" s="175"/>
      <c r="Q551" s="175"/>
      <c r="R551" s="200"/>
      <c r="S551" s="175"/>
    </row>
    <row r="552" spans="2:19" ht="12.75" customHeight="1">
      <c r="B552" s="175"/>
      <c r="C552" s="175"/>
      <c r="D552" s="176"/>
      <c r="E552" s="176"/>
      <c r="F552" s="176"/>
      <c r="G552" s="213"/>
      <c r="H552" s="176"/>
      <c r="I552" s="176"/>
      <c r="K552" s="175"/>
      <c r="L552" s="175"/>
      <c r="M552" s="175"/>
      <c r="N552" s="175"/>
      <c r="O552" s="175"/>
      <c r="P552" s="175"/>
      <c r="Q552" s="175"/>
      <c r="R552" s="200"/>
      <c r="S552" s="175"/>
    </row>
    <row r="553" spans="2:19" ht="12.75" customHeight="1">
      <c r="B553" s="175"/>
      <c r="C553" s="175"/>
      <c r="D553" s="176"/>
      <c r="E553" s="176"/>
      <c r="F553" s="176"/>
      <c r="G553" s="213"/>
      <c r="H553" s="176"/>
      <c r="I553" s="176"/>
      <c r="K553" s="175"/>
      <c r="L553" s="175"/>
      <c r="M553" s="175"/>
      <c r="N553" s="175"/>
      <c r="O553" s="175"/>
      <c r="P553" s="175"/>
      <c r="Q553" s="175"/>
      <c r="R553" s="200"/>
      <c r="S553" s="175"/>
    </row>
    <row r="554" spans="2:19" ht="12.75" customHeight="1">
      <c r="B554" s="175"/>
      <c r="C554" s="175"/>
      <c r="D554" s="176"/>
      <c r="E554" s="176"/>
      <c r="F554" s="176"/>
      <c r="G554" s="213"/>
      <c r="H554" s="176"/>
      <c r="I554" s="176"/>
      <c r="K554" s="175"/>
      <c r="L554" s="175"/>
      <c r="M554" s="175"/>
      <c r="N554" s="175"/>
      <c r="O554" s="175"/>
      <c r="P554" s="175"/>
      <c r="Q554" s="175"/>
      <c r="R554" s="200"/>
      <c r="S554" s="175"/>
    </row>
    <row r="555" spans="2:19" ht="12.75" customHeight="1">
      <c r="B555" s="175"/>
      <c r="C555" s="175"/>
      <c r="D555" s="176"/>
      <c r="E555" s="176"/>
      <c r="F555" s="176"/>
      <c r="G555" s="213"/>
      <c r="H555" s="176"/>
      <c r="I555" s="176"/>
      <c r="K555" s="175"/>
      <c r="L555" s="175"/>
      <c r="M555" s="175"/>
      <c r="N555" s="175"/>
      <c r="O555" s="175"/>
      <c r="P555" s="175"/>
      <c r="Q555" s="175"/>
      <c r="R555" s="200"/>
      <c r="S555" s="175"/>
    </row>
    <row r="556" spans="2:19" ht="12.75" customHeight="1">
      <c r="B556" s="175"/>
      <c r="C556" s="175"/>
      <c r="D556" s="176"/>
      <c r="E556" s="176"/>
      <c r="F556" s="176"/>
      <c r="G556" s="213"/>
      <c r="H556" s="176"/>
      <c r="I556" s="176"/>
      <c r="K556" s="175"/>
      <c r="L556" s="175"/>
      <c r="M556" s="175"/>
      <c r="N556" s="175"/>
      <c r="O556" s="175"/>
      <c r="P556" s="175"/>
      <c r="Q556" s="175"/>
      <c r="R556" s="200"/>
      <c r="S556" s="175"/>
    </row>
    <row r="557" spans="2:19" ht="12.75" customHeight="1">
      <c r="B557" s="175"/>
      <c r="C557" s="175"/>
      <c r="D557" s="176"/>
      <c r="E557" s="176"/>
      <c r="F557" s="176"/>
      <c r="G557" s="213"/>
      <c r="H557" s="176"/>
      <c r="I557" s="176"/>
      <c r="K557" s="175"/>
      <c r="L557" s="175"/>
      <c r="M557" s="175"/>
      <c r="N557" s="175"/>
      <c r="O557" s="175"/>
      <c r="P557" s="175"/>
      <c r="Q557" s="175"/>
      <c r="R557" s="200"/>
      <c r="S557" s="175"/>
    </row>
    <row r="558" spans="2:19" ht="12.75" customHeight="1">
      <c r="B558" s="175"/>
      <c r="C558" s="175"/>
      <c r="D558" s="176"/>
      <c r="E558" s="176"/>
      <c r="F558" s="176"/>
      <c r="G558" s="213"/>
      <c r="H558" s="176"/>
      <c r="I558" s="176"/>
      <c r="K558" s="175"/>
      <c r="L558" s="175"/>
      <c r="M558" s="175"/>
      <c r="N558" s="175"/>
      <c r="O558" s="175"/>
      <c r="P558" s="175"/>
      <c r="Q558" s="175"/>
      <c r="R558" s="200"/>
      <c r="S558" s="175"/>
    </row>
    <row r="559" spans="2:19" ht="12.75" customHeight="1">
      <c r="B559" s="175"/>
      <c r="C559" s="175"/>
      <c r="D559" s="176"/>
      <c r="E559" s="176"/>
      <c r="F559" s="176"/>
      <c r="G559" s="213"/>
      <c r="H559" s="176"/>
      <c r="I559" s="176"/>
      <c r="K559" s="175"/>
      <c r="L559" s="175"/>
      <c r="M559" s="175"/>
      <c r="N559" s="175"/>
      <c r="O559" s="175"/>
      <c r="P559" s="175"/>
      <c r="Q559" s="175"/>
      <c r="R559" s="200"/>
      <c r="S559" s="175"/>
    </row>
    <row r="560" spans="2:19" ht="12.75" customHeight="1">
      <c r="B560" s="175"/>
      <c r="C560" s="175"/>
      <c r="D560" s="176"/>
      <c r="E560" s="176"/>
      <c r="F560" s="176"/>
      <c r="G560" s="213"/>
      <c r="H560" s="176"/>
      <c r="I560" s="176"/>
      <c r="K560" s="175"/>
      <c r="L560" s="175"/>
      <c r="M560" s="175"/>
      <c r="N560" s="175"/>
      <c r="O560" s="175"/>
      <c r="P560" s="175"/>
      <c r="Q560" s="175"/>
      <c r="R560" s="200"/>
      <c r="S560" s="175"/>
    </row>
    <row r="561" spans="2:19" ht="12.75" customHeight="1">
      <c r="B561" s="175"/>
      <c r="C561" s="175"/>
      <c r="D561" s="176"/>
      <c r="E561" s="176"/>
      <c r="F561" s="176"/>
      <c r="G561" s="213"/>
      <c r="H561" s="176"/>
      <c r="I561" s="176"/>
      <c r="K561" s="175"/>
      <c r="L561" s="175"/>
      <c r="M561" s="175"/>
      <c r="N561" s="175"/>
      <c r="O561" s="175"/>
      <c r="P561" s="175"/>
      <c r="Q561" s="175"/>
      <c r="R561" s="200"/>
      <c r="S561" s="175"/>
    </row>
    <row r="562" spans="2:19" ht="12.75" customHeight="1">
      <c r="B562" s="175"/>
      <c r="C562" s="175"/>
      <c r="D562" s="176"/>
      <c r="E562" s="176"/>
      <c r="F562" s="176"/>
      <c r="G562" s="213"/>
      <c r="H562" s="176"/>
      <c r="I562" s="176"/>
      <c r="K562" s="175"/>
      <c r="L562" s="175"/>
      <c r="M562" s="175"/>
      <c r="N562" s="175"/>
      <c r="O562" s="175"/>
      <c r="P562" s="175"/>
      <c r="Q562" s="175"/>
      <c r="R562" s="200"/>
      <c r="S562" s="175"/>
    </row>
    <row r="563" spans="2:19" ht="12.75" customHeight="1">
      <c r="B563" s="175"/>
      <c r="C563" s="175"/>
      <c r="D563" s="176"/>
      <c r="E563" s="176"/>
      <c r="F563" s="176"/>
      <c r="G563" s="213"/>
      <c r="H563" s="176"/>
      <c r="I563" s="176"/>
      <c r="K563" s="175"/>
      <c r="L563" s="175"/>
      <c r="M563" s="175"/>
      <c r="N563" s="175"/>
      <c r="O563" s="175"/>
      <c r="P563" s="175"/>
      <c r="Q563" s="175"/>
      <c r="R563" s="200"/>
      <c r="S563" s="175"/>
    </row>
    <row r="564" spans="2:19" ht="12.75" customHeight="1">
      <c r="B564" s="175"/>
      <c r="C564" s="175"/>
      <c r="D564" s="176"/>
      <c r="E564" s="176"/>
      <c r="F564" s="176"/>
      <c r="G564" s="213"/>
      <c r="H564" s="176"/>
      <c r="I564" s="176"/>
      <c r="K564" s="175"/>
      <c r="L564" s="175"/>
      <c r="M564" s="175"/>
      <c r="N564" s="175"/>
      <c r="O564" s="175"/>
      <c r="P564" s="175"/>
      <c r="Q564" s="175"/>
      <c r="R564" s="200"/>
      <c r="S564" s="175"/>
    </row>
    <row r="565" spans="2:19" ht="12.75" customHeight="1">
      <c r="B565" s="175"/>
      <c r="C565" s="175"/>
      <c r="D565" s="176"/>
      <c r="E565" s="176"/>
      <c r="F565" s="176"/>
      <c r="G565" s="213"/>
      <c r="H565" s="176"/>
      <c r="I565" s="176"/>
      <c r="K565" s="175"/>
      <c r="L565" s="175"/>
      <c r="M565" s="175"/>
      <c r="N565" s="175"/>
      <c r="O565" s="175"/>
      <c r="P565" s="175"/>
      <c r="Q565" s="175"/>
      <c r="R565" s="200"/>
      <c r="S565" s="175"/>
    </row>
    <row r="566" spans="2:19" ht="12.75" customHeight="1">
      <c r="B566" s="175"/>
      <c r="C566" s="175"/>
      <c r="D566" s="176"/>
      <c r="E566" s="176"/>
      <c r="F566" s="176"/>
      <c r="G566" s="213"/>
      <c r="H566" s="176"/>
      <c r="I566" s="176"/>
      <c r="K566" s="175"/>
      <c r="L566" s="175"/>
      <c r="M566" s="175"/>
      <c r="N566" s="175"/>
      <c r="O566" s="175"/>
      <c r="P566" s="175"/>
      <c r="Q566" s="175"/>
      <c r="R566" s="200"/>
      <c r="S566" s="175"/>
    </row>
    <row r="567" spans="2:19" ht="12.75" customHeight="1">
      <c r="B567" s="175"/>
      <c r="C567" s="175"/>
      <c r="D567" s="176"/>
      <c r="E567" s="176"/>
      <c r="F567" s="176"/>
      <c r="G567" s="213"/>
      <c r="H567" s="176"/>
      <c r="I567" s="176"/>
      <c r="K567" s="175"/>
      <c r="L567" s="175"/>
      <c r="M567" s="175"/>
      <c r="N567" s="175"/>
      <c r="O567" s="175"/>
      <c r="P567" s="175"/>
      <c r="Q567" s="175"/>
      <c r="R567" s="200"/>
      <c r="S567" s="175"/>
    </row>
    <row r="568" spans="2:19" ht="12.75" customHeight="1">
      <c r="B568" s="175"/>
      <c r="C568" s="175"/>
      <c r="D568" s="176"/>
      <c r="E568" s="176"/>
      <c r="F568" s="176"/>
      <c r="G568" s="213"/>
      <c r="H568" s="176"/>
      <c r="I568" s="176"/>
      <c r="K568" s="175"/>
      <c r="L568" s="175"/>
      <c r="M568" s="175"/>
      <c r="N568" s="175"/>
      <c r="O568" s="175"/>
      <c r="P568" s="175"/>
      <c r="Q568" s="175"/>
      <c r="R568" s="200"/>
      <c r="S568" s="175"/>
    </row>
    <row r="569" spans="2:19" ht="12.75" customHeight="1">
      <c r="B569" s="175"/>
      <c r="C569" s="175"/>
      <c r="D569" s="176"/>
      <c r="E569" s="176"/>
      <c r="F569" s="176"/>
      <c r="G569" s="213"/>
      <c r="H569" s="176"/>
      <c r="I569" s="176"/>
      <c r="K569" s="175"/>
      <c r="L569" s="175"/>
      <c r="M569" s="175"/>
      <c r="N569" s="175"/>
      <c r="O569" s="175"/>
      <c r="P569" s="175"/>
      <c r="Q569" s="175"/>
      <c r="R569" s="200"/>
      <c r="S569" s="175"/>
    </row>
    <row r="570" spans="2:19" ht="12.75" customHeight="1">
      <c r="B570" s="175"/>
      <c r="C570" s="175"/>
      <c r="D570" s="176"/>
      <c r="E570" s="176"/>
      <c r="F570" s="176"/>
      <c r="G570" s="213"/>
      <c r="H570" s="176"/>
      <c r="I570" s="176"/>
      <c r="K570" s="175"/>
      <c r="L570" s="175"/>
      <c r="M570" s="175"/>
      <c r="N570" s="175"/>
      <c r="O570" s="175"/>
      <c r="P570" s="175"/>
      <c r="Q570" s="175"/>
      <c r="R570" s="200"/>
      <c r="S570" s="175"/>
    </row>
    <row r="571" spans="2:19" ht="12.75" customHeight="1">
      <c r="B571" s="175"/>
      <c r="C571" s="175"/>
      <c r="D571" s="176"/>
      <c r="E571" s="176"/>
      <c r="F571" s="176"/>
      <c r="G571" s="213"/>
      <c r="H571" s="176"/>
      <c r="I571" s="176"/>
      <c r="K571" s="175"/>
      <c r="L571" s="175"/>
      <c r="M571" s="175"/>
      <c r="N571" s="175"/>
      <c r="O571" s="175"/>
      <c r="P571" s="175"/>
      <c r="Q571" s="175"/>
      <c r="R571" s="200"/>
      <c r="S571" s="175"/>
    </row>
    <row r="572" spans="2:19" ht="12.75" customHeight="1">
      <c r="B572" s="175"/>
      <c r="C572" s="175"/>
      <c r="D572" s="176"/>
      <c r="E572" s="176"/>
      <c r="F572" s="176"/>
      <c r="G572" s="213"/>
      <c r="H572" s="176"/>
      <c r="I572" s="176"/>
      <c r="K572" s="175"/>
      <c r="L572" s="175"/>
      <c r="M572" s="175"/>
      <c r="N572" s="175"/>
      <c r="O572" s="175"/>
      <c r="P572" s="175"/>
      <c r="Q572" s="175"/>
      <c r="R572" s="200"/>
      <c r="S572" s="175"/>
    </row>
    <row r="573" spans="2:19" ht="12.75" customHeight="1">
      <c r="B573" s="175"/>
      <c r="C573" s="175"/>
      <c r="D573" s="176"/>
      <c r="E573" s="176"/>
      <c r="F573" s="176"/>
      <c r="G573" s="213"/>
      <c r="H573" s="176"/>
      <c r="I573" s="176"/>
      <c r="K573" s="175"/>
      <c r="L573" s="175"/>
      <c r="M573" s="175"/>
      <c r="N573" s="175"/>
      <c r="O573" s="175"/>
      <c r="P573" s="175"/>
      <c r="Q573" s="175"/>
      <c r="R573" s="200"/>
      <c r="S573" s="175"/>
    </row>
    <row r="574" spans="2:19" ht="12.75" customHeight="1">
      <c r="B574" s="175"/>
      <c r="C574" s="175"/>
      <c r="D574" s="176"/>
      <c r="E574" s="176"/>
      <c r="F574" s="176"/>
      <c r="G574" s="213"/>
      <c r="H574" s="176"/>
      <c r="I574" s="176"/>
      <c r="K574" s="175"/>
      <c r="L574" s="175"/>
      <c r="M574" s="175"/>
      <c r="N574" s="175"/>
      <c r="O574" s="175"/>
      <c r="P574" s="175"/>
      <c r="Q574" s="175"/>
      <c r="R574" s="200"/>
      <c r="S574" s="175"/>
    </row>
    <row r="575" spans="2:19" ht="12.75" customHeight="1">
      <c r="B575" s="175"/>
      <c r="C575" s="175"/>
      <c r="D575" s="176"/>
      <c r="E575" s="176"/>
      <c r="F575" s="176"/>
      <c r="G575" s="213"/>
      <c r="H575" s="176"/>
      <c r="I575" s="176"/>
      <c r="K575" s="175"/>
      <c r="L575" s="175"/>
      <c r="M575" s="175"/>
      <c r="N575" s="175"/>
      <c r="O575" s="175"/>
      <c r="P575" s="175"/>
      <c r="Q575" s="175"/>
      <c r="R575" s="200"/>
      <c r="S575" s="175"/>
    </row>
    <row r="576" spans="2:19" ht="12.75" customHeight="1">
      <c r="B576" s="175"/>
      <c r="C576" s="175"/>
      <c r="D576" s="176"/>
      <c r="E576" s="176"/>
      <c r="F576" s="176"/>
      <c r="G576" s="213"/>
      <c r="H576" s="176"/>
      <c r="I576" s="176"/>
      <c r="K576" s="175"/>
      <c r="L576" s="175"/>
      <c r="M576" s="175"/>
      <c r="N576" s="175"/>
      <c r="O576" s="175"/>
      <c r="P576" s="175"/>
      <c r="Q576" s="175"/>
      <c r="R576" s="200"/>
      <c r="S576" s="175"/>
    </row>
    <row r="577" spans="2:19" ht="12.75" customHeight="1">
      <c r="B577" s="175"/>
      <c r="C577" s="175"/>
      <c r="D577" s="176"/>
      <c r="E577" s="176"/>
      <c r="F577" s="176"/>
      <c r="G577" s="213"/>
      <c r="H577" s="176"/>
      <c r="I577" s="176"/>
      <c r="K577" s="175"/>
      <c r="L577" s="175"/>
      <c r="M577" s="175"/>
      <c r="N577" s="175"/>
      <c r="O577" s="175"/>
      <c r="P577" s="175"/>
      <c r="Q577" s="175"/>
      <c r="R577" s="200"/>
      <c r="S577" s="175"/>
    </row>
    <row r="578" spans="2:19" ht="12.75" customHeight="1">
      <c r="B578" s="175"/>
      <c r="C578" s="175"/>
      <c r="D578" s="176"/>
      <c r="E578" s="176"/>
      <c r="F578" s="176"/>
      <c r="G578" s="213"/>
      <c r="H578" s="176"/>
      <c r="I578" s="176"/>
      <c r="K578" s="175"/>
      <c r="L578" s="175"/>
      <c r="M578" s="175"/>
      <c r="N578" s="175"/>
      <c r="O578" s="175"/>
      <c r="P578" s="175"/>
      <c r="Q578" s="175"/>
      <c r="R578" s="200"/>
      <c r="S578" s="175"/>
    </row>
    <row r="579" spans="2:19" ht="12.75" customHeight="1">
      <c r="B579" s="175"/>
      <c r="C579" s="175"/>
      <c r="D579" s="176"/>
      <c r="E579" s="176"/>
      <c r="F579" s="176"/>
      <c r="G579" s="213"/>
      <c r="H579" s="176"/>
      <c r="I579" s="176"/>
      <c r="K579" s="175"/>
      <c r="L579" s="175"/>
      <c r="M579" s="175"/>
      <c r="N579" s="175"/>
      <c r="O579" s="175"/>
      <c r="P579" s="175"/>
      <c r="Q579" s="175"/>
      <c r="R579" s="200"/>
      <c r="S579" s="175"/>
    </row>
    <row r="580" spans="2:19" ht="12.75" customHeight="1">
      <c r="B580" s="175"/>
      <c r="C580" s="175"/>
      <c r="D580" s="176"/>
      <c r="E580" s="176"/>
      <c r="F580" s="176"/>
      <c r="G580" s="213"/>
      <c r="H580" s="176"/>
      <c r="I580" s="176"/>
      <c r="K580" s="175"/>
      <c r="L580" s="175"/>
      <c r="M580" s="175"/>
      <c r="N580" s="175"/>
      <c r="O580" s="175"/>
      <c r="P580" s="175"/>
      <c r="Q580" s="175"/>
      <c r="R580" s="200"/>
      <c r="S580" s="175"/>
    </row>
    <row r="581" spans="2:19" ht="12.75" customHeight="1">
      <c r="B581" s="175"/>
      <c r="C581" s="175"/>
      <c r="D581" s="176"/>
      <c r="E581" s="176"/>
      <c r="F581" s="176"/>
      <c r="G581" s="213"/>
      <c r="H581" s="176"/>
      <c r="I581" s="176"/>
      <c r="K581" s="175"/>
      <c r="L581" s="175"/>
      <c r="M581" s="175"/>
      <c r="N581" s="175"/>
      <c r="O581" s="175"/>
      <c r="P581" s="175"/>
      <c r="Q581" s="175"/>
      <c r="R581" s="200"/>
      <c r="S581" s="175"/>
    </row>
    <row r="582" spans="2:19" ht="12.75" customHeight="1">
      <c r="B582" s="175"/>
      <c r="C582" s="175"/>
      <c r="D582" s="176"/>
      <c r="E582" s="176"/>
      <c r="F582" s="176"/>
      <c r="G582" s="213"/>
      <c r="H582" s="176"/>
      <c r="I582" s="176"/>
      <c r="K582" s="175"/>
      <c r="L582" s="175"/>
      <c r="M582" s="175"/>
      <c r="N582" s="175"/>
      <c r="O582" s="175"/>
      <c r="P582" s="175"/>
      <c r="Q582" s="175"/>
      <c r="R582" s="200"/>
      <c r="S582" s="175"/>
    </row>
    <row r="583" spans="2:19" ht="12.75" customHeight="1">
      <c r="B583" s="175"/>
      <c r="C583" s="175"/>
      <c r="D583" s="176"/>
      <c r="E583" s="176"/>
      <c r="F583" s="176"/>
      <c r="G583" s="213"/>
      <c r="H583" s="176"/>
      <c r="I583" s="176"/>
      <c r="K583" s="175"/>
      <c r="L583" s="175"/>
      <c r="M583" s="175"/>
      <c r="N583" s="175"/>
      <c r="O583" s="175"/>
      <c r="P583" s="175"/>
      <c r="Q583" s="175"/>
      <c r="R583" s="200"/>
      <c r="S583" s="175"/>
    </row>
    <row r="584" spans="2:19" ht="12.75" customHeight="1">
      <c r="B584" s="175"/>
      <c r="C584" s="175"/>
      <c r="D584" s="176"/>
      <c r="E584" s="176"/>
      <c r="F584" s="176"/>
      <c r="G584" s="213"/>
      <c r="H584" s="176"/>
      <c r="I584" s="176"/>
      <c r="K584" s="175"/>
      <c r="L584" s="175"/>
      <c r="M584" s="175"/>
      <c r="N584" s="175"/>
      <c r="O584" s="175"/>
      <c r="P584" s="175"/>
      <c r="Q584" s="175"/>
      <c r="R584" s="200"/>
      <c r="S584" s="175"/>
    </row>
    <row r="585" spans="2:19" ht="12.75" customHeight="1">
      <c r="B585" s="175"/>
      <c r="C585" s="175"/>
      <c r="D585" s="176"/>
      <c r="E585" s="176"/>
      <c r="F585" s="176"/>
      <c r="G585" s="213"/>
      <c r="H585" s="176"/>
      <c r="I585" s="176"/>
      <c r="K585" s="175"/>
      <c r="L585" s="175"/>
      <c r="M585" s="175"/>
      <c r="N585" s="175"/>
      <c r="O585" s="175"/>
      <c r="P585" s="175"/>
      <c r="Q585" s="175"/>
      <c r="R585" s="200"/>
      <c r="S585" s="175"/>
    </row>
    <row r="586" spans="2:19" ht="12.75" customHeight="1">
      <c r="B586" s="175"/>
      <c r="C586" s="175"/>
      <c r="D586" s="176"/>
      <c r="E586" s="176"/>
      <c r="F586" s="176"/>
      <c r="G586" s="213"/>
      <c r="H586" s="176"/>
      <c r="I586" s="176"/>
      <c r="K586" s="175"/>
      <c r="L586" s="175"/>
      <c r="M586" s="175"/>
      <c r="N586" s="175"/>
      <c r="O586" s="175"/>
      <c r="P586" s="175"/>
      <c r="Q586" s="175"/>
      <c r="R586" s="200"/>
      <c r="S586" s="175"/>
    </row>
    <row r="587" spans="2:19" ht="12.75" customHeight="1">
      <c r="B587" s="175"/>
      <c r="C587" s="175"/>
      <c r="D587" s="176"/>
      <c r="E587" s="176"/>
      <c r="F587" s="176"/>
      <c r="G587" s="213"/>
      <c r="H587" s="176"/>
      <c r="I587" s="176"/>
      <c r="K587" s="175"/>
      <c r="L587" s="175"/>
      <c r="M587" s="175"/>
      <c r="N587" s="175"/>
      <c r="O587" s="175"/>
      <c r="P587" s="175"/>
      <c r="Q587" s="175"/>
      <c r="R587" s="200"/>
      <c r="S587" s="175"/>
    </row>
    <row r="588" spans="2:19" ht="12.75" customHeight="1">
      <c r="B588" s="175"/>
      <c r="C588" s="175"/>
      <c r="D588" s="176"/>
      <c r="E588" s="176"/>
      <c r="F588" s="176"/>
      <c r="G588" s="213"/>
      <c r="H588" s="176"/>
      <c r="I588" s="176"/>
      <c r="K588" s="175"/>
      <c r="L588" s="175"/>
      <c r="M588" s="175"/>
      <c r="N588" s="175"/>
      <c r="O588" s="175"/>
      <c r="P588" s="175"/>
      <c r="Q588" s="175"/>
      <c r="R588" s="200"/>
      <c r="S588" s="175"/>
    </row>
    <row r="589" spans="2:19" ht="12.75" customHeight="1">
      <c r="B589" s="175"/>
      <c r="C589" s="175"/>
      <c r="D589" s="176"/>
      <c r="E589" s="176"/>
      <c r="F589" s="176"/>
      <c r="G589" s="213"/>
      <c r="H589" s="176"/>
      <c r="I589" s="176"/>
      <c r="K589" s="175"/>
      <c r="L589" s="175"/>
      <c r="M589" s="175"/>
      <c r="N589" s="175"/>
      <c r="O589" s="175"/>
      <c r="P589" s="175"/>
      <c r="Q589" s="175"/>
      <c r="R589" s="200"/>
      <c r="S589" s="175"/>
    </row>
    <row r="590" spans="2:19" ht="12.75" customHeight="1">
      <c r="B590" s="175"/>
      <c r="C590" s="175"/>
      <c r="D590" s="176"/>
      <c r="E590" s="176"/>
      <c r="F590" s="176"/>
      <c r="G590" s="213"/>
      <c r="H590" s="176"/>
      <c r="I590" s="176"/>
      <c r="K590" s="175"/>
      <c r="L590" s="175"/>
      <c r="M590" s="175"/>
      <c r="N590" s="175"/>
      <c r="O590" s="175"/>
      <c r="P590" s="175"/>
      <c r="Q590" s="175"/>
      <c r="R590" s="200"/>
      <c r="S590" s="175"/>
    </row>
    <row r="591" spans="2:19" ht="12.75" customHeight="1">
      <c r="B591" s="175"/>
      <c r="C591" s="175"/>
      <c r="D591" s="176"/>
      <c r="E591" s="176"/>
      <c r="F591" s="176"/>
      <c r="G591" s="213"/>
      <c r="H591" s="176"/>
      <c r="I591" s="176"/>
      <c r="K591" s="175"/>
      <c r="L591" s="175"/>
      <c r="M591" s="175"/>
      <c r="N591" s="175"/>
      <c r="O591" s="175"/>
      <c r="P591" s="175"/>
      <c r="Q591" s="175"/>
      <c r="R591" s="200"/>
      <c r="S591" s="175"/>
    </row>
    <row r="592" spans="2:19" ht="12.75" customHeight="1">
      <c r="B592" s="175"/>
      <c r="C592" s="175"/>
      <c r="D592" s="176"/>
      <c r="E592" s="176"/>
      <c r="F592" s="176"/>
      <c r="G592" s="213"/>
      <c r="H592" s="176"/>
      <c r="I592" s="176"/>
      <c r="K592" s="175"/>
      <c r="L592" s="175"/>
      <c r="M592" s="175"/>
      <c r="N592" s="175"/>
      <c r="O592" s="175"/>
      <c r="P592" s="175"/>
      <c r="Q592" s="175"/>
      <c r="R592" s="200"/>
      <c r="S592" s="175"/>
    </row>
    <row r="593" spans="2:19" ht="12.75" customHeight="1">
      <c r="B593" s="175"/>
      <c r="C593" s="175"/>
      <c r="D593" s="176"/>
      <c r="E593" s="176"/>
      <c r="F593" s="176"/>
      <c r="G593" s="213"/>
      <c r="H593" s="176"/>
      <c r="I593" s="176"/>
      <c r="K593" s="175"/>
      <c r="L593" s="175"/>
      <c r="M593" s="175"/>
      <c r="N593" s="175"/>
      <c r="O593" s="175"/>
      <c r="P593" s="175"/>
      <c r="Q593" s="175"/>
      <c r="R593" s="200"/>
      <c r="S593" s="175"/>
    </row>
    <row r="594" spans="2:19" ht="12.75" customHeight="1">
      <c r="B594" s="175"/>
      <c r="C594" s="175"/>
      <c r="D594" s="176"/>
      <c r="E594" s="176"/>
      <c r="F594" s="176"/>
      <c r="G594" s="213"/>
      <c r="H594" s="176"/>
      <c r="I594" s="176"/>
      <c r="K594" s="175"/>
      <c r="L594" s="175"/>
      <c r="M594" s="175"/>
      <c r="N594" s="175"/>
      <c r="O594" s="175"/>
      <c r="P594" s="175"/>
      <c r="Q594" s="175"/>
      <c r="R594" s="200"/>
      <c r="S594" s="175"/>
    </row>
    <row r="595" spans="2:19" ht="12.75" customHeight="1">
      <c r="B595" s="175"/>
      <c r="C595" s="175"/>
      <c r="D595" s="176"/>
      <c r="E595" s="176"/>
      <c r="F595" s="176"/>
      <c r="G595" s="213"/>
      <c r="H595" s="176"/>
      <c r="I595" s="176"/>
      <c r="K595" s="175"/>
      <c r="L595" s="175"/>
      <c r="M595" s="175"/>
      <c r="N595" s="175"/>
      <c r="O595" s="175"/>
      <c r="P595" s="175"/>
      <c r="Q595" s="175"/>
      <c r="R595" s="200"/>
      <c r="S595" s="175"/>
    </row>
    <row r="596" spans="2:19" ht="12.75" customHeight="1">
      <c r="B596" s="175"/>
      <c r="C596" s="175"/>
      <c r="D596" s="176"/>
      <c r="E596" s="176"/>
      <c r="F596" s="176"/>
      <c r="G596" s="213"/>
      <c r="H596" s="176"/>
      <c r="I596" s="176"/>
      <c r="K596" s="175"/>
      <c r="L596" s="175"/>
      <c r="M596" s="175"/>
      <c r="N596" s="175"/>
      <c r="O596" s="175"/>
      <c r="P596" s="175"/>
      <c r="Q596" s="175"/>
      <c r="R596" s="200"/>
      <c r="S596" s="175"/>
    </row>
    <row r="597" spans="2:19" ht="12.75" customHeight="1">
      <c r="B597" s="175"/>
      <c r="C597" s="175"/>
      <c r="D597" s="176"/>
      <c r="E597" s="176"/>
      <c r="F597" s="176"/>
      <c r="G597" s="213"/>
      <c r="H597" s="176"/>
      <c r="I597" s="176"/>
      <c r="K597" s="175"/>
      <c r="L597" s="175"/>
      <c r="M597" s="175"/>
      <c r="N597" s="175"/>
      <c r="O597" s="175"/>
      <c r="P597" s="175"/>
      <c r="Q597" s="175"/>
      <c r="R597" s="200"/>
      <c r="S597" s="175"/>
    </row>
    <row r="598" spans="2:19" ht="12.75" customHeight="1">
      <c r="B598" s="175"/>
      <c r="C598" s="175"/>
      <c r="D598" s="176"/>
      <c r="E598" s="176"/>
      <c r="F598" s="176"/>
      <c r="G598" s="213"/>
      <c r="H598" s="176"/>
      <c r="I598" s="176"/>
      <c r="K598" s="175"/>
      <c r="L598" s="175"/>
      <c r="M598" s="175"/>
      <c r="N598" s="175"/>
      <c r="O598" s="175"/>
      <c r="P598" s="175"/>
      <c r="Q598" s="175"/>
      <c r="R598" s="200"/>
      <c r="S598" s="175"/>
    </row>
    <row r="599" spans="2:19" ht="12.75" customHeight="1">
      <c r="B599" s="175"/>
      <c r="C599" s="175"/>
      <c r="D599" s="176"/>
      <c r="E599" s="176"/>
      <c r="F599" s="176"/>
      <c r="G599" s="213"/>
      <c r="H599" s="176"/>
      <c r="I599" s="176"/>
      <c r="K599" s="175"/>
      <c r="L599" s="175"/>
      <c r="M599" s="175"/>
      <c r="N599" s="175"/>
      <c r="O599" s="175"/>
      <c r="P599" s="175"/>
      <c r="Q599" s="175"/>
      <c r="R599" s="200"/>
      <c r="S599" s="175"/>
    </row>
    <row r="600" spans="2:19" ht="12.75" customHeight="1">
      <c r="B600" s="175"/>
      <c r="C600" s="175"/>
      <c r="D600" s="176"/>
      <c r="E600" s="176"/>
      <c r="F600" s="176"/>
      <c r="G600" s="213"/>
      <c r="H600" s="176"/>
      <c r="I600" s="176"/>
      <c r="K600" s="175"/>
      <c r="L600" s="175"/>
      <c r="M600" s="175"/>
      <c r="N600" s="175"/>
      <c r="O600" s="175"/>
      <c r="P600" s="175"/>
      <c r="Q600" s="175"/>
      <c r="R600" s="200"/>
      <c r="S600" s="175"/>
    </row>
    <row r="601" spans="2:19" ht="12.75" customHeight="1">
      <c r="B601" s="175"/>
      <c r="C601" s="175"/>
      <c r="D601" s="176"/>
      <c r="E601" s="176"/>
      <c r="F601" s="176"/>
      <c r="G601" s="213"/>
      <c r="H601" s="176"/>
      <c r="I601" s="176"/>
      <c r="K601" s="175"/>
      <c r="L601" s="175"/>
      <c r="M601" s="175"/>
      <c r="N601" s="175"/>
      <c r="O601" s="175"/>
      <c r="P601" s="175"/>
      <c r="Q601" s="175"/>
      <c r="R601" s="200"/>
      <c r="S601" s="175"/>
    </row>
    <row r="602" spans="2:19" ht="12.75" customHeight="1">
      <c r="B602" s="175"/>
      <c r="C602" s="175"/>
      <c r="D602" s="176"/>
      <c r="E602" s="176"/>
      <c r="F602" s="176"/>
      <c r="G602" s="213"/>
      <c r="H602" s="176"/>
      <c r="I602" s="176"/>
      <c r="K602" s="175"/>
      <c r="L602" s="175"/>
      <c r="M602" s="175"/>
      <c r="N602" s="175"/>
      <c r="O602" s="175"/>
      <c r="P602" s="175"/>
      <c r="Q602" s="175"/>
      <c r="R602" s="200"/>
      <c r="S602" s="175"/>
    </row>
    <row r="603" spans="2:19" ht="12.75" customHeight="1">
      <c r="B603" s="175"/>
      <c r="C603" s="175"/>
      <c r="D603" s="176"/>
      <c r="E603" s="176"/>
      <c r="F603" s="176"/>
      <c r="G603" s="213"/>
      <c r="H603" s="176"/>
      <c r="I603" s="176"/>
      <c r="K603" s="175"/>
      <c r="L603" s="175"/>
      <c r="M603" s="175"/>
      <c r="N603" s="175"/>
      <c r="O603" s="175"/>
      <c r="P603" s="175"/>
      <c r="Q603" s="175"/>
      <c r="R603" s="200"/>
      <c r="S603" s="175"/>
    </row>
    <row r="604" spans="2:19" ht="12.75" customHeight="1">
      <c r="B604" s="175"/>
      <c r="C604" s="175"/>
      <c r="D604" s="176"/>
      <c r="E604" s="176"/>
      <c r="F604" s="176"/>
      <c r="G604" s="213"/>
      <c r="H604" s="176"/>
      <c r="I604" s="176"/>
      <c r="K604" s="175"/>
      <c r="L604" s="175"/>
      <c r="M604" s="175"/>
      <c r="N604" s="175"/>
      <c r="O604" s="175"/>
      <c r="P604" s="175"/>
      <c r="Q604" s="175"/>
      <c r="R604" s="200"/>
      <c r="S604" s="175"/>
    </row>
    <row r="605" spans="2:19" ht="12.75" customHeight="1">
      <c r="B605" s="175"/>
      <c r="C605" s="175"/>
      <c r="D605" s="176"/>
      <c r="E605" s="176"/>
      <c r="F605" s="176"/>
      <c r="G605" s="213"/>
      <c r="H605" s="176"/>
      <c r="I605" s="176"/>
      <c r="K605" s="175"/>
      <c r="L605" s="175"/>
      <c r="M605" s="175"/>
      <c r="N605" s="175"/>
      <c r="O605" s="175"/>
      <c r="P605" s="175"/>
      <c r="Q605" s="175"/>
      <c r="R605" s="200"/>
      <c r="S605" s="175"/>
    </row>
    <row r="606" spans="2:19" ht="12.75" customHeight="1">
      <c r="B606" s="175"/>
      <c r="C606" s="175"/>
      <c r="D606" s="176"/>
      <c r="E606" s="176"/>
      <c r="F606" s="176"/>
      <c r="G606" s="213"/>
      <c r="H606" s="176"/>
      <c r="I606" s="176"/>
      <c r="K606" s="175"/>
      <c r="L606" s="175"/>
      <c r="M606" s="175"/>
      <c r="N606" s="175"/>
      <c r="O606" s="175"/>
      <c r="P606" s="175"/>
      <c r="Q606" s="175"/>
      <c r="R606" s="200"/>
      <c r="S606" s="175"/>
    </row>
    <row r="607" spans="2:19" ht="12.75" customHeight="1">
      <c r="B607" s="175"/>
      <c r="C607" s="175"/>
      <c r="D607" s="176"/>
      <c r="E607" s="176"/>
      <c r="F607" s="176"/>
      <c r="G607" s="213"/>
      <c r="H607" s="176"/>
      <c r="I607" s="176"/>
      <c r="K607" s="175"/>
      <c r="L607" s="175"/>
      <c r="M607" s="175"/>
      <c r="N607" s="175"/>
      <c r="O607" s="175"/>
      <c r="P607" s="175"/>
      <c r="Q607" s="175"/>
      <c r="R607" s="200"/>
      <c r="S607" s="175"/>
    </row>
    <row r="608" spans="2:19" ht="12.75" customHeight="1">
      <c r="B608" s="175"/>
      <c r="C608" s="175"/>
      <c r="D608" s="176"/>
      <c r="E608" s="176"/>
      <c r="F608" s="176"/>
      <c r="G608" s="213"/>
      <c r="H608" s="176"/>
      <c r="I608" s="176"/>
      <c r="K608" s="175"/>
      <c r="L608" s="175"/>
      <c r="M608" s="175"/>
      <c r="N608" s="175"/>
      <c r="O608" s="175"/>
      <c r="P608" s="175"/>
      <c r="Q608" s="175"/>
      <c r="R608" s="200"/>
      <c r="S608" s="175"/>
    </row>
    <row r="609" spans="2:19" ht="12.75" customHeight="1">
      <c r="B609" s="175"/>
      <c r="C609" s="175"/>
      <c r="D609" s="176"/>
      <c r="E609" s="176"/>
      <c r="F609" s="176"/>
      <c r="G609" s="213"/>
      <c r="H609" s="176"/>
      <c r="I609" s="176"/>
      <c r="K609" s="175"/>
      <c r="L609" s="175"/>
      <c r="M609" s="175"/>
      <c r="N609" s="175"/>
      <c r="O609" s="175"/>
      <c r="P609" s="175"/>
      <c r="Q609" s="175"/>
      <c r="R609" s="200"/>
      <c r="S609" s="175"/>
    </row>
    <row r="610" spans="2:19" ht="12.75" customHeight="1">
      <c r="B610" s="175"/>
      <c r="C610" s="175"/>
      <c r="D610" s="176"/>
      <c r="E610" s="176"/>
      <c r="F610" s="176"/>
      <c r="G610" s="213"/>
      <c r="H610" s="176"/>
      <c r="I610" s="176"/>
      <c r="K610" s="175"/>
      <c r="L610" s="175"/>
      <c r="M610" s="175"/>
      <c r="N610" s="175"/>
      <c r="O610" s="175"/>
      <c r="P610" s="175"/>
      <c r="Q610" s="175"/>
      <c r="R610" s="200"/>
      <c r="S610" s="175"/>
    </row>
    <row r="611" spans="2:19" ht="12.75" customHeight="1">
      <c r="B611" s="175"/>
      <c r="C611" s="175"/>
      <c r="D611" s="176"/>
      <c r="E611" s="176"/>
      <c r="F611" s="176"/>
      <c r="G611" s="213"/>
      <c r="H611" s="176"/>
      <c r="I611" s="176"/>
      <c r="K611" s="175"/>
      <c r="L611" s="175"/>
      <c r="M611" s="175"/>
      <c r="N611" s="175"/>
      <c r="O611" s="175"/>
      <c r="P611" s="175"/>
      <c r="Q611" s="175"/>
      <c r="R611" s="200"/>
      <c r="S611" s="175"/>
    </row>
    <row r="612" spans="2:19" ht="12.75" customHeight="1">
      <c r="B612" s="175"/>
      <c r="C612" s="175"/>
      <c r="D612" s="176"/>
      <c r="E612" s="176"/>
      <c r="F612" s="176"/>
      <c r="G612" s="213"/>
      <c r="H612" s="176"/>
      <c r="I612" s="176"/>
      <c r="K612" s="175"/>
      <c r="L612" s="175"/>
      <c r="M612" s="175"/>
      <c r="N612" s="175"/>
      <c r="O612" s="175"/>
      <c r="P612" s="175"/>
      <c r="Q612" s="175"/>
      <c r="R612" s="200"/>
      <c r="S612" s="175"/>
    </row>
    <row r="613" spans="2:19" ht="12.75" customHeight="1">
      <c r="B613" s="175"/>
      <c r="C613" s="175"/>
      <c r="D613" s="176"/>
      <c r="E613" s="176"/>
      <c r="F613" s="176"/>
      <c r="G613" s="213"/>
      <c r="H613" s="176"/>
      <c r="I613" s="176"/>
      <c r="K613" s="175"/>
      <c r="L613" s="175"/>
      <c r="M613" s="175"/>
      <c r="N613" s="175"/>
      <c r="O613" s="175"/>
      <c r="P613" s="175"/>
      <c r="Q613" s="175"/>
      <c r="R613" s="200"/>
      <c r="S613" s="175"/>
    </row>
    <row r="614" spans="2:19" ht="12.75" customHeight="1">
      <c r="B614" s="175"/>
      <c r="C614" s="175"/>
      <c r="D614" s="176"/>
      <c r="E614" s="176"/>
      <c r="F614" s="176"/>
      <c r="G614" s="213"/>
      <c r="H614" s="176"/>
      <c r="I614" s="176"/>
      <c r="K614" s="175"/>
      <c r="L614" s="175"/>
      <c r="M614" s="175"/>
      <c r="N614" s="175"/>
      <c r="O614" s="175"/>
      <c r="P614" s="175"/>
      <c r="Q614" s="175"/>
      <c r="R614" s="200"/>
      <c r="S614" s="175"/>
    </row>
    <row r="615" spans="2:19" ht="12.75" customHeight="1">
      <c r="B615" s="175"/>
      <c r="C615" s="175"/>
      <c r="D615" s="176"/>
      <c r="E615" s="176"/>
      <c r="F615" s="176"/>
      <c r="G615" s="213"/>
      <c r="H615" s="176"/>
      <c r="I615" s="176"/>
      <c r="K615" s="175"/>
      <c r="L615" s="175"/>
      <c r="M615" s="175"/>
      <c r="N615" s="175"/>
      <c r="O615" s="175"/>
      <c r="P615" s="175"/>
      <c r="Q615" s="175"/>
      <c r="R615" s="200"/>
      <c r="S615" s="175"/>
    </row>
    <row r="616" spans="2:19" ht="12.75" customHeight="1">
      <c r="B616" s="175"/>
      <c r="C616" s="175"/>
      <c r="D616" s="176"/>
      <c r="E616" s="176"/>
      <c r="F616" s="176"/>
      <c r="G616" s="213"/>
      <c r="H616" s="176"/>
      <c r="I616" s="176"/>
      <c r="K616" s="175"/>
      <c r="L616" s="175"/>
      <c r="M616" s="175"/>
      <c r="N616" s="175"/>
      <c r="O616" s="175"/>
      <c r="P616" s="175"/>
      <c r="Q616" s="175"/>
      <c r="R616" s="200"/>
      <c r="S616" s="175"/>
    </row>
    <row r="617" spans="2:19" ht="12.75" customHeight="1">
      <c r="B617" s="175"/>
      <c r="C617" s="175"/>
      <c r="D617" s="176"/>
      <c r="E617" s="176"/>
      <c r="F617" s="176"/>
      <c r="G617" s="213"/>
      <c r="H617" s="176"/>
      <c r="I617" s="176"/>
      <c r="K617" s="175"/>
      <c r="L617" s="175"/>
      <c r="M617" s="175"/>
      <c r="N617" s="175"/>
      <c r="O617" s="175"/>
      <c r="P617" s="175"/>
      <c r="Q617" s="175"/>
      <c r="R617" s="200"/>
      <c r="S617" s="175"/>
    </row>
    <row r="618" spans="2:19" ht="12.75" customHeight="1">
      <c r="B618" s="175"/>
      <c r="C618" s="175"/>
      <c r="D618" s="176"/>
      <c r="E618" s="176"/>
      <c r="F618" s="176"/>
      <c r="G618" s="213"/>
      <c r="H618" s="176"/>
      <c r="I618" s="176"/>
      <c r="K618" s="175"/>
      <c r="L618" s="175"/>
      <c r="M618" s="175"/>
      <c r="N618" s="175"/>
      <c r="O618" s="175"/>
      <c r="P618" s="175"/>
      <c r="Q618" s="175"/>
      <c r="R618" s="200"/>
      <c r="S618" s="175"/>
    </row>
    <row r="619" spans="2:19" ht="12.75" customHeight="1">
      <c r="B619" s="175"/>
      <c r="C619" s="175"/>
      <c r="D619" s="176"/>
      <c r="E619" s="176"/>
      <c r="F619" s="176"/>
      <c r="G619" s="213"/>
      <c r="H619" s="176"/>
      <c r="I619" s="176"/>
      <c r="K619" s="175"/>
      <c r="L619" s="175"/>
      <c r="M619" s="175"/>
      <c r="N619" s="175"/>
      <c r="O619" s="175"/>
      <c r="P619" s="175"/>
      <c r="Q619" s="175"/>
      <c r="R619" s="200"/>
      <c r="S619" s="175"/>
    </row>
    <row r="620" spans="2:19" ht="12.75" customHeight="1">
      <c r="B620" s="175"/>
      <c r="C620" s="175"/>
      <c r="D620" s="176"/>
      <c r="E620" s="176"/>
      <c r="F620" s="176"/>
      <c r="G620" s="213"/>
      <c r="H620" s="176"/>
      <c r="I620" s="176"/>
      <c r="K620" s="175"/>
      <c r="L620" s="175"/>
      <c r="M620" s="175"/>
      <c r="N620" s="175"/>
      <c r="O620" s="175"/>
      <c r="P620" s="175"/>
      <c r="Q620" s="175"/>
      <c r="R620" s="200"/>
      <c r="S620" s="175"/>
    </row>
    <row r="621" spans="2:19" ht="12.75" customHeight="1">
      <c r="B621" s="175"/>
      <c r="C621" s="175"/>
      <c r="D621" s="176"/>
      <c r="E621" s="176"/>
      <c r="F621" s="176"/>
      <c r="G621" s="213"/>
      <c r="H621" s="176"/>
      <c r="I621" s="176"/>
      <c r="K621" s="175"/>
      <c r="L621" s="175"/>
      <c r="M621" s="175"/>
      <c r="N621" s="175"/>
      <c r="O621" s="175"/>
      <c r="P621" s="175"/>
      <c r="Q621" s="175"/>
      <c r="R621" s="200"/>
      <c r="S621" s="175"/>
    </row>
    <row r="622" spans="2:19" ht="12.75" customHeight="1">
      <c r="B622" s="175"/>
      <c r="C622" s="175"/>
      <c r="D622" s="176"/>
      <c r="E622" s="176"/>
      <c r="F622" s="176"/>
      <c r="G622" s="213"/>
      <c r="H622" s="176"/>
      <c r="I622" s="176"/>
      <c r="K622" s="175"/>
      <c r="L622" s="175"/>
      <c r="M622" s="175"/>
      <c r="N622" s="175"/>
      <c r="O622" s="175"/>
      <c r="P622" s="175"/>
      <c r="Q622" s="175"/>
      <c r="R622" s="200"/>
      <c r="S622" s="175"/>
    </row>
    <row r="623" spans="2:19" ht="12.75" customHeight="1">
      <c r="B623" s="175"/>
      <c r="C623" s="175"/>
      <c r="D623" s="176"/>
      <c r="E623" s="176"/>
      <c r="F623" s="176"/>
      <c r="G623" s="213"/>
      <c r="H623" s="176"/>
      <c r="I623" s="176"/>
      <c r="K623" s="175"/>
      <c r="L623" s="175"/>
      <c r="M623" s="175"/>
      <c r="N623" s="175"/>
      <c r="O623" s="175"/>
      <c r="P623" s="175"/>
      <c r="Q623" s="175"/>
      <c r="R623" s="200"/>
      <c r="S623" s="175"/>
    </row>
    <row r="624" spans="2:19" ht="12.75" customHeight="1">
      <c r="B624" s="175"/>
      <c r="C624" s="175"/>
      <c r="D624" s="176"/>
      <c r="E624" s="176"/>
      <c r="F624" s="176"/>
      <c r="G624" s="213"/>
      <c r="H624" s="176"/>
      <c r="I624" s="176"/>
      <c r="K624" s="175"/>
      <c r="L624" s="175"/>
      <c r="M624" s="175"/>
      <c r="N624" s="175"/>
      <c r="O624" s="175"/>
      <c r="P624" s="175"/>
      <c r="Q624" s="175"/>
      <c r="R624" s="200"/>
      <c r="S624" s="175"/>
    </row>
    <row r="625" spans="2:19" ht="12.75" customHeight="1">
      <c r="B625" s="175"/>
      <c r="C625" s="175"/>
      <c r="D625" s="176"/>
      <c r="E625" s="176"/>
      <c r="F625" s="176"/>
      <c r="G625" s="213"/>
      <c r="H625" s="176"/>
      <c r="I625" s="176"/>
      <c r="K625" s="175"/>
      <c r="L625" s="175"/>
      <c r="M625" s="175"/>
      <c r="N625" s="175"/>
      <c r="O625" s="175"/>
      <c r="P625" s="175"/>
      <c r="Q625" s="175"/>
      <c r="R625" s="200"/>
      <c r="S625" s="175"/>
    </row>
    <row r="626" spans="2:19" ht="12.75" customHeight="1">
      <c r="B626" s="175"/>
      <c r="C626" s="175"/>
      <c r="D626" s="176"/>
      <c r="E626" s="176"/>
      <c r="F626" s="176"/>
      <c r="G626" s="213"/>
      <c r="H626" s="176"/>
      <c r="I626" s="176"/>
      <c r="K626" s="175"/>
      <c r="L626" s="175"/>
      <c r="M626" s="175"/>
      <c r="N626" s="175"/>
      <c r="O626" s="175"/>
      <c r="P626" s="175"/>
      <c r="Q626" s="175"/>
      <c r="R626" s="200"/>
      <c r="S626" s="175"/>
    </row>
    <row r="627" spans="2:19" ht="12.75" customHeight="1">
      <c r="B627" s="175"/>
      <c r="C627" s="175"/>
      <c r="D627" s="176"/>
      <c r="E627" s="176"/>
      <c r="F627" s="176"/>
      <c r="G627" s="213"/>
      <c r="H627" s="176"/>
      <c r="I627" s="176"/>
      <c r="K627" s="175"/>
      <c r="L627" s="175"/>
      <c r="M627" s="175"/>
      <c r="N627" s="175"/>
      <c r="O627" s="175"/>
      <c r="P627" s="175"/>
      <c r="Q627" s="175"/>
      <c r="R627" s="200"/>
      <c r="S627" s="175"/>
    </row>
    <row r="628" spans="2:19" ht="12.75" customHeight="1">
      <c r="B628" s="175"/>
      <c r="C628" s="175"/>
      <c r="D628" s="176"/>
      <c r="E628" s="176"/>
      <c r="F628" s="176"/>
      <c r="G628" s="213"/>
      <c r="H628" s="176"/>
      <c r="I628" s="176"/>
      <c r="K628" s="175"/>
      <c r="L628" s="175"/>
      <c r="M628" s="175"/>
      <c r="N628" s="175"/>
      <c r="O628" s="175"/>
      <c r="P628" s="175"/>
      <c r="Q628" s="175"/>
      <c r="R628" s="200"/>
      <c r="S628" s="175"/>
    </row>
    <row r="629" spans="2:19" ht="12.75" customHeight="1">
      <c r="B629" s="175"/>
      <c r="C629" s="175"/>
      <c r="D629" s="176"/>
      <c r="E629" s="176"/>
      <c r="F629" s="176"/>
      <c r="G629" s="213"/>
      <c r="H629" s="176"/>
      <c r="I629" s="176"/>
      <c r="K629" s="175"/>
      <c r="L629" s="175"/>
      <c r="M629" s="175"/>
      <c r="N629" s="175"/>
      <c r="O629" s="175"/>
      <c r="P629" s="175"/>
      <c r="Q629" s="175"/>
      <c r="R629" s="200"/>
      <c r="S629" s="175"/>
    </row>
    <row r="630" spans="2:19" ht="12.75" customHeight="1">
      <c r="B630" s="175"/>
      <c r="C630" s="175"/>
      <c r="D630" s="176"/>
      <c r="E630" s="176"/>
      <c r="F630" s="176"/>
      <c r="G630" s="213"/>
      <c r="H630" s="176"/>
      <c r="I630" s="176"/>
      <c r="K630" s="175"/>
      <c r="L630" s="175"/>
      <c r="M630" s="175"/>
      <c r="N630" s="175"/>
      <c r="O630" s="175"/>
      <c r="P630" s="175"/>
      <c r="Q630" s="175"/>
      <c r="R630" s="200"/>
      <c r="S630" s="175"/>
    </row>
    <row r="631" spans="2:19" ht="12.75" customHeight="1">
      <c r="B631" s="175"/>
      <c r="C631" s="175"/>
      <c r="D631" s="176"/>
      <c r="E631" s="176"/>
      <c r="F631" s="176"/>
      <c r="G631" s="213"/>
      <c r="H631" s="176"/>
      <c r="I631" s="176"/>
      <c r="K631" s="175"/>
      <c r="L631" s="175"/>
      <c r="M631" s="175"/>
      <c r="N631" s="175"/>
      <c r="O631" s="175"/>
      <c r="P631" s="175"/>
      <c r="Q631" s="175"/>
      <c r="R631" s="200"/>
      <c r="S631" s="175"/>
    </row>
    <row r="632" spans="2:19" ht="12.75" customHeight="1">
      <c r="B632" s="175"/>
      <c r="C632" s="175"/>
      <c r="D632" s="176"/>
      <c r="E632" s="176"/>
      <c r="F632" s="176"/>
      <c r="G632" s="213"/>
      <c r="H632" s="176"/>
      <c r="I632" s="176"/>
      <c r="K632" s="175"/>
      <c r="L632" s="175"/>
      <c r="M632" s="175"/>
      <c r="N632" s="175"/>
      <c r="O632" s="175"/>
      <c r="P632" s="175"/>
      <c r="Q632" s="175"/>
      <c r="R632" s="200"/>
      <c r="S632" s="175"/>
    </row>
    <row r="633" spans="2:19" ht="12.75" customHeight="1">
      <c r="B633" s="175"/>
      <c r="C633" s="175"/>
      <c r="D633" s="176"/>
      <c r="E633" s="176"/>
      <c r="F633" s="176"/>
      <c r="G633" s="213"/>
      <c r="H633" s="176"/>
      <c r="I633" s="176"/>
      <c r="K633" s="175"/>
      <c r="L633" s="175"/>
      <c r="M633" s="175"/>
      <c r="N633" s="175"/>
      <c r="O633" s="175"/>
      <c r="P633" s="175"/>
      <c r="Q633" s="175"/>
      <c r="R633" s="200"/>
      <c r="S633" s="175"/>
    </row>
    <row r="634" spans="2:19" ht="12.75" customHeight="1">
      <c r="B634" s="175"/>
      <c r="C634" s="175"/>
      <c r="D634" s="176"/>
      <c r="E634" s="176"/>
      <c r="F634" s="176"/>
      <c r="G634" s="213"/>
      <c r="H634" s="176"/>
      <c r="I634" s="176"/>
      <c r="K634" s="175"/>
      <c r="L634" s="175"/>
      <c r="M634" s="175"/>
      <c r="N634" s="175"/>
      <c r="O634" s="175"/>
      <c r="P634" s="175"/>
      <c r="Q634" s="175"/>
      <c r="R634" s="200"/>
      <c r="S634" s="175"/>
    </row>
    <row r="635" spans="2:19" ht="12.75" customHeight="1">
      <c r="B635" s="175"/>
      <c r="C635" s="175"/>
      <c r="D635" s="176"/>
      <c r="E635" s="176"/>
      <c r="F635" s="176"/>
      <c r="G635" s="213"/>
      <c r="H635" s="176"/>
      <c r="I635" s="176"/>
      <c r="K635" s="175"/>
      <c r="L635" s="175"/>
      <c r="M635" s="175"/>
      <c r="N635" s="175"/>
      <c r="O635" s="175"/>
      <c r="P635" s="175"/>
      <c r="Q635" s="175"/>
      <c r="R635" s="200"/>
      <c r="S635" s="175"/>
    </row>
    <row r="636" spans="2:19" ht="12.75" customHeight="1">
      <c r="B636" s="175"/>
      <c r="C636" s="175"/>
      <c r="D636" s="176"/>
      <c r="E636" s="176"/>
      <c r="F636" s="176"/>
      <c r="G636" s="213"/>
      <c r="H636" s="176"/>
      <c r="I636" s="176"/>
      <c r="K636" s="175"/>
      <c r="L636" s="175"/>
      <c r="M636" s="175"/>
      <c r="N636" s="175"/>
      <c r="O636" s="175"/>
      <c r="P636" s="175"/>
      <c r="Q636" s="175"/>
      <c r="R636" s="200"/>
      <c r="S636" s="175"/>
    </row>
    <row r="637" spans="2:19" ht="12.75" customHeight="1">
      <c r="B637" s="175"/>
      <c r="C637" s="175"/>
      <c r="D637" s="176"/>
      <c r="E637" s="176"/>
      <c r="F637" s="176"/>
      <c r="G637" s="213"/>
      <c r="H637" s="176"/>
      <c r="I637" s="176"/>
      <c r="K637" s="175"/>
      <c r="L637" s="175"/>
      <c r="M637" s="175"/>
      <c r="N637" s="175"/>
      <c r="O637" s="175"/>
      <c r="P637" s="175"/>
      <c r="Q637" s="175"/>
      <c r="R637" s="200"/>
      <c r="S637" s="175"/>
    </row>
    <row r="638" spans="2:19" ht="12.75" customHeight="1">
      <c r="B638" s="175"/>
      <c r="C638" s="175"/>
      <c r="D638" s="176"/>
      <c r="E638" s="176"/>
      <c r="F638" s="176"/>
      <c r="G638" s="213"/>
      <c r="H638" s="176"/>
      <c r="I638" s="176"/>
      <c r="K638" s="175"/>
      <c r="L638" s="175"/>
      <c r="M638" s="175"/>
      <c r="N638" s="175"/>
      <c r="O638" s="175"/>
      <c r="P638" s="175"/>
      <c r="Q638" s="175"/>
      <c r="R638" s="200"/>
      <c r="S638" s="175"/>
    </row>
    <row r="639" spans="2:19" ht="12.75" customHeight="1">
      <c r="B639" s="175"/>
      <c r="C639" s="175"/>
      <c r="D639" s="176"/>
      <c r="E639" s="176"/>
      <c r="F639" s="176"/>
      <c r="G639" s="213"/>
      <c r="H639" s="176"/>
      <c r="I639" s="176"/>
      <c r="K639" s="175"/>
      <c r="L639" s="175"/>
      <c r="M639" s="175"/>
      <c r="N639" s="175"/>
      <c r="O639" s="175"/>
      <c r="P639" s="175"/>
      <c r="Q639" s="175"/>
      <c r="R639" s="200"/>
      <c r="S639" s="175"/>
    </row>
    <row r="640" spans="2:19" ht="12.75" customHeight="1">
      <c r="B640" s="175"/>
      <c r="C640" s="175"/>
      <c r="D640" s="176"/>
      <c r="E640" s="176"/>
      <c r="F640" s="176"/>
      <c r="G640" s="213"/>
      <c r="H640" s="176"/>
      <c r="I640" s="176"/>
      <c r="K640" s="175"/>
      <c r="L640" s="175"/>
      <c r="M640" s="175"/>
      <c r="N640" s="175"/>
      <c r="O640" s="175"/>
      <c r="P640" s="175"/>
      <c r="Q640" s="175"/>
      <c r="R640" s="200"/>
      <c r="S640" s="175"/>
    </row>
    <row r="641" spans="2:19" ht="12.75" customHeight="1">
      <c r="B641" s="175"/>
      <c r="C641" s="175"/>
      <c r="D641" s="176"/>
      <c r="E641" s="176"/>
      <c r="F641" s="176"/>
      <c r="G641" s="213"/>
      <c r="H641" s="176"/>
      <c r="I641" s="176"/>
      <c r="K641" s="175"/>
      <c r="L641" s="175"/>
      <c r="M641" s="175"/>
      <c r="N641" s="175"/>
      <c r="O641" s="175"/>
      <c r="P641" s="175"/>
      <c r="Q641" s="175"/>
      <c r="R641" s="200"/>
      <c r="S641" s="175"/>
    </row>
    <row r="642" spans="2:19" ht="12.75" customHeight="1">
      <c r="B642" s="175"/>
      <c r="C642" s="175"/>
      <c r="D642" s="176"/>
      <c r="E642" s="176"/>
      <c r="F642" s="176"/>
      <c r="G642" s="213"/>
      <c r="H642" s="176"/>
      <c r="I642" s="176"/>
      <c r="K642" s="175"/>
      <c r="L642" s="175"/>
      <c r="M642" s="175"/>
      <c r="N642" s="175"/>
      <c r="O642" s="175"/>
      <c r="P642" s="175"/>
      <c r="Q642" s="175"/>
      <c r="R642" s="200"/>
      <c r="S642" s="175"/>
    </row>
    <row r="643" spans="2:19" ht="12.75" customHeight="1">
      <c r="B643" s="175"/>
      <c r="C643" s="175"/>
      <c r="D643" s="176"/>
      <c r="E643" s="176"/>
      <c r="F643" s="176"/>
      <c r="G643" s="213"/>
      <c r="H643" s="176"/>
      <c r="I643" s="176"/>
      <c r="K643" s="175"/>
      <c r="L643" s="175"/>
      <c r="M643" s="175"/>
      <c r="N643" s="175"/>
      <c r="O643" s="175"/>
      <c r="P643" s="175"/>
      <c r="Q643" s="175"/>
      <c r="R643" s="200"/>
      <c r="S643" s="175"/>
    </row>
    <row r="644" spans="2:19" ht="12.75" customHeight="1">
      <c r="B644" s="175"/>
      <c r="C644" s="175"/>
      <c r="D644" s="176"/>
      <c r="E644" s="176"/>
      <c r="F644" s="176"/>
      <c r="G644" s="213"/>
      <c r="H644" s="176"/>
      <c r="I644" s="176"/>
      <c r="K644" s="175"/>
      <c r="L644" s="175"/>
      <c r="M644" s="175"/>
      <c r="N644" s="175"/>
      <c r="O644" s="175"/>
      <c r="P644" s="175"/>
      <c r="Q644" s="175"/>
      <c r="R644" s="200"/>
      <c r="S644" s="175"/>
    </row>
    <row r="645" spans="2:19" ht="12.75" customHeight="1">
      <c r="B645" s="175"/>
      <c r="C645" s="175"/>
      <c r="D645" s="176"/>
      <c r="E645" s="176"/>
      <c r="F645" s="176"/>
      <c r="G645" s="213"/>
      <c r="H645" s="176"/>
      <c r="I645" s="176"/>
      <c r="K645" s="175"/>
      <c r="L645" s="175"/>
      <c r="M645" s="175"/>
      <c r="N645" s="175"/>
      <c r="O645" s="175"/>
      <c r="P645" s="175"/>
      <c r="Q645" s="175"/>
      <c r="R645" s="200"/>
      <c r="S645" s="175"/>
    </row>
    <row r="646" spans="2:19" ht="12.75" customHeight="1">
      <c r="B646" s="175"/>
      <c r="C646" s="175"/>
      <c r="D646" s="176"/>
      <c r="E646" s="176"/>
      <c r="F646" s="176"/>
      <c r="G646" s="213"/>
      <c r="H646" s="176"/>
      <c r="I646" s="176"/>
      <c r="K646" s="175"/>
      <c r="L646" s="175"/>
      <c r="M646" s="175"/>
      <c r="N646" s="175"/>
      <c r="O646" s="175"/>
      <c r="P646" s="175"/>
      <c r="Q646" s="175"/>
      <c r="R646" s="200"/>
      <c r="S646" s="175"/>
    </row>
    <row r="647" spans="2:19" ht="12.75" customHeight="1">
      <c r="B647" s="175"/>
      <c r="C647" s="175"/>
      <c r="D647" s="176"/>
      <c r="E647" s="176"/>
      <c r="F647" s="176"/>
      <c r="G647" s="213"/>
      <c r="H647" s="176"/>
      <c r="I647" s="176"/>
      <c r="K647" s="175"/>
      <c r="L647" s="175"/>
      <c r="M647" s="175"/>
      <c r="N647" s="175"/>
      <c r="O647" s="175"/>
      <c r="P647" s="175"/>
      <c r="Q647" s="175"/>
      <c r="R647" s="200"/>
      <c r="S647" s="175"/>
    </row>
    <row r="648" spans="2:19" ht="12.75" customHeight="1">
      <c r="B648" s="175"/>
      <c r="C648" s="175"/>
      <c r="D648" s="176"/>
      <c r="E648" s="176"/>
      <c r="F648" s="176"/>
      <c r="G648" s="213"/>
      <c r="H648" s="176"/>
      <c r="I648" s="176"/>
      <c r="K648" s="175"/>
      <c r="L648" s="175"/>
      <c r="M648" s="175"/>
      <c r="N648" s="175"/>
      <c r="O648" s="175"/>
      <c r="P648" s="175"/>
      <c r="Q648" s="175"/>
      <c r="R648" s="200"/>
      <c r="S648" s="175"/>
    </row>
    <row r="649" spans="2:19" ht="12.75" customHeight="1">
      <c r="B649" s="175"/>
      <c r="C649" s="175"/>
      <c r="D649" s="176"/>
      <c r="E649" s="176"/>
      <c r="F649" s="176"/>
      <c r="G649" s="213"/>
      <c r="H649" s="176"/>
      <c r="I649" s="176"/>
      <c r="K649" s="175"/>
      <c r="L649" s="175"/>
      <c r="M649" s="175"/>
      <c r="N649" s="175"/>
      <c r="O649" s="175"/>
      <c r="P649" s="175"/>
      <c r="Q649" s="175"/>
      <c r="R649" s="200"/>
      <c r="S649" s="175"/>
    </row>
    <row r="650" spans="2:19" ht="12.75" customHeight="1">
      <c r="B650" s="175"/>
      <c r="C650" s="175"/>
      <c r="D650" s="176"/>
      <c r="E650" s="176"/>
      <c r="F650" s="176"/>
      <c r="G650" s="213"/>
      <c r="H650" s="176"/>
      <c r="I650" s="176"/>
      <c r="K650" s="175"/>
      <c r="L650" s="175"/>
      <c r="M650" s="175"/>
      <c r="N650" s="175"/>
      <c r="O650" s="175"/>
      <c r="P650" s="175"/>
      <c r="Q650" s="175"/>
      <c r="R650" s="200"/>
      <c r="S650" s="175"/>
    </row>
    <row r="651" spans="2:19" ht="12.75" customHeight="1">
      <c r="B651" s="175"/>
      <c r="C651" s="175"/>
      <c r="D651" s="176"/>
      <c r="E651" s="176"/>
      <c r="F651" s="176"/>
      <c r="G651" s="213"/>
      <c r="H651" s="176"/>
      <c r="I651" s="176"/>
      <c r="K651" s="175"/>
      <c r="L651" s="175"/>
      <c r="M651" s="175"/>
      <c r="N651" s="175"/>
      <c r="O651" s="175"/>
      <c r="P651" s="175"/>
      <c r="Q651" s="175"/>
      <c r="R651" s="200"/>
      <c r="S651" s="175"/>
    </row>
    <row r="652" spans="2:19" ht="12.75" customHeight="1">
      <c r="B652" s="175"/>
      <c r="C652" s="175"/>
      <c r="D652" s="176"/>
      <c r="E652" s="176"/>
      <c r="F652" s="176"/>
      <c r="G652" s="213"/>
      <c r="H652" s="176"/>
      <c r="I652" s="176"/>
      <c r="K652" s="175"/>
      <c r="L652" s="175"/>
      <c r="M652" s="175"/>
      <c r="N652" s="175"/>
      <c r="O652" s="175"/>
      <c r="P652" s="175"/>
      <c r="Q652" s="175"/>
      <c r="R652" s="200"/>
      <c r="S652" s="175"/>
    </row>
    <row r="653" spans="2:19" ht="12.75" customHeight="1">
      <c r="B653" s="175"/>
      <c r="C653" s="175"/>
      <c r="D653" s="176"/>
      <c r="E653" s="176"/>
      <c r="F653" s="176"/>
      <c r="G653" s="213"/>
      <c r="H653" s="176"/>
      <c r="I653" s="176"/>
      <c r="K653" s="175"/>
      <c r="L653" s="175"/>
      <c r="M653" s="175"/>
      <c r="N653" s="175"/>
      <c r="O653" s="175"/>
      <c r="P653" s="175"/>
      <c r="Q653" s="175"/>
      <c r="R653" s="200"/>
      <c r="S653" s="175"/>
    </row>
    <row r="654" spans="2:19" ht="12.75" customHeight="1">
      <c r="B654" s="175"/>
      <c r="C654" s="175"/>
      <c r="D654" s="176"/>
      <c r="E654" s="176"/>
      <c r="F654" s="176"/>
      <c r="G654" s="213"/>
      <c r="H654" s="176"/>
      <c r="I654" s="176"/>
      <c r="K654" s="175"/>
      <c r="L654" s="175"/>
      <c r="M654" s="175"/>
      <c r="N654" s="175"/>
      <c r="O654" s="175"/>
      <c r="P654" s="175"/>
      <c r="Q654" s="175"/>
      <c r="R654" s="200"/>
      <c r="S654" s="175"/>
    </row>
    <row r="655" spans="2:19" ht="12.75" customHeight="1">
      <c r="B655" s="175"/>
      <c r="C655" s="175"/>
      <c r="D655" s="176"/>
      <c r="E655" s="176"/>
      <c r="F655" s="176"/>
      <c r="G655" s="213"/>
      <c r="H655" s="176"/>
      <c r="I655" s="176"/>
      <c r="K655" s="175"/>
      <c r="L655" s="175"/>
      <c r="M655" s="175"/>
      <c r="N655" s="175"/>
      <c r="O655" s="175"/>
      <c r="P655" s="175"/>
      <c r="Q655" s="175"/>
      <c r="R655" s="200"/>
      <c r="S655" s="175"/>
    </row>
    <row r="656" spans="2:19" ht="12.75" customHeight="1">
      <c r="B656" s="175"/>
      <c r="C656" s="175"/>
      <c r="D656" s="176"/>
      <c r="E656" s="176"/>
      <c r="F656" s="176"/>
      <c r="G656" s="213"/>
      <c r="H656" s="176"/>
      <c r="I656" s="176"/>
      <c r="K656" s="175"/>
      <c r="L656" s="175"/>
      <c r="M656" s="175"/>
      <c r="N656" s="175"/>
      <c r="O656" s="175"/>
      <c r="P656" s="175"/>
      <c r="Q656" s="175"/>
      <c r="R656" s="200"/>
      <c r="S656" s="175"/>
    </row>
    <row r="657" spans="2:19" ht="12.75" customHeight="1">
      <c r="B657" s="175"/>
      <c r="C657" s="175"/>
      <c r="D657" s="176"/>
      <c r="E657" s="176"/>
      <c r="F657" s="176"/>
      <c r="G657" s="213"/>
      <c r="H657" s="176"/>
      <c r="I657" s="176"/>
      <c r="K657" s="175"/>
      <c r="L657" s="175"/>
      <c r="M657" s="175"/>
      <c r="N657" s="175"/>
      <c r="O657" s="175"/>
      <c r="P657" s="175"/>
      <c r="Q657" s="175"/>
      <c r="R657" s="200"/>
      <c r="S657" s="175"/>
    </row>
    <row r="658" spans="2:19" ht="12.75" customHeight="1">
      <c r="B658" s="175"/>
      <c r="C658" s="175"/>
      <c r="D658" s="176"/>
      <c r="E658" s="176"/>
      <c r="F658" s="176"/>
      <c r="G658" s="213"/>
      <c r="H658" s="176"/>
      <c r="I658" s="176"/>
      <c r="K658" s="175"/>
      <c r="L658" s="175"/>
      <c r="M658" s="175"/>
      <c r="N658" s="175"/>
      <c r="O658" s="175"/>
      <c r="P658" s="175"/>
      <c r="Q658" s="175"/>
      <c r="R658" s="200"/>
      <c r="S658" s="175"/>
    </row>
    <row r="659" spans="2:19" ht="12.75" customHeight="1">
      <c r="B659" s="175"/>
      <c r="C659" s="175"/>
      <c r="D659" s="176"/>
      <c r="E659" s="176"/>
      <c r="F659" s="176"/>
      <c r="G659" s="213"/>
      <c r="H659" s="176"/>
      <c r="I659" s="176"/>
      <c r="K659" s="175"/>
      <c r="L659" s="175"/>
      <c r="M659" s="175"/>
      <c r="N659" s="175"/>
      <c r="O659" s="175"/>
      <c r="P659" s="175"/>
      <c r="Q659" s="175"/>
      <c r="R659" s="200"/>
      <c r="S659" s="175"/>
    </row>
    <row r="660" spans="2:19" ht="12.75" customHeight="1">
      <c r="B660" s="175"/>
      <c r="C660" s="175"/>
      <c r="D660" s="176"/>
      <c r="E660" s="176"/>
      <c r="F660" s="176"/>
      <c r="G660" s="213"/>
      <c r="H660" s="176"/>
      <c r="I660" s="176"/>
      <c r="K660" s="175"/>
      <c r="L660" s="175"/>
      <c r="M660" s="175"/>
      <c r="N660" s="175"/>
      <c r="O660" s="175"/>
      <c r="P660" s="175"/>
      <c r="Q660" s="175"/>
      <c r="R660" s="200"/>
      <c r="S660" s="175"/>
    </row>
    <row r="661" spans="2:19" ht="12.75" customHeight="1">
      <c r="B661" s="175"/>
      <c r="C661" s="175"/>
      <c r="D661" s="176"/>
      <c r="E661" s="176"/>
      <c r="F661" s="176"/>
      <c r="G661" s="213"/>
      <c r="H661" s="176"/>
      <c r="I661" s="176"/>
      <c r="K661" s="175"/>
      <c r="L661" s="175"/>
      <c r="M661" s="175"/>
      <c r="N661" s="175"/>
      <c r="O661" s="175"/>
      <c r="P661" s="175"/>
      <c r="Q661" s="175"/>
      <c r="R661" s="200"/>
      <c r="S661" s="175"/>
    </row>
    <row r="662" spans="2:19" ht="12.75" customHeight="1">
      <c r="B662" s="175"/>
      <c r="C662" s="175"/>
      <c r="D662" s="176"/>
      <c r="E662" s="176"/>
      <c r="F662" s="176"/>
      <c r="G662" s="213"/>
      <c r="H662" s="176"/>
      <c r="I662" s="176"/>
      <c r="K662" s="175"/>
      <c r="L662" s="175"/>
      <c r="M662" s="175"/>
      <c r="N662" s="175"/>
      <c r="O662" s="175"/>
      <c r="P662" s="175"/>
      <c r="Q662" s="175"/>
      <c r="R662" s="200"/>
      <c r="S662" s="175"/>
    </row>
    <row r="663" spans="2:19" ht="12.75" customHeight="1">
      <c r="B663" s="175"/>
      <c r="C663" s="175"/>
      <c r="D663" s="176"/>
      <c r="E663" s="176"/>
      <c r="F663" s="176"/>
      <c r="G663" s="213"/>
      <c r="H663" s="176"/>
      <c r="I663" s="176"/>
      <c r="K663" s="175"/>
      <c r="L663" s="175"/>
      <c r="M663" s="175"/>
      <c r="N663" s="175"/>
      <c r="O663" s="175"/>
      <c r="P663" s="175"/>
      <c r="Q663" s="175"/>
      <c r="R663" s="200"/>
      <c r="S663" s="175"/>
    </row>
    <row r="664" spans="2:19" ht="12.75" customHeight="1">
      <c r="B664" s="175"/>
      <c r="C664" s="175"/>
      <c r="D664" s="176"/>
      <c r="E664" s="176"/>
      <c r="F664" s="176"/>
      <c r="G664" s="213"/>
      <c r="H664" s="176"/>
      <c r="I664" s="176"/>
      <c r="K664" s="175"/>
      <c r="L664" s="175"/>
      <c r="M664" s="175"/>
      <c r="N664" s="175"/>
      <c r="O664" s="175"/>
      <c r="P664" s="175"/>
      <c r="Q664" s="175"/>
      <c r="R664" s="200"/>
      <c r="S664" s="175"/>
    </row>
    <row r="665" spans="2:19" ht="12.75" customHeight="1">
      <c r="B665" s="175"/>
      <c r="C665" s="175"/>
      <c r="D665" s="176"/>
      <c r="E665" s="176"/>
      <c r="F665" s="176"/>
      <c r="G665" s="213"/>
      <c r="H665" s="176"/>
      <c r="I665" s="176"/>
      <c r="K665" s="175"/>
      <c r="L665" s="175"/>
      <c r="M665" s="175"/>
      <c r="N665" s="175"/>
      <c r="O665" s="175"/>
      <c r="P665" s="175"/>
      <c r="Q665" s="175"/>
      <c r="R665" s="200"/>
      <c r="S665" s="175"/>
    </row>
    <row r="666" spans="2:19" ht="12.75" customHeight="1">
      <c r="B666" s="175"/>
      <c r="C666" s="175"/>
      <c r="D666" s="176"/>
      <c r="E666" s="176"/>
      <c r="F666" s="176"/>
      <c r="G666" s="213"/>
      <c r="H666" s="176"/>
      <c r="I666" s="176"/>
      <c r="K666" s="175"/>
      <c r="L666" s="175"/>
      <c r="M666" s="175"/>
      <c r="N666" s="175"/>
      <c r="O666" s="175"/>
      <c r="P666" s="175"/>
      <c r="Q666" s="175"/>
      <c r="R666" s="200"/>
      <c r="S666" s="175"/>
    </row>
    <row r="667" spans="2:19" ht="12.75" customHeight="1">
      <c r="B667" s="175"/>
      <c r="C667" s="175"/>
      <c r="D667" s="176"/>
      <c r="E667" s="176"/>
      <c r="F667" s="176"/>
      <c r="G667" s="213"/>
      <c r="H667" s="176"/>
      <c r="I667" s="176"/>
      <c r="K667" s="175"/>
      <c r="L667" s="175"/>
      <c r="M667" s="175"/>
      <c r="N667" s="175"/>
      <c r="O667" s="175"/>
      <c r="P667" s="175"/>
      <c r="Q667" s="175"/>
      <c r="R667" s="200"/>
      <c r="S667" s="175"/>
    </row>
    <row r="668" spans="2:19" ht="12.75" customHeight="1">
      <c r="B668" s="175"/>
      <c r="C668" s="175"/>
      <c r="D668" s="176"/>
      <c r="E668" s="176"/>
      <c r="F668" s="176"/>
      <c r="G668" s="213"/>
      <c r="H668" s="176"/>
      <c r="I668" s="176"/>
      <c r="K668" s="175"/>
      <c r="L668" s="175"/>
      <c r="M668" s="175"/>
      <c r="N668" s="175"/>
      <c r="O668" s="175"/>
      <c r="P668" s="175"/>
      <c r="Q668" s="175"/>
      <c r="R668" s="200"/>
      <c r="S668" s="175"/>
    </row>
    <row r="669" spans="2:19" ht="12.75" customHeight="1">
      <c r="B669" s="175"/>
      <c r="C669" s="175"/>
      <c r="D669" s="176"/>
      <c r="E669" s="176"/>
      <c r="F669" s="176"/>
      <c r="G669" s="213"/>
      <c r="H669" s="176"/>
      <c r="I669" s="176"/>
      <c r="K669" s="175"/>
      <c r="L669" s="175"/>
      <c r="M669" s="175"/>
      <c r="N669" s="175"/>
      <c r="O669" s="175"/>
      <c r="P669" s="175"/>
      <c r="Q669" s="175"/>
      <c r="R669" s="200"/>
      <c r="S669" s="175"/>
    </row>
    <row r="670" spans="2:19" ht="12.75" customHeight="1">
      <c r="B670" s="175"/>
      <c r="C670" s="175"/>
      <c r="D670" s="176"/>
      <c r="E670" s="176"/>
      <c r="F670" s="176"/>
      <c r="G670" s="213"/>
      <c r="H670" s="176"/>
      <c r="I670" s="176"/>
      <c r="K670" s="175"/>
      <c r="L670" s="175"/>
      <c r="M670" s="175"/>
      <c r="N670" s="175"/>
      <c r="O670" s="175"/>
      <c r="P670" s="175"/>
      <c r="Q670" s="175"/>
      <c r="R670" s="200"/>
      <c r="S670" s="175"/>
    </row>
    <row r="671" spans="2:19" ht="12.75" customHeight="1">
      <c r="B671" s="175"/>
      <c r="C671" s="175"/>
      <c r="D671" s="176"/>
      <c r="E671" s="176"/>
      <c r="F671" s="176"/>
      <c r="G671" s="213"/>
      <c r="H671" s="176"/>
      <c r="I671" s="176"/>
      <c r="K671" s="175"/>
      <c r="L671" s="175"/>
      <c r="M671" s="175"/>
      <c r="N671" s="175"/>
      <c r="O671" s="175"/>
      <c r="P671" s="175"/>
      <c r="Q671" s="175"/>
      <c r="R671" s="200"/>
      <c r="S671" s="175"/>
    </row>
    <row r="672" spans="2:19" ht="12.75" customHeight="1">
      <c r="B672" s="175"/>
      <c r="C672" s="175"/>
      <c r="D672" s="176"/>
      <c r="E672" s="176"/>
      <c r="F672" s="176"/>
      <c r="G672" s="213"/>
      <c r="H672" s="176"/>
      <c r="I672" s="176"/>
      <c r="K672" s="175"/>
      <c r="L672" s="175"/>
      <c r="M672" s="175"/>
      <c r="N672" s="175"/>
      <c r="O672" s="175"/>
      <c r="P672" s="175"/>
      <c r="Q672" s="175"/>
      <c r="R672" s="200"/>
      <c r="S672" s="175"/>
    </row>
    <row r="673" spans="2:19" ht="12.75" customHeight="1">
      <c r="B673" s="175"/>
      <c r="C673" s="175"/>
      <c r="D673" s="176"/>
      <c r="E673" s="176"/>
      <c r="F673" s="176"/>
      <c r="G673" s="213"/>
      <c r="H673" s="176"/>
      <c r="I673" s="176"/>
      <c r="K673" s="175"/>
      <c r="L673" s="175"/>
      <c r="M673" s="175"/>
      <c r="N673" s="175"/>
      <c r="O673" s="175"/>
      <c r="P673" s="175"/>
      <c r="Q673" s="175"/>
      <c r="R673" s="200"/>
      <c r="S673" s="175"/>
    </row>
    <row r="674" spans="2:19" ht="12.75" customHeight="1">
      <c r="B674" s="175"/>
      <c r="C674" s="175"/>
      <c r="D674" s="176"/>
      <c r="E674" s="176"/>
      <c r="F674" s="176"/>
      <c r="G674" s="213"/>
      <c r="H674" s="176"/>
      <c r="I674" s="176"/>
      <c r="K674" s="175"/>
      <c r="L674" s="175"/>
      <c r="M674" s="175"/>
      <c r="N674" s="175"/>
      <c r="O674" s="175"/>
      <c r="P674" s="175"/>
      <c r="Q674" s="175"/>
      <c r="R674" s="200"/>
      <c r="S674" s="175"/>
    </row>
    <row r="675" spans="2:19" ht="12.75" customHeight="1">
      <c r="B675" s="175"/>
      <c r="C675" s="175"/>
      <c r="D675" s="176"/>
      <c r="E675" s="176"/>
      <c r="F675" s="176"/>
      <c r="G675" s="213"/>
      <c r="H675" s="176"/>
      <c r="I675" s="176"/>
      <c r="K675" s="175"/>
      <c r="L675" s="175"/>
      <c r="M675" s="175"/>
      <c r="N675" s="175"/>
      <c r="O675" s="175"/>
      <c r="P675" s="175"/>
      <c r="Q675" s="175"/>
      <c r="R675" s="200"/>
      <c r="S675" s="175"/>
    </row>
    <row r="676" spans="2:19" ht="12.75" customHeight="1">
      <c r="B676" s="175"/>
      <c r="C676" s="175"/>
      <c r="D676" s="176"/>
      <c r="E676" s="176"/>
      <c r="F676" s="176"/>
      <c r="G676" s="213"/>
      <c r="H676" s="176"/>
      <c r="I676" s="176"/>
      <c r="K676" s="175"/>
      <c r="L676" s="175"/>
      <c r="M676" s="175"/>
      <c r="N676" s="175"/>
      <c r="O676" s="175"/>
      <c r="P676" s="175"/>
      <c r="Q676" s="175"/>
      <c r="R676" s="200"/>
      <c r="S676" s="175"/>
    </row>
    <row r="677" spans="2:19" ht="12.75" customHeight="1">
      <c r="B677" s="175"/>
      <c r="C677" s="175"/>
      <c r="D677" s="176"/>
      <c r="E677" s="176"/>
      <c r="F677" s="176"/>
      <c r="G677" s="213"/>
      <c r="H677" s="176"/>
      <c r="I677" s="176"/>
      <c r="K677" s="175"/>
      <c r="L677" s="175"/>
      <c r="M677" s="175"/>
      <c r="N677" s="175"/>
      <c r="O677" s="175"/>
      <c r="P677" s="175"/>
      <c r="Q677" s="175"/>
      <c r="R677" s="200"/>
      <c r="S677" s="175"/>
    </row>
    <row r="678" spans="2:19" ht="12.75" customHeight="1">
      <c r="B678" s="175"/>
      <c r="C678" s="175"/>
      <c r="D678" s="176"/>
      <c r="E678" s="176"/>
      <c r="F678" s="176"/>
      <c r="G678" s="213"/>
      <c r="H678" s="176"/>
      <c r="I678" s="176"/>
      <c r="K678" s="175"/>
      <c r="L678" s="175"/>
      <c r="M678" s="175"/>
      <c r="N678" s="175"/>
      <c r="O678" s="175"/>
      <c r="P678" s="175"/>
      <c r="Q678" s="175"/>
      <c r="R678" s="200"/>
      <c r="S678" s="175"/>
    </row>
    <row r="679" spans="2:19" ht="12.75" customHeight="1">
      <c r="B679" s="175"/>
      <c r="C679" s="175"/>
      <c r="D679" s="176"/>
      <c r="E679" s="176"/>
      <c r="F679" s="176"/>
      <c r="G679" s="213"/>
      <c r="H679" s="176"/>
      <c r="I679" s="176"/>
      <c r="K679" s="175"/>
      <c r="L679" s="175"/>
      <c r="M679" s="175"/>
      <c r="N679" s="175"/>
      <c r="O679" s="175"/>
      <c r="P679" s="175"/>
      <c r="Q679" s="175"/>
      <c r="R679" s="200"/>
      <c r="S679" s="175"/>
    </row>
    <row r="680" spans="2:19" ht="12.75" customHeight="1">
      <c r="B680" s="175"/>
      <c r="C680" s="175"/>
      <c r="D680" s="176"/>
      <c r="E680" s="176"/>
      <c r="F680" s="176"/>
      <c r="G680" s="213"/>
      <c r="H680" s="176"/>
      <c r="I680" s="176"/>
      <c r="K680" s="175"/>
      <c r="L680" s="175"/>
      <c r="M680" s="175"/>
      <c r="N680" s="175"/>
      <c r="O680" s="175"/>
      <c r="P680" s="175"/>
      <c r="Q680" s="175"/>
      <c r="R680" s="200"/>
      <c r="S680" s="175"/>
    </row>
    <row r="681" spans="2:19" ht="12.75" customHeight="1">
      <c r="B681" s="175"/>
      <c r="C681" s="175"/>
      <c r="D681" s="176"/>
      <c r="E681" s="176"/>
      <c r="F681" s="176"/>
      <c r="G681" s="213"/>
      <c r="H681" s="176"/>
      <c r="I681" s="176"/>
      <c r="K681" s="175"/>
      <c r="L681" s="175"/>
      <c r="M681" s="175"/>
      <c r="N681" s="175"/>
      <c r="O681" s="175"/>
      <c r="P681" s="175"/>
      <c r="Q681" s="175"/>
      <c r="R681" s="200"/>
      <c r="S681" s="175"/>
    </row>
    <row r="682" spans="2:19" ht="12.75" customHeight="1">
      <c r="B682" s="175"/>
      <c r="C682" s="175"/>
      <c r="D682" s="176"/>
      <c r="E682" s="176"/>
      <c r="F682" s="176"/>
      <c r="G682" s="213"/>
      <c r="H682" s="176"/>
      <c r="I682" s="176"/>
      <c r="K682" s="175"/>
      <c r="L682" s="175"/>
      <c r="M682" s="175"/>
      <c r="N682" s="175"/>
      <c r="O682" s="175"/>
      <c r="P682" s="175"/>
      <c r="Q682" s="175"/>
      <c r="R682" s="200"/>
      <c r="S682" s="175"/>
    </row>
    <row r="683" spans="2:19" ht="12.75" customHeight="1">
      <c r="B683" s="175"/>
      <c r="C683" s="175"/>
      <c r="D683" s="176"/>
      <c r="E683" s="176"/>
      <c r="F683" s="176"/>
      <c r="G683" s="213"/>
      <c r="H683" s="176"/>
      <c r="I683" s="176"/>
      <c r="K683" s="175"/>
      <c r="L683" s="175"/>
      <c r="M683" s="175"/>
      <c r="N683" s="175"/>
      <c r="O683" s="175"/>
      <c r="P683" s="175"/>
      <c r="Q683" s="175"/>
      <c r="R683" s="200"/>
      <c r="S683" s="175"/>
    </row>
    <row r="684" spans="2:19" ht="12.75" customHeight="1">
      <c r="B684" s="175"/>
      <c r="C684" s="175"/>
      <c r="D684" s="176"/>
      <c r="E684" s="176"/>
      <c r="F684" s="176"/>
      <c r="G684" s="213"/>
      <c r="H684" s="176"/>
      <c r="I684" s="176"/>
      <c r="K684" s="175"/>
      <c r="L684" s="175"/>
      <c r="M684" s="175"/>
      <c r="N684" s="175"/>
      <c r="O684" s="175"/>
      <c r="P684" s="175"/>
      <c r="Q684" s="175"/>
      <c r="R684" s="200"/>
      <c r="S684" s="175"/>
    </row>
    <row r="685" spans="2:19" ht="12.75" customHeight="1">
      <c r="B685" s="175"/>
      <c r="C685" s="175"/>
      <c r="D685" s="176"/>
      <c r="E685" s="176"/>
      <c r="F685" s="176"/>
      <c r="G685" s="213"/>
      <c r="H685" s="176"/>
      <c r="I685" s="176"/>
      <c r="K685" s="175"/>
      <c r="L685" s="175"/>
      <c r="M685" s="175"/>
      <c r="N685" s="175"/>
      <c r="O685" s="175"/>
      <c r="P685" s="175"/>
      <c r="Q685" s="175"/>
      <c r="R685" s="200"/>
      <c r="S685" s="175"/>
    </row>
    <row r="686" spans="2:19" ht="12.75" customHeight="1">
      <c r="B686" s="175"/>
      <c r="C686" s="175"/>
      <c r="D686" s="176"/>
      <c r="E686" s="176"/>
      <c r="F686" s="176"/>
      <c r="G686" s="213"/>
      <c r="H686" s="176"/>
      <c r="I686" s="176"/>
      <c r="K686" s="175"/>
      <c r="L686" s="175"/>
      <c r="M686" s="175"/>
      <c r="N686" s="175"/>
      <c r="O686" s="175"/>
      <c r="P686" s="175"/>
      <c r="Q686" s="175"/>
      <c r="R686" s="200"/>
      <c r="S686" s="175"/>
    </row>
    <row r="687" spans="2:19" ht="12.75" customHeight="1">
      <c r="B687" s="175"/>
      <c r="C687" s="175"/>
      <c r="D687" s="176"/>
      <c r="E687" s="176"/>
      <c r="F687" s="176"/>
      <c r="G687" s="213"/>
      <c r="H687" s="176"/>
      <c r="I687" s="176"/>
      <c r="K687" s="175"/>
      <c r="L687" s="175"/>
      <c r="M687" s="175"/>
      <c r="N687" s="175"/>
      <c r="O687" s="175"/>
      <c r="P687" s="175"/>
      <c r="Q687" s="175"/>
      <c r="R687" s="200"/>
      <c r="S687" s="175"/>
    </row>
    <row r="688" spans="2:19" ht="12.75" customHeight="1">
      <c r="B688" s="175"/>
      <c r="C688" s="175"/>
      <c r="D688" s="176"/>
      <c r="E688" s="176"/>
      <c r="F688" s="176"/>
      <c r="G688" s="213"/>
      <c r="H688" s="176"/>
      <c r="I688" s="176"/>
      <c r="K688" s="175"/>
      <c r="L688" s="175"/>
      <c r="M688" s="175"/>
      <c r="N688" s="175"/>
      <c r="O688" s="175"/>
      <c r="P688" s="175"/>
      <c r="Q688" s="175"/>
      <c r="R688" s="200"/>
      <c r="S688" s="175"/>
    </row>
    <row r="689" spans="2:19" ht="12.75" customHeight="1">
      <c r="B689" s="175"/>
      <c r="C689" s="175"/>
      <c r="D689" s="176"/>
      <c r="E689" s="176"/>
      <c r="F689" s="176"/>
      <c r="G689" s="213"/>
      <c r="H689" s="176"/>
      <c r="I689" s="176"/>
      <c r="K689" s="175"/>
      <c r="L689" s="175"/>
      <c r="M689" s="175"/>
      <c r="N689" s="175"/>
      <c r="O689" s="175"/>
      <c r="P689" s="175"/>
      <c r="Q689" s="175"/>
      <c r="R689" s="200"/>
      <c r="S689" s="175"/>
    </row>
    <row r="690" spans="2:19" ht="12.75" customHeight="1">
      <c r="B690" s="175"/>
      <c r="C690" s="175"/>
      <c r="D690" s="176"/>
      <c r="E690" s="176"/>
      <c r="F690" s="176"/>
      <c r="G690" s="213"/>
      <c r="H690" s="176"/>
      <c r="I690" s="176"/>
      <c r="K690" s="175"/>
      <c r="L690" s="175"/>
      <c r="M690" s="175"/>
      <c r="N690" s="175"/>
      <c r="O690" s="175"/>
      <c r="P690" s="175"/>
      <c r="Q690" s="175"/>
      <c r="R690" s="200"/>
      <c r="S690" s="175"/>
    </row>
    <row r="691" spans="2:19" ht="12.75" customHeight="1">
      <c r="B691" s="175"/>
      <c r="C691" s="175"/>
      <c r="D691" s="176"/>
      <c r="E691" s="176"/>
      <c r="F691" s="176"/>
      <c r="G691" s="213"/>
      <c r="H691" s="176"/>
      <c r="I691" s="176"/>
      <c r="K691" s="175"/>
      <c r="L691" s="175"/>
      <c r="M691" s="175"/>
      <c r="N691" s="175"/>
      <c r="O691" s="175"/>
      <c r="P691" s="175"/>
      <c r="Q691" s="175"/>
      <c r="R691" s="200"/>
      <c r="S691" s="175"/>
    </row>
    <row r="692" spans="2:19" ht="12.75" customHeight="1">
      <c r="B692" s="175"/>
      <c r="C692" s="175"/>
      <c r="D692" s="176"/>
      <c r="E692" s="176"/>
      <c r="F692" s="176"/>
      <c r="G692" s="213"/>
      <c r="H692" s="176"/>
      <c r="I692" s="176"/>
      <c r="K692" s="175"/>
      <c r="L692" s="175"/>
      <c r="M692" s="175"/>
      <c r="N692" s="175"/>
      <c r="O692" s="175"/>
      <c r="P692" s="175"/>
      <c r="Q692" s="175"/>
      <c r="R692" s="200"/>
      <c r="S692" s="175"/>
    </row>
    <row r="693" spans="2:19" ht="12.75" customHeight="1">
      <c r="B693" s="175"/>
      <c r="C693" s="175"/>
      <c r="D693" s="176"/>
      <c r="E693" s="176"/>
      <c r="F693" s="176"/>
      <c r="G693" s="213"/>
      <c r="H693" s="176"/>
      <c r="I693" s="176"/>
      <c r="K693" s="175"/>
      <c r="L693" s="175"/>
      <c r="M693" s="175"/>
      <c r="N693" s="175"/>
      <c r="O693" s="175"/>
      <c r="P693" s="175"/>
      <c r="Q693" s="175"/>
      <c r="R693" s="200"/>
      <c r="S693" s="175"/>
    </row>
    <row r="694" spans="2:19" ht="12.75" customHeight="1">
      <c r="B694" s="175"/>
      <c r="C694" s="175"/>
      <c r="D694" s="176"/>
      <c r="E694" s="176"/>
      <c r="F694" s="176"/>
      <c r="G694" s="213"/>
      <c r="H694" s="176"/>
      <c r="I694" s="176"/>
      <c r="K694" s="175"/>
      <c r="L694" s="175"/>
      <c r="M694" s="175"/>
      <c r="N694" s="175"/>
      <c r="O694" s="175"/>
      <c r="P694" s="175"/>
      <c r="Q694" s="175"/>
      <c r="R694" s="200"/>
      <c r="S694" s="175"/>
    </row>
    <row r="695" spans="2:19" ht="12.75" customHeight="1">
      <c r="B695" s="175"/>
      <c r="C695" s="175"/>
      <c r="D695" s="176"/>
      <c r="E695" s="176"/>
      <c r="F695" s="176"/>
      <c r="G695" s="213"/>
      <c r="H695" s="176"/>
      <c r="I695" s="176"/>
      <c r="K695" s="175"/>
      <c r="L695" s="175"/>
      <c r="M695" s="175"/>
      <c r="N695" s="175"/>
      <c r="O695" s="175"/>
      <c r="P695" s="175"/>
      <c r="Q695" s="175"/>
      <c r="R695" s="200"/>
      <c r="S695" s="175"/>
    </row>
    <row r="696" spans="2:19" ht="12.75" customHeight="1">
      <c r="B696" s="175"/>
      <c r="C696" s="175"/>
      <c r="D696" s="176"/>
      <c r="E696" s="176"/>
      <c r="F696" s="176"/>
      <c r="G696" s="213"/>
      <c r="H696" s="176"/>
      <c r="I696" s="176"/>
      <c r="K696" s="175"/>
      <c r="L696" s="175"/>
      <c r="M696" s="175"/>
      <c r="N696" s="175"/>
      <c r="O696" s="175"/>
      <c r="P696" s="175"/>
      <c r="Q696" s="175"/>
      <c r="R696" s="200"/>
      <c r="S696" s="175"/>
    </row>
    <row r="697" spans="2:19" ht="12.75" customHeight="1">
      <c r="B697" s="175"/>
      <c r="C697" s="175"/>
      <c r="D697" s="176"/>
      <c r="E697" s="176"/>
      <c r="F697" s="176"/>
      <c r="G697" s="213"/>
      <c r="H697" s="176"/>
      <c r="I697" s="176"/>
      <c r="K697" s="175"/>
      <c r="L697" s="175"/>
      <c r="M697" s="175"/>
      <c r="N697" s="175"/>
      <c r="O697" s="175"/>
      <c r="P697" s="175"/>
      <c r="Q697" s="175"/>
      <c r="R697" s="200"/>
      <c r="S697" s="175"/>
    </row>
    <row r="698" spans="2:19" ht="12.75" customHeight="1">
      <c r="B698" s="175"/>
      <c r="C698" s="175"/>
      <c r="D698" s="176"/>
      <c r="E698" s="176"/>
      <c r="F698" s="176"/>
      <c r="G698" s="213"/>
      <c r="H698" s="176"/>
      <c r="I698" s="176"/>
      <c r="K698" s="175"/>
      <c r="L698" s="175"/>
      <c r="M698" s="175"/>
      <c r="N698" s="175"/>
      <c r="O698" s="175"/>
      <c r="P698" s="175"/>
      <c r="Q698" s="175"/>
      <c r="R698" s="200"/>
      <c r="S698" s="175"/>
    </row>
    <row r="699" spans="2:19" ht="12.75" customHeight="1">
      <c r="B699" s="175"/>
      <c r="C699" s="175"/>
      <c r="D699" s="176"/>
      <c r="E699" s="176"/>
      <c r="F699" s="176"/>
      <c r="G699" s="213"/>
      <c r="H699" s="176"/>
      <c r="I699" s="176"/>
      <c r="K699" s="175"/>
      <c r="L699" s="175"/>
      <c r="M699" s="175"/>
      <c r="N699" s="175"/>
      <c r="O699" s="175"/>
      <c r="P699" s="175"/>
      <c r="Q699" s="175"/>
      <c r="R699" s="200"/>
      <c r="S699" s="175"/>
    </row>
    <row r="700" spans="2:19" ht="12.75" customHeight="1">
      <c r="B700" s="175"/>
      <c r="C700" s="175"/>
      <c r="D700" s="176"/>
      <c r="E700" s="176"/>
      <c r="F700" s="176"/>
      <c r="G700" s="213"/>
      <c r="H700" s="176"/>
      <c r="I700" s="176"/>
      <c r="K700" s="175"/>
      <c r="L700" s="175"/>
      <c r="M700" s="175"/>
      <c r="N700" s="175"/>
      <c r="O700" s="175"/>
      <c r="P700" s="175"/>
      <c r="Q700" s="175"/>
      <c r="R700" s="200"/>
      <c r="S700" s="175"/>
    </row>
    <row r="701" spans="2:19" ht="12.75" customHeight="1">
      <c r="B701" s="175"/>
      <c r="C701" s="175"/>
      <c r="D701" s="176"/>
      <c r="E701" s="176"/>
      <c r="F701" s="176"/>
      <c r="G701" s="213"/>
      <c r="H701" s="176"/>
      <c r="I701" s="176"/>
      <c r="K701" s="175"/>
      <c r="L701" s="175"/>
      <c r="M701" s="175"/>
      <c r="N701" s="175"/>
      <c r="O701" s="175"/>
      <c r="P701" s="175"/>
      <c r="Q701" s="175"/>
      <c r="R701" s="200"/>
      <c r="S701" s="175"/>
    </row>
    <row r="702" spans="2:19" ht="12.75" customHeight="1">
      <c r="B702" s="175"/>
      <c r="C702" s="175"/>
      <c r="D702" s="176"/>
      <c r="E702" s="176"/>
      <c r="F702" s="176"/>
      <c r="G702" s="213"/>
      <c r="H702" s="176"/>
      <c r="I702" s="176"/>
      <c r="K702" s="175"/>
      <c r="L702" s="175"/>
      <c r="M702" s="175"/>
      <c r="N702" s="175"/>
      <c r="O702" s="175"/>
      <c r="P702" s="175"/>
      <c r="Q702" s="175"/>
      <c r="R702" s="200"/>
      <c r="S702" s="175"/>
    </row>
    <row r="703" spans="2:19" ht="12.75" customHeight="1">
      <c r="B703" s="175"/>
      <c r="C703" s="175"/>
      <c r="D703" s="176"/>
      <c r="E703" s="176"/>
      <c r="F703" s="176"/>
      <c r="G703" s="213"/>
      <c r="H703" s="176"/>
      <c r="I703" s="176"/>
      <c r="K703" s="175"/>
      <c r="L703" s="175"/>
      <c r="M703" s="175"/>
      <c r="N703" s="175"/>
      <c r="O703" s="175"/>
      <c r="P703" s="175"/>
      <c r="Q703" s="175"/>
      <c r="R703" s="200"/>
      <c r="S703" s="175"/>
    </row>
    <row r="704" spans="2:19" ht="12.75" customHeight="1">
      <c r="B704" s="175"/>
      <c r="C704" s="175"/>
      <c r="D704" s="176"/>
      <c r="E704" s="176"/>
      <c r="F704" s="176"/>
      <c r="G704" s="213"/>
      <c r="H704" s="176"/>
      <c r="I704" s="176"/>
      <c r="K704" s="175"/>
      <c r="L704" s="175"/>
      <c r="M704" s="175"/>
      <c r="N704" s="175"/>
      <c r="O704" s="175"/>
      <c r="P704" s="175"/>
      <c r="Q704" s="175"/>
      <c r="R704" s="200"/>
      <c r="S704" s="175"/>
    </row>
    <row r="705" spans="2:19" ht="12.75" customHeight="1">
      <c r="B705" s="175"/>
      <c r="C705" s="175"/>
      <c r="D705" s="176"/>
      <c r="E705" s="176"/>
      <c r="F705" s="176"/>
      <c r="G705" s="213"/>
      <c r="H705" s="176"/>
      <c r="I705" s="176"/>
      <c r="K705" s="175"/>
      <c r="L705" s="175"/>
      <c r="M705" s="175"/>
      <c r="N705" s="175"/>
      <c r="O705" s="175"/>
      <c r="P705" s="175"/>
      <c r="Q705" s="175"/>
      <c r="R705" s="200"/>
      <c r="S705" s="175"/>
    </row>
    <row r="706" spans="2:19" ht="12.75" customHeight="1">
      <c r="B706" s="175"/>
      <c r="C706" s="175"/>
      <c r="D706" s="176"/>
      <c r="E706" s="176"/>
      <c r="F706" s="176"/>
      <c r="G706" s="213"/>
      <c r="H706" s="176"/>
      <c r="I706" s="176"/>
      <c r="K706" s="175"/>
      <c r="L706" s="175"/>
      <c r="M706" s="175"/>
      <c r="N706" s="175"/>
      <c r="O706" s="175"/>
      <c r="P706" s="175"/>
      <c r="Q706" s="175"/>
      <c r="R706" s="200"/>
      <c r="S706" s="175"/>
    </row>
    <row r="707" spans="2:19" ht="12.75" customHeight="1">
      <c r="B707" s="175"/>
      <c r="C707" s="175"/>
      <c r="D707" s="176"/>
      <c r="E707" s="176"/>
      <c r="F707" s="176"/>
      <c r="G707" s="213"/>
      <c r="H707" s="176"/>
      <c r="I707" s="176"/>
      <c r="K707" s="175"/>
      <c r="L707" s="175"/>
      <c r="M707" s="175"/>
      <c r="N707" s="175"/>
      <c r="O707" s="175"/>
      <c r="P707" s="175"/>
      <c r="Q707" s="175"/>
      <c r="R707" s="200"/>
      <c r="S707" s="175"/>
    </row>
    <row r="708" spans="2:19" ht="12.75" customHeight="1">
      <c r="B708" s="175"/>
      <c r="C708" s="175"/>
      <c r="D708" s="176"/>
      <c r="E708" s="176"/>
      <c r="F708" s="176"/>
      <c r="G708" s="213"/>
      <c r="H708" s="176"/>
      <c r="I708" s="176"/>
      <c r="K708" s="175"/>
      <c r="L708" s="175"/>
      <c r="M708" s="175"/>
      <c r="N708" s="175"/>
      <c r="O708" s="175"/>
      <c r="P708" s="175"/>
      <c r="Q708" s="175"/>
      <c r="R708" s="200"/>
      <c r="S708" s="175"/>
    </row>
    <row r="709" spans="2:19" ht="12.75" customHeight="1">
      <c r="B709" s="175"/>
      <c r="C709" s="175"/>
      <c r="D709" s="176"/>
      <c r="E709" s="176"/>
      <c r="F709" s="176"/>
      <c r="G709" s="213"/>
      <c r="H709" s="176"/>
      <c r="I709" s="176"/>
      <c r="K709" s="175"/>
      <c r="L709" s="175"/>
      <c r="M709" s="175"/>
      <c r="N709" s="175"/>
      <c r="O709" s="175"/>
      <c r="P709" s="175"/>
      <c r="Q709" s="175"/>
      <c r="R709" s="200"/>
      <c r="S709" s="175"/>
    </row>
    <row r="710" spans="2:19" ht="12.75" customHeight="1">
      <c r="B710" s="175"/>
      <c r="C710" s="175"/>
      <c r="D710" s="176"/>
      <c r="E710" s="176"/>
      <c r="F710" s="176"/>
      <c r="G710" s="213"/>
      <c r="H710" s="176"/>
      <c r="I710" s="176"/>
      <c r="K710" s="175"/>
      <c r="L710" s="175"/>
      <c r="M710" s="175"/>
      <c r="N710" s="175"/>
      <c r="O710" s="175"/>
      <c r="P710" s="175"/>
      <c r="Q710" s="175"/>
      <c r="R710" s="200"/>
      <c r="S710" s="175"/>
    </row>
    <row r="711" spans="2:19" ht="12.75" customHeight="1">
      <c r="B711" s="175"/>
      <c r="C711" s="175"/>
      <c r="D711" s="176"/>
      <c r="E711" s="176"/>
      <c r="F711" s="176"/>
      <c r="G711" s="213"/>
      <c r="H711" s="176"/>
      <c r="I711" s="176"/>
      <c r="K711" s="175"/>
      <c r="L711" s="175"/>
      <c r="M711" s="175"/>
      <c r="N711" s="175"/>
      <c r="O711" s="175"/>
      <c r="P711" s="175"/>
      <c r="Q711" s="175"/>
      <c r="R711" s="200"/>
      <c r="S711" s="175"/>
    </row>
    <row r="712" spans="2:19" ht="12.75" customHeight="1">
      <c r="B712" s="175"/>
      <c r="C712" s="175"/>
      <c r="D712" s="176"/>
      <c r="E712" s="176"/>
      <c r="F712" s="176"/>
      <c r="G712" s="213"/>
      <c r="H712" s="176"/>
      <c r="I712" s="176"/>
      <c r="K712" s="175"/>
      <c r="L712" s="175"/>
      <c r="M712" s="175"/>
      <c r="N712" s="175"/>
      <c r="O712" s="175"/>
      <c r="P712" s="175"/>
      <c r="Q712" s="175"/>
      <c r="R712" s="200"/>
      <c r="S712" s="175"/>
    </row>
    <row r="713" spans="2:19" ht="12.75" customHeight="1">
      <c r="B713" s="175"/>
      <c r="C713" s="175"/>
      <c r="D713" s="176"/>
      <c r="E713" s="176"/>
      <c r="F713" s="176"/>
      <c r="G713" s="213"/>
      <c r="H713" s="176"/>
      <c r="I713" s="176"/>
      <c r="K713" s="175"/>
      <c r="L713" s="175"/>
      <c r="M713" s="175"/>
      <c r="N713" s="175"/>
      <c r="O713" s="175"/>
      <c r="P713" s="175"/>
      <c r="Q713" s="175"/>
      <c r="R713" s="200"/>
      <c r="S713" s="175"/>
    </row>
    <row r="714" spans="2:19" ht="12.75" customHeight="1">
      <c r="B714" s="175"/>
      <c r="C714" s="175"/>
      <c r="D714" s="176"/>
      <c r="E714" s="176"/>
      <c r="F714" s="176"/>
      <c r="G714" s="213"/>
      <c r="H714" s="176"/>
      <c r="I714" s="176"/>
      <c r="K714" s="175"/>
      <c r="L714" s="175"/>
      <c r="M714" s="175"/>
      <c r="N714" s="175"/>
      <c r="O714" s="175"/>
      <c r="P714" s="175"/>
      <c r="Q714" s="175"/>
      <c r="R714" s="200"/>
      <c r="S714" s="175"/>
    </row>
    <row r="715" spans="2:19" ht="12.75" customHeight="1">
      <c r="B715" s="175"/>
      <c r="C715" s="175"/>
      <c r="D715" s="176"/>
      <c r="E715" s="176"/>
      <c r="F715" s="176"/>
      <c r="G715" s="213"/>
      <c r="H715" s="176"/>
      <c r="I715" s="176"/>
      <c r="K715" s="175"/>
      <c r="L715" s="175"/>
      <c r="M715" s="175"/>
      <c r="N715" s="175"/>
      <c r="O715" s="175"/>
      <c r="P715" s="175"/>
      <c r="Q715" s="175"/>
      <c r="R715" s="200"/>
      <c r="S715" s="175"/>
    </row>
    <row r="716" spans="2:19" ht="12.75" customHeight="1">
      <c r="B716" s="175"/>
      <c r="C716" s="175"/>
      <c r="D716" s="176"/>
      <c r="E716" s="176"/>
      <c r="F716" s="176"/>
      <c r="G716" s="213"/>
      <c r="H716" s="176"/>
      <c r="I716" s="176"/>
      <c r="K716" s="175"/>
      <c r="L716" s="175"/>
      <c r="M716" s="175"/>
      <c r="N716" s="175"/>
      <c r="O716" s="175"/>
      <c r="P716" s="175"/>
      <c r="Q716" s="175"/>
      <c r="R716" s="200"/>
      <c r="S716" s="175"/>
    </row>
    <row r="717" spans="2:19" ht="12.75" customHeight="1">
      <c r="B717" s="175"/>
      <c r="C717" s="175"/>
      <c r="D717" s="176"/>
      <c r="E717" s="176"/>
      <c r="F717" s="176"/>
      <c r="G717" s="213"/>
      <c r="H717" s="176"/>
      <c r="I717" s="176"/>
      <c r="K717" s="175"/>
      <c r="L717" s="175"/>
      <c r="M717" s="175"/>
      <c r="N717" s="175"/>
      <c r="O717" s="175"/>
      <c r="P717" s="175"/>
      <c r="Q717" s="175"/>
      <c r="R717" s="200"/>
      <c r="S717" s="175"/>
    </row>
    <row r="718" spans="2:19" ht="12.75" customHeight="1">
      <c r="B718" s="175"/>
      <c r="C718" s="175"/>
      <c r="D718" s="176"/>
      <c r="E718" s="176"/>
      <c r="F718" s="176"/>
      <c r="G718" s="213"/>
      <c r="H718" s="176"/>
      <c r="I718" s="176"/>
      <c r="K718" s="175"/>
      <c r="L718" s="175"/>
      <c r="M718" s="175"/>
      <c r="N718" s="175"/>
      <c r="O718" s="175"/>
      <c r="P718" s="175"/>
      <c r="Q718" s="175"/>
      <c r="R718" s="200"/>
      <c r="S718" s="175"/>
    </row>
    <row r="719" spans="2:19" ht="12.75" customHeight="1">
      <c r="B719" s="175"/>
      <c r="C719" s="175"/>
      <c r="D719" s="176"/>
      <c r="E719" s="176"/>
      <c r="F719" s="176"/>
      <c r="G719" s="213"/>
      <c r="H719" s="176"/>
      <c r="I719" s="176"/>
      <c r="K719" s="175"/>
      <c r="L719" s="175"/>
      <c r="M719" s="175"/>
      <c r="N719" s="175"/>
      <c r="O719" s="175"/>
      <c r="P719" s="175"/>
      <c r="Q719" s="175"/>
      <c r="R719" s="200"/>
      <c r="S719" s="175"/>
    </row>
    <row r="720" spans="2:19" ht="12.75" customHeight="1">
      <c r="B720" s="175"/>
      <c r="C720" s="175"/>
      <c r="D720" s="176"/>
      <c r="E720" s="176"/>
      <c r="F720" s="176"/>
      <c r="G720" s="213"/>
      <c r="H720" s="176"/>
      <c r="I720" s="176"/>
      <c r="K720" s="175"/>
      <c r="L720" s="175"/>
      <c r="M720" s="175"/>
      <c r="N720" s="175"/>
      <c r="O720" s="175"/>
      <c r="P720" s="175"/>
      <c r="Q720" s="175"/>
      <c r="R720" s="200"/>
      <c r="S720" s="175"/>
    </row>
    <row r="721" spans="2:19" ht="12.75" customHeight="1">
      <c r="B721" s="175"/>
      <c r="C721" s="175"/>
      <c r="D721" s="176"/>
      <c r="E721" s="176"/>
      <c r="F721" s="176"/>
      <c r="G721" s="213"/>
      <c r="H721" s="176"/>
      <c r="I721" s="176"/>
      <c r="K721" s="175"/>
      <c r="L721" s="175"/>
      <c r="M721" s="175"/>
      <c r="N721" s="175"/>
      <c r="O721" s="175"/>
      <c r="P721" s="175"/>
      <c r="Q721" s="175"/>
      <c r="R721" s="200"/>
      <c r="S721" s="175"/>
    </row>
    <row r="722" spans="2:19" ht="12.75" customHeight="1">
      <c r="B722" s="175"/>
      <c r="C722" s="175"/>
      <c r="D722" s="176"/>
      <c r="E722" s="176"/>
      <c r="F722" s="176"/>
      <c r="G722" s="213"/>
      <c r="H722" s="176"/>
      <c r="I722" s="176"/>
      <c r="K722" s="175"/>
      <c r="L722" s="175"/>
      <c r="M722" s="175"/>
      <c r="N722" s="175"/>
      <c r="O722" s="175"/>
      <c r="P722" s="175"/>
      <c r="Q722" s="175"/>
      <c r="R722" s="200"/>
      <c r="S722" s="175"/>
    </row>
    <row r="723" spans="2:19" ht="12.75" customHeight="1">
      <c r="B723" s="175"/>
      <c r="C723" s="175"/>
      <c r="D723" s="176"/>
      <c r="E723" s="176"/>
      <c r="F723" s="176"/>
      <c r="G723" s="213"/>
      <c r="H723" s="176"/>
      <c r="I723" s="176"/>
      <c r="K723" s="175"/>
      <c r="L723" s="175"/>
      <c r="M723" s="175"/>
      <c r="N723" s="175"/>
      <c r="O723" s="175"/>
      <c r="P723" s="175"/>
      <c r="Q723" s="175"/>
      <c r="R723" s="200"/>
      <c r="S723" s="175"/>
    </row>
    <row r="724" spans="2:19" ht="12.75" customHeight="1">
      <c r="B724" s="175"/>
      <c r="C724" s="175"/>
      <c r="D724" s="176"/>
      <c r="E724" s="176"/>
      <c r="F724" s="176"/>
      <c r="G724" s="213"/>
      <c r="H724" s="176"/>
      <c r="I724" s="176"/>
      <c r="K724" s="175"/>
      <c r="L724" s="175"/>
      <c r="M724" s="175"/>
      <c r="N724" s="175"/>
      <c r="O724" s="175"/>
      <c r="P724" s="175"/>
      <c r="Q724" s="175"/>
      <c r="R724" s="200"/>
      <c r="S724" s="175"/>
    </row>
    <row r="725" spans="2:19" ht="12.75" customHeight="1">
      <c r="B725" s="175"/>
      <c r="C725" s="175"/>
      <c r="D725" s="176"/>
      <c r="E725" s="176"/>
      <c r="F725" s="176"/>
      <c r="G725" s="213"/>
      <c r="H725" s="176"/>
      <c r="I725" s="176"/>
      <c r="K725" s="175"/>
      <c r="L725" s="175"/>
      <c r="M725" s="175"/>
      <c r="N725" s="175"/>
      <c r="O725" s="175"/>
      <c r="P725" s="175"/>
      <c r="Q725" s="175"/>
      <c r="R725" s="200"/>
      <c r="S725" s="175"/>
    </row>
    <row r="726" spans="2:19" ht="12.75" customHeight="1">
      <c r="B726" s="175"/>
      <c r="C726" s="175"/>
      <c r="D726" s="176"/>
      <c r="E726" s="176"/>
      <c r="F726" s="176"/>
      <c r="G726" s="213"/>
      <c r="H726" s="176"/>
      <c r="I726" s="176"/>
      <c r="K726" s="175"/>
      <c r="L726" s="175"/>
      <c r="M726" s="175"/>
      <c r="N726" s="175"/>
      <c r="O726" s="175"/>
      <c r="P726" s="175"/>
      <c r="Q726" s="175"/>
      <c r="R726" s="200"/>
      <c r="S726" s="175"/>
    </row>
    <row r="727" spans="2:19" ht="12.75" customHeight="1">
      <c r="B727" s="175"/>
      <c r="C727" s="175"/>
      <c r="D727" s="176"/>
      <c r="E727" s="176"/>
      <c r="F727" s="176"/>
      <c r="G727" s="213"/>
      <c r="H727" s="176"/>
      <c r="I727" s="176"/>
      <c r="K727" s="175"/>
      <c r="L727" s="175"/>
      <c r="M727" s="175"/>
      <c r="N727" s="175"/>
      <c r="O727" s="175"/>
      <c r="P727" s="175"/>
      <c r="Q727" s="175"/>
      <c r="R727" s="200"/>
      <c r="S727" s="175"/>
    </row>
    <row r="728" spans="2:19" ht="12.75" customHeight="1">
      <c r="B728" s="175"/>
      <c r="C728" s="175"/>
      <c r="D728" s="176"/>
      <c r="E728" s="176"/>
      <c r="F728" s="176"/>
      <c r="G728" s="213"/>
      <c r="H728" s="176"/>
      <c r="I728" s="176"/>
      <c r="K728" s="175"/>
      <c r="L728" s="175"/>
      <c r="M728" s="175"/>
      <c r="N728" s="175"/>
      <c r="O728" s="175"/>
      <c r="P728" s="175"/>
      <c r="Q728" s="175"/>
      <c r="R728" s="200"/>
      <c r="S728" s="175"/>
    </row>
    <row r="729" spans="2:19" ht="12.75" customHeight="1">
      <c r="B729" s="175"/>
      <c r="C729" s="175"/>
      <c r="D729" s="176"/>
      <c r="E729" s="176"/>
      <c r="F729" s="176"/>
      <c r="G729" s="213"/>
      <c r="H729" s="176"/>
      <c r="I729" s="176"/>
      <c r="K729" s="175"/>
      <c r="L729" s="175"/>
      <c r="M729" s="175"/>
      <c r="N729" s="175"/>
      <c r="O729" s="175"/>
      <c r="P729" s="175"/>
      <c r="Q729" s="175"/>
      <c r="R729" s="200"/>
      <c r="S729" s="175"/>
    </row>
    <row r="730" spans="2:19" ht="12.75" customHeight="1">
      <c r="B730" s="175"/>
      <c r="C730" s="175"/>
      <c r="D730" s="176"/>
      <c r="E730" s="176"/>
      <c r="F730" s="176"/>
      <c r="G730" s="213"/>
      <c r="H730" s="176"/>
      <c r="I730" s="176"/>
      <c r="K730" s="175"/>
      <c r="L730" s="175"/>
      <c r="M730" s="175"/>
      <c r="N730" s="175"/>
      <c r="O730" s="175"/>
      <c r="P730" s="175"/>
      <c r="Q730" s="175"/>
      <c r="R730" s="200"/>
      <c r="S730" s="175"/>
    </row>
    <row r="731" spans="2:19" ht="12.75" customHeight="1">
      <c r="B731" s="175"/>
      <c r="C731" s="175"/>
      <c r="D731" s="176"/>
      <c r="E731" s="176"/>
      <c r="F731" s="176"/>
      <c r="G731" s="213"/>
      <c r="H731" s="176"/>
      <c r="I731" s="176"/>
      <c r="K731" s="175"/>
      <c r="L731" s="175"/>
      <c r="M731" s="175"/>
      <c r="N731" s="175"/>
      <c r="O731" s="175"/>
      <c r="P731" s="175"/>
      <c r="Q731" s="175"/>
      <c r="R731" s="200"/>
      <c r="S731" s="175"/>
    </row>
    <row r="732" spans="2:19" ht="12.75" customHeight="1">
      <c r="B732" s="175"/>
      <c r="C732" s="175"/>
      <c r="D732" s="176"/>
      <c r="E732" s="176"/>
      <c r="F732" s="176"/>
      <c r="G732" s="213"/>
      <c r="H732" s="176"/>
      <c r="I732" s="176"/>
      <c r="K732" s="175"/>
      <c r="L732" s="175"/>
      <c r="M732" s="175"/>
      <c r="N732" s="175"/>
      <c r="O732" s="175"/>
      <c r="P732" s="175"/>
      <c r="Q732" s="175"/>
      <c r="R732" s="200"/>
      <c r="S732" s="175"/>
    </row>
    <row r="733" spans="2:19" ht="12.75" customHeight="1">
      <c r="B733" s="175"/>
      <c r="C733" s="175"/>
      <c r="D733" s="176"/>
      <c r="E733" s="176"/>
      <c r="F733" s="176"/>
      <c r="G733" s="213"/>
      <c r="H733" s="176"/>
      <c r="I733" s="176"/>
      <c r="K733" s="175"/>
      <c r="L733" s="175"/>
      <c r="M733" s="175"/>
      <c r="N733" s="175"/>
      <c r="O733" s="175"/>
      <c r="P733" s="175"/>
      <c r="Q733" s="175"/>
      <c r="R733" s="200"/>
      <c r="S733" s="175"/>
    </row>
    <row r="734" spans="2:19" ht="12.75" customHeight="1">
      <c r="B734" s="175"/>
      <c r="C734" s="175"/>
      <c r="D734" s="176"/>
      <c r="E734" s="176"/>
      <c r="F734" s="176"/>
      <c r="G734" s="213"/>
      <c r="H734" s="176"/>
      <c r="I734" s="176"/>
      <c r="K734" s="175"/>
      <c r="L734" s="175"/>
      <c r="M734" s="175"/>
      <c r="N734" s="175"/>
      <c r="O734" s="175"/>
      <c r="P734" s="175"/>
      <c r="Q734" s="175"/>
      <c r="R734" s="200"/>
      <c r="S734" s="175"/>
    </row>
    <row r="735" spans="2:19" ht="12.75" customHeight="1">
      <c r="B735" s="175"/>
      <c r="C735" s="175"/>
      <c r="D735" s="176"/>
      <c r="E735" s="176"/>
      <c r="F735" s="176"/>
      <c r="G735" s="213"/>
      <c r="H735" s="176"/>
      <c r="I735" s="176"/>
      <c r="K735" s="175"/>
      <c r="L735" s="175"/>
      <c r="M735" s="175"/>
      <c r="N735" s="175"/>
      <c r="O735" s="175"/>
      <c r="P735" s="175"/>
      <c r="Q735" s="175"/>
      <c r="R735" s="200"/>
      <c r="S735" s="175"/>
    </row>
    <row r="736" spans="2:19" ht="12.75" customHeight="1">
      <c r="B736" s="175"/>
      <c r="C736" s="175"/>
      <c r="D736" s="176"/>
      <c r="E736" s="176"/>
      <c r="F736" s="176"/>
      <c r="G736" s="213"/>
      <c r="H736" s="176"/>
      <c r="I736" s="176"/>
      <c r="K736" s="175"/>
      <c r="L736" s="175"/>
      <c r="M736" s="175"/>
      <c r="N736" s="175"/>
      <c r="O736" s="175"/>
      <c r="P736" s="175"/>
      <c r="Q736" s="175"/>
      <c r="R736" s="200"/>
      <c r="S736" s="175"/>
    </row>
    <row r="737" spans="2:19" ht="12.75" customHeight="1">
      <c r="B737" s="175"/>
      <c r="C737" s="175"/>
      <c r="D737" s="176"/>
      <c r="E737" s="176"/>
      <c r="F737" s="176"/>
      <c r="G737" s="213"/>
      <c r="H737" s="176"/>
      <c r="I737" s="176"/>
      <c r="K737" s="175"/>
      <c r="L737" s="175"/>
      <c r="M737" s="175"/>
      <c r="N737" s="175"/>
      <c r="O737" s="175"/>
      <c r="P737" s="175"/>
      <c r="Q737" s="175"/>
      <c r="R737" s="200"/>
      <c r="S737" s="175"/>
    </row>
    <row r="738" spans="2:19" ht="12.75" customHeight="1">
      <c r="B738" s="175"/>
      <c r="C738" s="175"/>
      <c r="D738" s="176"/>
      <c r="E738" s="176"/>
      <c r="F738" s="176"/>
      <c r="G738" s="213"/>
      <c r="H738" s="176"/>
      <c r="I738" s="176"/>
      <c r="K738" s="175"/>
      <c r="L738" s="175"/>
      <c r="M738" s="175"/>
      <c r="N738" s="175"/>
      <c r="O738" s="175"/>
      <c r="P738" s="175"/>
      <c r="Q738" s="175"/>
      <c r="R738" s="200"/>
      <c r="S738" s="175"/>
    </row>
    <row r="739" spans="2:19" ht="12.75" customHeight="1">
      <c r="B739" s="175"/>
      <c r="C739" s="175"/>
      <c r="D739" s="176"/>
      <c r="E739" s="176"/>
      <c r="F739" s="176"/>
      <c r="G739" s="213"/>
      <c r="H739" s="176"/>
      <c r="I739" s="176"/>
      <c r="K739" s="175"/>
      <c r="L739" s="175"/>
      <c r="M739" s="175"/>
      <c r="N739" s="175"/>
      <c r="O739" s="175"/>
      <c r="P739" s="175"/>
      <c r="Q739" s="175"/>
      <c r="R739" s="200"/>
      <c r="S739" s="175"/>
    </row>
    <row r="740" spans="2:19" ht="12.75" customHeight="1">
      <c r="B740" s="175"/>
      <c r="C740" s="175"/>
      <c r="D740" s="176"/>
      <c r="E740" s="176"/>
      <c r="F740" s="176"/>
      <c r="G740" s="213"/>
      <c r="H740" s="176"/>
      <c r="I740" s="176"/>
      <c r="K740" s="175"/>
      <c r="L740" s="175"/>
      <c r="M740" s="175"/>
      <c r="N740" s="175"/>
      <c r="O740" s="175"/>
      <c r="P740" s="175"/>
      <c r="Q740" s="175"/>
      <c r="R740" s="200"/>
      <c r="S740" s="175"/>
    </row>
    <row r="741" spans="2:19" ht="12.75" customHeight="1">
      <c r="B741" s="175"/>
      <c r="C741" s="175"/>
      <c r="D741" s="176"/>
      <c r="E741" s="176"/>
      <c r="F741" s="176"/>
      <c r="G741" s="213"/>
      <c r="H741" s="176"/>
      <c r="I741" s="176"/>
      <c r="K741" s="175"/>
      <c r="L741" s="175"/>
      <c r="M741" s="175"/>
      <c r="N741" s="175"/>
      <c r="O741" s="175"/>
      <c r="P741" s="175"/>
      <c r="Q741" s="175"/>
      <c r="R741" s="200"/>
      <c r="S741" s="175"/>
    </row>
    <row r="742" spans="2:19" ht="12.75" customHeight="1">
      <c r="B742" s="175"/>
      <c r="C742" s="175"/>
      <c r="D742" s="176"/>
      <c r="E742" s="176"/>
      <c r="F742" s="176"/>
      <c r="G742" s="213"/>
      <c r="H742" s="176"/>
      <c r="I742" s="176"/>
      <c r="K742" s="175"/>
      <c r="L742" s="175"/>
      <c r="M742" s="175"/>
      <c r="N742" s="175"/>
      <c r="O742" s="175"/>
      <c r="P742" s="175"/>
      <c r="Q742" s="175"/>
      <c r="R742" s="200"/>
      <c r="S742" s="175"/>
    </row>
    <row r="743" spans="2:19" ht="12.75" customHeight="1">
      <c r="B743" s="175"/>
      <c r="C743" s="175"/>
      <c r="D743" s="176"/>
      <c r="E743" s="176"/>
      <c r="F743" s="176"/>
      <c r="G743" s="213"/>
      <c r="H743" s="176"/>
      <c r="I743" s="176"/>
      <c r="K743" s="175"/>
      <c r="L743" s="175"/>
      <c r="M743" s="175"/>
      <c r="N743" s="175"/>
      <c r="O743" s="175"/>
      <c r="P743" s="175"/>
      <c r="Q743" s="175"/>
      <c r="R743" s="200"/>
      <c r="S743" s="175"/>
    </row>
    <row r="744" spans="2:19" ht="12.75" customHeight="1">
      <c r="B744" s="175"/>
      <c r="C744" s="175"/>
      <c r="D744" s="176"/>
      <c r="E744" s="176"/>
      <c r="F744" s="176"/>
      <c r="G744" s="213"/>
      <c r="H744" s="176"/>
      <c r="I744" s="176"/>
      <c r="K744" s="175"/>
      <c r="L744" s="175"/>
      <c r="M744" s="175"/>
      <c r="N744" s="175"/>
      <c r="O744" s="175"/>
      <c r="P744" s="175"/>
      <c r="Q744" s="175"/>
      <c r="R744" s="200"/>
      <c r="S744" s="175"/>
    </row>
    <row r="745" spans="2:19" ht="12.75" customHeight="1">
      <c r="B745" s="175"/>
      <c r="C745" s="175"/>
      <c r="D745" s="176"/>
      <c r="E745" s="176"/>
      <c r="F745" s="176"/>
      <c r="G745" s="213"/>
      <c r="H745" s="176"/>
      <c r="I745" s="176"/>
      <c r="K745" s="175"/>
      <c r="L745" s="175"/>
      <c r="M745" s="175"/>
      <c r="N745" s="175"/>
      <c r="O745" s="175"/>
      <c r="P745" s="175"/>
      <c r="Q745" s="175"/>
      <c r="R745" s="200"/>
      <c r="S745" s="175"/>
    </row>
    <row r="746" spans="2:19" ht="12.75" customHeight="1">
      <c r="B746" s="175"/>
      <c r="C746" s="175"/>
      <c r="D746" s="176"/>
      <c r="E746" s="176"/>
      <c r="F746" s="176"/>
      <c r="G746" s="213"/>
      <c r="H746" s="176"/>
      <c r="I746" s="176"/>
      <c r="K746" s="175"/>
      <c r="L746" s="175"/>
      <c r="M746" s="175"/>
      <c r="N746" s="175"/>
      <c r="O746" s="175"/>
      <c r="P746" s="175"/>
      <c r="Q746" s="175"/>
      <c r="R746" s="200"/>
      <c r="S746" s="175"/>
    </row>
    <row r="747" spans="2:19" ht="12.75" customHeight="1">
      <c r="B747" s="175"/>
      <c r="C747" s="175"/>
      <c r="D747" s="176"/>
      <c r="E747" s="176"/>
      <c r="F747" s="176"/>
      <c r="G747" s="213"/>
      <c r="H747" s="176"/>
      <c r="I747" s="176"/>
      <c r="K747" s="175"/>
      <c r="L747" s="175"/>
      <c r="M747" s="175"/>
      <c r="N747" s="175"/>
      <c r="O747" s="175"/>
      <c r="P747" s="175"/>
      <c r="Q747" s="175"/>
      <c r="R747" s="200"/>
      <c r="S747" s="175"/>
    </row>
    <row r="748" spans="2:19" ht="12.75" customHeight="1">
      <c r="B748" s="175"/>
      <c r="C748" s="175"/>
      <c r="D748" s="176"/>
      <c r="E748" s="176"/>
      <c r="F748" s="176"/>
      <c r="G748" s="213"/>
      <c r="H748" s="176"/>
      <c r="I748" s="176"/>
      <c r="K748" s="175"/>
      <c r="L748" s="175"/>
      <c r="M748" s="175"/>
      <c r="N748" s="175"/>
      <c r="O748" s="175"/>
      <c r="P748" s="175"/>
      <c r="Q748" s="175"/>
      <c r="R748" s="200"/>
      <c r="S748" s="175"/>
    </row>
    <row r="749" spans="2:19" ht="12.75" customHeight="1">
      <c r="B749" s="175"/>
      <c r="C749" s="175"/>
      <c r="D749" s="176"/>
      <c r="E749" s="176"/>
      <c r="F749" s="176"/>
      <c r="G749" s="213"/>
      <c r="H749" s="176"/>
      <c r="I749" s="176"/>
      <c r="K749" s="175"/>
      <c r="L749" s="175"/>
      <c r="M749" s="175"/>
      <c r="N749" s="175"/>
      <c r="O749" s="175"/>
      <c r="P749" s="175"/>
      <c r="Q749" s="175"/>
      <c r="R749" s="200"/>
      <c r="S749" s="175"/>
    </row>
    <row r="750" spans="2:19" ht="12.75" customHeight="1">
      <c r="B750" s="175"/>
      <c r="C750" s="175"/>
      <c r="D750" s="176"/>
      <c r="E750" s="176"/>
      <c r="F750" s="176"/>
      <c r="G750" s="213"/>
      <c r="H750" s="176"/>
      <c r="I750" s="176"/>
      <c r="K750" s="175"/>
      <c r="L750" s="175"/>
      <c r="M750" s="175"/>
      <c r="N750" s="175"/>
      <c r="O750" s="175"/>
      <c r="P750" s="175"/>
      <c r="Q750" s="175"/>
      <c r="R750" s="200"/>
      <c r="S750" s="175"/>
    </row>
    <row r="751" spans="2:19" ht="12.75" customHeight="1">
      <c r="B751" s="175"/>
      <c r="C751" s="175"/>
      <c r="D751" s="176"/>
      <c r="E751" s="176"/>
      <c r="F751" s="176"/>
      <c r="G751" s="213"/>
      <c r="H751" s="176"/>
      <c r="I751" s="176"/>
      <c r="K751" s="175"/>
      <c r="L751" s="175"/>
      <c r="M751" s="175"/>
      <c r="N751" s="175"/>
      <c r="O751" s="175"/>
      <c r="P751" s="175"/>
      <c r="Q751" s="175"/>
      <c r="R751" s="200"/>
      <c r="S751" s="175"/>
    </row>
    <row r="752" spans="2:19" ht="12.75" customHeight="1">
      <c r="B752" s="175"/>
      <c r="C752" s="175"/>
      <c r="D752" s="176"/>
      <c r="E752" s="176"/>
      <c r="F752" s="176"/>
      <c r="G752" s="213"/>
      <c r="H752" s="176"/>
      <c r="I752" s="176"/>
      <c r="K752" s="175"/>
      <c r="L752" s="175"/>
      <c r="M752" s="175"/>
      <c r="N752" s="175"/>
      <c r="O752" s="175"/>
      <c r="P752" s="175"/>
      <c r="Q752" s="175"/>
      <c r="R752" s="200"/>
      <c r="S752" s="175"/>
    </row>
    <row r="753" spans="2:19" ht="12.75" customHeight="1">
      <c r="B753" s="175"/>
      <c r="C753" s="175"/>
      <c r="D753" s="176"/>
      <c r="E753" s="176"/>
      <c r="F753" s="176"/>
      <c r="G753" s="213"/>
      <c r="H753" s="176"/>
      <c r="I753" s="176"/>
      <c r="K753" s="175"/>
      <c r="L753" s="175"/>
      <c r="M753" s="175"/>
      <c r="N753" s="175"/>
      <c r="O753" s="175"/>
      <c r="P753" s="175"/>
      <c r="Q753" s="175"/>
      <c r="R753" s="200"/>
      <c r="S753" s="175"/>
    </row>
    <row r="754" spans="2:19" ht="12.75" customHeight="1">
      <c r="B754" s="175"/>
      <c r="C754" s="175"/>
      <c r="D754" s="176"/>
      <c r="E754" s="176"/>
      <c r="F754" s="176"/>
      <c r="G754" s="213"/>
      <c r="H754" s="176"/>
      <c r="I754" s="176"/>
      <c r="K754" s="175"/>
      <c r="L754" s="175"/>
      <c r="M754" s="175"/>
      <c r="N754" s="175"/>
      <c r="O754" s="175"/>
      <c r="P754" s="175"/>
      <c r="Q754" s="175"/>
      <c r="R754" s="200"/>
      <c r="S754" s="175"/>
    </row>
    <row r="755" spans="2:19" ht="12.75" customHeight="1">
      <c r="B755" s="175"/>
      <c r="C755" s="175"/>
      <c r="D755" s="176"/>
      <c r="E755" s="176"/>
      <c r="F755" s="176"/>
      <c r="G755" s="213"/>
      <c r="H755" s="176"/>
      <c r="I755" s="176"/>
      <c r="K755" s="175"/>
      <c r="L755" s="175"/>
      <c r="M755" s="175"/>
      <c r="N755" s="175"/>
      <c r="O755" s="175"/>
      <c r="P755" s="175"/>
      <c r="Q755" s="175"/>
      <c r="R755" s="200"/>
      <c r="S755" s="175"/>
    </row>
    <row r="756" spans="2:19" ht="12.75" customHeight="1">
      <c r="B756" s="175"/>
      <c r="C756" s="175"/>
      <c r="D756" s="176"/>
      <c r="E756" s="176"/>
      <c r="F756" s="176"/>
      <c r="G756" s="213"/>
      <c r="H756" s="176"/>
      <c r="I756" s="176"/>
      <c r="K756" s="175"/>
      <c r="L756" s="175"/>
      <c r="M756" s="175"/>
      <c r="N756" s="175"/>
      <c r="O756" s="175"/>
      <c r="P756" s="175"/>
      <c r="Q756" s="175"/>
      <c r="R756" s="200"/>
      <c r="S756" s="175"/>
    </row>
    <row r="757" spans="2:19" ht="12.75" customHeight="1">
      <c r="B757" s="175"/>
      <c r="C757" s="175"/>
      <c r="D757" s="176"/>
      <c r="E757" s="176"/>
      <c r="F757" s="176"/>
      <c r="G757" s="213"/>
      <c r="H757" s="176"/>
      <c r="I757" s="176"/>
      <c r="K757" s="175"/>
      <c r="L757" s="175"/>
      <c r="M757" s="175"/>
      <c r="N757" s="175"/>
      <c r="O757" s="175"/>
      <c r="P757" s="175"/>
      <c r="Q757" s="175"/>
      <c r="R757" s="200"/>
      <c r="S757" s="175"/>
    </row>
    <row r="758" spans="2:19" ht="12.75" customHeight="1">
      <c r="B758" s="175"/>
      <c r="C758" s="175"/>
      <c r="D758" s="176"/>
      <c r="E758" s="176"/>
      <c r="F758" s="176"/>
      <c r="G758" s="213"/>
      <c r="H758" s="176"/>
      <c r="I758" s="176"/>
      <c r="K758" s="175"/>
      <c r="L758" s="175"/>
      <c r="M758" s="175"/>
      <c r="N758" s="175"/>
      <c r="O758" s="175"/>
      <c r="P758" s="175"/>
      <c r="Q758" s="175"/>
      <c r="R758" s="200"/>
      <c r="S758" s="175"/>
    </row>
    <row r="759" spans="2:19" ht="12.75" customHeight="1">
      <c r="B759" s="175"/>
      <c r="C759" s="175"/>
      <c r="D759" s="176"/>
      <c r="E759" s="176"/>
      <c r="F759" s="176"/>
      <c r="G759" s="213"/>
      <c r="H759" s="176"/>
      <c r="I759" s="176"/>
      <c r="K759" s="175"/>
      <c r="L759" s="175"/>
      <c r="M759" s="175"/>
      <c r="N759" s="175"/>
      <c r="O759" s="175"/>
      <c r="P759" s="175"/>
      <c r="Q759" s="175"/>
      <c r="R759" s="200"/>
      <c r="S759" s="175"/>
    </row>
    <row r="760" spans="2:19" ht="12.75" customHeight="1">
      <c r="B760" s="175"/>
      <c r="C760" s="175"/>
      <c r="D760" s="176"/>
      <c r="E760" s="176"/>
      <c r="F760" s="176"/>
      <c r="G760" s="213"/>
      <c r="H760" s="176"/>
      <c r="I760" s="176"/>
      <c r="K760" s="175"/>
      <c r="L760" s="175"/>
      <c r="M760" s="175"/>
      <c r="N760" s="175"/>
      <c r="O760" s="175"/>
      <c r="P760" s="175"/>
      <c r="Q760" s="175"/>
      <c r="R760" s="200"/>
      <c r="S760" s="175"/>
    </row>
    <row r="761" spans="2:19" ht="12.75" customHeight="1">
      <c r="B761" s="175"/>
      <c r="C761" s="175"/>
      <c r="D761" s="176"/>
      <c r="E761" s="176"/>
      <c r="F761" s="176"/>
      <c r="G761" s="213"/>
      <c r="H761" s="176"/>
      <c r="I761" s="176"/>
      <c r="K761" s="175"/>
      <c r="L761" s="175"/>
      <c r="M761" s="175"/>
      <c r="N761" s="175"/>
      <c r="O761" s="175"/>
      <c r="P761" s="175"/>
      <c r="Q761" s="175"/>
      <c r="R761" s="200"/>
      <c r="S761" s="175"/>
    </row>
    <row r="762" spans="2:19" ht="12.75" customHeight="1">
      <c r="B762" s="175"/>
      <c r="C762" s="175"/>
      <c r="D762" s="176"/>
      <c r="E762" s="176"/>
      <c r="F762" s="176"/>
      <c r="G762" s="213"/>
      <c r="H762" s="176"/>
      <c r="I762" s="176"/>
      <c r="K762" s="175"/>
      <c r="L762" s="175"/>
      <c r="M762" s="175"/>
      <c r="N762" s="175"/>
      <c r="O762" s="175"/>
      <c r="P762" s="175"/>
      <c r="Q762" s="175"/>
      <c r="R762" s="200"/>
      <c r="S762" s="175"/>
    </row>
    <row r="763" spans="2:19" ht="12.75" customHeight="1">
      <c r="B763" s="175"/>
      <c r="C763" s="175"/>
      <c r="D763" s="176"/>
      <c r="E763" s="176"/>
      <c r="F763" s="176"/>
      <c r="G763" s="213"/>
      <c r="H763" s="176"/>
      <c r="I763" s="176"/>
      <c r="K763" s="175"/>
      <c r="L763" s="175"/>
      <c r="M763" s="175"/>
      <c r="N763" s="175"/>
      <c r="O763" s="175"/>
      <c r="P763" s="175"/>
      <c r="Q763" s="175"/>
      <c r="R763" s="200"/>
      <c r="S763" s="175"/>
    </row>
    <row r="764" spans="2:19" ht="12.75" customHeight="1">
      <c r="B764" s="175"/>
      <c r="C764" s="175"/>
      <c r="D764" s="176"/>
      <c r="E764" s="176"/>
      <c r="F764" s="176"/>
      <c r="G764" s="213"/>
      <c r="H764" s="176"/>
      <c r="I764" s="176"/>
      <c r="K764" s="175"/>
      <c r="L764" s="175"/>
      <c r="M764" s="175"/>
      <c r="N764" s="175"/>
      <c r="O764" s="175"/>
      <c r="P764" s="175"/>
      <c r="Q764" s="175"/>
      <c r="R764" s="200"/>
      <c r="S764" s="175"/>
    </row>
    <row r="765" spans="2:19" ht="12.75" customHeight="1">
      <c r="B765" s="175"/>
      <c r="C765" s="175"/>
      <c r="D765" s="176"/>
      <c r="E765" s="176"/>
      <c r="F765" s="176"/>
      <c r="G765" s="213"/>
      <c r="H765" s="176"/>
      <c r="I765" s="176"/>
      <c r="K765" s="175"/>
      <c r="L765" s="175"/>
      <c r="M765" s="175"/>
      <c r="N765" s="175"/>
      <c r="O765" s="175"/>
      <c r="P765" s="175"/>
      <c r="Q765" s="175"/>
      <c r="R765" s="200"/>
      <c r="S765" s="175"/>
    </row>
    <row r="766" spans="2:19" ht="12.75" customHeight="1">
      <c r="B766" s="175"/>
      <c r="C766" s="175"/>
      <c r="D766" s="176"/>
      <c r="E766" s="176"/>
      <c r="F766" s="176"/>
      <c r="G766" s="213"/>
      <c r="H766" s="176"/>
      <c r="I766" s="176"/>
      <c r="K766" s="175"/>
      <c r="L766" s="175"/>
      <c r="M766" s="175"/>
      <c r="N766" s="175"/>
      <c r="O766" s="175"/>
      <c r="P766" s="175"/>
      <c r="Q766" s="175"/>
      <c r="R766" s="200"/>
      <c r="S766" s="175"/>
    </row>
    <row r="767" spans="2:19" ht="12.75" customHeight="1">
      <c r="B767" s="175"/>
      <c r="C767" s="175"/>
      <c r="D767" s="176"/>
      <c r="E767" s="176"/>
      <c r="F767" s="176"/>
      <c r="G767" s="213"/>
      <c r="H767" s="176"/>
      <c r="I767" s="176"/>
      <c r="K767" s="175"/>
      <c r="L767" s="175"/>
      <c r="M767" s="175"/>
      <c r="N767" s="175"/>
      <c r="O767" s="175"/>
      <c r="P767" s="175"/>
      <c r="Q767" s="175"/>
      <c r="R767" s="200"/>
      <c r="S767" s="175"/>
    </row>
    <row r="768" spans="2:19" ht="12.75" customHeight="1">
      <c r="B768" s="175"/>
      <c r="C768" s="175"/>
      <c r="D768" s="176"/>
      <c r="E768" s="176"/>
      <c r="F768" s="176"/>
      <c r="G768" s="213"/>
      <c r="H768" s="176"/>
      <c r="I768" s="176"/>
      <c r="K768" s="175"/>
      <c r="L768" s="175"/>
      <c r="M768" s="175"/>
      <c r="N768" s="175"/>
      <c r="O768" s="175"/>
      <c r="P768" s="175"/>
      <c r="Q768" s="175"/>
      <c r="R768" s="200"/>
      <c r="S768" s="175"/>
    </row>
    <row r="769" spans="2:19" ht="12.75" customHeight="1">
      <c r="B769" s="175"/>
      <c r="C769" s="175"/>
      <c r="D769" s="176"/>
      <c r="E769" s="176"/>
      <c r="F769" s="176"/>
      <c r="G769" s="213"/>
      <c r="H769" s="176"/>
      <c r="I769" s="176"/>
      <c r="K769" s="175"/>
      <c r="L769" s="175"/>
      <c r="M769" s="175"/>
      <c r="N769" s="175"/>
      <c r="O769" s="175"/>
      <c r="P769" s="175"/>
      <c r="Q769" s="175"/>
      <c r="R769" s="200"/>
      <c r="S769" s="175"/>
    </row>
    <row r="770" spans="2:19" ht="12.75" customHeight="1">
      <c r="B770" s="175"/>
      <c r="C770" s="175"/>
      <c r="D770" s="176"/>
      <c r="E770" s="176"/>
      <c r="F770" s="176"/>
      <c r="G770" s="213"/>
      <c r="H770" s="176"/>
      <c r="I770" s="176"/>
      <c r="K770" s="175"/>
      <c r="L770" s="175"/>
      <c r="M770" s="175"/>
      <c r="N770" s="175"/>
      <c r="O770" s="175"/>
      <c r="P770" s="175"/>
      <c r="Q770" s="175"/>
      <c r="R770" s="200"/>
      <c r="S770" s="175"/>
    </row>
    <row r="771" spans="2:19" ht="12.75" customHeight="1">
      <c r="B771" s="175"/>
      <c r="C771" s="175"/>
      <c r="D771" s="176"/>
      <c r="E771" s="176"/>
      <c r="F771" s="176"/>
      <c r="G771" s="213"/>
      <c r="H771" s="176"/>
      <c r="I771" s="176"/>
      <c r="K771" s="175"/>
      <c r="L771" s="175"/>
      <c r="M771" s="175"/>
      <c r="N771" s="175"/>
      <c r="O771" s="175"/>
      <c r="P771" s="175"/>
      <c r="Q771" s="175"/>
      <c r="R771" s="200"/>
      <c r="S771" s="175"/>
    </row>
    <row r="772" spans="2:19" ht="12.75" customHeight="1">
      <c r="B772" s="175"/>
      <c r="C772" s="175"/>
      <c r="D772" s="176"/>
      <c r="E772" s="176"/>
      <c r="F772" s="176"/>
      <c r="G772" s="213"/>
      <c r="H772" s="176"/>
      <c r="I772" s="176"/>
      <c r="K772" s="175"/>
      <c r="L772" s="175"/>
      <c r="M772" s="175"/>
      <c r="N772" s="175"/>
      <c r="O772" s="175"/>
      <c r="P772" s="175"/>
      <c r="Q772" s="175"/>
      <c r="R772" s="200"/>
      <c r="S772" s="175"/>
    </row>
    <row r="773" spans="2:19" ht="12.75" customHeight="1">
      <c r="B773" s="175"/>
      <c r="C773" s="175"/>
      <c r="D773" s="176"/>
      <c r="E773" s="176"/>
      <c r="F773" s="176"/>
      <c r="G773" s="213"/>
      <c r="H773" s="176"/>
      <c r="I773" s="176"/>
      <c r="K773" s="175"/>
      <c r="L773" s="175"/>
      <c r="M773" s="175"/>
      <c r="N773" s="175"/>
      <c r="O773" s="175"/>
      <c r="P773" s="175"/>
      <c r="Q773" s="175"/>
      <c r="R773" s="200"/>
      <c r="S773" s="175"/>
    </row>
    <row r="774" spans="2:19" ht="12.75" customHeight="1">
      <c r="B774" s="175"/>
      <c r="C774" s="175"/>
      <c r="D774" s="176"/>
      <c r="E774" s="176"/>
      <c r="F774" s="176"/>
      <c r="G774" s="213"/>
      <c r="H774" s="176"/>
      <c r="I774" s="176"/>
      <c r="K774" s="175"/>
      <c r="L774" s="175"/>
      <c r="M774" s="175"/>
      <c r="N774" s="175"/>
      <c r="O774" s="175"/>
      <c r="P774" s="175"/>
      <c r="Q774" s="175"/>
      <c r="R774" s="200"/>
      <c r="S774" s="175"/>
    </row>
    <row r="775" spans="2:19" ht="12.75" customHeight="1">
      <c r="B775" s="175"/>
      <c r="C775" s="175"/>
      <c r="D775" s="176"/>
      <c r="E775" s="176"/>
      <c r="F775" s="176"/>
      <c r="G775" s="213"/>
      <c r="H775" s="176"/>
      <c r="I775" s="176"/>
      <c r="K775" s="175"/>
      <c r="L775" s="175"/>
      <c r="M775" s="175"/>
      <c r="N775" s="175"/>
      <c r="O775" s="175"/>
      <c r="P775" s="175"/>
      <c r="Q775" s="175"/>
      <c r="R775" s="200"/>
      <c r="S775" s="175"/>
    </row>
    <row r="776" spans="2:19" ht="12.75" customHeight="1">
      <c r="B776" s="175"/>
      <c r="C776" s="175"/>
      <c r="D776" s="176"/>
      <c r="E776" s="176"/>
      <c r="F776" s="176"/>
      <c r="G776" s="213"/>
      <c r="H776" s="176"/>
      <c r="I776" s="176"/>
      <c r="K776" s="175"/>
      <c r="L776" s="175"/>
      <c r="M776" s="175"/>
      <c r="N776" s="175"/>
      <c r="O776" s="175"/>
      <c r="P776" s="175"/>
      <c r="Q776" s="175"/>
      <c r="R776" s="200"/>
      <c r="S776" s="175"/>
    </row>
    <row r="777" spans="2:19" ht="12.75" customHeight="1">
      <c r="B777" s="175"/>
      <c r="C777" s="175"/>
      <c r="D777" s="176"/>
      <c r="E777" s="176"/>
      <c r="F777" s="176"/>
      <c r="G777" s="213"/>
      <c r="H777" s="176"/>
      <c r="I777" s="176"/>
      <c r="K777" s="175"/>
      <c r="L777" s="175"/>
      <c r="M777" s="175"/>
      <c r="N777" s="175"/>
      <c r="O777" s="175"/>
      <c r="P777" s="175"/>
      <c r="Q777" s="175"/>
      <c r="R777" s="200"/>
      <c r="S777" s="175"/>
    </row>
    <row r="778" spans="2:19" ht="12.75" customHeight="1">
      <c r="B778" s="175"/>
      <c r="C778" s="175"/>
      <c r="D778" s="176"/>
      <c r="E778" s="176"/>
      <c r="F778" s="176"/>
      <c r="G778" s="213"/>
      <c r="H778" s="176"/>
      <c r="I778" s="176"/>
      <c r="K778" s="175"/>
      <c r="L778" s="175"/>
      <c r="M778" s="175"/>
      <c r="N778" s="175"/>
      <c r="O778" s="175"/>
      <c r="P778" s="175"/>
      <c r="Q778" s="175"/>
      <c r="R778" s="200"/>
      <c r="S778" s="175"/>
    </row>
    <row r="779" spans="2:19" ht="12.75" customHeight="1">
      <c r="B779" s="175"/>
      <c r="C779" s="175"/>
      <c r="D779" s="176"/>
      <c r="E779" s="176"/>
      <c r="F779" s="176"/>
      <c r="G779" s="213"/>
      <c r="H779" s="176"/>
      <c r="I779" s="176"/>
      <c r="K779" s="175"/>
      <c r="L779" s="175"/>
      <c r="M779" s="175"/>
      <c r="N779" s="175"/>
      <c r="O779" s="175"/>
      <c r="P779" s="175"/>
      <c r="Q779" s="175"/>
      <c r="R779" s="200"/>
      <c r="S779" s="175"/>
    </row>
    <row r="780" spans="2:19" ht="12.75" customHeight="1">
      <c r="B780" s="175"/>
      <c r="C780" s="175"/>
      <c r="D780" s="176"/>
      <c r="E780" s="176"/>
      <c r="F780" s="176"/>
      <c r="G780" s="213"/>
      <c r="H780" s="176"/>
      <c r="I780" s="176"/>
      <c r="K780" s="175"/>
      <c r="L780" s="175"/>
      <c r="M780" s="175"/>
      <c r="N780" s="175"/>
      <c r="O780" s="175"/>
      <c r="P780" s="175"/>
      <c r="Q780" s="175"/>
      <c r="R780" s="200"/>
      <c r="S780" s="175"/>
    </row>
    <row r="781" spans="2:19" ht="12.75" customHeight="1">
      <c r="B781" s="175"/>
      <c r="C781" s="175"/>
      <c r="D781" s="176"/>
      <c r="E781" s="176"/>
      <c r="F781" s="176"/>
      <c r="G781" s="213"/>
      <c r="H781" s="176"/>
      <c r="I781" s="176"/>
      <c r="K781" s="175"/>
      <c r="L781" s="175"/>
      <c r="M781" s="175"/>
      <c r="N781" s="175"/>
      <c r="O781" s="175"/>
      <c r="P781" s="175"/>
      <c r="Q781" s="175"/>
      <c r="R781" s="200"/>
      <c r="S781" s="175"/>
    </row>
    <row r="782" spans="2:19" ht="12.75" customHeight="1">
      <c r="B782" s="175"/>
      <c r="C782" s="175"/>
      <c r="D782" s="176"/>
      <c r="E782" s="176"/>
      <c r="F782" s="176"/>
      <c r="G782" s="213"/>
      <c r="H782" s="176"/>
      <c r="I782" s="176"/>
      <c r="K782" s="175"/>
      <c r="L782" s="175"/>
      <c r="M782" s="175"/>
      <c r="N782" s="175"/>
      <c r="O782" s="175"/>
      <c r="P782" s="175"/>
      <c r="Q782" s="175"/>
      <c r="R782" s="200"/>
      <c r="S782" s="175"/>
    </row>
    <row r="783" spans="2:19" ht="12.75" customHeight="1">
      <c r="B783" s="175"/>
      <c r="C783" s="175"/>
      <c r="D783" s="176"/>
      <c r="E783" s="176"/>
      <c r="F783" s="176"/>
      <c r="G783" s="213"/>
      <c r="H783" s="176"/>
      <c r="I783" s="176"/>
      <c r="K783" s="175"/>
      <c r="L783" s="175"/>
      <c r="M783" s="175"/>
      <c r="N783" s="175"/>
      <c r="O783" s="175"/>
      <c r="P783" s="175"/>
      <c r="Q783" s="175"/>
      <c r="R783" s="200"/>
      <c r="S783" s="175"/>
    </row>
    <row r="784" spans="2:19" ht="12.75" customHeight="1">
      <c r="B784" s="175"/>
      <c r="C784" s="175"/>
      <c r="D784" s="176"/>
      <c r="E784" s="176"/>
      <c r="F784" s="176"/>
      <c r="G784" s="213"/>
      <c r="H784" s="176"/>
      <c r="I784" s="176"/>
      <c r="K784" s="175"/>
      <c r="L784" s="175"/>
      <c r="M784" s="175"/>
      <c r="N784" s="175"/>
      <c r="O784" s="175"/>
      <c r="P784" s="175"/>
      <c r="Q784" s="175"/>
      <c r="R784" s="200"/>
      <c r="S784" s="175"/>
    </row>
    <row r="785" spans="2:19" ht="12.75" customHeight="1">
      <c r="B785" s="175"/>
      <c r="C785" s="175"/>
      <c r="D785" s="176"/>
      <c r="E785" s="176"/>
      <c r="F785" s="176"/>
      <c r="G785" s="213"/>
      <c r="H785" s="176"/>
      <c r="I785" s="176"/>
      <c r="K785" s="175"/>
      <c r="L785" s="175"/>
      <c r="M785" s="175"/>
      <c r="N785" s="175"/>
      <c r="O785" s="175"/>
      <c r="P785" s="175"/>
      <c r="Q785" s="175"/>
      <c r="R785" s="200"/>
      <c r="S785" s="175"/>
    </row>
    <row r="786" spans="2:19" ht="12.75" customHeight="1">
      <c r="B786" s="175"/>
      <c r="C786" s="175"/>
      <c r="D786" s="176"/>
      <c r="E786" s="176"/>
      <c r="F786" s="176"/>
      <c r="G786" s="213"/>
      <c r="H786" s="176"/>
      <c r="I786" s="176"/>
      <c r="K786" s="175"/>
      <c r="L786" s="175"/>
      <c r="M786" s="175"/>
      <c r="N786" s="175"/>
      <c r="O786" s="175"/>
      <c r="P786" s="175"/>
      <c r="Q786" s="175"/>
      <c r="R786" s="200"/>
      <c r="S786" s="175"/>
    </row>
    <row r="787" spans="2:19" ht="12.75" customHeight="1">
      <c r="B787" s="175"/>
      <c r="C787" s="175"/>
      <c r="D787" s="176"/>
      <c r="E787" s="176"/>
      <c r="F787" s="176"/>
      <c r="G787" s="213"/>
      <c r="H787" s="176"/>
      <c r="I787" s="176"/>
      <c r="K787" s="175"/>
      <c r="L787" s="175"/>
      <c r="M787" s="175"/>
      <c r="N787" s="175"/>
      <c r="O787" s="175"/>
      <c r="P787" s="175"/>
      <c r="Q787" s="175"/>
      <c r="R787" s="200"/>
      <c r="S787" s="175"/>
    </row>
    <row r="788" spans="2:19" ht="12.75" customHeight="1">
      <c r="B788" s="175"/>
      <c r="C788" s="175"/>
      <c r="D788" s="176"/>
      <c r="E788" s="176"/>
      <c r="F788" s="176"/>
      <c r="G788" s="213"/>
      <c r="H788" s="176"/>
      <c r="I788" s="176"/>
      <c r="K788" s="175"/>
      <c r="L788" s="175"/>
      <c r="M788" s="175"/>
      <c r="N788" s="175"/>
      <c r="O788" s="175"/>
      <c r="P788" s="175"/>
      <c r="Q788" s="175"/>
      <c r="R788" s="200"/>
      <c r="S788" s="175"/>
    </row>
    <row r="789" spans="2:19" ht="12.75" customHeight="1">
      <c r="B789" s="175"/>
      <c r="C789" s="175"/>
      <c r="D789" s="176"/>
      <c r="E789" s="176"/>
      <c r="F789" s="176"/>
      <c r="G789" s="213"/>
      <c r="H789" s="176"/>
      <c r="I789" s="176"/>
      <c r="K789" s="175"/>
      <c r="L789" s="175"/>
      <c r="M789" s="175"/>
      <c r="N789" s="175"/>
      <c r="O789" s="175"/>
      <c r="P789" s="175"/>
      <c r="Q789" s="175"/>
      <c r="R789" s="200"/>
      <c r="S789" s="175"/>
    </row>
    <row r="790" spans="2:19" ht="12.75" customHeight="1">
      <c r="B790" s="175"/>
      <c r="C790" s="175"/>
      <c r="D790" s="176"/>
      <c r="E790" s="176"/>
      <c r="F790" s="176"/>
      <c r="G790" s="213"/>
      <c r="H790" s="176"/>
      <c r="I790" s="176"/>
      <c r="K790" s="175"/>
      <c r="L790" s="175"/>
      <c r="M790" s="175"/>
      <c r="N790" s="175"/>
      <c r="O790" s="175"/>
      <c r="P790" s="175"/>
      <c r="Q790" s="175"/>
      <c r="R790" s="200"/>
      <c r="S790" s="175"/>
    </row>
    <row r="791" spans="2:19" ht="12.75" customHeight="1">
      <c r="B791" s="175"/>
      <c r="C791" s="175"/>
      <c r="D791" s="176"/>
      <c r="E791" s="176"/>
      <c r="F791" s="176"/>
      <c r="G791" s="213"/>
      <c r="H791" s="176"/>
      <c r="I791" s="176"/>
      <c r="K791" s="175"/>
      <c r="L791" s="175"/>
      <c r="M791" s="175"/>
      <c r="N791" s="175"/>
      <c r="O791" s="175"/>
      <c r="P791" s="175"/>
      <c r="Q791" s="175"/>
      <c r="R791" s="200"/>
      <c r="S791" s="175"/>
    </row>
    <row r="792" spans="2:19" ht="12.75" customHeight="1">
      <c r="B792" s="175"/>
      <c r="C792" s="175"/>
      <c r="D792" s="176"/>
      <c r="E792" s="176"/>
      <c r="F792" s="176"/>
      <c r="G792" s="213"/>
      <c r="H792" s="176"/>
      <c r="I792" s="176"/>
      <c r="K792" s="175"/>
      <c r="L792" s="175"/>
      <c r="M792" s="175"/>
      <c r="N792" s="175"/>
      <c r="O792" s="175"/>
      <c r="P792" s="175"/>
      <c r="Q792" s="175"/>
      <c r="R792" s="200"/>
      <c r="S792" s="175"/>
    </row>
    <row r="793" spans="2:19" ht="12.75" customHeight="1">
      <c r="B793" s="175"/>
      <c r="C793" s="175"/>
      <c r="D793" s="176"/>
      <c r="E793" s="176"/>
      <c r="F793" s="176"/>
      <c r="G793" s="213"/>
      <c r="H793" s="176"/>
      <c r="I793" s="176"/>
      <c r="K793" s="175"/>
      <c r="L793" s="175"/>
      <c r="M793" s="175"/>
      <c r="N793" s="175"/>
      <c r="O793" s="175"/>
      <c r="P793" s="175"/>
      <c r="Q793" s="175"/>
      <c r="R793" s="200"/>
      <c r="S793" s="175"/>
    </row>
    <row r="794" spans="2:19" ht="12.75" customHeight="1">
      <c r="B794" s="175"/>
      <c r="C794" s="175"/>
      <c r="D794" s="176"/>
      <c r="E794" s="176"/>
      <c r="F794" s="176"/>
      <c r="G794" s="213"/>
      <c r="H794" s="176"/>
      <c r="I794" s="176"/>
      <c r="K794" s="175"/>
      <c r="L794" s="175"/>
      <c r="M794" s="175"/>
      <c r="N794" s="175"/>
      <c r="O794" s="175"/>
      <c r="P794" s="175"/>
      <c r="Q794" s="175"/>
      <c r="R794" s="200"/>
      <c r="S794" s="175"/>
    </row>
    <row r="795" spans="2:19" ht="12.75" customHeight="1">
      <c r="B795" s="175"/>
      <c r="C795" s="175"/>
      <c r="D795" s="176"/>
      <c r="E795" s="176"/>
      <c r="F795" s="176"/>
      <c r="G795" s="213"/>
      <c r="H795" s="176"/>
      <c r="I795" s="176"/>
      <c r="K795" s="175"/>
      <c r="L795" s="175"/>
      <c r="M795" s="175"/>
      <c r="N795" s="175"/>
      <c r="O795" s="175"/>
      <c r="P795" s="175"/>
      <c r="Q795" s="175"/>
      <c r="R795" s="200"/>
      <c r="S795" s="175"/>
    </row>
    <row r="796" spans="2:19" ht="12.75" customHeight="1">
      <c r="B796" s="175"/>
      <c r="C796" s="175"/>
      <c r="D796" s="176"/>
      <c r="E796" s="176"/>
      <c r="F796" s="176"/>
      <c r="G796" s="213"/>
      <c r="H796" s="176"/>
      <c r="I796" s="176"/>
      <c r="K796" s="175"/>
      <c r="L796" s="175"/>
      <c r="M796" s="175"/>
      <c r="N796" s="175"/>
      <c r="O796" s="175"/>
      <c r="P796" s="175"/>
      <c r="Q796" s="175"/>
      <c r="R796" s="200"/>
      <c r="S796" s="175"/>
    </row>
    <row r="797" spans="2:19" ht="12.75" customHeight="1">
      <c r="B797" s="175"/>
      <c r="C797" s="175"/>
      <c r="D797" s="176"/>
      <c r="E797" s="176"/>
      <c r="F797" s="176"/>
      <c r="G797" s="213"/>
      <c r="H797" s="176"/>
      <c r="I797" s="176"/>
      <c r="K797" s="175"/>
      <c r="L797" s="175"/>
      <c r="M797" s="175"/>
      <c r="N797" s="175"/>
      <c r="O797" s="175"/>
      <c r="P797" s="175"/>
      <c r="Q797" s="175"/>
      <c r="R797" s="200"/>
      <c r="S797" s="175"/>
    </row>
    <row r="798" spans="2:19" ht="12.75" customHeight="1">
      <c r="B798" s="175"/>
      <c r="C798" s="175"/>
      <c r="D798" s="176"/>
      <c r="E798" s="176"/>
      <c r="F798" s="176"/>
      <c r="G798" s="213"/>
      <c r="H798" s="176"/>
      <c r="I798" s="176"/>
      <c r="K798" s="175"/>
      <c r="L798" s="175"/>
      <c r="M798" s="175"/>
      <c r="N798" s="175"/>
      <c r="O798" s="175"/>
      <c r="P798" s="175"/>
      <c r="Q798" s="175"/>
      <c r="R798" s="200"/>
      <c r="S798" s="175"/>
    </row>
    <row r="799" spans="2:19" ht="12.75" customHeight="1">
      <c r="B799" s="175"/>
      <c r="C799" s="175"/>
      <c r="D799" s="176"/>
      <c r="E799" s="176"/>
      <c r="F799" s="176"/>
      <c r="G799" s="213"/>
      <c r="H799" s="176"/>
      <c r="I799" s="176"/>
      <c r="K799" s="175"/>
      <c r="L799" s="175"/>
      <c r="M799" s="175"/>
      <c r="N799" s="175"/>
      <c r="O799" s="175"/>
      <c r="P799" s="175"/>
      <c r="Q799" s="175"/>
      <c r="R799" s="200"/>
      <c r="S799" s="175"/>
    </row>
    <row r="800" spans="2:19" ht="12.75" customHeight="1">
      <c r="B800" s="175"/>
      <c r="C800" s="175"/>
      <c r="D800" s="176"/>
      <c r="E800" s="176"/>
      <c r="F800" s="176"/>
      <c r="G800" s="213"/>
      <c r="H800" s="176"/>
      <c r="I800" s="176"/>
      <c r="K800" s="175"/>
      <c r="L800" s="175"/>
      <c r="M800" s="175"/>
      <c r="N800" s="175"/>
      <c r="O800" s="175"/>
      <c r="P800" s="175"/>
      <c r="Q800" s="175"/>
      <c r="R800" s="200"/>
      <c r="S800" s="175"/>
    </row>
    <row r="801" spans="2:19" ht="12.75" customHeight="1">
      <c r="B801" s="175"/>
      <c r="C801" s="175"/>
      <c r="D801" s="176"/>
      <c r="E801" s="176"/>
      <c r="F801" s="176"/>
      <c r="G801" s="213"/>
      <c r="H801" s="176"/>
      <c r="I801" s="176"/>
      <c r="K801" s="175"/>
      <c r="L801" s="175"/>
      <c r="M801" s="175"/>
      <c r="N801" s="175"/>
      <c r="O801" s="175"/>
      <c r="P801" s="175"/>
      <c r="Q801" s="175"/>
      <c r="R801" s="200"/>
      <c r="S801" s="175"/>
    </row>
    <row r="802" spans="2:19" ht="12.75" customHeight="1">
      <c r="B802" s="175"/>
      <c r="C802" s="175"/>
      <c r="D802" s="176"/>
      <c r="E802" s="176"/>
      <c r="F802" s="176"/>
      <c r="G802" s="213"/>
      <c r="H802" s="176"/>
      <c r="I802" s="176"/>
      <c r="K802" s="175"/>
      <c r="L802" s="175"/>
      <c r="M802" s="175"/>
      <c r="N802" s="175"/>
      <c r="O802" s="175"/>
      <c r="P802" s="175"/>
      <c r="Q802" s="175"/>
      <c r="R802" s="200"/>
      <c r="S802" s="175"/>
    </row>
    <row r="803" spans="2:19" ht="12.75" customHeight="1">
      <c r="B803" s="175"/>
      <c r="C803" s="175"/>
      <c r="D803" s="176"/>
      <c r="E803" s="176"/>
      <c r="F803" s="176"/>
      <c r="G803" s="213"/>
      <c r="H803" s="176"/>
      <c r="I803" s="176"/>
      <c r="K803" s="175"/>
      <c r="L803" s="175"/>
      <c r="M803" s="175"/>
      <c r="N803" s="175"/>
      <c r="O803" s="175"/>
      <c r="P803" s="175"/>
      <c r="Q803" s="175"/>
      <c r="R803" s="200"/>
      <c r="S803" s="175"/>
    </row>
    <row r="804" spans="2:19" ht="12.75" customHeight="1">
      <c r="B804" s="175"/>
      <c r="C804" s="175"/>
      <c r="D804" s="176"/>
      <c r="E804" s="176"/>
      <c r="F804" s="176"/>
      <c r="G804" s="213"/>
      <c r="H804" s="176"/>
      <c r="I804" s="176"/>
      <c r="K804" s="175"/>
      <c r="L804" s="175"/>
      <c r="M804" s="175"/>
      <c r="N804" s="175"/>
      <c r="O804" s="175"/>
      <c r="P804" s="175"/>
      <c r="Q804" s="175"/>
      <c r="R804" s="200"/>
      <c r="S804" s="175"/>
    </row>
    <row r="805" spans="2:19" ht="12.75" customHeight="1">
      <c r="B805" s="175"/>
      <c r="C805" s="175"/>
      <c r="D805" s="176"/>
      <c r="E805" s="176"/>
      <c r="F805" s="176"/>
      <c r="G805" s="213"/>
      <c r="H805" s="176"/>
      <c r="I805" s="176"/>
      <c r="K805" s="175"/>
      <c r="L805" s="175"/>
      <c r="M805" s="175"/>
      <c r="N805" s="175"/>
      <c r="O805" s="175"/>
      <c r="P805" s="175"/>
      <c r="Q805" s="175"/>
      <c r="R805" s="200"/>
      <c r="S805" s="175"/>
    </row>
    <row r="806" spans="2:19" ht="12.75" customHeight="1">
      <c r="B806" s="175"/>
      <c r="C806" s="175"/>
      <c r="D806" s="176"/>
      <c r="E806" s="176"/>
      <c r="F806" s="176"/>
      <c r="G806" s="213"/>
      <c r="H806" s="176"/>
      <c r="I806" s="176"/>
      <c r="K806" s="175"/>
      <c r="L806" s="175"/>
      <c r="M806" s="175"/>
      <c r="N806" s="175"/>
      <c r="O806" s="175"/>
      <c r="P806" s="175"/>
      <c r="Q806" s="175"/>
      <c r="R806" s="200"/>
      <c r="S806" s="175"/>
    </row>
    <row r="807" spans="2:19" ht="12.75" customHeight="1">
      <c r="B807" s="175"/>
      <c r="C807" s="175"/>
      <c r="D807" s="176"/>
      <c r="E807" s="176"/>
      <c r="F807" s="176"/>
      <c r="G807" s="213"/>
      <c r="H807" s="176"/>
      <c r="I807" s="176"/>
      <c r="K807" s="175"/>
      <c r="L807" s="175"/>
      <c r="M807" s="175"/>
      <c r="N807" s="175"/>
      <c r="O807" s="175"/>
      <c r="P807" s="175"/>
      <c r="Q807" s="175"/>
      <c r="R807" s="200"/>
      <c r="S807" s="175"/>
    </row>
    <row r="808" spans="2:19" ht="12.75" customHeight="1">
      <c r="B808" s="175"/>
      <c r="C808" s="175"/>
      <c r="D808" s="176"/>
      <c r="E808" s="176"/>
      <c r="F808" s="176"/>
      <c r="G808" s="213"/>
      <c r="H808" s="176"/>
      <c r="I808" s="176"/>
      <c r="K808" s="175"/>
      <c r="L808" s="175"/>
      <c r="M808" s="175"/>
      <c r="N808" s="175"/>
      <c r="O808" s="175"/>
      <c r="P808" s="175"/>
      <c r="Q808" s="175"/>
      <c r="R808" s="200"/>
      <c r="S808" s="175"/>
    </row>
    <row r="809" spans="2:19" ht="12.75" customHeight="1">
      <c r="B809" s="175"/>
      <c r="C809" s="175"/>
      <c r="D809" s="176"/>
      <c r="E809" s="176"/>
      <c r="F809" s="176"/>
      <c r="G809" s="213"/>
      <c r="H809" s="176"/>
      <c r="I809" s="176"/>
      <c r="K809" s="175"/>
      <c r="L809" s="175"/>
      <c r="M809" s="175"/>
      <c r="N809" s="175"/>
      <c r="O809" s="175"/>
      <c r="P809" s="175"/>
      <c r="Q809" s="175"/>
      <c r="R809" s="200"/>
      <c r="S809" s="175"/>
    </row>
    <row r="810" spans="2:19" ht="12.75" customHeight="1">
      <c r="B810" s="175"/>
      <c r="C810" s="175"/>
      <c r="D810" s="176"/>
      <c r="E810" s="176"/>
      <c r="F810" s="176"/>
      <c r="G810" s="213"/>
      <c r="H810" s="176"/>
      <c r="I810" s="176"/>
      <c r="K810" s="175"/>
      <c r="L810" s="175"/>
      <c r="M810" s="175"/>
      <c r="N810" s="175"/>
      <c r="O810" s="175"/>
      <c r="P810" s="175"/>
      <c r="Q810" s="175"/>
      <c r="R810" s="200"/>
      <c r="S810" s="175"/>
    </row>
    <row r="811" spans="2:19" ht="12.75" customHeight="1">
      <c r="B811" s="175"/>
      <c r="C811" s="175"/>
      <c r="D811" s="176"/>
      <c r="E811" s="176"/>
      <c r="F811" s="176"/>
      <c r="G811" s="213"/>
      <c r="H811" s="176"/>
      <c r="I811" s="176"/>
      <c r="K811" s="175"/>
      <c r="L811" s="175"/>
      <c r="M811" s="175"/>
      <c r="N811" s="175"/>
      <c r="O811" s="175"/>
      <c r="P811" s="175"/>
      <c r="Q811" s="175"/>
      <c r="R811" s="200"/>
      <c r="S811" s="175"/>
    </row>
    <row r="812" spans="2:19" ht="12.75" customHeight="1">
      <c r="B812" s="175"/>
      <c r="C812" s="175"/>
      <c r="D812" s="176"/>
      <c r="E812" s="176"/>
      <c r="F812" s="176"/>
      <c r="G812" s="213"/>
      <c r="H812" s="176"/>
      <c r="I812" s="176"/>
      <c r="K812" s="175"/>
      <c r="L812" s="175"/>
      <c r="M812" s="175"/>
      <c r="N812" s="175"/>
      <c r="O812" s="175"/>
      <c r="P812" s="175"/>
      <c r="Q812" s="175"/>
      <c r="R812" s="200"/>
      <c r="S812" s="175"/>
    </row>
    <row r="813" spans="2:19" ht="12.75" customHeight="1">
      <c r="B813" s="175"/>
      <c r="C813" s="175"/>
      <c r="D813" s="176"/>
      <c r="E813" s="176"/>
      <c r="F813" s="176"/>
      <c r="G813" s="213"/>
      <c r="H813" s="176"/>
      <c r="I813" s="176"/>
      <c r="K813" s="175"/>
      <c r="L813" s="175"/>
      <c r="M813" s="175"/>
      <c r="N813" s="175"/>
      <c r="O813" s="175"/>
      <c r="P813" s="175"/>
      <c r="Q813" s="175"/>
      <c r="R813" s="200"/>
      <c r="S813" s="175"/>
    </row>
    <row r="814" spans="2:19" ht="12.75" customHeight="1">
      <c r="B814" s="175"/>
      <c r="C814" s="175"/>
      <c r="D814" s="176"/>
      <c r="E814" s="176"/>
      <c r="F814" s="176"/>
      <c r="G814" s="213"/>
      <c r="H814" s="176"/>
      <c r="I814" s="176"/>
      <c r="K814" s="175"/>
      <c r="L814" s="175"/>
      <c r="M814" s="175"/>
      <c r="N814" s="175"/>
      <c r="O814" s="175"/>
      <c r="P814" s="175"/>
      <c r="Q814" s="175"/>
      <c r="R814" s="200"/>
      <c r="S814" s="175"/>
    </row>
    <row r="815" spans="2:19" ht="12.75" customHeight="1">
      <c r="B815" s="175"/>
      <c r="C815" s="175"/>
      <c r="D815" s="176"/>
      <c r="E815" s="176"/>
      <c r="F815" s="176"/>
      <c r="G815" s="213"/>
      <c r="H815" s="176"/>
      <c r="I815" s="176"/>
      <c r="K815" s="175"/>
      <c r="L815" s="175"/>
      <c r="M815" s="175"/>
      <c r="N815" s="175"/>
      <c r="O815" s="175"/>
      <c r="P815" s="175"/>
      <c r="Q815" s="175"/>
      <c r="R815" s="200"/>
      <c r="S815" s="175"/>
    </row>
    <row r="816" spans="2:19" ht="12.75" customHeight="1">
      <c r="B816" s="175"/>
      <c r="C816" s="175"/>
      <c r="D816" s="176"/>
      <c r="E816" s="176"/>
      <c r="F816" s="176"/>
      <c r="G816" s="213"/>
      <c r="H816" s="176"/>
      <c r="I816" s="176"/>
      <c r="K816" s="175"/>
      <c r="L816" s="175"/>
      <c r="M816" s="175"/>
      <c r="N816" s="175"/>
      <c r="O816" s="175"/>
      <c r="P816" s="175"/>
      <c r="Q816" s="175"/>
      <c r="R816" s="200"/>
      <c r="S816" s="175"/>
    </row>
    <row r="817" spans="2:19" ht="12.75" customHeight="1">
      <c r="B817" s="175"/>
      <c r="C817" s="175"/>
      <c r="D817" s="176"/>
      <c r="E817" s="176"/>
      <c r="F817" s="176"/>
      <c r="G817" s="213"/>
      <c r="H817" s="176"/>
      <c r="I817" s="176"/>
      <c r="K817" s="175"/>
      <c r="L817" s="175"/>
      <c r="M817" s="175"/>
      <c r="N817" s="175"/>
      <c r="O817" s="175"/>
      <c r="P817" s="175"/>
      <c r="Q817" s="175"/>
      <c r="R817" s="200"/>
      <c r="S817" s="175"/>
    </row>
    <row r="818" spans="2:19" ht="12.75" customHeight="1">
      <c r="B818" s="175"/>
      <c r="C818" s="175"/>
      <c r="D818" s="176"/>
      <c r="E818" s="176"/>
      <c r="F818" s="176"/>
      <c r="G818" s="213"/>
      <c r="H818" s="176"/>
      <c r="I818" s="176"/>
      <c r="K818" s="175"/>
      <c r="L818" s="175"/>
      <c r="M818" s="175"/>
      <c r="N818" s="175"/>
      <c r="O818" s="175"/>
      <c r="P818" s="175"/>
      <c r="Q818" s="175"/>
      <c r="R818" s="200"/>
      <c r="S818" s="175"/>
    </row>
    <row r="819" spans="2:19" ht="12.75" customHeight="1">
      <c r="B819" s="175"/>
      <c r="C819" s="175"/>
      <c r="D819" s="176"/>
      <c r="E819" s="176"/>
      <c r="F819" s="176"/>
      <c r="G819" s="213"/>
      <c r="H819" s="176"/>
      <c r="I819" s="176"/>
      <c r="K819" s="175"/>
      <c r="L819" s="175"/>
      <c r="M819" s="175"/>
      <c r="N819" s="175"/>
      <c r="O819" s="175"/>
      <c r="P819" s="175"/>
      <c r="Q819" s="175"/>
      <c r="R819" s="200"/>
      <c r="S819" s="175"/>
    </row>
    <row r="820" spans="2:19" ht="12.75" customHeight="1">
      <c r="B820" s="175"/>
      <c r="C820" s="175"/>
      <c r="D820" s="176"/>
      <c r="E820" s="176"/>
      <c r="F820" s="176"/>
      <c r="G820" s="213"/>
      <c r="H820" s="176"/>
      <c r="I820" s="176"/>
      <c r="K820" s="175"/>
      <c r="L820" s="175"/>
      <c r="M820" s="175"/>
      <c r="N820" s="175"/>
      <c r="O820" s="175"/>
      <c r="P820" s="175"/>
      <c r="Q820" s="175"/>
      <c r="R820" s="200"/>
      <c r="S820" s="175"/>
    </row>
    <row r="821" spans="2:19" ht="12.75" customHeight="1">
      <c r="B821" s="175"/>
      <c r="C821" s="175"/>
      <c r="D821" s="176"/>
      <c r="E821" s="176"/>
      <c r="F821" s="176"/>
      <c r="G821" s="213"/>
      <c r="H821" s="176"/>
      <c r="I821" s="176"/>
      <c r="K821" s="175"/>
      <c r="L821" s="175"/>
      <c r="M821" s="175"/>
      <c r="N821" s="175"/>
      <c r="O821" s="175"/>
      <c r="P821" s="175"/>
      <c r="Q821" s="175"/>
      <c r="R821" s="200"/>
      <c r="S821" s="175"/>
    </row>
    <row r="822" spans="2:19" ht="12.75" customHeight="1">
      <c r="B822" s="175"/>
      <c r="C822" s="175"/>
      <c r="D822" s="176"/>
      <c r="E822" s="176"/>
      <c r="F822" s="176"/>
      <c r="G822" s="213"/>
      <c r="H822" s="176"/>
      <c r="I822" s="176"/>
      <c r="K822" s="175"/>
      <c r="L822" s="175"/>
      <c r="M822" s="175"/>
      <c r="N822" s="175"/>
      <c r="O822" s="175"/>
      <c r="P822" s="175"/>
      <c r="Q822" s="175"/>
      <c r="R822" s="200"/>
      <c r="S822" s="175"/>
    </row>
    <row r="823" spans="2:19" ht="12.75" customHeight="1">
      <c r="B823" s="175"/>
      <c r="C823" s="175"/>
      <c r="D823" s="176"/>
      <c r="E823" s="176"/>
      <c r="F823" s="176"/>
      <c r="G823" s="213"/>
      <c r="H823" s="176"/>
      <c r="I823" s="176"/>
      <c r="K823" s="175"/>
      <c r="L823" s="175"/>
      <c r="M823" s="175"/>
      <c r="N823" s="175"/>
      <c r="O823" s="175"/>
      <c r="P823" s="175"/>
      <c r="Q823" s="175"/>
      <c r="R823" s="200"/>
      <c r="S823" s="175"/>
    </row>
    <row r="824" spans="2:19" ht="12.75" customHeight="1">
      <c r="B824" s="175"/>
      <c r="C824" s="175"/>
      <c r="D824" s="176"/>
      <c r="E824" s="176"/>
      <c r="F824" s="176"/>
      <c r="G824" s="213"/>
      <c r="H824" s="176"/>
      <c r="I824" s="176"/>
      <c r="K824" s="175"/>
      <c r="L824" s="175"/>
      <c r="M824" s="175"/>
      <c r="N824" s="175"/>
      <c r="O824" s="175"/>
      <c r="P824" s="175"/>
      <c r="Q824" s="175"/>
      <c r="R824" s="200"/>
      <c r="S824" s="175"/>
    </row>
    <row r="825" spans="2:19" ht="12.75" customHeight="1">
      <c r="B825" s="175"/>
      <c r="C825" s="175"/>
      <c r="D825" s="176"/>
      <c r="E825" s="176"/>
      <c r="F825" s="176"/>
      <c r="G825" s="213"/>
      <c r="H825" s="176"/>
      <c r="I825" s="176"/>
      <c r="K825" s="175"/>
      <c r="L825" s="175"/>
      <c r="M825" s="175"/>
      <c r="N825" s="175"/>
      <c r="O825" s="175"/>
      <c r="P825" s="175"/>
      <c r="Q825" s="175"/>
      <c r="R825" s="200"/>
      <c r="S825" s="175"/>
    </row>
    <row r="826" spans="2:19" ht="12.75" customHeight="1">
      <c r="B826" s="175"/>
      <c r="C826" s="175"/>
      <c r="D826" s="176"/>
      <c r="E826" s="176"/>
      <c r="F826" s="176"/>
      <c r="G826" s="213"/>
      <c r="H826" s="176"/>
      <c r="I826" s="176"/>
      <c r="K826" s="175"/>
      <c r="L826" s="175"/>
      <c r="M826" s="175"/>
      <c r="N826" s="175"/>
      <c r="O826" s="175"/>
      <c r="P826" s="175"/>
      <c r="Q826" s="175"/>
      <c r="R826" s="200"/>
      <c r="S826" s="175"/>
    </row>
    <row r="827" spans="2:19" ht="12.75" customHeight="1">
      <c r="B827" s="175"/>
      <c r="C827" s="175"/>
      <c r="D827" s="176"/>
      <c r="E827" s="176"/>
      <c r="F827" s="176"/>
      <c r="G827" s="213"/>
      <c r="H827" s="176"/>
      <c r="I827" s="176"/>
      <c r="K827" s="175"/>
      <c r="L827" s="175"/>
      <c r="M827" s="175"/>
      <c r="N827" s="175"/>
      <c r="O827" s="175"/>
      <c r="P827" s="175"/>
      <c r="Q827" s="175"/>
      <c r="R827" s="200"/>
      <c r="S827" s="175"/>
    </row>
    <row r="828" spans="2:19" ht="12.75" customHeight="1">
      <c r="B828" s="175"/>
      <c r="C828" s="175"/>
      <c r="D828" s="176"/>
      <c r="E828" s="176"/>
      <c r="F828" s="176"/>
      <c r="G828" s="213"/>
      <c r="H828" s="176"/>
      <c r="I828" s="176"/>
      <c r="K828" s="175"/>
      <c r="L828" s="175"/>
      <c r="M828" s="175"/>
      <c r="N828" s="175"/>
      <c r="O828" s="175"/>
      <c r="P828" s="175"/>
      <c r="Q828" s="175"/>
      <c r="R828" s="200"/>
      <c r="S828" s="175"/>
    </row>
    <row r="829" spans="2:19" ht="12.75" customHeight="1">
      <c r="B829" s="175"/>
      <c r="C829" s="175"/>
      <c r="D829" s="176"/>
      <c r="E829" s="176"/>
      <c r="F829" s="176"/>
      <c r="G829" s="213"/>
      <c r="H829" s="176"/>
      <c r="I829" s="176"/>
      <c r="K829" s="175"/>
      <c r="L829" s="175"/>
      <c r="M829" s="175"/>
      <c r="N829" s="175"/>
      <c r="O829" s="175"/>
      <c r="P829" s="175"/>
      <c r="Q829" s="175"/>
      <c r="R829" s="200"/>
      <c r="S829" s="175"/>
    </row>
    <row r="830" spans="2:19" ht="12.75" customHeight="1">
      <c r="B830" s="175"/>
      <c r="C830" s="175"/>
      <c r="D830" s="176"/>
      <c r="E830" s="176"/>
      <c r="F830" s="176"/>
      <c r="G830" s="213"/>
      <c r="H830" s="176"/>
      <c r="I830" s="176"/>
      <c r="K830" s="175"/>
      <c r="L830" s="175"/>
      <c r="M830" s="175"/>
      <c r="N830" s="175"/>
      <c r="O830" s="175"/>
      <c r="P830" s="175"/>
      <c r="Q830" s="175"/>
      <c r="R830" s="200"/>
      <c r="S830" s="175"/>
    </row>
    <row r="831" spans="2:19" ht="12.75" customHeight="1">
      <c r="B831" s="175"/>
      <c r="C831" s="175"/>
      <c r="D831" s="176"/>
      <c r="E831" s="176"/>
      <c r="F831" s="176"/>
      <c r="G831" s="213"/>
      <c r="H831" s="176"/>
      <c r="I831" s="176"/>
      <c r="K831" s="175"/>
      <c r="L831" s="175"/>
      <c r="M831" s="175"/>
      <c r="N831" s="175"/>
      <c r="O831" s="175"/>
      <c r="P831" s="175"/>
      <c r="Q831" s="175"/>
      <c r="R831" s="200"/>
      <c r="S831" s="175"/>
    </row>
    <row r="832" spans="2:19" ht="12.75" customHeight="1">
      <c r="B832" s="175"/>
      <c r="C832" s="175"/>
      <c r="D832" s="176"/>
      <c r="E832" s="176"/>
      <c r="F832" s="176"/>
      <c r="G832" s="213"/>
      <c r="H832" s="176"/>
      <c r="I832" s="176"/>
      <c r="K832" s="175"/>
      <c r="L832" s="175"/>
      <c r="M832" s="175"/>
      <c r="N832" s="175"/>
      <c r="O832" s="175"/>
      <c r="P832" s="175"/>
      <c r="Q832" s="175"/>
      <c r="R832" s="200"/>
      <c r="S832" s="175"/>
    </row>
    <row r="833" spans="2:19" ht="12.75" customHeight="1">
      <c r="B833" s="175"/>
      <c r="C833" s="175"/>
      <c r="D833" s="176"/>
      <c r="E833" s="176"/>
      <c r="F833" s="176"/>
      <c r="G833" s="213"/>
      <c r="H833" s="176"/>
      <c r="I833" s="176"/>
      <c r="K833" s="175"/>
      <c r="L833" s="175"/>
      <c r="M833" s="175"/>
      <c r="N833" s="175"/>
      <c r="O833" s="175"/>
      <c r="P833" s="175"/>
      <c r="Q833" s="175"/>
      <c r="R833" s="200"/>
      <c r="S833" s="175"/>
    </row>
    <row r="834" spans="2:19" ht="12.75" customHeight="1">
      <c r="B834" s="175"/>
      <c r="C834" s="175"/>
      <c r="D834" s="176"/>
      <c r="E834" s="176"/>
      <c r="F834" s="176"/>
      <c r="G834" s="213"/>
      <c r="H834" s="176"/>
      <c r="I834" s="176"/>
      <c r="K834" s="175"/>
      <c r="L834" s="175"/>
      <c r="M834" s="175"/>
      <c r="N834" s="175"/>
      <c r="O834" s="175"/>
      <c r="P834" s="175"/>
      <c r="Q834" s="175"/>
      <c r="R834" s="200"/>
      <c r="S834" s="175"/>
    </row>
    <row r="835" spans="2:19" ht="12.75" customHeight="1">
      <c r="B835" s="175"/>
      <c r="C835" s="175"/>
      <c r="D835" s="176"/>
      <c r="E835" s="176"/>
      <c r="F835" s="176"/>
      <c r="G835" s="213"/>
      <c r="H835" s="176"/>
      <c r="I835" s="176"/>
      <c r="K835" s="175"/>
      <c r="L835" s="175"/>
      <c r="M835" s="175"/>
      <c r="N835" s="175"/>
      <c r="O835" s="175"/>
      <c r="P835" s="175"/>
      <c r="Q835" s="175"/>
      <c r="R835" s="200"/>
      <c r="S835" s="175"/>
    </row>
    <row r="836" spans="2:19" ht="12.75" customHeight="1">
      <c r="B836" s="175"/>
      <c r="C836" s="175"/>
      <c r="D836" s="176"/>
      <c r="E836" s="176"/>
      <c r="F836" s="176"/>
      <c r="G836" s="213"/>
      <c r="H836" s="176"/>
      <c r="I836" s="176"/>
      <c r="K836" s="175"/>
      <c r="L836" s="175"/>
      <c r="M836" s="175"/>
      <c r="N836" s="175"/>
      <c r="O836" s="175"/>
      <c r="P836" s="175"/>
      <c r="Q836" s="175"/>
      <c r="R836" s="200"/>
      <c r="S836" s="175"/>
    </row>
    <row r="837" spans="2:19" ht="12.75" customHeight="1">
      <c r="B837" s="175"/>
      <c r="C837" s="175"/>
      <c r="D837" s="176"/>
      <c r="E837" s="176"/>
      <c r="F837" s="176"/>
      <c r="G837" s="213"/>
      <c r="H837" s="176"/>
      <c r="I837" s="176"/>
      <c r="K837" s="175"/>
      <c r="L837" s="175"/>
      <c r="M837" s="175"/>
      <c r="N837" s="175"/>
      <c r="O837" s="175"/>
      <c r="P837" s="175"/>
      <c r="Q837" s="175"/>
      <c r="R837" s="200"/>
      <c r="S837" s="175"/>
    </row>
    <row r="838" spans="2:19" ht="12.75" customHeight="1">
      <c r="B838" s="175"/>
      <c r="C838" s="175"/>
      <c r="D838" s="176"/>
      <c r="E838" s="176"/>
      <c r="F838" s="176"/>
      <c r="G838" s="213"/>
      <c r="H838" s="176"/>
      <c r="I838" s="176"/>
      <c r="K838" s="175"/>
      <c r="L838" s="175"/>
      <c r="M838" s="175"/>
      <c r="N838" s="175"/>
      <c r="O838" s="175"/>
      <c r="P838" s="175"/>
      <c r="Q838" s="175"/>
      <c r="R838" s="200"/>
      <c r="S838" s="175"/>
    </row>
    <row r="839" spans="2:19" ht="12.75" customHeight="1">
      <c r="B839" s="175"/>
      <c r="C839" s="175"/>
      <c r="D839" s="176"/>
      <c r="E839" s="176"/>
      <c r="F839" s="176"/>
      <c r="G839" s="213"/>
      <c r="H839" s="176"/>
      <c r="I839" s="176"/>
      <c r="K839" s="175"/>
      <c r="L839" s="175"/>
      <c r="M839" s="175"/>
      <c r="N839" s="175"/>
      <c r="O839" s="175"/>
      <c r="P839" s="175"/>
      <c r="Q839" s="175"/>
      <c r="R839" s="200"/>
      <c r="S839" s="175"/>
    </row>
    <row r="840" spans="2:19" ht="12.75" customHeight="1">
      <c r="B840" s="175"/>
      <c r="C840" s="175"/>
      <c r="D840" s="176"/>
      <c r="E840" s="176"/>
      <c r="F840" s="176"/>
      <c r="G840" s="213"/>
      <c r="H840" s="176"/>
      <c r="I840" s="176"/>
      <c r="K840" s="175"/>
      <c r="L840" s="175"/>
      <c r="M840" s="175"/>
      <c r="N840" s="175"/>
      <c r="O840" s="175"/>
      <c r="P840" s="175"/>
      <c r="Q840" s="175"/>
      <c r="R840" s="200"/>
      <c r="S840" s="175"/>
    </row>
    <row r="841" spans="2:19" ht="12.75" customHeight="1">
      <c r="B841" s="175"/>
      <c r="C841" s="175"/>
      <c r="D841" s="176"/>
      <c r="E841" s="176"/>
      <c r="F841" s="176"/>
      <c r="G841" s="213"/>
      <c r="H841" s="176"/>
      <c r="I841" s="176"/>
      <c r="K841" s="175"/>
      <c r="L841" s="175"/>
      <c r="M841" s="175"/>
      <c r="N841" s="175"/>
      <c r="O841" s="175"/>
      <c r="P841" s="175"/>
      <c r="Q841" s="175"/>
      <c r="R841" s="200"/>
      <c r="S841" s="175"/>
    </row>
    <row r="842" spans="2:19" ht="12.75" customHeight="1">
      <c r="B842" s="175"/>
      <c r="C842" s="175"/>
      <c r="D842" s="176"/>
      <c r="E842" s="176"/>
      <c r="F842" s="176"/>
      <c r="G842" s="213"/>
      <c r="H842" s="176"/>
      <c r="I842" s="176"/>
      <c r="K842" s="175"/>
      <c r="L842" s="175"/>
      <c r="M842" s="175"/>
      <c r="N842" s="175"/>
      <c r="O842" s="175"/>
      <c r="P842" s="175"/>
      <c r="Q842" s="175"/>
      <c r="R842" s="200"/>
      <c r="S842" s="175"/>
    </row>
    <row r="843" spans="2:19" ht="12.75" customHeight="1">
      <c r="B843" s="175"/>
      <c r="C843" s="175"/>
      <c r="D843" s="176"/>
      <c r="E843" s="176"/>
      <c r="F843" s="176"/>
      <c r="G843" s="213"/>
      <c r="H843" s="176"/>
      <c r="I843" s="176"/>
      <c r="K843" s="175"/>
      <c r="L843" s="175"/>
      <c r="M843" s="175"/>
      <c r="N843" s="175"/>
      <c r="O843" s="175"/>
      <c r="P843" s="175"/>
      <c r="Q843" s="175"/>
      <c r="R843" s="200"/>
      <c r="S843" s="175"/>
    </row>
    <row r="844" spans="2:19" ht="12.75" customHeight="1">
      <c r="B844" s="175"/>
      <c r="C844" s="175"/>
      <c r="D844" s="176"/>
      <c r="E844" s="176"/>
      <c r="F844" s="176"/>
      <c r="G844" s="213"/>
      <c r="H844" s="176"/>
      <c r="I844" s="176"/>
      <c r="K844" s="175"/>
      <c r="L844" s="175"/>
      <c r="M844" s="175"/>
      <c r="N844" s="175"/>
      <c r="O844" s="175"/>
      <c r="P844" s="175"/>
      <c r="Q844" s="175"/>
      <c r="R844" s="200"/>
      <c r="S844" s="175"/>
    </row>
    <row r="845" spans="2:19" ht="12.75" customHeight="1">
      <c r="B845" s="175"/>
      <c r="C845" s="175"/>
      <c r="D845" s="176"/>
      <c r="E845" s="176"/>
      <c r="F845" s="176"/>
      <c r="G845" s="213"/>
      <c r="H845" s="176"/>
      <c r="I845" s="176"/>
      <c r="K845" s="175"/>
      <c r="L845" s="175"/>
      <c r="M845" s="175"/>
      <c r="N845" s="175"/>
      <c r="O845" s="175"/>
      <c r="P845" s="175"/>
      <c r="Q845" s="175"/>
      <c r="R845" s="200"/>
      <c r="S845" s="175"/>
    </row>
    <row r="846" spans="2:19" ht="12.75" customHeight="1">
      <c r="B846" s="175"/>
      <c r="C846" s="175"/>
      <c r="D846" s="176"/>
      <c r="E846" s="176"/>
      <c r="F846" s="176"/>
      <c r="G846" s="213"/>
      <c r="H846" s="176"/>
      <c r="I846" s="176"/>
      <c r="K846" s="175"/>
      <c r="L846" s="175"/>
      <c r="M846" s="175"/>
      <c r="N846" s="175"/>
      <c r="O846" s="175"/>
      <c r="P846" s="175"/>
      <c r="Q846" s="175"/>
      <c r="R846" s="200"/>
      <c r="S846" s="175"/>
    </row>
    <row r="847" spans="2:19" ht="12.75" customHeight="1">
      <c r="B847" s="175"/>
      <c r="C847" s="175"/>
      <c r="D847" s="176"/>
      <c r="E847" s="176"/>
      <c r="F847" s="176"/>
      <c r="G847" s="213"/>
      <c r="H847" s="176"/>
      <c r="I847" s="176"/>
      <c r="K847" s="175"/>
      <c r="L847" s="175"/>
      <c r="M847" s="175"/>
      <c r="N847" s="175"/>
      <c r="O847" s="175"/>
      <c r="P847" s="175"/>
      <c r="Q847" s="175"/>
      <c r="R847" s="200"/>
      <c r="S847" s="175"/>
    </row>
    <row r="848" spans="2:19" ht="12.75" customHeight="1">
      <c r="B848" s="175"/>
      <c r="C848" s="175"/>
      <c r="D848" s="176"/>
      <c r="E848" s="176"/>
      <c r="F848" s="176"/>
      <c r="G848" s="213"/>
      <c r="H848" s="176"/>
      <c r="I848" s="176"/>
      <c r="K848" s="175"/>
      <c r="L848" s="175"/>
      <c r="M848" s="175"/>
      <c r="N848" s="175"/>
      <c r="O848" s="175"/>
      <c r="P848" s="175"/>
      <c r="Q848" s="175"/>
      <c r="R848" s="200"/>
      <c r="S848" s="175"/>
    </row>
    <row r="849" spans="2:19" ht="12.75" customHeight="1">
      <c r="B849" s="175"/>
      <c r="C849" s="175"/>
      <c r="D849" s="176"/>
      <c r="E849" s="176"/>
      <c r="F849" s="176"/>
      <c r="G849" s="213"/>
      <c r="H849" s="176"/>
      <c r="I849" s="176"/>
      <c r="K849" s="175"/>
      <c r="L849" s="175"/>
      <c r="M849" s="175"/>
      <c r="N849" s="175"/>
      <c r="O849" s="175"/>
      <c r="P849" s="175"/>
      <c r="Q849" s="175"/>
      <c r="R849" s="200"/>
      <c r="S849" s="175"/>
    </row>
    <row r="850" spans="2:19" ht="12.75" customHeight="1">
      <c r="B850" s="175"/>
      <c r="C850" s="175"/>
      <c r="D850" s="176"/>
      <c r="E850" s="176"/>
      <c r="F850" s="176"/>
      <c r="G850" s="213"/>
      <c r="H850" s="176"/>
      <c r="I850" s="176"/>
      <c r="K850" s="175"/>
      <c r="L850" s="175"/>
      <c r="M850" s="175"/>
      <c r="N850" s="175"/>
      <c r="O850" s="175"/>
      <c r="P850" s="175"/>
      <c r="Q850" s="175"/>
      <c r="R850" s="200"/>
      <c r="S850" s="175"/>
    </row>
    <row r="851" spans="2:19" ht="12.75" customHeight="1">
      <c r="B851" s="175"/>
      <c r="C851" s="175"/>
      <c r="D851" s="176"/>
      <c r="E851" s="176"/>
      <c r="F851" s="176"/>
      <c r="G851" s="213"/>
      <c r="H851" s="176"/>
      <c r="I851" s="176"/>
      <c r="K851" s="175"/>
      <c r="L851" s="175"/>
      <c r="M851" s="175"/>
      <c r="N851" s="175"/>
      <c r="O851" s="175"/>
      <c r="P851" s="175"/>
      <c r="Q851" s="175"/>
      <c r="R851" s="200"/>
      <c r="S851" s="175"/>
    </row>
    <row r="852" spans="2:19" ht="12.75" customHeight="1">
      <c r="B852" s="175"/>
      <c r="C852" s="175"/>
      <c r="D852" s="176"/>
      <c r="E852" s="176"/>
      <c r="F852" s="176"/>
      <c r="G852" s="213"/>
      <c r="H852" s="176"/>
      <c r="I852" s="176"/>
      <c r="K852" s="175"/>
      <c r="L852" s="175"/>
      <c r="M852" s="175"/>
      <c r="N852" s="175"/>
      <c r="O852" s="175"/>
      <c r="P852" s="175"/>
      <c r="Q852" s="175"/>
      <c r="R852" s="200"/>
      <c r="S852" s="175"/>
    </row>
    <row r="853" spans="2:19" ht="12.75" customHeight="1">
      <c r="B853" s="175"/>
      <c r="C853" s="175"/>
      <c r="D853" s="176"/>
      <c r="E853" s="176"/>
      <c r="F853" s="176"/>
      <c r="G853" s="213"/>
      <c r="H853" s="176"/>
      <c r="I853" s="176"/>
      <c r="K853" s="175"/>
      <c r="L853" s="175"/>
      <c r="M853" s="175"/>
      <c r="N853" s="175"/>
      <c r="O853" s="175"/>
      <c r="P853" s="175"/>
      <c r="Q853" s="175"/>
      <c r="R853" s="200"/>
      <c r="S853" s="175"/>
    </row>
    <row r="854" spans="2:19" ht="12.75" customHeight="1">
      <c r="B854" s="175"/>
      <c r="C854" s="175"/>
      <c r="D854" s="176"/>
      <c r="E854" s="176"/>
      <c r="F854" s="176"/>
      <c r="G854" s="213"/>
      <c r="H854" s="176"/>
      <c r="I854" s="176"/>
      <c r="K854" s="175"/>
      <c r="L854" s="175"/>
      <c r="M854" s="175"/>
      <c r="N854" s="175"/>
      <c r="O854" s="175"/>
      <c r="P854" s="175"/>
      <c r="Q854" s="175"/>
      <c r="R854" s="200"/>
      <c r="S854" s="175"/>
    </row>
    <row r="855" spans="2:19" ht="12.75" customHeight="1">
      <c r="B855" s="175"/>
      <c r="C855" s="175"/>
      <c r="D855" s="176"/>
      <c r="E855" s="176"/>
      <c r="F855" s="176"/>
      <c r="G855" s="213"/>
      <c r="H855" s="176"/>
      <c r="I855" s="176"/>
      <c r="K855" s="175"/>
      <c r="L855" s="175"/>
      <c r="M855" s="175"/>
      <c r="N855" s="175"/>
      <c r="O855" s="175"/>
      <c r="P855" s="175"/>
      <c r="Q855" s="175"/>
      <c r="R855" s="200"/>
      <c r="S855" s="175"/>
    </row>
    <row r="856" spans="2:19" ht="12.75" customHeight="1">
      <c r="B856" s="175"/>
      <c r="C856" s="175"/>
      <c r="D856" s="176"/>
      <c r="E856" s="176"/>
      <c r="F856" s="176"/>
      <c r="G856" s="213"/>
      <c r="H856" s="176"/>
      <c r="I856" s="176"/>
      <c r="K856" s="175"/>
      <c r="L856" s="175"/>
      <c r="M856" s="175"/>
      <c r="N856" s="175"/>
      <c r="O856" s="175"/>
      <c r="P856" s="175"/>
      <c r="Q856" s="175"/>
      <c r="R856" s="200"/>
      <c r="S856" s="175"/>
    </row>
    <row r="857" spans="2:19" ht="12.75" customHeight="1">
      <c r="B857" s="175"/>
      <c r="C857" s="175"/>
      <c r="D857" s="176"/>
      <c r="E857" s="176"/>
      <c r="F857" s="176"/>
      <c r="G857" s="213"/>
      <c r="H857" s="176"/>
      <c r="I857" s="176"/>
      <c r="K857" s="175"/>
      <c r="L857" s="175"/>
      <c r="M857" s="175"/>
      <c r="N857" s="175"/>
      <c r="O857" s="175"/>
      <c r="P857" s="175"/>
      <c r="Q857" s="175"/>
      <c r="R857" s="200"/>
      <c r="S857" s="175"/>
    </row>
    <row r="858" spans="2:19" ht="12.75" customHeight="1">
      <c r="B858" s="175"/>
      <c r="C858" s="175"/>
      <c r="D858" s="176"/>
      <c r="E858" s="176"/>
      <c r="F858" s="176"/>
      <c r="G858" s="213"/>
      <c r="H858" s="176"/>
      <c r="I858" s="176"/>
      <c r="K858" s="175"/>
      <c r="L858" s="175"/>
      <c r="M858" s="175"/>
      <c r="N858" s="175"/>
      <c r="O858" s="175"/>
      <c r="P858" s="175"/>
      <c r="Q858" s="175"/>
      <c r="R858" s="200"/>
      <c r="S858" s="175"/>
    </row>
    <row r="859" spans="2:19" ht="12.75" customHeight="1">
      <c r="B859" s="175"/>
      <c r="C859" s="175"/>
      <c r="D859" s="176"/>
      <c r="E859" s="176"/>
      <c r="F859" s="176"/>
      <c r="G859" s="213"/>
      <c r="H859" s="176"/>
      <c r="I859" s="176"/>
      <c r="K859" s="175"/>
      <c r="L859" s="175"/>
      <c r="M859" s="175"/>
      <c r="N859" s="175"/>
      <c r="O859" s="175"/>
      <c r="P859" s="175"/>
      <c r="Q859" s="175"/>
      <c r="R859" s="200"/>
      <c r="S859" s="175"/>
    </row>
    <row r="860" spans="2:19" ht="12.75" customHeight="1">
      <c r="B860" s="175"/>
      <c r="C860" s="175"/>
      <c r="D860" s="176"/>
      <c r="E860" s="176"/>
      <c r="F860" s="176"/>
      <c r="G860" s="213"/>
      <c r="H860" s="176"/>
      <c r="I860" s="176"/>
      <c r="K860" s="175"/>
      <c r="L860" s="175"/>
      <c r="M860" s="175"/>
      <c r="N860" s="175"/>
      <c r="O860" s="175"/>
      <c r="P860" s="175"/>
      <c r="Q860" s="175"/>
      <c r="R860" s="200"/>
      <c r="S860" s="175"/>
    </row>
    <row r="861" spans="2:19" ht="12.75" customHeight="1">
      <c r="B861" s="175"/>
      <c r="C861" s="175"/>
      <c r="D861" s="176"/>
      <c r="E861" s="176"/>
      <c r="F861" s="176"/>
      <c r="G861" s="213"/>
      <c r="H861" s="176"/>
      <c r="I861" s="176"/>
      <c r="K861" s="175"/>
      <c r="L861" s="175"/>
      <c r="M861" s="175"/>
      <c r="N861" s="175"/>
      <c r="O861" s="175"/>
      <c r="P861" s="175"/>
      <c r="Q861" s="175"/>
      <c r="R861" s="200"/>
      <c r="S861" s="175"/>
    </row>
    <row r="862" spans="2:19" ht="12.75" customHeight="1">
      <c r="B862" s="175"/>
      <c r="C862" s="175"/>
      <c r="D862" s="176"/>
      <c r="E862" s="176"/>
      <c r="F862" s="176"/>
      <c r="G862" s="213"/>
      <c r="H862" s="176"/>
      <c r="I862" s="176"/>
      <c r="K862" s="175"/>
      <c r="L862" s="175"/>
      <c r="M862" s="175"/>
      <c r="N862" s="175"/>
      <c r="O862" s="175"/>
      <c r="P862" s="175"/>
      <c r="Q862" s="175"/>
      <c r="R862" s="200"/>
      <c r="S862" s="175"/>
    </row>
    <row r="863" spans="2:19" ht="12.75" customHeight="1">
      <c r="B863" s="175"/>
      <c r="C863" s="175"/>
      <c r="D863" s="176"/>
      <c r="E863" s="176"/>
      <c r="F863" s="176"/>
      <c r="G863" s="213"/>
      <c r="H863" s="176"/>
      <c r="I863" s="176"/>
      <c r="K863" s="175"/>
      <c r="L863" s="175"/>
      <c r="M863" s="175"/>
      <c r="N863" s="175"/>
      <c r="O863" s="175"/>
      <c r="P863" s="175"/>
      <c r="Q863" s="175"/>
      <c r="R863" s="200"/>
      <c r="S863" s="175"/>
    </row>
    <row r="864" spans="2:19" ht="12.75" customHeight="1">
      <c r="B864" s="175"/>
      <c r="C864" s="175"/>
      <c r="D864" s="176"/>
      <c r="E864" s="176"/>
      <c r="F864" s="176"/>
      <c r="G864" s="213"/>
      <c r="H864" s="176"/>
      <c r="I864" s="176"/>
      <c r="K864" s="175"/>
      <c r="L864" s="175"/>
      <c r="M864" s="175"/>
      <c r="N864" s="175"/>
      <c r="O864" s="175"/>
      <c r="P864" s="175"/>
      <c r="Q864" s="175"/>
      <c r="R864" s="200"/>
      <c r="S864" s="175"/>
    </row>
    <row r="865" spans="2:19" ht="12.75" customHeight="1">
      <c r="B865" s="175"/>
      <c r="C865" s="175"/>
      <c r="D865" s="176"/>
      <c r="E865" s="176"/>
      <c r="F865" s="176"/>
      <c r="G865" s="213"/>
      <c r="H865" s="176"/>
      <c r="I865" s="176"/>
      <c r="K865" s="175"/>
      <c r="L865" s="175"/>
      <c r="M865" s="175"/>
      <c r="N865" s="175"/>
      <c r="O865" s="175"/>
      <c r="P865" s="175"/>
      <c r="Q865" s="175"/>
      <c r="R865" s="200"/>
      <c r="S865" s="175"/>
    </row>
    <row r="866" spans="2:19" ht="12.75" customHeight="1">
      <c r="B866" s="175"/>
      <c r="C866" s="175"/>
      <c r="D866" s="176"/>
      <c r="E866" s="176"/>
      <c r="F866" s="176"/>
      <c r="G866" s="213"/>
      <c r="H866" s="176"/>
      <c r="I866" s="176"/>
      <c r="K866" s="175"/>
      <c r="L866" s="175"/>
      <c r="M866" s="175"/>
      <c r="N866" s="175"/>
      <c r="O866" s="175"/>
      <c r="P866" s="175"/>
      <c r="Q866" s="175"/>
      <c r="R866" s="200"/>
      <c r="S866" s="175"/>
    </row>
    <row r="867" spans="2:19" ht="12.75" customHeight="1">
      <c r="B867" s="175"/>
      <c r="C867" s="175"/>
      <c r="D867" s="176"/>
      <c r="E867" s="176"/>
      <c r="F867" s="176"/>
      <c r="G867" s="213"/>
      <c r="H867" s="176"/>
      <c r="I867" s="176"/>
      <c r="K867" s="175"/>
      <c r="L867" s="175"/>
      <c r="M867" s="175"/>
      <c r="N867" s="175"/>
      <c r="O867" s="175"/>
      <c r="P867" s="175"/>
      <c r="Q867" s="175"/>
      <c r="R867" s="200"/>
      <c r="S867" s="175"/>
    </row>
    <row r="868" spans="2:19" ht="12.75" customHeight="1">
      <c r="B868" s="175"/>
      <c r="C868" s="175"/>
      <c r="D868" s="176"/>
      <c r="E868" s="176"/>
      <c r="F868" s="176"/>
      <c r="G868" s="213"/>
      <c r="H868" s="176"/>
      <c r="I868" s="176"/>
      <c r="K868" s="175"/>
      <c r="L868" s="175"/>
      <c r="M868" s="175"/>
      <c r="N868" s="175"/>
      <c r="O868" s="175"/>
      <c r="P868" s="175"/>
      <c r="Q868" s="175"/>
      <c r="R868" s="200"/>
      <c r="S868" s="175"/>
    </row>
    <row r="869" spans="2:19" ht="12.75" customHeight="1">
      <c r="B869" s="175"/>
      <c r="C869" s="175"/>
      <c r="D869" s="176"/>
      <c r="E869" s="176"/>
      <c r="F869" s="176"/>
      <c r="G869" s="213"/>
      <c r="H869" s="176"/>
      <c r="I869" s="176"/>
      <c r="K869" s="175"/>
      <c r="L869" s="175"/>
      <c r="M869" s="175"/>
      <c r="N869" s="175"/>
      <c r="O869" s="175"/>
      <c r="P869" s="175"/>
      <c r="Q869" s="175"/>
      <c r="R869" s="200"/>
      <c r="S869" s="175"/>
    </row>
    <row r="870" spans="2:19" ht="12.75" customHeight="1">
      <c r="B870" s="175"/>
      <c r="C870" s="175"/>
      <c r="D870" s="176"/>
      <c r="E870" s="176"/>
      <c r="F870" s="176"/>
      <c r="G870" s="213"/>
      <c r="H870" s="176"/>
      <c r="I870" s="176"/>
      <c r="K870" s="175"/>
      <c r="L870" s="175"/>
      <c r="M870" s="175"/>
      <c r="N870" s="175"/>
      <c r="O870" s="175"/>
      <c r="P870" s="175"/>
      <c r="Q870" s="175"/>
      <c r="R870" s="200"/>
      <c r="S870" s="175"/>
    </row>
    <row r="871" spans="2:19" ht="12.75" customHeight="1">
      <c r="B871" s="175"/>
      <c r="C871" s="175"/>
      <c r="D871" s="176"/>
      <c r="E871" s="176"/>
      <c r="F871" s="176"/>
      <c r="G871" s="213"/>
      <c r="H871" s="176"/>
      <c r="I871" s="176"/>
      <c r="K871" s="175"/>
      <c r="L871" s="175"/>
      <c r="M871" s="175"/>
      <c r="N871" s="175"/>
      <c r="O871" s="175"/>
      <c r="P871" s="175"/>
      <c r="Q871" s="175"/>
      <c r="R871" s="200"/>
      <c r="S871" s="175"/>
    </row>
    <row r="872" spans="2:19" ht="12.75" customHeight="1">
      <c r="B872" s="175"/>
      <c r="C872" s="175"/>
      <c r="D872" s="176"/>
      <c r="E872" s="176"/>
      <c r="F872" s="176"/>
      <c r="G872" s="213"/>
      <c r="H872" s="176"/>
      <c r="I872" s="176"/>
      <c r="K872" s="175"/>
      <c r="L872" s="175"/>
      <c r="M872" s="175"/>
      <c r="N872" s="175"/>
      <c r="O872" s="175"/>
      <c r="P872" s="175"/>
      <c r="Q872" s="175"/>
      <c r="R872" s="200"/>
      <c r="S872" s="175"/>
    </row>
    <row r="873" spans="2:19" ht="12.75" customHeight="1">
      <c r="B873" s="175"/>
      <c r="C873" s="175"/>
      <c r="D873" s="176"/>
      <c r="E873" s="176"/>
      <c r="F873" s="176"/>
      <c r="G873" s="213"/>
      <c r="H873" s="176"/>
      <c r="I873" s="176"/>
      <c r="K873" s="175"/>
      <c r="L873" s="175"/>
      <c r="M873" s="175"/>
      <c r="N873" s="175"/>
      <c r="O873" s="175"/>
      <c r="P873" s="175"/>
      <c r="Q873" s="175"/>
      <c r="R873" s="200"/>
      <c r="S873" s="175"/>
    </row>
    <row r="874" spans="2:19" ht="12.75" customHeight="1">
      <c r="B874" s="175"/>
      <c r="C874" s="175"/>
      <c r="D874" s="176"/>
      <c r="E874" s="176"/>
      <c r="F874" s="176"/>
      <c r="G874" s="213"/>
      <c r="H874" s="176"/>
      <c r="I874" s="176"/>
      <c r="K874" s="175"/>
      <c r="L874" s="175"/>
      <c r="M874" s="175"/>
      <c r="N874" s="175"/>
      <c r="O874" s="175"/>
      <c r="P874" s="175"/>
      <c r="Q874" s="175"/>
      <c r="R874" s="200"/>
      <c r="S874" s="175"/>
    </row>
    <row r="875" spans="2:19" ht="12.75" customHeight="1">
      <c r="B875" s="175"/>
      <c r="C875" s="175"/>
      <c r="D875" s="176"/>
      <c r="E875" s="176"/>
      <c r="F875" s="176"/>
      <c r="G875" s="213"/>
      <c r="H875" s="176"/>
      <c r="I875" s="176"/>
      <c r="K875" s="175"/>
      <c r="L875" s="175"/>
      <c r="M875" s="175"/>
      <c r="N875" s="175"/>
      <c r="O875" s="175"/>
      <c r="P875" s="175"/>
      <c r="Q875" s="175"/>
      <c r="R875" s="200"/>
      <c r="S875" s="175"/>
    </row>
    <row r="876" spans="2:19" ht="12.75" customHeight="1">
      <c r="B876" s="175"/>
      <c r="C876" s="175"/>
      <c r="D876" s="176"/>
      <c r="E876" s="176"/>
      <c r="F876" s="176"/>
      <c r="G876" s="213"/>
      <c r="H876" s="176"/>
      <c r="I876" s="176"/>
      <c r="K876" s="175"/>
      <c r="L876" s="175"/>
      <c r="M876" s="175"/>
      <c r="N876" s="175"/>
      <c r="O876" s="175"/>
      <c r="P876" s="175"/>
      <c r="Q876" s="175"/>
      <c r="R876" s="200"/>
      <c r="S876" s="175"/>
    </row>
    <row r="877" spans="2:19" ht="12.75" customHeight="1">
      <c r="B877" s="175"/>
      <c r="C877" s="175"/>
      <c r="D877" s="176"/>
      <c r="E877" s="176"/>
      <c r="F877" s="176"/>
      <c r="G877" s="213"/>
      <c r="H877" s="176"/>
      <c r="I877" s="176"/>
      <c r="K877" s="175"/>
      <c r="L877" s="175"/>
      <c r="M877" s="175"/>
      <c r="N877" s="175"/>
      <c r="O877" s="175"/>
      <c r="P877" s="175"/>
      <c r="Q877" s="175"/>
      <c r="R877" s="200"/>
      <c r="S877" s="175"/>
    </row>
    <row r="878" spans="2:19" ht="12.75" customHeight="1">
      <c r="B878" s="175"/>
      <c r="C878" s="175"/>
      <c r="D878" s="176"/>
      <c r="E878" s="176"/>
      <c r="F878" s="176"/>
      <c r="G878" s="213"/>
      <c r="H878" s="176"/>
      <c r="I878" s="176"/>
      <c r="K878" s="175"/>
      <c r="L878" s="175"/>
      <c r="M878" s="175"/>
      <c r="N878" s="175"/>
      <c r="O878" s="175"/>
      <c r="P878" s="175"/>
      <c r="Q878" s="175"/>
      <c r="R878" s="200"/>
      <c r="S878" s="175"/>
    </row>
    <row r="879" spans="2:19" ht="12.75" customHeight="1">
      <c r="B879" s="175"/>
      <c r="C879" s="175"/>
      <c r="D879" s="176"/>
      <c r="E879" s="176"/>
      <c r="F879" s="176"/>
      <c r="G879" s="213"/>
      <c r="H879" s="176"/>
      <c r="I879" s="176"/>
      <c r="K879" s="175"/>
      <c r="L879" s="175"/>
      <c r="M879" s="175"/>
      <c r="N879" s="175"/>
      <c r="O879" s="175"/>
      <c r="P879" s="175"/>
      <c r="Q879" s="175"/>
      <c r="R879" s="200"/>
      <c r="S879" s="175"/>
    </row>
    <row r="880" spans="2:19" ht="12.75" customHeight="1">
      <c r="B880" s="175"/>
      <c r="C880" s="175"/>
      <c r="D880" s="176"/>
      <c r="E880" s="176"/>
      <c r="F880" s="176"/>
      <c r="G880" s="213"/>
      <c r="H880" s="176"/>
      <c r="I880" s="176"/>
      <c r="K880" s="175"/>
      <c r="L880" s="175"/>
      <c r="M880" s="175"/>
      <c r="N880" s="175"/>
      <c r="O880" s="175"/>
      <c r="P880" s="175"/>
      <c r="Q880" s="175"/>
      <c r="R880" s="200"/>
      <c r="S880" s="175"/>
    </row>
    <row r="881" spans="2:19" ht="12.75" customHeight="1">
      <c r="B881" s="175"/>
      <c r="C881" s="175"/>
      <c r="D881" s="176"/>
      <c r="E881" s="176"/>
      <c r="F881" s="176"/>
      <c r="G881" s="213"/>
      <c r="H881" s="176"/>
      <c r="I881" s="176"/>
      <c r="K881" s="175"/>
      <c r="L881" s="175"/>
      <c r="M881" s="175"/>
      <c r="N881" s="175"/>
      <c r="O881" s="175"/>
      <c r="P881" s="175"/>
      <c r="Q881" s="175"/>
      <c r="R881" s="200"/>
      <c r="S881" s="175"/>
    </row>
    <row r="882" spans="2:19" ht="12.75" customHeight="1">
      <c r="B882" s="175"/>
      <c r="C882" s="175"/>
      <c r="D882" s="176"/>
      <c r="E882" s="176"/>
      <c r="F882" s="176"/>
      <c r="G882" s="213"/>
      <c r="H882" s="176"/>
      <c r="I882" s="176"/>
      <c r="K882" s="175"/>
      <c r="L882" s="175"/>
      <c r="M882" s="175"/>
      <c r="N882" s="175"/>
      <c r="O882" s="175"/>
      <c r="P882" s="175"/>
      <c r="Q882" s="175"/>
      <c r="R882" s="200"/>
      <c r="S882" s="175"/>
    </row>
    <row r="883" spans="2:19" ht="12.75" customHeight="1">
      <c r="B883" s="175"/>
      <c r="C883" s="175"/>
      <c r="D883" s="176"/>
      <c r="E883" s="176"/>
      <c r="F883" s="176"/>
      <c r="G883" s="213"/>
      <c r="H883" s="176"/>
      <c r="I883" s="176"/>
      <c r="K883" s="175"/>
      <c r="L883" s="175"/>
      <c r="M883" s="175"/>
      <c r="N883" s="175"/>
      <c r="O883" s="175"/>
      <c r="P883" s="175"/>
      <c r="Q883" s="175"/>
      <c r="R883" s="200"/>
      <c r="S883" s="175"/>
    </row>
    <row r="884" spans="2:19" ht="12.75" customHeight="1">
      <c r="B884" s="175"/>
      <c r="C884" s="175"/>
      <c r="D884" s="176"/>
      <c r="E884" s="176"/>
      <c r="F884" s="176"/>
      <c r="G884" s="213"/>
      <c r="H884" s="176"/>
      <c r="I884" s="176"/>
      <c r="K884" s="175"/>
      <c r="L884" s="175"/>
      <c r="M884" s="175"/>
      <c r="N884" s="175"/>
      <c r="O884" s="175"/>
      <c r="P884" s="175"/>
      <c r="Q884" s="175"/>
      <c r="R884" s="200"/>
      <c r="S884" s="175"/>
    </row>
    <row r="885" spans="2:19" ht="12.75" customHeight="1">
      <c r="B885" s="175"/>
      <c r="C885" s="175"/>
      <c r="D885" s="176"/>
      <c r="E885" s="176"/>
      <c r="F885" s="176"/>
      <c r="G885" s="213"/>
      <c r="H885" s="176"/>
      <c r="I885" s="176"/>
      <c r="K885" s="175"/>
      <c r="L885" s="175"/>
      <c r="M885" s="175"/>
      <c r="N885" s="175"/>
      <c r="O885" s="175"/>
      <c r="P885" s="175"/>
      <c r="Q885" s="175"/>
      <c r="R885" s="200"/>
      <c r="S885" s="175"/>
    </row>
    <row r="886" spans="2:19" ht="12.75" customHeight="1">
      <c r="B886" s="175"/>
      <c r="C886" s="175"/>
      <c r="D886" s="176"/>
      <c r="E886" s="176"/>
      <c r="F886" s="176"/>
      <c r="G886" s="213"/>
      <c r="H886" s="176"/>
      <c r="I886" s="176"/>
      <c r="K886" s="175"/>
      <c r="L886" s="175"/>
      <c r="M886" s="175"/>
      <c r="N886" s="175"/>
      <c r="O886" s="175"/>
      <c r="P886" s="175"/>
      <c r="Q886" s="175"/>
      <c r="R886" s="200"/>
      <c r="S886" s="175"/>
    </row>
    <row r="887" spans="2:19" ht="12.75" customHeight="1">
      <c r="B887" s="175"/>
      <c r="C887" s="175"/>
      <c r="D887" s="176"/>
      <c r="E887" s="176"/>
      <c r="F887" s="176"/>
      <c r="G887" s="213"/>
      <c r="H887" s="176"/>
      <c r="I887" s="176"/>
      <c r="K887" s="175"/>
      <c r="L887" s="175"/>
      <c r="M887" s="175"/>
      <c r="N887" s="175"/>
      <c r="O887" s="175"/>
      <c r="P887" s="175"/>
      <c r="Q887" s="175"/>
      <c r="R887" s="200"/>
      <c r="S887" s="175"/>
    </row>
    <row r="888" spans="2:19" ht="12.75" customHeight="1">
      <c r="B888" s="175"/>
      <c r="C888" s="175"/>
      <c r="D888" s="176"/>
      <c r="E888" s="176"/>
      <c r="F888" s="176"/>
      <c r="G888" s="213"/>
      <c r="H888" s="176"/>
      <c r="I888" s="176"/>
      <c r="K888" s="175"/>
      <c r="L888" s="175"/>
      <c r="M888" s="175"/>
      <c r="N888" s="175"/>
      <c r="O888" s="175"/>
      <c r="P888" s="175"/>
      <c r="Q888" s="175"/>
      <c r="R888" s="200"/>
      <c r="S888" s="175"/>
    </row>
    <row r="889" spans="2:19" ht="12.75" customHeight="1">
      <c r="B889" s="175"/>
      <c r="C889" s="175"/>
      <c r="D889" s="176"/>
      <c r="E889" s="176"/>
      <c r="F889" s="176"/>
      <c r="G889" s="213"/>
      <c r="H889" s="176"/>
      <c r="I889" s="176"/>
      <c r="K889" s="175"/>
      <c r="L889" s="175"/>
      <c r="M889" s="175"/>
      <c r="N889" s="175"/>
      <c r="O889" s="175"/>
      <c r="P889" s="175"/>
      <c r="Q889" s="175"/>
      <c r="R889" s="200"/>
      <c r="S889" s="175"/>
    </row>
    <row r="890" spans="2:19" ht="12.75" customHeight="1">
      <c r="B890" s="175"/>
      <c r="C890" s="175"/>
      <c r="D890" s="176"/>
      <c r="E890" s="176"/>
      <c r="F890" s="176"/>
      <c r="G890" s="213"/>
      <c r="H890" s="176"/>
      <c r="I890" s="176"/>
      <c r="K890" s="175"/>
      <c r="L890" s="175"/>
      <c r="M890" s="175"/>
      <c r="N890" s="175"/>
      <c r="O890" s="175"/>
      <c r="P890" s="175"/>
      <c r="Q890" s="175"/>
      <c r="R890" s="200"/>
      <c r="S890" s="175"/>
    </row>
    <row r="891" spans="2:19" ht="12.75" customHeight="1">
      <c r="B891" s="175"/>
      <c r="C891" s="175"/>
      <c r="D891" s="176"/>
      <c r="E891" s="176"/>
      <c r="F891" s="176"/>
      <c r="G891" s="213"/>
      <c r="H891" s="176"/>
      <c r="I891" s="176"/>
      <c r="K891" s="175"/>
      <c r="L891" s="175"/>
      <c r="M891" s="175"/>
      <c r="N891" s="175"/>
      <c r="O891" s="175"/>
      <c r="P891" s="175"/>
      <c r="Q891" s="175"/>
      <c r="R891" s="200"/>
      <c r="S891" s="175"/>
    </row>
    <row r="892" spans="2:19" ht="12.75" customHeight="1">
      <c r="B892" s="175"/>
      <c r="C892" s="175"/>
      <c r="D892" s="176"/>
      <c r="E892" s="176"/>
      <c r="F892" s="176"/>
      <c r="G892" s="213"/>
      <c r="H892" s="176"/>
      <c r="I892" s="176"/>
      <c r="K892" s="175"/>
      <c r="L892" s="175"/>
      <c r="M892" s="175"/>
      <c r="N892" s="175"/>
      <c r="O892" s="175"/>
      <c r="P892" s="175"/>
      <c r="Q892" s="175"/>
      <c r="R892" s="200"/>
      <c r="S892" s="175"/>
    </row>
    <row r="893" spans="2:19" ht="12.75" customHeight="1">
      <c r="B893" s="175"/>
      <c r="C893" s="175"/>
      <c r="D893" s="176"/>
      <c r="E893" s="176"/>
      <c r="F893" s="176"/>
      <c r="G893" s="213"/>
      <c r="H893" s="176"/>
      <c r="I893" s="176"/>
      <c r="K893" s="175"/>
      <c r="L893" s="175"/>
      <c r="M893" s="175"/>
      <c r="N893" s="175"/>
      <c r="O893" s="175"/>
      <c r="P893" s="175"/>
      <c r="Q893" s="175"/>
      <c r="R893" s="200"/>
      <c r="S893" s="175"/>
    </row>
    <row r="894" spans="2:19" ht="12.75" customHeight="1">
      <c r="B894" s="175"/>
      <c r="C894" s="175"/>
      <c r="D894" s="176"/>
      <c r="E894" s="176"/>
      <c r="F894" s="176"/>
      <c r="G894" s="213"/>
      <c r="H894" s="176"/>
      <c r="I894" s="176"/>
      <c r="K894" s="175"/>
      <c r="L894" s="175"/>
      <c r="M894" s="175"/>
      <c r="N894" s="175"/>
      <c r="O894" s="175"/>
      <c r="P894" s="175"/>
      <c r="Q894" s="175"/>
      <c r="R894" s="200"/>
      <c r="S894" s="175"/>
    </row>
    <row r="895" spans="2:19" ht="12.75" customHeight="1">
      <c r="B895" s="175"/>
      <c r="C895" s="175"/>
      <c r="D895" s="176"/>
      <c r="E895" s="176"/>
      <c r="F895" s="176"/>
      <c r="G895" s="213"/>
      <c r="H895" s="176"/>
      <c r="I895" s="176"/>
      <c r="K895" s="175"/>
      <c r="L895" s="175"/>
      <c r="M895" s="175"/>
      <c r="N895" s="175"/>
      <c r="O895" s="175"/>
      <c r="P895" s="175"/>
      <c r="Q895" s="175"/>
      <c r="R895" s="200"/>
      <c r="S895" s="175"/>
    </row>
    <row r="896" spans="2:19" ht="12.75" customHeight="1">
      <c r="B896" s="175"/>
      <c r="C896" s="175"/>
      <c r="D896" s="176"/>
      <c r="E896" s="176"/>
      <c r="F896" s="176"/>
      <c r="G896" s="213"/>
      <c r="H896" s="176"/>
      <c r="I896" s="176"/>
      <c r="K896" s="175"/>
      <c r="L896" s="175"/>
      <c r="M896" s="175"/>
      <c r="N896" s="175"/>
      <c r="O896" s="175"/>
      <c r="P896" s="175"/>
      <c r="Q896" s="175"/>
      <c r="R896" s="200"/>
      <c r="S896" s="175"/>
    </row>
    <row r="897" spans="2:19" ht="12.75" customHeight="1">
      <c r="B897" s="175"/>
      <c r="C897" s="175"/>
      <c r="D897" s="176"/>
      <c r="E897" s="176"/>
      <c r="F897" s="176"/>
      <c r="G897" s="213"/>
      <c r="H897" s="176"/>
      <c r="I897" s="176"/>
      <c r="K897" s="175"/>
      <c r="L897" s="175"/>
      <c r="M897" s="175"/>
      <c r="N897" s="175"/>
      <c r="O897" s="175"/>
      <c r="P897" s="175"/>
      <c r="Q897" s="175"/>
      <c r="R897" s="200"/>
      <c r="S897" s="175"/>
    </row>
    <row r="898" spans="2:19" ht="12.75" customHeight="1">
      <c r="B898" s="175"/>
      <c r="C898" s="175"/>
      <c r="D898" s="176"/>
      <c r="E898" s="176"/>
      <c r="F898" s="176"/>
      <c r="G898" s="213"/>
      <c r="H898" s="176"/>
      <c r="I898" s="176"/>
      <c r="K898" s="175"/>
      <c r="L898" s="175"/>
      <c r="M898" s="175"/>
      <c r="N898" s="175"/>
      <c r="O898" s="175"/>
      <c r="P898" s="175"/>
      <c r="Q898" s="175"/>
      <c r="R898" s="200"/>
      <c r="S898" s="175"/>
    </row>
    <row r="899" spans="2:19" ht="12.75" customHeight="1">
      <c r="B899" s="175"/>
      <c r="C899" s="175"/>
      <c r="D899" s="176"/>
      <c r="E899" s="176"/>
      <c r="F899" s="176"/>
      <c r="G899" s="213"/>
      <c r="H899" s="176"/>
      <c r="I899" s="176"/>
      <c r="K899" s="175"/>
      <c r="L899" s="175"/>
      <c r="M899" s="175"/>
      <c r="N899" s="175"/>
      <c r="O899" s="175"/>
      <c r="P899" s="175"/>
      <c r="Q899" s="175"/>
      <c r="R899" s="200"/>
      <c r="S899" s="175"/>
    </row>
    <row r="900" spans="2:19" ht="12.75" customHeight="1">
      <c r="B900" s="175"/>
      <c r="C900" s="175"/>
      <c r="D900" s="176"/>
      <c r="E900" s="176"/>
      <c r="F900" s="176"/>
      <c r="G900" s="213"/>
      <c r="H900" s="176"/>
      <c r="I900" s="176"/>
      <c r="K900" s="175"/>
      <c r="L900" s="175"/>
      <c r="M900" s="175"/>
      <c r="N900" s="175"/>
      <c r="O900" s="175"/>
      <c r="P900" s="175"/>
      <c r="Q900" s="175"/>
      <c r="R900" s="200"/>
      <c r="S900" s="175"/>
    </row>
    <row r="901" spans="2:19" ht="12.75" customHeight="1">
      <c r="B901" s="175"/>
      <c r="C901" s="175"/>
      <c r="D901" s="176"/>
      <c r="E901" s="176"/>
      <c r="F901" s="176"/>
      <c r="G901" s="213"/>
      <c r="H901" s="176"/>
      <c r="I901" s="176"/>
      <c r="K901" s="175"/>
      <c r="L901" s="175"/>
      <c r="M901" s="175"/>
      <c r="N901" s="175"/>
      <c r="O901" s="175"/>
      <c r="P901" s="175"/>
      <c r="Q901" s="175"/>
      <c r="R901" s="200"/>
      <c r="S901" s="175"/>
    </row>
    <row r="902" spans="2:19" ht="12.75" customHeight="1">
      <c r="B902" s="175"/>
      <c r="C902" s="175"/>
      <c r="D902" s="176"/>
      <c r="E902" s="176"/>
      <c r="F902" s="176"/>
      <c r="G902" s="213"/>
      <c r="H902" s="176"/>
      <c r="I902" s="176"/>
      <c r="K902" s="175"/>
      <c r="L902" s="175"/>
      <c r="M902" s="175"/>
      <c r="N902" s="175"/>
      <c r="O902" s="175"/>
      <c r="P902" s="175"/>
      <c r="Q902" s="175"/>
      <c r="R902" s="200"/>
      <c r="S902" s="175"/>
    </row>
    <row r="903" spans="2:19" ht="12.75" customHeight="1">
      <c r="B903" s="175"/>
      <c r="C903" s="175"/>
      <c r="D903" s="176"/>
      <c r="E903" s="176"/>
      <c r="F903" s="176"/>
      <c r="G903" s="213"/>
      <c r="H903" s="176"/>
      <c r="I903" s="176"/>
      <c r="K903" s="175"/>
      <c r="L903" s="175"/>
      <c r="M903" s="175"/>
      <c r="N903" s="175"/>
      <c r="O903" s="175"/>
      <c r="P903" s="175"/>
      <c r="Q903" s="175"/>
      <c r="R903" s="200"/>
      <c r="S903" s="175"/>
    </row>
    <row r="904" spans="2:19" ht="12.75" customHeight="1">
      <c r="B904" s="175"/>
      <c r="C904" s="175"/>
      <c r="D904" s="176"/>
      <c r="E904" s="176"/>
      <c r="F904" s="176"/>
      <c r="G904" s="213"/>
      <c r="H904" s="176"/>
      <c r="I904" s="176"/>
      <c r="K904" s="175"/>
      <c r="L904" s="175"/>
      <c r="M904" s="175"/>
      <c r="N904" s="175"/>
      <c r="O904" s="175"/>
      <c r="P904" s="175"/>
      <c r="Q904" s="175"/>
      <c r="R904" s="200"/>
      <c r="S904" s="175"/>
    </row>
    <row r="905" spans="2:19" ht="12.75" customHeight="1">
      <c r="B905" s="175"/>
      <c r="C905" s="175"/>
      <c r="D905" s="176"/>
      <c r="E905" s="176"/>
      <c r="F905" s="176"/>
      <c r="G905" s="213"/>
      <c r="H905" s="176"/>
      <c r="I905" s="176"/>
      <c r="K905" s="175"/>
      <c r="L905" s="175"/>
      <c r="M905" s="175"/>
      <c r="N905" s="175"/>
      <c r="O905" s="175"/>
      <c r="P905" s="175"/>
      <c r="Q905" s="175"/>
      <c r="R905" s="200"/>
      <c r="S905" s="175"/>
    </row>
    <row r="906" spans="2:19" ht="12.75" customHeight="1">
      <c r="B906" s="175"/>
      <c r="C906" s="175"/>
      <c r="D906" s="176"/>
      <c r="E906" s="176"/>
      <c r="F906" s="176"/>
      <c r="G906" s="213"/>
      <c r="H906" s="176"/>
      <c r="I906" s="176"/>
      <c r="K906" s="175"/>
      <c r="L906" s="175"/>
      <c r="M906" s="175"/>
      <c r="N906" s="175"/>
      <c r="O906" s="175"/>
      <c r="P906" s="175"/>
      <c r="Q906" s="175"/>
      <c r="R906" s="200"/>
      <c r="S906" s="175"/>
    </row>
    <row r="907" spans="2:19" ht="12.75" customHeight="1">
      <c r="B907" s="175"/>
      <c r="C907" s="175"/>
      <c r="D907" s="176"/>
      <c r="E907" s="176"/>
      <c r="F907" s="176"/>
      <c r="G907" s="213"/>
      <c r="H907" s="176"/>
      <c r="I907" s="176"/>
      <c r="K907" s="175"/>
      <c r="L907" s="175"/>
      <c r="M907" s="175"/>
      <c r="N907" s="175"/>
      <c r="O907" s="175"/>
      <c r="P907" s="175"/>
      <c r="Q907" s="175"/>
      <c r="R907" s="200"/>
      <c r="S907" s="175"/>
    </row>
    <row r="908" spans="2:19" ht="12.75" customHeight="1">
      <c r="B908" s="175"/>
      <c r="C908" s="175"/>
      <c r="D908" s="176"/>
      <c r="E908" s="176"/>
      <c r="F908" s="176"/>
      <c r="G908" s="213"/>
      <c r="H908" s="176"/>
      <c r="I908" s="176"/>
      <c r="K908" s="175"/>
      <c r="L908" s="175"/>
      <c r="M908" s="175"/>
      <c r="N908" s="175"/>
      <c r="O908" s="175"/>
      <c r="P908" s="175"/>
      <c r="Q908" s="175"/>
      <c r="R908" s="200"/>
      <c r="S908" s="175"/>
    </row>
    <row r="909" spans="2:19" ht="12.75" customHeight="1">
      <c r="B909" s="175"/>
      <c r="C909" s="175"/>
      <c r="D909" s="176"/>
      <c r="E909" s="176"/>
      <c r="F909" s="176"/>
      <c r="G909" s="213"/>
      <c r="H909" s="176"/>
      <c r="I909" s="176"/>
      <c r="K909" s="175"/>
      <c r="L909" s="175"/>
      <c r="M909" s="175"/>
      <c r="N909" s="175"/>
      <c r="O909" s="175"/>
      <c r="P909" s="175"/>
      <c r="Q909" s="175"/>
      <c r="R909" s="200"/>
      <c r="S909" s="175"/>
    </row>
    <row r="910" spans="2:19" ht="12.75" customHeight="1">
      <c r="B910" s="175"/>
      <c r="C910" s="175"/>
      <c r="D910" s="176"/>
      <c r="E910" s="176"/>
      <c r="F910" s="176"/>
      <c r="G910" s="213"/>
      <c r="H910" s="176"/>
      <c r="I910" s="176"/>
      <c r="K910" s="175"/>
      <c r="L910" s="175"/>
      <c r="M910" s="175"/>
      <c r="N910" s="175"/>
      <c r="O910" s="175"/>
      <c r="P910" s="175"/>
      <c r="Q910" s="175"/>
      <c r="R910" s="200"/>
      <c r="S910" s="175"/>
    </row>
    <row r="911" spans="2:19" ht="12.75" customHeight="1">
      <c r="B911" s="175"/>
      <c r="C911" s="175"/>
      <c r="D911" s="176"/>
      <c r="E911" s="176"/>
      <c r="F911" s="176"/>
      <c r="G911" s="213"/>
      <c r="H911" s="176"/>
      <c r="I911" s="176"/>
      <c r="K911" s="175"/>
      <c r="L911" s="175"/>
      <c r="M911" s="175"/>
      <c r="N911" s="175"/>
      <c r="O911" s="175"/>
      <c r="P911" s="175"/>
      <c r="Q911" s="175"/>
      <c r="R911" s="200"/>
      <c r="S911" s="175"/>
    </row>
    <row r="912" spans="2:19" ht="12.75" customHeight="1">
      <c r="B912" s="175"/>
      <c r="C912" s="175"/>
      <c r="D912" s="176"/>
      <c r="E912" s="176"/>
      <c r="F912" s="176"/>
      <c r="G912" s="213"/>
      <c r="H912" s="176"/>
      <c r="I912" s="176"/>
      <c r="K912" s="175"/>
      <c r="L912" s="175"/>
      <c r="M912" s="175"/>
      <c r="N912" s="175"/>
      <c r="O912" s="175"/>
      <c r="P912" s="175"/>
      <c r="Q912" s="175"/>
      <c r="R912" s="200"/>
      <c r="S912" s="175"/>
    </row>
    <row r="913" spans="2:19" ht="12.75" customHeight="1">
      <c r="B913" s="175"/>
      <c r="C913" s="175"/>
      <c r="D913" s="176"/>
      <c r="E913" s="176"/>
      <c r="F913" s="176"/>
      <c r="G913" s="213"/>
      <c r="H913" s="176"/>
      <c r="I913" s="176"/>
      <c r="K913" s="175"/>
      <c r="L913" s="175"/>
      <c r="M913" s="175"/>
      <c r="N913" s="175"/>
      <c r="O913" s="175"/>
      <c r="P913" s="175"/>
      <c r="Q913" s="175"/>
      <c r="R913" s="200"/>
      <c r="S913" s="175"/>
    </row>
    <row r="914" spans="2:19" ht="12.75" customHeight="1">
      <c r="B914" s="175"/>
      <c r="C914" s="175"/>
      <c r="D914" s="176"/>
      <c r="E914" s="176"/>
      <c r="F914" s="176"/>
      <c r="G914" s="213"/>
      <c r="H914" s="176"/>
      <c r="I914" s="176"/>
      <c r="K914" s="175"/>
      <c r="L914" s="175"/>
      <c r="M914" s="175"/>
      <c r="N914" s="175"/>
      <c r="O914" s="175"/>
      <c r="P914" s="175"/>
      <c r="Q914" s="175"/>
      <c r="R914" s="200"/>
      <c r="S914" s="175"/>
    </row>
    <row r="915" spans="2:19" ht="12.75" customHeight="1">
      <c r="B915" s="175"/>
      <c r="C915" s="175"/>
      <c r="D915" s="176"/>
      <c r="E915" s="176"/>
      <c r="F915" s="176"/>
      <c r="G915" s="213"/>
      <c r="H915" s="176"/>
      <c r="I915" s="176"/>
      <c r="K915" s="175"/>
      <c r="L915" s="175"/>
      <c r="M915" s="175"/>
      <c r="N915" s="175"/>
      <c r="O915" s="175"/>
      <c r="P915" s="175"/>
      <c r="Q915" s="175"/>
      <c r="R915" s="200"/>
      <c r="S915" s="175"/>
    </row>
    <row r="916" spans="2:19" ht="12.75" customHeight="1">
      <c r="B916" s="175"/>
      <c r="C916" s="175"/>
      <c r="D916" s="176"/>
      <c r="E916" s="176"/>
      <c r="F916" s="176"/>
      <c r="G916" s="213"/>
      <c r="H916" s="176"/>
      <c r="I916" s="176"/>
      <c r="K916" s="175"/>
      <c r="L916" s="175"/>
      <c r="M916" s="175"/>
      <c r="N916" s="175"/>
      <c r="O916" s="175"/>
      <c r="P916" s="175"/>
      <c r="Q916" s="175"/>
      <c r="R916" s="200"/>
      <c r="S916" s="175"/>
    </row>
    <row r="917" spans="2:19" ht="12.75" customHeight="1">
      <c r="B917" s="175"/>
      <c r="C917" s="175"/>
      <c r="D917" s="176"/>
      <c r="E917" s="176"/>
      <c r="F917" s="176"/>
      <c r="G917" s="213"/>
      <c r="H917" s="176"/>
      <c r="I917" s="176"/>
      <c r="K917" s="175"/>
      <c r="L917" s="175"/>
      <c r="M917" s="175"/>
      <c r="N917" s="175"/>
      <c r="O917" s="175"/>
      <c r="P917" s="175"/>
      <c r="Q917" s="175"/>
      <c r="R917" s="200"/>
      <c r="S917" s="175"/>
    </row>
    <row r="918" spans="2:19" ht="12.75" customHeight="1">
      <c r="B918" s="175"/>
      <c r="C918" s="175"/>
      <c r="D918" s="176"/>
      <c r="E918" s="176"/>
      <c r="F918" s="176"/>
      <c r="G918" s="213"/>
      <c r="H918" s="176"/>
      <c r="I918" s="176"/>
      <c r="K918" s="175"/>
      <c r="L918" s="175"/>
      <c r="M918" s="175"/>
      <c r="N918" s="175"/>
      <c r="O918" s="175"/>
      <c r="P918" s="175"/>
      <c r="Q918" s="175"/>
      <c r="R918" s="200"/>
      <c r="S918" s="175"/>
    </row>
    <row r="919" spans="2:19" ht="12.75" customHeight="1">
      <c r="B919" s="175"/>
      <c r="C919" s="175"/>
      <c r="D919" s="176"/>
      <c r="E919" s="176"/>
      <c r="F919" s="176"/>
      <c r="G919" s="213"/>
      <c r="H919" s="176"/>
      <c r="I919" s="176"/>
      <c r="K919" s="175"/>
      <c r="L919" s="175"/>
      <c r="M919" s="175"/>
      <c r="N919" s="175"/>
      <c r="O919" s="175"/>
      <c r="P919" s="175"/>
      <c r="Q919" s="175"/>
      <c r="R919" s="200"/>
      <c r="S919" s="175"/>
    </row>
    <row r="920" spans="2:19" ht="12.75" customHeight="1">
      <c r="B920" s="175"/>
      <c r="C920" s="175"/>
      <c r="D920" s="176"/>
      <c r="E920" s="176"/>
      <c r="F920" s="176"/>
      <c r="G920" s="213"/>
      <c r="H920" s="176"/>
      <c r="I920" s="176"/>
      <c r="K920" s="175"/>
      <c r="L920" s="175"/>
      <c r="M920" s="175"/>
      <c r="N920" s="175"/>
      <c r="O920" s="175"/>
      <c r="P920" s="175"/>
      <c r="Q920" s="175"/>
      <c r="R920" s="200"/>
      <c r="S920" s="175"/>
    </row>
    <row r="921" spans="2:19" ht="12.75" customHeight="1">
      <c r="B921" s="175"/>
      <c r="C921" s="175"/>
      <c r="D921" s="176"/>
      <c r="E921" s="176"/>
      <c r="F921" s="176"/>
      <c r="G921" s="213"/>
      <c r="H921" s="176"/>
      <c r="I921" s="176"/>
      <c r="K921" s="175"/>
      <c r="L921" s="175"/>
      <c r="M921" s="175"/>
      <c r="N921" s="175"/>
      <c r="O921" s="175"/>
      <c r="P921" s="175"/>
      <c r="Q921" s="175"/>
      <c r="R921" s="200"/>
      <c r="S921" s="175"/>
    </row>
    <row r="922" spans="2:19" ht="12.75" customHeight="1">
      <c r="B922" s="175"/>
      <c r="C922" s="175"/>
      <c r="D922" s="176"/>
      <c r="E922" s="176"/>
      <c r="F922" s="176"/>
      <c r="G922" s="213"/>
      <c r="H922" s="176"/>
      <c r="I922" s="176"/>
      <c r="K922" s="175"/>
      <c r="L922" s="175"/>
      <c r="M922" s="175"/>
      <c r="N922" s="175"/>
      <c r="O922" s="175"/>
      <c r="P922" s="175"/>
      <c r="Q922" s="175"/>
      <c r="R922" s="200"/>
      <c r="S922" s="175"/>
    </row>
    <row r="923" spans="2:19" ht="12.75" customHeight="1">
      <c r="B923" s="175"/>
      <c r="C923" s="175"/>
      <c r="D923" s="176"/>
      <c r="E923" s="176"/>
      <c r="F923" s="176"/>
      <c r="G923" s="213"/>
      <c r="H923" s="176"/>
      <c r="I923" s="176"/>
      <c r="K923" s="175"/>
      <c r="L923" s="175"/>
      <c r="M923" s="175"/>
      <c r="N923" s="175"/>
      <c r="O923" s="175"/>
      <c r="P923" s="175"/>
      <c r="Q923" s="175"/>
      <c r="R923" s="200"/>
      <c r="S923" s="175"/>
    </row>
    <row r="924" spans="2:19" ht="12.75" customHeight="1">
      <c r="B924" s="175"/>
      <c r="C924" s="175"/>
      <c r="D924" s="176"/>
      <c r="E924" s="176"/>
      <c r="F924" s="176"/>
      <c r="G924" s="213"/>
      <c r="H924" s="176"/>
      <c r="I924" s="176"/>
      <c r="K924" s="175"/>
      <c r="L924" s="175"/>
      <c r="M924" s="175"/>
      <c r="N924" s="175"/>
      <c r="O924" s="175"/>
      <c r="P924" s="175"/>
      <c r="Q924" s="175"/>
      <c r="R924" s="200"/>
      <c r="S924" s="175"/>
    </row>
    <row r="925" spans="2:19" ht="12.75" customHeight="1">
      <c r="B925" s="175"/>
      <c r="C925" s="175"/>
      <c r="D925" s="176"/>
      <c r="E925" s="176"/>
      <c r="F925" s="176"/>
      <c r="G925" s="213"/>
      <c r="H925" s="176"/>
      <c r="I925" s="176"/>
      <c r="K925" s="175"/>
      <c r="L925" s="175"/>
      <c r="M925" s="175"/>
      <c r="N925" s="175"/>
      <c r="O925" s="175"/>
      <c r="P925" s="175"/>
      <c r="Q925" s="175"/>
      <c r="R925" s="200"/>
      <c r="S925" s="175"/>
    </row>
    <row r="926" spans="2:19" ht="12.75" customHeight="1">
      <c r="B926" s="175"/>
      <c r="C926" s="175"/>
      <c r="D926" s="176"/>
      <c r="E926" s="176"/>
      <c r="F926" s="176"/>
      <c r="G926" s="213"/>
      <c r="H926" s="176"/>
      <c r="I926" s="176"/>
      <c r="K926" s="175"/>
      <c r="L926" s="175"/>
      <c r="M926" s="175"/>
      <c r="N926" s="175"/>
      <c r="O926" s="175"/>
      <c r="P926" s="175"/>
      <c r="Q926" s="175"/>
      <c r="R926" s="200"/>
      <c r="S926" s="175"/>
    </row>
    <row r="927" spans="2:19" ht="12.75" customHeight="1">
      <c r="B927" s="175"/>
      <c r="C927" s="175"/>
      <c r="D927" s="176"/>
      <c r="E927" s="176"/>
      <c r="F927" s="176"/>
      <c r="G927" s="213"/>
      <c r="H927" s="176"/>
      <c r="I927" s="176"/>
      <c r="K927" s="175"/>
      <c r="L927" s="175"/>
      <c r="M927" s="175"/>
      <c r="N927" s="175"/>
      <c r="O927" s="175"/>
      <c r="P927" s="175"/>
      <c r="Q927" s="175"/>
      <c r="R927" s="200"/>
      <c r="S927" s="175"/>
    </row>
    <row r="928" spans="2:19" ht="12.75" customHeight="1">
      <c r="B928" s="175"/>
      <c r="C928" s="175"/>
      <c r="D928" s="176"/>
      <c r="E928" s="176"/>
      <c r="F928" s="176"/>
      <c r="G928" s="213"/>
      <c r="H928" s="176"/>
      <c r="I928" s="176"/>
      <c r="K928" s="175"/>
      <c r="L928" s="175"/>
      <c r="M928" s="175"/>
      <c r="N928" s="175"/>
      <c r="O928" s="175"/>
      <c r="P928" s="175"/>
      <c r="Q928" s="175"/>
      <c r="R928" s="200"/>
      <c r="S928" s="175"/>
    </row>
    <row r="929" spans="2:19" ht="12.75" customHeight="1">
      <c r="B929" s="175"/>
      <c r="C929" s="175"/>
      <c r="D929" s="176"/>
      <c r="E929" s="176"/>
      <c r="F929" s="176"/>
      <c r="G929" s="213"/>
      <c r="H929" s="176"/>
      <c r="I929" s="176"/>
      <c r="K929" s="175"/>
      <c r="L929" s="175"/>
      <c r="M929" s="175"/>
      <c r="N929" s="175"/>
      <c r="O929" s="175"/>
      <c r="P929" s="175"/>
      <c r="Q929" s="175"/>
      <c r="R929" s="200"/>
      <c r="S929" s="175"/>
    </row>
    <row r="930" spans="2:19" ht="12.75" customHeight="1">
      <c r="B930" s="175"/>
      <c r="C930" s="175"/>
      <c r="D930" s="176"/>
      <c r="E930" s="176"/>
      <c r="F930" s="176"/>
      <c r="G930" s="213"/>
      <c r="H930" s="176"/>
      <c r="I930" s="176"/>
      <c r="K930" s="175"/>
      <c r="L930" s="175"/>
      <c r="M930" s="175"/>
      <c r="N930" s="175"/>
      <c r="O930" s="175"/>
      <c r="P930" s="175"/>
      <c r="Q930" s="175"/>
      <c r="R930" s="200"/>
      <c r="S930" s="175"/>
    </row>
    <row r="931" spans="2:19" ht="12.75" customHeight="1">
      <c r="B931" s="175"/>
      <c r="C931" s="175"/>
      <c r="D931" s="176"/>
      <c r="E931" s="176"/>
      <c r="F931" s="176"/>
      <c r="G931" s="213"/>
      <c r="H931" s="176"/>
      <c r="I931" s="176"/>
      <c r="K931" s="175"/>
      <c r="L931" s="175"/>
      <c r="M931" s="175"/>
      <c r="N931" s="175"/>
      <c r="O931" s="175"/>
      <c r="P931" s="175"/>
      <c r="Q931" s="175"/>
      <c r="R931" s="200"/>
      <c r="S931" s="175"/>
    </row>
    <row r="932" spans="2:19" ht="12.75" customHeight="1">
      <c r="B932" s="175"/>
      <c r="C932" s="175"/>
      <c r="D932" s="176"/>
      <c r="E932" s="176"/>
      <c r="F932" s="176"/>
      <c r="G932" s="213"/>
      <c r="H932" s="176"/>
      <c r="I932" s="176"/>
      <c r="K932" s="175"/>
      <c r="L932" s="175"/>
      <c r="M932" s="175"/>
      <c r="N932" s="175"/>
      <c r="O932" s="175"/>
      <c r="P932" s="175"/>
      <c r="Q932" s="175"/>
      <c r="R932" s="200"/>
      <c r="S932" s="175"/>
    </row>
    <row r="933" spans="2:19" ht="12.75" customHeight="1">
      <c r="B933" s="175"/>
      <c r="C933" s="175"/>
      <c r="D933" s="176"/>
      <c r="E933" s="176"/>
      <c r="F933" s="176"/>
      <c r="G933" s="213"/>
      <c r="H933" s="176"/>
      <c r="I933" s="176"/>
      <c r="K933" s="175"/>
      <c r="L933" s="175"/>
      <c r="M933" s="175"/>
      <c r="N933" s="175"/>
      <c r="O933" s="175"/>
      <c r="P933" s="175"/>
      <c r="Q933" s="175"/>
      <c r="R933" s="200"/>
      <c r="S933" s="175"/>
    </row>
    <row r="934" spans="2:19" ht="12.75" customHeight="1">
      <c r="B934" s="175"/>
      <c r="C934" s="175"/>
      <c r="D934" s="176"/>
      <c r="E934" s="176"/>
      <c r="F934" s="176"/>
      <c r="G934" s="213"/>
      <c r="H934" s="176"/>
      <c r="I934" s="176"/>
      <c r="K934" s="175"/>
      <c r="L934" s="175"/>
      <c r="M934" s="175"/>
      <c r="N934" s="175"/>
      <c r="O934" s="175"/>
      <c r="P934" s="175"/>
      <c r="Q934" s="175"/>
      <c r="R934" s="200"/>
      <c r="S934" s="175"/>
    </row>
    <row r="935" spans="2:19" ht="12.75" customHeight="1">
      <c r="B935" s="175"/>
      <c r="C935" s="175"/>
      <c r="D935" s="176"/>
      <c r="E935" s="176"/>
      <c r="F935" s="176"/>
      <c r="G935" s="213"/>
      <c r="H935" s="176"/>
      <c r="I935" s="176"/>
      <c r="K935" s="175"/>
      <c r="L935" s="175"/>
      <c r="M935" s="175"/>
      <c r="N935" s="175"/>
      <c r="O935" s="175"/>
      <c r="P935" s="175"/>
      <c r="Q935" s="175"/>
      <c r="R935" s="200"/>
      <c r="S935" s="175"/>
    </row>
    <row r="936" spans="2:19" ht="12.75" customHeight="1">
      <c r="B936" s="175"/>
      <c r="C936" s="175"/>
      <c r="D936" s="176"/>
      <c r="E936" s="176"/>
      <c r="F936" s="176"/>
      <c r="G936" s="213"/>
      <c r="H936" s="176"/>
      <c r="I936" s="176"/>
      <c r="K936" s="175"/>
      <c r="L936" s="175"/>
      <c r="M936" s="175"/>
      <c r="N936" s="175"/>
      <c r="O936" s="175"/>
      <c r="P936" s="175"/>
      <c r="Q936" s="175"/>
      <c r="R936" s="200"/>
      <c r="S936" s="175"/>
    </row>
    <row r="937" spans="2:19" ht="12.75" customHeight="1">
      <c r="B937" s="175"/>
      <c r="C937" s="175"/>
      <c r="D937" s="176"/>
      <c r="E937" s="176"/>
      <c r="F937" s="176"/>
      <c r="G937" s="213"/>
      <c r="H937" s="176"/>
      <c r="I937" s="176"/>
      <c r="K937" s="175"/>
      <c r="L937" s="175"/>
      <c r="M937" s="175"/>
      <c r="N937" s="175"/>
      <c r="O937" s="175"/>
      <c r="P937" s="175"/>
      <c r="Q937" s="175"/>
      <c r="R937" s="200"/>
      <c r="S937" s="175"/>
    </row>
    <row r="938" spans="2:19" ht="12.75" customHeight="1">
      <c r="B938" s="175"/>
      <c r="C938" s="175"/>
      <c r="D938" s="176"/>
      <c r="E938" s="176"/>
      <c r="F938" s="176"/>
      <c r="G938" s="213"/>
      <c r="H938" s="176"/>
      <c r="I938" s="176"/>
      <c r="K938" s="175"/>
      <c r="L938" s="175"/>
      <c r="M938" s="175"/>
      <c r="N938" s="175"/>
      <c r="O938" s="175"/>
      <c r="P938" s="175"/>
      <c r="Q938" s="175"/>
      <c r="R938" s="200"/>
      <c r="S938" s="175"/>
    </row>
    <row r="939" spans="2:19" ht="12.75" customHeight="1">
      <c r="B939" s="175"/>
      <c r="C939" s="175"/>
      <c r="D939" s="176"/>
      <c r="E939" s="176"/>
      <c r="F939" s="176"/>
      <c r="G939" s="213"/>
      <c r="H939" s="176"/>
      <c r="I939" s="176"/>
      <c r="K939" s="175"/>
      <c r="L939" s="175"/>
      <c r="M939" s="175"/>
      <c r="N939" s="175"/>
      <c r="O939" s="175"/>
      <c r="P939" s="175"/>
      <c r="Q939" s="175"/>
      <c r="R939" s="200"/>
      <c r="S939" s="175"/>
    </row>
    <row r="940" spans="2:19" ht="12.75" customHeight="1">
      <c r="B940" s="175"/>
      <c r="C940" s="175"/>
      <c r="D940" s="176"/>
      <c r="E940" s="176"/>
      <c r="F940" s="176"/>
      <c r="G940" s="213"/>
      <c r="H940" s="176"/>
      <c r="I940" s="176"/>
      <c r="K940" s="175"/>
      <c r="L940" s="175"/>
      <c r="M940" s="175"/>
      <c r="N940" s="175"/>
      <c r="O940" s="175"/>
      <c r="P940" s="175"/>
      <c r="Q940" s="175"/>
      <c r="R940" s="200"/>
      <c r="S940" s="175"/>
    </row>
    <row r="941" spans="2:19" ht="12.75" customHeight="1">
      <c r="B941" s="175"/>
      <c r="C941" s="175"/>
      <c r="D941" s="176"/>
      <c r="E941" s="176"/>
      <c r="F941" s="176"/>
      <c r="G941" s="213"/>
      <c r="H941" s="176"/>
      <c r="I941" s="176"/>
      <c r="K941" s="175"/>
      <c r="L941" s="175"/>
      <c r="M941" s="175"/>
      <c r="N941" s="175"/>
      <c r="O941" s="175"/>
      <c r="P941" s="175"/>
      <c r="Q941" s="175"/>
      <c r="R941" s="200"/>
      <c r="S941" s="175"/>
    </row>
    <row r="942" spans="2:19" ht="12.75" customHeight="1">
      <c r="B942" s="175"/>
      <c r="C942" s="175"/>
      <c r="D942" s="176"/>
      <c r="E942" s="176"/>
      <c r="F942" s="176"/>
      <c r="G942" s="213"/>
      <c r="H942" s="176"/>
      <c r="I942" s="176"/>
      <c r="K942" s="175"/>
      <c r="L942" s="175"/>
      <c r="M942" s="175"/>
      <c r="N942" s="175"/>
      <c r="O942" s="175"/>
      <c r="P942" s="175"/>
      <c r="Q942" s="175"/>
      <c r="R942" s="200"/>
      <c r="S942" s="175"/>
    </row>
    <row r="943" spans="2:19" ht="12.75" customHeight="1">
      <c r="B943" s="175"/>
      <c r="C943" s="175"/>
      <c r="D943" s="176"/>
      <c r="E943" s="176"/>
      <c r="F943" s="176"/>
      <c r="G943" s="213"/>
      <c r="H943" s="176"/>
      <c r="I943" s="176"/>
      <c r="K943" s="175"/>
      <c r="L943" s="175"/>
      <c r="M943" s="175"/>
      <c r="N943" s="175"/>
      <c r="O943" s="175"/>
      <c r="P943" s="175"/>
      <c r="Q943" s="175"/>
      <c r="R943" s="200"/>
      <c r="S943" s="175"/>
    </row>
    <row r="944" spans="2:19" ht="12.75" customHeight="1">
      <c r="B944" s="175"/>
      <c r="C944" s="175"/>
      <c r="D944" s="176"/>
      <c r="E944" s="176"/>
      <c r="F944" s="176"/>
      <c r="G944" s="213"/>
      <c r="H944" s="176"/>
      <c r="I944" s="176"/>
      <c r="K944" s="175"/>
      <c r="L944" s="175"/>
      <c r="M944" s="175"/>
      <c r="N944" s="175"/>
      <c r="O944" s="175"/>
      <c r="P944" s="175"/>
      <c r="Q944" s="175"/>
      <c r="R944" s="200"/>
      <c r="S944" s="175"/>
    </row>
    <row r="945" spans="2:19" ht="12.75" customHeight="1">
      <c r="B945" s="175"/>
      <c r="C945" s="175"/>
      <c r="D945" s="176"/>
      <c r="E945" s="176"/>
      <c r="F945" s="176"/>
      <c r="G945" s="213"/>
      <c r="H945" s="176"/>
      <c r="I945" s="176"/>
      <c r="K945" s="175"/>
      <c r="L945" s="175"/>
      <c r="M945" s="175"/>
      <c r="N945" s="175"/>
      <c r="O945" s="175"/>
      <c r="P945" s="175"/>
      <c r="Q945" s="175"/>
      <c r="R945" s="200"/>
      <c r="S945" s="175"/>
    </row>
    <row r="946" spans="2:19" ht="12.75" customHeight="1">
      <c r="B946" s="175"/>
      <c r="C946" s="175"/>
      <c r="D946" s="176"/>
      <c r="E946" s="176"/>
      <c r="F946" s="176"/>
      <c r="G946" s="213"/>
      <c r="H946" s="176"/>
      <c r="I946" s="176"/>
      <c r="K946" s="175"/>
      <c r="L946" s="175"/>
      <c r="M946" s="175"/>
      <c r="N946" s="175"/>
      <c r="O946" s="175"/>
      <c r="P946" s="175"/>
      <c r="Q946" s="175"/>
      <c r="R946" s="200"/>
      <c r="S946" s="175"/>
    </row>
    <row r="947" spans="2:19" ht="12.75" customHeight="1">
      <c r="B947" s="175"/>
      <c r="C947" s="175"/>
      <c r="D947" s="176"/>
      <c r="E947" s="176"/>
      <c r="F947" s="176"/>
      <c r="G947" s="213"/>
      <c r="H947" s="176"/>
      <c r="I947" s="176"/>
      <c r="K947" s="175"/>
      <c r="L947" s="175"/>
      <c r="M947" s="175"/>
      <c r="N947" s="175"/>
      <c r="O947" s="175"/>
      <c r="P947" s="175"/>
      <c r="Q947" s="175"/>
      <c r="R947" s="200"/>
      <c r="S947" s="175"/>
    </row>
    <row r="948" spans="2:19" ht="12.75" customHeight="1">
      <c r="B948" s="175"/>
      <c r="C948" s="175"/>
      <c r="D948" s="176"/>
      <c r="E948" s="176"/>
      <c r="F948" s="176"/>
      <c r="G948" s="213"/>
      <c r="H948" s="176"/>
      <c r="I948" s="176"/>
      <c r="K948" s="175"/>
      <c r="L948" s="175"/>
      <c r="M948" s="175"/>
      <c r="N948" s="175"/>
      <c r="O948" s="175"/>
      <c r="P948" s="175"/>
      <c r="Q948" s="175"/>
      <c r="R948" s="200"/>
      <c r="S948" s="175"/>
    </row>
    <row r="949" spans="2:19" ht="12.75" customHeight="1">
      <c r="B949" s="175"/>
      <c r="C949" s="175"/>
      <c r="D949" s="176"/>
      <c r="E949" s="176"/>
      <c r="F949" s="176"/>
      <c r="G949" s="213"/>
      <c r="H949" s="176"/>
      <c r="I949" s="176"/>
      <c r="K949" s="175"/>
      <c r="L949" s="175"/>
      <c r="M949" s="175"/>
      <c r="N949" s="175"/>
      <c r="O949" s="175"/>
      <c r="P949" s="175"/>
      <c r="Q949" s="175"/>
      <c r="R949" s="200"/>
      <c r="S949" s="175"/>
    </row>
    <row r="950" spans="2:19" ht="12.75" customHeight="1">
      <c r="B950" s="175"/>
      <c r="C950" s="175"/>
      <c r="D950" s="176"/>
      <c r="E950" s="176"/>
      <c r="F950" s="176"/>
      <c r="G950" s="213"/>
      <c r="H950" s="176"/>
      <c r="I950" s="176"/>
      <c r="K950" s="175"/>
      <c r="L950" s="175"/>
      <c r="M950" s="175"/>
      <c r="N950" s="175"/>
      <c r="O950" s="175"/>
      <c r="P950" s="175"/>
      <c r="Q950" s="175"/>
      <c r="R950" s="200"/>
      <c r="S950" s="175"/>
    </row>
    <row r="951" spans="2:19" ht="12.75" customHeight="1">
      <c r="B951" s="175"/>
      <c r="C951" s="175"/>
      <c r="D951" s="176"/>
      <c r="E951" s="176"/>
      <c r="F951" s="176"/>
      <c r="G951" s="213"/>
      <c r="H951" s="176"/>
      <c r="I951" s="176"/>
      <c r="K951" s="175"/>
      <c r="L951" s="175"/>
      <c r="M951" s="175"/>
      <c r="N951" s="175"/>
      <c r="O951" s="175"/>
      <c r="P951" s="175"/>
      <c r="Q951" s="175"/>
      <c r="R951" s="200"/>
      <c r="S951" s="175"/>
    </row>
    <row r="952" spans="2:19" ht="12.75" customHeight="1">
      <c r="B952" s="175"/>
      <c r="C952" s="175"/>
      <c r="D952" s="176"/>
      <c r="E952" s="176"/>
      <c r="F952" s="176"/>
      <c r="G952" s="213"/>
      <c r="H952" s="176"/>
      <c r="I952" s="176"/>
      <c r="K952" s="175"/>
      <c r="L952" s="175"/>
      <c r="M952" s="175"/>
      <c r="N952" s="175"/>
      <c r="O952" s="175"/>
      <c r="P952" s="175"/>
      <c r="Q952" s="175"/>
      <c r="R952" s="200"/>
      <c r="S952" s="175"/>
    </row>
    <row r="953" spans="2:19" ht="12.75" customHeight="1">
      <c r="B953" s="175"/>
      <c r="C953" s="175"/>
      <c r="D953" s="176"/>
      <c r="E953" s="176"/>
      <c r="F953" s="176"/>
      <c r="G953" s="213"/>
      <c r="H953" s="176"/>
      <c r="I953" s="176"/>
      <c r="K953" s="175"/>
      <c r="L953" s="175"/>
      <c r="M953" s="175"/>
      <c r="N953" s="175"/>
      <c r="O953" s="175"/>
      <c r="P953" s="175"/>
      <c r="Q953" s="175"/>
      <c r="R953" s="200"/>
      <c r="S953" s="175"/>
    </row>
    <row r="954" spans="2:19" ht="12.75" customHeight="1">
      <c r="B954" s="175"/>
      <c r="C954" s="175"/>
      <c r="D954" s="176"/>
      <c r="E954" s="176"/>
      <c r="F954" s="176"/>
      <c r="G954" s="213"/>
      <c r="H954" s="176"/>
      <c r="I954" s="176"/>
      <c r="K954" s="175"/>
      <c r="L954" s="175"/>
      <c r="M954" s="175"/>
      <c r="N954" s="175"/>
      <c r="O954" s="175"/>
      <c r="P954" s="175"/>
      <c r="Q954" s="175"/>
      <c r="R954" s="200"/>
      <c r="S954" s="175"/>
    </row>
    <row r="955" spans="2:19" ht="12.75" customHeight="1">
      <c r="B955" s="175"/>
      <c r="C955" s="175"/>
      <c r="D955" s="176"/>
      <c r="E955" s="176"/>
      <c r="F955" s="176"/>
      <c r="G955" s="213"/>
      <c r="H955" s="176"/>
      <c r="I955" s="176"/>
      <c r="K955" s="175"/>
      <c r="L955" s="175"/>
      <c r="M955" s="175"/>
      <c r="N955" s="175"/>
      <c r="O955" s="175"/>
      <c r="P955" s="175"/>
      <c r="Q955" s="175"/>
      <c r="R955" s="200"/>
      <c r="S955" s="175"/>
    </row>
    <row r="956" spans="2:19" ht="12.75" customHeight="1">
      <c r="B956" s="175"/>
      <c r="C956" s="175"/>
      <c r="D956" s="176"/>
      <c r="E956" s="176"/>
      <c r="F956" s="176"/>
      <c r="G956" s="213"/>
      <c r="H956" s="176"/>
      <c r="I956" s="176"/>
      <c r="K956" s="175"/>
      <c r="L956" s="175"/>
      <c r="M956" s="175"/>
      <c r="N956" s="175"/>
      <c r="O956" s="175"/>
      <c r="P956" s="175"/>
      <c r="Q956" s="175"/>
      <c r="R956" s="200"/>
      <c r="S956" s="175"/>
    </row>
    <row r="957" spans="2:19" ht="12.75" customHeight="1">
      <c r="B957" s="175"/>
      <c r="C957" s="175"/>
      <c r="D957" s="176"/>
      <c r="E957" s="176"/>
      <c r="F957" s="176"/>
      <c r="G957" s="213"/>
      <c r="H957" s="176"/>
      <c r="I957" s="176"/>
      <c r="K957" s="175"/>
      <c r="L957" s="175"/>
      <c r="M957" s="175"/>
      <c r="N957" s="175"/>
      <c r="O957" s="175"/>
      <c r="P957" s="175"/>
      <c r="Q957" s="175"/>
      <c r="R957" s="200"/>
      <c r="S957" s="175"/>
    </row>
    <row r="958" spans="2:19" ht="12.75" customHeight="1">
      <c r="B958" s="175"/>
      <c r="C958" s="175"/>
      <c r="D958" s="176"/>
      <c r="E958" s="176"/>
      <c r="F958" s="176"/>
      <c r="G958" s="213"/>
      <c r="H958" s="176"/>
      <c r="I958" s="176"/>
      <c r="K958" s="175"/>
      <c r="L958" s="175"/>
      <c r="M958" s="175"/>
      <c r="N958" s="175"/>
      <c r="O958" s="175"/>
      <c r="P958" s="175"/>
      <c r="Q958" s="175"/>
      <c r="R958" s="200"/>
      <c r="S958" s="175"/>
    </row>
    <row r="959" spans="2:19" ht="12.75" customHeight="1">
      <c r="B959" s="175"/>
      <c r="C959" s="175"/>
      <c r="D959" s="176"/>
      <c r="E959" s="176"/>
      <c r="F959" s="176"/>
      <c r="G959" s="213"/>
      <c r="H959" s="176"/>
      <c r="I959" s="176"/>
      <c r="K959" s="175"/>
      <c r="L959" s="175"/>
      <c r="M959" s="175"/>
      <c r="N959" s="175"/>
      <c r="O959" s="175"/>
      <c r="P959" s="175"/>
      <c r="Q959" s="175"/>
      <c r="R959" s="200"/>
      <c r="S959" s="175"/>
    </row>
    <row r="960" spans="2:19" ht="12.75" customHeight="1">
      <c r="B960" s="175"/>
      <c r="C960" s="175"/>
      <c r="D960" s="176"/>
      <c r="E960" s="176"/>
      <c r="F960" s="176"/>
      <c r="G960" s="213"/>
      <c r="H960" s="176"/>
      <c r="I960" s="176"/>
      <c r="K960" s="175"/>
      <c r="L960" s="175"/>
      <c r="M960" s="175"/>
      <c r="N960" s="175"/>
      <c r="O960" s="175"/>
      <c r="P960" s="175"/>
      <c r="Q960" s="175"/>
      <c r="R960" s="200"/>
      <c r="S960" s="175"/>
    </row>
    <row r="961" spans="2:19" ht="12.75" customHeight="1">
      <c r="B961" s="175"/>
      <c r="C961" s="175"/>
      <c r="D961" s="176"/>
      <c r="E961" s="176"/>
      <c r="F961" s="176"/>
      <c r="G961" s="213"/>
      <c r="H961" s="176"/>
      <c r="I961" s="176"/>
      <c r="K961" s="175"/>
      <c r="L961" s="175"/>
      <c r="M961" s="175"/>
      <c r="N961" s="175"/>
      <c r="O961" s="175"/>
      <c r="P961" s="175"/>
      <c r="Q961" s="175"/>
      <c r="R961" s="200"/>
      <c r="S961" s="175"/>
    </row>
    <row r="962" spans="2:19" ht="12.75" customHeight="1">
      <c r="B962" s="175"/>
      <c r="C962" s="175"/>
      <c r="D962" s="176"/>
      <c r="E962" s="176"/>
      <c r="F962" s="176"/>
      <c r="G962" s="213"/>
      <c r="H962" s="176"/>
      <c r="I962" s="176"/>
      <c r="K962" s="175"/>
      <c r="L962" s="175"/>
      <c r="M962" s="175"/>
      <c r="N962" s="175"/>
      <c r="O962" s="175"/>
      <c r="P962" s="175"/>
      <c r="Q962" s="175"/>
      <c r="R962" s="200"/>
      <c r="S962" s="175"/>
    </row>
    <row r="963" spans="2:19" ht="12.75" customHeight="1">
      <c r="B963" s="175"/>
      <c r="C963" s="175"/>
      <c r="D963" s="176"/>
      <c r="E963" s="176"/>
      <c r="F963" s="176"/>
      <c r="G963" s="213"/>
      <c r="H963" s="176"/>
      <c r="I963" s="176"/>
      <c r="K963" s="175"/>
      <c r="L963" s="175"/>
      <c r="M963" s="175"/>
      <c r="N963" s="175"/>
      <c r="O963" s="175"/>
      <c r="P963" s="175"/>
      <c r="Q963" s="175"/>
      <c r="R963" s="200"/>
      <c r="S963" s="175"/>
    </row>
    <row r="964" spans="2:19" ht="12.75" customHeight="1">
      <c r="B964" s="175"/>
      <c r="C964" s="175"/>
      <c r="D964" s="176"/>
      <c r="E964" s="176"/>
      <c r="F964" s="176"/>
      <c r="G964" s="213"/>
      <c r="H964" s="176"/>
      <c r="I964" s="176"/>
      <c r="K964" s="175"/>
      <c r="L964" s="175"/>
      <c r="M964" s="175"/>
      <c r="N964" s="175"/>
      <c r="O964" s="175"/>
      <c r="P964" s="175"/>
      <c r="Q964" s="175"/>
      <c r="R964" s="200"/>
      <c r="S964" s="175"/>
    </row>
    <row r="965" spans="2:19" ht="12.75" customHeight="1">
      <c r="B965" s="175"/>
      <c r="C965" s="175"/>
      <c r="D965" s="176"/>
      <c r="E965" s="176"/>
      <c r="F965" s="176"/>
      <c r="G965" s="213"/>
      <c r="H965" s="176"/>
      <c r="I965" s="176"/>
      <c r="K965" s="175"/>
      <c r="L965" s="175"/>
      <c r="M965" s="175"/>
      <c r="N965" s="175"/>
      <c r="O965" s="175"/>
      <c r="P965" s="175"/>
      <c r="Q965" s="175"/>
      <c r="R965" s="200"/>
      <c r="S965" s="175"/>
    </row>
    <row r="966" spans="2:19" ht="12.75" customHeight="1">
      <c r="B966" s="175"/>
      <c r="C966" s="175"/>
      <c r="D966" s="176"/>
      <c r="E966" s="176"/>
      <c r="F966" s="176"/>
      <c r="G966" s="213"/>
      <c r="H966" s="176"/>
      <c r="I966" s="176"/>
      <c r="K966" s="175"/>
      <c r="L966" s="175"/>
      <c r="M966" s="175"/>
      <c r="N966" s="175"/>
      <c r="O966" s="175"/>
      <c r="P966" s="175"/>
      <c r="Q966" s="175"/>
      <c r="R966" s="200"/>
      <c r="S966" s="175"/>
    </row>
    <row r="967" spans="2:19" ht="12.75" customHeight="1">
      <c r="B967" s="175"/>
      <c r="C967" s="175"/>
      <c r="D967" s="176"/>
      <c r="E967" s="176"/>
      <c r="F967" s="176"/>
      <c r="G967" s="213"/>
      <c r="H967" s="176"/>
      <c r="I967" s="176"/>
      <c r="K967" s="175"/>
      <c r="L967" s="175"/>
      <c r="M967" s="175"/>
      <c r="N967" s="175"/>
      <c r="O967" s="175"/>
      <c r="P967" s="175"/>
      <c r="Q967" s="175"/>
      <c r="R967" s="200"/>
      <c r="S967" s="175"/>
    </row>
    <row r="968" spans="2:19" ht="12.75" customHeight="1">
      <c r="B968" s="175"/>
      <c r="C968" s="175"/>
      <c r="D968" s="176"/>
      <c r="E968" s="176"/>
      <c r="F968" s="176"/>
      <c r="G968" s="213"/>
      <c r="H968" s="176"/>
      <c r="I968" s="176"/>
      <c r="K968" s="175"/>
      <c r="L968" s="175"/>
      <c r="M968" s="175"/>
      <c r="N968" s="175"/>
      <c r="O968" s="175"/>
      <c r="P968" s="175"/>
      <c r="Q968" s="175"/>
      <c r="R968" s="200"/>
      <c r="S968" s="175"/>
    </row>
    <row r="969" spans="2:19" ht="12.75" customHeight="1">
      <c r="B969" s="175"/>
      <c r="C969" s="175"/>
      <c r="D969" s="176"/>
      <c r="E969" s="176"/>
      <c r="F969" s="176"/>
      <c r="G969" s="213"/>
      <c r="H969" s="176"/>
      <c r="I969" s="176"/>
      <c r="K969" s="175"/>
      <c r="L969" s="175"/>
      <c r="M969" s="175"/>
      <c r="N969" s="175"/>
      <c r="O969" s="175"/>
      <c r="P969" s="175"/>
      <c r="Q969" s="175"/>
      <c r="R969" s="200"/>
      <c r="S969" s="175"/>
    </row>
    <row r="970" spans="2:19" ht="12.75" customHeight="1">
      <c r="B970" s="175"/>
      <c r="C970" s="175"/>
      <c r="D970" s="176"/>
      <c r="E970" s="176"/>
      <c r="F970" s="176"/>
      <c r="G970" s="213"/>
      <c r="H970" s="176"/>
      <c r="I970" s="176"/>
      <c r="K970" s="175"/>
      <c r="L970" s="175"/>
      <c r="M970" s="175"/>
      <c r="N970" s="175"/>
      <c r="O970" s="175"/>
      <c r="P970" s="175"/>
      <c r="Q970" s="175"/>
      <c r="R970" s="200"/>
      <c r="S970" s="175"/>
    </row>
    <row r="971" spans="2:19" ht="12.75" customHeight="1">
      <c r="B971" s="175"/>
      <c r="C971" s="175"/>
      <c r="D971" s="176"/>
      <c r="E971" s="176"/>
      <c r="F971" s="176"/>
      <c r="G971" s="213"/>
      <c r="H971" s="176"/>
      <c r="I971" s="176"/>
      <c r="K971" s="175"/>
      <c r="L971" s="175"/>
      <c r="M971" s="175"/>
      <c r="N971" s="175"/>
      <c r="O971" s="175"/>
      <c r="P971" s="175"/>
      <c r="Q971" s="175"/>
      <c r="R971" s="200"/>
      <c r="S971" s="175"/>
    </row>
    <row r="972" spans="2:19" ht="12.75" customHeight="1">
      <c r="B972" s="175"/>
      <c r="C972" s="175"/>
      <c r="D972" s="176"/>
      <c r="E972" s="176"/>
      <c r="F972" s="176"/>
      <c r="G972" s="213"/>
      <c r="H972" s="176"/>
      <c r="I972" s="176"/>
      <c r="K972" s="175"/>
      <c r="L972" s="175"/>
      <c r="M972" s="175"/>
      <c r="N972" s="175"/>
      <c r="O972" s="175"/>
      <c r="P972" s="175"/>
      <c r="Q972" s="175"/>
      <c r="R972" s="200"/>
      <c r="S972" s="175"/>
    </row>
    <row r="973" spans="2:19" ht="12.75" customHeight="1">
      <c r="B973" s="175"/>
      <c r="C973" s="175"/>
      <c r="D973" s="176"/>
      <c r="E973" s="176"/>
      <c r="F973" s="176"/>
      <c r="G973" s="213"/>
      <c r="H973" s="176"/>
      <c r="I973" s="176"/>
      <c r="K973" s="175"/>
      <c r="L973" s="175"/>
      <c r="M973" s="175"/>
      <c r="N973" s="175"/>
      <c r="O973" s="175"/>
      <c r="P973" s="175"/>
      <c r="Q973" s="175"/>
      <c r="R973" s="200"/>
      <c r="S973" s="175"/>
    </row>
    <row r="974" spans="2:19" ht="12.75" customHeight="1">
      <c r="B974" s="175"/>
      <c r="C974" s="175"/>
      <c r="D974" s="176"/>
      <c r="E974" s="176"/>
      <c r="F974" s="176"/>
      <c r="G974" s="213"/>
      <c r="H974" s="176"/>
      <c r="I974" s="176"/>
      <c r="K974" s="175"/>
      <c r="L974" s="175"/>
      <c r="M974" s="175"/>
      <c r="N974" s="175"/>
      <c r="O974" s="175"/>
      <c r="P974" s="175"/>
      <c r="Q974" s="175"/>
      <c r="R974" s="200"/>
      <c r="S974" s="175"/>
    </row>
    <row r="975" spans="2:19" ht="12.75" customHeight="1">
      <c r="B975" s="175"/>
      <c r="C975" s="175"/>
      <c r="D975" s="176"/>
      <c r="E975" s="176"/>
      <c r="F975" s="176"/>
      <c r="G975" s="213"/>
      <c r="H975" s="176"/>
      <c r="I975" s="176"/>
      <c r="K975" s="175"/>
      <c r="L975" s="175"/>
      <c r="M975" s="175"/>
      <c r="N975" s="175"/>
      <c r="O975" s="175"/>
      <c r="P975" s="175"/>
      <c r="Q975" s="175"/>
      <c r="R975" s="200"/>
      <c r="S975" s="175"/>
    </row>
    <row r="976" spans="2:19" ht="12.75" customHeight="1">
      <c r="B976" s="175"/>
      <c r="C976" s="175"/>
      <c r="D976" s="176"/>
      <c r="E976" s="176"/>
      <c r="F976" s="176"/>
      <c r="G976" s="213"/>
      <c r="H976" s="176"/>
      <c r="I976" s="176"/>
      <c r="K976" s="175"/>
      <c r="L976" s="175"/>
      <c r="M976" s="175"/>
      <c r="N976" s="175"/>
      <c r="O976" s="175"/>
      <c r="P976" s="175"/>
      <c r="Q976" s="175"/>
      <c r="R976" s="200"/>
      <c r="S976" s="175"/>
    </row>
    <row r="977" spans="2:19" ht="12.75" customHeight="1">
      <c r="B977" s="175"/>
      <c r="C977" s="175"/>
      <c r="D977" s="176"/>
      <c r="E977" s="176"/>
      <c r="F977" s="176"/>
      <c r="G977" s="213"/>
      <c r="H977" s="176"/>
      <c r="I977" s="176"/>
      <c r="K977" s="175"/>
      <c r="L977" s="175"/>
      <c r="M977" s="175"/>
      <c r="N977" s="175"/>
      <c r="O977" s="175"/>
      <c r="P977" s="175"/>
      <c r="Q977" s="175"/>
      <c r="R977" s="200"/>
      <c r="S977" s="175"/>
    </row>
    <row r="978" spans="2:19" ht="12.75" customHeight="1">
      <c r="B978" s="175"/>
      <c r="C978" s="175"/>
      <c r="D978" s="176"/>
      <c r="E978" s="176"/>
      <c r="F978" s="176"/>
      <c r="G978" s="213"/>
      <c r="H978" s="176"/>
      <c r="I978" s="176"/>
      <c r="K978" s="175"/>
      <c r="L978" s="175"/>
      <c r="M978" s="175"/>
      <c r="N978" s="175"/>
      <c r="O978" s="175"/>
      <c r="P978" s="175"/>
      <c r="Q978" s="175"/>
      <c r="R978" s="200"/>
      <c r="S978" s="175"/>
    </row>
    <row r="979" spans="2:19" ht="12.75" customHeight="1">
      <c r="B979" s="175"/>
      <c r="C979" s="175"/>
      <c r="D979" s="176"/>
      <c r="E979" s="176"/>
      <c r="F979" s="176"/>
      <c r="G979" s="213"/>
      <c r="H979" s="176"/>
      <c r="I979" s="176"/>
      <c r="K979" s="175"/>
      <c r="L979" s="175"/>
      <c r="M979" s="175"/>
      <c r="N979" s="175"/>
      <c r="O979" s="175"/>
      <c r="P979" s="175"/>
      <c r="Q979" s="175"/>
      <c r="R979" s="200"/>
      <c r="S979" s="175"/>
    </row>
    <row r="980" spans="2:19" ht="12.75" customHeight="1">
      <c r="B980" s="175"/>
      <c r="C980" s="175"/>
      <c r="D980" s="176"/>
      <c r="E980" s="176"/>
      <c r="F980" s="176"/>
      <c r="G980" s="213"/>
      <c r="H980" s="176"/>
      <c r="I980" s="176"/>
      <c r="K980" s="175"/>
      <c r="L980" s="175"/>
      <c r="M980" s="175"/>
      <c r="N980" s="175"/>
      <c r="O980" s="175"/>
      <c r="P980" s="175"/>
      <c r="Q980" s="175"/>
      <c r="R980" s="200"/>
      <c r="S980" s="175"/>
    </row>
    <row r="981" spans="2:19" ht="12.75" customHeight="1">
      <c r="B981" s="175"/>
      <c r="C981" s="175"/>
      <c r="D981" s="176"/>
      <c r="E981" s="176"/>
      <c r="F981" s="176"/>
      <c r="G981" s="213"/>
      <c r="H981" s="176"/>
      <c r="I981" s="176"/>
      <c r="K981" s="175"/>
      <c r="L981" s="175"/>
      <c r="M981" s="175"/>
      <c r="N981" s="175"/>
      <c r="O981" s="175"/>
      <c r="P981" s="175"/>
      <c r="Q981" s="175"/>
      <c r="R981" s="200"/>
      <c r="S981" s="175"/>
    </row>
    <row r="982" spans="2:19" ht="12.75" customHeight="1">
      <c r="B982" s="175"/>
      <c r="C982" s="175"/>
      <c r="D982" s="176"/>
      <c r="E982" s="176"/>
      <c r="F982" s="176"/>
      <c r="G982" s="213"/>
      <c r="H982" s="176"/>
      <c r="I982" s="176"/>
      <c r="K982" s="175"/>
      <c r="L982" s="175"/>
      <c r="M982" s="175"/>
      <c r="N982" s="175"/>
      <c r="O982" s="175"/>
      <c r="P982" s="175"/>
      <c r="Q982" s="175"/>
      <c r="R982" s="200"/>
      <c r="S982" s="175"/>
    </row>
    <row r="983" spans="2:19" ht="12.75" customHeight="1">
      <c r="B983" s="175"/>
      <c r="C983" s="175"/>
      <c r="D983" s="176"/>
      <c r="E983" s="176"/>
      <c r="F983" s="176"/>
      <c r="G983" s="213"/>
      <c r="H983" s="176"/>
      <c r="I983" s="176"/>
      <c r="K983" s="175"/>
      <c r="L983" s="175"/>
      <c r="M983" s="175"/>
      <c r="N983" s="175"/>
      <c r="O983" s="175"/>
      <c r="P983" s="175"/>
      <c r="Q983" s="175"/>
      <c r="R983" s="200"/>
      <c r="S983" s="175"/>
    </row>
    <row r="984" spans="2:19" ht="12.75" customHeight="1">
      <c r="B984" s="175"/>
      <c r="C984" s="175"/>
      <c r="D984" s="176"/>
      <c r="E984" s="176"/>
      <c r="F984" s="176"/>
      <c r="G984" s="213"/>
      <c r="H984" s="176"/>
      <c r="I984" s="176"/>
      <c r="K984" s="175"/>
      <c r="L984" s="175"/>
      <c r="M984" s="175"/>
      <c r="N984" s="175"/>
      <c r="O984" s="175"/>
      <c r="P984" s="175"/>
      <c r="Q984" s="175"/>
      <c r="R984" s="200"/>
      <c r="S984" s="175"/>
    </row>
    <row r="985" spans="2:19" ht="12.75" customHeight="1">
      <c r="B985" s="175"/>
      <c r="C985" s="175"/>
      <c r="D985" s="176"/>
      <c r="E985" s="176"/>
      <c r="F985" s="176"/>
      <c r="G985" s="213"/>
      <c r="H985" s="176"/>
      <c r="I985" s="176"/>
      <c r="K985" s="175"/>
      <c r="L985" s="175"/>
      <c r="M985" s="175"/>
      <c r="N985" s="175"/>
      <c r="O985" s="175"/>
      <c r="P985" s="175"/>
      <c r="Q985" s="175"/>
      <c r="R985" s="200"/>
      <c r="S985" s="175"/>
    </row>
    <row r="986" spans="2:19" ht="12.75" customHeight="1">
      <c r="B986" s="175"/>
      <c r="C986" s="175"/>
      <c r="D986" s="176"/>
      <c r="E986" s="176"/>
      <c r="F986" s="176"/>
      <c r="G986" s="213"/>
      <c r="H986" s="176"/>
      <c r="I986" s="176"/>
      <c r="K986" s="175"/>
      <c r="L986" s="175"/>
      <c r="M986" s="175"/>
      <c r="N986" s="175"/>
      <c r="O986" s="175"/>
      <c r="P986" s="175"/>
      <c r="Q986" s="175"/>
      <c r="R986" s="200"/>
      <c r="S986" s="175"/>
    </row>
    <row r="987" spans="2:19" ht="12.75" customHeight="1">
      <c r="B987" s="175"/>
      <c r="C987" s="175"/>
      <c r="D987" s="176"/>
      <c r="E987" s="176"/>
      <c r="F987" s="176"/>
      <c r="G987" s="213"/>
      <c r="H987" s="176"/>
      <c r="I987" s="176"/>
      <c r="K987" s="175"/>
      <c r="L987" s="175"/>
      <c r="M987" s="175"/>
      <c r="N987" s="175"/>
      <c r="O987" s="175"/>
      <c r="P987" s="175"/>
      <c r="Q987" s="175"/>
      <c r="R987" s="200"/>
      <c r="S987" s="175"/>
    </row>
    <row r="988" spans="2:19" ht="12.75" customHeight="1">
      <c r="B988" s="175"/>
      <c r="C988" s="175"/>
      <c r="D988" s="176"/>
      <c r="E988" s="176"/>
      <c r="F988" s="176"/>
      <c r="G988" s="213"/>
      <c r="H988" s="176"/>
      <c r="I988" s="176"/>
      <c r="K988" s="175"/>
      <c r="L988" s="175"/>
      <c r="M988" s="175"/>
      <c r="N988" s="175"/>
      <c r="O988" s="175"/>
      <c r="P988" s="175"/>
      <c r="Q988" s="175"/>
      <c r="R988" s="200"/>
      <c r="S988" s="175"/>
    </row>
    <row r="989" spans="2:19" ht="12.75" customHeight="1">
      <c r="B989" s="175"/>
      <c r="C989" s="175"/>
      <c r="D989" s="176"/>
      <c r="E989" s="176"/>
      <c r="F989" s="176"/>
      <c r="G989" s="213"/>
      <c r="H989" s="176"/>
      <c r="I989" s="176"/>
      <c r="K989" s="175"/>
      <c r="L989" s="175"/>
      <c r="M989" s="175"/>
      <c r="N989" s="175"/>
      <c r="O989" s="175"/>
      <c r="P989" s="175"/>
      <c r="Q989" s="175"/>
      <c r="R989" s="200"/>
      <c r="S989" s="175"/>
    </row>
    <row r="990" spans="2:19" ht="12.75" customHeight="1">
      <c r="B990" s="175"/>
      <c r="C990" s="175"/>
      <c r="D990" s="176"/>
      <c r="E990" s="176"/>
      <c r="F990" s="176"/>
      <c r="G990" s="213"/>
      <c r="H990" s="176"/>
      <c r="I990" s="176"/>
      <c r="K990" s="175"/>
      <c r="L990" s="175"/>
      <c r="M990" s="175"/>
      <c r="N990" s="175"/>
      <c r="O990" s="175"/>
      <c r="P990" s="175"/>
      <c r="Q990" s="175"/>
      <c r="R990" s="200"/>
      <c r="S990" s="175"/>
    </row>
    <row r="991" spans="2:19" ht="12.75" customHeight="1">
      <c r="B991" s="175"/>
      <c r="C991" s="175"/>
      <c r="D991" s="176"/>
      <c r="E991" s="176"/>
      <c r="F991" s="176"/>
      <c r="G991" s="213"/>
      <c r="H991" s="176"/>
      <c r="I991" s="176"/>
      <c r="K991" s="175"/>
      <c r="L991" s="175"/>
      <c r="M991" s="175"/>
      <c r="N991" s="175"/>
      <c r="O991" s="175"/>
      <c r="P991" s="175"/>
      <c r="Q991" s="175"/>
      <c r="R991" s="200"/>
      <c r="S991" s="175"/>
    </row>
    <row r="992" spans="2:19" ht="12.75" customHeight="1">
      <c r="B992" s="175"/>
      <c r="C992" s="175"/>
      <c r="D992" s="176"/>
      <c r="E992" s="176"/>
      <c r="F992" s="176"/>
      <c r="G992" s="213"/>
      <c r="H992" s="176"/>
      <c r="I992" s="176"/>
      <c r="K992" s="175"/>
      <c r="L992" s="175"/>
      <c r="M992" s="175"/>
      <c r="N992" s="175"/>
      <c r="O992" s="175"/>
      <c r="P992" s="175"/>
      <c r="Q992" s="175"/>
      <c r="R992" s="200"/>
      <c r="S992" s="175"/>
    </row>
    <row r="993" spans="2:19" ht="12.75" customHeight="1">
      <c r="B993" s="175"/>
      <c r="C993" s="175"/>
      <c r="D993" s="176"/>
      <c r="E993" s="176"/>
      <c r="F993" s="176"/>
      <c r="G993" s="213"/>
      <c r="H993" s="176"/>
      <c r="I993" s="176"/>
      <c r="K993" s="175"/>
      <c r="L993" s="175"/>
      <c r="M993" s="175"/>
      <c r="N993" s="175"/>
      <c r="O993" s="175"/>
      <c r="P993" s="175"/>
      <c r="Q993" s="175"/>
      <c r="R993" s="200"/>
      <c r="S993" s="175"/>
    </row>
    <row r="994" spans="2:19" ht="12.75" customHeight="1">
      <c r="B994" s="175"/>
      <c r="C994" s="175"/>
      <c r="D994" s="176"/>
      <c r="E994" s="176"/>
      <c r="F994" s="176"/>
      <c r="G994" s="213"/>
      <c r="H994" s="176"/>
      <c r="I994" s="176"/>
      <c r="K994" s="175"/>
      <c r="L994" s="175"/>
      <c r="M994" s="175"/>
      <c r="N994" s="175"/>
      <c r="O994" s="175"/>
      <c r="P994" s="175"/>
      <c r="Q994" s="175"/>
      <c r="R994" s="200"/>
      <c r="S994" s="175"/>
    </row>
    <row r="995" spans="2:19" ht="12.75" customHeight="1">
      <c r="B995" s="175"/>
      <c r="C995" s="175"/>
      <c r="D995" s="176"/>
      <c r="E995" s="176"/>
      <c r="F995" s="176"/>
      <c r="G995" s="213"/>
      <c r="H995" s="176"/>
      <c r="I995" s="176"/>
      <c r="K995" s="175"/>
      <c r="L995" s="175"/>
      <c r="M995" s="175"/>
      <c r="N995" s="175"/>
      <c r="O995" s="175"/>
      <c r="P995" s="175"/>
      <c r="Q995" s="175"/>
      <c r="R995" s="200"/>
      <c r="S995" s="175"/>
    </row>
    <row r="996" spans="2:19" ht="12.75" customHeight="1">
      <c r="B996" s="175"/>
      <c r="C996" s="175"/>
      <c r="D996" s="176"/>
      <c r="E996" s="176"/>
      <c r="F996" s="176"/>
      <c r="G996" s="213"/>
      <c r="H996" s="176"/>
      <c r="I996" s="176"/>
      <c r="K996" s="175"/>
      <c r="L996" s="175"/>
      <c r="M996" s="175"/>
      <c r="N996" s="175"/>
      <c r="O996" s="175"/>
      <c r="P996" s="175"/>
      <c r="Q996" s="175"/>
      <c r="R996" s="200"/>
      <c r="S996" s="175"/>
    </row>
    <row r="997" spans="2:19" ht="12.75" customHeight="1">
      <c r="B997" s="175"/>
      <c r="C997" s="175"/>
      <c r="D997" s="176"/>
      <c r="E997" s="176"/>
      <c r="F997" s="176"/>
      <c r="G997" s="213"/>
      <c r="H997" s="176"/>
      <c r="I997" s="176"/>
      <c r="K997" s="175"/>
      <c r="L997" s="175"/>
      <c r="M997" s="175"/>
      <c r="N997" s="175"/>
      <c r="O997" s="175"/>
      <c r="P997" s="175"/>
      <c r="Q997" s="175"/>
      <c r="R997" s="200"/>
      <c r="S997" s="175"/>
    </row>
    <row r="998" spans="2:19" ht="12.75" customHeight="1">
      <c r="B998" s="175"/>
      <c r="C998" s="175"/>
      <c r="D998" s="176"/>
      <c r="E998" s="176"/>
      <c r="F998" s="176"/>
      <c r="G998" s="213"/>
      <c r="H998" s="176"/>
      <c r="I998" s="176"/>
      <c r="K998" s="175"/>
      <c r="L998" s="175"/>
      <c r="M998" s="175"/>
      <c r="N998" s="175"/>
      <c r="O998" s="175"/>
      <c r="P998" s="175"/>
      <c r="Q998" s="175"/>
      <c r="R998" s="200"/>
      <c r="S998" s="175"/>
    </row>
    <row r="999" spans="2:19" ht="12.75" customHeight="1">
      <c r="B999" s="175"/>
      <c r="C999" s="175"/>
      <c r="D999" s="176"/>
      <c r="E999" s="176"/>
      <c r="F999" s="176"/>
      <c r="G999" s="213"/>
      <c r="H999" s="176"/>
      <c r="I999" s="176"/>
      <c r="K999" s="175"/>
      <c r="L999" s="175"/>
      <c r="M999" s="175"/>
      <c r="N999" s="175"/>
      <c r="O999" s="175"/>
      <c r="P999" s="175"/>
      <c r="Q999" s="175"/>
      <c r="R999" s="200"/>
      <c r="S999" s="175"/>
    </row>
    <row r="1000" spans="2:19" ht="12.75" customHeight="1">
      <c r="B1000" s="175"/>
      <c r="C1000" s="175"/>
      <c r="D1000" s="176"/>
      <c r="E1000" s="176"/>
      <c r="F1000" s="176"/>
      <c r="G1000" s="213"/>
      <c r="H1000" s="176"/>
      <c r="I1000" s="176"/>
      <c r="K1000" s="175"/>
      <c r="L1000" s="175"/>
      <c r="M1000" s="175"/>
      <c r="N1000" s="175"/>
      <c r="O1000" s="175"/>
      <c r="P1000" s="175"/>
      <c r="Q1000" s="175"/>
      <c r="R1000" s="200"/>
      <c r="S1000" s="175"/>
    </row>
    <row r="1001" spans="2:19" ht="12.75" customHeight="1">
      <c r="B1001" s="175"/>
      <c r="C1001" s="175"/>
      <c r="D1001" s="176"/>
      <c r="E1001" s="176"/>
      <c r="F1001" s="176"/>
      <c r="G1001" s="213"/>
      <c r="H1001" s="176"/>
      <c r="I1001" s="176"/>
      <c r="K1001" s="175"/>
      <c r="L1001" s="175"/>
      <c r="M1001" s="175"/>
      <c r="N1001" s="175"/>
      <c r="O1001" s="175"/>
      <c r="P1001" s="175"/>
      <c r="Q1001" s="175"/>
      <c r="R1001" s="200"/>
      <c r="S1001" s="175"/>
    </row>
    <row r="1002" spans="2:19" ht="12.75" customHeight="1">
      <c r="B1002" s="175"/>
      <c r="C1002" s="175"/>
      <c r="D1002" s="176"/>
      <c r="E1002" s="176"/>
      <c r="F1002" s="176"/>
      <c r="G1002" s="213"/>
      <c r="H1002" s="176"/>
      <c r="I1002" s="176"/>
      <c r="K1002" s="175"/>
      <c r="L1002" s="175"/>
      <c r="M1002" s="175"/>
      <c r="N1002" s="175"/>
      <c r="O1002" s="175"/>
      <c r="P1002" s="175"/>
      <c r="Q1002" s="175"/>
      <c r="R1002" s="200"/>
      <c r="S1002" s="175"/>
    </row>
    <row r="1003" spans="2:19" ht="12.75" customHeight="1">
      <c r="B1003" s="175"/>
      <c r="C1003" s="175"/>
      <c r="D1003" s="176"/>
      <c r="E1003" s="176"/>
      <c r="F1003" s="176"/>
      <c r="G1003" s="213"/>
      <c r="H1003" s="176"/>
      <c r="I1003" s="176"/>
      <c r="K1003" s="175"/>
      <c r="L1003" s="175"/>
      <c r="M1003" s="175"/>
      <c r="N1003" s="175"/>
      <c r="O1003" s="175"/>
      <c r="P1003" s="175"/>
      <c r="Q1003" s="175"/>
      <c r="R1003" s="200"/>
      <c r="S1003" s="175"/>
    </row>
    <row r="1004" spans="2:19" ht="12.75" customHeight="1">
      <c r="B1004" s="175"/>
      <c r="C1004" s="175"/>
      <c r="D1004" s="176"/>
      <c r="E1004" s="176"/>
      <c r="F1004" s="176"/>
      <c r="G1004" s="213"/>
      <c r="H1004" s="176"/>
      <c r="I1004" s="176"/>
      <c r="K1004" s="175"/>
      <c r="L1004" s="175"/>
      <c r="M1004" s="175"/>
      <c r="N1004" s="175"/>
      <c r="O1004" s="175"/>
      <c r="P1004" s="175"/>
      <c r="Q1004" s="175"/>
      <c r="R1004" s="200"/>
      <c r="S1004" s="175"/>
    </row>
    <row r="1005" spans="2:19" ht="12.75" customHeight="1">
      <c r="B1005" s="175"/>
      <c r="C1005" s="175"/>
      <c r="D1005" s="176"/>
      <c r="E1005" s="176"/>
      <c r="F1005" s="176"/>
      <c r="G1005" s="213"/>
      <c r="H1005" s="176"/>
      <c r="I1005" s="176"/>
      <c r="K1005" s="175"/>
      <c r="L1005" s="175"/>
      <c r="M1005" s="175"/>
      <c r="N1005" s="175"/>
      <c r="O1005" s="175"/>
      <c r="P1005" s="175"/>
      <c r="Q1005" s="175"/>
      <c r="R1005" s="200"/>
      <c r="S1005" s="175"/>
    </row>
    <row r="1006" spans="2:19" ht="12.75" customHeight="1">
      <c r="B1006" s="175"/>
      <c r="C1006" s="175"/>
      <c r="D1006" s="176"/>
      <c r="E1006" s="176"/>
      <c r="F1006" s="176"/>
      <c r="G1006" s="213"/>
      <c r="H1006" s="176"/>
      <c r="I1006" s="176"/>
      <c r="K1006" s="175"/>
      <c r="L1006" s="175"/>
      <c r="M1006" s="175"/>
      <c r="N1006" s="175"/>
      <c r="O1006" s="175"/>
      <c r="P1006" s="175"/>
      <c r="Q1006" s="175"/>
      <c r="R1006" s="200"/>
      <c r="S1006" s="175"/>
    </row>
    <row r="1007" spans="2:19" ht="12.75" customHeight="1">
      <c r="B1007" s="175"/>
      <c r="C1007" s="175"/>
      <c r="D1007" s="176"/>
      <c r="E1007" s="176"/>
      <c r="F1007" s="176"/>
      <c r="G1007" s="213"/>
      <c r="H1007" s="176"/>
      <c r="I1007" s="176"/>
      <c r="K1007" s="175"/>
      <c r="L1007" s="175"/>
      <c r="M1007" s="175"/>
      <c r="N1007" s="175"/>
      <c r="O1007" s="175"/>
      <c r="P1007" s="175"/>
      <c r="Q1007" s="175"/>
      <c r="R1007" s="200"/>
      <c r="S1007" s="175"/>
    </row>
    <row r="1008" spans="2:19" ht="12.75" customHeight="1">
      <c r="B1008" s="175"/>
      <c r="C1008" s="175"/>
      <c r="D1008" s="176"/>
      <c r="E1008" s="176"/>
      <c r="F1008" s="176"/>
      <c r="G1008" s="213"/>
      <c r="H1008" s="176"/>
      <c r="I1008" s="176"/>
      <c r="K1008" s="175"/>
      <c r="L1008" s="175"/>
      <c r="M1008" s="175"/>
      <c r="N1008" s="175"/>
      <c r="O1008" s="175"/>
      <c r="P1008" s="175"/>
      <c r="Q1008" s="175"/>
      <c r="R1008" s="200"/>
      <c r="S1008" s="175"/>
    </row>
    <row r="1009" spans="2:19" ht="12.75" customHeight="1">
      <c r="B1009" s="175"/>
      <c r="C1009" s="175"/>
      <c r="D1009" s="176"/>
      <c r="E1009" s="176"/>
      <c r="F1009" s="176"/>
      <c r="G1009" s="213"/>
      <c r="H1009" s="176"/>
      <c r="I1009" s="176"/>
      <c r="K1009" s="175"/>
      <c r="L1009" s="175"/>
      <c r="M1009" s="175"/>
      <c r="N1009" s="175"/>
      <c r="O1009" s="175"/>
      <c r="P1009" s="175"/>
      <c r="Q1009" s="175"/>
      <c r="R1009" s="200"/>
      <c r="S1009" s="175"/>
    </row>
    <row r="1010" spans="2:19" ht="12.75" customHeight="1">
      <c r="B1010" s="175"/>
      <c r="C1010" s="175"/>
      <c r="D1010" s="176"/>
      <c r="E1010" s="176"/>
      <c r="F1010" s="176"/>
      <c r="G1010" s="213"/>
      <c r="H1010" s="176"/>
      <c r="I1010" s="176"/>
      <c r="K1010" s="175"/>
      <c r="L1010" s="175"/>
      <c r="M1010" s="175"/>
      <c r="N1010" s="175"/>
      <c r="O1010" s="175"/>
      <c r="P1010" s="175"/>
      <c r="Q1010" s="175"/>
      <c r="R1010" s="200"/>
      <c r="S1010" s="175"/>
    </row>
    <row r="1011" spans="2:19" ht="12.75" customHeight="1">
      <c r="B1011" s="175"/>
      <c r="C1011" s="175"/>
      <c r="D1011" s="176"/>
      <c r="E1011" s="176"/>
      <c r="F1011" s="176"/>
      <c r="G1011" s="213"/>
      <c r="H1011" s="176"/>
      <c r="I1011" s="176"/>
      <c r="K1011" s="175"/>
      <c r="L1011" s="175"/>
      <c r="M1011" s="175"/>
      <c r="N1011" s="175"/>
      <c r="O1011" s="175"/>
      <c r="P1011" s="175"/>
      <c r="Q1011" s="175"/>
      <c r="R1011" s="200"/>
      <c r="S1011" s="175"/>
    </row>
    <row r="1012" spans="2:19" ht="12.75" customHeight="1">
      <c r="B1012" s="175"/>
      <c r="C1012" s="175"/>
      <c r="D1012" s="176"/>
      <c r="E1012" s="176"/>
      <c r="F1012" s="176"/>
      <c r="G1012" s="213"/>
      <c r="H1012" s="176"/>
      <c r="I1012" s="176"/>
      <c r="K1012" s="175"/>
      <c r="L1012" s="175"/>
      <c r="M1012" s="175"/>
      <c r="N1012" s="175"/>
      <c r="O1012" s="175"/>
      <c r="P1012" s="175"/>
      <c r="Q1012" s="175"/>
      <c r="R1012" s="200"/>
      <c r="S1012" s="175"/>
    </row>
    <row r="1013" spans="2:19" ht="12.75" customHeight="1">
      <c r="B1013" s="175"/>
      <c r="C1013" s="175"/>
      <c r="D1013" s="176"/>
      <c r="E1013" s="176"/>
      <c r="F1013" s="176"/>
      <c r="G1013" s="213"/>
      <c r="H1013" s="176"/>
      <c r="I1013" s="176"/>
      <c r="K1013" s="175"/>
      <c r="L1013" s="175"/>
      <c r="M1013" s="175"/>
      <c r="N1013" s="175"/>
      <c r="O1013" s="175"/>
      <c r="P1013" s="175"/>
      <c r="Q1013" s="175"/>
      <c r="R1013" s="200"/>
      <c r="S1013" s="175"/>
    </row>
    <row r="1014" spans="2:19" ht="12.75" customHeight="1">
      <c r="B1014" s="175"/>
      <c r="C1014" s="175"/>
      <c r="D1014" s="176"/>
      <c r="E1014" s="176"/>
      <c r="F1014" s="176"/>
      <c r="G1014" s="213"/>
      <c r="H1014" s="176"/>
      <c r="I1014" s="176"/>
      <c r="K1014" s="175"/>
      <c r="L1014" s="175"/>
      <c r="M1014" s="175"/>
      <c r="N1014" s="175"/>
      <c r="O1014" s="175"/>
      <c r="P1014" s="175"/>
      <c r="Q1014" s="175"/>
      <c r="R1014" s="200"/>
      <c r="S1014" s="175"/>
    </row>
    <row r="1015" spans="2:19" ht="12.75" customHeight="1">
      <c r="B1015" s="175"/>
      <c r="C1015" s="175"/>
      <c r="D1015" s="176"/>
      <c r="E1015" s="176"/>
      <c r="F1015" s="176"/>
      <c r="G1015" s="213"/>
      <c r="H1015" s="176"/>
      <c r="I1015" s="176"/>
      <c r="K1015" s="175"/>
      <c r="L1015" s="175"/>
      <c r="M1015" s="175"/>
      <c r="N1015" s="175"/>
      <c r="O1015" s="175"/>
      <c r="P1015" s="175"/>
      <c r="Q1015" s="175"/>
      <c r="R1015" s="200"/>
      <c r="S1015" s="175"/>
    </row>
    <row r="1016" spans="2:19" ht="12.75" customHeight="1">
      <c r="B1016" s="175"/>
      <c r="C1016" s="175"/>
      <c r="D1016" s="176"/>
      <c r="E1016" s="176"/>
      <c r="F1016" s="176"/>
      <c r="G1016" s="213"/>
      <c r="H1016" s="176"/>
      <c r="I1016" s="176"/>
      <c r="K1016" s="175"/>
      <c r="L1016" s="175"/>
      <c r="M1016" s="175"/>
      <c r="N1016" s="175"/>
      <c r="O1016" s="175"/>
      <c r="P1016" s="175"/>
      <c r="Q1016" s="175"/>
      <c r="R1016" s="200"/>
      <c r="S1016" s="175"/>
    </row>
    <row r="1017" spans="2:19" ht="12.75" customHeight="1">
      <c r="B1017" s="175"/>
      <c r="C1017" s="175"/>
      <c r="D1017" s="176"/>
      <c r="E1017" s="176"/>
      <c r="F1017" s="176"/>
      <c r="G1017" s="213"/>
      <c r="H1017" s="176"/>
      <c r="I1017" s="176"/>
      <c r="K1017" s="175"/>
      <c r="L1017" s="175"/>
      <c r="M1017" s="175"/>
      <c r="N1017" s="175"/>
      <c r="O1017" s="175"/>
      <c r="P1017" s="175"/>
      <c r="Q1017" s="175"/>
      <c r="R1017" s="200"/>
      <c r="S1017" s="175"/>
    </row>
    <row r="1018" spans="2:19" ht="12.75" customHeight="1">
      <c r="B1018" s="175"/>
      <c r="C1018" s="175"/>
      <c r="D1018" s="176"/>
      <c r="E1018" s="176"/>
      <c r="F1018" s="176"/>
      <c r="G1018" s="213"/>
      <c r="H1018" s="176"/>
      <c r="I1018" s="176"/>
      <c r="K1018" s="175"/>
      <c r="L1018" s="175"/>
      <c r="M1018" s="175"/>
      <c r="N1018" s="175"/>
      <c r="O1018" s="175"/>
      <c r="P1018" s="175"/>
      <c r="Q1018" s="175"/>
      <c r="R1018" s="200"/>
      <c r="S1018" s="175"/>
    </row>
    <row r="1019" spans="2:19" ht="12.75" customHeight="1">
      <c r="B1019" s="175"/>
      <c r="C1019" s="175"/>
      <c r="D1019" s="176"/>
      <c r="E1019" s="176"/>
      <c r="F1019" s="176"/>
      <c r="G1019" s="213"/>
      <c r="H1019" s="176"/>
      <c r="I1019" s="176"/>
      <c r="K1019" s="175"/>
      <c r="L1019" s="175"/>
      <c r="M1019" s="175"/>
      <c r="N1019" s="175"/>
      <c r="O1019" s="175"/>
      <c r="P1019" s="175"/>
      <c r="Q1019" s="175"/>
      <c r="R1019" s="200"/>
      <c r="S1019" s="175"/>
    </row>
    <row r="1020" spans="2:19" ht="12.75" customHeight="1">
      <c r="B1020" s="175"/>
      <c r="C1020" s="175"/>
      <c r="D1020" s="176"/>
      <c r="E1020" s="176"/>
      <c r="F1020" s="176"/>
      <c r="G1020" s="213"/>
      <c r="H1020" s="176"/>
      <c r="I1020" s="176"/>
      <c r="K1020" s="175"/>
      <c r="L1020" s="175"/>
      <c r="M1020" s="175"/>
      <c r="N1020" s="175"/>
      <c r="O1020" s="175"/>
      <c r="P1020" s="175"/>
      <c r="Q1020" s="175"/>
      <c r="R1020" s="200"/>
      <c r="S1020" s="175"/>
    </row>
    <row r="1021" spans="2:19" ht="12.75" customHeight="1">
      <c r="B1021" s="175"/>
      <c r="C1021" s="175"/>
      <c r="D1021" s="176"/>
      <c r="E1021" s="176"/>
      <c r="F1021" s="176"/>
      <c r="G1021" s="213"/>
      <c r="H1021" s="176"/>
      <c r="I1021" s="176"/>
      <c r="K1021" s="175"/>
      <c r="L1021" s="175"/>
      <c r="M1021" s="175"/>
      <c r="N1021" s="175"/>
      <c r="O1021" s="175"/>
      <c r="P1021" s="175"/>
      <c r="Q1021" s="175"/>
      <c r="R1021" s="200"/>
      <c r="S1021" s="175"/>
    </row>
    <row r="1022" spans="2:19" ht="12.75" customHeight="1">
      <c r="B1022" s="175"/>
      <c r="C1022" s="175"/>
      <c r="D1022" s="176"/>
      <c r="E1022" s="176"/>
      <c r="F1022" s="176"/>
      <c r="G1022" s="213"/>
      <c r="H1022" s="176"/>
      <c r="I1022" s="176"/>
      <c r="K1022" s="175"/>
      <c r="L1022" s="175"/>
      <c r="M1022" s="175"/>
      <c r="N1022" s="175"/>
      <c r="O1022" s="175"/>
      <c r="P1022" s="175"/>
      <c r="Q1022" s="175"/>
      <c r="R1022" s="200"/>
      <c r="S1022" s="175"/>
    </row>
    <row r="1023" spans="2:19" ht="12.75" customHeight="1">
      <c r="B1023" s="175"/>
      <c r="C1023" s="175"/>
      <c r="D1023" s="176"/>
      <c r="E1023" s="176"/>
      <c r="F1023" s="176"/>
      <c r="G1023" s="213"/>
      <c r="H1023" s="176"/>
      <c r="I1023" s="176"/>
      <c r="K1023" s="175"/>
      <c r="L1023" s="175"/>
      <c r="M1023" s="175"/>
      <c r="N1023" s="175"/>
      <c r="O1023" s="175"/>
      <c r="P1023" s="175"/>
      <c r="Q1023" s="175"/>
      <c r="R1023" s="200"/>
      <c r="S1023" s="175"/>
    </row>
    <row r="1024" spans="2:19" ht="12.75" customHeight="1">
      <c r="B1024" s="175"/>
      <c r="C1024" s="175"/>
      <c r="D1024" s="176"/>
      <c r="E1024" s="176"/>
      <c r="F1024" s="176"/>
      <c r="G1024" s="213"/>
      <c r="H1024" s="176"/>
      <c r="I1024" s="176"/>
      <c r="K1024" s="175"/>
      <c r="L1024" s="175"/>
      <c r="M1024" s="175"/>
      <c r="N1024" s="175"/>
      <c r="O1024" s="175"/>
      <c r="P1024" s="175"/>
      <c r="Q1024" s="175"/>
      <c r="R1024" s="200"/>
      <c r="S1024" s="175"/>
    </row>
    <row r="1025" spans="2:19" ht="12.75" customHeight="1">
      <c r="B1025" s="175"/>
      <c r="C1025" s="175"/>
      <c r="D1025" s="176"/>
      <c r="E1025" s="176"/>
      <c r="F1025" s="176"/>
      <c r="G1025" s="213"/>
      <c r="H1025" s="176"/>
      <c r="I1025" s="176"/>
      <c r="K1025" s="175"/>
      <c r="L1025" s="175"/>
      <c r="M1025" s="175"/>
      <c r="N1025" s="175"/>
      <c r="O1025" s="175"/>
      <c r="P1025" s="175"/>
      <c r="Q1025" s="175"/>
      <c r="R1025" s="200"/>
      <c r="S1025" s="175"/>
    </row>
    <row r="1026" spans="2:19" ht="12.75" customHeight="1">
      <c r="B1026" s="175"/>
      <c r="C1026" s="175"/>
      <c r="D1026" s="176"/>
      <c r="E1026" s="176"/>
      <c r="F1026" s="176"/>
      <c r="G1026" s="213"/>
      <c r="H1026" s="176"/>
      <c r="I1026" s="176"/>
      <c r="K1026" s="175"/>
      <c r="L1026" s="175"/>
      <c r="M1026" s="175"/>
      <c r="N1026" s="175"/>
      <c r="O1026" s="175"/>
      <c r="P1026" s="175"/>
      <c r="Q1026" s="175"/>
      <c r="R1026" s="200"/>
      <c r="S1026" s="175"/>
    </row>
    <row r="1027" spans="2:19" ht="12.75" customHeight="1">
      <c r="B1027" s="175"/>
      <c r="C1027" s="175"/>
      <c r="D1027" s="176"/>
      <c r="E1027" s="176"/>
      <c r="F1027" s="176"/>
      <c r="G1027" s="213"/>
      <c r="H1027" s="176"/>
      <c r="I1027" s="176"/>
      <c r="K1027" s="175"/>
      <c r="L1027" s="175"/>
      <c r="M1027" s="175"/>
      <c r="N1027" s="175"/>
      <c r="O1027" s="175"/>
      <c r="P1027" s="175"/>
      <c r="Q1027" s="175"/>
      <c r="R1027" s="200"/>
      <c r="S1027" s="175"/>
    </row>
    <row r="1028" spans="2:19" ht="12.75" customHeight="1">
      <c r="B1028" s="175"/>
      <c r="C1028" s="175"/>
      <c r="D1028" s="176"/>
      <c r="E1028" s="176"/>
      <c r="F1028" s="176"/>
      <c r="G1028" s="213"/>
      <c r="H1028" s="176"/>
      <c r="I1028" s="176"/>
      <c r="K1028" s="175"/>
      <c r="L1028" s="175"/>
      <c r="M1028" s="175"/>
      <c r="N1028" s="175"/>
      <c r="O1028" s="175"/>
      <c r="P1028" s="175"/>
      <c r="Q1028" s="175"/>
      <c r="R1028" s="200"/>
      <c r="S1028" s="175"/>
    </row>
    <row r="1029" spans="2:19" ht="12.75" customHeight="1">
      <c r="B1029" s="175"/>
      <c r="C1029" s="175"/>
      <c r="D1029" s="176"/>
      <c r="E1029" s="176"/>
      <c r="F1029" s="176"/>
      <c r="G1029" s="213"/>
      <c r="H1029" s="176"/>
      <c r="I1029" s="176"/>
      <c r="K1029" s="175"/>
      <c r="L1029" s="175"/>
      <c r="M1029" s="175"/>
      <c r="N1029" s="175"/>
      <c r="O1029" s="175"/>
      <c r="P1029" s="175"/>
      <c r="Q1029" s="175"/>
      <c r="R1029" s="200"/>
      <c r="S1029" s="175"/>
    </row>
    <row r="1030" spans="2:19" ht="12.75" customHeight="1">
      <c r="B1030" s="175"/>
      <c r="C1030" s="175"/>
      <c r="D1030" s="176"/>
      <c r="E1030" s="176"/>
      <c r="F1030" s="176"/>
      <c r="G1030" s="213"/>
      <c r="H1030" s="176"/>
      <c r="I1030" s="176"/>
      <c r="K1030" s="175"/>
      <c r="L1030" s="175"/>
      <c r="M1030" s="175"/>
      <c r="N1030" s="175"/>
      <c r="O1030" s="175"/>
      <c r="P1030" s="175"/>
      <c r="Q1030" s="175"/>
      <c r="R1030" s="200"/>
      <c r="S1030" s="175"/>
    </row>
    <row r="1031" spans="2:19" ht="12.75" customHeight="1">
      <c r="B1031" s="175"/>
      <c r="C1031" s="175"/>
      <c r="D1031" s="176"/>
      <c r="E1031" s="176"/>
      <c r="F1031" s="176"/>
      <c r="G1031" s="213"/>
      <c r="H1031" s="176"/>
      <c r="I1031" s="176"/>
      <c r="K1031" s="175"/>
      <c r="L1031" s="175"/>
      <c r="M1031" s="175"/>
      <c r="N1031" s="175"/>
      <c r="O1031" s="175"/>
      <c r="P1031" s="175"/>
      <c r="Q1031" s="175"/>
      <c r="R1031" s="200"/>
      <c r="S1031" s="175"/>
    </row>
    <row r="1032" spans="2:19" ht="12.75" customHeight="1">
      <c r="B1032" s="175"/>
      <c r="C1032" s="175"/>
      <c r="D1032" s="176"/>
      <c r="E1032" s="176"/>
      <c r="F1032" s="176"/>
      <c r="G1032" s="213"/>
      <c r="H1032" s="176"/>
      <c r="I1032" s="176"/>
      <c r="K1032" s="175"/>
      <c r="L1032" s="175"/>
      <c r="M1032" s="175"/>
      <c r="N1032" s="175"/>
      <c r="O1032" s="175"/>
      <c r="P1032" s="175"/>
      <c r="Q1032" s="175"/>
      <c r="R1032" s="200"/>
      <c r="S1032" s="175"/>
    </row>
    <row r="1033" spans="2:19" ht="12.75" customHeight="1">
      <c r="B1033" s="175"/>
      <c r="C1033" s="175"/>
      <c r="D1033" s="176"/>
      <c r="E1033" s="176"/>
      <c r="F1033" s="176"/>
      <c r="G1033" s="213"/>
      <c r="H1033" s="176"/>
      <c r="I1033" s="176"/>
      <c r="K1033" s="175"/>
      <c r="L1033" s="175"/>
      <c r="M1033" s="175"/>
      <c r="N1033" s="175"/>
      <c r="O1033" s="175"/>
      <c r="P1033" s="175"/>
      <c r="Q1033" s="175"/>
      <c r="R1033" s="200"/>
      <c r="S1033" s="175"/>
    </row>
    <row r="1034" spans="2:19" ht="12.75" customHeight="1">
      <c r="B1034" s="175"/>
      <c r="C1034" s="175"/>
      <c r="D1034" s="176"/>
      <c r="E1034" s="176"/>
      <c r="F1034" s="176"/>
      <c r="G1034" s="213"/>
      <c r="H1034" s="176"/>
      <c r="I1034" s="176"/>
      <c r="K1034" s="175"/>
      <c r="L1034" s="175"/>
      <c r="M1034" s="175"/>
      <c r="N1034" s="175"/>
      <c r="O1034" s="175"/>
      <c r="P1034" s="175"/>
      <c r="Q1034" s="175"/>
      <c r="R1034" s="200"/>
      <c r="S1034" s="175"/>
    </row>
    <row r="1035" spans="2:19" ht="12.75" customHeight="1">
      <c r="B1035" s="175"/>
      <c r="C1035" s="175"/>
      <c r="D1035" s="176"/>
      <c r="E1035" s="176"/>
      <c r="F1035" s="176"/>
      <c r="G1035" s="213"/>
      <c r="H1035" s="176"/>
      <c r="I1035" s="176"/>
      <c r="K1035" s="175"/>
      <c r="L1035" s="175"/>
      <c r="M1035" s="175"/>
      <c r="N1035" s="175"/>
      <c r="O1035" s="175"/>
      <c r="P1035" s="175"/>
      <c r="Q1035" s="175"/>
      <c r="R1035" s="200"/>
      <c r="S1035" s="175"/>
    </row>
    <row r="1036" spans="2:19" ht="12.75" customHeight="1">
      <c r="B1036" s="175"/>
      <c r="C1036" s="175"/>
      <c r="D1036" s="176"/>
      <c r="E1036" s="176"/>
      <c r="F1036" s="176"/>
      <c r="G1036" s="213"/>
      <c r="H1036" s="176"/>
      <c r="I1036" s="176"/>
      <c r="K1036" s="175"/>
      <c r="L1036" s="175"/>
      <c r="M1036" s="175"/>
      <c r="N1036" s="175"/>
      <c r="O1036" s="175"/>
      <c r="P1036" s="175"/>
      <c r="Q1036" s="175"/>
      <c r="R1036" s="200"/>
      <c r="S1036" s="175"/>
    </row>
    <row r="1037" spans="2:19" ht="12.75" customHeight="1">
      <c r="B1037" s="175"/>
      <c r="C1037" s="175"/>
      <c r="D1037" s="176"/>
      <c r="E1037" s="176"/>
      <c r="F1037" s="176"/>
      <c r="G1037" s="213"/>
      <c r="H1037" s="176"/>
      <c r="I1037" s="176"/>
      <c r="K1037" s="175"/>
      <c r="L1037" s="175"/>
      <c r="M1037" s="175"/>
      <c r="N1037" s="175"/>
      <c r="O1037" s="175"/>
      <c r="P1037" s="175"/>
      <c r="Q1037" s="175"/>
      <c r="R1037" s="200"/>
      <c r="S1037" s="175"/>
    </row>
    <row r="1038" spans="2:19" ht="12.75" customHeight="1">
      <c r="B1038" s="175"/>
      <c r="C1038" s="175"/>
      <c r="D1038" s="176"/>
      <c r="E1038" s="176"/>
      <c r="F1038" s="176"/>
      <c r="G1038" s="213"/>
      <c r="H1038" s="176"/>
      <c r="I1038" s="176"/>
      <c r="K1038" s="175"/>
      <c r="L1038" s="175"/>
      <c r="M1038" s="175"/>
      <c r="N1038" s="175"/>
      <c r="O1038" s="175"/>
      <c r="P1038" s="175"/>
      <c r="Q1038" s="175"/>
      <c r="R1038" s="200"/>
      <c r="S1038" s="175"/>
    </row>
    <row r="1039" spans="2:19" ht="12.75" customHeight="1">
      <c r="B1039" s="175"/>
      <c r="C1039" s="175"/>
      <c r="D1039" s="176"/>
      <c r="E1039" s="176"/>
      <c r="F1039" s="176"/>
      <c r="G1039" s="213"/>
      <c r="H1039" s="176"/>
      <c r="I1039" s="176"/>
      <c r="K1039" s="175"/>
      <c r="L1039" s="175"/>
      <c r="M1039" s="175"/>
      <c r="N1039" s="175"/>
      <c r="O1039" s="175"/>
      <c r="P1039" s="175"/>
      <c r="Q1039" s="175"/>
      <c r="R1039" s="200"/>
      <c r="S1039" s="175"/>
    </row>
    <row r="1040" spans="2:19" ht="12.75" customHeight="1">
      <c r="B1040" s="175"/>
      <c r="C1040" s="175"/>
      <c r="D1040" s="176"/>
      <c r="E1040" s="176"/>
      <c r="F1040" s="176"/>
      <c r="G1040" s="213"/>
      <c r="H1040" s="176"/>
      <c r="I1040" s="176"/>
      <c r="K1040" s="175"/>
      <c r="L1040" s="175"/>
      <c r="M1040" s="175"/>
      <c r="N1040" s="175"/>
      <c r="O1040" s="175"/>
      <c r="P1040" s="175"/>
      <c r="Q1040" s="175"/>
      <c r="R1040" s="200"/>
      <c r="S1040" s="175"/>
    </row>
    <row r="1041" spans="2:19" ht="12.75" customHeight="1">
      <c r="B1041" s="175"/>
      <c r="C1041" s="175"/>
      <c r="D1041" s="176"/>
      <c r="E1041" s="176"/>
      <c r="F1041" s="176"/>
      <c r="G1041" s="213"/>
      <c r="H1041" s="176"/>
      <c r="I1041" s="176"/>
      <c r="K1041" s="175"/>
      <c r="L1041" s="175"/>
      <c r="M1041" s="175"/>
      <c r="N1041" s="175"/>
      <c r="O1041" s="175"/>
      <c r="P1041" s="175"/>
      <c r="Q1041" s="175"/>
      <c r="R1041" s="200"/>
      <c r="S1041" s="175"/>
    </row>
    <row r="1042" spans="2:19" ht="12.75" customHeight="1">
      <c r="B1042" s="175"/>
      <c r="C1042" s="175"/>
      <c r="D1042" s="176"/>
      <c r="E1042" s="176"/>
      <c r="F1042" s="176"/>
      <c r="G1042" s="213"/>
      <c r="H1042" s="176"/>
      <c r="I1042" s="176"/>
      <c r="K1042" s="175"/>
      <c r="L1042" s="175"/>
      <c r="M1042" s="175"/>
      <c r="N1042" s="175"/>
      <c r="O1042" s="175"/>
      <c r="P1042" s="175"/>
      <c r="Q1042" s="175"/>
      <c r="R1042" s="200"/>
      <c r="S1042" s="175"/>
    </row>
    <row r="1043" spans="2:19" ht="12.75" customHeight="1">
      <c r="B1043" s="175"/>
      <c r="C1043" s="175"/>
      <c r="D1043" s="176"/>
      <c r="E1043" s="176"/>
      <c r="F1043" s="176"/>
      <c r="G1043" s="213"/>
      <c r="H1043" s="176"/>
      <c r="I1043" s="176"/>
      <c r="K1043" s="175"/>
      <c r="L1043" s="175"/>
      <c r="M1043" s="175"/>
      <c r="N1043" s="175"/>
      <c r="O1043" s="175"/>
      <c r="P1043" s="175"/>
      <c r="Q1043" s="175"/>
      <c r="R1043" s="200"/>
      <c r="S1043" s="175"/>
    </row>
    <row r="1044" spans="2:19" ht="12.75" customHeight="1">
      <c r="B1044" s="175"/>
      <c r="C1044" s="175"/>
      <c r="D1044" s="176"/>
      <c r="E1044" s="176"/>
      <c r="F1044" s="176"/>
      <c r="G1044" s="213"/>
      <c r="H1044" s="176"/>
      <c r="I1044" s="176"/>
      <c r="K1044" s="175"/>
      <c r="L1044" s="175"/>
      <c r="M1044" s="175"/>
      <c r="N1044" s="175"/>
      <c r="O1044" s="175"/>
      <c r="P1044" s="175"/>
      <c r="Q1044" s="175"/>
      <c r="R1044" s="200"/>
      <c r="S1044" s="175"/>
    </row>
    <row r="1045" spans="2:19" ht="12.75" customHeight="1">
      <c r="B1045" s="175"/>
      <c r="C1045" s="175"/>
      <c r="D1045" s="176"/>
      <c r="E1045" s="176"/>
      <c r="F1045" s="176"/>
      <c r="G1045" s="213"/>
      <c r="H1045" s="176"/>
      <c r="I1045" s="176"/>
      <c r="K1045" s="175"/>
      <c r="L1045" s="175"/>
      <c r="M1045" s="175"/>
      <c r="N1045" s="175"/>
      <c r="O1045" s="175"/>
      <c r="P1045" s="175"/>
      <c r="Q1045" s="175"/>
      <c r="R1045" s="200"/>
      <c r="S1045" s="175"/>
    </row>
    <row r="1046" spans="2:19" ht="12.75" customHeight="1">
      <c r="B1046" s="175"/>
      <c r="C1046" s="175"/>
      <c r="D1046" s="176"/>
      <c r="E1046" s="176"/>
      <c r="F1046" s="176"/>
      <c r="G1046" s="213"/>
      <c r="H1046" s="176"/>
      <c r="I1046" s="176"/>
      <c r="K1046" s="175"/>
      <c r="L1046" s="175"/>
      <c r="M1046" s="175"/>
      <c r="N1046" s="175"/>
      <c r="O1046" s="175"/>
      <c r="P1046" s="175"/>
      <c r="Q1046" s="175"/>
      <c r="R1046" s="200"/>
      <c r="S1046" s="175"/>
    </row>
    <row r="1047" spans="2:19" ht="12.75" customHeight="1">
      <c r="B1047" s="175"/>
      <c r="C1047" s="175"/>
      <c r="D1047" s="176"/>
      <c r="E1047" s="176"/>
      <c r="F1047" s="176"/>
      <c r="G1047" s="213"/>
      <c r="H1047" s="176"/>
      <c r="I1047" s="176"/>
      <c r="K1047" s="175"/>
      <c r="L1047" s="175"/>
      <c r="M1047" s="175"/>
      <c r="N1047" s="175"/>
      <c r="O1047" s="175"/>
      <c r="P1047" s="175"/>
      <c r="Q1047" s="175"/>
      <c r="R1047" s="200"/>
      <c r="S1047" s="175"/>
    </row>
    <row r="1048" spans="2:19" ht="12.75" customHeight="1">
      <c r="B1048" s="175"/>
      <c r="C1048" s="175"/>
      <c r="D1048" s="176"/>
      <c r="E1048" s="176"/>
      <c r="F1048" s="176"/>
      <c r="G1048" s="213"/>
      <c r="H1048" s="176"/>
      <c r="I1048" s="176"/>
      <c r="K1048" s="175"/>
      <c r="L1048" s="175"/>
      <c r="M1048" s="175"/>
      <c r="N1048" s="175"/>
      <c r="O1048" s="175"/>
      <c r="P1048" s="175"/>
      <c r="Q1048" s="175"/>
      <c r="R1048" s="200"/>
      <c r="S1048" s="175"/>
    </row>
    <row r="1049" spans="2:19" ht="12.75" customHeight="1">
      <c r="B1049" s="175"/>
      <c r="C1049" s="175"/>
      <c r="D1049" s="176"/>
      <c r="E1049" s="176"/>
      <c r="F1049" s="176"/>
      <c r="G1049" s="213"/>
      <c r="H1049" s="176"/>
      <c r="I1049" s="176"/>
      <c r="K1049" s="175"/>
      <c r="L1049" s="175"/>
      <c r="M1049" s="175"/>
      <c r="N1049" s="175"/>
      <c r="O1049" s="175"/>
      <c r="P1049" s="175"/>
      <c r="Q1049" s="175"/>
      <c r="R1049" s="200"/>
      <c r="S1049" s="175"/>
    </row>
    <row r="1050" spans="2:19" ht="12.75" customHeight="1">
      <c r="B1050" s="175"/>
      <c r="C1050" s="175"/>
      <c r="D1050" s="176"/>
      <c r="E1050" s="176"/>
      <c r="F1050" s="176"/>
      <c r="G1050" s="213"/>
      <c r="H1050" s="176"/>
      <c r="I1050" s="176"/>
      <c r="K1050" s="175"/>
      <c r="L1050" s="175"/>
      <c r="M1050" s="175"/>
      <c r="N1050" s="175"/>
      <c r="O1050" s="175"/>
      <c r="P1050" s="175"/>
      <c r="Q1050" s="175"/>
      <c r="R1050" s="200"/>
      <c r="S1050" s="175"/>
    </row>
    <row r="1051" spans="2:19" ht="12.75" customHeight="1">
      <c r="B1051" s="175"/>
      <c r="C1051" s="175"/>
      <c r="D1051" s="176"/>
      <c r="E1051" s="176"/>
      <c r="F1051" s="176"/>
      <c r="G1051" s="213"/>
      <c r="H1051" s="176"/>
      <c r="I1051" s="176"/>
      <c r="K1051" s="175"/>
      <c r="L1051" s="175"/>
      <c r="M1051" s="175"/>
      <c r="N1051" s="175"/>
      <c r="O1051" s="175"/>
      <c r="P1051" s="175"/>
      <c r="Q1051" s="175"/>
      <c r="R1051" s="200"/>
      <c r="S1051" s="175"/>
    </row>
    <row r="1052" spans="2:19" ht="12.75" customHeight="1">
      <c r="B1052" s="175"/>
      <c r="C1052" s="175"/>
      <c r="D1052" s="176"/>
      <c r="E1052" s="176"/>
      <c r="F1052" s="176"/>
      <c r="G1052" s="213"/>
      <c r="H1052" s="176"/>
      <c r="I1052" s="176"/>
      <c r="K1052" s="175"/>
      <c r="L1052" s="175"/>
      <c r="M1052" s="175"/>
      <c r="N1052" s="175"/>
      <c r="O1052" s="175"/>
      <c r="P1052" s="175"/>
      <c r="Q1052" s="175"/>
      <c r="R1052" s="200"/>
      <c r="S1052" s="175"/>
    </row>
    <row r="1053" spans="2:19" ht="12.75" customHeight="1">
      <c r="B1053" s="175"/>
      <c r="C1053" s="175"/>
      <c r="D1053" s="176"/>
      <c r="E1053" s="176"/>
      <c r="F1053" s="176"/>
      <c r="G1053" s="213"/>
      <c r="H1053" s="176"/>
      <c r="I1053" s="176"/>
      <c r="K1053" s="175"/>
      <c r="L1053" s="175"/>
      <c r="M1053" s="175"/>
      <c r="N1053" s="175"/>
      <c r="O1053" s="175"/>
      <c r="P1053" s="175"/>
      <c r="Q1053" s="175"/>
      <c r="R1053" s="200"/>
      <c r="S1053" s="175"/>
    </row>
    <row r="1054" spans="2:19" ht="12.75" customHeight="1">
      <c r="B1054" s="175"/>
      <c r="C1054" s="175"/>
      <c r="D1054" s="176"/>
      <c r="E1054" s="176"/>
      <c r="F1054" s="176"/>
      <c r="G1054" s="213"/>
      <c r="H1054" s="176"/>
      <c r="I1054" s="176"/>
      <c r="K1054" s="175"/>
      <c r="L1054" s="175"/>
      <c r="M1054" s="175"/>
      <c r="N1054" s="175"/>
      <c r="O1054" s="175"/>
      <c r="P1054" s="175"/>
      <c r="Q1054" s="175"/>
      <c r="R1054" s="200"/>
      <c r="S1054" s="175"/>
    </row>
    <row r="1055" spans="2:19" ht="12.75" customHeight="1">
      <c r="B1055" s="175"/>
      <c r="C1055" s="175"/>
      <c r="D1055" s="176"/>
      <c r="E1055" s="176"/>
      <c r="F1055" s="176"/>
      <c r="G1055" s="213"/>
      <c r="H1055" s="176"/>
      <c r="I1055" s="176"/>
      <c r="K1055" s="175"/>
      <c r="L1055" s="175"/>
      <c r="M1055" s="175"/>
      <c r="N1055" s="175"/>
      <c r="O1055" s="175"/>
      <c r="P1055" s="175"/>
      <c r="Q1055" s="175"/>
      <c r="R1055" s="200"/>
      <c r="S1055" s="175"/>
    </row>
    <row r="1056" spans="2:19" ht="12.75" customHeight="1">
      <c r="B1056" s="175"/>
      <c r="C1056" s="175"/>
      <c r="D1056" s="176"/>
      <c r="E1056" s="176"/>
      <c r="F1056" s="176"/>
      <c r="G1056" s="213"/>
      <c r="H1056" s="176"/>
      <c r="I1056" s="176"/>
      <c r="K1056" s="175"/>
      <c r="L1056" s="175"/>
      <c r="M1056" s="175"/>
      <c r="N1056" s="175"/>
      <c r="O1056" s="175"/>
      <c r="P1056" s="175"/>
      <c r="Q1056" s="175"/>
      <c r="R1056" s="200"/>
      <c r="S1056" s="175"/>
    </row>
    <row r="1057" spans="2:19" ht="12.75" customHeight="1">
      <c r="B1057" s="175"/>
      <c r="C1057" s="175"/>
      <c r="D1057" s="176"/>
      <c r="E1057" s="176"/>
      <c r="F1057" s="176"/>
      <c r="G1057" s="213"/>
      <c r="H1057" s="176"/>
      <c r="I1057" s="176"/>
      <c r="K1057" s="175"/>
      <c r="L1057" s="175"/>
      <c r="M1057" s="175"/>
      <c r="N1057" s="175"/>
      <c r="O1057" s="175"/>
      <c r="P1057" s="175"/>
      <c r="Q1057" s="175"/>
      <c r="R1057" s="200"/>
      <c r="S1057" s="175"/>
    </row>
    <row r="1058" spans="2:19" ht="12.75" customHeight="1">
      <c r="B1058" s="175"/>
      <c r="C1058" s="175"/>
      <c r="D1058" s="176"/>
      <c r="E1058" s="176"/>
      <c r="F1058" s="176"/>
      <c r="G1058" s="213"/>
      <c r="H1058" s="176"/>
      <c r="I1058" s="176"/>
      <c r="K1058" s="175"/>
      <c r="L1058" s="175"/>
      <c r="M1058" s="175"/>
      <c r="N1058" s="175"/>
      <c r="O1058" s="175"/>
      <c r="P1058" s="175"/>
      <c r="Q1058" s="175"/>
      <c r="R1058" s="200"/>
      <c r="S1058" s="175"/>
    </row>
    <row r="1059" spans="2:19" ht="12.75" customHeight="1">
      <c r="B1059" s="175"/>
      <c r="C1059" s="175"/>
      <c r="D1059" s="176"/>
      <c r="E1059" s="176"/>
      <c r="F1059" s="176"/>
      <c r="G1059" s="213"/>
      <c r="H1059" s="176"/>
      <c r="I1059" s="176"/>
      <c r="K1059" s="175"/>
      <c r="L1059" s="175"/>
      <c r="M1059" s="175"/>
      <c r="N1059" s="175"/>
      <c r="O1059" s="175"/>
      <c r="P1059" s="175"/>
      <c r="Q1059" s="175"/>
      <c r="R1059" s="200"/>
      <c r="S1059" s="175"/>
    </row>
    <row r="1060" spans="2:19" ht="12.75" customHeight="1">
      <c r="B1060" s="175"/>
      <c r="C1060" s="175"/>
      <c r="D1060" s="176"/>
      <c r="E1060" s="176"/>
      <c r="F1060" s="176"/>
      <c r="G1060" s="213"/>
      <c r="H1060" s="176"/>
      <c r="I1060" s="176"/>
      <c r="K1060" s="175"/>
      <c r="L1060" s="175"/>
      <c r="M1060" s="175"/>
      <c r="N1060" s="175"/>
      <c r="O1060" s="175"/>
      <c r="P1060" s="175"/>
      <c r="Q1060" s="175"/>
      <c r="R1060" s="200"/>
      <c r="S1060" s="175"/>
    </row>
    <row r="1061" spans="2:19" ht="12.75" customHeight="1">
      <c r="B1061" s="175"/>
      <c r="C1061" s="175"/>
      <c r="D1061" s="176"/>
      <c r="E1061" s="176"/>
      <c r="F1061" s="176"/>
      <c r="G1061" s="213"/>
      <c r="H1061" s="176"/>
      <c r="I1061" s="176"/>
      <c r="K1061" s="175"/>
      <c r="L1061" s="175"/>
      <c r="M1061" s="175"/>
      <c r="N1061" s="175"/>
      <c r="O1061" s="175"/>
      <c r="P1061" s="175"/>
      <c r="Q1061" s="175"/>
      <c r="R1061" s="200"/>
      <c r="S1061" s="175"/>
    </row>
    <row r="1062" spans="2:19" ht="12.75" customHeight="1">
      <c r="B1062" s="175"/>
      <c r="C1062" s="175"/>
      <c r="D1062" s="176"/>
      <c r="E1062" s="176"/>
      <c r="F1062" s="176"/>
      <c r="G1062" s="213"/>
      <c r="H1062" s="176"/>
      <c r="I1062" s="176"/>
      <c r="K1062" s="175"/>
      <c r="L1062" s="175"/>
      <c r="M1062" s="175"/>
      <c r="N1062" s="175"/>
      <c r="O1062" s="175"/>
      <c r="P1062" s="175"/>
      <c r="Q1062" s="175"/>
      <c r="R1062" s="200"/>
      <c r="S1062" s="175"/>
    </row>
    <row r="1063" spans="2:19" ht="12.75" customHeight="1">
      <c r="B1063" s="175"/>
      <c r="C1063" s="175"/>
      <c r="D1063" s="176"/>
      <c r="E1063" s="176"/>
      <c r="F1063" s="176"/>
      <c r="G1063" s="213"/>
      <c r="H1063" s="176"/>
      <c r="I1063" s="176"/>
      <c r="K1063" s="175"/>
      <c r="L1063" s="175"/>
      <c r="M1063" s="175"/>
      <c r="N1063" s="175"/>
      <c r="O1063" s="175"/>
      <c r="P1063" s="175"/>
      <c r="Q1063" s="175"/>
      <c r="R1063" s="200"/>
      <c r="S1063" s="175"/>
    </row>
    <row r="1064" spans="2:19" ht="12.75" customHeight="1">
      <c r="B1064" s="175"/>
      <c r="C1064" s="175"/>
      <c r="D1064" s="176"/>
      <c r="E1064" s="176"/>
      <c r="F1064" s="176"/>
      <c r="G1064" s="213"/>
      <c r="H1064" s="176"/>
      <c r="I1064" s="176"/>
      <c r="K1064" s="175"/>
      <c r="L1064" s="175"/>
      <c r="M1064" s="175"/>
      <c r="N1064" s="175"/>
      <c r="O1064" s="175"/>
      <c r="P1064" s="175"/>
      <c r="Q1064" s="175"/>
      <c r="R1064" s="200"/>
      <c r="S1064" s="175"/>
    </row>
    <row r="1065" spans="2:19" ht="12.75" customHeight="1">
      <c r="B1065" s="175"/>
      <c r="C1065" s="175"/>
      <c r="D1065" s="176"/>
      <c r="E1065" s="176"/>
      <c r="F1065" s="176"/>
      <c r="G1065" s="213"/>
      <c r="H1065" s="176"/>
      <c r="I1065" s="176"/>
      <c r="K1065" s="175"/>
      <c r="L1065" s="175"/>
      <c r="M1065" s="175"/>
      <c r="N1065" s="175"/>
      <c r="O1065" s="175"/>
      <c r="P1065" s="175"/>
      <c r="Q1065" s="175"/>
      <c r="R1065" s="200"/>
      <c r="S1065" s="175"/>
    </row>
    <row r="1066" spans="2:19" ht="12.75" customHeight="1">
      <c r="B1066" s="175"/>
      <c r="C1066" s="175"/>
      <c r="D1066" s="176"/>
      <c r="E1066" s="176"/>
      <c r="F1066" s="176"/>
      <c r="G1066" s="213"/>
      <c r="H1066" s="176"/>
      <c r="I1066" s="176"/>
      <c r="K1066" s="175"/>
      <c r="L1066" s="175"/>
      <c r="M1066" s="175"/>
      <c r="N1066" s="175"/>
      <c r="O1066" s="175"/>
      <c r="P1066" s="175"/>
      <c r="Q1066" s="175"/>
      <c r="R1066" s="200"/>
      <c r="S1066" s="175"/>
    </row>
    <row r="1067" spans="2:19" ht="12.75" customHeight="1">
      <c r="B1067" s="175"/>
      <c r="C1067" s="175"/>
      <c r="D1067" s="176"/>
      <c r="E1067" s="176"/>
      <c r="F1067" s="176"/>
      <c r="G1067" s="213"/>
      <c r="H1067" s="176"/>
      <c r="I1067" s="176"/>
      <c r="K1067" s="175"/>
      <c r="L1067" s="175"/>
      <c r="M1067" s="175"/>
      <c r="N1067" s="175"/>
      <c r="O1067" s="175"/>
      <c r="P1067" s="175"/>
      <c r="Q1067" s="175"/>
      <c r="R1067" s="200"/>
      <c r="S1067" s="175"/>
    </row>
    <row r="1068" spans="2:19" ht="12.75" customHeight="1">
      <c r="B1068" s="175"/>
      <c r="C1068" s="175"/>
      <c r="D1068" s="176"/>
      <c r="E1068" s="176"/>
      <c r="F1068" s="176"/>
      <c r="G1068" s="213"/>
      <c r="H1068" s="176"/>
      <c r="I1068" s="176"/>
      <c r="K1068" s="175"/>
      <c r="L1068" s="175"/>
      <c r="M1068" s="175"/>
      <c r="N1068" s="175"/>
      <c r="O1068" s="175"/>
      <c r="P1068" s="175"/>
      <c r="Q1068" s="175"/>
      <c r="R1068" s="200"/>
      <c r="S1068" s="175"/>
    </row>
    <row r="1069" spans="2:19" ht="12.75" customHeight="1">
      <c r="B1069" s="175"/>
      <c r="C1069" s="175"/>
      <c r="D1069" s="176"/>
      <c r="E1069" s="176"/>
      <c r="F1069" s="176"/>
      <c r="G1069" s="213"/>
      <c r="H1069" s="176"/>
      <c r="I1069" s="176"/>
      <c r="K1069" s="175"/>
      <c r="L1069" s="175"/>
      <c r="M1069" s="175"/>
      <c r="N1069" s="175"/>
      <c r="O1069" s="175"/>
      <c r="P1069" s="175"/>
      <c r="Q1069" s="175"/>
      <c r="R1069" s="200"/>
      <c r="S1069" s="175"/>
    </row>
    <row r="1070" spans="2:19" ht="12.75" customHeight="1">
      <c r="B1070" s="175"/>
      <c r="C1070" s="175"/>
      <c r="D1070" s="176"/>
      <c r="E1070" s="176"/>
      <c r="F1070" s="176"/>
      <c r="G1070" s="213"/>
      <c r="H1070" s="176"/>
      <c r="I1070" s="176"/>
      <c r="K1070" s="175"/>
      <c r="L1070" s="175"/>
      <c r="M1070" s="175"/>
      <c r="N1070" s="175"/>
      <c r="O1070" s="175"/>
      <c r="P1070" s="175"/>
      <c r="Q1070" s="175"/>
      <c r="R1070" s="200"/>
      <c r="S1070" s="175"/>
    </row>
    <row r="1071" spans="2:19" ht="12.75" customHeight="1">
      <c r="B1071" s="175"/>
      <c r="C1071" s="175"/>
      <c r="D1071" s="176"/>
      <c r="E1071" s="176"/>
      <c r="F1071" s="176"/>
      <c r="G1071" s="213"/>
      <c r="H1071" s="176"/>
      <c r="I1071" s="176"/>
      <c r="K1071" s="175"/>
      <c r="L1071" s="175"/>
      <c r="M1071" s="175"/>
      <c r="N1071" s="175"/>
      <c r="O1071" s="175"/>
      <c r="P1071" s="175"/>
      <c r="Q1071" s="175"/>
      <c r="R1071" s="200"/>
      <c r="S1071" s="175"/>
    </row>
    <row r="1072" spans="2:19" ht="12.75" customHeight="1">
      <c r="B1072" s="175"/>
      <c r="C1072" s="175"/>
      <c r="D1072" s="176"/>
      <c r="E1072" s="176"/>
      <c r="F1072" s="176"/>
      <c r="G1072" s="213"/>
      <c r="H1072" s="176"/>
      <c r="I1072" s="176"/>
      <c r="K1072" s="175"/>
      <c r="L1072" s="175"/>
      <c r="M1072" s="175"/>
      <c r="N1072" s="175"/>
      <c r="O1072" s="175"/>
      <c r="P1072" s="175"/>
      <c r="Q1072" s="175"/>
      <c r="R1072" s="200"/>
      <c r="S1072" s="175"/>
    </row>
    <row r="1073" spans="2:19" ht="12.75" customHeight="1">
      <c r="B1073" s="175"/>
      <c r="C1073" s="175"/>
      <c r="D1073" s="176"/>
      <c r="E1073" s="176"/>
      <c r="F1073" s="176"/>
      <c r="G1073" s="213"/>
      <c r="H1073" s="176"/>
      <c r="I1073" s="176"/>
      <c r="K1073" s="175"/>
      <c r="L1073" s="175"/>
      <c r="M1073" s="175"/>
      <c r="N1073" s="175"/>
      <c r="O1073" s="175"/>
      <c r="P1073" s="175"/>
      <c r="Q1073" s="175"/>
      <c r="R1073" s="200"/>
      <c r="S1073" s="175"/>
    </row>
    <row r="1074" spans="2:19" ht="12.75" customHeight="1">
      <c r="B1074" s="175"/>
      <c r="C1074" s="175"/>
      <c r="D1074" s="176"/>
      <c r="E1074" s="176"/>
      <c r="F1074" s="176"/>
      <c r="G1074" s="213"/>
      <c r="H1074" s="176"/>
      <c r="I1074" s="176"/>
      <c r="K1074" s="175"/>
      <c r="L1074" s="175"/>
      <c r="M1074" s="175"/>
      <c r="N1074" s="175"/>
      <c r="O1074" s="175"/>
      <c r="P1074" s="175"/>
      <c r="Q1074" s="175"/>
      <c r="R1074" s="200"/>
      <c r="S1074" s="175"/>
    </row>
    <row r="1075" spans="2:19" ht="12.75" customHeight="1">
      <c r="B1075" s="175"/>
      <c r="C1075" s="175"/>
      <c r="D1075" s="176"/>
      <c r="E1075" s="176"/>
      <c r="F1075" s="176"/>
      <c r="G1075" s="213"/>
      <c r="H1075" s="176"/>
      <c r="I1075" s="176"/>
      <c r="K1075" s="175"/>
      <c r="L1075" s="175"/>
      <c r="M1075" s="175"/>
      <c r="N1075" s="175"/>
      <c r="O1075" s="175"/>
      <c r="P1075" s="175"/>
      <c r="Q1075" s="175"/>
      <c r="R1075" s="200"/>
      <c r="S1075" s="175"/>
    </row>
    <row r="1076" spans="2:19" ht="12.75" customHeight="1">
      <c r="B1076" s="175"/>
      <c r="C1076" s="175"/>
      <c r="D1076" s="176"/>
      <c r="E1076" s="176"/>
      <c r="F1076" s="176"/>
      <c r="G1076" s="213"/>
      <c r="H1076" s="176"/>
      <c r="I1076" s="176"/>
      <c r="K1076" s="175"/>
      <c r="L1076" s="175"/>
      <c r="M1076" s="175"/>
      <c r="N1076" s="175"/>
      <c r="O1076" s="175"/>
      <c r="P1076" s="175"/>
      <c r="Q1076" s="175"/>
      <c r="R1076" s="200"/>
      <c r="S1076" s="175"/>
    </row>
    <row r="1077" spans="2:19" ht="12.75" customHeight="1">
      <c r="B1077" s="175"/>
      <c r="C1077" s="175"/>
      <c r="D1077" s="176"/>
      <c r="E1077" s="176"/>
      <c r="F1077" s="176"/>
      <c r="G1077" s="213"/>
      <c r="H1077" s="176"/>
      <c r="I1077" s="176"/>
      <c r="K1077" s="175"/>
      <c r="L1077" s="175"/>
      <c r="M1077" s="175"/>
      <c r="N1077" s="175"/>
      <c r="O1077" s="175"/>
      <c r="P1077" s="175"/>
      <c r="Q1077" s="175"/>
      <c r="R1077" s="200"/>
      <c r="S1077" s="175"/>
    </row>
    <row r="1078" spans="2:19" ht="12.75" customHeight="1">
      <c r="B1078" s="175"/>
      <c r="C1078" s="175"/>
      <c r="D1078" s="176"/>
      <c r="E1078" s="176"/>
      <c r="F1078" s="176"/>
      <c r="G1078" s="213"/>
      <c r="H1078" s="176"/>
      <c r="I1078" s="176"/>
      <c r="K1078" s="175"/>
      <c r="L1078" s="175"/>
      <c r="M1078" s="175"/>
      <c r="N1078" s="175"/>
      <c r="O1078" s="175"/>
      <c r="P1078" s="175"/>
      <c r="Q1078" s="175"/>
      <c r="R1078" s="200"/>
      <c r="S1078" s="175"/>
    </row>
    <row r="1079" spans="2:19" ht="12.75" customHeight="1">
      <c r="B1079" s="175"/>
      <c r="C1079" s="175"/>
      <c r="D1079" s="176"/>
      <c r="E1079" s="176"/>
      <c r="F1079" s="176"/>
      <c r="G1079" s="213"/>
      <c r="H1079" s="176"/>
      <c r="I1079" s="176"/>
      <c r="K1079" s="175"/>
      <c r="L1079" s="175"/>
      <c r="M1079" s="175"/>
      <c r="N1079" s="175"/>
      <c r="O1079" s="175"/>
      <c r="P1079" s="175"/>
      <c r="Q1079" s="175"/>
      <c r="R1079" s="200"/>
      <c r="S1079" s="175"/>
    </row>
    <row r="1080" spans="2:19" ht="12.75" customHeight="1">
      <c r="B1080" s="175"/>
      <c r="C1080" s="175"/>
      <c r="D1080" s="176"/>
      <c r="E1080" s="176"/>
      <c r="F1080" s="176"/>
      <c r="G1080" s="213"/>
      <c r="H1080" s="176"/>
      <c r="I1080" s="176"/>
      <c r="K1080" s="175"/>
      <c r="L1080" s="175"/>
      <c r="M1080" s="175"/>
      <c r="N1080" s="175"/>
      <c r="O1080" s="175"/>
      <c r="P1080" s="175"/>
      <c r="Q1080" s="175"/>
      <c r="R1080" s="200"/>
      <c r="S1080" s="175"/>
    </row>
    <row r="1081" spans="2:19" ht="12.75" customHeight="1">
      <c r="B1081" s="175"/>
      <c r="C1081" s="175"/>
      <c r="D1081" s="176"/>
      <c r="E1081" s="176"/>
      <c r="F1081" s="176"/>
      <c r="G1081" s="213"/>
      <c r="H1081" s="176"/>
      <c r="I1081" s="176"/>
      <c r="K1081" s="175"/>
      <c r="L1081" s="175"/>
      <c r="M1081" s="175"/>
      <c r="N1081" s="175"/>
      <c r="O1081" s="175"/>
      <c r="P1081" s="175"/>
      <c r="Q1081" s="175"/>
      <c r="R1081" s="200"/>
      <c r="S1081" s="175"/>
    </row>
    <row r="1082" spans="2:19" ht="12.75" customHeight="1">
      <c r="B1082" s="175"/>
      <c r="C1082" s="175"/>
      <c r="D1082" s="176"/>
      <c r="E1082" s="176"/>
      <c r="F1082" s="176"/>
      <c r="G1082" s="213"/>
      <c r="H1082" s="176"/>
      <c r="I1082" s="176"/>
      <c r="K1082" s="175"/>
      <c r="L1082" s="175"/>
      <c r="M1082" s="175"/>
      <c r="N1082" s="175"/>
      <c r="O1082" s="175"/>
      <c r="P1082" s="175"/>
      <c r="Q1082" s="175"/>
      <c r="R1082" s="200"/>
      <c r="S1082" s="175"/>
    </row>
    <row r="1083" spans="2:19" ht="12.75" customHeight="1">
      <c r="B1083" s="175"/>
      <c r="C1083" s="175"/>
      <c r="D1083" s="176"/>
      <c r="E1083" s="176"/>
      <c r="F1083" s="176"/>
      <c r="G1083" s="213"/>
      <c r="H1083" s="176"/>
      <c r="I1083" s="176"/>
      <c r="K1083" s="175"/>
      <c r="L1083" s="175"/>
      <c r="M1083" s="175"/>
      <c r="N1083" s="175"/>
      <c r="O1083" s="175"/>
      <c r="P1083" s="175"/>
      <c r="Q1083" s="175"/>
      <c r="R1083" s="200"/>
      <c r="S1083" s="175"/>
    </row>
    <row r="1084" spans="2:19" ht="12.75" customHeight="1">
      <c r="B1084" s="175"/>
      <c r="C1084" s="175"/>
      <c r="D1084" s="176"/>
      <c r="E1084" s="176"/>
      <c r="F1084" s="176"/>
      <c r="G1084" s="213"/>
      <c r="H1084" s="176"/>
      <c r="I1084" s="176"/>
      <c r="K1084" s="175"/>
      <c r="L1084" s="175"/>
      <c r="M1084" s="175"/>
      <c r="N1084" s="175"/>
      <c r="O1084" s="175"/>
      <c r="P1084" s="175"/>
      <c r="Q1084" s="175"/>
      <c r="R1084" s="200"/>
      <c r="S1084" s="175"/>
    </row>
    <row r="1085" spans="2:19" ht="12.75" customHeight="1">
      <c r="B1085" s="175"/>
      <c r="C1085" s="175"/>
      <c r="D1085" s="176"/>
      <c r="E1085" s="176"/>
      <c r="F1085" s="176"/>
      <c r="G1085" s="213"/>
      <c r="H1085" s="176"/>
      <c r="I1085" s="176"/>
      <c r="K1085" s="175"/>
      <c r="L1085" s="175"/>
      <c r="M1085" s="175"/>
      <c r="N1085" s="175"/>
      <c r="O1085" s="175"/>
      <c r="P1085" s="175"/>
      <c r="Q1085" s="175"/>
      <c r="R1085" s="200"/>
      <c r="S1085" s="175"/>
    </row>
    <row r="1086" spans="2:19" ht="12.75" customHeight="1">
      <c r="B1086" s="175"/>
      <c r="C1086" s="175"/>
      <c r="D1086" s="176"/>
      <c r="E1086" s="176"/>
      <c r="F1086" s="176"/>
      <c r="G1086" s="213"/>
      <c r="H1086" s="176"/>
      <c r="I1086" s="176"/>
      <c r="K1086" s="175"/>
      <c r="L1086" s="175"/>
      <c r="M1086" s="175"/>
      <c r="N1086" s="175"/>
      <c r="O1086" s="175"/>
      <c r="P1086" s="175"/>
      <c r="Q1086" s="175"/>
      <c r="R1086" s="200"/>
      <c r="S1086" s="175"/>
    </row>
    <row r="1087" spans="2:19" ht="12.75" customHeight="1">
      <c r="B1087" s="175"/>
      <c r="C1087" s="175"/>
      <c r="D1087" s="176"/>
      <c r="E1087" s="176"/>
      <c r="F1087" s="176"/>
      <c r="G1087" s="213"/>
      <c r="H1087" s="176"/>
      <c r="I1087" s="176"/>
      <c r="K1087" s="175"/>
      <c r="L1087" s="175"/>
      <c r="M1087" s="175"/>
      <c r="N1087" s="175"/>
      <c r="O1087" s="175"/>
      <c r="P1087" s="175"/>
      <c r="Q1087" s="175"/>
      <c r="R1087" s="200"/>
      <c r="S1087" s="175"/>
    </row>
    <row r="1088" spans="2:19" ht="12.75" customHeight="1">
      <c r="B1088" s="175"/>
      <c r="C1088" s="175"/>
      <c r="D1088" s="176"/>
      <c r="E1088" s="176"/>
      <c r="F1088" s="176"/>
      <c r="G1088" s="213"/>
      <c r="H1088" s="176"/>
      <c r="I1088" s="176"/>
      <c r="K1088" s="175"/>
      <c r="L1088" s="175"/>
      <c r="M1088" s="175"/>
      <c r="N1088" s="175"/>
      <c r="O1088" s="175"/>
      <c r="P1088" s="175"/>
      <c r="Q1088" s="175"/>
      <c r="R1088" s="200"/>
      <c r="S1088" s="175"/>
    </row>
    <row r="1089" spans="2:19" ht="12.75" customHeight="1">
      <c r="B1089" s="175"/>
      <c r="C1089" s="175"/>
      <c r="D1089" s="176"/>
      <c r="E1089" s="176"/>
      <c r="F1089" s="176"/>
      <c r="G1089" s="213"/>
      <c r="H1089" s="176"/>
      <c r="I1089" s="176"/>
      <c r="K1089" s="175"/>
      <c r="L1089" s="175"/>
      <c r="M1089" s="175"/>
      <c r="N1089" s="175"/>
      <c r="O1089" s="175"/>
      <c r="P1089" s="175"/>
      <c r="Q1089" s="175"/>
      <c r="R1089" s="200"/>
      <c r="S1089" s="175"/>
    </row>
    <row r="1090" spans="2:19" ht="12.75" customHeight="1">
      <c r="B1090" s="175"/>
      <c r="C1090" s="175"/>
      <c r="D1090" s="176"/>
      <c r="E1090" s="176"/>
      <c r="F1090" s="176"/>
      <c r="G1090" s="213"/>
      <c r="H1090" s="176"/>
      <c r="I1090" s="176"/>
      <c r="K1090" s="175"/>
      <c r="L1090" s="175"/>
      <c r="M1090" s="175"/>
      <c r="N1090" s="175"/>
      <c r="O1090" s="175"/>
      <c r="P1090" s="175"/>
      <c r="Q1090" s="175"/>
      <c r="R1090" s="200"/>
      <c r="S1090" s="175"/>
    </row>
    <row r="1091" spans="2:19" ht="12.75" customHeight="1">
      <c r="B1091" s="175"/>
      <c r="C1091" s="175"/>
      <c r="D1091" s="176"/>
      <c r="E1091" s="176"/>
      <c r="F1091" s="176"/>
      <c r="G1091" s="213"/>
      <c r="H1091" s="176"/>
      <c r="I1091" s="176"/>
      <c r="K1091" s="175"/>
      <c r="L1091" s="175"/>
      <c r="M1091" s="175"/>
      <c r="N1091" s="175"/>
      <c r="O1091" s="175"/>
      <c r="P1091" s="175"/>
      <c r="Q1091" s="175"/>
      <c r="R1091" s="200"/>
      <c r="S1091" s="175"/>
    </row>
    <row r="1092" spans="2:19" ht="12.75" customHeight="1">
      <c r="B1092" s="175"/>
      <c r="C1092" s="175"/>
      <c r="D1092" s="176"/>
      <c r="E1092" s="176"/>
      <c r="F1092" s="176"/>
      <c r="G1092" s="213"/>
      <c r="H1092" s="176"/>
      <c r="I1092" s="176"/>
      <c r="K1092" s="175"/>
      <c r="L1092" s="175"/>
      <c r="M1092" s="175"/>
      <c r="N1092" s="175"/>
      <c r="O1092" s="175"/>
      <c r="P1092" s="175"/>
      <c r="Q1092" s="175"/>
      <c r="R1092" s="200"/>
      <c r="S1092" s="175"/>
    </row>
    <row r="1093" spans="2:19" ht="12.75" customHeight="1">
      <c r="B1093" s="175"/>
      <c r="C1093" s="175"/>
      <c r="D1093" s="176"/>
      <c r="E1093" s="176"/>
      <c r="F1093" s="176"/>
      <c r="G1093" s="213"/>
      <c r="H1093" s="176"/>
      <c r="I1093" s="176"/>
      <c r="K1093" s="175"/>
      <c r="L1093" s="175"/>
      <c r="M1093" s="175"/>
      <c r="N1093" s="175"/>
      <c r="O1093" s="175"/>
      <c r="P1093" s="175"/>
      <c r="Q1093" s="175"/>
      <c r="R1093" s="200"/>
      <c r="S1093" s="175"/>
    </row>
    <row r="1094" spans="2:19" ht="12.75" customHeight="1">
      <c r="B1094" s="175"/>
      <c r="C1094" s="175"/>
      <c r="D1094" s="176"/>
      <c r="E1094" s="176"/>
      <c r="F1094" s="176"/>
      <c r="G1094" s="213"/>
      <c r="H1094" s="176"/>
      <c r="I1094" s="176"/>
      <c r="K1094" s="175"/>
      <c r="L1094" s="175"/>
      <c r="M1094" s="175"/>
      <c r="N1094" s="175"/>
      <c r="O1094" s="175"/>
      <c r="P1094" s="175"/>
      <c r="Q1094" s="175"/>
      <c r="R1094" s="200"/>
      <c r="S1094" s="175"/>
    </row>
    <row r="1095" spans="2:19" ht="12.75" customHeight="1">
      <c r="B1095" s="175"/>
      <c r="C1095" s="175"/>
      <c r="D1095" s="176"/>
      <c r="E1095" s="176"/>
      <c r="F1095" s="176"/>
      <c r="G1095" s="213"/>
      <c r="H1095" s="176"/>
      <c r="I1095" s="176"/>
      <c r="K1095" s="175"/>
      <c r="L1095" s="175"/>
      <c r="M1095" s="175"/>
      <c r="N1095" s="175"/>
      <c r="O1095" s="175"/>
      <c r="P1095" s="175"/>
      <c r="Q1095" s="175"/>
      <c r="R1095" s="200"/>
      <c r="S1095" s="175"/>
    </row>
    <row r="1096" spans="2:19" ht="12.75" customHeight="1">
      <c r="B1096" s="175"/>
      <c r="C1096" s="175"/>
      <c r="D1096" s="176"/>
      <c r="E1096" s="176"/>
      <c r="F1096" s="176"/>
      <c r="G1096" s="213"/>
      <c r="H1096" s="176"/>
      <c r="I1096" s="176"/>
      <c r="K1096" s="175"/>
      <c r="L1096" s="175"/>
      <c r="M1096" s="175"/>
      <c r="N1096" s="175"/>
      <c r="O1096" s="175"/>
      <c r="P1096" s="175"/>
      <c r="Q1096" s="175"/>
      <c r="R1096" s="200"/>
      <c r="S1096" s="175"/>
    </row>
    <row r="1097" spans="2:19" ht="12.75" customHeight="1">
      <c r="B1097" s="175"/>
      <c r="C1097" s="175"/>
      <c r="D1097" s="176"/>
      <c r="E1097" s="176"/>
      <c r="F1097" s="176"/>
      <c r="G1097" s="213"/>
      <c r="H1097" s="176"/>
      <c r="I1097" s="176"/>
      <c r="K1097" s="175"/>
      <c r="L1097" s="175"/>
      <c r="M1097" s="175"/>
      <c r="N1097" s="175"/>
      <c r="O1097" s="175"/>
      <c r="P1097" s="175"/>
      <c r="Q1097" s="175"/>
      <c r="R1097" s="200"/>
      <c r="S1097" s="175"/>
    </row>
    <row r="1098" spans="2:19" ht="12.75" customHeight="1">
      <c r="B1098" s="175"/>
      <c r="C1098" s="175"/>
      <c r="D1098" s="176"/>
      <c r="E1098" s="176"/>
      <c r="F1098" s="176"/>
      <c r="G1098" s="213"/>
      <c r="H1098" s="176"/>
      <c r="I1098" s="176"/>
      <c r="K1098" s="175"/>
      <c r="L1098" s="175"/>
      <c r="M1098" s="175"/>
      <c r="N1098" s="175"/>
      <c r="O1098" s="175"/>
      <c r="P1098" s="175"/>
      <c r="Q1098" s="175"/>
      <c r="R1098" s="200"/>
      <c r="S1098" s="175"/>
    </row>
    <row r="1099" spans="2:19" ht="12.75" customHeight="1">
      <c r="B1099" s="175"/>
      <c r="C1099" s="175"/>
      <c r="D1099" s="176"/>
      <c r="E1099" s="176"/>
      <c r="F1099" s="176"/>
      <c r="G1099" s="213"/>
      <c r="H1099" s="176"/>
      <c r="I1099" s="176"/>
      <c r="K1099" s="175"/>
      <c r="L1099" s="175"/>
      <c r="M1099" s="175"/>
      <c r="N1099" s="175"/>
      <c r="O1099" s="175"/>
      <c r="P1099" s="175"/>
      <c r="Q1099" s="175"/>
      <c r="R1099" s="200"/>
      <c r="S1099" s="175"/>
    </row>
    <row r="1100" spans="2:19" ht="12.75" customHeight="1">
      <c r="B1100" s="175"/>
      <c r="C1100" s="175"/>
      <c r="D1100" s="176"/>
      <c r="E1100" s="176"/>
      <c r="F1100" s="176"/>
      <c r="G1100" s="213"/>
      <c r="H1100" s="176"/>
      <c r="I1100" s="176"/>
      <c r="K1100" s="175"/>
      <c r="L1100" s="175"/>
      <c r="M1100" s="175"/>
      <c r="N1100" s="175"/>
      <c r="O1100" s="175"/>
      <c r="P1100" s="175"/>
      <c r="Q1100" s="175"/>
      <c r="R1100" s="200"/>
      <c r="S1100" s="175"/>
    </row>
    <row r="1101" spans="2:19" ht="12.75" customHeight="1">
      <c r="B1101" s="175"/>
      <c r="C1101" s="175"/>
      <c r="D1101" s="176"/>
      <c r="E1101" s="176"/>
      <c r="F1101" s="176"/>
      <c r="G1101" s="213"/>
      <c r="H1101" s="176"/>
      <c r="I1101" s="176"/>
      <c r="K1101" s="175"/>
      <c r="L1101" s="175"/>
      <c r="M1101" s="175"/>
      <c r="N1101" s="175"/>
      <c r="O1101" s="175"/>
      <c r="P1101" s="175"/>
      <c r="Q1101" s="175"/>
      <c r="R1101" s="200"/>
      <c r="S1101" s="175"/>
    </row>
    <row r="1102" spans="2:19" ht="12.75" customHeight="1">
      <c r="B1102" s="175"/>
      <c r="C1102" s="175"/>
      <c r="D1102" s="176"/>
      <c r="E1102" s="176"/>
      <c r="F1102" s="176"/>
      <c r="G1102" s="213"/>
      <c r="H1102" s="176"/>
      <c r="I1102" s="176"/>
      <c r="K1102" s="175"/>
      <c r="L1102" s="175"/>
      <c r="M1102" s="175"/>
      <c r="N1102" s="175"/>
      <c r="O1102" s="175"/>
      <c r="P1102" s="175"/>
      <c r="Q1102" s="175"/>
      <c r="R1102" s="200"/>
      <c r="S1102" s="175"/>
    </row>
    <row r="1103" spans="2:19" ht="12.75" customHeight="1">
      <c r="B1103" s="175"/>
      <c r="C1103" s="175"/>
      <c r="D1103" s="176"/>
      <c r="E1103" s="176"/>
      <c r="F1103" s="176"/>
      <c r="G1103" s="213"/>
      <c r="H1103" s="176"/>
      <c r="I1103" s="176"/>
      <c r="K1103" s="175"/>
      <c r="L1103" s="175"/>
      <c r="M1103" s="175"/>
      <c r="N1103" s="175"/>
      <c r="O1103" s="175"/>
      <c r="P1103" s="175"/>
      <c r="Q1103" s="175"/>
      <c r="R1103" s="200"/>
      <c r="S1103" s="175"/>
    </row>
    <row r="1104" spans="2:19" ht="12.75" customHeight="1">
      <c r="B1104" s="175"/>
      <c r="C1104" s="175"/>
      <c r="D1104" s="176"/>
      <c r="E1104" s="176"/>
      <c r="F1104" s="176"/>
      <c r="G1104" s="213"/>
      <c r="H1104" s="176"/>
      <c r="I1104" s="176"/>
      <c r="K1104" s="175"/>
      <c r="L1104" s="175"/>
      <c r="M1104" s="175"/>
      <c r="N1104" s="175"/>
      <c r="O1104" s="175"/>
      <c r="P1104" s="175"/>
      <c r="Q1104" s="175"/>
      <c r="R1104" s="200"/>
      <c r="S1104" s="175"/>
    </row>
    <row r="1105" spans="2:19" ht="12.75" customHeight="1">
      <c r="B1105" s="175"/>
      <c r="C1105" s="175"/>
      <c r="D1105" s="176"/>
      <c r="E1105" s="176"/>
      <c r="F1105" s="176"/>
      <c r="G1105" s="213"/>
      <c r="H1105" s="176"/>
      <c r="I1105" s="176"/>
      <c r="K1105" s="175"/>
      <c r="L1105" s="175"/>
      <c r="M1105" s="175"/>
      <c r="N1105" s="175"/>
      <c r="O1105" s="175"/>
      <c r="P1105" s="175"/>
      <c r="Q1105" s="175"/>
      <c r="R1105" s="200"/>
      <c r="S1105" s="175"/>
    </row>
    <row r="1106" spans="2:19" ht="12.75" customHeight="1">
      <c r="B1106" s="175"/>
      <c r="C1106" s="175"/>
      <c r="D1106" s="176"/>
      <c r="E1106" s="176"/>
      <c r="F1106" s="176"/>
      <c r="G1106" s="213"/>
      <c r="H1106" s="176"/>
      <c r="I1106" s="176"/>
      <c r="K1106" s="175"/>
      <c r="L1106" s="175"/>
      <c r="M1106" s="175"/>
      <c r="N1106" s="175"/>
      <c r="O1106" s="175"/>
      <c r="P1106" s="175"/>
      <c r="Q1106" s="175"/>
      <c r="R1106" s="200"/>
      <c r="S1106" s="175"/>
    </row>
    <row r="1107" spans="2:19" ht="12.75" customHeight="1">
      <c r="B1107" s="175"/>
      <c r="C1107" s="175"/>
      <c r="D1107" s="176"/>
      <c r="E1107" s="176"/>
      <c r="F1107" s="176"/>
      <c r="G1107" s="213"/>
      <c r="H1107" s="176"/>
      <c r="I1107" s="176"/>
      <c r="K1107" s="175"/>
      <c r="L1107" s="175"/>
      <c r="M1107" s="175"/>
      <c r="N1107" s="175"/>
      <c r="O1107" s="175"/>
      <c r="P1107" s="175"/>
      <c r="Q1107" s="175"/>
      <c r="R1107" s="200"/>
      <c r="S1107" s="175"/>
    </row>
    <row r="1108" spans="2:19" ht="12.75" customHeight="1">
      <c r="B1108" s="175"/>
      <c r="C1108" s="175"/>
      <c r="D1108" s="176"/>
      <c r="E1108" s="176"/>
      <c r="F1108" s="176"/>
      <c r="G1108" s="213"/>
      <c r="H1108" s="176"/>
      <c r="I1108" s="176"/>
      <c r="K1108" s="175"/>
      <c r="L1108" s="175"/>
      <c r="M1108" s="175"/>
      <c r="N1108" s="175"/>
      <c r="O1108" s="175"/>
      <c r="P1108" s="175"/>
      <c r="Q1108" s="175"/>
      <c r="R1108" s="200"/>
      <c r="S1108" s="175"/>
    </row>
    <row r="1109" spans="2:19" ht="12.75" customHeight="1">
      <c r="B1109" s="175"/>
      <c r="C1109" s="175"/>
      <c r="D1109" s="176"/>
      <c r="E1109" s="176"/>
      <c r="F1109" s="176"/>
      <c r="G1109" s="213"/>
      <c r="H1109" s="176"/>
      <c r="I1109" s="176"/>
      <c r="K1109" s="175"/>
      <c r="L1109" s="175"/>
      <c r="M1109" s="175"/>
      <c r="N1109" s="175"/>
      <c r="O1109" s="175"/>
      <c r="P1109" s="175"/>
      <c r="Q1109" s="175"/>
      <c r="R1109" s="200"/>
      <c r="S1109" s="175"/>
    </row>
    <row r="1110" spans="2:19" ht="12.75" customHeight="1">
      <c r="B1110" s="175"/>
      <c r="C1110" s="175"/>
      <c r="D1110" s="176"/>
      <c r="E1110" s="176"/>
      <c r="F1110" s="176"/>
      <c r="G1110" s="213"/>
      <c r="H1110" s="176"/>
      <c r="I1110" s="176"/>
      <c r="K1110" s="175"/>
      <c r="L1110" s="175"/>
      <c r="M1110" s="175"/>
      <c r="N1110" s="175"/>
      <c r="O1110" s="175"/>
      <c r="P1110" s="175"/>
      <c r="Q1110" s="175"/>
      <c r="R1110" s="200"/>
      <c r="S1110" s="175"/>
    </row>
    <row r="1111" spans="2:19" ht="12.75" customHeight="1">
      <c r="B1111" s="175"/>
      <c r="C1111" s="175"/>
      <c r="D1111" s="176"/>
      <c r="E1111" s="176"/>
      <c r="F1111" s="176"/>
      <c r="G1111" s="213"/>
      <c r="H1111" s="176"/>
      <c r="I1111" s="176"/>
      <c r="K1111" s="175"/>
      <c r="L1111" s="175"/>
      <c r="M1111" s="175"/>
      <c r="N1111" s="175"/>
      <c r="O1111" s="175"/>
      <c r="P1111" s="175"/>
      <c r="Q1111" s="175"/>
      <c r="R1111" s="200"/>
      <c r="S1111" s="175"/>
    </row>
    <row r="1112" spans="2:19" ht="12.75" customHeight="1">
      <c r="B1112" s="175"/>
      <c r="C1112" s="175"/>
      <c r="D1112" s="176"/>
      <c r="E1112" s="176"/>
      <c r="F1112" s="176"/>
      <c r="G1112" s="213"/>
      <c r="H1112" s="176"/>
      <c r="I1112" s="176"/>
      <c r="K1112" s="175"/>
      <c r="L1112" s="175"/>
      <c r="M1112" s="175"/>
      <c r="N1112" s="175"/>
      <c r="O1112" s="175"/>
      <c r="P1112" s="175"/>
      <c r="Q1112" s="175"/>
      <c r="R1112" s="200"/>
      <c r="S1112" s="175"/>
    </row>
    <row r="1113" spans="2:19" ht="12.75" customHeight="1">
      <c r="B1113" s="175"/>
      <c r="C1113" s="175"/>
      <c r="D1113" s="176"/>
      <c r="E1113" s="176"/>
      <c r="F1113" s="176"/>
      <c r="G1113" s="213"/>
      <c r="H1113" s="176"/>
      <c r="I1113" s="176"/>
      <c r="K1113" s="175"/>
      <c r="L1113" s="175"/>
      <c r="M1113" s="175"/>
      <c r="N1113" s="175"/>
      <c r="O1113" s="175"/>
      <c r="P1113" s="175"/>
      <c r="Q1113" s="175"/>
      <c r="R1113" s="200"/>
      <c r="S1113" s="175"/>
    </row>
    <row r="1114" spans="2:19" ht="12.75" customHeight="1">
      <c r="B1114" s="175"/>
      <c r="C1114" s="175"/>
      <c r="D1114" s="176"/>
      <c r="E1114" s="176"/>
      <c r="F1114" s="176"/>
      <c r="G1114" s="213"/>
      <c r="H1114" s="176"/>
      <c r="I1114" s="176"/>
      <c r="K1114" s="175"/>
      <c r="L1114" s="175"/>
      <c r="M1114" s="175"/>
      <c r="N1114" s="175"/>
      <c r="O1114" s="175"/>
      <c r="P1114" s="175"/>
      <c r="Q1114" s="175"/>
      <c r="R1114" s="200"/>
      <c r="S1114" s="175"/>
    </row>
    <row r="1115" spans="2:19" ht="12.75" customHeight="1">
      <c r="B1115" s="175"/>
      <c r="C1115" s="175"/>
      <c r="D1115" s="176"/>
      <c r="E1115" s="176"/>
      <c r="F1115" s="176"/>
      <c r="G1115" s="213"/>
      <c r="H1115" s="176"/>
      <c r="I1115" s="176"/>
      <c r="K1115" s="175"/>
      <c r="L1115" s="175"/>
      <c r="M1115" s="175"/>
      <c r="N1115" s="175"/>
      <c r="O1115" s="175"/>
      <c r="P1115" s="175"/>
      <c r="Q1115" s="175"/>
      <c r="R1115" s="200"/>
      <c r="S1115" s="175"/>
    </row>
    <row r="1116" spans="2:19" ht="12.75" customHeight="1">
      <c r="B1116" s="175"/>
      <c r="C1116" s="175"/>
      <c r="D1116" s="176"/>
      <c r="E1116" s="176"/>
      <c r="F1116" s="176"/>
      <c r="G1116" s="213"/>
      <c r="H1116" s="176"/>
      <c r="I1116" s="176"/>
      <c r="K1116" s="175"/>
      <c r="L1116" s="175"/>
      <c r="M1116" s="175"/>
      <c r="N1116" s="175"/>
      <c r="O1116" s="175"/>
      <c r="P1116" s="175"/>
      <c r="Q1116" s="175"/>
      <c r="R1116" s="200"/>
      <c r="S1116" s="175"/>
    </row>
    <row r="1117" spans="2:19" ht="12.75" customHeight="1">
      <c r="B1117" s="175"/>
      <c r="C1117" s="175"/>
      <c r="D1117" s="176"/>
      <c r="E1117" s="176"/>
      <c r="F1117" s="176"/>
      <c r="G1117" s="213"/>
      <c r="H1117" s="176"/>
      <c r="I1117" s="176"/>
      <c r="K1117" s="175"/>
      <c r="L1117" s="175"/>
      <c r="M1117" s="175"/>
      <c r="N1117" s="175"/>
      <c r="O1117" s="175"/>
      <c r="P1117" s="175"/>
      <c r="Q1117" s="175"/>
      <c r="R1117" s="200"/>
      <c r="S1117" s="175"/>
    </row>
    <row r="1118" spans="2:19" ht="12.75" customHeight="1">
      <c r="B1118" s="175"/>
      <c r="C1118" s="175"/>
      <c r="D1118" s="176"/>
      <c r="E1118" s="176"/>
      <c r="F1118" s="176"/>
      <c r="G1118" s="213"/>
      <c r="H1118" s="176"/>
      <c r="I1118" s="176"/>
      <c r="K1118" s="175"/>
      <c r="L1118" s="175"/>
      <c r="M1118" s="175"/>
      <c r="N1118" s="175"/>
      <c r="O1118" s="175"/>
      <c r="P1118" s="175"/>
      <c r="Q1118" s="175"/>
      <c r="R1118" s="200"/>
      <c r="S1118" s="175"/>
    </row>
    <row r="1119" spans="2:19" ht="12.75" customHeight="1">
      <c r="B1119" s="175"/>
      <c r="C1119" s="175"/>
      <c r="D1119" s="176"/>
      <c r="E1119" s="176"/>
      <c r="F1119" s="176"/>
      <c r="G1119" s="213"/>
      <c r="H1119" s="176"/>
      <c r="I1119" s="176"/>
      <c r="K1119" s="175"/>
      <c r="L1119" s="175"/>
      <c r="M1119" s="175"/>
      <c r="N1119" s="175"/>
      <c r="O1119" s="175"/>
      <c r="P1119" s="175"/>
      <c r="Q1119" s="175"/>
      <c r="R1119" s="200"/>
      <c r="S1119" s="175"/>
    </row>
    <row r="1120" spans="2:19" ht="12.75" customHeight="1">
      <c r="B1120" s="175"/>
      <c r="C1120" s="175"/>
      <c r="D1120" s="176"/>
      <c r="E1120" s="176"/>
      <c r="F1120" s="176"/>
      <c r="G1120" s="213"/>
      <c r="H1120" s="176"/>
      <c r="I1120" s="176"/>
      <c r="K1120" s="175"/>
      <c r="L1120" s="175"/>
      <c r="M1120" s="175"/>
      <c r="N1120" s="175"/>
      <c r="O1120" s="175"/>
      <c r="P1120" s="175"/>
      <c r="Q1120" s="175"/>
      <c r="R1120" s="200"/>
      <c r="S1120" s="175"/>
    </row>
    <row r="1121" spans="2:19" ht="12.75" customHeight="1">
      <c r="B1121" s="175"/>
      <c r="C1121" s="175"/>
      <c r="D1121" s="176"/>
      <c r="E1121" s="176"/>
      <c r="F1121" s="176"/>
      <c r="G1121" s="213"/>
      <c r="H1121" s="176"/>
      <c r="I1121" s="176"/>
      <c r="K1121" s="175"/>
      <c r="L1121" s="175"/>
      <c r="M1121" s="175"/>
      <c r="N1121" s="175"/>
      <c r="O1121" s="175"/>
      <c r="P1121" s="175"/>
      <c r="Q1121" s="175"/>
      <c r="R1121" s="200"/>
      <c r="S1121" s="175"/>
    </row>
    <row r="1122" spans="2:19" ht="12.75" customHeight="1">
      <c r="B1122" s="175"/>
      <c r="C1122" s="175"/>
      <c r="D1122" s="176"/>
      <c r="E1122" s="176"/>
      <c r="F1122" s="176"/>
      <c r="G1122" s="213"/>
      <c r="H1122" s="176"/>
      <c r="I1122" s="176"/>
      <c r="K1122" s="175"/>
      <c r="L1122" s="175"/>
      <c r="M1122" s="175"/>
      <c r="N1122" s="175"/>
      <c r="O1122" s="175"/>
      <c r="P1122" s="175"/>
      <c r="Q1122" s="175"/>
      <c r="R1122" s="200"/>
      <c r="S1122" s="175"/>
    </row>
    <row r="1123" spans="2:19" ht="12.75" customHeight="1">
      <c r="B1123" s="175"/>
      <c r="C1123" s="175"/>
      <c r="D1123" s="176"/>
      <c r="E1123" s="176"/>
      <c r="F1123" s="176"/>
      <c r="G1123" s="213"/>
      <c r="H1123" s="176"/>
      <c r="I1123" s="176"/>
      <c r="K1123" s="175"/>
      <c r="L1123" s="175"/>
      <c r="M1123" s="175"/>
      <c r="N1123" s="175"/>
      <c r="O1123" s="175"/>
      <c r="P1123" s="175"/>
      <c r="Q1123" s="175"/>
      <c r="R1123" s="200"/>
      <c r="S1123" s="175"/>
    </row>
    <row r="1124" spans="2:19" ht="12.75" customHeight="1">
      <c r="B1124" s="175"/>
      <c r="C1124" s="175"/>
      <c r="D1124" s="176"/>
      <c r="E1124" s="176"/>
      <c r="F1124" s="176"/>
      <c r="G1124" s="213"/>
      <c r="H1124" s="176"/>
      <c r="I1124" s="176"/>
      <c r="K1124" s="175"/>
      <c r="L1124" s="175"/>
      <c r="M1124" s="175"/>
      <c r="N1124" s="175"/>
      <c r="O1124" s="175"/>
      <c r="P1124" s="175"/>
      <c r="Q1124" s="175"/>
      <c r="R1124" s="200"/>
      <c r="S1124" s="175"/>
    </row>
    <row r="1125" spans="2:19" ht="12.75" customHeight="1">
      <c r="B1125" s="175"/>
      <c r="C1125" s="175"/>
      <c r="D1125" s="176"/>
      <c r="E1125" s="176"/>
      <c r="F1125" s="176"/>
      <c r="G1125" s="213"/>
      <c r="H1125" s="176"/>
      <c r="I1125" s="176"/>
      <c r="K1125" s="175"/>
      <c r="L1125" s="175"/>
      <c r="M1125" s="175"/>
      <c r="N1125" s="175"/>
      <c r="O1125" s="175"/>
      <c r="P1125" s="175"/>
      <c r="Q1125" s="175"/>
      <c r="R1125" s="200"/>
      <c r="S1125" s="175"/>
    </row>
    <row r="1126" spans="2:19" ht="12.75" customHeight="1">
      <c r="B1126" s="175"/>
      <c r="C1126" s="175"/>
      <c r="D1126" s="176"/>
      <c r="E1126" s="176"/>
      <c r="F1126" s="176"/>
      <c r="G1126" s="213"/>
      <c r="H1126" s="176"/>
      <c r="I1126" s="176"/>
      <c r="K1126" s="175"/>
      <c r="L1126" s="175"/>
      <c r="M1126" s="175"/>
      <c r="N1126" s="175"/>
      <c r="O1126" s="175"/>
      <c r="P1126" s="175"/>
      <c r="Q1126" s="175"/>
      <c r="R1126" s="200"/>
      <c r="S1126" s="175"/>
    </row>
    <row r="1127" spans="2:19" ht="12.75" customHeight="1">
      <c r="B1127" s="175"/>
      <c r="C1127" s="175"/>
      <c r="D1127" s="176"/>
      <c r="E1127" s="176"/>
      <c r="F1127" s="176"/>
      <c r="G1127" s="213"/>
      <c r="H1127" s="176"/>
      <c r="I1127" s="176"/>
      <c r="K1127" s="175"/>
      <c r="L1127" s="175"/>
      <c r="M1127" s="175"/>
      <c r="N1127" s="175"/>
      <c r="O1127" s="175"/>
      <c r="P1127" s="175"/>
      <c r="Q1127" s="175"/>
      <c r="R1127" s="200"/>
      <c r="S1127" s="175"/>
    </row>
    <row r="1128" spans="2:19" ht="12.75" customHeight="1">
      <c r="B1128" s="175"/>
      <c r="C1128" s="175"/>
      <c r="D1128" s="176"/>
      <c r="E1128" s="176"/>
      <c r="F1128" s="176"/>
      <c r="G1128" s="213"/>
      <c r="H1128" s="176"/>
      <c r="I1128" s="176"/>
      <c r="K1128" s="175"/>
      <c r="L1128" s="175"/>
      <c r="M1128" s="175"/>
      <c r="N1128" s="175"/>
      <c r="O1128" s="175"/>
      <c r="P1128" s="175"/>
      <c r="Q1128" s="175"/>
      <c r="R1128" s="200"/>
      <c r="S1128" s="175"/>
    </row>
    <row r="1129" spans="2:19" ht="12.75" customHeight="1">
      <c r="B1129" s="175"/>
      <c r="C1129" s="175"/>
      <c r="D1129" s="176"/>
      <c r="E1129" s="176"/>
      <c r="F1129" s="176"/>
      <c r="G1129" s="213"/>
      <c r="H1129" s="176"/>
      <c r="I1129" s="176"/>
      <c r="K1129" s="175"/>
      <c r="L1129" s="175"/>
      <c r="M1129" s="175"/>
      <c r="N1129" s="175"/>
      <c r="O1129" s="175"/>
      <c r="P1129" s="175"/>
      <c r="Q1129" s="175"/>
      <c r="R1129" s="200"/>
      <c r="S1129" s="175"/>
    </row>
    <row r="1130" spans="2:19" ht="12.75" customHeight="1">
      <c r="B1130" s="175"/>
      <c r="C1130" s="175"/>
      <c r="D1130" s="176"/>
      <c r="E1130" s="176"/>
      <c r="F1130" s="176"/>
      <c r="G1130" s="213"/>
      <c r="H1130" s="176"/>
      <c r="I1130" s="176"/>
      <c r="K1130" s="175"/>
      <c r="L1130" s="175"/>
      <c r="M1130" s="175"/>
      <c r="N1130" s="175"/>
      <c r="O1130" s="175"/>
      <c r="P1130" s="175"/>
      <c r="Q1130" s="175"/>
      <c r="R1130" s="200"/>
      <c r="S1130" s="175"/>
    </row>
    <row r="1131" spans="2:19" ht="12.75" customHeight="1">
      <c r="B1131" s="175"/>
      <c r="C1131" s="175"/>
      <c r="D1131" s="176"/>
      <c r="E1131" s="176"/>
      <c r="F1131" s="176"/>
      <c r="G1131" s="213"/>
      <c r="H1131" s="176"/>
      <c r="I1131" s="176"/>
      <c r="K1131" s="175"/>
      <c r="L1131" s="175"/>
      <c r="M1131" s="175"/>
      <c r="N1131" s="175"/>
      <c r="O1131" s="175"/>
      <c r="P1131" s="175"/>
      <c r="Q1131" s="175"/>
      <c r="R1131" s="200"/>
      <c r="S1131" s="175"/>
    </row>
    <row r="1132" spans="2:19" ht="12.75" customHeight="1">
      <c r="B1132" s="175"/>
      <c r="C1132" s="175"/>
      <c r="D1132" s="176"/>
      <c r="E1132" s="176"/>
      <c r="F1132" s="176"/>
      <c r="G1132" s="213"/>
      <c r="H1132" s="176"/>
      <c r="I1132" s="176"/>
      <c r="K1132" s="175"/>
      <c r="L1132" s="175"/>
      <c r="M1132" s="175"/>
      <c r="N1132" s="175"/>
      <c r="O1132" s="175"/>
      <c r="P1132" s="175"/>
      <c r="Q1132" s="175"/>
      <c r="R1132" s="200"/>
      <c r="S1132" s="175"/>
    </row>
    <row r="1133" spans="2:19" ht="12.75" customHeight="1">
      <c r="B1133" s="175"/>
      <c r="C1133" s="175"/>
      <c r="D1133" s="176"/>
      <c r="E1133" s="176"/>
      <c r="F1133" s="176"/>
      <c r="G1133" s="213"/>
      <c r="H1133" s="176"/>
      <c r="I1133" s="176"/>
      <c r="K1133" s="175"/>
      <c r="L1133" s="175"/>
      <c r="M1133" s="175"/>
      <c r="N1133" s="175"/>
      <c r="O1133" s="175"/>
      <c r="P1133" s="175"/>
      <c r="Q1133" s="175"/>
      <c r="R1133" s="200"/>
      <c r="S1133" s="175"/>
    </row>
    <row r="1134" spans="2:19" ht="12.75" customHeight="1">
      <c r="B1134" s="175"/>
      <c r="C1134" s="175"/>
      <c r="D1134" s="176"/>
      <c r="E1134" s="176"/>
      <c r="F1134" s="176"/>
      <c r="G1134" s="213"/>
      <c r="H1134" s="176"/>
      <c r="I1134" s="176"/>
      <c r="K1134" s="175"/>
      <c r="L1134" s="175"/>
      <c r="M1134" s="175"/>
      <c r="N1134" s="175"/>
      <c r="O1134" s="175"/>
      <c r="P1134" s="175"/>
      <c r="Q1134" s="175"/>
      <c r="R1134" s="200"/>
      <c r="S1134" s="175"/>
    </row>
    <row r="1135" spans="2:19" ht="12.75" customHeight="1">
      <c r="B1135" s="175"/>
      <c r="C1135" s="175"/>
      <c r="D1135" s="176"/>
      <c r="E1135" s="176"/>
      <c r="F1135" s="176"/>
      <c r="G1135" s="213"/>
      <c r="H1135" s="176"/>
      <c r="I1135" s="176"/>
      <c r="K1135" s="175"/>
      <c r="L1135" s="175"/>
      <c r="M1135" s="175"/>
      <c r="N1135" s="175"/>
      <c r="O1135" s="175"/>
      <c r="P1135" s="175"/>
      <c r="Q1135" s="175"/>
      <c r="R1135" s="200"/>
      <c r="S1135" s="175"/>
    </row>
    <row r="1136" spans="2:19" ht="12.75" customHeight="1">
      <c r="B1136" s="175"/>
      <c r="C1136" s="175"/>
      <c r="D1136" s="176"/>
      <c r="E1136" s="176"/>
      <c r="F1136" s="176"/>
      <c r="G1136" s="213"/>
      <c r="H1136" s="176"/>
      <c r="I1136" s="176"/>
      <c r="K1136" s="175"/>
      <c r="L1136" s="175"/>
      <c r="M1136" s="175"/>
      <c r="N1136" s="175"/>
      <c r="O1136" s="175"/>
      <c r="P1136" s="175"/>
      <c r="Q1136" s="175"/>
      <c r="R1136" s="200"/>
      <c r="S1136" s="175"/>
    </row>
    <row r="1137" spans="2:19" ht="12.75" customHeight="1">
      <c r="B1137" s="175"/>
      <c r="C1137" s="175"/>
      <c r="D1137" s="176"/>
      <c r="E1137" s="176"/>
      <c r="F1137" s="176"/>
      <c r="G1137" s="213"/>
      <c r="H1137" s="176"/>
      <c r="I1137" s="176"/>
      <c r="K1137" s="175"/>
      <c r="L1137" s="175"/>
      <c r="M1137" s="175"/>
      <c r="N1137" s="175"/>
      <c r="O1137" s="175"/>
      <c r="P1137" s="175"/>
      <c r="Q1137" s="175"/>
      <c r="R1137" s="200"/>
      <c r="S1137" s="175"/>
    </row>
    <row r="1138" spans="2:19" ht="12.75" customHeight="1">
      <c r="B1138" s="175"/>
      <c r="C1138" s="175"/>
      <c r="D1138" s="176"/>
      <c r="E1138" s="176"/>
      <c r="F1138" s="176"/>
      <c r="G1138" s="213"/>
      <c r="H1138" s="176"/>
      <c r="I1138" s="176"/>
      <c r="K1138" s="175"/>
      <c r="L1138" s="175"/>
      <c r="M1138" s="175"/>
      <c r="N1138" s="175"/>
      <c r="O1138" s="175"/>
      <c r="P1138" s="175"/>
      <c r="Q1138" s="175"/>
      <c r="R1138" s="200"/>
      <c r="S1138" s="175"/>
    </row>
    <row r="1139" spans="2:19" ht="12.75" customHeight="1">
      <c r="B1139" s="175"/>
      <c r="C1139" s="175"/>
      <c r="D1139" s="176"/>
      <c r="E1139" s="176"/>
      <c r="F1139" s="176"/>
      <c r="G1139" s="213"/>
      <c r="H1139" s="176"/>
      <c r="I1139" s="176"/>
      <c r="K1139" s="175"/>
      <c r="L1139" s="175"/>
      <c r="M1139" s="175"/>
      <c r="N1139" s="175"/>
      <c r="O1139" s="175"/>
      <c r="P1139" s="175"/>
      <c r="Q1139" s="175"/>
      <c r="R1139" s="200"/>
      <c r="S1139" s="175"/>
    </row>
    <row r="1140" spans="2:19" ht="12.75" customHeight="1">
      <c r="B1140" s="175"/>
      <c r="C1140" s="175"/>
      <c r="D1140" s="176"/>
      <c r="E1140" s="176"/>
      <c r="F1140" s="176"/>
      <c r="G1140" s="213"/>
      <c r="H1140" s="176"/>
      <c r="I1140" s="176"/>
      <c r="K1140" s="175"/>
      <c r="L1140" s="175"/>
      <c r="M1140" s="175"/>
      <c r="N1140" s="175"/>
      <c r="O1140" s="175"/>
      <c r="P1140" s="175"/>
      <c r="Q1140" s="175"/>
      <c r="R1140" s="200"/>
      <c r="S1140" s="175"/>
    </row>
    <row r="1141" spans="2:19" ht="12.75" customHeight="1">
      <c r="B1141" s="175"/>
      <c r="C1141" s="175"/>
      <c r="D1141" s="176"/>
      <c r="E1141" s="176"/>
      <c r="F1141" s="176"/>
      <c r="G1141" s="213"/>
      <c r="H1141" s="176"/>
      <c r="I1141" s="176"/>
      <c r="K1141" s="175"/>
      <c r="L1141" s="175"/>
      <c r="M1141" s="175"/>
      <c r="N1141" s="175"/>
      <c r="O1141" s="175"/>
      <c r="P1141" s="175"/>
      <c r="Q1141" s="175"/>
      <c r="R1141" s="200"/>
      <c r="S1141" s="175"/>
    </row>
    <row r="1142" spans="2:19" ht="12.75" customHeight="1">
      <c r="B1142" s="175"/>
      <c r="C1142" s="175"/>
      <c r="D1142" s="176"/>
      <c r="E1142" s="176"/>
      <c r="F1142" s="176"/>
      <c r="G1142" s="213"/>
      <c r="H1142" s="176"/>
      <c r="I1142" s="176"/>
      <c r="K1142" s="175"/>
      <c r="L1142" s="175"/>
      <c r="M1142" s="175"/>
      <c r="N1142" s="175"/>
      <c r="O1142" s="175"/>
      <c r="P1142" s="175"/>
      <c r="Q1142" s="175"/>
      <c r="R1142" s="200"/>
      <c r="S1142" s="175"/>
    </row>
    <row r="1143" spans="2:19" ht="12.75" customHeight="1">
      <c r="B1143" s="175"/>
      <c r="C1143" s="175"/>
      <c r="D1143" s="176"/>
      <c r="E1143" s="176"/>
      <c r="F1143" s="176"/>
      <c r="G1143" s="213"/>
      <c r="H1143" s="176"/>
      <c r="I1143" s="176"/>
      <c r="K1143" s="175"/>
      <c r="L1143" s="175"/>
      <c r="M1143" s="175"/>
      <c r="N1143" s="175"/>
      <c r="O1143" s="175"/>
      <c r="P1143" s="175"/>
      <c r="Q1143" s="175"/>
      <c r="R1143" s="200"/>
      <c r="S1143" s="175"/>
    </row>
    <row r="1144" spans="2:19" ht="12.75" customHeight="1">
      <c r="B1144" s="175"/>
      <c r="C1144" s="175"/>
      <c r="D1144" s="176"/>
      <c r="E1144" s="176"/>
      <c r="F1144" s="176"/>
      <c r="G1144" s="213"/>
      <c r="H1144" s="176"/>
      <c r="I1144" s="176"/>
      <c r="K1144" s="175"/>
      <c r="L1144" s="175"/>
      <c r="M1144" s="175"/>
      <c r="N1144" s="175"/>
      <c r="O1144" s="175"/>
      <c r="P1144" s="175"/>
      <c r="Q1144" s="175"/>
      <c r="R1144" s="200"/>
      <c r="S1144" s="175"/>
    </row>
    <row r="1145" spans="2:19" ht="12.75" customHeight="1">
      <c r="B1145" s="175"/>
      <c r="C1145" s="175"/>
      <c r="D1145" s="176"/>
      <c r="E1145" s="176"/>
      <c r="F1145" s="176"/>
      <c r="G1145" s="213"/>
      <c r="H1145" s="176"/>
      <c r="I1145" s="176"/>
      <c r="K1145" s="175"/>
      <c r="L1145" s="175"/>
      <c r="M1145" s="175"/>
      <c r="N1145" s="175"/>
      <c r="O1145" s="175"/>
      <c r="P1145" s="175"/>
      <c r="Q1145" s="175"/>
      <c r="R1145" s="200"/>
      <c r="S1145" s="175"/>
    </row>
    <row r="1146" spans="2:19" ht="12.75" customHeight="1">
      <c r="B1146" s="175"/>
      <c r="C1146" s="175"/>
      <c r="D1146" s="176"/>
      <c r="E1146" s="176"/>
      <c r="F1146" s="176"/>
      <c r="G1146" s="213"/>
      <c r="H1146" s="176"/>
      <c r="I1146" s="176"/>
      <c r="K1146" s="175"/>
      <c r="L1146" s="175"/>
      <c r="M1146" s="175"/>
      <c r="N1146" s="175"/>
      <c r="O1146" s="175"/>
      <c r="P1146" s="175"/>
      <c r="Q1146" s="175"/>
      <c r="R1146" s="200"/>
      <c r="S1146" s="175"/>
    </row>
    <row r="1147" spans="2:19" ht="12.75" customHeight="1">
      <c r="B1147" s="175"/>
      <c r="C1147" s="175"/>
      <c r="D1147" s="176"/>
      <c r="E1147" s="176"/>
      <c r="F1147" s="176"/>
      <c r="G1147" s="213"/>
      <c r="H1147" s="176"/>
      <c r="I1147" s="176"/>
      <c r="K1147" s="175"/>
      <c r="L1147" s="175"/>
      <c r="M1147" s="175"/>
      <c r="N1147" s="175"/>
      <c r="O1147" s="175"/>
      <c r="P1147" s="175"/>
      <c r="Q1147" s="175"/>
      <c r="R1147" s="200"/>
      <c r="S1147" s="175"/>
    </row>
    <row r="1148" spans="2:19" ht="12.75" customHeight="1">
      <c r="B1148" s="175"/>
      <c r="C1148" s="175"/>
      <c r="D1148" s="176"/>
      <c r="E1148" s="176"/>
      <c r="F1148" s="176"/>
      <c r="G1148" s="213"/>
      <c r="H1148" s="176"/>
      <c r="I1148" s="176"/>
      <c r="K1148" s="175"/>
      <c r="L1148" s="175"/>
      <c r="M1148" s="175"/>
      <c r="N1148" s="175"/>
      <c r="O1148" s="175"/>
      <c r="P1148" s="175"/>
      <c r="Q1148" s="175"/>
      <c r="R1148" s="200"/>
      <c r="S1148" s="175"/>
    </row>
    <row r="1149" spans="2:19" ht="12.75" customHeight="1">
      <c r="B1149" s="175"/>
      <c r="C1149" s="175"/>
      <c r="D1149" s="176"/>
      <c r="E1149" s="176"/>
      <c r="F1149" s="176"/>
      <c r="G1149" s="213"/>
      <c r="H1149" s="176"/>
      <c r="I1149" s="176"/>
      <c r="K1149" s="175"/>
      <c r="L1149" s="175"/>
      <c r="M1149" s="175"/>
      <c r="N1149" s="175"/>
      <c r="O1149" s="175"/>
      <c r="P1149" s="175"/>
      <c r="Q1149" s="175"/>
      <c r="R1149" s="200"/>
      <c r="S1149" s="175"/>
    </row>
    <row r="1150" spans="2:19" ht="12.75" customHeight="1">
      <c r="B1150" s="175"/>
      <c r="C1150" s="175"/>
      <c r="D1150" s="176"/>
      <c r="E1150" s="176"/>
      <c r="F1150" s="176"/>
      <c r="G1150" s="213"/>
      <c r="H1150" s="176"/>
      <c r="I1150" s="176"/>
      <c r="K1150" s="175"/>
      <c r="L1150" s="175"/>
      <c r="M1150" s="175"/>
      <c r="N1150" s="175"/>
      <c r="O1150" s="175"/>
      <c r="P1150" s="175"/>
      <c r="Q1150" s="175"/>
      <c r="R1150" s="200"/>
      <c r="S1150" s="175"/>
    </row>
    <row r="1151" spans="2:19" ht="12.75" customHeight="1">
      <c r="B1151" s="175"/>
      <c r="C1151" s="175"/>
      <c r="D1151" s="176"/>
      <c r="E1151" s="176"/>
      <c r="F1151" s="176"/>
      <c r="G1151" s="213"/>
      <c r="H1151" s="176"/>
      <c r="I1151" s="176"/>
      <c r="K1151" s="175"/>
      <c r="L1151" s="175"/>
      <c r="M1151" s="175"/>
      <c r="N1151" s="175"/>
      <c r="O1151" s="175"/>
      <c r="P1151" s="175"/>
      <c r="Q1151" s="175"/>
      <c r="R1151" s="200"/>
      <c r="S1151" s="175"/>
    </row>
    <row r="1152" spans="2:19" ht="12.75" customHeight="1">
      <c r="B1152" s="175"/>
      <c r="C1152" s="175"/>
      <c r="D1152" s="176"/>
      <c r="E1152" s="176"/>
      <c r="F1152" s="176"/>
      <c r="G1152" s="213"/>
      <c r="H1152" s="176"/>
      <c r="I1152" s="176"/>
      <c r="K1152" s="175"/>
      <c r="L1152" s="175"/>
      <c r="M1152" s="175"/>
      <c r="N1152" s="175"/>
      <c r="O1152" s="175"/>
      <c r="P1152" s="175"/>
      <c r="Q1152" s="175"/>
      <c r="R1152" s="200"/>
      <c r="S1152" s="175"/>
    </row>
    <row r="1153" spans="2:19" ht="12.75" customHeight="1">
      <c r="B1153" s="175"/>
      <c r="C1153" s="175"/>
      <c r="D1153" s="176"/>
      <c r="E1153" s="176"/>
      <c r="F1153" s="176"/>
      <c r="G1153" s="213"/>
      <c r="H1153" s="176"/>
      <c r="I1153" s="176"/>
      <c r="K1153" s="175"/>
      <c r="L1153" s="175"/>
      <c r="M1153" s="175"/>
      <c r="N1153" s="175"/>
      <c r="O1153" s="175"/>
      <c r="P1153" s="175"/>
      <c r="Q1153" s="175"/>
      <c r="R1153" s="200"/>
      <c r="S1153" s="175"/>
    </row>
    <row r="1154" spans="2:19" ht="12.75" customHeight="1">
      <c r="B1154" s="175"/>
      <c r="C1154" s="175"/>
      <c r="D1154" s="176"/>
      <c r="E1154" s="176"/>
      <c r="F1154" s="176"/>
      <c r="G1154" s="213"/>
      <c r="H1154" s="176"/>
      <c r="I1154" s="176"/>
      <c r="K1154" s="175"/>
      <c r="L1154" s="175"/>
      <c r="M1154" s="175"/>
      <c r="N1154" s="175"/>
      <c r="O1154" s="175"/>
      <c r="P1154" s="175"/>
      <c r="Q1154" s="175"/>
      <c r="R1154" s="200"/>
      <c r="S1154" s="175"/>
    </row>
    <row r="1155" spans="2:19" ht="12.75" customHeight="1">
      <c r="B1155" s="175"/>
      <c r="C1155" s="175"/>
      <c r="D1155" s="176"/>
      <c r="E1155" s="176"/>
      <c r="F1155" s="176"/>
      <c r="G1155" s="213"/>
      <c r="H1155" s="176"/>
      <c r="I1155" s="176"/>
      <c r="K1155" s="175"/>
      <c r="L1155" s="175"/>
      <c r="M1155" s="175"/>
      <c r="N1155" s="175"/>
      <c r="O1155" s="175"/>
      <c r="P1155" s="175"/>
      <c r="Q1155" s="175"/>
      <c r="R1155" s="200"/>
      <c r="S1155" s="175"/>
    </row>
    <row r="1156" spans="2:19" ht="12.75" customHeight="1">
      <c r="B1156" s="175"/>
      <c r="C1156" s="175"/>
      <c r="D1156" s="176"/>
      <c r="E1156" s="176"/>
      <c r="F1156" s="176"/>
      <c r="G1156" s="213"/>
      <c r="H1156" s="176"/>
      <c r="I1156" s="176"/>
      <c r="K1156" s="175"/>
      <c r="L1156" s="175"/>
      <c r="M1156" s="175"/>
      <c r="N1156" s="175"/>
      <c r="O1156" s="175"/>
      <c r="P1156" s="175"/>
      <c r="Q1156" s="175"/>
      <c r="R1156" s="200"/>
      <c r="S1156" s="175"/>
    </row>
    <row r="1157" spans="2:19" ht="12.75" customHeight="1">
      <c r="B1157" s="175"/>
      <c r="C1157" s="175"/>
      <c r="D1157" s="176"/>
      <c r="E1157" s="176"/>
      <c r="F1157" s="176"/>
      <c r="G1157" s="213"/>
      <c r="H1157" s="176"/>
      <c r="I1157" s="176"/>
      <c r="K1157" s="175"/>
      <c r="L1157" s="175"/>
      <c r="M1157" s="175"/>
      <c r="N1157" s="175"/>
      <c r="O1157" s="175"/>
      <c r="P1157" s="175"/>
      <c r="Q1157" s="175"/>
      <c r="R1157" s="200"/>
      <c r="S1157" s="175"/>
    </row>
    <row r="1158" spans="2:19" ht="12.75" customHeight="1">
      <c r="B1158" s="175"/>
      <c r="C1158" s="175"/>
      <c r="D1158" s="176"/>
      <c r="E1158" s="176"/>
      <c r="F1158" s="176"/>
      <c r="G1158" s="213"/>
      <c r="H1158" s="176"/>
      <c r="I1158" s="176"/>
      <c r="K1158" s="175"/>
      <c r="L1158" s="175"/>
      <c r="M1158" s="175"/>
      <c r="N1158" s="175"/>
      <c r="O1158" s="175"/>
      <c r="P1158" s="175"/>
      <c r="Q1158" s="175"/>
      <c r="R1158" s="200"/>
      <c r="S1158" s="175"/>
    </row>
    <row r="1159" spans="2:19" ht="12.75" customHeight="1">
      <c r="B1159" s="175"/>
      <c r="C1159" s="175"/>
      <c r="D1159" s="176"/>
      <c r="E1159" s="176"/>
      <c r="F1159" s="176"/>
      <c r="G1159" s="213"/>
      <c r="H1159" s="176"/>
      <c r="I1159" s="176"/>
      <c r="K1159" s="175"/>
      <c r="L1159" s="175"/>
      <c r="M1159" s="175"/>
      <c r="N1159" s="175"/>
      <c r="O1159" s="175"/>
      <c r="P1159" s="175"/>
      <c r="Q1159" s="175"/>
      <c r="R1159" s="200"/>
      <c r="S1159" s="175"/>
    </row>
    <row r="1160" spans="2:19" ht="12.75" customHeight="1">
      <c r="B1160" s="175"/>
      <c r="C1160" s="175"/>
      <c r="D1160" s="176"/>
      <c r="E1160" s="176"/>
      <c r="F1160" s="176"/>
      <c r="G1160" s="213"/>
      <c r="H1160" s="176"/>
      <c r="I1160" s="176"/>
      <c r="K1160" s="175"/>
      <c r="L1160" s="175"/>
      <c r="M1160" s="175"/>
      <c r="N1160" s="175"/>
      <c r="O1160" s="175"/>
      <c r="P1160" s="175"/>
      <c r="Q1160" s="175"/>
      <c r="R1160" s="200"/>
      <c r="S1160" s="175"/>
    </row>
    <row r="1161" spans="2:19" ht="12.75" customHeight="1">
      <c r="B1161" s="175"/>
      <c r="C1161" s="175"/>
      <c r="D1161" s="176"/>
      <c r="E1161" s="176"/>
      <c r="F1161" s="176"/>
      <c r="G1161" s="213"/>
      <c r="H1161" s="176"/>
      <c r="I1161" s="176"/>
      <c r="K1161" s="175"/>
      <c r="L1161" s="175"/>
      <c r="M1161" s="175"/>
      <c r="N1161" s="175"/>
      <c r="O1161" s="175"/>
      <c r="P1161" s="175"/>
      <c r="Q1161" s="175"/>
      <c r="R1161" s="200"/>
      <c r="S1161" s="175"/>
    </row>
    <row r="1162" spans="2:19" ht="12.75" customHeight="1">
      <c r="B1162" s="175"/>
      <c r="C1162" s="175"/>
      <c r="D1162" s="176"/>
      <c r="E1162" s="176"/>
      <c r="F1162" s="176"/>
      <c r="G1162" s="213"/>
      <c r="H1162" s="176"/>
      <c r="I1162" s="176"/>
      <c r="K1162" s="175"/>
      <c r="L1162" s="175"/>
      <c r="M1162" s="175"/>
      <c r="N1162" s="175"/>
      <c r="O1162" s="175"/>
      <c r="P1162" s="175"/>
      <c r="Q1162" s="175"/>
      <c r="R1162" s="200"/>
      <c r="S1162" s="175"/>
    </row>
    <row r="1163" spans="2:19" ht="12.75" customHeight="1">
      <c r="B1163" s="175"/>
      <c r="C1163" s="175"/>
      <c r="D1163" s="176"/>
      <c r="E1163" s="176"/>
      <c r="F1163" s="176"/>
      <c r="G1163" s="213"/>
      <c r="H1163" s="176"/>
      <c r="I1163" s="176"/>
      <c r="K1163" s="175"/>
      <c r="L1163" s="175"/>
      <c r="M1163" s="175"/>
      <c r="N1163" s="175"/>
      <c r="O1163" s="175"/>
      <c r="P1163" s="175"/>
      <c r="Q1163" s="175"/>
      <c r="R1163" s="200"/>
      <c r="S1163" s="175"/>
    </row>
    <row r="1164" spans="2:19" ht="12.75" customHeight="1">
      <c r="B1164" s="175"/>
      <c r="C1164" s="175"/>
      <c r="D1164" s="176"/>
      <c r="E1164" s="176"/>
      <c r="F1164" s="176"/>
      <c r="G1164" s="213"/>
      <c r="H1164" s="176"/>
      <c r="I1164" s="176"/>
      <c r="K1164" s="175"/>
      <c r="L1164" s="175"/>
      <c r="M1164" s="175"/>
      <c r="N1164" s="175"/>
      <c r="O1164" s="175"/>
      <c r="P1164" s="175"/>
      <c r="Q1164" s="175"/>
      <c r="R1164" s="200"/>
      <c r="S1164" s="175"/>
    </row>
    <row r="1165" spans="2:19" ht="12.75" customHeight="1">
      <c r="B1165" s="175"/>
      <c r="C1165" s="175"/>
      <c r="D1165" s="176"/>
      <c r="E1165" s="176"/>
      <c r="F1165" s="176"/>
      <c r="G1165" s="213"/>
      <c r="H1165" s="176"/>
      <c r="I1165" s="176"/>
      <c r="K1165" s="175"/>
      <c r="L1165" s="175"/>
      <c r="M1165" s="175"/>
      <c r="N1165" s="175"/>
      <c r="O1165" s="175"/>
      <c r="P1165" s="175"/>
      <c r="Q1165" s="175"/>
      <c r="R1165" s="200"/>
      <c r="S1165" s="175"/>
    </row>
    <row r="1166" spans="2:19" ht="12.75" customHeight="1">
      <c r="B1166" s="175"/>
      <c r="C1166" s="175"/>
      <c r="D1166" s="176"/>
      <c r="E1166" s="176"/>
      <c r="F1166" s="176"/>
      <c r="G1166" s="213"/>
      <c r="H1166" s="176"/>
      <c r="I1166" s="176"/>
      <c r="K1166" s="175"/>
      <c r="L1166" s="175"/>
      <c r="M1166" s="175"/>
      <c r="N1166" s="175"/>
      <c r="O1166" s="175"/>
      <c r="P1166" s="175"/>
      <c r="Q1166" s="175"/>
      <c r="R1166" s="200"/>
      <c r="S1166" s="175"/>
    </row>
    <row r="1167" spans="2:19" ht="12.75" customHeight="1">
      <c r="B1167" s="175"/>
      <c r="C1167" s="175"/>
      <c r="D1167" s="176"/>
      <c r="E1167" s="176"/>
      <c r="F1167" s="176"/>
      <c r="G1167" s="213"/>
      <c r="H1167" s="176"/>
      <c r="I1167" s="176"/>
      <c r="K1167" s="175"/>
      <c r="L1167" s="175"/>
      <c r="M1167" s="175"/>
      <c r="N1167" s="175"/>
      <c r="O1167" s="175"/>
      <c r="P1167" s="175"/>
      <c r="Q1167" s="175"/>
      <c r="R1167" s="200"/>
      <c r="S1167" s="175"/>
    </row>
    <row r="1168" spans="2:19" ht="12.75" customHeight="1">
      <c r="B1168" s="175"/>
      <c r="C1168" s="175"/>
      <c r="D1168" s="176"/>
      <c r="E1168" s="176"/>
      <c r="F1168" s="176"/>
      <c r="G1168" s="213"/>
      <c r="H1168" s="176"/>
      <c r="I1168" s="176"/>
      <c r="K1168" s="175"/>
      <c r="L1168" s="175"/>
      <c r="M1168" s="175"/>
      <c r="N1168" s="175"/>
      <c r="O1168" s="175"/>
      <c r="P1168" s="175"/>
      <c r="Q1168" s="175"/>
      <c r="R1168" s="200"/>
      <c r="S1168" s="175"/>
    </row>
    <row r="1169" spans="2:19" ht="12.75" customHeight="1">
      <c r="B1169" s="175"/>
      <c r="C1169" s="175"/>
      <c r="D1169" s="176"/>
      <c r="E1169" s="176"/>
      <c r="F1169" s="176"/>
      <c r="G1169" s="213"/>
      <c r="H1169" s="176"/>
      <c r="I1169" s="176"/>
      <c r="K1169" s="175"/>
      <c r="L1169" s="175"/>
      <c r="M1169" s="175"/>
      <c r="N1169" s="175"/>
      <c r="O1169" s="175"/>
      <c r="P1169" s="175"/>
      <c r="Q1169" s="175"/>
      <c r="R1169" s="200"/>
      <c r="S1169" s="175"/>
    </row>
    <row r="1170" spans="2:19" ht="12.75" customHeight="1">
      <c r="B1170" s="175"/>
      <c r="C1170" s="175"/>
      <c r="D1170" s="176"/>
      <c r="E1170" s="176"/>
      <c r="F1170" s="176"/>
      <c r="G1170" s="213"/>
      <c r="H1170" s="176"/>
      <c r="I1170" s="176"/>
      <c r="K1170" s="175"/>
      <c r="L1170" s="175"/>
      <c r="M1170" s="175"/>
      <c r="N1170" s="175"/>
      <c r="O1170" s="175"/>
      <c r="P1170" s="175"/>
      <c r="Q1170" s="175"/>
      <c r="R1170" s="200"/>
      <c r="S1170" s="175"/>
    </row>
    <row r="1171" spans="2:19" ht="12.75" customHeight="1">
      <c r="B1171" s="175"/>
      <c r="C1171" s="175"/>
      <c r="D1171" s="176"/>
      <c r="E1171" s="176"/>
      <c r="F1171" s="176"/>
      <c r="G1171" s="213"/>
      <c r="H1171" s="176"/>
      <c r="I1171" s="176"/>
      <c r="K1171" s="175"/>
      <c r="L1171" s="175"/>
      <c r="M1171" s="175"/>
      <c r="N1171" s="175"/>
      <c r="O1171" s="175"/>
      <c r="P1171" s="175"/>
      <c r="Q1171" s="175"/>
      <c r="R1171" s="200"/>
      <c r="S1171" s="175"/>
    </row>
    <row r="1172" spans="2:19" ht="12.75" customHeight="1">
      <c r="B1172" s="175"/>
      <c r="C1172" s="175"/>
      <c r="D1172" s="176"/>
      <c r="E1172" s="176"/>
      <c r="F1172" s="176"/>
      <c r="G1172" s="213"/>
      <c r="H1172" s="176"/>
      <c r="I1172" s="176"/>
      <c r="K1172" s="175"/>
      <c r="L1172" s="175"/>
      <c r="M1172" s="175"/>
      <c r="N1172" s="175"/>
      <c r="O1172" s="175"/>
      <c r="P1172" s="175"/>
      <c r="Q1172" s="175"/>
      <c r="R1172" s="200"/>
      <c r="S1172" s="175"/>
    </row>
    <row r="1173" spans="2:19" ht="12.75" customHeight="1">
      <c r="B1173" s="175"/>
      <c r="C1173" s="175"/>
      <c r="D1173" s="176"/>
      <c r="E1173" s="176"/>
      <c r="F1173" s="176"/>
      <c r="G1173" s="213"/>
      <c r="H1173" s="176"/>
      <c r="I1173" s="176"/>
      <c r="K1173" s="175"/>
      <c r="L1173" s="175"/>
      <c r="M1173" s="175"/>
      <c r="N1173" s="175"/>
      <c r="O1173" s="175"/>
      <c r="P1173" s="175"/>
      <c r="Q1173" s="175"/>
      <c r="R1173" s="200"/>
      <c r="S1173" s="175"/>
    </row>
    <row r="1174" spans="2:19" ht="12.75" customHeight="1">
      <c r="B1174" s="175"/>
      <c r="C1174" s="175"/>
      <c r="D1174" s="176"/>
      <c r="E1174" s="176"/>
      <c r="F1174" s="176"/>
      <c r="G1174" s="213"/>
      <c r="H1174" s="176"/>
      <c r="I1174" s="176"/>
      <c r="K1174" s="175"/>
      <c r="L1174" s="175"/>
      <c r="M1174" s="175"/>
      <c r="N1174" s="175"/>
      <c r="O1174" s="175"/>
      <c r="P1174" s="175"/>
      <c r="Q1174" s="175"/>
      <c r="R1174" s="200"/>
      <c r="S1174" s="175"/>
    </row>
    <row r="1175" spans="2:19" ht="12.75" customHeight="1">
      <c r="B1175" s="175"/>
      <c r="C1175" s="175"/>
      <c r="D1175" s="176"/>
      <c r="E1175" s="176"/>
      <c r="F1175" s="176"/>
      <c r="G1175" s="213"/>
      <c r="H1175" s="176"/>
      <c r="I1175" s="176"/>
      <c r="K1175" s="175"/>
      <c r="L1175" s="175"/>
      <c r="M1175" s="175"/>
      <c r="N1175" s="175"/>
      <c r="O1175" s="175"/>
      <c r="P1175" s="175"/>
      <c r="Q1175" s="175"/>
      <c r="R1175" s="200"/>
      <c r="S1175" s="175"/>
    </row>
    <row r="1176" spans="2:19" ht="12.75" customHeight="1">
      <c r="B1176" s="175"/>
      <c r="C1176" s="175"/>
      <c r="D1176" s="176"/>
      <c r="E1176" s="176"/>
      <c r="F1176" s="176"/>
      <c r="G1176" s="213"/>
      <c r="H1176" s="176"/>
      <c r="I1176" s="176"/>
      <c r="K1176" s="175"/>
      <c r="L1176" s="175"/>
      <c r="M1176" s="175"/>
      <c r="N1176" s="175"/>
      <c r="O1176" s="175"/>
      <c r="P1176" s="175"/>
      <c r="Q1176" s="175"/>
      <c r="R1176" s="200"/>
      <c r="S1176" s="175"/>
    </row>
    <row r="1177" spans="2:19" ht="12.75" customHeight="1">
      <c r="B1177" s="175"/>
      <c r="C1177" s="175"/>
      <c r="D1177" s="176"/>
      <c r="E1177" s="176"/>
      <c r="F1177" s="176"/>
      <c r="G1177" s="213"/>
      <c r="H1177" s="176"/>
      <c r="I1177" s="176"/>
      <c r="K1177" s="175"/>
      <c r="L1177" s="175"/>
      <c r="M1177" s="175"/>
      <c r="N1177" s="175"/>
      <c r="O1177" s="175"/>
      <c r="P1177" s="175"/>
      <c r="Q1177" s="175"/>
      <c r="R1177" s="200"/>
      <c r="S1177" s="175"/>
    </row>
    <row r="1178" spans="2:19" ht="12.75" customHeight="1">
      <c r="B1178" s="175"/>
      <c r="C1178" s="175"/>
      <c r="D1178" s="176"/>
      <c r="E1178" s="176"/>
      <c r="F1178" s="176"/>
      <c r="G1178" s="213"/>
      <c r="H1178" s="176"/>
      <c r="I1178" s="176"/>
      <c r="K1178" s="175"/>
      <c r="L1178" s="175"/>
      <c r="M1178" s="175"/>
      <c r="N1178" s="175"/>
      <c r="O1178" s="175"/>
      <c r="P1178" s="175"/>
      <c r="Q1178" s="175"/>
      <c r="R1178" s="200"/>
      <c r="S1178" s="175"/>
    </row>
    <row r="1179" spans="2:19" ht="12.75" customHeight="1">
      <c r="B1179" s="175"/>
      <c r="C1179" s="175"/>
      <c r="D1179" s="176"/>
      <c r="E1179" s="176"/>
      <c r="F1179" s="176"/>
      <c r="G1179" s="213"/>
      <c r="H1179" s="176"/>
      <c r="I1179" s="176"/>
      <c r="K1179" s="175"/>
      <c r="L1179" s="175"/>
      <c r="M1179" s="175"/>
      <c r="N1179" s="175"/>
      <c r="O1179" s="175"/>
      <c r="P1179" s="175"/>
      <c r="Q1179" s="175"/>
      <c r="R1179" s="200"/>
      <c r="S1179" s="175"/>
    </row>
    <row r="1180" spans="2:19" ht="12.75" customHeight="1">
      <c r="B1180" s="175"/>
      <c r="C1180" s="175"/>
      <c r="D1180" s="176"/>
      <c r="E1180" s="176"/>
      <c r="F1180" s="176"/>
      <c r="G1180" s="213"/>
      <c r="H1180" s="176"/>
      <c r="I1180" s="176"/>
      <c r="K1180" s="175"/>
      <c r="L1180" s="175"/>
      <c r="M1180" s="175"/>
      <c r="N1180" s="175"/>
      <c r="O1180" s="175"/>
      <c r="P1180" s="175"/>
      <c r="Q1180" s="175"/>
      <c r="R1180" s="200"/>
      <c r="S1180" s="175"/>
    </row>
    <row r="1181" spans="2:19" ht="12.75" customHeight="1">
      <c r="B1181" s="175"/>
      <c r="C1181" s="175"/>
      <c r="D1181" s="176"/>
      <c r="E1181" s="176"/>
      <c r="F1181" s="176"/>
      <c r="G1181" s="213"/>
      <c r="H1181" s="176"/>
      <c r="I1181" s="176"/>
      <c r="K1181" s="175"/>
      <c r="L1181" s="175"/>
      <c r="M1181" s="175"/>
      <c r="N1181" s="175"/>
      <c r="O1181" s="175"/>
      <c r="P1181" s="175"/>
      <c r="Q1181" s="175"/>
      <c r="R1181" s="200"/>
      <c r="S1181" s="175"/>
    </row>
    <row r="1182" spans="2:19" ht="12.75" customHeight="1">
      <c r="B1182" s="175"/>
      <c r="C1182" s="175"/>
      <c r="D1182" s="176"/>
      <c r="E1182" s="176"/>
      <c r="F1182" s="176"/>
      <c r="G1182" s="213"/>
      <c r="H1182" s="176"/>
      <c r="I1182" s="176"/>
      <c r="K1182" s="175"/>
      <c r="L1182" s="175"/>
      <c r="M1182" s="175"/>
      <c r="N1182" s="175"/>
      <c r="O1182" s="175"/>
      <c r="P1182" s="175"/>
      <c r="Q1182" s="175"/>
      <c r="R1182" s="200"/>
      <c r="S1182" s="175"/>
    </row>
    <row r="1183" spans="2:19" ht="12.75" customHeight="1">
      <c r="B1183" s="175"/>
      <c r="C1183" s="175"/>
      <c r="D1183" s="176"/>
      <c r="E1183" s="176"/>
      <c r="F1183" s="176"/>
      <c r="G1183" s="213"/>
      <c r="H1183" s="176"/>
      <c r="I1183" s="176"/>
      <c r="K1183" s="175"/>
      <c r="L1183" s="175"/>
      <c r="M1183" s="175"/>
      <c r="N1183" s="175"/>
      <c r="O1183" s="175"/>
      <c r="P1183" s="175"/>
      <c r="Q1183" s="175"/>
      <c r="R1183" s="200"/>
      <c r="S1183" s="175"/>
    </row>
    <row r="1184" spans="2:19" ht="12.75" customHeight="1">
      <c r="B1184" s="175"/>
      <c r="C1184" s="175"/>
      <c r="D1184" s="176"/>
      <c r="E1184" s="176"/>
      <c r="F1184" s="176"/>
      <c r="G1184" s="213"/>
      <c r="H1184" s="176"/>
      <c r="I1184" s="176"/>
      <c r="K1184" s="175"/>
      <c r="L1184" s="175"/>
      <c r="M1184" s="175"/>
      <c r="N1184" s="175"/>
      <c r="O1184" s="175"/>
      <c r="P1184" s="175"/>
      <c r="Q1184" s="175"/>
      <c r="R1184" s="200"/>
      <c r="S1184" s="175"/>
    </row>
    <row r="1185" spans="2:19" ht="12.75" customHeight="1">
      <c r="B1185" s="175"/>
      <c r="C1185" s="175"/>
      <c r="D1185" s="176"/>
      <c r="E1185" s="176"/>
      <c r="F1185" s="176"/>
      <c r="G1185" s="213"/>
      <c r="H1185" s="176"/>
      <c r="I1185" s="176"/>
      <c r="K1185" s="175"/>
      <c r="L1185" s="175"/>
      <c r="M1185" s="175"/>
      <c r="N1185" s="175"/>
      <c r="O1185" s="175"/>
      <c r="P1185" s="175"/>
      <c r="Q1185" s="175"/>
      <c r="R1185" s="200"/>
      <c r="S1185" s="175"/>
    </row>
    <row r="1186" spans="2:19" ht="12.75" customHeight="1">
      <c r="B1186" s="175"/>
      <c r="C1186" s="175"/>
      <c r="D1186" s="176"/>
      <c r="E1186" s="176"/>
      <c r="F1186" s="176"/>
      <c r="G1186" s="213"/>
      <c r="H1186" s="176"/>
      <c r="I1186" s="176"/>
      <c r="K1186" s="175"/>
      <c r="L1186" s="175"/>
      <c r="M1186" s="175"/>
      <c r="N1186" s="175"/>
      <c r="O1186" s="175"/>
      <c r="P1186" s="175"/>
      <c r="Q1186" s="175"/>
      <c r="R1186" s="200"/>
      <c r="S1186" s="175"/>
    </row>
    <row r="1187" spans="2:19" ht="12.75" customHeight="1">
      <c r="B1187" s="175"/>
      <c r="C1187" s="175"/>
      <c r="D1187" s="176"/>
      <c r="E1187" s="176"/>
      <c r="F1187" s="176"/>
      <c r="G1187" s="213"/>
      <c r="H1187" s="176"/>
      <c r="I1187" s="176"/>
      <c r="K1187" s="175"/>
      <c r="L1187" s="175"/>
      <c r="M1187" s="175"/>
      <c r="N1187" s="175"/>
      <c r="O1187" s="175"/>
      <c r="P1187" s="175"/>
      <c r="Q1187" s="175"/>
      <c r="R1187" s="200"/>
      <c r="S1187" s="175"/>
    </row>
    <row r="1188" spans="2:19" ht="12.75" customHeight="1">
      <c r="B1188" s="175"/>
      <c r="C1188" s="175"/>
      <c r="D1188" s="176"/>
      <c r="E1188" s="176"/>
      <c r="F1188" s="176"/>
      <c r="G1188" s="213"/>
      <c r="H1188" s="176"/>
      <c r="I1188" s="176"/>
      <c r="K1188" s="175"/>
      <c r="L1188" s="175"/>
      <c r="M1188" s="175"/>
      <c r="N1188" s="175"/>
      <c r="O1188" s="175"/>
      <c r="P1188" s="175"/>
      <c r="Q1188" s="175"/>
      <c r="R1188" s="200"/>
      <c r="S1188" s="175"/>
    </row>
    <row r="1189" spans="2:19" ht="12.75" customHeight="1">
      <c r="B1189" s="175"/>
      <c r="C1189" s="175"/>
      <c r="D1189" s="176"/>
      <c r="E1189" s="176"/>
      <c r="F1189" s="176"/>
      <c r="G1189" s="213"/>
      <c r="H1189" s="176"/>
      <c r="I1189" s="176"/>
      <c r="K1189" s="175"/>
      <c r="L1189" s="175"/>
      <c r="M1189" s="175"/>
      <c r="N1189" s="175"/>
      <c r="O1189" s="175"/>
      <c r="P1189" s="175"/>
      <c r="Q1189" s="175"/>
      <c r="R1189" s="200"/>
      <c r="S1189" s="175"/>
    </row>
    <row r="1190" spans="2:19" ht="12.75" customHeight="1">
      <c r="B1190" s="175"/>
      <c r="C1190" s="175"/>
      <c r="D1190" s="176"/>
      <c r="E1190" s="176"/>
      <c r="F1190" s="176"/>
      <c r="G1190" s="213"/>
      <c r="H1190" s="176"/>
      <c r="I1190" s="176"/>
      <c r="K1190" s="175"/>
      <c r="L1190" s="175"/>
      <c r="M1190" s="175"/>
      <c r="N1190" s="175"/>
      <c r="O1190" s="175"/>
      <c r="P1190" s="175"/>
      <c r="Q1190" s="175"/>
      <c r="R1190" s="200"/>
      <c r="S1190" s="175"/>
    </row>
    <row r="1191" spans="2:19" ht="12.75" customHeight="1">
      <c r="B1191" s="175"/>
      <c r="C1191" s="175"/>
      <c r="D1191" s="176"/>
      <c r="E1191" s="176"/>
      <c r="F1191" s="176"/>
      <c r="G1191" s="213"/>
      <c r="H1191" s="176"/>
      <c r="I1191" s="176"/>
      <c r="K1191" s="175"/>
      <c r="L1191" s="175"/>
      <c r="M1191" s="175"/>
      <c r="N1191" s="175"/>
      <c r="O1191" s="175"/>
      <c r="P1191" s="175"/>
      <c r="Q1191" s="175"/>
      <c r="R1191" s="200"/>
      <c r="S1191" s="175"/>
    </row>
    <row r="1192" spans="2:19" ht="12.75" customHeight="1">
      <c r="B1192" s="175"/>
      <c r="C1192" s="175"/>
      <c r="D1192" s="176"/>
      <c r="E1192" s="176"/>
      <c r="F1192" s="176"/>
      <c r="G1192" s="213"/>
      <c r="H1192" s="176"/>
      <c r="I1192" s="176"/>
      <c r="K1192" s="175"/>
      <c r="L1192" s="175"/>
      <c r="M1192" s="175"/>
      <c r="N1192" s="175"/>
      <c r="O1192" s="175"/>
      <c r="P1192" s="175"/>
      <c r="Q1192" s="175"/>
      <c r="R1192" s="200"/>
      <c r="S1192" s="175"/>
    </row>
    <row r="1193" spans="2:19" ht="12.75" customHeight="1">
      <c r="B1193" s="175"/>
      <c r="C1193" s="175"/>
      <c r="D1193" s="176"/>
      <c r="E1193" s="176"/>
      <c r="F1193" s="176"/>
      <c r="G1193" s="213"/>
      <c r="H1193" s="176"/>
      <c r="I1193" s="176"/>
      <c r="K1193" s="175"/>
      <c r="L1193" s="175"/>
      <c r="M1193" s="175"/>
      <c r="N1193" s="175"/>
      <c r="O1193" s="175"/>
      <c r="P1193" s="175"/>
      <c r="Q1193" s="175"/>
      <c r="R1193" s="200"/>
      <c r="S1193" s="175"/>
    </row>
    <row r="1194" spans="2:19" ht="12.75" customHeight="1">
      <c r="B1194" s="175"/>
      <c r="C1194" s="175"/>
      <c r="D1194" s="176"/>
      <c r="E1194" s="176"/>
      <c r="F1194" s="176"/>
      <c r="G1194" s="213"/>
      <c r="H1194" s="176"/>
      <c r="I1194" s="176"/>
      <c r="K1194" s="175"/>
      <c r="L1194" s="175"/>
      <c r="M1194" s="175"/>
      <c r="N1194" s="175"/>
      <c r="O1194" s="175"/>
      <c r="P1194" s="175"/>
      <c r="Q1194" s="175"/>
      <c r="R1194" s="200"/>
      <c r="S1194" s="175"/>
    </row>
    <row r="1195" spans="2:19" ht="12.75" customHeight="1">
      <c r="B1195" s="175"/>
      <c r="C1195" s="175"/>
      <c r="D1195" s="176"/>
      <c r="E1195" s="176"/>
      <c r="F1195" s="176"/>
      <c r="G1195" s="213"/>
      <c r="H1195" s="176"/>
      <c r="I1195" s="176"/>
      <c r="K1195" s="175"/>
      <c r="L1195" s="175"/>
      <c r="M1195" s="175"/>
      <c r="N1195" s="175"/>
      <c r="O1195" s="175"/>
      <c r="P1195" s="175"/>
      <c r="Q1195" s="175"/>
      <c r="R1195" s="200"/>
      <c r="S1195" s="175"/>
    </row>
    <row r="1196" spans="2:19" ht="12.75" customHeight="1">
      <c r="B1196" s="175"/>
      <c r="C1196" s="175"/>
      <c r="D1196" s="176"/>
      <c r="E1196" s="176"/>
      <c r="F1196" s="176"/>
      <c r="G1196" s="213"/>
      <c r="H1196" s="176"/>
      <c r="I1196" s="176"/>
      <c r="K1196" s="175"/>
      <c r="L1196" s="175"/>
      <c r="M1196" s="175"/>
      <c r="N1196" s="175"/>
      <c r="O1196" s="175"/>
      <c r="P1196" s="175"/>
      <c r="Q1196" s="175"/>
      <c r="R1196" s="200"/>
      <c r="S1196" s="175"/>
    </row>
    <row r="1197" spans="2:19" ht="12.75" customHeight="1">
      <c r="B1197" s="175"/>
      <c r="C1197" s="175"/>
      <c r="D1197" s="176"/>
      <c r="E1197" s="176"/>
      <c r="F1197" s="176"/>
      <c r="G1197" s="213"/>
      <c r="H1197" s="176"/>
      <c r="I1197" s="176"/>
      <c r="K1197" s="175"/>
      <c r="L1197" s="175"/>
      <c r="M1197" s="175"/>
      <c r="N1197" s="175"/>
      <c r="O1197" s="175"/>
      <c r="P1197" s="175"/>
      <c r="Q1197" s="175"/>
      <c r="R1197" s="200"/>
      <c r="S1197" s="175"/>
    </row>
    <row r="1198" spans="2:19" ht="12.75" customHeight="1">
      <c r="B1198" s="175"/>
      <c r="C1198" s="175"/>
      <c r="D1198" s="176"/>
      <c r="E1198" s="176"/>
      <c r="F1198" s="176"/>
      <c r="G1198" s="213"/>
      <c r="H1198" s="176"/>
      <c r="I1198" s="176"/>
      <c r="K1198" s="175"/>
      <c r="L1198" s="175"/>
      <c r="M1198" s="175"/>
      <c r="N1198" s="175"/>
      <c r="O1198" s="175"/>
      <c r="P1198" s="175"/>
      <c r="Q1198" s="175"/>
      <c r="R1198" s="200"/>
      <c r="S1198" s="175"/>
    </row>
    <row r="1199" spans="2:19" ht="12.75" customHeight="1">
      <c r="B1199" s="175"/>
      <c r="C1199" s="175"/>
      <c r="D1199" s="176"/>
      <c r="E1199" s="176"/>
      <c r="F1199" s="176"/>
      <c r="G1199" s="213"/>
      <c r="H1199" s="176"/>
      <c r="I1199" s="176"/>
      <c r="K1199" s="175"/>
      <c r="L1199" s="175"/>
      <c r="M1199" s="175"/>
      <c r="N1199" s="175"/>
      <c r="O1199" s="175"/>
      <c r="P1199" s="175"/>
      <c r="Q1199" s="175"/>
      <c r="R1199" s="200"/>
      <c r="S1199" s="175"/>
    </row>
    <row r="1200" spans="2:19" ht="12.75" customHeight="1">
      <c r="B1200" s="175"/>
      <c r="C1200" s="175"/>
      <c r="D1200" s="176"/>
      <c r="E1200" s="176"/>
      <c r="F1200" s="176"/>
      <c r="G1200" s="213"/>
      <c r="H1200" s="176"/>
      <c r="I1200" s="176"/>
      <c r="K1200" s="175"/>
      <c r="L1200" s="175"/>
      <c r="M1200" s="175"/>
      <c r="N1200" s="175"/>
      <c r="O1200" s="175"/>
      <c r="P1200" s="175"/>
      <c r="Q1200" s="175"/>
      <c r="R1200" s="200"/>
      <c r="S1200" s="175"/>
    </row>
    <row r="1201" spans="2:19" ht="12.75" customHeight="1">
      <c r="B1201" s="175"/>
      <c r="C1201" s="175"/>
      <c r="D1201" s="176"/>
      <c r="E1201" s="176"/>
      <c r="F1201" s="176"/>
      <c r="G1201" s="213"/>
      <c r="H1201" s="176"/>
      <c r="I1201" s="176"/>
      <c r="K1201" s="175"/>
      <c r="L1201" s="175"/>
      <c r="M1201" s="175"/>
      <c r="N1201" s="175"/>
      <c r="O1201" s="175"/>
      <c r="P1201" s="175"/>
      <c r="Q1201" s="175"/>
      <c r="R1201" s="200"/>
      <c r="S1201" s="175"/>
    </row>
    <row r="1202" spans="2:19" ht="12.75" customHeight="1">
      <c r="B1202" s="175"/>
      <c r="C1202" s="175"/>
      <c r="D1202" s="176"/>
      <c r="E1202" s="176"/>
      <c r="F1202" s="176"/>
      <c r="G1202" s="213"/>
      <c r="H1202" s="176"/>
      <c r="I1202" s="176"/>
      <c r="K1202" s="175"/>
      <c r="L1202" s="175"/>
      <c r="M1202" s="175"/>
      <c r="N1202" s="175"/>
      <c r="O1202" s="175"/>
      <c r="P1202" s="175"/>
      <c r="Q1202" s="175"/>
      <c r="R1202" s="200"/>
      <c r="S1202" s="175"/>
    </row>
    <row r="1203" spans="2:19" ht="12.75" customHeight="1">
      <c r="B1203" s="175"/>
      <c r="C1203" s="175"/>
      <c r="D1203" s="176"/>
      <c r="E1203" s="176"/>
      <c r="F1203" s="176"/>
      <c r="G1203" s="213"/>
      <c r="H1203" s="176"/>
      <c r="I1203" s="176"/>
      <c r="K1203" s="175"/>
      <c r="L1203" s="175"/>
      <c r="M1203" s="175"/>
      <c r="N1203" s="175"/>
      <c r="O1203" s="175"/>
      <c r="P1203" s="175"/>
      <c r="Q1203" s="175"/>
      <c r="R1203" s="200"/>
      <c r="S1203" s="175"/>
    </row>
    <row r="1204" spans="2:19" ht="12.75" customHeight="1">
      <c r="B1204" s="175"/>
      <c r="C1204" s="175"/>
      <c r="D1204" s="176"/>
      <c r="E1204" s="176"/>
      <c r="F1204" s="176"/>
      <c r="G1204" s="213"/>
      <c r="H1204" s="176"/>
      <c r="I1204" s="176"/>
      <c r="K1204" s="175"/>
      <c r="L1204" s="175"/>
      <c r="M1204" s="175"/>
      <c r="N1204" s="175"/>
      <c r="O1204" s="175"/>
      <c r="P1204" s="175"/>
      <c r="Q1204" s="175"/>
      <c r="R1204" s="200"/>
      <c r="S1204" s="175"/>
    </row>
    <row r="1205" spans="2:19" ht="12.75" customHeight="1">
      <c r="B1205" s="175"/>
      <c r="C1205" s="175"/>
      <c r="D1205" s="176"/>
      <c r="E1205" s="176"/>
      <c r="F1205" s="176"/>
      <c r="G1205" s="213"/>
      <c r="H1205" s="176"/>
      <c r="I1205" s="176"/>
      <c r="K1205" s="175"/>
      <c r="L1205" s="175"/>
      <c r="M1205" s="175"/>
      <c r="N1205" s="175"/>
      <c r="O1205" s="175"/>
      <c r="P1205" s="175"/>
      <c r="Q1205" s="175"/>
      <c r="R1205" s="200"/>
      <c r="S1205" s="175"/>
    </row>
    <row r="1206" spans="2:19" ht="12.75" customHeight="1">
      <c r="B1206" s="175"/>
      <c r="C1206" s="175"/>
      <c r="D1206" s="176"/>
      <c r="E1206" s="176"/>
      <c r="F1206" s="176"/>
      <c r="G1206" s="213"/>
      <c r="H1206" s="176"/>
      <c r="I1206" s="176"/>
      <c r="K1206" s="175"/>
      <c r="L1206" s="175"/>
      <c r="M1206" s="175"/>
      <c r="N1206" s="175"/>
      <c r="O1206" s="175"/>
      <c r="P1206" s="175"/>
      <c r="Q1206" s="175"/>
      <c r="R1206" s="200"/>
      <c r="S1206" s="175"/>
    </row>
    <row r="1207" spans="2:19" ht="12.75" customHeight="1">
      <c r="B1207" s="175"/>
      <c r="C1207" s="175"/>
      <c r="D1207" s="176"/>
      <c r="E1207" s="176"/>
      <c r="F1207" s="176"/>
      <c r="G1207" s="213"/>
      <c r="H1207" s="176"/>
      <c r="I1207" s="176"/>
      <c r="K1207" s="175"/>
      <c r="L1207" s="175"/>
      <c r="M1207" s="175"/>
      <c r="N1207" s="175"/>
      <c r="O1207" s="175"/>
      <c r="P1207" s="175"/>
      <c r="Q1207" s="175"/>
      <c r="R1207" s="200"/>
      <c r="S1207" s="175"/>
    </row>
    <row r="1208" spans="2:19" ht="12.75" customHeight="1">
      <c r="B1208" s="175"/>
      <c r="C1208" s="175"/>
      <c r="D1208" s="176"/>
      <c r="E1208" s="176"/>
      <c r="F1208" s="176"/>
      <c r="G1208" s="213"/>
      <c r="H1208" s="176"/>
      <c r="I1208" s="176"/>
      <c r="K1208" s="175"/>
      <c r="L1208" s="175"/>
      <c r="M1208" s="175"/>
      <c r="N1208" s="175"/>
      <c r="O1208" s="175"/>
      <c r="P1208" s="175"/>
      <c r="Q1208" s="175"/>
      <c r="R1208" s="200"/>
      <c r="S1208" s="175"/>
    </row>
    <row r="1209" spans="2:19" ht="12.75" customHeight="1">
      <c r="B1209" s="175"/>
      <c r="C1209" s="175"/>
      <c r="D1209" s="176"/>
      <c r="E1209" s="176"/>
      <c r="F1209" s="176"/>
      <c r="G1209" s="213"/>
      <c r="H1209" s="176"/>
      <c r="I1209" s="176"/>
      <c r="K1209" s="175"/>
      <c r="L1209" s="175"/>
      <c r="M1209" s="175"/>
      <c r="N1209" s="175"/>
      <c r="O1209" s="175"/>
      <c r="P1209" s="175"/>
      <c r="Q1209" s="175"/>
      <c r="R1209" s="200"/>
      <c r="S1209" s="175"/>
    </row>
    <row r="1210" spans="2:19" ht="12.75" customHeight="1">
      <c r="B1210" s="175"/>
      <c r="C1210" s="175"/>
      <c r="D1210" s="176"/>
      <c r="E1210" s="176"/>
      <c r="F1210" s="176"/>
      <c r="G1210" s="213"/>
      <c r="H1210" s="176"/>
      <c r="I1210" s="176"/>
      <c r="K1210" s="175"/>
      <c r="L1210" s="175"/>
      <c r="M1210" s="175"/>
      <c r="N1210" s="175"/>
      <c r="O1210" s="175"/>
      <c r="P1210" s="175"/>
      <c r="Q1210" s="175"/>
      <c r="R1210" s="200"/>
      <c r="S1210" s="175"/>
    </row>
    <row r="1211" spans="2:19" ht="12.75" customHeight="1">
      <c r="B1211" s="175"/>
      <c r="C1211" s="175"/>
      <c r="D1211" s="176"/>
      <c r="E1211" s="176"/>
      <c r="F1211" s="176"/>
      <c r="G1211" s="213"/>
      <c r="H1211" s="176"/>
      <c r="I1211" s="176"/>
      <c r="K1211" s="175"/>
      <c r="L1211" s="175"/>
      <c r="M1211" s="175"/>
      <c r="N1211" s="175"/>
      <c r="O1211" s="175"/>
      <c r="P1211" s="175"/>
      <c r="Q1211" s="175"/>
      <c r="R1211" s="200"/>
      <c r="S1211" s="175"/>
    </row>
    <row r="1212" spans="2:19" ht="12.75" customHeight="1">
      <c r="B1212" s="175"/>
      <c r="C1212" s="175"/>
      <c r="D1212" s="176"/>
      <c r="E1212" s="176"/>
      <c r="F1212" s="176"/>
      <c r="G1212" s="213"/>
      <c r="H1212" s="176"/>
      <c r="I1212" s="176"/>
      <c r="K1212" s="175"/>
      <c r="L1212" s="175"/>
      <c r="M1212" s="175"/>
      <c r="N1212" s="175"/>
      <c r="O1212" s="175"/>
      <c r="P1212" s="175"/>
      <c r="Q1212" s="175"/>
      <c r="R1212" s="200"/>
      <c r="S1212" s="175"/>
    </row>
    <row r="1213" spans="2:19" ht="12.75" customHeight="1">
      <c r="B1213" s="175"/>
      <c r="C1213" s="175"/>
      <c r="D1213" s="176"/>
      <c r="E1213" s="176"/>
      <c r="F1213" s="176"/>
      <c r="G1213" s="213"/>
      <c r="H1213" s="176"/>
      <c r="I1213" s="176"/>
      <c r="K1213" s="175"/>
      <c r="L1213" s="175"/>
      <c r="M1213" s="175"/>
      <c r="N1213" s="175"/>
      <c r="O1213" s="175"/>
      <c r="P1213" s="175"/>
      <c r="Q1213" s="175"/>
      <c r="R1213" s="200"/>
      <c r="S1213" s="175"/>
    </row>
    <row r="1214" spans="2:19" ht="12.75" customHeight="1">
      <c r="B1214" s="175"/>
      <c r="C1214" s="175"/>
      <c r="D1214" s="176"/>
      <c r="E1214" s="176"/>
      <c r="F1214" s="176"/>
      <c r="G1214" s="213"/>
      <c r="H1214" s="176"/>
      <c r="I1214" s="176"/>
      <c r="K1214" s="175"/>
      <c r="L1214" s="175"/>
      <c r="M1214" s="175"/>
      <c r="N1214" s="175"/>
      <c r="O1214" s="175"/>
      <c r="P1214" s="175"/>
      <c r="Q1214" s="175"/>
      <c r="R1214" s="200"/>
      <c r="S1214" s="175"/>
    </row>
    <row r="1215" spans="2:19" ht="12.75" customHeight="1">
      <c r="B1215" s="175"/>
      <c r="C1215" s="175"/>
      <c r="D1215" s="176"/>
      <c r="E1215" s="176"/>
      <c r="F1215" s="176"/>
      <c r="G1215" s="213"/>
      <c r="H1215" s="176"/>
      <c r="I1215" s="176"/>
      <c r="K1215" s="175"/>
      <c r="L1215" s="175"/>
      <c r="M1215" s="175"/>
      <c r="N1215" s="175"/>
      <c r="O1215" s="175"/>
      <c r="P1215" s="175"/>
      <c r="Q1215" s="175"/>
      <c r="R1215" s="200"/>
      <c r="S1215" s="175"/>
    </row>
    <row r="1216" spans="2:19" ht="12.75" customHeight="1">
      <c r="B1216" s="175"/>
      <c r="C1216" s="175"/>
      <c r="D1216" s="176"/>
      <c r="E1216" s="176"/>
      <c r="F1216" s="176"/>
      <c r="G1216" s="213"/>
      <c r="H1216" s="176"/>
      <c r="I1216" s="176"/>
      <c r="K1216" s="175"/>
      <c r="L1216" s="175"/>
      <c r="M1216" s="175"/>
      <c r="N1216" s="175"/>
      <c r="O1216" s="175"/>
      <c r="P1216" s="175"/>
      <c r="Q1216" s="175"/>
      <c r="R1216" s="200"/>
      <c r="S1216" s="175"/>
    </row>
    <row r="1217" spans="2:19" ht="12.75" customHeight="1">
      <c r="B1217" s="175"/>
      <c r="C1217" s="175"/>
      <c r="D1217" s="176"/>
      <c r="E1217" s="176"/>
      <c r="F1217" s="176"/>
      <c r="G1217" s="213"/>
      <c r="H1217" s="176"/>
      <c r="I1217" s="176"/>
      <c r="K1217" s="175"/>
      <c r="L1217" s="175"/>
      <c r="M1217" s="175"/>
      <c r="N1217" s="175"/>
      <c r="O1217" s="175"/>
      <c r="P1217" s="175"/>
      <c r="Q1217" s="175"/>
      <c r="R1217" s="200"/>
      <c r="S1217" s="175"/>
    </row>
    <row r="1218" spans="2:19" ht="12.75" customHeight="1">
      <c r="B1218" s="175"/>
      <c r="C1218" s="175"/>
      <c r="D1218" s="176"/>
      <c r="E1218" s="176"/>
      <c r="F1218" s="176"/>
      <c r="G1218" s="213"/>
      <c r="H1218" s="176"/>
      <c r="I1218" s="176"/>
      <c r="K1218" s="175"/>
      <c r="L1218" s="175"/>
      <c r="M1218" s="175"/>
      <c r="N1218" s="175"/>
      <c r="O1218" s="175"/>
      <c r="P1218" s="175"/>
      <c r="Q1218" s="175"/>
      <c r="R1218" s="200"/>
      <c r="S1218" s="175"/>
    </row>
    <row r="1219" spans="2:19" ht="12.75" customHeight="1">
      <c r="B1219" s="175"/>
      <c r="C1219" s="175"/>
      <c r="D1219" s="176"/>
      <c r="E1219" s="176"/>
      <c r="F1219" s="176"/>
      <c r="G1219" s="213"/>
      <c r="H1219" s="176"/>
      <c r="I1219" s="176"/>
      <c r="K1219" s="175"/>
      <c r="L1219" s="175"/>
      <c r="M1219" s="175"/>
      <c r="N1219" s="175"/>
      <c r="O1219" s="175"/>
      <c r="P1219" s="175"/>
      <c r="Q1219" s="175"/>
      <c r="R1219" s="200"/>
      <c r="S1219" s="175"/>
    </row>
    <row r="1220" spans="2:19" ht="12.75" customHeight="1">
      <c r="B1220" s="175"/>
      <c r="C1220" s="175"/>
      <c r="D1220" s="176"/>
      <c r="E1220" s="176"/>
      <c r="F1220" s="176"/>
      <c r="G1220" s="213"/>
      <c r="H1220" s="176"/>
      <c r="I1220" s="176"/>
      <c r="K1220" s="175"/>
      <c r="L1220" s="175"/>
      <c r="M1220" s="175"/>
      <c r="N1220" s="175"/>
      <c r="O1220" s="175"/>
      <c r="P1220" s="175"/>
      <c r="Q1220" s="175"/>
      <c r="R1220" s="200"/>
      <c r="S1220" s="175"/>
    </row>
    <row r="1221" spans="2:19" ht="12.75" customHeight="1">
      <c r="B1221" s="175"/>
      <c r="C1221" s="175"/>
      <c r="D1221" s="176"/>
      <c r="E1221" s="176"/>
      <c r="F1221" s="176"/>
      <c r="G1221" s="213"/>
      <c r="H1221" s="176"/>
      <c r="I1221" s="176"/>
      <c r="K1221" s="175"/>
      <c r="L1221" s="175"/>
      <c r="M1221" s="175"/>
      <c r="N1221" s="175"/>
      <c r="O1221" s="175"/>
      <c r="P1221" s="175"/>
      <c r="Q1221" s="175"/>
      <c r="R1221" s="200"/>
      <c r="S1221" s="175"/>
    </row>
    <row r="1222" spans="2:19" ht="12.75" customHeight="1">
      <c r="B1222" s="175"/>
      <c r="C1222" s="175"/>
      <c r="D1222" s="176"/>
      <c r="E1222" s="176"/>
      <c r="F1222" s="176"/>
      <c r="G1222" s="213"/>
      <c r="H1222" s="176"/>
      <c r="I1222" s="176"/>
      <c r="K1222" s="175"/>
      <c r="L1222" s="175"/>
      <c r="M1222" s="175"/>
      <c r="N1222" s="175"/>
      <c r="O1222" s="175"/>
      <c r="P1222" s="175"/>
      <c r="Q1222" s="175"/>
      <c r="R1222" s="200"/>
      <c r="S1222" s="175"/>
    </row>
    <row r="1223" spans="2:19" ht="12.75" customHeight="1">
      <c r="B1223" s="175"/>
      <c r="C1223" s="175"/>
      <c r="D1223" s="176"/>
      <c r="E1223" s="176"/>
      <c r="F1223" s="176"/>
      <c r="G1223" s="213"/>
      <c r="H1223" s="176"/>
      <c r="I1223" s="176"/>
      <c r="K1223" s="175"/>
      <c r="L1223" s="175"/>
      <c r="M1223" s="175"/>
      <c r="N1223" s="175"/>
      <c r="O1223" s="175"/>
      <c r="P1223" s="175"/>
      <c r="Q1223" s="175"/>
      <c r="R1223" s="200"/>
      <c r="S1223" s="175"/>
    </row>
    <row r="1224" spans="2:19" ht="12.75" customHeight="1">
      <c r="B1224" s="175"/>
      <c r="C1224" s="175"/>
      <c r="D1224" s="176"/>
      <c r="E1224" s="176"/>
      <c r="F1224" s="176"/>
      <c r="G1224" s="213"/>
      <c r="H1224" s="176"/>
      <c r="I1224" s="176"/>
      <c r="K1224" s="175"/>
      <c r="L1224" s="175"/>
      <c r="M1224" s="175"/>
      <c r="N1224" s="175"/>
      <c r="O1224" s="175"/>
      <c r="P1224" s="175"/>
      <c r="Q1224" s="175"/>
      <c r="R1224" s="200"/>
      <c r="S1224" s="175"/>
    </row>
    <row r="1225" spans="2:19" ht="12.75" customHeight="1">
      <c r="B1225" s="175"/>
      <c r="C1225" s="175"/>
      <c r="D1225" s="176"/>
      <c r="E1225" s="176"/>
      <c r="F1225" s="176"/>
      <c r="G1225" s="213"/>
      <c r="H1225" s="176"/>
      <c r="I1225" s="176"/>
      <c r="K1225" s="175"/>
      <c r="L1225" s="175"/>
      <c r="M1225" s="175"/>
      <c r="N1225" s="175"/>
      <c r="O1225" s="175"/>
      <c r="P1225" s="175"/>
      <c r="Q1225" s="175"/>
      <c r="R1225" s="200"/>
      <c r="S1225" s="175"/>
    </row>
    <row r="1226" spans="2:19" ht="12.75" customHeight="1">
      <c r="B1226" s="175"/>
      <c r="C1226" s="175"/>
      <c r="D1226" s="176"/>
      <c r="E1226" s="176"/>
      <c r="F1226" s="176"/>
      <c r="G1226" s="213"/>
      <c r="H1226" s="176"/>
      <c r="I1226" s="176"/>
      <c r="K1226" s="175"/>
      <c r="L1226" s="175"/>
      <c r="M1226" s="175"/>
      <c r="N1226" s="175"/>
      <c r="O1226" s="175"/>
      <c r="P1226" s="175"/>
      <c r="Q1226" s="175"/>
      <c r="R1226" s="200"/>
      <c r="S1226" s="175"/>
    </row>
    <row r="1227" spans="2:19" ht="12.75" customHeight="1">
      <c r="B1227" s="175"/>
      <c r="C1227" s="175"/>
      <c r="D1227" s="176"/>
      <c r="E1227" s="176"/>
      <c r="F1227" s="176"/>
      <c r="G1227" s="213"/>
      <c r="H1227" s="176"/>
      <c r="I1227" s="176"/>
      <c r="K1227" s="175"/>
      <c r="L1227" s="175"/>
      <c r="M1227" s="175"/>
      <c r="N1227" s="175"/>
      <c r="O1227" s="175"/>
      <c r="P1227" s="175"/>
      <c r="Q1227" s="175"/>
      <c r="R1227" s="200"/>
      <c r="S1227" s="175"/>
    </row>
    <row r="1228" spans="2:19" ht="12.75" customHeight="1">
      <c r="B1228" s="175"/>
      <c r="C1228" s="175"/>
      <c r="D1228" s="176"/>
      <c r="E1228" s="176"/>
      <c r="F1228" s="176"/>
      <c r="G1228" s="213"/>
      <c r="H1228" s="176"/>
      <c r="I1228" s="176"/>
      <c r="K1228" s="175"/>
      <c r="L1228" s="175"/>
      <c r="M1228" s="175"/>
      <c r="N1228" s="175"/>
      <c r="O1228" s="175"/>
      <c r="P1228" s="175"/>
      <c r="Q1228" s="175"/>
      <c r="R1228" s="200"/>
      <c r="S1228" s="175"/>
    </row>
    <row r="1229" spans="2:19" ht="12.75" customHeight="1">
      <c r="B1229" s="175"/>
      <c r="C1229" s="175"/>
      <c r="D1229" s="176"/>
      <c r="E1229" s="176"/>
      <c r="F1229" s="176"/>
      <c r="G1229" s="213"/>
      <c r="H1229" s="176"/>
      <c r="I1229" s="176"/>
      <c r="K1229" s="175"/>
      <c r="L1229" s="175"/>
      <c r="M1229" s="175"/>
      <c r="N1229" s="175"/>
      <c r="O1229" s="175"/>
      <c r="P1229" s="175"/>
      <c r="Q1229" s="175"/>
      <c r="R1229" s="200"/>
      <c r="S1229" s="175"/>
    </row>
    <row r="1230" spans="2:19" ht="12.75" customHeight="1">
      <c r="B1230" s="175"/>
      <c r="C1230" s="175"/>
      <c r="D1230" s="176"/>
      <c r="E1230" s="176"/>
      <c r="F1230" s="176"/>
      <c r="G1230" s="213"/>
      <c r="H1230" s="176"/>
      <c r="I1230" s="176"/>
      <c r="K1230" s="175"/>
      <c r="L1230" s="175"/>
      <c r="M1230" s="175"/>
      <c r="N1230" s="175"/>
      <c r="O1230" s="175"/>
      <c r="P1230" s="175"/>
      <c r="Q1230" s="175"/>
      <c r="R1230" s="200"/>
      <c r="S1230" s="175"/>
    </row>
    <row r="1231" spans="2:19" ht="12.75" customHeight="1">
      <c r="B1231" s="175"/>
      <c r="C1231" s="175"/>
      <c r="D1231" s="176"/>
      <c r="E1231" s="176"/>
      <c r="F1231" s="176"/>
      <c r="G1231" s="213"/>
      <c r="H1231" s="176"/>
      <c r="I1231" s="176"/>
      <c r="K1231" s="175"/>
      <c r="L1231" s="175"/>
      <c r="M1231" s="175"/>
      <c r="N1231" s="175"/>
      <c r="O1231" s="175"/>
      <c r="P1231" s="175"/>
      <c r="Q1231" s="175"/>
      <c r="R1231" s="200"/>
      <c r="S1231" s="175"/>
    </row>
    <row r="1232" spans="2:19" ht="12.75" customHeight="1">
      <c r="B1232" s="175"/>
      <c r="C1232" s="175"/>
      <c r="D1232" s="176"/>
      <c r="E1232" s="176"/>
      <c r="F1232" s="176"/>
      <c r="G1232" s="213"/>
      <c r="H1232" s="176"/>
      <c r="I1232" s="176"/>
      <c r="K1232" s="175"/>
      <c r="L1232" s="175"/>
      <c r="M1232" s="175"/>
      <c r="N1232" s="175"/>
      <c r="O1232" s="175"/>
      <c r="P1232" s="175"/>
      <c r="Q1232" s="175"/>
      <c r="R1232" s="200"/>
      <c r="S1232" s="175"/>
    </row>
    <row r="1233" spans="2:19" ht="12.75" customHeight="1">
      <c r="B1233" s="175"/>
      <c r="C1233" s="175"/>
      <c r="D1233" s="176"/>
      <c r="E1233" s="176"/>
      <c r="F1233" s="176"/>
      <c r="G1233" s="213"/>
      <c r="H1233" s="176"/>
      <c r="I1233" s="176"/>
      <c r="K1233" s="175"/>
      <c r="L1233" s="175"/>
      <c r="M1233" s="175"/>
      <c r="N1233" s="175"/>
      <c r="O1233" s="175"/>
      <c r="P1233" s="175"/>
      <c r="Q1233" s="175"/>
      <c r="R1233" s="200"/>
      <c r="S1233" s="175"/>
    </row>
    <row r="1234" spans="2:19" ht="12.75" customHeight="1">
      <c r="B1234" s="175"/>
      <c r="C1234" s="175"/>
      <c r="D1234" s="176"/>
      <c r="E1234" s="176"/>
      <c r="F1234" s="176"/>
      <c r="G1234" s="213"/>
      <c r="H1234" s="176"/>
      <c r="I1234" s="176"/>
      <c r="K1234" s="175"/>
      <c r="L1234" s="175"/>
      <c r="M1234" s="175"/>
      <c r="N1234" s="175"/>
      <c r="O1234" s="175"/>
      <c r="P1234" s="175"/>
      <c r="Q1234" s="175"/>
      <c r="R1234" s="200"/>
      <c r="S1234" s="175"/>
    </row>
    <row r="1235" spans="2:19" ht="12.75" customHeight="1">
      <c r="B1235" s="175"/>
      <c r="C1235" s="175"/>
      <c r="D1235" s="176"/>
      <c r="E1235" s="176"/>
      <c r="F1235" s="176"/>
      <c r="G1235" s="213"/>
      <c r="H1235" s="176"/>
      <c r="I1235" s="176"/>
      <c r="K1235" s="175"/>
      <c r="L1235" s="175"/>
      <c r="M1235" s="175"/>
      <c r="N1235" s="175"/>
      <c r="O1235" s="175"/>
      <c r="P1235" s="175"/>
      <c r="Q1235" s="175"/>
      <c r="R1235" s="200"/>
      <c r="S1235" s="175"/>
    </row>
    <row r="1236" spans="2:19" ht="12.75" customHeight="1">
      <c r="B1236" s="175"/>
      <c r="C1236" s="175"/>
      <c r="D1236" s="176"/>
      <c r="E1236" s="176"/>
      <c r="F1236" s="176"/>
      <c r="G1236" s="213"/>
      <c r="H1236" s="176"/>
      <c r="I1236" s="176"/>
      <c r="K1236" s="175"/>
      <c r="L1236" s="175"/>
      <c r="M1236" s="175"/>
      <c r="N1236" s="175"/>
      <c r="O1236" s="175"/>
      <c r="P1236" s="175"/>
      <c r="Q1236" s="175"/>
      <c r="R1236" s="200"/>
      <c r="S1236" s="175"/>
    </row>
    <row r="1237" spans="2:19" ht="12.75" customHeight="1">
      <c r="B1237" s="175"/>
      <c r="C1237" s="175"/>
      <c r="D1237" s="176"/>
      <c r="E1237" s="176"/>
      <c r="F1237" s="176"/>
      <c r="G1237" s="213"/>
      <c r="H1237" s="176"/>
      <c r="I1237" s="176"/>
      <c r="K1237" s="175"/>
      <c r="L1237" s="175"/>
      <c r="M1237" s="175"/>
      <c r="N1237" s="175"/>
      <c r="O1237" s="175"/>
      <c r="P1237" s="175"/>
      <c r="Q1237" s="175"/>
      <c r="R1237" s="200"/>
      <c r="S1237" s="175"/>
    </row>
    <row r="1238" spans="2:19" ht="12.75" customHeight="1">
      <c r="B1238" s="175"/>
      <c r="C1238" s="175"/>
      <c r="D1238" s="176"/>
      <c r="E1238" s="176"/>
      <c r="F1238" s="176"/>
      <c r="G1238" s="213"/>
      <c r="H1238" s="176"/>
      <c r="I1238" s="176"/>
      <c r="K1238" s="175"/>
      <c r="L1238" s="175"/>
      <c r="M1238" s="175"/>
      <c r="N1238" s="175"/>
      <c r="O1238" s="175"/>
      <c r="P1238" s="175"/>
      <c r="Q1238" s="175"/>
      <c r="R1238" s="200"/>
      <c r="S1238" s="175"/>
    </row>
    <row r="1239" spans="2:19" ht="12.75" customHeight="1">
      <c r="B1239" s="175"/>
      <c r="C1239" s="175"/>
      <c r="D1239" s="176"/>
      <c r="E1239" s="176"/>
      <c r="F1239" s="176"/>
      <c r="G1239" s="213"/>
      <c r="H1239" s="176"/>
      <c r="I1239" s="176"/>
      <c r="K1239" s="175"/>
      <c r="L1239" s="175"/>
      <c r="M1239" s="175"/>
      <c r="N1239" s="175"/>
      <c r="O1239" s="175"/>
      <c r="P1239" s="175"/>
      <c r="Q1239" s="175"/>
      <c r="R1239" s="200"/>
      <c r="S1239" s="175"/>
    </row>
    <row r="1240" spans="2:19" ht="12.75" customHeight="1">
      <c r="B1240" s="175"/>
      <c r="C1240" s="175"/>
      <c r="D1240" s="176"/>
      <c r="E1240" s="176"/>
      <c r="F1240" s="176"/>
      <c r="G1240" s="213"/>
      <c r="H1240" s="176"/>
      <c r="I1240" s="176"/>
      <c r="K1240" s="175"/>
      <c r="L1240" s="175"/>
      <c r="M1240" s="175"/>
      <c r="N1240" s="175"/>
      <c r="O1240" s="175"/>
      <c r="P1240" s="175"/>
      <c r="Q1240" s="175"/>
      <c r="R1240" s="200"/>
      <c r="S1240" s="175"/>
    </row>
    <row r="1241" spans="2:19" ht="12.75" customHeight="1">
      <c r="B1241" s="175"/>
      <c r="C1241" s="175"/>
      <c r="D1241" s="176"/>
      <c r="E1241" s="176"/>
      <c r="F1241" s="176"/>
      <c r="G1241" s="213"/>
      <c r="H1241" s="176"/>
      <c r="I1241" s="176"/>
      <c r="K1241" s="175"/>
      <c r="L1241" s="175"/>
      <c r="M1241" s="175"/>
      <c r="N1241" s="175"/>
      <c r="O1241" s="175"/>
      <c r="P1241" s="175"/>
      <c r="Q1241" s="175"/>
      <c r="R1241" s="200"/>
      <c r="S1241" s="175"/>
    </row>
    <row r="1242" spans="2:19" ht="12.75" customHeight="1">
      <c r="B1242" s="175"/>
      <c r="C1242" s="175"/>
      <c r="D1242" s="176"/>
      <c r="E1242" s="176"/>
      <c r="F1242" s="176"/>
      <c r="G1242" s="213"/>
      <c r="H1242" s="176"/>
      <c r="I1242" s="176"/>
      <c r="K1242" s="175"/>
      <c r="L1242" s="175"/>
      <c r="M1242" s="175"/>
      <c r="N1242" s="175"/>
      <c r="O1242" s="175"/>
      <c r="P1242" s="175"/>
      <c r="Q1242" s="175"/>
      <c r="R1242" s="200"/>
      <c r="S1242" s="175"/>
    </row>
    <row r="1243" spans="2:19" ht="12.75" customHeight="1">
      <c r="B1243" s="175"/>
      <c r="C1243" s="175"/>
      <c r="D1243" s="176"/>
      <c r="E1243" s="176"/>
      <c r="F1243" s="176"/>
      <c r="G1243" s="213"/>
      <c r="H1243" s="176"/>
      <c r="I1243" s="176"/>
      <c r="K1243" s="175"/>
      <c r="L1243" s="175"/>
      <c r="M1243" s="175"/>
      <c r="N1243" s="175"/>
      <c r="O1243" s="175"/>
      <c r="P1243" s="175"/>
      <c r="Q1243" s="175"/>
      <c r="R1243" s="200"/>
      <c r="S1243" s="175"/>
    </row>
    <row r="1244" spans="2:19" ht="12.75" customHeight="1">
      <c r="B1244" s="175"/>
      <c r="C1244" s="175"/>
      <c r="D1244" s="176"/>
      <c r="E1244" s="176"/>
      <c r="F1244" s="176"/>
      <c r="G1244" s="213"/>
      <c r="H1244" s="176"/>
      <c r="I1244" s="176"/>
      <c r="K1244" s="175"/>
      <c r="L1244" s="175"/>
      <c r="M1244" s="175"/>
      <c r="N1244" s="175"/>
      <c r="O1244" s="175"/>
      <c r="P1244" s="175"/>
      <c r="Q1244" s="175"/>
      <c r="R1244" s="200"/>
      <c r="S1244" s="175"/>
    </row>
    <row r="1245" spans="2:19" ht="12.75" customHeight="1">
      <c r="B1245" s="175"/>
      <c r="C1245" s="175"/>
      <c r="D1245" s="176"/>
      <c r="E1245" s="176"/>
      <c r="F1245" s="176"/>
      <c r="G1245" s="213"/>
      <c r="H1245" s="176"/>
      <c r="I1245" s="176"/>
      <c r="K1245" s="175"/>
      <c r="L1245" s="175"/>
      <c r="M1245" s="175"/>
      <c r="N1245" s="175"/>
      <c r="O1245" s="175"/>
      <c r="P1245" s="175"/>
      <c r="Q1245" s="175"/>
      <c r="R1245" s="200"/>
      <c r="S1245" s="175"/>
    </row>
    <row r="1246" spans="2:19" ht="12.75" customHeight="1">
      <c r="B1246" s="175"/>
      <c r="C1246" s="175"/>
      <c r="D1246" s="176"/>
      <c r="E1246" s="176"/>
      <c r="F1246" s="176"/>
      <c r="G1246" s="213"/>
      <c r="H1246" s="176"/>
      <c r="I1246" s="176"/>
      <c r="K1246" s="175"/>
      <c r="L1246" s="175"/>
      <c r="M1246" s="175"/>
      <c r="N1246" s="175"/>
      <c r="O1246" s="175"/>
      <c r="P1246" s="175"/>
      <c r="Q1246" s="175"/>
      <c r="R1246" s="200"/>
      <c r="S1246" s="175"/>
    </row>
    <row r="1247" spans="2:19" ht="12.75" customHeight="1">
      <c r="B1247" s="175"/>
      <c r="C1247" s="175"/>
      <c r="D1247" s="176"/>
      <c r="E1247" s="176"/>
      <c r="F1247" s="176"/>
      <c r="G1247" s="213"/>
      <c r="H1247" s="176"/>
      <c r="I1247" s="176"/>
      <c r="K1247" s="175"/>
      <c r="L1247" s="175"/>
      <c r="M1247" s="175"/>
      <c r="N1247" s="175"/>
      <c r="O1247" s="175"/>
      <c r="P1247" s="175"/>
      <c r="Q1247" s="175"/>
      <c r="R1247" s="200"/>
      <c r="S1247" s="175"/>
    </row>
    <row r="1248" spans="2:19" ht="12.75" customHeight="1">
      <c r="B1248" s="175"/>
      <c r="C1248" s="175"/>
      <c r="D1248" s="176"/>
      <c r="E1248" s="176"/>
      <c r="F1248" s="176"/>
      <c r="G1248" s="213"/>
      <c r="H1248" s="176"/>
      <c r="I1248" s="176"/>
      <c r="K1248" s="175"/>
      <c r="L1248" s="175"/>
      <c r="M1248" s="175"/>
      <c r="N1248" s="175"/>
      <c r="O1248" s="175"/>
      <c r="P1248" s="175"/>
      <c r="Q1248" s="175"/>
      <c r="R1248" s="200"/>
      <c r="S1248" s="175"/>
    </row>
    <row r="1249" spans="2:19" ht="12.75" customHeight="1">
      <c r="B1249" s="175"/>
      <c r="C1249" s="175"/>
      <c r="D1249" s="176"/>
      <c r="E1249" s="176"/>
      <c r="F1249" s="176"/>
      <c r="G1249" s="213"/>
      <c r="H1249" s="176"/>
      <c r="I1249" s="176"/>
      <c r="K1249" s="175"/>
      <c r="L1249" s="175"/>
      <c r="M1249" s="175"/>
      <c r="N1249" s="175"/>
      <c r="O1249" s="175"/>
      <c r="P1249" s="175"/>
      <c r="Q1249" s="175"/>
      <c r="R1249" s="200"/>
      <c r="S1249" s="175"/>
    </row>
    <row r="1250" spans="2:19" ht="12.75" customHeight="1">
      <c r="B1250" s="175"/>
      <c r="C1250" s="175"/>
      <c r="D1250" s="176"/>
      <c r="E1250" s="176"/>
      <c r="F1250" s="176"/>
      <c r="G1250" s="213"/>
      <c r="H1250" s="176"/>
      <c r="I1250" s="176"/>
      <c r="K1250" s="175"/>
      <c r="L1250" s="175"/>
      <c r="M1250" s="175"/>
      <c r="N1250" s="175"/>
      <c r="O1250" s="175"/>
      <c r="P1250" s="175"/>
      <c r="Q1250" s="175"/>
      <c r="R1250" s="200"/>
      <c r="S1250" s="175"/>
    </row>
    <row r="1251" spans="2:19" ht="12.75" customHeight="1">
      <c r="B1251" s="175"/>
      <c r="C1251" s="175"/>
      <c r="D1251" s="176"/>
      <c r="E1251" s="176"/>
      <c r="F1251" s="176"/>
      <c r="G1251" s="213"/>
      <c r="H1251" s="176"/>
      <c r="I1251" s="176"/>
      <c r="K1251" s="175"/>
      <c r="L1251" s="175"/>
      <c r="M1251" s="175"/>
      <c r="N1251" s="175"/>
      <c r="O1251" s="175"/>
      <c r="P1251" s="175"/>
      <c r="Q1251" s="175"/>
      <c r="R1251" s="200"/>
      <c r="S1251" s="175"/>
    </row>
    <row r="1252" spans="2:19" ht="12.75" customHeight="1">
      <c r="B1252" s="175"/>
      <c r="C1252" s="175"/>
      <c r="D1252" s="176"/>
      <c r="E1252" s="176"/>
      <c r="F1252" s="176"/>
      <c r="G1252" s="213"/>
      <c r="H1252" s="176"/>
      <c r="I1252" s="176"/>
      <c r="K1252" s="175"/>
      <c r="L1252" s="175"/>
      <c r="M1252" s="175"/>
      <c r="N1252" s="175"/>
      <c r="O1252" s="175"/>
      <c r="P1252" s="175"/>
      <c r="Q1252" s="175"/>
      <c r="R1252" s="200"/>
      <c r="S1252" s="175"/>
    </row>
    <row r="1253" spans="2:19" ht="12.75" customHeight="1">
      <c r="B1253" s="175"/>
      <c r="C1253" s="175"/>
      <c r="D1253" s="176"/>
      <c r="E1253" s="176"/>
      <c r="F1253" s="176"/>
      <c r="G1253" s="213"/>
      <c r="H1253" s="176"/>
      <c r="I1253" s="176"/>
      <c r="K1253" s="175"/>
      <c r="L1253" s="175"/>
      <c r="M1253" s="175"/>
      <c r="N1253" s="175"/>
      <c r="O1253" s="175"/>
      <c r="P1253" s="175"/>
      <c r="Q1253" s="175"/>
      <c r="R1253" s="200"/>
      <c r="S1253" s="175"/>
    </row>
    <row r="1254" spans="2:19" ht="12.75" customHeight="1">
      <c r="B1254" s="175"/>
      <c r="C1254" s="175"/>
      <c r="D1254" s="176"/>
      <c r="E1254" s="176"/>
      <c r="F1254" s="176"/>
      <c r="G1254" s="213"/>
      <c r="H1254" s="176"/>
      <c r="I1254" s="176"/>
      <c r="K1254" s="175"/>
      <c r="L1254" s="175"/>
      <c r="M1254" s="175"/>
      <c r="N1254" s="175"/>
      <c r="O1254" s="175"/>
      <c r="P1254" s="175"/>
      <c r="Q1254" s="175"/>
      <c r="R1254" s="200"/>
      <c r="S1254" s="175"/>
    </row>
    <row r="1255" spans="2:19" ht="12.75" customHeight="1">
      <c r="B1255" s="175"/>
      <c r="C1255" s="175"/>
      <c r="D1255" s="176"/>
      <c r="E1255" s="176"/>
      <c r="F1255" s="176"/>
      <c r="G1255" s="213"/>
      <c r="H1255" s="176"/>
      <c r="I1255" s="176"/>
      <c r="K1255" s="175"/>
      <c r="L1255" s="175"/>
      <c r="M1255" s="175"/>
      <c r="N1255" s="175"/>
      <c r="O1255" s="175"/>
      <c r="P1255" s="175"/>
      <c r="Q1255" s="175"/>
      <c r="R1255" s="200"/>
      <c r="S1255" s="175"/>
    </row>
    <row r="1256" spans="2:19" ht="12.75" customHeight="1">
      <c r="B1256" s="175"/>
      <c r="C1256" s="175"/>
      <c r="D1256" s="176"/>
      <c r="E1256" s="176"/>
      <c r="F1256" s="176"/>
      <c r="G1256" s="213"/>
      <c r="H1256" s="176"/>
      <c r="I1256" s="176"/>
      <c r="K1256" s="175"/>
      <c r="L1256" s="175"/>
      <c r="M1256" s="175"/>
      <c r="N1256" s="175"/>
      <c r="O1256" s="175"/>
      <c r="P1256" s="175"/>
      <c r="Q1256" s="175"/>
      <c r="R1256" s="200"/>
      <c r="S1256" s="175"/>
    </row>
    <row r="1257" spans="2:19" ht="12.75" customHeight="1">
      <c r="B1257" s="175"/>
      <c r="C1257" s="175"/>
      <c r="D1257" s="176"/>
      <c r="E1257" s="176"/>
      <c r="F1257" s="176"/>
      <c r="G1257" s="213"/>
      <c r="H1257" s="176"/>
      <c r="I1257" s="176"/>
      <c r="K1257" s="175"/>
      <c r="L1257" s="175"/>
      <c r="M1257" s="175"/>
      <c r="N1257" s="175"/>
      <c r="O1257" s="175"/>
      <c r="P1257" s="175"/>
      <c r="Q1257" s="175"/>
      <c r="R1257" s="200"/>
      <c r="S1257" s="175"/>
    </row>
    <row r="1258" spans="2:19" ht="12.75" customHeight="1">
      <c r="B1258" s="175"/>
      <c r="C1258" s="175"/>
      <c r="D1258" s="176"/>
      <c r="E1258" s="176"/>
      <c r="F1258" s="176"/>
      <c r="G1258" s="213"/>
      <c r="H1258" s="176"/>
      <c r="I1258" s="176"/>
      <c r="K1258" s="175"/>
      <c r="L1258" s="175"/>
      <c r="M1258" s="175"/>
      <c r="N1258" s="175"/>
      <c r="O1258" s="175"/>
      <c r="P1258" s="175"/>
      <c r="Q1258" s="175"/>
      <c r="R1258" s="200"/>
      <c r="S1258" s="175"/>
    </row>
    <row r="1259" spans="2:19" ht="12.75" customHeight="1">
      <c r="B1259" s="175"/>
      <c r="C1259" s="175"/>
      <c r="D1259" s="176"/>
      <c r="E1259" s="176"/>
      <c r="F1259" s="176"/>
      <c r="G1259" s="213"/>
      <c r="H1259" s="176"/>
      <c r="I1259" s="176"/>
      <c r="K1259" s="175"/>
      <c r="L1259" s="175"/>
      <c r="M1259" s="175"/>
      <c r="N1259" s="175"/>
      <c r="O1259" s="175"/>
      <c r="P1259" s="175"/>
      <c r="Q1259" s="175"/>
      <c r="R1259" s="200"/>
      <c r="S1259" s="175"/>
    </row>
    <row r="1260" spans="2:19" ht="12.75" customHeight="1">
      <c r="B1260" s="175"/>
      <c r="C1260" s="175"/>
      <c r="D1260" s="176"/>
      <c r="E1260" s="176"/>
      <c r="F1260" s="176"/>
      <c r="G1260" s="213"/>
      <c r="H1260" s="176"/>
      <c r="I1260" s="176"/>
      <c r="K1260" s="175"/>
      <c r="L1260" s="175"/>
      <c r="M1260" s="175"/>
      <c r="N1260" s="175"/>
      <c r="O1260" s="175"/>
      <c r="P1260" s="175"/>
      <c r="Q1260" s="175"/>
      <c r="R1260" s="200"/>
      <c r="S1260" s="175"/>
    </row>
    <row r="1261" spans="2:19" ht="12.75" customHeight="1">
      <c r="B1261" s="175"/>
      <c r="C1261" s="175"/>
      <c r="D1261" s="176"/>
      <c r="E1261" s="176"/>
      <c r="F1261" s="176"/>
      <c r="G1261" s="213"/>
      <c r="H1261" s="176"/>
      <c r="I1261" s="176"/>
      <c r="K1261" s="175"/>
      <c r="L1261" s="175"/>
      <c r="M1261" s="175"/>
      <c r="N1261" s="175"/>
      <c r="O1261" s="175"/>
      <c r="P1261" s="175"/>
      <c r="Q1261" s="175"/>
      <c r="R1261" s="200"/>
      <c r="S1261" s="175"/>
    </row>
    <row r="1262" spans="2:19" ht="12.75" customHeight="1">
      <c r="B1262" s="175"/>
      <c r="C1262" s="175"/>
      <c r="D1262" s="176"/>
      <c r="E1262" s="176"/>
      <c r="F1262" s="176"/>
      <c r="G1262" s="213"/>
      <c r="H1262" s="176"/>
      <c r="I1262" s="176"/>
      <c r="K1262" s="175"/>
      <c r="L1262" s="175"/>
      <c r="M1262" s="175"/>
      <c r="N1262" s="175"/>
      <c r="O1262" s="175"/>
      <c r="P1262" s="175"/>
      <c r="Q1262" s="175"/>
      <c r="R1262" s="200"/>
      <c r="S1262" s="175"/>
    </row>
    <row r="1263" spans="2:19" ht="12.75" customHeight="1">
      <c r="B1263" s="175"/>
      <c r="C1263" s="175"/>
      <c r="D1263" s="176"/>
      <c r="E1263" s="176"/>
      <c r="F1263" s="176"/>
      <c r="G1263" s="213"/>
      <c r="H1263" s="176"/>
      <c r="I1263" s="176"/>
      <c r="K1263" s="175"/>
      <c r="L1263" s="175"/>
      <c r="M1263" s="175"/>
      <c r="N1263" s="175"/>
      <c r="O1263" s="175"/>
      <c r="P1263" s="175"/>
      <c r="Q1263" s="175"/>
      <c r="R1263" s="200"/>
      <c r="S1263" s="175"/>
    </row>
    <row r="1264" spans="2:19" ht="12.75" customHeight="1">
      <c r="B1264" s="175"/>
      <c r="C1264" s="175"/>
      <c r="D1264" s="176"/>
      <c r="E1264" s="176"/>
      <c r="F1264" s="176"/>
      <c r="G1264" s="213"/>
      <c r="H1264" s="176"/>
      <c r="I1264" s="176"/>
      <c r="K1264" s="175"/>
      <c r="L1264" s="175"/>
      <c r="M1264" s="175"/>
      <c r="N1264" s="175"/>
      <c r="O1264" s="175"/>
      <c r="P1264" s="175"/>
      <c r="Q1264" s="175"/>
      <c r="R1264" s="200"/>
      <c r="S1264" s="175"/>
    </row>
    <row r="1265" spans="2:19" ht="12.75" customHeight="1">
      <c r="B1265" s="175"/>
      <c r="C1265" s="175"/>
      <c r="D1265" s="176"/>
      <c r="E1265" s="176"/>
      <c r="F1265" s="176"/>
      <c r="G1265" s="213"/>
      <c r="H1265" s="176"/>
      <c r="I1265" s="176"/>
      <c r="K1265" s="175"/>
      <c r="L1265" s="175"/>
      <c r="M1265" s="175"/>
      <c r="N1265" s="175"/>
      <c r="O1265" s="175"/>
      <c r="P1265" s="175"/>
      <c r="Q1265" s="175"/>
      <c r="R1265" s="200"/>
      <c r="S1265" s="175"/>
    </row>
    <row r="1266" spans="2:19" ht="12.75" customHeight="1">
      <c r="B1266" s="175"/>
      <c r="C1266" s="175"/>
      <c r="D1266" s="176"/>
      <c r="E1266" s="176"/>
      <c r="F1266" s="176"/>
      <c r="G1266" s="213"/>
      <c r="H1266" s="176"/>
      <c r="I1266" s="176"/>
      <c r="K1266" s="175"/>
      <c r="L1266" s="175"/>
      <c r="M1266" s="175"/>
      <c r="N1266" s="175"/>
      <c r="O1266" s="175"/>
      <c r="P1266" s="175"/>
      <c r="Q1266" s="175"/>
      <c r="R1266" s="200"/>
      <c r="S1266" s="175"/>
    </row>
    <row r="1267" spans="2:19" ht="12.75" customHeight="1">
      <c r="B1267" s="175"/>
      <c r="C1267" s="175"/>
      <c r="D1267" s="176"/>
      <c r="E1267" s="176"/>
      <c r="F1267" s="176"/>
      <c r="G1267" s="213"/>
      <c r="H1267" s="176"/>
      <c r="I1267" s="176"/>
      <c r="K1267" s="175"/>
      <c r="L1267" s="175"/>
      <c r="M1267" s="175"/>
      <c r="N1267" s="175"/>
      <c r="O1267" s="175"/>
      <c r="P1267" s="175"/>
      <c r="Q1267" s="175"/>
      <c r="R1267" s="200"/>
      <c r="S1267" s="175"/>
    </row>
    <row r="1268" spans="2:19" ht="12.75" customHeight="1">
      <c r="B1268" s="175"/>
      <c r="C1268" s="175"/>
      <c r="D1268" s="176"/>
      <c r="E1268" s="176"/>
      <c r="F1268" s="176"/>
      <c r="G1268" s="213"/>
      <c r="H1268" s="176"/>
      <c r="I1268" s="176"/>
      <c r="K1268" s="175"/>
      <c r="L1268" s="175"/>
      <c r="M1268" s="175"/>
      <c r="N1268" s="175"/>
      <c r="O1268" s="175"/>
      <c r="P1268" s="175"/>
      <c r="Q1268" s="175"/>
      <c r="R1268" s="200"/>
      <c r="S1268" s="175"/>
    </row>
    <row r="1269" spans="2:19" ht="12.75" customHeight="1">
      <c r="B1269" s="175"/>
      <c r="C1269" s="175"/>
      <c r="D1269" s="176"/>
      <c r="E1269" s="176"/>
      <c r="F1269" s="176"/>
      <c r="G1269" s="213"/>
      <c r="H1269" s="176"/>
      <c r="I1269" s="176"/>
      <c r="K1269" s="175"/>
      <c r="L1269" s="175"/>
      <c r="M1269" s="175"/>
      <c r="N1269" s="175"/>
      <c r="O1269" s="175"/>
      <c r="P1269" s="175"/>
      <c r="Q1269" s="175"/>
      <c r="R1269" s="200"/>
      <c r="S1269" s="175"/>
    </row>
    <row r="1270" spans="2:19" ht="12.75" customHeight="1">
      <c r="B1270" s="175"/>
      <c r="C1270" s="175"/>
      <c r="D1270" s="176"/>
      <c r="E1270" s="176"/>
      <c r="F1270" s="176"/>
      <c r="G1270" s="213"/>
      <c r="H1270" s="176"/>
      <c r="I1270" s="176"/>
      <c r="K1270" s="175"/>
      <c r="L1270" s="175"/>
      <c r="M1270" s="175"/>
      <c r="N1270" s="175"/>
      <c r="O1270" s="175"/>
      <c r="P1270" s="175"/>
      <c r="Q1270" s="175"/>
      <c r="R1270" s="200"/>
      <c r="S1270" s="175"/>
    </row>
    <row r="1271" spans="2:19" ht="12.75" customHeight="1">
      <c r="B1271" s="175"/>
      <c r="C1271" s="175"/>
      <c r="D1271" s="176"/>
      <c r="E1271" s="176"/>
      <c r="F1271" s="176"/>
      <c r="G1271" s="213"/>
      <c r="H1271" s="176"/>
      <c r="I1271" s="176"/>
      <c r="K1271" s="175"/>
      <c r="L1271" s="175"/>
      <c r="M1271" s="175"/>
      <c r="N1271" s="175"/>
      <c r="O1271" s="175"/>
      <c r="P1271" s="175"/>
      <c r="Q1271" s="175"/>
      <c r="R1271" s="200"/>
      <c r="S1271" s="175"/>
    </row>
    <row r="1272" spans="2:19" ht="12.75" customHeight="1">
      <c r="B1272" s="175"/>
      <c r="C1272" s="175"/>
      <c r="D1272" s="176"/>
      <c r="E1272" s="176"/>
      <c r="F1272" s="176"/>
      <c r="G1272" s="213"/>
      <c r="H1272" s="176"/>
      <c r="I1272" s="176"/>
      <c r="K1272" s="175"/>
      <c r="L1272" s="175"/>
      <c r="M1272" s="175"/>
      <c r="N1272" s="175"/>
      <c r="O1272" s="175"/>
      <c r="P1272" s="175"/>
      <c r="Q1272" s="175"/>
      <c r="R1272" s="200"/>
      <c r="S1272" s="175"/>
    </row>
    <row r="1273" spans="2:19" ht="12.75" customHeight="1">
      <c r="B1273" s="175"/>
      <c r="C1273" s="175"/>
      <c r="D1273" s="176"/>
      <c r="E1273" s="176"/>
      <c r="F1273" s="176"/>
      <c r="G1273" s="213"/>
      <c r="H1273" s="176"/>
      <c r="I1273" s="176"/>
      <c r="K1273" s="175"/>
      <c r="L1273" s="175"/>
      <c r="M1273" s="175"/>
      <c r="N1273" s="175"/>
      <c r="O1273" s="175"/>
      <c r="P1273" s="175"/>
      <c r="Q1273" s="175"/>
      <c r="R1273" s="200"/>
      <c r="S1273" s="175"/>
    </row>
    <row r="1274" spans="2:19" ht="12.75" customHeight="1">
      <c r="B1274" s="175"/>
      <c r="C1274" s="175"/>
      <c r="D1274" s="176"/>
      <c r="E1274" s="176"/>
      <c r="F1274" s="176"/>
      <c r="G1274" s="213"/>
      <c r="H1274" s="176"/>
      <c r="I1274" s="176"/>
      <c r="K1274" s="175"/>
      <c r="L1274" s="175"/>
      <c r="M1274" s="175"/>
      <c r="N1274" s="175"/>
      <c r="O1274" s="175"/>
      <c r="P1274" s="175"/>
      <c r="Q1274" s="175"/>
      <c r="R1274" s="200"/>
      <c r="S1274" s="175"/>
    </row>
    <row r="1275" spans="2:19" ht="12.75" customHeight="1">
      <c r="B1275" s="175"/>
      <c r="C1275" s="175"/>
      <c r="D1275" s="176"/>
      <c r="E1275" s="176"/>
      <c r="F1275" s="176"/>
      <c r="G1275" s="213"/>
      <c r="H1275" s="176"/>
      <c r="I1275" s="176"/>
      <c r="K1275" s="175"/>
      <c r="L1275" s="175"/>
      <c r="M1275" s="175"/>
      <c r="N1275" s="175"/>
      <c r="O1275" s="175"/>
      <c r="P1275" s="175"/>
      <c r="Q1275" s="175"/>
      <c r="R1275" s="200"/>
      <c r="S1275" s="175"/>
    </row>
    <row r="1276" spans="2:19" ht="12.75" customHeight="1">
      <c r="B1276" s="175"/>
      <c r="C1276" s="175"/>
      <c r="D1276" s="176"/>
      <c r="E1276" s="176"/>
      <c r="F1276" s="176"/>
      <c r="G1276" s="213"/>
      <c r="H1276" s="176"/>
      <c r="I1276" s="176"/>
      <c r="K1276" s="175"/>
      <c r="L1276" s="175"/>
      <c r="M1276" s="175"/>
      <c r="N1276" s="175"/>
      <c r="O1276" s="175"/>
      <c r="P1276" s="175"/>
      <c r="Q1276" s="175"/>
      <c r="R1276" s="200"/>
      <c r="S1276" s="175"/>
    </row>
    <row r="1277" spans="2:19" ht="12.75" customHeight="1">
      <c r="B1277" s="175"/>
      <c r="C1277" s="175"/>
      <c r="D1277" s="176"/>
      <c r="E1277" s="176"/>
      <c r="F1277" s="176"/>
      <c r="G1277" s="213"/>
      <c r="H1277" s="176"/>
      <c r="I1277" s="176"/>
      <c r="K1277" s="175"/>
      <c r="L1277" s="175"/>
      <c r="M1277" s="175"/>
      <c r="N1277" s="175"/>
      <c r="O1277" s="175"/>
      <c r="P1277" s="175"/>
      <c r="Q1277" s="175"/>
      <c r="R1277" s="200"/>
      <c r="S1277" s="175"/>
    </row>
    <row r="1278" spans="2:19" ht="12.75" customHeight="1">
      <c r="B1278" s="175"/>
      <c r="C1278" s="175"/>
      <c r="D1278" s="176"/>
      <c r="E1278" s="176"/>
      <c r="F1278" s="176"/>
      <c r="G1278" s="213"/>
      <c r="H1278" s="176"/>
      <c r="I1278" s="176"/>
      <c r="K1278" s="175"/>
      <c r="L1278" s="175"/>
      <c r="M1278" s="175"/>
      <c r="N1278" s="175"/>
      <c r="O1278" s="175"/>
      <c r="P1278" s="175"/>
      <c r="Q1278" s="175"/>
      <c r="R1278" s="200"/>
      <c r="S1278" s="175"/>
    </row>
    <row r="1279" spans="2:19" ht="12.75" customHeight="1">
      <c r="B1279" s="175"/>
      <c r="C1279" s="175"/>
      <c r="D1279" s="176"/>
      <c r="E1279" s="176"/>
      <c r="F1279" s="176"/>
      <c r="G1279" s="213"/>
      <c r="H1279" s="176"/>
      <c r="I1279" s="176"/>
      <c r="K1279" s="175"/>
      <c r="L1279" s="175"/>
      <c r="M1279" s="175"/>
      <c r="N1279" s="175"/>
      <c r="O1279" s="175"/>
      <c r="P1279" s="175"/>
      <c r="Q1279" s="175"/>
      <c r="R1279" s="200"/>
      <c r="S1279" s="175"/>
    </row>
    <row r="1280" spans="2:19" ht="12.75" customHeight="1">
      <c r="B1280" s="175"/>
      <c r="C1280" s="175"/>
      <c r="D1280" s="176"/>
      <c r="E1280" s="176"/>
      <c r="F1280" s="176"/>
      <c r="G1280" s="213"/>
      <c r="H1280" s="176"/>
      <c r="I1280" s="176"/>
      <c r="K1280" s="175"/>
      <c r="L1280" s="175"/>
      <c r="M1280" s="175"/>
      <c r="N1280" s="175"/>
      <c r="O1280" s="175"/>
      <c r="P1280" s="175"/>
      <c r="Q1280" s="175"/>
      <c r="R1280" s="200"/>
      <c r="S1280" s="175"/>
    </row>
    <row r="1281" spans="2:19" ht="12.75" customHeight="1">
      <c r="B1281" s="175"/>
      <c r="C1281" s="175"/>
      <c r="D1281" s="176"/>
      <c r="E1281" s="176"/>
      <c r="F1281" s="176"/>
      <c r="G1281" s="213"/>
      <c r="H1281" s="176"/>
      <c r="I1281" s="176"/>
      <c r="K1281" s="175"/>
      <c r="L1281" s="175"/>
      <c r="M1281" s="175"/>
      <c r="N1281" s="175"/>
      <c r="O1281" s="175"/>
      <c r="P1281" s="175"/>
      <c r="Q1281" s="175"/>
      <c r="R1281" s="200"/>
      <c r="S1281" s="175"/>
    </row>
    <row r="1282" spans="2:19" ht="12.75" customHeight="1">
      <c r="B1282" s="175"/>
      <c r="C1282" s="175"/>
      <c r="D1282" s="176"/>
      <c r="E1282" s="176"/>
      <c r="F1282" s="176"/>
      <c r="G1282" s="213"/>
      <c r="H1282" s="176"/>
      <c r="I1282" s="176"/>
      <c r="K1282" s="175"/>
      <c r="L1282" s="175"/>
      <c r="M1282" s="175"/>
      <c r="N1282" s="175"/>
      <c r="O1282" s="175"/>
      <c r="P1282" s="175"/>
      <c r="Q1282" s="175"/>
      <c r="R1282" s="200"/>
      <c r="S1282" s="175"/>
    </row>
    <row r="1283" spans="2:19" ht="12.75" customHeight="1">
      <c r="B1283" s="175"/>
      <c r="C1283" s="175"/>
      <c r="D1283" s="176"/>
      <c r="E1283" s="176"/>
      <c r="F1283" s="176"/>
      <c r="G1283" s="213"/>
      <c r="H1283" s="176"/>
      <c r="I1283" s="176"/>
      <c r="K1283" s="175"/>
      <c r="L1283" s="175"/>
      <c r="M1283" s="175"/>
      <c r="N1283" s="175"/>
      <c r="O1283" s="175"/>
      <c r="P1283" s="175"/>
      <c r="Q1283" s="175"/>
      <c r="R1283" s="200"/>
      <c r="S1283" s="175"/>
    </row>
    <row r="1284" spans="2:19" ht="12.75" customHeight="1">
      <c r="B1284" s="175"/>
      <c r="C1284" s="175"/>
      <c r="D1284" s="176"/>
      <c r="E1284" s="176"/>
      <c r="F1284" s="176"/>
      <c r="G1284" s="213"/>
      <c r="H1284" s="176"/>
      <c r="I1284" s="176"/>
      <c r="K1284" s="175"/>
      <c r="L1284" s="175"/>
      <c r="M1284" s="175"/>
      <c r="N1284" s="175"/>
      <c r="O1284" s="175"/>
      <c r="P1284" s="175"/>
      <c r="Q1284" s="175"/>
      <c r="R1284" s="200"/>
      <c r="S1284" s="175"/>
    </row>
    <row r="1285" spans="2:19" ht="12.75" customHeight="1">
      <c r="B1285" s="175"/>
      <c r="C1285" s="175"/>
      <c r="D1285" s="176"/>
      <c r="E1285" s="176"/>
      <c r="F1285" s="176"/>
      <c r="G1285" s="213"/>
      <c r="H1285" s="176"/>
      <c r="I1285" s="176"/>
      <c r="K1285" s="175"/>
      <c r="L1285" s="175"/>
      <c r="M1285" s="175"/>
      <c r="N1285" s="175"/>
      <c r="O1285" s="175"/>
      <c r="P1285" s="175"/>
      <c r="Q1285" s="175"/>
      <c r="R1285" s="200"/>
      <c r="S1285" s="175"/>
    </row>
    <row r="1286" spans="2:19" ht="12.75" customHeight="1">
      <c r="B1286" s="175"/>
      <c r="C1286" s="175"/>
      <c r="D1286" s="176"/>
      <c r="E1286" s="176"/>
      <c r="F1286" s="176"/>
      <c r="G1286" s="213"/>
      <c r="H1286" s="176"/>
      <c r="I1286" s="176"/>
      <c r="K1286" s="175"/>
      <c r="L1286" s="175"/>
      <c r="M1286" s="175"/>
      <c r="N1286" s="175"/>
      <c r="O1286" s="175"/>
      <c r="P1286" s="175"/>
      <c r="Q1286" s="175"/>
      <c r="R1286" s="200"/>
      <c r="S1286" s="175"/>
    </row>
    <row r="1287" spans="2:19" ht="12.75" customHeight="1">
      <c r="B1287" s="175"/>
      <c r="C1287" s="175"/>
      <c r="D1287" s="176"/>
      <c r="E1287" s="176"/>
      <c r="F1287" s="176"/>
      <c r="G1287" s="213"/>
      <c r="H1287" s="176"/>
      <c r="I1287" s="176"/>
      <c r="K1287" s="175"/>
      <c r="L1287" s="175"/>
      <c r="M1287" s="175"/>
      <c r="N1287" s="175"/>
      <c r="O1287" s="175"/>
      <c r="P1287" s="175"/>
      <c r="Q1287" s="175"/>
      <c r="R1287" s="200"/>
      <c r="S1287" s="175"/>
    </row>
    <row r="1288" spans="2:19" ht="12.75" customHeight="1">
      <c r="B1288" s="175"/>
      <c r="C1288" s="175"/>
      <c r="D1288" s="176"/>
      <c r="E1288" s="176"/>
      <c r="F1288" s="176"/>
      <c r="G1288" s="213"/>
      <c r="H1288" s="176"/>
      <c r="I1288" s="176"/>
      <c r="K1288" s="175"/>
      <c r="L1288" s="175"/>
      <c r="M1288" s="175"/>
      <c r="N1288" s="175"/>
      <c r="O1288" s="175"/>
      <c r="P1288" s="175"/>
      <c r="Q1288" s="175"/>
      <c r="R1288" s="200"/>
      <c r="S1288" s="175"/>
    </row>
    <row r="1289" spans="2:19" ht="12.75" customHeight="1">
      <c r="B1289" s="175"/>
      <c r="C1289" s="175"/>
      <c r="D1289" s="176"/>
      <c r="E1289" s="176"/>
      <c r="F1289" s="176"/>
      <c r="G1289" s="213"/>
      <c r="H1289" s="176"/>
      <c r="I1289" s="176"/>
      <c r="K1289" s="175"/>
      <c r="L1289" s="175"/>
      <c r="M1289" s="175"/>
      <c r="N1289" s="175"/>
      <c r="O1289" s="175"/>
      <c r="P1289" s="175"/>
      <c r="Q1289" s="175"/>
      <c r="R1289" s="200"/>
      <c r="S1289" s="175"/>
    </row>
    <row r="1290" spans="2:19" ht="12.75" customHeight="1">
      <c r="B1290" s="175"/>
      <c r="C1290" s="175"/>
      <c r="D1290" s="176"/>
      <c r="E1290" s="176"/>
      <c r="F1290" s="176"/>
      <c r="G1290" s="213"/>
      <c r="H1290" s="176"/>
      <c r="I1290" s="176"/>
      <c r="K1290" s="175"/>
      <c r="L1290" s="175"/>
      <c r="M1290" s="175"/>
      <c r="N1290" s="175"/>
      <c r="O1290" s="175"/>
      <c r="P1290" s="175"/>
      <c r="Q1290" s="175"/>
      <c r="R1290" s="200"/>
      <c r="S1290" s="175"/>
    </row>
    <row r="1291" spans="2:19" ht="12.75" customHeight="1">
      <c r="B1291" s="175"/>
      <c r="C1291" s="175"/>
      <c r="D1291" s="176"/>
      <c r="E1291" s="176"/>
      <c r="F1291" s="176"/>
      <c r="G1291" s="213"/>
      <c r="H1291" s="176"/>
      <c r="I1291" s="176"/>
      <c r="K1291" s="175"/>
      <c r="L1291" s="175"/>
      <c r="M1291" s="175"/>
      <c r="N1291" s="175"/>
      <c r="O1291" s="175"/>
      <c r="P1291" s="175"/>
      <c r="Q1291" s="175"/>
      <c r="R1291" s="200"/>
      <c r="S1291" s="175"/>
    </row>
    <row r="1292" spans="2:19" ht="12.75" customHeight="1">
      <c r="B1292" s="175"/>
      <c r="C1292" s="175"/>
      <c r="D1292" s="176"/>
      <c r="E1292" s="176"/>
      <c r="F1292" s="176"/>
      <c r="G1292" s="213"/>
      <c r="H1292" s="176"/>
      <c r="I1292" s="176"/>
      <c r="K1292" s="175"/>
      <c r="L1292" s="175"/>
      <c r="M1292" s="175"/>
      <c r="N1292" s="175"/>
      <c r="O1292" s="175"/>
      <c r="P1292" s="175"/>
      <c r="Q1292" s="175"/>
      <c r="R1292" s="200"/>
      <c r="S1292" s="175"/>
    </row>
    <row r="1293" spans="2:19" ht="12.75" customHeight="1">
      <c r="B1293" s="175"/>
      <c r="C1293" s="175"/>
      <c r="D1293" s="176"/>
      <c r="E1293" s="176"/>
      <c r="F1293" s="176"/>
      <c r="G1293" s="213"/>
      <c r="H1293" s="176"/>
      <c r="I1293" s="176"/>
      <c r="K1293" s="175"/>
      <c r="L1293" s="175"/>
      <c r="M1293" s="175"/>
      <c r="N1293" s="175"/>
      <c r="O1293" s="175"/>
      <c r="P1293" s="175"/>
      <c r="Q1293" s="175"/>
      <c r="R1293" s="200"/>
      <c r="S1293" s="175"/>
    </row>
    <row r="1294" spans="2:19" ht="12.75" customHeight="1">
      <c r="B1294" s="175"/>
      <c r="C1294" s="175"/>
      <c r="D1294" s="176"/>
      <c r="E1294" s="176"/>
      <c r="F1294" s="176"/>
      <c r="G1294" s="213"/>
      <c r="H1294" s="176"/>
      <c r="I1294" s="176"/>
      <c r="K1294" s="175"/>
      <c r="L1294" s="175"/>
      <c r="M1294" s="175"/>
      <c r="N1294" s="175"/>
      <c r="O1294" s="175"/>
      <c r="P1294" s="175"/>
      <c r="Q1294" s="175"/>
      <c r="R1294" s="200"/>
      <c r="S1294" s="175"/>
    </row>
    <row r="1295" spans="2:19" ht="12.75" customHeight="1">
      <c r="B1295" s="175"/>
      <c r="C1295" s="175"/>
      <c r="D1295" s="176"/>
      <c r="E1295" s="176"/>
      <c r="F1295" s="176"/>
      <c r="G1295" s="213"/>
      <c r="H1295" s="176"/>
      <c r="I1295" s="176"/>
      <c r="K1295" s="175"/>
      <c r="L1295" s="175"/>
      <c r="M1295" s="175"/>
      <c r="N1295" s="175"/>
      <c r="O1295" s="175"/>
      <c r="P1295" s="175"/>
      <c r="Q1295" s="175"/>
      <c r="R1295" s="200"/>
      <c r="S1295" s="175"/>
    </row>
    <row r="1296" spans="2:19" ht="12.75" customHeight="1">
      <c r="B1296" s="175"/>
      <c r="C1296" s="175"/>
      <c r="D1296" s="176"/>
      <c r="E1296" s="176"/>
      <c r="F1296" s="176"/>
      <c r="G1296" s="213"/>
      <c r="H1296" s="176"/>
      <c r="I1296" s="176"/>
      <c r="K1296" s="175"/>
      <c r="L1296" s="175"/>
      <c r="M1296" s="175"/>
      <c r="N1296" s="175"/>
      <c r="O1296" s="175"/>
      <c r="P1296" s="175"/>
      <c r="Q1296" s="175"/>
      <c r="R1296" s="200"/>
      <c r="S1296" s="175"/>
    </row>
    <row r="1297" spans="2:19" ht="12.75" customHeight="1">
      <c r="B1297" s="175"/>
      <c r="C1297" s="175"/>
      <c r="D1297" s="176"/>
      <c r="E1297" s="176"/>
      <c r="F1297" s="176"/>
      <c r="G1297" s="213"/>
      <c r="H1297" s="176"/>
      <c r="I1297" s="176"/>
      <c r="K1297" s="175"/>
      <c r="L1297" s="175"/>
      <c r="M1297" s="175"/>
      <c r="N1297" s="175"/>
      <c r="O1297" s="175"/>
      <c r="P1297" s="175"/>
      <c r="Q1297" s="175"/>
      <c r="R1297" s="200"/>
      <c r="S1297" s="175"/>
    </row>
    <row r="1298" spans="2:19" ht="12.75" customHeight="1">
      <c r="B1298" s="175"/>
      <c r="C1298" s="175"/>
      <c r="D1298" s="176"/>
      <c r="E1298" s="176"/>
      <c r="F1298" s="176"/>
      <c r="G1298" s="213"/>
      <c r="H1298" s="176"/>
      <c r="I1298" s="176"/>
      <c r="K1298" s="175"/>
      <c r="L1298" s="175"/>
      <c r="M1298" s="175"/>
      <c r="N1298" s="175"/>
      <c r="O1298" s="175"/>
      <c r="P1298" s="175"/>
      <c r="Q1298" s="175"/>
      <c r="R1298" s="200"/>
      <c r="S1298" s="175"/>
    </row>
    <row r="1299" spans="2:19" ht="12.75" customHeight="1">
      <c r="B1299" s="175"/>
      <c r="C1299" s="175"/>
      <c r="D1299" s="176"/>
      <c r="E1299" s="176"/>
      <c r="F1299" s="176"/>
      <c r="G1299" s="213"/>
      <c r="H1299" s="176"/>
      <c r="I1299" s="176"/>
      <c r="K1299" s="175"/>
      <c r="L1299" s="175"/>
      <c r="M1299" s="175"/>
      <c r="N1299" s="175"/>
      <c r="O1299" s="175"/>
      <c r="P1299" s="175"/>
      <c r="Q1299" s="175"/>
      <c r="R1299" s="200"/>
      <c r="S1299" s="175"/>
    </row>
    <row r="1300" spans="2:19" ht="12.75" customHeight="1">
      <c r="B1300" s="175"/>
      <c r="C1300" s="175"/>
      <c r="D1300" s="176"/>
      <c r="E1300" s="176"/>
      <c r="F1300" s="176"/>
      <c r="G1300" s="213"/>
      <c r="H1300" s="176"/>
      <c r="I1300" s="176"/>
      <c r="K1300" s="175"/>
      <c r="L1300" s="175"/>
      <c r="M1300" s="175"/>
      <c r="N1300" s="175"/>
      <c r="O1300" s="175"/>
      <c r="P1300" s="175"/>
      <c r="Q1300" s="175"/>
      <c r="R1300" s="200"/>
      <c r="S1300" s="175"/>
    </row>
    <row r="1301" spans="2:19" ht="12.75" customHeight="1">
      <c r="B1301" s="175"/>
      <c r="C1301" s="175"/>
      <c r="D1301" s="176"/>
      <c r="E1301" s="176"/>
      <c r="F1301" s="176"/>
      <c r="G1301" s="213"/>
      <c r="H1301" s="176"/>
      <c r="I1301" s="176"/>
      <c r="K1301" s="175"/>
      <c r="L1301" s="175"/>
      <c r="M1301" s="175"/>
      <c r="N1301" s="175"/>
      <c r="O1301" s="175"/>
      <c r="P1301" s="175"/>
      <c r="Q1301" s="175"/>
      <c r="R1301" s="200"/>
      <c r="S1301" s="175"/>
    </row>
    <row r="1302" spans="2:19" ht="12.75" customHeight="1">
      <c r="B1302" s="175"/>
      <c r="C1302" s="175"/>
      <c r="D1302" s="176"/>
      <c r="E1302" s="176"/>
      <c r="F1302" s="176"/>
      <c r="G1302" s="213"/>
      <c r="H1302" s="176"/>
      <c r="I1302" s="176"/>
      <c r="K1302" s="175"/>
      <c r="L1302" s="175"/>
      <c r="M1302" s="175"/>
      <c r="N1302" s="175"/>
      <c r="O1302" s="175"/>
      <c r="P1302" s="175"/>
      <c r="Q1302" s="175"/>
      <c r="R1302" s="200"/>
      <c r="S1302" s="175"/>
    </row>
    <row r="1303" spans="2:19" ht="12.75" customHeight="1">
      <c r="B1303" s="175"/>
      <c r="C1303" s="175"/>
      <c r="D1303" s="176"/>
      <c r="E1303" s="176"/>
      <c r="F1303" s="176"/>
      <c r="G1303" s="213"/>
      <c r="H1303" s="176"/>
      <c r="I1303" s="176"/>
      <c r="K1303" s="175"/>
      <c r="L1303" s="175"/>
      <c r="M1303" s="175"/>
      <c r="N1303" s="175"/>
      <c r="O1303" s="175"/>
      <c r="P1303" s="175"/>
      <c r="Q1303" s="175"/>
      <c r="R1303" s="200"/>
      <c r="S1303" s="175"/>
    </row>
    <row r="1304" spans="2:19" ht="12.75" customHeight="1">
      <c r="B1304" s="175"/>
      <c r="C1304" s="175"/>
      <c r="D1304" s="176"/>
      <c r="E1304" s="176"/>
      <c r="F1304" s="176"/>
      <c r="G1304" s="213"/>
      <c r="H1304" s="176"/>
      <c r="I1304" s="176"/>
      <c r="K1304" s="175"/>
      <c r="L1304" s="175"/>
      <c r="M1304" s="175"/>
      <c r="N1304" s="175"/>
      <c r="O1304" s="175"/>
      <c r="P1304" s="175"/>
      <c r="Q1304" s="175"/>
      <c r="R1304" s="200"/>
      <c r="S1304" s="175"/>
    </row>
    <row r="1305" spans="2:19" ht="12.75" customHeight="1">
      <c r="B1305" s="175"/>
      <c r="C1305" s="175"/>
      <c r="D1305" s="176"/>
      <c r="E1305" s="176"/>
      <c r="F1305" s="176"/>
      <c r="G1305" s="213"/>
      <c r="H1305" s="176"/>
      <c r="I1305" s="176"/>
      <c r="K1305" s="175"/>
      <c r="L1305" s="175"/>
      <c r="M1305" s="175"/>
      <c r="N1305" s="175"/>
      <c r="O1305" s="175"/>
      <c r="P1305" s="175"/>
      <c r="Q1305" s="175"/>
      <c r="R1305" s="200"/>
      <c r="S1305" s="175"/>
    </row>
    <row r="1306" spans="2:19" ht="12.75" customHeight="1">
      <c r="B1306" s="175"/>
      <c r="C1306" s="175"/>
      <c r="D1306" s="176"/>
      <c r="E1306" s="176"/>
      <c r="F1306" s="176"/>
      <c r="G1306" s="213"/>
      <c r="H1306" s="176"/>
      <c r="I1306" s="176"/>
      <c r="K1306" s="175"/>
      <c r="L1306" s="175"/>
      <c r="M1306" s="175"/>
      <c r="N1306" s="175"/>
      <c r="O1306" s="175"/>
      <c r="P1306" s="175"/>
      <c r="Q1306" s="175"/>
      <c r="R1306" s="200"/>
      <c r="S1306" s="175"/>
    </row>
    <row r="1307" spans="2:19" ht="12.75" customHeight="1">
      <c r="B1307" s="175"/>
      <c r="C1307" s="175"/>
      <c r="D1307" s="176"/>
      <c r="E1307" s="176"/>
      <c r="F1307" s="176"/>
      <c r="G1307" s="213"/>
      <c r="H1307" s="176"/>
      <c r="I1307" s="176"/>
      <c r="K1307" s="175"/>
      <c r="L1307" s="175"/>
      <c r="M1307" s="175"/>
      <c r="N1307" s="175"/>
      <c r="O1307" s="175"/>
      <c r="P1307" s="175"/>
      <c r="Q1307" s="175"/>
      <c r="R1307" s="200"/>
      <c r="S1307" s="175"/>
    </row>
    <row r="1308" spans="2:19" ht="12.75" customHeight="1">
      <c r="B1308" s="175"/>
      <c r="C1308" s="175"/>
      <c r="D1308" s="176"/>
      <c r="E1308" s="176"/>
      <c r="F1308" s="176"/>
      <c r="G1308" s="213"/>
      <c r="H1308" s="176"/>
      <c r="I1308" s="176"/>
      <c r="K1308" s="175"/>
      <c r="L1308" s="175"/>
      <c r="M1308" s="175"/>
      <c r="N1308" s="175"/>
      <c r="O1308" s="175"/>
      <c r="P1308" s="175"/>
      <c r="Q1308" s="175"/>
      <c r="R1308" s="200"/>
      <c r="S1308" s="175"/>
    </row>
    <row r="1309" spans="2:19" ht="12.75" customHeight="1">
      <c r="B1309" s="175"/>
      <c r="C1309" s="175"/>
      <c r="D1309" s="176"/>
      <c r="E1309" s="176"/>
      <c r="F1309" s="176"/>
      <c r="G1309" s="213"/>
      <c r="H1309" s="176"/>
      <c r="I1309" s="176"/>
      <c r="K1309" s="175"/>
      <c r="L1309" s="175"/>
      <c r="M1309" s="175"/>
      <c r="N1309" s="175"/>
      <c r="O1309" s="175"/>
      <c r="P1309" s="175"/>
      <c r="Q1309" s="175"/>
      <c r="R1309" s="200"/>
      <c r="S1309" s="175"/>
    </row>
    <row r="1310" spans="2:19" ht="12.75" customHeight="1">
      <c r="B1310" s="175"/>
      <c r="C1310" s="175"/>
      <c r="D1310" s="176"/>
      <c r="E1310" s="176"/>
      <c r="F1310" s="176"/>
      <c r="G1310" s="213"/>
      <c r="H1310" s="176"/>
      <c r="I1310" s="176"/>
      <c r="K1310" s="175"/>
      <c r="L1310" s="175"/>
      <c r="M1310" s="175"/>
      <c r="N1310" s="175"/>
      <c r="O1310" s="175"/>
      <c r="P1310" s="175"/>
      <c r="Q1310" s="175"/>
      <c r="R1310" s="200"/>
      <c r="S1310" s="175"/>
    </row>
    <row r="1311" spans="2:19" ht="12.75" customHeight="1">
      <c r="B1311" s="175"/>
      <c r="C1311" s="175"/>
      <c r="D1311" s="176"/>
      <c r="E1311" s="176"/>
      <c r="F1311" s="176"/>
      <c r="G1311" s="213"/>
      <c r="H1311" s="176"/>
      <c r="I1311" s="176"/>
      <c r="K1311" s="175"/>
      <c r="L1311" s="175"/>
      <c r="M1311" s="175"/>
      <c r="N1311" s="175"/>
      <c r="O1311" s="175"/>
      <c r="P1311" s="175"/>
      <c r="Q1311" s="175"/>
      <c r="R1311" s="200"/>
      <c r="S1311" s="175"/>
    </row>
    <row r="1312" spans="2:19" ht="12.75" customHeight="1">
      <c r="B1312" s="175"/>
      <c r="C1312" s="175"/>
      <c r="D1312" s="176"/>
      <c r="E1312" s="176"/>
      <c r="F1312" s="176"/>
      <c r="G1312" s="213"/>
      <c r="H1312" s="176"/>
      <c r="I1312" s="176"/>
      <c r="K1312" s="175"/>
      <c r="L1312" s="175"/>
      <c r="M1312" s="175"/>
      <c r="N1312" s="175"/>
      <c r="O1312" s="175"/>
      <c r="P1312" s="175"/>
      <c r="Q1312" s="175"/>
      <c r="R1312" s="200"/>
      <c r="S1312" s="175"/>
    </row>
    <row r="1313" spans="2:19" ht="12.75" customHeight="1">
      <c r="B1313" s="175"/>
      <c r="C1313" s="175"/>
      <c r="D1313" s="176"/>
      <c r="E1313" s="176"/>
      <c r="F1313" s="176"/>
      <c r="G1313" s="213"/>
      <c r="H1313" s="176"/>
      <c r="I1313" s="176"/>
      <c r="K1313" s="175"/>
      <c r="L1313" s="175"/>
      <c r="M1313" s="175"/>
      <c r="N1313" s="175"/>
      <c r="O1313" s="175"/>
      <c r="P1313" s="175"/>
      <c r="Q1313" s="175"/>
      <c r="R1313" s="200"/>
      <c r="S1313" s="175"/>
    </row>
    <row r="1314" spans="2:19" ht="12.75" customHeight="1">
      <c r="B1314" s="175"/>
      <c r="C1314" s="175"/>
      <c r="D1314" s="176"/>
      <c r="E1314" s="176"/>
      <c r="F1314" s="176"/>
      <c r="G1314" s="213"/>
      <c r="H1314" s="176"/>
      <c r="I1314" s="176"/>
      <c r="K1314" s="175"/>
      <c r="L1314" s="175"/>
      <c r="M1314" s="175"/>
      <c r="N1314" s="175"/>
      <c r="O1314" s="175"/>
      <c r="P1314" s="175"/>
      <c r="Q1314" s="175"/>
      <c r="R1314" s="200"/>
      <c r="S1314" s="175"/>
    </row>
    <row r="1315" spans="2:19" ht="12.75" customHeight="1">
      <c r="B1315" s="175"/>
      <c r="C1315" s="175"/>
      <c r="D1315" s="176"/>
      <c r="E1315" s="176"/>
      <c r="F1315" s="176"/>
      <c r="G1315" s="213"/>
      <c r="H1315" s="176"/>
      <c r="I1315" s="176"/>
      <c r="K1315" s="175"/>
      <c r="L1315" s="175"/>
      <c r="M1315" s="175"/>
      <c r="N1315" s="175"/>
      <c r="O1315" s="175"/>
      <c r="P1315" s="175"/>
      <c r="Q1315" s="175"/>
      <c r="R1315" s="200"/>
      <c r="S1315" s="175"/>
    </row>
    <row r="1316" spans="2:19" ht="12.75" customHeight="1">
      <c r="B1316" s="175"/>
      <c r="C1316" s="175"/>
      <c r="D1316" s="176"/>
      <c r="E1316" s="176"/>
      <c r="F1316" s="176"/>
      <c r="G1316" s="213"/>
      <c r="H1316" s="176"/>
      <c r="I1316" s="176"/>
      <c r="K1316" s="175"/>
      <c r="L1316" s="175"/>
      <c r="M1316" s="175"/>
      <c r="N1316" s="175"/>
      <c r="O1316" s="175"/>
      <c r="P1316" s="175"/>
      <c r="Q1316" s="175"/>
      <c r="R1316" s="200"/>
      <c r="S1316" s="175"/>
    </row>
    <row r="1317" spans="2:19" ht="12.75" customHeight="1">
      <c r="B1317" s="175"/>
      <c r="C1317" s="175"/>
      <c r="D1317" s="176"/>
      <c r="E1317" s="176"/>
      <c r="F1317" s="176"/>
      <c r="G1317" s="213"/>
      <c r="H1317" s="176"/>
      <c r="I1317" s="176"/>
      <c r="K1317" s="175"/>
      <c r="L1317" s="175"/>
      <c r="M1317" s="175"/>
      <c r="N1317" s="175"/>
      <c r="O1317" s="175"/>
      <c r="P1317" s="175"/>
      <c r="Q1317" s="175"/>
      <c r="R1317" s="200"/>
      <c r="S1317" s="175"/>
    </row>
    <row r="1318" spans="2:19" ht="12.75" customHeight="1">
      <c r="B1318" s="175"/>
      <c r="C1318" s="175"/>
      <c r="D1318" s="176"/>
      <c r="E1318" s="176"/>
      <c r="F1318" s="176"/>
      <c r="G1318" s="213"/>
      <c r="H1318" s="176"/>
      <c r="I1318" s="176"/>
      <c r="K1318" s="175"/>
      <c r="L1318" s="175"/>
      <c r="M1318" s="175"/>
      <c r="N1318" s="175"/>
      <c r="O1318" s="175"/>
      <c r="P1318" s="175"/>
      <c r="Q1318" s="175"/>
      <c r="R1318" s="200"/>
      <c r="S1318" s="175"/>
    </row>
    <row r="1319" spans="2:19" ht="12.75" customHeight="1">
      <c r="B1319" s="175"/>
      <c r="C1319" s="175"/>
      <c r="D1319" s="176"/>
      <c r="E1319" s="176"/>
      <c r="F1319" s="176"/>
      <c r="G1319" s="213"/>
      <c r="H1319" s="176"/>
      <c r="I1319" s="176"/>
      <c r="K1319" s="175"/>
      <c r="L1319" s="175"/>
      <c r="M1319" s="175"/>
      <c r="N1319" s="175"/>
      <c r="O1319" s="175"/>
      <c r="P1319" s="175"/>
      <c r="Q1319" s="175"/>
      <c r="R1319" s="200"/>
      <c r="S1319" s="175"/>
    </row>
    <row r="1320" spans="2:19" ht="12.75" customHeight="1">
      <c r="B1320" s="175"/>
      <c r="C1320" s="175"/>
      <c r="D1320" s="176"/>
      <c r="E1320" s="176"/>
      <c r="F1320" s="176"/>
      <c r="G1320" s="213"/>
      <c r="H1320" s="176"/>
      <c r="I1320" s="176"/>
      <c r="K1320" s="175"/>
      <c r="L1320" s="175"/>
      <c r="M1320" s="175"/>
      <c r="N1320" s="175"/>
      <c r="O1320" s="175"/>
      <c r="P1320" s="175"/>
      <c r="Q1320" s="175"/>
      <c r="R1320" s="200"/>
      <c r="S1320" s="175"/>
    </row>
    <row r="1321" spans="2:19" ht="12.75" customHeight="1">
      <c r="B1321" s="175"/>
      <c r="C1321" s="175"/>
      <c r="D1321" s="176"/>
      <c r="E1321" s="176"/>
      <c r="F1321" s="176"/>
      <c r="G1321" s="213"/>
      <c r="H1321" s="176"/>
      <c r="I1321" s="176"/>
      <c r="K1321" s="175"/>
      <c r="L1321" s="175"/>
      <c r="M1321" s="175"/>
      <c r="N1321" s="175"/>
      <c r="O1321" s="175"/>
      <c r="P1321" s="175"/>
      <c r="Q1321" s="175"/>
      <c r="R1321" s="200"/>
      <c r="S1321" s="175"/>
    </row>
    <row r="1322" spans="2:19" ht="12.75" customHeight="1">
      <c r="B1322" s="175"/>
      <c r="C1322" s="175"/>
      <c r="D1322" s="176"/>
      <c r="E1322" s="176"/>
      <c r="F1322" s="176"/>
      <c r="G1322" s="213"/>
      <c r="H1322" s="176"/>
      <c r="I1322" s="176"/>
      <c r="K1322" s="175"/>
      <c r="L1322" s="175"/>
      <c r="M1322" s="175"/>
      <c r="N1322" s="175"/>
      <c r="O1322" s="175"/>
      <c r="P1322" s="175"/>
      <c r="Q1322" s="175"/>
      <c r="R1322" s="200"/>
      <c r="S1322" s="175"/>
    </row>
    <row r="1323" spans="2:19" ht="12.75" customHeight="1">
      <c r="B1323" s="175"/>
      <c r="C1323" s="175"/>
      <c r="D1323" s="176"/>
      <c r="E1323" s="176"/>
      <c r="F1323" s="176"/>
      <c r="G1323" s="213"/>
      <c r="H1323" s="176"/>
      <c r="I1323" s="176"/>
      <c r="K1323" s="175"/>
      <c r="L1323" s="175"/>
      <c r="M1323" s="175"/>
      <c r="N1323" s="175"/>
      <c r="O1323" s="175"/>
      <c r="P1323" s="175"/>
      <c r="Q1323" s="175"/>
      <c r="R1323" s="200"/>
      <c r="S1323" s="175"/>
    </row>
    <row r="1324" spans="2:19" ht="12.75" customHeight="1">
      <c r="B1324" s="175"/>
      <c r="C1324" s="175"/>
      <c r="D1324" s="176"/>
      <c r="E1324" s="176"/>
      <c r="F1324" s="176"/>
      <c r="G1324" s="213"/>
      <c r="H1324" s="176"/>
      <c r="I1324" s="176"/>
      <c r="K1324" s="175"/>
      <c r="L1324" s="175"/>
      <c r="M1324" s="175"/>
      <c r="N1324" s="175"/>
      <c r="O1324" s="175"/>
      <c r="P1324" s="175"/>
      <c r="Q1324" s="175"/>
      <c r="R1324" s="200"/>
      <c r="S1324" s="175"/>
    </row>
    <row r="1325" spans="2:19" ht="12.75" customHeight="1">
      <c r="B1325" s="175"/>
      <c r="C1325" s="175"/>
      <c r="D1325" s="176"/>
      <c r="E1325" s="176"/>
      <c r="F1325" s="176"/>
      <c r="G1325" s="213"/>
      <c r="H1325" s="176"/>
      <c r="I1325" s="176"/>
      <c r="K1325" s="175"/>
      <c r="L1325" s="175"/>
      <c r="M1325" s="175"/>
      <c r="N1325" s="175"/>
      <c r="O1325" s="175"/>
      <c r="P1325" s="175"/>
      <c r="Q1325" s="175"/>
      <c r="R1325" s="200"/>
      <c r="S1325" s="175"/>
    </row>
    <row r="1326" spans="2:19" ht="12.75" customHeight="1">
      <c r="B1326" s="175"/>
      <c r="C1326" s="175"/>
      <c r="D1326" s="176"/>
      <c r="E1326" s="176"/>
      <c r="F1326" s="176"/>
      <c r="G1326" s="213"/>
      <c r="H1326" s="176"/>
      <c r="I1326" s="176"/>
      <c r="K1326" s="175"/>
      <c r="L1326" s="175"/>
      <c r="M1326" s="175"/>
      <c r="N1326" s="175"/>
      <c r="O1326" s="175"/>
      <c r="P1326" s="175"/>
      <c r="Q1326" s="175"/>
      <c r="R1326" s="200"/>
      <c r="S1326" s="175"/>
    </row>
    <row r="1327" spans="2:19" ht="12.75" customHeight="1">
      <c r="B1327" s="175"/>
      <c r="C1327" s="175"/>
      <c r="D1327" s="176"/>
      <c r="E1327" s="176"/>
      <c r="F1327" s="176"/>
      <c r="G1327" s="213"/>
      <c r="H1327" s="176"/>
      <c r="I1327" s="176"/>
      <c r="K1327" s="175"/>
      <c r="L1327" s="175"/>
      <c r="M1327" s="175"/>
      <c r="N1327" s="175"/>
      <c r="O1327" s="175"/>
      <c r="P1327" s="175"/>
      <c r="Q1327" s="175"/>
      <c r="R1327" s="200"/>
      <c r="S1327" s="175"/>
    </row>
    <row r="1328" spans="2:19" ht="12.75" customHeight="1">
      <c r="B1328" s="175"/>
      <c r="C1328" s="175"/>
      <c r="D1328" s="176"/>
      <c r="E1328" s="176"/>
      <c r="F1328" s="176"/>
      <c r="G1328" s="213"/>
      <c r="H1328" s="176"/>
      <c r="I1328" s="176"/>
      <c r="K1328" s="175"/>
      <c r="L1328" s="175"/>
      <c r="M1328" s="175"/>
      <c r="N1328" s="175"/>
      <c r="O1328" s="175"/>
      <c r="P1328" s="175"/>
      <c r="Q1328" s="175"/>
      <c r="R1328" s="200"/>
      <c r="S1328" s="175"/>
    </row>
    <row r="1329" spans="2:19" ht="12.75" customHeight="1">
      <c r="B1329" s="175"/>
      <c r="C1329" s="175"/>
      <c r="D1329" s="176"/>
      <c r="E1329" s="176"/>
      <c r="F1329" s="176"/>
      <c r="G1329" s="213"/>
      <c r="H1329" s="176"/>
      <c r="I1329" s="176"/>
      <c r="K1329" s="175"/>
      <c r="L1329" s="175"/>
      <c r="M1329" s="175"/>
      <c r="N1329" s="175"/>
      <c r="O1329" s="175"/>
      <c r="P1329" s="175"/>
      <c r="Q1329" s="175"/>
      <c r="R1329" s="200"/>
      <c r="S1329" s="175"/>
    </row>
    <row r="1330" spans="2:19" ht="12.75" customHeight="1">
      <c r="B1330" s="175"/>
      <c r="C1330" s="175"/>
      <c r="D1330" s="176"/>
      <c r="E1330" s="176"/>
      <c r="F1330" s="176"/>
      <c r="G1330" s="213"/>
      <c r="H1330" s="176"/>
      <c r="I1330" s="176"/>
      <c r="K1330" s="175"/>
      <c r="L1330" s="175"/>
      <c r="M1330" s="175"/>
      <c r="N1330" s="175"/>
      <c r="O1330" s="175"/>
      <c r="P1330" s="175"/>
      <c r="Q1330" s="175"/>
      <c r="R1330" s="200"/>
      <c r="S1330" s="175"/>
    </row>
    <row r="1331" spans="2:19" ht="12.75" customHeight="1">
      <c r="B1331" s="175"/>
      <c r="C1331" s="175"/>
      <c r="D1331" s="176"/>
      <c r="E1331" s="176"/>
      <c r="F1331" s="176"/>
      <c r="G1331" s="213"/>
      <c r="H1331" s="176"/>
      <c r="I1331" s="176"/>
      <c r="K1331" s="175"/>
      <c r="L1331" s="175"/>
      <c r="M1331" s="175"/>
      <c r="N1331" s="175"/>
      <c r="O1331" s="175"/>
      <c r="P1331" s="175"/>
      <c r="Q1331" s="175"/>
      <c r="R1331" s="200"/>
      <c r="S1331" s="175"/>
    </row>
    <row r="1332" spans="2:19" ht="12.75" customHeight="1">
      <c r="B1332" s="175"/>
      <c r="C1332" s="175"/>
      <c r="D1332" s="176"/>
      <c r="E1332" s="176"/>
      <c r="F1332" s="176"/>
      <c r="G1332" s="213"/>
      <c r="H1332" s="176"/>
      <c r="I1332" s="176"/>
      <c r="K1332" s="175"/>
      <c r="L1332" s="175"/>
      <c r="M1332" s="175"/>
      <c r="N1332" s="175"/>
      <c r="O1332" s="175"/>
      <c r="P1332" s="175"/>
      <c r="Q1332" s="175"/>
      <c r="R1332" s="200"/>
      <c r="S1332" s="175"/>
    </row>
    <row r="1333" spans="2:19" ht="12.75" customHeight="1">
      <c r="B1333" s="175"/>
      <c r="C1333" s="175"/>
      <c r="D1333" s="176"/>
      <c r="E1333" s="176"/>
      <c r="F1333" s="176"/>
      <c r="G1333" s="213"/>
      <c r="H1333" s="176"/>
      <c r="I1333" s="176"/>
      <c r="K1333" s="175"/>
      <c r="L1333" s="175"/>
      <c r="M1333" s="175"/>
      <c r="N1333" s="175"/>
      <c r="O1333" s="175"/>
      <c r="P1333" s="175"/>
      <c r="Q1333" s="175"/>
      <c r="R1333" s="200"/>
      <c r="S1333" s="175"/>
    </row>
    <row r="1334" spans="2:19" ht="12.75" customHeight="1">
      <c r="B1334" s="175"/>
      <c r="C1334" s="175"/>
      <c r="D1334" s="176"/>
      <c r="E1334" s="176"/>
      <c r="F1334" s="176"/>
      <c r="G1334" s="213"/>
      <c r="H1334" s="176"/>
      <c r="I1334" s="176"/>
      <c r="K1334" s="175"/>
      <c r="L1334" s="175"/>
      <c r="M1334" s="175"/>
      <c r="N1334" s="175"/>
      <c r="O1334" s="175"/>
      <c r="P1334" s="175"/>
      <c r="Q1334" s="175"/>
      <c r="R1334" s="200"/>
      <c r="S1334" s="175"/>
    </row>
    <row r="1335" spans="2:19" ht="12.75" customHeight="1">
      <c r="B1335" s="175"/>
      <c r="C1335" s="175"/>
      <c r="D1335" s="176"/>
      <c r="E1335" s="176"/>
      <c r="F1335" s="176"/>
      <c r="G1335" s="213"/>
      <c r="H1335" s="176"/>
      <c r="I1335" s="176"/>
      <c r="K1335" s="175"/>
      <c r="L1335" s="175"/>
      <c r="M1335" s="175"/>
      <c r="N1335" s="175"/>
      <c r="O1335" s="175"/>
      <c r="P1335" s="175"/>
      <c r="Q1335" s="175"/>
      <c r="R1335" s="200"/>
      <c r="S1335" s="175"/>
    </row>
    <row r="1336" spans="2:19" ht="12.75" customHeight="1">
      <c r="B1336" s="175"/>
      <c r="C1336" s="175"/>
      <c r="D1336" s="176"/>
      <c r="E1336" s="176"/>
      <c r="F1336" s="176"/>
      <c r="G1336" s="213"/>
      <c r="H1336" s="176"/>
      <c r="I1336" s="176"/>
      <c r="K1336" s="175"/>
      <c r="L1336" s="175"/>
      <c r="M1336" s="175"/>
      <c r="N1336" s="175"/>
      <c r="O1336" s="175"/>
      <c r="P1336" s="175"/>
      <c r="Q1336" s="175"/>
      <c r="R1336" s="200"/>
      <c r="S1336" s="175"/>
    </row>
    <row r="1337" spans="2:19" ht="12.75" customHeight="1">
      <c r="B1337" s="175"/>
      <c r="C1337" s="175"/>
      <c r="D1337" s="176"/>
      <c r="E1337" s="176"/>
      <c r="F1337" s="176"/>
      <c r="G1337" s="213"/>
      <c r="H1337" s="176"/>
      <c r="I1337" s="176"/>
      <c r="K1337" s="175"/>
      <c r="L1337" s="175"/>
      <c r="M1337" s="175"/>
      <c r="N1337" s="175"/>
      <c r="O1337" s="175"/>
      <c r="P1337" s="175"/>
      <c r="Q1337" s="175"/>
      <c r="R1337" s="200"/>
      <c r="S1337" s="175"/>
    </row>
    <row r="1338" spans="2:19" ht="12.75" customHeight="1">
      <c r="B1338" s="175"/>
      <c r="C1338" s="175"/>
      <c r="D1338" s="176"/>
      <c r="E1338" s="176"/>
      <c r="F1338" s="176"/>
      <c r="G1338" s="213"/>
      <c r="H1338" s="176"/>
      <c r="I1338" s="176"/>
      <c r="K1338" s="175"/>
      <c r="L1338" s="175"/>
      <c r="M1338" s="175"/>
      <c r="N1338" s="175"/>
      <c r="O1338" s="175"/>
      <c r="P1338" s="175"/>
      <c r="Q1338" s="175"/>
      <c r="R1338" s="200"/>
      <c r="S1338" s="175"/>
    </row>
    <row r="1339" spans="2:19" ht="12.75" customHeight="1">
      <c r="B1339" s="175"/>
      <c r="C1339" s="175"/>
      <c r="D1339" s="176"/>
      <c r="E1339" s="176"/>
      <c r="F1339" s="176"/>
      <c r="G1339" s="213"/>
      <c r="H1339" s="176"/>
      <c r="I1339" s="176"/>
      <c r="K1339" s="175"/>
      <c r="L1339" s="175"/>
      <c r="M1339" s="175"/>
      <c r="N1339" s="175"/>
      <c r="O1339" s="175"/>
      <c r="P1339" s="175"/>
      <c r="Q1339" s="175"/>
      <c r="R1339" s="200"/>
      <c r="S1339" s="175"/>
    </row>
    <row r="1340" spans="2:19" ht="12.75" customHeight="1">
      <c r="B1340" s="175"/>
      <c r="C1340" s="175"/>
      <c r="D1340" s="176"/>
      <c r="E1340" s="176"/>
      <c r="F1340" s="176"/>
      <c r="G1340" s="213"/>
      <c r="H1340" s="176"/>
      <c r="I1340" s="176"/>
      <c r="K1340" s="175"/>
      <c r="L1340" s="175"/>
      <c r="M1340" s="175"/>
      <c r="N1340" s="175"/>
      <c r="O1340" s="175"/>
      <c r="P1340" s="175"/>
      <c r="Q1340" s="175"/>
      <c r="R1340" s="200"/>
      <c r="S1340" s="175"/>
    </row>
    <row r="1341" spans="2:19" ht="12.75" customHeight="1">
      <c r="B1341" s="175"/>
      <c r="C1341" s="175"/>
      <c r="D1341" s="176"/>
      <c r="E1341" s="176"/>
      <c r="F1341" s="176"/>
      <c r="G1341" s="213"/>
      <c r="H1341" s="176"/>
      <c r="I1341" s="176"/>
      <c r="K1341" s="175"/>
      <c r="L1341" s="175"/>
      <c r="M1341" s="175"/>
      <c r="N1341" s="175"/>
      <c r="O1341" s="175"/>
      <c r="P1341" s="175"/>
      <c r="Q1341" s="175"/>
      <c r="R1341" s="200"/>
      <c r="S1341" s="175"/>
    </row>
    <row r="1342" spans="2:19" ht="12.75" customHeight="1">
      <c r="B1342" s="175"/>
      <c r="C1342" s="175"/>
      <c r="D1342" s="176"/>
      <c r="E1342" s="176"/>
      <c r="F1342" s="176"/>
      <c r="G1342" s="213"/>
      <c r="H1342" s="176"/>
      <c r="I1342" s="176"/>
      <c r="K1342" s="175"/>
      <c r="L1342" s="175"/>
      <c r="M1342" s="175"/>
      <c r="N1342" s="175"/>
      <c r="O1342" s="175"/>
      <c r="P1342" s="175"/>
      <c r="Q1342" s="175"/>
      <c r="R1342" s="200"/>
      <c r="S1342" s="175"/>
    </row>
    <row r="1343" spans="2:19" ht="12.75" customHeight="1">
      <c r="B1343" s="175"/>
      <c r="C1343" s="175"/>
      <c r="D1343" s="176"/>
      <c r="E1343" s="176"/>
      <c r="F1343" s="176"/>
      <c r="G1343" s="213"/>
      <c r="H1343" s="176"/>
      <c r="I1343" s="176"/>
      <c r="K1343" s="175"/>
      <c r="L1343" s="175"/>
      <c r="M1343" s="175"/>
      <c r="N1343" s="175"/>
      <c r="O1343" s="175"/>
      <c r="P1343" s="175"/>
      <c r="Q1343" s="175"/>
      <c r="R1343" s="200"/>
      <c r="S1343" s="175"/>
    </row>
    <row r="1344" spans="2:19" ht="12.75" customHeight="1">
      <c r="B1344" s="175"/>
      <c r="C1344" s="175"/>
      <c r="D1344" s="176"/>
      <c r="E1344" s="176"/>
      <c r="F1344" s="176"/>
      <c r="G1344" s="213"/>
      <c r="H1344" s="176"/>
      <c r="I1344" s="176"/>
      <c r="K1344" s="175"/>
      <c r="L1344" s="175"/>
      <c r="M1344" s="175"/>
      <c r="N1344" s="175"/>
      <c r="O1344" s="175"/>
      <c r="P1344" s="175"/>
      <c r="Q1344" s="175"/>
      <c r="R1344" s="200"/>
      <c r="S1344" s="175"/>
    </row>
    <row r="1345" spans="2:19" ht="12.75" customHeight="1">
      <c r="B1345" s="175"/>
      <c r="C1345" s="175"/>
      <c r="D1345" s="176"/>
      <c r="E1345" s="176"/>
      <c r="F1345" s="176"/>
      <c r="G1345" s="213"/>
      <c r="H1345" s="176"/>
      <c r="I1345" s="176"/>
      <c r="K1345" s="175"/>
      <c r="L1345" s="175"/>
      <c r="M1345" s="175"/>
      <c r="N1345" s="175"/>
      <c r="O1345" s="175"/>
      <c r="P1345" s="175"/>
      <c r="Q1345" s="175"/>
      <c r="R1345" s="200"/>
      <c r="S1345" s="175"/>
    </row>
    <row r="1346" spans="2:19" ht="12.75" customHeight="1">
      <c r="B1346" s="175"/>
      <c r="C1346" s="175"/>
      <c r="D1346" s="176"/>
      <c r="E1346" s="176"/>
      <c r="F1346" s="176"/>
      <c r="G1346" s="213"/>
      <c r="H1346" s="176"/>
      <c r="I1346" s="176"/>
      <c r="K1346" s="175"/>
      <c r="L1346" s="175"/>
      <c r="M1346" s="175"/>
      <c r="N1346" s="175"/>
      <c r="O1346" s="175"/>
      <c r="P1346" s="175"/>
      <c r="Q1346" s="175"/>
      <c r="R1346" s="200"/>
      <c r="S1346" s="175"/>
    </row>
    <row r="1347" spans="2:19" ht="12.75" customHeight="1">
      <c r="B1347" s="175"/>
      <c r="C1347" s="175"/>
      <c r="D1347" s="176"/>
      <c r="E1347" s="176"/>
      <c r="F1347" s="176"/>
      <c r="G1347" s="213"/>
      <c r="H1347" s="176"/>
      <c r="I1347" s="176"/>
      <c r="K1347" s="175"/>
      <c r="L1347" s="175"/>
      <c r="M1347" s="175"/>
      <c r="N1347" s="175"/>
      <c r="O1347" s="175"/>
      <c r="P1347" s="175"/>
      <c r="Q1347" s="175"/>
      <c r="R1347" s="200"/>
      <c r="S1347" s="175"/>
    </row>
    <row r="1348" spans="2:19" ht="12.75" customHeight="1">
      <c r="B1348" s="175"/>
      <c r="C1348" s="175"/>
      <c r="D1348" s="176"/>
      <c r="E1348" s="176"/>
      <c r="F1348" s="176"/>
      <c r="G1348" s="213"/>
      <c r="H1348" s="176"/>
      <c r="I1348" s="176"/>
      <c r="K1348" s="175"/>
      <c r="L1348" s="175"/>
      <c r="M1348" s="175"/>
      <c r="N1348" s="175"/>
      <c r="O1348" s="175"/>
      <c r="P1348" s="175"/>
      <c r="Q1348" s="175"/>
      <c r="R1348" s="200"/>
      <c r="S1348" s="175"/>
    </row>
    <row r="1349" spans="2:19" ht="12.75" customHeight="1">
      <c r="B1349" s="175"/>
      <c r="C1349" s="175"/>
      <c r="D1349" s="176"/>
      <c r="E1349" s="176"/>
      <c r="F1349" s="176"/>
      <c r="G1349" s="213"/>
      <c r="H1349" s="176"/>
      <c r="I1349" s="176"/>
      <c r="K1349" s="175"/>
      <c r="L1349" s="175"/>
      <c r="M1349" s="175"/>
      <c r="N1349" s="175"/>
      <c r="O1349" s="175"/>
      <c r="P1349" s="175"/>
      <c r="Q1349" s="175"/>
      <c r="R1349" s="200"/>
      <c r="S1349" s="175"/>
    </row>
    <row r="1350" spans="2:19" ht="12.75" customHeight="1">
      <c r="B1350" s="175"/>
      <c r="C1350" s="175"/>
      <c r="D1350" s="176"/>
      <c r="E1350" s="176"/>
      <c r="F1350" s="176"/>
      <c r="G1350" s="213"/>
      <c r="H1350" s="176"/>
      <c r="I1350" s="176"/>
      <c r="K1350" s="175"/>
      <c r="L1350" s="175"/>
      <c r="M1350" s="175"/>
      <c r="N1350" s="175"/>
      <c r="O1350" s="175"/>
      <c r="P1350" s="175"/>
      <c r="Q1350" s="175"/>
      <c r="R1350" s="200"/>
      <c r="S1350" s="175"/>
    </row>
    <row r="1351" spans="2:19" ht="12.75" customHeight="1">
      <c r="B1351" s="175"/>
      <c r="C1351" s="175"/>
      <c r="D1351" s="176"/>
      <c r="E1351" s="176"/>
      <c r="F1351" s="176"/>
      <c r="G1351" s="213"/>
      <c r="H1351" s="176"/>
      <c r="I1351" s="176"/>
      <c r="K1351" s="175"/>
      <c r="L1351" s="175"/>
      <c r="M1351" s="175"/>
      <c r="N1351" s="175"/>
      <c r="O1351" s="175"/>
      <c r="P1351" s="175"/>
      <c r="Q1351" s="175"/>
      <c r="R1351" s="200"/>
      <c r="S1351" s="175"/>
    </row>
    <row r="1352" spans="2:19" ht="12.75" customHeight="1">
      <c r="B1352" s="175"/>
      <c r="C1352" s="175"/>
      <c r="D1352" s="176"/>
      <c r="E1352" s="176"/>
      <c r="F1352" s="176"/>
      <c r="G1352" s="213"/>
      <c r="H1352" s="176"/>
      <c r="I1352" s="176"/>
      <c r="K1352" s="175"/>
      <c r="L1352" s="175"/>
      <c r="M1352" s="175"/>
      <c r="N1352" s="175"/>
      <c r="O1352" s="175"/>
      <c r="P1352" s="175"/>
      <c r="Q1352" s="175"/>
      <c r="R1352" s="200"/>
      <c r="S1352" s="175"/>
    </row>
    <row r="1353" spans="2:19" ht="12.75" customHeight="1">
      <c r="B1353" s="175"/>
      <c r="C1353" s="175"/>
      <c r="D1353" s="176"/>
      <c r="E1353" s="176"/>
      <c r="F1353" s="176"/>
      <c r="G1353" s="213"/>
      <c r="H1353" s="176"/>
      <c r="I1353" s="176"/>
      <c r="K1353" s="175"/>
      <c r="L1353" s="175"/>
      <c r="M1353" s="175"/>
      <c r="N1353" s="175"/>
      <c r="O1353" s="175"/>
      <c r="P1353" s="175"/>
      <c r="Q1353" s="175"/>
      <c r="R1353" s="200"/>
      <c r="S1353" s="175"/>
    </row>
    <row r="1354" spans="2:19" ht="12.75" customHeight="1">
      <c r="B1354" s="175"/>
      <c r="C1354" s="175"/>
      <c r="D1354" s="176"/>
      <c r="E1354" s="176"/>
      <c r="F1354" s="176"/>
      <c r="G1354" s="213"/>
      <c r="H1354" s="176"/>
      <c r="I1354" s="176"/>
      <c r="K1354" s="175"/>
      <c r="L1354" s="175"/>
      <c r="M1354" s="175"/>
      <c r="N1354" s="175"/>
      <c r="O1354" s="175"/>
      <c r="P1354" s="175"/>
      <c r="Q1354" s="175"/>
      <c r="R1354" s="200"/>
      <c r="S1354" s="175"/>
    </row>
    <row r="1355" spans="2:19" ht="12.75" customHeight="1">
      <c r="B1355" s="175"/>
      <c r="C1355" s="175"/>
      <c r="D1355" s="176"/>
      <c r="E1355" s="176"/>
      <c r="F1355" s="176"/>
      <c r="G1355" s="213"/>
      <c r="H1355" s="176"/>
      <c r="I1355" s="176"/>
      <c r="K1355" s="175"/>
      <c r="L1355" s="175"/>
      <c r="M1355" s="175"/>
      <c r="N1355" s="175"/>
      <c r="O1355" s="175"/>
      <c r="P1355" s="175"/>
      <c r="Q1355" s="175"/>
      <c r="R1355" s="200"/>
      <c r="S1355" s="175"/>
    </row>
    <row r="1356" spans="2:19" ht="12.75" customHeight="1">
      <c r="B1356" s="175"/>
      <c r="C1356" s="175"/>
      <c r="D1356" s="176"/>
      <c r="E1356" s="176"/>
      <c r="F1356" s="176"/>
      <c r="G1356" s="213"/>
      <c r="H1356" s="176"/>
      <c r="I1356" s="176"/>
      <c r="K1356" s="175"/>
      <c r="L1356" s="175"/>
      <c r="M1356" s="175"/>
      <c r="N1356" s="175"/>
      <c r="O1356" s="175"/>
      <c r="P1356" s="175"/>
      <c r="Q1356" s="175"/>
      <c r="R1356" s="200"/>
      <c r="S1356" s="175"/>
    </row>
    <row r="1357" spans="2:19" ht="12.75" customHeight="1">
      <c r="B1357" s="175"/>
      <c r="C1357" s="175"/>
      <c r="D1357" s="176"/>
      <c r="E1357" s="176"/>
      <c r="F1357" s="176"/>
      <c r="G1357" s="213"/>
      <c r="H1357" s="176"/>
      <c r="I1357" s="176"/>
      <c r="K1357" s="175"/>
      <c r="L1357" s="175"/>
      <c r="M1357" s="175"/>
      <c r="N1357" s="175"/>
      <c r="O1357" s="175"/>
      <c r="P1357" s="175"/>
      <c r="Q1357" s="175"/>
      <c r="R1357" s="200"/>
      <c r="S1357" s="175"/>
    </row>
    <row r="1358" spans="2:19" ht="12.75" customHeight="1">
      <c r="B1358" s="175"/>
      <c r="C1358" s="175"/>
      <c r="D1358" s="176"/>
      <c r="E1358" s="176"/>
      <c r="F1358" s="176"/>
      <c r="G1358" s="213"/>
      <c r="H1358" s="176"/>
      <c r="I1358" s="176"/>
      <c r="K1358" s="175"/>
      <c r="L1358" s="175"/>
      <c r="M1358" s="175"/>
      <c r="N1358" s="175"/>
      <c r="O1358" s="175"/>
      <c r="P1358" s="175"/>
      <c r="Q1358" s="175"/>
      <c r="R1358" s="200"/>
      <c r="S1358" s="175"/>
    </row>
    <row r="1359" spans="2:19" ht="12.75" customHeight="1">
      <c r="B1359" s="175"/>
      <c r="C1359" s="175"/>
      <c r="D1359" s="176"/>
      <c r="E1359" s="176"/>
      <c r="F1359" s="176"/>
      <c r="G1359" s="213"/>
      <c r="H1359" s="176"/>
      <c r="I1359" s="176"/>
      <c r="K1359" s="175"/>
      <c r="L1359" s="175"/>
      <c r="M1359" s="175"/>
      <c r="N1359" s="175"/>
      <c r="O1359" s="175"/>
      <c r="P1359" s="175"/>
      <c r="Q1359" s="175"/>
      <c r="R1359" s="200"/>
      <c r="S1359" s="175"/>
    </row>
    <row r="1360" spans="2:19" ht="12.75" customHeight="1">
      <c r="B1360" s="175"/>
      <c r="C1360" s="175"/>
      <c r="D1360" s="176"/>
      <c r="E1360" s="176"/>
      <c r="F1360" s="176"/>
      <c r="G1360" s="213"/>
      <c r="H1360" s="176"/>
      <c r="I1360" s="176"/>
      <c r="K1360" s="175"/>
      <c r="L1360" s="175"/>
      <c r="M1360" s="175"/>
      <c r="N1360" s="175"/>
      <c r="O1360" s="175"/>
      <c r="P1360" s="175"/>
      <c r="Q1360" s="175"/>
      <c r="R1360" s="200"/>
      <c r="S1360" s="175"/>
    </row>
    <row r="1361" spans="2:19" ht="12.75" customHeight="1">
      <c r="B1361" s="175"/>
      <c r="C1361" s="175"/>
      <c r="D1361" s="176"/>
      <c r="E1361" s="176"/>
      <c r="F1361" s="176"/>
      <c r="G1361" s="213"/>
      <c r="H1361" s="176"/>
      <c r="I1361" s="176"/>
      <c r="K1361" s="175"/>
      <c r="L1361" s="175"/>
      <c r="M1361" s="175"/>
      <c r="N1361" s="175"/>
      <c r="O1361" s="175"/>
      <c r="P1361" s="175"/>
      <c r="Q1361" s="175"/>
      <c r="R1361" s="200"/>
      <c r="S1361" s="175"/>
    </row>
    <row r="1362" spans="2:19" ht="12.75" customHeight="1">
      <c r="B1362" s="175"/>
      <c r="C1362" s="175"/>
      <c r="D1362" s="176"/>
      <c r="E1362" s="176"/>
      <c r="F1362" s="176"/>
      <c r="G1362" s="213"/>
      <c r="H1362" s="176"/>
      <c r="I1362" s="176"/>
      <c r="K1362" s="175"/>
      <c r="L1362" s="175"/>
      <c r="M1362" s="175"/>
      <c r="N1362" s="175"/>
      <c r="O1362" s="175"/>
      <c r="P1362" s="175"/>
      <c r="Q1362" s="175"/>
      <c r="R1362" s="200"/>
      <c r="S1362" s="175"/>
    </row>
    <row r="1363" spans="2:19" ht="12.75" customHeight="1">
      <c r="B1363" s="175"/>
      <c r="C1363" s="175"/>
      <c r="D1363" s="176"/>
      <c r="E1363" s="176"/>
      <c r="F1363" s="176"/>
      <c r="G1363" s="213"/>
      <c r="H1363" s="176"/>
      <c r="I1363" s="176"/>
      <c r="K1363" s="175"/>
      <c r="L1363" s="175"/>
      <c r="M1363" s="175"/>
      <c r="N1363" s="175"/>
      <c r="O1363" s="175"/>
      <c r="P1363" s="175"/>
      <c r="Q1363" s="175"/>
      <c r="R1363" s="200"/>
      <c r="S1363" s="175"/>
    </row>
    <row r="1364" spans="2:19" ht="12.75" customHeight="1">
      <c r="B1364" s="175"/>
      <c r="C1364" s="175"/>
      <c r="D1364" s="176"/>
      <c r="E1364" s="176"/>
      <c r="F1364" s="176"/>
      <c r="G1364" s="213"/>
      <c r="H1364" s="176"/>
      <c r="I1364" s="176"/>
      <c r="K1364" s="175"/>
      <c r="L1364" s="175"/>
      <c r="M1364" s="175"/>
      <c r="N1364" s="175"/>
      <c r="O1364" s="175"/>
      <c r="P1364" s="175"/>
      <c r="Q1364" s="175"/>
      <c r="R1364" s="200"/>
      <c r="S1364" s="175"/>
    </row>
    <row r="1365" spans="2:19" ht="12.75" customHeight="1">
      <c r="B1365" s="175"/>
      <c r="C1365" s="175"/>
      <c r="D1365" s="176"/>
      <c r="E1365" s="176"/>
      <c r="F1365" s="176"/>
      <c r="G1365" s="213"/>
      <c r="H1365" s="176"/>
      <c r="I1365" s="176"/>
      <c r="K1365" s="175"/>
      <c r="L1365" s="175"/>
      <c r="M1365" s="175"/>
      <c r="N1365" s="175"/>
      <c r="O1365" s="175"/>
      <c r="P1365" s="175"/>
      <c r="Q1365" s="175"/>
      <c r="R1365" s="200"/>
      <c r="S1365" s="175"/>
    </row>
    <row r="1366" spans="2:19" ht="12.75" customHeight="1">
      <c r="B1366" s="175"/>
      <c r="C1366" s="175"/>
      <c r="D1366" s="176"/>
      <c r="E1366" s="176"/>
      <c r="F1366" s="176"/>
      <c r="G1366" s="213"/>
      <c r="H1366" s="176"/>
      <c r="I1366" s="176"/>
      <c r="K1366" s="175"/>
      <c r="L1366" s="175"/>
      <c r="M1366" s="175"/>
      <c r="N1366" s="175"/>
      <c r="O1366" s="175"/>
      <c r="P1366" s="175"/>
      <c r="Q1366" s="175"/>
      <c r="R1366" s="200"/>
      <c r="S1366" s="175"/>
    </row>
    <row r="1367" spans="2:19" ht="12.75" customHeight="1">
      <c r="B1367" s="175"/>
      <c r="C1367" s="175"/>
      <c r="D1367" s="176"/>
      <c r="E1367" s="176"/>
      <c r="F1367" s="176"/>
      <c r="G1367" s="213"/>
      <c r="H1367" s="176"/>
      <c r="I1367" s="176"/>
      <c r="K1367" s="175"/>
      <c r="L1367" s="175"/>
      <c r="M1367" s="175"/>
      <c r="N1367" s="175"/>
      <c r="O1367" s="175"/>
      <c r="P1367" s="175"/>
      <c r="Q1367" s="175"/>
      <c r="R1367" s="200"/>
      <c r="S1367" s="175"/>
    </row>
    <row r="1368" spans="2:19" ht="12.75" customHeight="1">
      <c r="B1368" s="175"/>
      <c r="C1368" s="175"/>
      <c r="D1368" s="176"/>
      <c r="E1368" s="176"/>
      <c r="F1368" s="176"/>
      <c r="G1368" s="213"/>
      <c r="H1368" s="176"/>
      <c r="I1368" s="176"/>
      <c r="K1368" s="175"/>
      <c r="L1368" s="175"/>
      <c r="M1368" s="175"/>
      <c r="N1368" s="175"/>
      <c r="O1368" s="175"/>
      <c r="P1368" s="175"/>
      <c r="Q1368" s="175"/>
      <c r="R1368" s="200"/>
      <c r="S1368" s="175"/>
    </row>
    <row r="1369" spans="2:19" ht="12.75" customHeight="1">
      <c r="B1369" s="175"/>
      <c r="C1369" s="175"/>
      <c r="D1369" s="176"/>
      <c r="E1369" s="176"/>
      <c r="F1369" s="176"/>
      <c r="G1369" s="213"/>
      <c r="H1369" s="176"/>
      <c r="I1369" s="176"/>
      <c r="K1369" s="175"/>
      <c r="L1369" s="175"/>
      <c r="M1369" s="175"/>
      <c r="N1369" s="175"/>
      <c r="O1369" s="175"/>
      <c r="P1369" s="175"/>
      <c r="Q1369" s="175"/>
      <c r="R1369" s="200"/>
      <c r="S1369" s="175"/>
    </row>
    <row r="1370" spans="2:19" ht="12.75" customHeight="1">
      <c r="B1370" s="175"/>
      <c r="C1370" s="175"/>
      <c r="D1370" s="176"/>
      <c r="E1370" s="176"/>
      <c r="F1370" s="176"/>
      <c r="G1370" s="213"/>
      <c r="H1370" s="176"/>
      <c r="I1370" s="176"/>
      <c r="K1370" s="175"/>
      <c r="L1370" s="175"/>
      <c r="M1370" s="175"/>
      <c r="N1370" s="175"/>
      <c r="O1370" s="175"/>
      <c r="P1370" s="175"/>
      <c r="Q1370" s="175"/>
      <c r="R1370" s="200"/>
      <c r="S1370" s="175"/>
    </row>
    <row r="1371" spans="2:19" ht="12.75" customHeight="1">
      <c r="B1371" s="175"/>
      <c r="C1371" s="175"/>
      <c r="D1371" s="176"/>
      <c r="E1371" s="176"/>
      <c r="F1371" s="176"/>
      <c r="G1371" s="213"/>
      <c r="H1371" s="176"/>
      <c r="I1371" s="176"/>
      <c r="K1371" s="175"/>
      <c r="L1371" s="175"/>
      <c r="M1371" s="175"/>
      <c r="N1371" s="175"/>
      <c r="O1371" s="175"/>
      <c r="P1371" s="175"/>
      <c r="Q1371" s="175"/>
      <c r="R1371" s="200"/>
      <c r="S1371" s="175"/>
    </row>
    <row r="1372" spans="2:19" ht="12.75" customHeight="1">
      <c r="B1372" s="175"/>
      <c r="C1372" s="175"/>
      <c r="D1372" s="176"/>
      <c r="E1372" s="176"/>
      <c r="F1372" s="176"/>
      <c r="G1372" s="213"/>
      <c r="H1372" s="176"/>
      <c r="I1372" s="176"/>
      <c r="K1372" s="175"/>
      <c r="L1372" s="175"/>
      <c r="M1372" s="175"/>
      <c r="N1372" s="175"/>
      <c r="O1372" s="175"/>
      <c r="P1372" s="175"/>
      <c r="Q1372" s="175"/>
      <c r="R1372" s="200"/>
      <c r="S1372" s="175"/>
    </row>
    <row r="1373" spans="2:19" ht="12.75" customHeight="1">
      <c r="B1373" s="175"/>
      <c r="C1373" s="175"/>
      <c r="D1373" s="176"/>
      <c r="E1373" s="176"/>
      <c r="F1373" s="176"/>
      <c r="G1373" s="213"/>
      <c r="H1373" s="176"/>
      <c r="I1373" s="176"/>
      <c r="K1373" s="175"/>
      <c r="L1373" s="175"/>
      <c r="M1373" s="175"/>
      <c r="N1373" s="175"/>
      <c r="O1373" s="175"/>
      <c r="P1373" s="175"/>
      <c r="Q1373" s="175"/>
      <c r="R1373" s="200"/>
      <c r="S1373" s="175"/>
    </row>
    <row r="1374" spans="2:19" ht="12.75" customHeight="1">
      <c r="B1374" s="175"/>
      <c r="C1374" s="175"/>
      <c r="D1374" s="176"/>
      <c r="E1374" s="176"/>
      <c r="F1374" s="176"/>
      <c r="G1374" s="213"/>
      <c r="H1374" s="176"/>
      <c r="I1374" s="176"/>
      <c r="K1374" s="175"/>
      <c r="L1374" s="175"/>
      <c r="M1374" s="175"/>
      <c r="N1374" s="175"/>
      <c r="O1374" s="175"/>
      <c r="P1374" s="175"/>
      <c r="Q1374" s="175"/>
      <c r="R1374" s="200"/>
      <c r="S1374" s="175"/>
    </row>
    <row r="1375" spans="2:19" ht="12.75" customHeight="1">
      <c r="B1375" s="175"/>
      <c r="C1375" s="175"/>
      <c r="D1375" s="176"/>
      <c r="E1375" s="176"/>
      <c r="F1375" s="176"/>
      <c r="G1375" s="213"/>
      <c r="H1375" s="176"/>
      <c r="I1375" s="176"/>
      <c r="K1375" s="175"/>
      <c r="L1375" s="175"/>
      <c r="M1375" s="175"/>
      <c r="N1375" s="175"/>
      <c r="O1375" s="175"/>
      <c r="P1375" s="175"/>
      <c r="Q1375" s="175"/>
      <c r="R1375" s="200"/>
      <c r="S1375" s="175"/>
    </row>
    <row r="1376" spans="2:19" ht="12.75" customHeight="1">
      <c r="B1376" s="175"/>
      <c r="C1376" s="175"/>
      <c r="D1376" s="176"/>
      <c r="E1376" s="176"/>
      <c r="F1376" s="176"/>
      <c r="G1376" s="213"/>
      <c r="H1376" s="176"/>
      <c r="I1376" s="176"/>
      <c r="K1376" s="175"/>
      <c r="L1376" s="175"/>
      <c r="M1376" s="175"/>
      <c r="N1376" s="175"/>
      <c r="O1376" s="175"/>
      <c r="P1376" s="175"/>
      <c r="Q1376" s="175"/>
      <c r="R1376" s="200"/>
      <c r="S1376" s="175"/>
    </row>
    <row r="1377" spans="2:19" ht="12.75" customHeight="1">
      <c r="B1377" s="175"/>
      <c r="C1377" s="175"/>
      <c r="D1377" s="176"/>
      <c r="E1377" s="176"/>
      <c r="F1377" s="176"/>
      <c r="G1377" s="213"/>
      <c r="H1377" s="176"/>
      <c r="I1377" s="176"/>
      <c r="K1377" s="175"/>
      <c r="L1377" s="175"/>
      <c r="M1377" s="175"/>
      <c r="N1377" s="175"/>
      <c r="O1377" s="175"/>
      <c r="P1377" s="175"/>
      <c r="Q1377" s="175"/>
      <c r="R1377" s="200"/>
      <c r="S1377" s="175"/>
    </row>
    <row r="1378" spans="2:19" ht="12.75" customHeight="1">
      <c r="B1378" s="175"/>
      <c r="C1378" s="175"/>
      <c r="D1378" s="176"/>
      <c r="E1378" s="176"/>
      <c r="F1378" s="176"/>
      <c r="G1378" s="213"/>
      <c r="H1378" s="176"/>
      <c r="I1378" s="176"/>
      <c r="K1378" s="175"/>
      <c r="L1378" s="175"/>
      <c r="M1378" s="175"/>
      <c r="N1378" s="175"/>
      <c r="O1378" s="175"/>
      <c r="P1378" s="175"/>
      <c r="Q1378" s="175"/>
      <c r="R1378" s="200"/>
      <c r="S1378" s="175"/>
    </row>
    <row r="1379" spans="2:19" ht="12.75" customHeight="1">
      <c r="B1379" s="175"/>
      <c r="C1379" s="175"/>
      <c r="D1379" s="176"/>
      <c r="E1379" s="176"/>
      <c r="F1379" s="176"/>
      <c r="G1379" s="213"/>
      <c r="H1379" s="176"/>
      <c r="I1379" s="176"/>
      <c r="K1379" s="175"/>
      <c r="L1379" s="175"/>
      <c r="M1379" s="175"/>
      <c r="N1379" s="175"/>
      <c r="O1379" s="175"/>
      <c r="P1379" s="175"/>
      <c r="Q1379" s="175"/>
      <c r="R1379" s="200"/>
      <c r="S1379" s="175"/>
    </row>
    <row r="1380" spans="2:19" ht="12.75" customHeight="1">
      <c r="B1380" s="175"/>
      <c r="C1380" s="175"/>
      <c r="D1380" s="176"/>
      <c r="E1380" s="176"/>
      <c r="F1380" s="176"/>
      <c r="G1380" s="213"/>
      <c r="H1380" s="176"/>
      <c r="I1380" s="176"/>
      <c r="K1380" s="175"/>
      <c r="L1380" s="175"/>
      <c r="M1380" s="175"/>
      <c r="N1380" s="175"/>
      <c r="O1380" s="175"/>
      <c r="P1380" s="175"/>
      <c r="Q1380" s="175"/>
      <c r="R1380" s="200"/>
      <c r="S1380" s="175"/>
    </row>
    <row r="1381" spans="2:19" ht="12.75" customHeight="1">
      <c r="B1381" s="175"/>
      <c r="C1381" s="175"/>
      <c r="D1381" s="176"/>
      <c r="E1381" s="176"/>
      <c r="F1381" s="176"/>
      <c r="G1381" s="213"/>
      <c r="H1381" s="176"/>
      <c r="I1381" s="176"/>
      <c r="K1381" s="175"/>
      <c r="L1381" s="175"/>
      <c r="M1381" s="175"/>
      <c r="N1381" s="175"/>
      <c r="O1381" s="175"/>
      <c r="P1381" s="175"/>
      <c r="Q1381" s="175"/>
      <c r="R1381" s="200"/>
      <c r="S1381" s="175"/>
    </row>
    <row r="1382" spans="2:19" ht="12.75" customHeight="1">
      <c r="B1382" s="175"/>
      <c r="C1382" s="175"/>
      <c r="D1382" s="176"/>
      <c r="E1382" s="176"/>
      <c r="F1382" s="176"/>
      <c r="G1382" s="213"/>
      <c r="H1382" s="176"/>
      <c r="I1382" s="176"/>
      <c r="K1382" s="175"/>
      <c r="L1382" s="175"/>
      <c r="M1382" s="175"/>
      <c r="N1382" s="175"/>
      <c r="O1382" s="175"/>
      <c r="P1382" s="175"/>
      <c r="Q1382" s="175"/>
      <c r="R1382" s="200"/>
      <c r="S1382" s="175"/>
    </row>
    <row r="1383" spans="2:19" ht="12.75" customHeight="1">
      <c r="B1383" s="175"/>
      <c r="C1383" s="175"/>
      <c r="D1383" s="176"/>
      <c r="E1383" s="176"/>
      <c r="F1383" s="176"/>
      <c r="G1383" s="213"/>
      <c r="H1383" s="176"/>
      <c r="I1383" s="176"/>
      <c r="K1383" s="175"/>
      <c r="L1383" s="175"/>
      <c r="M1383" s="175"/>
      <c r="N1383" s="175"/>
      <c r="O1383" s="175"/>
      <c r="P1383" s="175"/>
      <c r="Q1383" s="175"/>
      <c r="R1383" s="200"/>
      <c r="S1383" s="175"/>
    </row>
    <row r="1384" spans="2:19" ht="12.75" customHeight="1">
      <c r="B1384" s="175"/>
      <c r="C1384" s="175"/>
      <c r="D1384" s="176"/>
      <c r="E1384" s="176"/>
      <c r="F1384" s="176"/>
      <c r="G1384" s="213"/>
      <c r="H1384" s="176"/>
      <c r="I1384" s="176"/>
      <c r="K1384" s="175"/>
      <c r="L1384" s="175"/>
      <c r="M1384" s="175"/>
      <c r="N1384" s="175"/>
      <c r="O1384" s="175"/>
      <c r="P1384" s="175"/>
      <c r="Q1384" s="175"/>
      <c r="R1384" s="200"/>
      <c r="S1384" s="175"/>
    </row>
    <row r="1385" spans="2:19" ht="12.75" customHeight="1">
      <c r="B1385" s="175"/>
      <c r="C1385" s="175"/>
      <c r="D1385" s="176"/>
      <c r="E1385" s="176"/>
      <c r="F1385" s="176"/>
      <c r="G1385" s="213"/>
      <c r="H1385" s="176"/>
      <c r="I1385" s="176"/>
      <c r="K1385" s="175"/>
      <c r="L1385" s="175"/>
      <c r="M1385" s="175"/>
      <c r="N1385" s="175"/>
      <c r="O1385" s="175"/>
      <c r="P1385" s="175"/>
      <c r="Q1385" s="175"/>
      <c r="R1385" s="200"/>
      <c r="S1385" s="175"/>
    </row>
    <row r="1386" spans="2:19" ht="12.75" customHeight="1">
      <c r="B1386" s="175"/>
      <c r="C1386" s="175"/>
      <c r="D1386" s="176"/>
      <c r="E1386" s="176"/>
      <c r="F1386" s="176"/>
      <c r="G1386" s="213"/>
      <c r="H1386" s="176"/>
      <c r="I1386" s="176"/>
      <c r="K1386" s="175"/>
      <c r="L1386" s="175"/>
      <c r="M1386" s="175"/>
      <c r="N1386" s="175"/>
      <c r="O1386" s="175"/>
      <c r="P1386" s="175"/>
      <c r="Q1386" s="175"/>
      <c r="R1386" s="200"/>
      <c r="S1386" s="175"/>
    </row>
    <row r="1387" spans="2:19" ht="12.75" customHeight="1">
      <c r="B1387" s="175"/>
      <c r="C1387" s="175"/>
      <c r="D1387" s="176"/>
      <c r="E1387" s="176"/>
      <c r="F1387" s="176"/>
      <c r="G1387" s="213"/>
      <c r="H1387" s="176"/>
      <c r="I1387" s="176"/>
      <c r="K1387" s="175"/>
      <c r="L1387" s="175"/>
      <c r="M1387" s="175"/>
      <c r="N1387" s="175"/>
      <c r="O1387" s="175"/>
      <c r="P1387" s="175"/>
      <c r="Q1387" s="175"/>
      <c r="R1387" s="200"/>
      <c r="S1387" s="175"/>
    </row>
    <row r="1388" spans="2:19" ht="12.75" customHeight="1">
      <c r="B1388" s="175"/>
      <c r="C1388" s="175"/>
      <c r="D1388" s="176"/>
      <c r="E1388" s="176"/>
      <c r="F1388" s="176"/>
      <c r="G1388" s="213"/>
      <c r="H1388" s="176"/>
      <c r="I1388" s="176"/>
      <c r="K1388" s="175"/>
      <c r="L1388" s="175"/>
      <c r="M1388" s="175"/>
      <c r="N1388" s="175"/>
      <c r="O1388" s="175"/>
      <c r="P1388" s="175"/>
      <c r="Q1388" s="175"/>
      <c r="R1388" s="200"/>
      <c r="S1388" s="175"/>
    </row>
    <row r="1389" spans="2:19" ht="12.75" customHeight="1">
      <c r="B1389" s="175"/>
      <c r="C1389" s="175"/>
      <c r="D1389" s="176"/>
      <c r="E1389" s="176"/>
      <c r="F1389" s="176"/>
      <c r="G1389" s="213"/>
      <c r="H1389" s="176"/>
      <c r="I1389" s="176"/>
      <c r="K1389" s="175"/>
      <c r="L1389" s="175"/>
      <c r="M1389" s="175"/>
      <c r="N1389" s="175"/>
      <c r="O1389" s="175"/>
      <c r="P1389" s="175"/>
      <c r="Q1389" s="175"/>
      <c r="R1389" s="200"/>
      <c r="S1389" s="175"/>
    </row>
    <row r="1390" spans="2:19" ht="12.75" customHeight="1">
      <c r="B1390" s="175"/>
      <c r="C1390" s="175"/>
      <c r="D1390" s="176"/>
      <c r="E1390" s="176"/>
      <c r="F1390" s="176"/>
      <c r="G1390" s="213"/>
      <c r="H1390" s="176"/>
      <c r="I1390" s="176"/>
      <c r="K1390" s="175"/>
      <c r="L1390" s="175"/>
      <c r="M1390" s="175"/>
      <c r="N1390" s="175"/>
      <c r="O1390" s="175"/>
      <c r="P1390" s="175"/>
      <c r="Q1390" s="175"/>
      <c r="R1390" s="200"/>
      <c r="S1390" s="175"/>
    </row>
    <row r="1391" spans="2:19" ht="12.75" customHeight="1">
      <c r="B1391" s="175"/>
      <c r="C1391" s="175"/>
      <c r="D1391" s="176"/>
      <c r="E1391" s="176"/>
      <c r="F1391" s="176"/>
      <c r="G1391" s="213"/>
      <c r="H1391" s="176"/>
      <c r="I1391" s="176"/>
      <c r="K1391" s="175"/>
      <c r="L1391" s="175"/>
      <c r="M1391" s="175"/>
      <c r="N1391" s="175"/>
      <c r="O1391" s="175"/>
      <c r="P1391" s="175"/>
      <c r="Q1391" s="175"/>
      <c r="R1391" s="200"/>
      <c r="S1391" s="175"/>
    </row>
    <row r="1392" spans="2:19" ht="12.75" customHeight="1">
      <c r="B1392" s="175"/>
      <c r="C1392" s="175"/>
      <c r="D1392" s="176"/>
      <c r="E1392" s="176"/>
      <c r="F1392" s="176"/>
      <c r="G1392" s="213"/>
      <c r="H1392" s="176"/>
      <c r="I1392" s="176"/>
      <c r="K1392" s="175"/>
      <c r="L1392" s="175"/>
      <c r="M1392" s="175"/>
      <c r="N1392" s="175"/>
      <c r="O1392" s="175"/>
      <c r="P1392" s="175"/>
      <c r="Q1392" s="175"/>
      <c r="R1392" s="200"/>
      <c r="S1392" s="175"/>
    </row>
    <row r="1393" spans="2:19" ht="12.75" customHeight="1">
      <c r="B1393" s="175"/>
      <c r="C1393" s="175"/>
      <c r="D1393" s="176"/>
      <c r="E1393" s="176"/>
      <c r="F1393" s="176"/>
      <c r="G1393" s="213"/>
      <c r="H1393" s="176"/>
      <c r="I1393" s="176"/>
      <c r="K1393" s="175"/>
      <c r="L1393" s="175"/>
      <c r="M1393" s="175"/>
      <c r="N1393" s="175"/>
      <c r="O1393" s="175"/>
      <c r="P1393" s="175"/>
      <c r="Q1393" s="175"/>
      <c r="R1393" s="200"/>
      <c r="S1393" s="175"/>
    </row>
    <row r="1394" spans="2:19" ht="12.75" customHeight="1">
      <c r="B1394" s="175"/>
      <c r="C1394" s="175"/>
      <c r="D1394" s="176"/>
      <c r="E1394" s="176"/>
      <c r="F1394" s="176"/>
      <c r="G1394" s="213"/>
      <c r="H1394" s="176"/>
      <c r="I1394" s="176"/>
      <c r="K1394" s="175"/>
      <c r="L1394" s="175"/>
      <c r="M1394" s="175"/>
      <c r="N1394" s="175"/>
      <c r="O1394" s="175"/>
      <c r="P1394" s="175"/>
      <c r="Q1394" s="175"/>
      <c r="R1394" s="200"/>
      <c r="S1394" s="175"/>
    </row>
    <row r="1395" spans="2:19" ht="12.75" customHeight="1">
      <c r="B1395" s="175"/>
      <c r="C1395" s="175"/>
      <c r="D1395" s="176"/>
      <c r="E1395" s="176"/>
      <c r="F1395" s="176"/>
      <c r="G1395" s="213"/>
      <c r="H1395" s="176"/>
      <c r="I1395" s="176"/>
      <c r="K1395" s="175"/>
      <c r="L1395" s="175"/>
      <c r="M1395" s="175"/>
      <c r="N1395" s="175"/>
      <c r="O1395" s="175"/>
      <c r="P1395" s="175"/>
      <c r="Q1395" s="175"/>
      <c r="R1395" s="200"/>
      <c r="S1395" s="175"/>
    </row>
    <row r="1396" spans="2:19" ht="12.75" customHeight="1">
      <c r="B1396" s="175"/>
      <c r="C1396" s="175"/>
      <c r="D1396" s="176"/>
      <c r="E1396" s="176"/>
      <c r="F1396" s="176"/>
      <c r="G1396" s="213"/>
      <c r="H1396" s="176"/>
      <c r="I1396" s="176"/>
      <c r="K1396" s="175"/>
      <c r="L1396" s="175"/>
      <c r="M1396" s="175"/>
      <c r="N1396" s="175"/>
      <c r="O1396" s="175"/>
      <c r="P1396" s="175"/>
      <c r="Q1396" s="175"/>
      <c r="R1396" s="200"/>
      <c r="S1396" s="175"/>
    </row>
    <row r="1397" spans="2:19" ht="12.75" customHeight="1">
      <c r="B1397" s="175"/>
      <c r="C1397" s="175"/>
      <c r="D1397" s="176"/>
      <c r="E1397" s="176"/>
      <c r="F1397" s="176"/>
      <c r="G1397" s="213"/>
      <c r="H1397" s="176"/>
      <c r="I1397" s="176"/>
      <c r="K1397" s="175"/>
      <c r="L1397" s="175"/>
      <c r="M1397" s="175"/>
      <c r="N1397" s="175"/>
      <c r="O1397" s="175"/>
      <c r="P1397" s="175"/>
      <c r="Q1397" s="175"/>
      <c r="R1397" s="200"/>
      <c r="S1397" s="175"/>
    </row>
    <row r="1398" spans="2:19" ht="12.75" customHeight="1">
      <c r="B1398" s="175"/>
      <c r="C1398" s="175"/>
      <c r="D1398" s="176"/>
      <c r="E1398" s="176"/>
      <c r="F1398" s="176"/>
      <c r="G1398" s="213"/>
      <c r="H1398" s="176"/>
      <c r="I1398" s="176"/>
      <c r="K1398" s="175"/>
      <c r="L1398" s="175"/>
      <c r="M1398" s="175"/>
      <c r="N1398" s="175"/>
      <c r="O1398" s="175"/>
      <c r="P1398" s="175"/>
      <c r="Q1398" s="175"/>
      <c r="R1398" s="200"/>
      <c r="S1398" s="175"/>
    </row>
    <row r="1399" spans="2:19" ht="12.75" customHeight="1">
      <c r="B1399" s="175"/>
      <c r="C1399" s="175"/>
      <c r="D1399" s="176"/>
      <c r="E1399" s="176"/>
      <c r="F1399" s="176"/>
      <c r="G1399" s="213"/>
      <c r="H1399" s="176"/>
      <c r="I1399" s="176"/>
      <c r="K1399" s="175"/>
      <c r="L1399" s="175"/>
      <c r="M1399" s="175"/>
      <c r="N1399" s="175"/>
      <c r="O1399" s="175"/>
      <c r="P1399" s="175"/>
      <c r="Q1399" s="175"/>
      <c r="R1399" s="200"/>
      <c r="S1399" s="175"/>
    </row>
    <row r="1400" spans="2:19" ht="12.75" customHeight="1">
      <c r="B1400" s="175"/>
      <c r="C1400" s="175"/>
      <c r="D1400" s="176"/>
      <c r="E1400" s="176"/>
      <c r="F1400" s="176"/>
      <c r="G1400" s="213"/>
      <c r="H1400" s="176"/>
      <c r="I1400" s="176"/>
      <c r="K1400" s="175"/>
      <c r="L1400" s="175"/>
      <c r="M1400" s="175"/>
      <c r="N1400" s="175"/>
      <c r="O1400" s="175"/>
      <c r="P1400" s="175"/>
      <c r="Q1400" s="175"/>
      <c r="R1400" s="200"/>
      <c r="S1400" s="175"/>
    </row>
    <row r="1401" spans="2:19" ht="12.75" customHeight="1">
      <c r="B1401" s="175"/>
      <c r="C1401" s="175"/>
      <c r="D1401" s="176"/>
      <c r="E1401" s="176"/>
      <c r="F1401" s="176"/>
      <c r="G1401" s="213"/>
      <c r="H1401" s="176"/>
      <c r="I1401" s="176"/>
      <c r="K1401" s="175"/>
      <c r="L1401" s="175"/>
      <c r="M1401" s="175"/>
      <c r="N1401" s="175"/>
      <c r="O1401" s="175"/>
      <c r="P1401" s="175"/>
      <c r="Q1401" s="175"/>
      <c r="R1401" s="200"/>
      <c r="S1401" s="175"/>
    </row>
    <row r="1402" spans="2:19" ht="12.75" customHeight="1">
      <c r="B1402" s="175"/>
      <c r="C1402" s="175"/>
      <c r="D1402" s="176"/>
      <c r="E1402" s="176"/>
      <c r="F1402" s="176"/>
      <c r="G1402" s="213"/>
      <c r="H1402" s="176"/>
      <c r="I1402" s="176"/>
      <c r="K1402" s="175"/>
      <c r="L1402" s="175"/>
      <c r="M1402" s="175"/>
      <c r="N1402" s="175"/>
      <c r="O1402" s="175"/>
      <c r="P1402" s="175"/>
      <c r="Q1402" s="175"/>
      <c r="R1402" s="200"/>
      <c r="S1402" s="175"/>
    </row>
    <row r="1403" spans="2:19" ht="12.75" customHeight="1">
      <c r="B1403" s="175"/>
      <c r="C1403" s="175"/>
      <c r="D1403" s="176"/>
      <c r="E1403" s="176"/>
      <c r="F1403" s="176"/>
      <c r="G1403" s="213"/>
      <c r="H1403" s="176"/>
      <c r="I1403" s="176"/>
      <c r="K1403" s="175"/>
      <c r="L1403" s="175"/>
      <c r="M1403" s="175"/>
      <c r="N1403" s="175"/>
      <c r="O1403" s="175"/>
      <c r="P1403" s="175"/>
      <c r="Q1403" s="175"/>
      <c r="R1403" s="200"/>
      <c r="S1403" s="175"/>
    </row>
    <row r="1404" spans="2:19" ht="12.75" customHeight="1">
      <c r="B1404" s="175"/>
      <c r="C1404" s="175"/>
      <c r="D1404" s="176"/>
      <c r="E1404" s="176"/>
      <c r="F1404" s="176"/>
      <c r="G1404" s="213"/>
      <c r="H1404" s="176"/>
      <c r="I1404" s="176"/>
      <c r="K1404" s="175"/>
      <c r="L1404" s="175"/>
      <c r="M1404" s="175"/>
      <c r="N1404" s="175"/>
      <c r="O1404" s="175"/>
      <c r="P1404" s="175"/>
      <c r="Q1404" s="175"/>
      <c r="R1404" s="200"/>
      <c r="S1404" s="175"/>
    </row>
    <row r="1405" spans="2:19" ht="12.75" customHeight="1">
      <c r="B1405" s="175"/>
      <c r="C1405" s="175"/>
      <c r="D1405" s="176"/>
      <c r="E1405" s="176"/>
      <c r="F1405" s="176"/>
      <c r="G1405" s="213"/>
      <c r="H1405" s="176"/>
      <c r="I1405" s="176"/>
      <c r="K1405" s="175"/>
      <c r="L1405" s="175"/>
      <c r="M1405" s="175"/>
      <c r="N1405" s="175"/>
      <c r="O1405" s="175"/>
      <c r="P1405" s="175"/>
      <c r="Q1405" s="175"/>
      <c r="R1405" s="200"/>
      <c r="S1405" s="175"/>
    </row>
    <row r="1406" spans="2:19" ht="12.75" customHeight="1">
      <c r="B1406" s="175"/>
      <c r="C1406" s="175"/>
      <c r="D1406" s="176"/>
      <c r="E1406" s="176"/>
      <c r="F1406" s="176"/>
      <c r="G1406" s="213"/>
      <c r="H1406" s="176"/>
      <c r="I1406" s="176"/>
      <c r="K1406" s="175"/>
      <c r="L1406" s="175"/>
      <c r="M1406" s="175"/>
      <c r="N1406" s="175"/>
      <c r="O1406" s="175"/>
      <c r="P1406" s="175"/>
      <c r="Q1406" s="175"/>
      <c r="R1406" s="200"/>
      <c r="S1406" s="175"/>
    </row>
    <row r="1407" spans="2:19" ht="12.75" customHeight="1">
      <c r="B1407" s="175"/>
      <c r="C1407" s="175"/>
      <c r="D1407" s="176"/>
      <c r="E1407" s="176"/>
      <c r="F1407" s="176"/>
      <c r="G1407" s="213"/>
      <c r="H1407" s="176"/>
      <c r="I1407" s="176"/>
      <c r="K1407" s="175"/>
      <c r="L1407" s="175"/>
      <c r="M1407" s="175"/>
      <c r="N1407" s="175"/>
      <c r="O1407" s="175"/>
      <c r="P1407" s="175"/>
      <c r="Q1407" s="175"/>
      <c r="R1407" s="200"/>
      <c r="S1407" s="175"/>
    </row>
    <row r="1408" spans="2:19" ht="12.75" customHeight="1">
      <c r="B1408" s="175"/>
      <c r="C1408" s="175"/>
      <c r="D1408" s="176"/>
      <c r="E1408" s="176"/>
      <c r="F1408" s="176"/>
      <c r="G1408" s="213"/>
      <c r="H1408" s="176"/>
      <c r="I1408" s="176"/>
      <c r="K1408" s="175"/>
      <c r="L1408" s="175"/>
      <c r="M1408" s="175"/>
      <c r="N1408" s="175"/>
      <c r="O1408" s="175"/>
      <c r="P1408" s="175"/>
      <c r="Q1408" s="175"/>
      <c r="R1408" s="200"/>
      <c r="S1408" s="175"/>
    </row>
    <row r="1409" spans="2:19" ht="12.75" customHeight="1">
      <c r="B1409" s="175"/>
      <c r="C1409" s="175"/>
      <c r="D1409" s="176"/>
      <c r="E1409" s="176"/>
      <c r="F1409" s="176"/>
      <c r="G1409" s="213"/>
      <c r="H1409" s="176"/>
      <c r="I1409" s="176"/>
      <c r="K1409" s="175"/>
      <c r="L1409" s="175"/>
      <c r="M1409" s="175"/>
      <c r="N1409" s="175"/>
      <c r="O1409" s="175"/>
      <c r="P1409" s="175"/>
      <c r="Q1409" s="175"/>
      <c r="R1409" s="200"/>
      <c r="S1409" s="175"/>
    </row>
    <row r="1410" spans="2:19" ht="12.75" customHeight="1">
      <c r="B1410" s="175"/>
      <c r="C1410" s="175"/>
      <c r="D1410" s="176"/>
      <c r="E1410" s="176"/>
      <c r="F1410" s="176"/>
      <c r="G1410" s="213"/>
      <c r="H1410" s="176"/>
      <c r="I1410" s="176"/>
      <c r="K1410" s="175"/>
      <c r="L1410" s="175"/>
      <c r="M1410" s="175"/>
      <c r="N1410" s="175"/>
      <c r="O1410" s="175"/>
      <c r="P1410" s="175"/>
      <c r="Q1410" s="175"/>
      <c r="R1410" s="200"/>
      <c r="S1410" s="175"/>
    </row>
    <row r="1411" spans="2:19" ht="12.75" customHeight="1">
      <c r="B1411" s="175"/>
      <c r="C1411" s="175"/>
      <c r="D1411" s="176"/>
      <c r="E1411" s="176"/>
      <c r="F1411" s="176"/>
      <c r="G1411" s="213"/>
      <c r="H1411" s="176"/>
      <c r="I1411" s="176"/>
      <c r="K1411" s="175"/>
      <c r="L1411" s="175"/>
      <c r="M1411" s="175"/>
      <c r="N1411" s="175"/>
      <c r="O1411" s="175"/>
      <c r="P1411" s="175"/>
      <c r="Q1411" s="175"/>
      <c r="R1411" s="200"/>
      <c r="S1411" s="175"/>
    </row>
    <row r="1412" spans="2:19" ht="12.75" customHeight="1">
      <c r="B1412" s="175"/>
      <c r="C1412" s="175"/>
      <c r="D1412" s="176"/>
      <c r="E1412" s="176"/>
      <c r="F1412" s="176"/>
      <c r="G1412" s="213"/>
      <c r="H1412" s="176"/>
      <c r="I1412" s="176"/>
      <c r="K1412" s="175"/>
      <c r="L1412" s="175"/>
      <c r="M1412" s="175"/>
      <c r="N1412" s="175"/>
      <c r="O1412" s="175"/>
      <c r="P1412" s="175"/>
      <c r="Q1412" s="175"/>
      <c r="R1412" s="200"/>
      <c r="S1412" s="175"/>
    </row>
    <row r="1413" spans="2:19" ht="12.75" customHeight="1">
      <c r="B1413" s="175"/>
      <c r="C1413" s="175"/>
      <c r="D1413" s="176"/>
      <c r="E1413" s="176"/>
      <c r="F1413" s="176"/>
      <c r="G1413" s="213"/>
      <c r="H1413" s="176"/>
      <c r="I1413" s="176"/>
      <c r="K1413" s="175"/>
      <c r="L1413" s="175"/>
      <c r="M1413" s="175"/>
      <c r="N1413" s="175"/>
      <c r="O1413" s="175"/>
      <c r="P1413" s="175"/>
      <c r="Q1413" s="175"/>
      <c r="R1413" s="200"/>
      <c r="S1413" s="175"/>
    </row>
    <row r="1414" spans="2:19" ht="12.75" customHeight="1">
      <c r="B1414" s="175"/>
      <c r="C1414" s="175"/>
      <c r="D1414" s="176"/>
      <c r="E1414" s="176"/>
      <c r="F1414" s="176"/>
      <c r="G1414" s="213"/>
      <c r="H1414" s="176"/>
      <c r="I1414" s="176"/>
      <c r="K1414" s="175"/>
      <c r="L1414" s="175"/>
      <c r="M1414" s="175"/>
      <c r="N1414" s="175"/>
      <c r="O1414" s="175"/>
      <c r="P1414" s="175"/>
      <c r="Q1414" s="175"/>
      <c r="R1414" s="200"/>
      <c r="S1414" s="175"/>
    </row>
    <row r="1415" spans="2:19" ht="12.75" customHeight="1">
      <c r="B1415" s="175"/>
      <c r="C1415" s="175"/>
      <c r="D1415" s="176"/>
      <c r="E1415" s="176"/>
      <c r="F1415" s="176"/>
      <c r="G1415" s="213"/>
      <c r="H1415" s="176"/>
      <c r="I1415" s="176"/>
      <c r="K1415" s="175"/>
      <c r="L1415" s="175"/>
      <c r="M1415" s="175"/>
      <c r="N1415" s="175"/>
      <c r="O1415" s="175"/>
      <c r="P1415" s="175"/>
      <c r="Q1415" s="175"/>
      <c r="R1415" s="200"/>
      <c r="S1415" s="175"/>
    </row>
    <row r="1416" spans="2:19" ht="12.75" customHeight="1">
      <c r="B1416" s="175"/>
      <c r="C1416" s="175"/>
      <c r="D1416" s="176"/>
      <c r="E1416" s="176"/>
      <c r="F1416" s="176"/>
      <c r="G1416" s="213"/>
      <c r="H1416" s="176"/>
      <c r="I1416" s="176"/>
      <c r="K1416" s="175"/>
      <c r="L1416" s="175"/>
      <c r="M1416" s="175"/>
      <c r="N1416" s="175"/>
      <c r="O1416" s="175"/>
      <c r="P1416" s="175"/>
      <c r="Q1416" s="175"/>
      <c r="R1416" s="200"/>
      <c r="S1416" s="175"/>
    </row>
    <row r="1417" spans="2:19" ht="12.75" customHeight="1">
      <c r="B1417" s="175"/>
      <c r="C1417" s="175"/>
      <c r="D1417" s="176"/>
      <c r="E1417" s="176"/>
      <c r="F1417" s="176"/>
      <c r="G1417" s="213"/>
      <c r="H1417" s="176"/>
      <c r="I1417" s="176"/>
      <c r="K1417" s="175"/>
      <c r="L1417" s="175"/>
      <c r="M1417" s="175"/>
      <c r="N1417" s="175"/>
      <c r="O1417" s="175"/>
      <c r="P1417" s="175"/>
      <c r="Q1417" s="175"/>
      <c r="R1417" s="200"/>
      <c r="S1417" s="175"/>
    </row>
    <row r="1418" spans="2:19" ht="12.75" customHeight="1">
      <c r="B1418" s="175"/>
      <c r="C1418" s="175"/>
      <c r="D1418" s="176"/>
      <c r="E1418" s="176"/>
      <c r="F1418" s="176"/>
      <c r="G1418" s="213"/>
      <c r="H1418" s="176"/>
      <c r="I1418" s="176"/>
      <c r="K1418" s="175"/>
      <c r="L1418" s="175"/>
      <c r="M1418" s="175"/>
      <c r="N1418" s="175"/>
      <c r="O1418" s="175"/>
      <c r="P1418" s="175"/>
      <c r="Q1418" s="175"/>
      <c r="R1418" s="200"/>
      <c r="S1418" s="175"/>
    </row>
    <row r="1419" spans="2:19" ht="12.75" customHeight="1">
      <c r="B1419" s="175"/>
      <c r="C1419" s="175"/>
      <c r="D1419" s="176"/>
      <c r="E1419" s="176"/>
      <c r="F1419" s="176"/>
      <c r="G1419" s="213"/>
      <c r="H1419" s="176"/>
      <c r="I1419" s="176"/>
      <c r="K1419" s="175"/>
      <c r="L1419" s="175"/>
      <c r="M1419" s="175"/>
      <c r="N1419" s="175"/>
      <c r="O1419" s="175"/>
      <c r="P1419" s="175"/>
      <c r="Q1419" s="175"/>
      <c r="R1419" s="200"/>
      <c r="S1419" s="175"/>
    </row>
    <row r="1420" spans="2:19" ht="12.75" customHeight="1">
      <c r="B1420" s="175"/>
      <c r="C1420" s="175"/>
      <c r="D1420" s="176"/>
      <c r="E1420" s="176"/>
      <c r="F1420" s="176"/>
      <c r="G1420" s="213"/>
      <c r="H1420" s="176"/>
      <c r="I1420" s="176"/>
      <c r="K1420" s="175"/>
      <c r="L1420" s="175"/>
      <c r="M1420" s="175"/>
      <c r="N1420" s="175"/>
      <c r="O1420" s="175"/>
      <c r="P1420" s="175"/>
      <c r="Q1420" s="175"/>
      <c r="R1420" s="200"/>
      <c r="S1420" s="175"/>
    </row>
    <row r="1421" spans="2:19" ht="12.75" customHeight="1">
      <c r="B1421" s="175"/>
      <c r="C1421" s="175"/>
      <c r="D1421" s="176"/>
      <c r="E1421" s="176"/>
      <c r="F1421" s="176"/>
      <c r="G1421" s="213"/>
      <c r="H1421" s="176"/>
      <c r="I1421" s="176"/>
      <c r="K1421" s="175"/>
      <c r="L1421" s="175"/>
      <c r="M1421" s="175"/>
      <c r="N1421" s="175"/>
      <c r="O1421" s="175"/>
      <c r="P1421" s="175"/>
      <c r="Q1421" s="175"/>
      <c r="R1421" s="200"/>
      <c r="S1421" s="175"/>
    </row>
    <row r="1422" spans="2:19" ht="12.75" customHeight="1">
      <c r="B1422" s="175"/>
      <c r="C1422" s="175"/>
      <c r="D1422" s="176"/>
      <c r="E1422" s="176"/>
      <c r="F1422" s="176"/>
      <c r="G1422" s="213"/>
      <c r="H1422" s="176"/>
      <c r="I1422" s="176"/>
      <c r="K1422" s="175"/>
      <c r="L1422" s="175"/>
      <c r="M1422" s="175"/>
      <c r="N1422" s="175"/>
      <c r="O1422" s="175"/>
      <c r="P1422" s="175"/>
      <c r="Q1422" s="175"/>
      <c r="R1422" s="200"/>
      <c r="S1422" s="175"/>
    </row>
    <row r="1423" spans="2:19" ht="12.75" customHeight="1">
      <c r="B1423" s="175"/>
      <c r="C1423" s="175"/>
      <c r="D1423" s="176"/>
      <c r="E1423" s="176"/>
      <c r="F1423" s="176"/>
      <c r="G1423" s="213"/>
      <c r="H1423" s="176"/>
      <c r="I1423" s="176"/>
      <c r="K1423" s="175"/>
      <c r="L1423" s="175"/>
      <c r="M1423" s="175"/>
      <c r="N1423" s="175"/>
      <c r="O1423" s="175"/>
      <c r="P1423" s="175"/>
      <c r="Q1423" s="175"/>
      <c r="R1423" s="200"/>
      <c r="S1423" s="175"/>
    </row>
    <row r="1424" spans="2:19" ht="12.75" customHeight="1">
      <c r="B1424" s="175"/>
      <c r="C1424" s="175"/>
      <c r="D1424" s="176"/>
      <c r="E1424" s="176"/>
      <c r="F1424" s="176"/>
      <c r="G1424" s="213"/>
      <c r="H1424" s="176"/>
      <c r="I1424" s="176"/>
      <c r="K1424" s="175"/>
      <c r="L1424" s="175"/>
      <c r="M1424" s="175"/>
      <c r="N1424" s="175"/>
      <c r="O1424" s="175"/>
      <c r="P1424" s="175"/>
      <c r="Q1424" s="175"/>
      <c r="R1424" s="200"/>
      <c r="S1424" s="175"/>
    </row>
    <row r="1425" spans="2:19" ht="12.75" customHeight="1">
      <c r="B1425" s="175"/>
      <c r="C1425" s="175"/>
      <c r="D1425" s="176"/>
      <c r="E1425" s="176"/>
      <c r="F1425" s="176"/>
      <c r="G1425" s="213"/>
      <c r="H1425" s="176"/>
      <c r="I1425" s="176"/>
      <c r="K1425" s="175"/>
      <c r="L1425" s="175"/>
      <c r="M1425" s="175"/>
      <c r="N1425" s="175"/>
      <c r="O1425" s="175"/>
      <c r="P1425" s="175"/>
      <c r="Q1425" s="175"/>
      <c r="R1425" s="200"/>
      <c r="S1425" s="175"/>
    </row>
    <row r="1426" spans="2:19" ht="12.75" customHeight="1">
      <c r="B1426" s="175"/>
      <c r="C1426" s="175"/>
      <c r="D1426" s="176"/>
      <c r="E1426" s="176"/>
      <c r="F1426" s="176"/>
      <c r="G1426" s="213"/>
      <c r="H1426" s="176"/>
      <c r="I1426" s="176"/>
      <c r="K1426" s="175"/>
      <c r="L1426" s="175"/>
      <c r="M1426" s="175"/>
      <c r="N1426" s="175"/>
      <c r="O1426" s="175"/>
      <c r="P1426" s="175"/>
      <c r="Q1426" s="175"/>
      <c r="R1426" s="200"/>
      <c r="S1426" s="175"/>
    </row>
    <row r="1427" spans="2:19" ht="12.75" customHeight="1">
      <c r="B1427" s="175"/>
      <c r="C1427" s="175"/>
      <c r="D1427" s="176"/>
      <c r="E1427" s="176"/>
      <c r="F1427" s="176"/>
      <c r="G1427" s="213"/>
      <c r="H1427" s="176"/>
      <c r="I1427" s="176"/>
      <c r="K1427" s="175"/>
      <c r="L1427" s="175"/>
      <c r="M1427" s="175"/>
      <c r="N1427" s="175"/>
      <c r="O1427" s="175"/>
      <c r="P1427" s="175"/>
      <c r="Q1427" s="175"/>
      <c r="R1427" s="200"/>
      <c r="S1427" s="175"/>
    </row>
    <row r="1428" spans="2:19" ht="12.75" customHeight="1">
      <c r="B1428" s="175"/>
      <c r="C1428" s="175"/>
      <c r="D1428" s="176"/>
      <c r="E1428" s="176"/>
      <c r="F1428" s="176"/>
      <c r="G1428" s="213"/>
      <c r="H1428" s="176"/>
      <c r="I1428" s="176"/>
      <c r="K1428" s="175"/>
      <c r="L1428" s="175"/>
      <c r="M1428" s="175"/>
      <c r="N1428" s="175"/>
      <c r="O1428" s="175"/>
      <c r="P1428" s="175"/>
      <c r="Q1428" s="175"/>
      <c r="R1428" s="200"/>
      <c r="S1428" s="175"/>
    </row>
    <row r="1429" spans="2:19" ht="12.75" customHeight="1">
      <c r="B1429" s="175"/>
      <c r="C1429" s="175"/>
      <c r="D1429" s="176"/>
      <c r="E1429" s="176"/>
      <c r="F1429" s="176"/>
      <c r="G1429" s="213"/>
      <c r="H1429" s="176"/>
      <c r="I1429" s="176"/>
      <c r="K1429" s="175"/>
      <c r="L1429" s="175"/>
      <c r="M1429" s="175"/>
      <c r="N1429" s="175"/>
      <c r="O1429" s="175"/>
      <c r="P1429" s="175"/>
      <c r="Q1429" s="175"/>
      <c r="R1429" s="200"/>
      <c r="S1429" s="175"/>
    </row>
    <row r="1430" spans="2:19" ht="12.75" customHeight="1">
      <c r="B1430" s="175"/>
      <c r="C1430" s="175"/>
      <c r="D1430" s="176"/>
      <c r="E1430" s="176"/>
      <c r="F1430" s="176"/>
      <c r="G1430" s="213"/>
      <c r="H1430" s="176"/>
      <c r="I1430" s="176"/>
      <c r="K1430" s="175"/>
      <c r="L1430" s="175"/>
      <c r="M1430" s="175"/>
      <c r="N1430" s="175"/>
      <c r="O1430" s="175"/>
      <c r="P1430" s="175"/>
      <c r="Q1430" s="175"/>
      <c r="R1430" s="200"/>
      <c r="S1430" s="175"/>
    </row>
    <row r="1431" spans="2:19" ht="12.75" customHeight="1">
      <c r="B1431" s="175"/>
      <c r="C1431" s="175"/>
      <c r="D1431" s="176"/>
      <c r="E1431" s="176"/>
      <c r="F1431" s="176"/>
      <c r="G1431" s="213"/>
      <c r="H1431" s="176"/>
      <c r="I1431" s="176"/>
      <c r="K1431" s="175"/>
      <c r="L1431" s="175"/>
      <c r="M1431" s="175"/>
      <c r="N1431" s="175"/>
      <c r="O1431" s="175"/>
      <c r="P1431" s="175"/>
      <c r="Q1431" s="175"/>
      <c r="R1431" s="200"/>
      <c r="S1431" s="175"/>
    </row>
    <row r="1432" spans="2:19" ht="12.75" customHeight="1">
      <c r="B1432" s="175"/>
      <c r="C1432" s="175"/>
      <c r="D1432" s="176"/>
      <c r="E1432" s="176"/>
      <c r="F1432" s="176"/>
      <c r="G1432" s="213"/>
      <c r="H1432" s="176"/>
      <c r="I1432" s="176"/>
      <c r="K1432" s="175"/>
      <c r="L1432" s="175"/>
      <c r="M1432" s="175"/>
      <c r="N1432" s="175"/>
      <c r="O1432" s="175"/>
      <c r="P1432" s="175"/>
      <c r="Q1432" s="175"/>
      <c r="R1432" s="200"/>
      <c r="S1432" s="175"/>
    </row>
    <row r="1433" spans="2:19" ht="12.75" customHeight="1">
      <c r="B1433" s="175"/>
      <c r="C1433" s="175"/>
      <c r="D1433" s="176"/>
      <c r="E1433" s="176"/>
      <c r="F1433" s="176"/>
      <c r="G1433" s="213"/>
      <c r="H1433" s="176"/>
      <c r="I1433" s="176"/>
      <c r="K1433" s="175"/>
      <c r="L1433" s="175"/>
      <c r="M1433" s="175"/>
      <c r="N1433" s="175"/>
      <c r="O1433" s="175"/>
      <c r="P1433" s="175"/>
      <c r="Q1433" s="175"/>
      <c r="R1433" s="200"/>
      <c r="S1433" s="175"/>
    </row>
    <row r="1434" spans="2:19" ht="12.75" customHeight="1">
      <c r="B1434" s="175"/>
      <c r="C1434" s="175"/>
      <c r="D1434" s="176"/>
      <c r="E1434" s="176"/>
      <c r="F1434" s="176"/>
      <c r="G1434" s="213"/>
      <c r="H1434" s="176"/>
      <c r="I1434" s="176"/>
      <c r="K1434" s="175"/>
      <c r="L1434" s="175"/>
      <c r="M1434" s="175"/>
      <c r="N1434" s="175"/>
      <c r="O1434" s="175"/>
      <c r="P1434" s="175"/>
      <c r="Q1434" s="175"/>
      <c r="R1434" s="200"/>
      <c r="S1434" s="175"/>
    </row>
    <row r="1435" spans="2:19" ht="12.75" customHeight="1">
      <c r="B1435" s="175"/>
      <c r="C1435" s="175"/>
      <c r="D1435" s="176"/>
      <c r="E1435" s="176"/>
      <c r="F1435" s="176"/>
      <c r="G1435" s="213"/>
      <c r="H1435" s="176"/>
      <c r="I1435" s="176"/>
      <c r="K1435" s="175"/>
      <c r="L1435" s="175"/>
      <c r="M1435" s="175"/>
      <c r="N1435" s="175"/>
      <c r="O1435" s="175"/>
      <c r="P1435" s="175"/>
      <c r="Q1435" s="175"/>
      <c r="R1435" s="200"/>
      <c r="S1435" s="175"/>
    </row>
    <row r="1436" spans="2:19" ht="12.75" customHeight="1">
      <c r="B1436" s="175"/>
      <c r="C1436" s="175"/>
      <c r="D1436" s="176"/>
      <c r="E1436" s="176"/>
      <c r="F1436" s="176"/>
      <c r="G1436" s="213"/>
      <c r="H1436" s="176"/>
      <c r="I1436" s="176"/>
      <c r="K1436" s="175"/>
      <c r="L1436" s="175"/>
      <c r="M1436" s="175"/>
      <c r="N1436" s="175"/>
      <c r="O1436" s="175"/>
      <c r="P1436" s="175"/>
      <c r="Q1436" s="175"/>
      <c r="R1436" s="200"/>
      <c r="S1436" s="175"/>
    </row>
    <row r="1437" spans="2:19" ht="12.75" customHeight="1">
      <c r="B1437" s="175"/>
      <c r="C1437" s="175"/>
      <c r="D1437" s="176"/>
      <c r="E1437" s="176"/>
      <c r="F1437" s="176"/>
      <c r="G1437" s="213"/>
      <c r="H1437" s="176"/>
      <c r="I1437" s="176"/>
      <c r="K1437" s="175"/>
      <c r="L1437" s="175"/>
      <c r="M1437" s="175"/>
      <c r="N1437" s="175"/>
      <c r="O1437" s="175"/>
      <c r="P1437" s="175"/>
      <c r="Q1437" s="175"/>
      <c r="R1437" s="200"/>
      <c r="S1437" s="175"/>
    </row>
    <row r="1438" spans="2:19" ht="12.75" customHeight="1">
      <c r="B1438" s="175"/>
      <c r="C1438" s="175"/>
      <c r="D1438" s="176"/>
      <c r="E1438" s="176"/>
      <c r="F1438" s="176"/>
      <c r="G1438" s="213"/>
      <c r="H1438" s="176"/>
      <c r="I1438" s="176"/>
      <c r="K1438" s="175"/>
      <c r="L1438" s="175"/>
      <c r="M1438" s="175"/>
      <c r="N1438" s="175"/>
      <c r="O1438" s="175"/>
      <c r="P1438" s="175"/>
      <c r="Q1438" s="175"/>
      <c r="R1438" s="200"/>
      <c r="S1438" s="175"/>
    </row>
    <row r="1439" spans="2:19" ht="12.75" customHeight="1">
      <c r="B1439" s="175"/>
      <c r="C1439" s="175"/>
      <c r="D1439" s="176"/>
      <c r="E1439" s="176"/>
      <c r="F1439" s="176"/>
      <c r="G1439" s="213"/>
      <c r="H1439" s="176"/>
      <c r="I1439" s="176"/>
      <c r="K1439" s="175"/>
      <c r="L1439" s="175"/>
      <c r="M1439" s="175"/>
      <c r="N1439" s="175"/>
      <c r="O1439" s="175"/>
      <c r="P1439" s="175"/>
      <c r="Q1439" s="175"/>
      <c r="R1439" s="200"/>
      <c r="S1439" s="175"/>
    </row>
    <row r="1440" spans="2:19" ht="12.75" customHeight="1">
      <c r="B1440" s="175"/>
      <c r="C1440" s="175"/>
      <c r="D1440" s="176"/>
      <c r="E1440" s="176"/>
      <c r="F1440" s="176"/>
      <c r="G1440" s="213"/>
      <c r="H1440" s="176"/>
      <c r="I1440" s="176"/>
      <c r="K1440" s="175"/>
      <c r="L1440" s="175"/>
      <c r="M1440" s="175"/>
      <c r="N1440" s="175"/>
      <c r="O1440" s="175"/>
      <c r="P1440" s="175"/>
      <c r="Q1440" s="175"/>
      <c r="R1440" s="200"/>
      <c r="S1440" s="175"/>
    </row>
    <row r="1441" spans="2:19" ht="12.75" customHeight="1">
      <c r="B1441" s="175"/>
      <c r="C1441" s="175"/>
      <c r="D1441" s="176"/>
      <c r="E1441" s="176"/>
      <c r="F1441" s="176"/>
      <c r="G1441" s="213"/>
      <c r="H1441" s="176"/>
      <c r="I1441" s="176"/>
      <c r="K1441" s="175"/>
      <c r="L1441" s="175"/>
      <c r="M1441" s="175"/>
      <c r="N1441" s="175"/>
      <c r="O1441" s="175"/>
      <c r="P1441" s="175"/>
      <c r="Q1441" s="175"/>
      <c r="R1441" s="200"/>
      <c r="S1441" s="175"/>
    </row>
    <row r="1442" spans="2:19" ht="12.75" customHeight="1">
      <c r="B1442" s="175"/>
      <c r="C1442" s="175"/>
      <c r="D1442" s="176"/>
      <c r="E1442" s="176"/>
      <c r="F1442" s="176"/>
      <c r="G1442" s="213"/>
      <c r="H1442" s="176"/>
      <c r="I1442" s="176"/>
      <c r="K1442" s="175"/>
      <c r="L1442" s="175"/>
      <c r="M1442" s="175"/>
      <c r="N1442" s="175"/>
      <c r="O1442" s="175"/>
      <c r="P1442" s="175"/>
      <c r="Q1442" s="175"/>
      <c r="R1442" s="200"/>
      <c r="S1442" s="175"/>
    </row>
    <row r="1443" spans="2:19" ht="12.75" customHeight="1">
      <c r="B1443" s="175"/>
      <c r="C1443" s="175"/>
      <c r="D1443" s="176"/>
      <c r="E1443" s="176"/>
      <c r="F1443" s="176"/>
      <c r="G1443" s="213"/>
      <c r="H1443" s="176"/>
      <c r="I1443" s="176"/>
      <c r="K1443" s="175"/>
      <c r="L1443" s="175"/>
      <c r="M1443" s="175"/>
      <c r="N1443" s="175"/>
      <c r="O1443" s="175"/>
      <c r="P1443" s="175"/>
      <c r="Q1443" s="175"/>
      <c r="R1443" s="200"/>
      <c r="S1443" s="175"/>
    </row>
    <row r="1444" spans="2:19" ht="12.75" customHeight="1">
      <c r="B1444" s="175"/>
      <c r="C1444" s="175"/>
      <c r="D1444" s="176"/>
      <c r="E1444" s="176"/>
      <c r="F1444" s="176"/>
      <c r="G1444" s="213"/>
      <c r="H1444" s="176"/>
      <c r="I1444" s="176"/>
      <c r="K1444" s="175"/>
      <c r="L1444" s="175"/>
      <c r="M1444" s="175"/>
      <c r="N1444" s="175"/>
      <c r="O1444" s="175"/>
      <c r="P1444" s="175"/>
      <c r="Q1444" s="175"/>
      <c r="R1444" s="200"/>
      <c r="S1444" s="175"/>
    </row>
    <row r="1445" spans="2:19" ht="12.75" customHeight="1">
      <c r="B1445" s="175"/>
      <c r="C1445" s="175"/>
      <c r="D1445" s="176"/>
      <c r="E1445" s="176"/>
      <c r="F1445" s="176"/>
      <c r="G1445" s="213"/>
      <c r="H1445" s="176"/>
      <c r="I1445" s="176"/>
      <c r="K1445" s="175"/>
      <c r="L1445" s="175"/>
      <c r="M1445" s="175"/>
      <c r="N1445" s="175"/>
      <c r="O1445" s="175"/>
      <c r="P1445" s="175"/>
      <c r="Q1445" s="175"/>
      <c r="R1445" s="200"/>
      <c r="S1445" s="175"/>
    </row>
    <row r="1446" spans="2:19" ht="12.75" customHeight="1">
      <c r="B1446" s="175"/>
      <c r="C1446" s="175"/>
      <c r="D1446" s="176"/>
      <c r="E1446" s="176"/>
      <c r="F1446" s="176"/>
      <c r="G1446" s="213"/>
      <c r="H1446" s="176"/>
      <c r="I1446" s="176"/>
      <c r="K1446" s="175"/>
      <c r="L1446" s="175"/>
      <c r="M1446" s="175"/>
      <c r="N1446" s="175"/>
      <c r="O1446" s="175"/>
      <c r="P1446" s="175"/>
      <c r="Q1446" s="175"/>
      <c r="R1446" s="200"/>
      <c r="S1446" s="175"/>
    </row>
    <row r="1447" spans="2:19" ht="12.75" customHeight="1">
      <c r="B1447" s="175"/>
      <c r="C1447" s="175"/>
      <c r="D1447" s="176"/>
      <c r="E1447" s="176"/>
      <c r="F1447" s="176"/>
      <c r="G1447" s="213"/>
      <c r="H1447" s="176"/>
      <c r="I1447" s="176"/>
      <c r="K1447" s="175"/>
      <c r="L1447" s="175"/>
      <c r="M1447" s="175"/>
      <c r="N1447" s="175"/>
      <c r="O1447" s="175"/>
      <c r="P1447" s="175"/>
      <c r="Q1447" s="175"/>
      <c r="R1447" s="200"/>
      <c r="S1447" s="175"/>
    </row>
    <row r="1448" spans="2:19" ht="12.75" customHeight="1">
      <c r="B1448" s="175"/>
      <c r="C1448" s="175"/>
      <c r="D1448" s="176"/>
      <c r="E1448" s="176"/>
      <c r="F1448" s="176"/>
      <c r="G1448" s="213"/>
      <c r="H1448" s="176"/>
      <c r="I1448" s="176"/>
      <c r="K1448" s="175"/>
      <c r="L1448" s="175"/>
      <c r="M1448" s="175"/>
      <c r="N1448" s="175"/>
      <c r="O1448" s="175"/>
      <c r="P1448" s="175"/>
      <c r="Q1448" s="175"/>
      <c r="R1448" s="200"/>
      <c r="S1448" s="175"/>
    </row>
    <row r="1449" spans="2:19" ht="12.75" customHeight="1">
      <c r="B1449" s="175"/>
      <c r="C1449" s="175"/>
      <c r="D1449" s="176"/>
      <c r="E1449" s="176"/>
      <c r="F1449" s="176"/>
      <c r="G1449" s="213"/>
      <c r="H1449" s="176"/>
      <c r="I1449" s="176"/>
      <c r="K1449" s="175"/>
      <c r="L1449" s="175"/>
      <c r="M1449" s="175"/>
      <c r="N1449" s="175"/>
      <c r="O1449" s="175"/>
      <c r="P1449" s="175"/>
      <c r="Q1449" s="175"/>
      <c r="R1449" s="200"/>
      <c r="S1449" s="175"/>
    </row>
    <row r="1450" spans="2:19" ht="12.75" customHeight="1">
      <c r="B1450" s="175"/>
      <c r="C1450" s="175"/>
      <c r="D1450" s="176"/>
      <c r="E1450" s="176"/>
      <c r="F1450" s="176"/>
      <c r="G1450" s="213"/>
      <c r="H1450" s="176"/>
      <c r="I1450" s="176"/>
      <c r="K1450" s="175"/>
      <c r="L1450" s="175"/>
      <c r="M1450" s="175"/>
      <c r="N1450" s="175"/>
      <c r="O1450" s="175"/>
      <c r="P1450" s="175"/>
      <c r="Q1450" s="175"/>
      <c r="R1450" s="200"/>
      <c r="S1450" s="175"/>
    </row>
    <row r="1451" spans="2:19" ht="12.75" customHeight="1">
      <c r="B1451" s="175"/>
      <c r="C1451" s="175"/>
      <c r="D1451" s="176"/>
      <c r="E1451" s="176"/>
      <c r="F1451" s="176"/>
      <c r="G1451" s="213"/>
      <c r="H1451" s="176"/>
      <c r="I1451" s="176"/>
      <c r="K1451" s="175"/>
      <c r="L1451" s="175"/>
      <c r="M1451" s="175"/>
      <c r="N1451" s="175"/>
      <c r="O1451" s="175"/>
      <c r="P1451" s="175"/>
      <c r="Q1451" s="175"/>
      <c r="R1451" s="200"/>
      <c r="S1451" s="175"/>
    </row>
    <row r="1452" spans="2:19" ht="12.75" customHeight="1">
      <c r="B1452" s="175"/>
      <c r="C1452" s="175"/>
      <c r="D1452" s="176"/>
      <c r="E1452" s="176"/>
      <c r="F1452" s="176"/>
      <c r="G1452" s="213"/>
      <c r="H1452" s="176"/>
      <c r="I1452" s="176"/>
      <c r="K1452" s="175"/>
      <c r="L1452" s="175"/>
      <c r="M1452" s="175"/>
      <c r="N1452" s="175"/>
      <c r="O1452" s="175"/>
      <c r="P1452" s="175"/>
      <c r="Q1452" s="175"/>
      <c r="R1452" s="200"/>
      <c r="S1452" s="175"/>
    </row>
    <row r="1453" spans="2:19" ht="12.75" customHeight="1">
      <c r="B1453" s="175"/>
      <c r="C1453" s="175"/>
      <c r="D1453" s="176"/>
      <c r="E1453" s="176"/>
      <c r="F1453" s="176"/>
      <c r="G1453" s="213"/>
      <c r="H1453" s="176"/>
      <c r="I1453" s="176"/>
      <c r="K1453" s="175"/>
      <c r="L1453" s="175"/>
      <c r="M1453" s="175"/>
      <c r="N1453" s="175"/>
      <c r="O1453" s="175"/>
      <c r="P1453" s="175"/>
      <c r="Q1453" s="175"/>
      <c r="R1453" s="200"/>
      <c r="S1453" s="175"/>
    </row>
    <row r="1454" spans="2:19" ht="12.75" customHeight="1">
      <c r="B1454" s="175"/>
      <c r="C1454" s="175"/>
      <c r="D1454" s="176"/>
      <c r="E1454" s="176"/>
      <c r="F1454" s="176"/>
      <c r="G1454" s="213"/>
      <c r="H1454" s="176"/>
      <c r="I1454" s="176"/>
      <c r="K1454" s="175"/>
      <c r="L1454" s="175"/>
      <c r="M1454" s="175"/>
      <c r="N1454" s="175"/>
      <c r="O1454" s="175"/>
      <c r="P1454" s="175"/>
      <c r="Q1454" s="175"/>
      <c r="R1454" s="200"/>
      <c r="S1454" s="175"/>
    </row>
    <row r="1455" spans="2:19" ht="12.75" customHeight="1">
      <c r="B1455" s="175"/>
      <c r="C1455" s="175"/>
      <c r="D1455" s="176"/>
      <c r="E1455" s="176"/>
      <c r="F1455" s="176"/>
      <c r="G1455" s="213"/>
      <c r="H1455" s="176"/>
      <c r="I1455" s="176"/>
      <c r="K1455" s="175"/>
      <c r="L1455" s="175"/>
      <c r="M1455" s="175"/>
      <c r="N1455" s="175"/>
      <c r="O1455" s="175"/>
      <c r="P1455" s="175"/>
      <c r="Q1455" s="175"/>
      <c r="R1455" s="200"/>
      <c r="S1455" s="175"/>
    </row>
    <row r="1456" spans="2:19" ht="12.75" customHeight="1">
      <c r="B1456" s="175"/>
      <c r="C1456" s="175"/>
      <c r="D1456" s="176"/>
      <c r="E1456" s="176"/>
      <c r="F1456" s="176"/>
      <c r="G1456" s="213"/>
      <c r="H1456" s="176"/>
      <c r="I1456" s="176"/>
      <c r="K1456" s="175"/>
      <c r="L1456" s="175"/>
      <c r="M1456" s="175"/>
      <c r="N1456" s="175"/>
      <c r="O1456" s="175"/>
      <c r="P1456" s="175"/>
      <c r="Q1456" s="175"/>
      <c r="R1456" s="200"/>
      <c r="S1456" s="175"/>
    </row>
    <row r="1457" spans="2:19" ht="12.75" customHeight="1">
      <c r="B1457" s="175"/>
      <c r="C1457" s="175"/>
      <c r="D1457" s="176"/>
      <c r="E1457" s="176"/>
      <c r="F1457" s="176"/>
      <c r="G1457" s="213"/>
      <c r="H1457" s="176"/>
      <c r="I1457" s="176"/>
      <c r="K1457" s="175"/>
      <c r="L1457" s="175"/>
      <c r="M1457" s="175"/>
      <c r="N1457" s="175"/>
      <c r="O1457" s="175"/>
      <c r="P1457" s="175"/>
      <c r="Q1457" s="175"/>
      <c r="R1457" s="200"/>
      <c r="S1457" s="175"/>
    </row>
    <row r="1458" spans="2:19" ht="12.75" customHeight="1">
      <c r="B1458" s="175"/>
      <c r="C1458" s="175"/>
      <c r="D1458" s="176"/>
      <c r="E1458" s="176"/>
      <c r="F1458" s="176"/>
      <c r="G1458" s="213"/>
      <c r="H1458" s="176"/>
      <c r="I1458" s="176"/>
      <c r="K1458" s="175"/>
      <c r="L1458" s="175"/>
      <c r="M1458" s="175"/>
      <c r="N1458" s="175"/>
      <c r="O1458" s="175"/>
      <c r="P1458" s="175"/>
      <c r="Q1458" s="175"/>
      <c r="R1458" s="200"/>
      <c r="S1458" s="175"/>
    </row>
    <row r="1459" spans="2:19" ht="12.75" customHeight="1">
      <c r="B1459" s="175"/>
      <c r="C1459" s="175"/>
      <c r="D1459" s="176"/>
      <c r="E1459" s="176"/>
      <c r="F1459" s="176"/>
      <c r="G1459" s="213"/>
      <c r="H1459" s="176"/>
      <c r="I1459" s="176"/>
      <c r="K1459" s="175"/>
      <c r="L1459" s="175"/>
      <c r="M1459" s="175"/>
      <c r="N1459" s="175"/>
      <c r="O1459" s="175"/>
      <c r="P1459" s="175"/>
      <c r="Q1459" s="175"/>
      <c r="R1459" s="200"/>
      <c r="S1459" s="175"/>
    </row>
    <row r="1460" spans="2:19" ht="12.75" customHeight="1">
      <c r="B1460" s="175"/>
      <c r="C1460" s="175"/>
      <c r="D1460" s="176"/>
      <c r="E1460" s="176"/>
      <c r="F1460" s="176"/>
      <c r="G1460" s="213"/>
      <c r="H1460" s="176"/>
      <c r="I1460" s="176"/>
      <c r="K1460" s="175"/>
      <c r="L1460" s="175"/>
      <c r="M1460" s="175"/>
      <c r="N1460" s="175"/>
      <c r="O1460" s="175"/>
      <c r="P1460" s="175"/>
      <c r="Q1460" s="175"/>
      <c r="R1460" s="200"/>
      <c r="S1460" s="175"/>
    </row>
    <row r="1461" spans="2:19" ht="12.75" customHeight="1">
      <c r="B1461" s="175"/>
      <c r="C1461" s="175"/>
      <c r="D1461" s="176"/>
      <c r="E1461" s="176"/>
      <c r="F1461" s="176"/>
      <c r="G1461" s="213"/>
      <c r="H1461" s="176"/>
      <c r="I1461" s="176"/>
      <c r="K1461" s="175"/>
      <c r="L1461" s="175"/>
      <c r="M1461" s="175"/>
      <c r="N1461" s="175"/>
      <c r="O1461" s="175"/>
      <c r="P1461" s="175"/>
      <c r="Q1461" s="175"/>
      <c r="R1461" s="200"/>
      <c r="S1461" s="175"/>
    </row>
    <row r="1462" spans="2:19" ht="12.75" customHeight="1">
      <c r="B1462" s="175"/>
      <c r="C1462" s="175"/>
      <c r="D1462" s="176"/>
      <c r="E1462" s="176"/>
      <c r="F1462" s="176"/>
      <c r="G1462" s="213"/>
      <c r="H1462" s="176"/>
      <c r="I1462" s="176"/>
      <c r="K1462" s="175"/>
      <c r="L1462" s="175"/>
      <c r="M1462" s="175"/>
      <c r="N1462" s="175"/>
      <c r="O1462" s="175"/>
      <c r="P1462" s="175"/>
      <c r="Q1462" s="175"/>
      <c r="R1462" s="200"/>
      <c r="S1462" s="175"/>
    </row>
    <row r="1463" spans="2:19" ht="12.75" customHeight="1">
      <c r="B1463" s="175"/>
      <c r="C1463" s="175"/>
      <c r="D1463" s="176"/>
      <c r="E1463" s="176"/>
      <c r="F1463" s="176"/>
      <c r="G1463" s="213"/>
      <c r="H1463" s="176"/>
      <c r="I1463" s="176"/>
      <c r="K1463" s="175"/>
      <c r="L1463" s="175"/>
      <c r="M1463" s="175"/>
      <c r="N1463" s="175"/>
      <c r="O1463" s="175"/>
      <c r="P1463" s="175"/>
      <c r="Q1463" s="175"/>
      <c r="R1463" s="200"/>
      <c r="S1463" s="175"/>
    </row>
    <row r="1464" spans="2:19" ht="12.75" customHeight="1">
      <c r="B1464" s="175"/>
      <c r="C1464" s="175"/>
      <c r="D1464" s="176"/>
      <c r="E1464" s="176"/>
      <c r="F1464" s="176"/>
      <c r="G1464" s="213"/>
      <c r="H1464" s="176"/>
      <c r="I1464" s="176"/>
      <c r="K1464" s="175"/>
      <c r="L1464" s="175"/>
      <c r="M1464" s="175"/>
      <c r="N1464" s="175"/>
      <c r="O1464" s="175"/>
      <c r="P1464" s="175"/>
      <c r="Q1464" s="175"/>
      <c r="R1464" s="200"/>
      <c r="S1464" s="175"/>
    </row>
    <row r="1465" spans="2:19" ht="12.75" customHeight="1">
      <c r="B1465" s="175"/>
      <c r="C1465" s="175"/>
      <c r="D1465" s="176"/>
      <c r="E1465" s="176"/>
      <c r="F1465" s="176"/>
      <c r="G1465" s="213"/>
      <c r="H1465" s="176"/>
      <c r="I1465" s="176"/>
      <c r="K1465" s="175"/>
      <c r="L1465" s="175"/>
      <c r="M1465" s="175"/>
      <c r="N1465" s="175"/>
      <c r="O1465" s="175"/>
      <c r="P1465" s="175"/>
      <c r="Q1465" s="175"/>
      <c r="R1465" s="200"/>
      <c r="S1465" s="175"/>
    </row>
    <row r="1466" spans="2:19" ht="12.75" customHeight="1">
      <c r="B1466" s="175"/>
      <c r="C1466" s="175"/>
      <c r="D1466" s="176"/>
      <c r="E1466" s="176"/>
      <c r="F1466" s="176"/>
      <c r="G1466" s="213"/>
      <c r="H1466" s="176"/>
      <c r="I1466" s="176"/>
      <c r="K1466" s="175"/>
      <c r="L1466" s="175"/>
      <c r="M1466" s="175"/>
      <c r="N1466" s="175"/>
      <c r="O1466" s="175"/>
      <c r="P1466" s="175"/>
      <c r="Q1466" s="175"/>
      <c r="R1466" s="200"/>
      <c r="S1466" s="175"/>
    </row>
    <row r="1467" spans="2:19" ht="12.75" customHeight="1">
      <c r="B1467" s="175"/>
      <c r="C1467" s="175"/>
      <c r="D1467" s="176"/>
      <c r="E1467" s="176"/>
      <c r="F1467" s="176"/>
      <c r="G1467" s="213"/>
      <c r="H1467" s="176"/>
      <c r="I1467" s="176"/>
      <c r="K1467" s="175"/>
      <c r="L1467" s="175"/>
      <c r="M1467" s="175"/>
      <c r="N1467" s="175"/>
      <c r="O1467" s="175"/>
      <c r="P1467" s="175"/>
      <c r="Q1467" s="175"/>
      <c r="R1467" s="200"/>
      <c r="S1467" s="175"/>
    </row>
    <row r="1468" spans="2:19" ht="12.75" customHeight="1">
      <c r="B1468" s="175"/>
      <c r="C1468" s="175"/>
      <c r="D1468" s="176"/>
      <c r="E1468" s="176"/>
      <c r="F1468" s="176"/>
      <c r="G1468" s="213"/>
      <c r="H1468" s="176"/>
      <c r="I1468" s="176"/>
      <c r="K1468" s="175"/>
      <c r="L1468" s="175"/>
      <c r="M1468" s="175"/>
      <c r="N1468" s="175"/>
      <c r="O1468" s="175"/>
      <c r="P1468" s="175"/>
      <c r="Q1468" s="175"/>
      <c r="R1468" s="200"/>
      <c r="S1468" s="175"/>
    </row>
    <row r="1469" spans="2:19" ht="12.75" customHeight="1">
      <c r="B1469" s="175"/>
      <c r="C1469" s="175"/>
      <c r="D1469" s="176"/>
      <c r="E1469" s="176"/>
      <c r="F1469" s="176"/>
      <c r="G1469" s="213"/>
      <c r="H1469" s="176"/>
      <c r="I1469" s="176"/>
      <c r="K1469" s="175"/>
      <c r="L1469" s="175"/>
      <c r="M1469" s="175"/>
      <c r="N1469" s="175"/>
      <c r="O1469" s="175"/>
      <c r="P1469" s="175"/>
      <c r="Q1469" s="175"/>
      <c r="R1469" s="200"/>
      <c r="S1469" s="175"/>
    </row>
    <row r="1470" spans="2:19" ht="12.75" customHeight="1">
      <c r="B1470" s="175"/>
      <c r="C1470" s="175"/>
      <c r="D1470" s="176"/>
      <c r="E1470" s="176"/>
      <c r="F1470" s="176"/>
      <c r="G1470" s="213"/>
      <c r="H1470" s="176"/>
      <c r="I1470" s="176"/>
      <c r="K1470" s="175"/>
      <c r="L1470" s="175"/>
      <c r="M1470" s="175"/>
      <c r="N1470" s="175"/>
      <c r="O1470" s="175"/>
      <c r="P1470" s="175"/>
      <c r="Q1470" s="175"/>
      <c r="R1470" s="200"/>
      <c r="S1470" s="175"/>
    </row>
    <row r="1471" spans="2:19" ht="12.75" customHeight="1">
      <c r="B1471" s="175"/>
      <c r="C1471" s="175"/>
      <c r="D1471" s="176"/>
      <c r="E1471" s="176"/>
      <c r="F1471" s="176"/>
      <c r="G1471" s="213"/>
      <c r="H1471" s="176"/>
      <c r="I1471" s="176"/>
      <c r="K1471" s="175"/>
      <c r="L1471" s="175"/>
      <c r="M1471" s="175"/>
      <c r="N1471" s="175"/>
      <c r="O1471" s="175"/>
      <c r="P1471" s="175"/>
      <c r="Q1471" s="175"/>
      <c r="R1471" s="200"/>
      <c r="S1471" s="175"/>
    </row>
    <row r="1472" spans="2:19" ht="12.75" customHeight="1">
      <c r="B1472" s="175"/>
      <c r="C1472" s="175"/>
      <c r="D1472" s="176"/>
      <c r="E1472" s="176"/>
      <c r="F1472" s="176"/>
      <c r="G1472" s="213"/>
      <c r="H1472" s="176"/>
      <c r="I1472" s="176"/>
      <c r="K1472" s="175"/>
      <c r="L1472" s="175"/>
      <c r="M1472" s="175"/>
      <c r="N1472" s="175"/>
      <c r="O1472" s="175"/>
      <c r="P1472" s="175"/>
      <c r="Q1472" s="175"/>
      <c r="R1472" s="200"/>
      <c r="S1472" s="175"/>
    </row>
    <row r="1473" spans="2:19" ht="12.75" customHeight="1">
      <c r="B1473" s="175"/>
      <c r="C1473" s="175"/>
      <c r="D1473" s="176"/>
      <c r="E1473" s="176"/>
      <c r="F1473" s="176"/>
      <c r="G1473" s="213"/>
      <c r="H1473" s="176"/>
      <c r="I1473" s="176"/>
      <c r="K1473" s="175"/>
      <c r="L1473" s="175"/>
      <c r="M1473" s="175"/>
      <c r="N1473" s="175"/>
      <c r="O1473" s="175"/>
      <c r="P1473" s="175"/>
      <c r="Q1473" s="175"/>
      <c r="R1473" s="200"/>
      <c r="S1473" s="175"/>
    </row>
    <row r="1474" spans="2:19" ht="12.75" customHeight="1">
      <c r="B1474" s="175"/>
      <c r="C1474" s="175"/>
      <c r="D1474" s="176"/>
      <c r="E1474" s="176"/>
      <c r="F1474" s="176"/>
      <c r="G1474" s="213"/>
      <c r="H1474" s="176"/>
      <c r="I1474" s="176"/>
      <c r="K1474" s="175"/>
      <c r="L1474" s="175"/>
      <c r="M1474" s="175"/>
      <c r="N1474" s="175"/>
      <c r="O1474" s="175"/>
      <c r="P1474" s="175"/>
      <c r="Q1474" s="175"/>
      <c r="R1474" s="200"/>
      <c r="S1474" s="175"/>
    </row>
    <row r="1475" spans="2:19" ht="12.75" customHeight="1">
      <c r="B1475" s="175"/>
      <c r="C1475" s="175"/>
      <c r="D1475" s="176"/>
      <c r="E1475" s="176"/>
      <c r="F1475" s="176"/>
      <c r="G1475" s="213"/>
      <c r="H1475" s="176"/>
      <c r="I1475" s="176"/>
      <c r="K1475" s="175"/>
      <c r="L1475" s="175"/>
      <c r="M1475" s="175"/>
      <c r="N1475" s="175"/>
      <c r="O1475" s="175"/>
      <c r="P1475" s="175"/>
      <c r="Q1475" s="175"/>
      <c r="R1475" s="200"/>
      <c r="S1475" s="175"/>
    </row>
    <row r="1476" spans="2:19" ht="12.75" customHeight="1">
      <c r="B1476" s="175"/>
      <c r="C1476" s="175"/>
      <c r="D1476" s="176"/>
      <c r="E1476" s="176"/>
      <c r="F1476" s="176"/>
      <c r="G1476" s="213"/>
      <c r="H1476" s="176"/>
      <c r="I1476" s="176"/>
      <c r="K1476" s="175"/>
      <c r="L1476" s="175"/>
      <c r="M1476" s="175"/>
      <c r="N1476" s="175"/>
      <c r="O1476" s="175"/>
      <c r="P1476" s="175"/>
      <c r="Q1476" s="175"/>
      <c r="R1476" s="200"/>
      <c r="S1476" s="175"/>
    </row>
    <row r="1477" spans="2:19" ht="12.75" customHeight="1">
      <c r="B1477" s="175"/>
      <c r="C1477" s="175"/>
      <c r="D1477" s="176"/>
      <c r="E1477" s="176"/>
      <c r="F1477" s="176"/>
      <c r="G1477" s="213"/>
      <c r="H1477" s="176"/>
      <c r="I1477" s="176"/>
      <c r="K1477" s="175"/>
      <c r="L1477" s="175"/>
      <c r="M1477" s="175"/>
      <c r="N1477" s="175"/>
      <c r="O1477" s="175"/>
      <c r="P1477" s="175"/>
      <c r="Q1477" s="175"/>
      <c r="R1477" s="200"/>
      <c r="S1477" s="175"/>
    </row>
    <row r="1478" spans="2:19" ht="12.75" customHeight="1">
      <c r="B1478" s="175"/>
      <c r="C1478" s="175"/>
      <c r="D1478" s="176"/>
      <c r="E1478" s="176"/>
      <c r="F1478" s="176"/>
      <c r="G1478" s="213"/>
      <c r="H1478" s="176"/>
      <c r="I1478" s="176"/>
      <c r="K1478" s="175"/>
      <c r="L1478" s="175"/>
      <c r="M1478" s="175"/>
      <c r="N1478" s="175"/>
      <c r="O1478" s="175"/>
      <c r="P1478" s="175"/>
      <c r="Q1478" s="175"/>
      <c r="R1478" s="200"/>
      <c r="S1478" s="175"/>
    </row>
    <row r="1479" spans="2:19" ht="12.75" customHeight="1">
      <c r="B1479" s="175"/>
      <c r="C1479" s="175"/>
      <c r="D1479" s="176"/>
      <c r="E1479" s="176"/>
      <c r="F1479" s="176"/>
      <c r="G1479" s="213"/>
      <c r="H1479" s="176"/>
      <c r="I1479" s="176"/>
      <c r="K1479" s="175"/>
      <c r="L1479" s="175"/>
      <c r="M1479" s="175"/>
      <c r="N1479" s="175"/>
      <c r="O1479" s="175"/>
      <c r="P1479" s="175"/>
      <c r="Q1479" s="175"/>
      <c r="R1479" s="200"/>
      <c r="S1479" s="175"/>
    </row>
    <row r="1480" spans="2:19" ht="12.75" customHeight="1">
      <c r="B1480" s="175"/>
      <c r="C1480" s="175"/>
      <c r="D1480" s="176"/>
      <c r="E1480" s="176"/>
      <c r="F1480" s="176"/>
      <c r="G1480" s="213"/>
      <c r="H1480" s="176"/>
      <c r="I1480" s="176"/>
      <c r="K1480" s="175"/>
      <c r="L1480" s="175"/>
      <c r="M1480" s="175"/>
      <c r="N1480" s="175"/>
      <c r="O1480" s="175"/>
      <c r="P1480" s="175"/>
      <c r="Q1480" s="175"/>
      <c r="R1480" s="200"/>
      <c r="S1480" s="175"/>
    </row>
    <row r="1481" spans="2:19" ht="12.75" customHeight="1">
      <c r="B1481" s="175"/>
      <c r="C1481" s="175"/>
      <c r="D1481" s="176"/>
      <c r="E1481" s="176"/>
      <c r="F1481" s="176"/>
      <c r="G1481" s="213"/>
      <c r="H1481" s="176"/>
      <c r="I1481" s="176"/>
      <c r="K1481" s="175"/>
      <c r="L1481" s="175"/>
      <c r="M1481" s="175"/>
      <c r="N1481" s="175"/>
      <c r="O1481" s="175"/>
      <c r="P1481" s="175"/>
      <c r="Q1481" s="175"/>
      <c r="R1481" s="200"/>
      <c r="S1481" s="175"/>
    </row>
    <row r="1482" spans="2:19" ht="12.75" customHeight="1">
      <c r="B1482" s="175"/>
      <c r="C1482" s="175"/>
      <c r="D1482" s="176"/>
      <c r="E1482" s="176"/>
      <c r="F1482" s="176"/>
      <c r="G1482" s="213"/>
      <c r="H1482" s="176"/>
      <c r="I1482" s="176"/>
      <c r="K1482" s="175"/>
      <c r="L1482" s="175"/>
      <c r="M1482" s="175"/>
      <c r="N1482" s="175"/>
      <c r="O1482" s="175"/>
      <c r="P1482" s="175"/>
      <c r="Q1482" s="175"/>
      <c r="R1482" s="200"/>
      <c r="S1482" s="175"/>
    </row>
    <row r="1483" spans="2:19" ht="12.75" customHeight="1">
      <c r="B1483" s="175"/>
      <c r="C1483" s="175"/>
      <c r="D1483" s="176"/>
      <c r="E1483" s="176"/>
      <c r="F1483" s="176"/>
      <c r="G1483" s="213"/>
      <c r="H1483" s="176"/>
      <c r="I1483" s="176"/>
      <c r="K1483" s="175"/>
      <c r="L1483" s="175"/>
      <c r="M1483" s="175"/>
      <c r="N1483" s="175"/>
      <c r="O1483" s="175"/>
      <c r="P1483" s="175"/>
      <c r="Q1483" s="175"/>
      <c r="R1483" s="200"/>
      <c r="S1483" s="175"/>
    </row>
    <row r="1484" spans="2:19" ht="12.75" customHeight="1">
      <c r="B1484" s="175"/>
      <c r="C1484" s="175"/>
      <c r="D1484" s="176"/>
      <c r="E1484" s="176"/>
      <c r="F1484" s="176"/>
      <c r="G1484" s="213"/>
      <c r="H1484" s="176"/>
      <c r="I1484" s="176"/>
      <c r="K1484" s="175"/>
      <c r="L1484" s="175"/>
      <c r="M1484" s="175"/>
      <c r="N1484" s="175"/>
      <c r="O1484" s="175"/>
      <c r="P1484" s="175"/>
      <c r="Q1484" s="175"/>
      <c r="R1484" s="200"/>
      <c r="S1484" s="175"/>
    </row>
    <row r="1485" spans="2:19" ht="12.75" customHeight="1">
      <c r="B1485" s="175"/>
      <c r="C1485" s="175"/>
      <c r="D1485" s="176"/>
      <c r="E1485" s="176"/>
      <c r="F1485" s="176"/>
      <c r="G1485" s="213"/>
      <c r="H1485" s="176"/>
      <c r="I1485" s="176"/>
      <c r="K1485" s="175"/>
      <c r="L1485" s="175"/>
      <c r="M1485" s="175"/>
      <c r="N1485" s="175"/>
      <c r="O1485" s="175"/>
      <c r="P1485" s="175"/>
      <c r="Q1485" s="175"/>
      <c r="R1485" s="200"/>
      <c r="S1485" s="175"/>
    </row>
    <row r="1486" spans="2:19" ht="12.75" customHeight="1">
      <c r="B1486" s="175"/>
      <c r="C1486" s="175"/>
      <c r="D1486" s="176"/>
      <c r="E1486" s="176"/>
      <c r="F1486" s="176"/>
      <c r="G1486" s="213"/>
      <c r="H1486" s="176"/>
      <c r="I1486" s="176"/>
      <c r="K1486" s="175"/>
      <c r="L1486" s="175"/>
      <c r="M1486" s="175"/>
      <c r="N1486" s="175"/>
      <c r="O1486" s="175"/>
      <c r="P1486" s="175"/>
      <c r="Q1486" s="175"/>
      <c r="R1486" s="200"/>
      <c r="S1486" s="175"/>
    </row>
    <row r="1487" spans="2:19" ht="12.75" customHeight="1">
      <c r="B1487" s="175"/>
      <c r="C1487" s="175"/>
      <c r="D1487" s="176"/>
      <c r="E1487" s="176"/>
      <c r="F1487" s="176"/>
      <c r="G1487" s="213"/>
      <c r="H1487" s="176"/>
      <c r="I1487" s="176"/>
      <c r="K1487" s="175"/>
      <c r="L1487" s="175"/>
      <c r="M1487" s="175"/>
      <c r="N1487" s="175"/>
      <c r="O1487" s="175"/>
      <c r="P1487" s="175"/>
      <c r="Q1487" s="175"/>
      <c r="R1487" s="200"/>
      <c r="S1487" s="175"/>
    </row>
    <row r="1488" spans="2:19" ht="12.75" customHeight="1">
      <c r="B1488" s="175"/>
      <c r="C1488" s="175"/>
      <c r="D1488" s="176"/>
      <c r="E1488" s="176"/>
      <c r="F1488" s="176"/>
      <c r="G1488" s="213"/>
      <c r="H1488" s="176"/>
      <c r="I1488" s="176"/>
      <c r="K1488" s="175"/>
      <c r="L1488" s="175"/>
      <c r="M1488" s="175"/>
      <c r="N1488" s="175"/>
      <c r="O1488" s="175"/>
      <c r="P1488" s="175"/>
      <c r="Q1488" s="175"/>
      <c r="R1488" s="200"/>
      <c r="S1488" s="175"/>
    </row>
    <row r="1489" spans="2:19" ht="12.75" customHeight="1">
      <c r="B1489" s="175"/>
      <c r="C1489" s="175"/>
      <c r="D1489" s="176"/>
      <c r="E1489" s="176"/>
      <c r="F1489" s="176"/>
      <c r="G1489" s="213"/>
      <c r="H1489" s="176"/>
      <c r="I1489" s="176"/>
      <c r="K1489" s="175"/>
      <c r="L1489" s="175"/>
      <c r="M1489" s="175"/>
      <c r="N1489" s="175"/>
      <c r="O1489" s="175"/>
      <c r="P1489" s="175"/>
      <c r="Q1489" s="175"/>
      <c r="R1489" s="200"/>
      <c r="S1489" s="175"/>
    </row>
    <row r="1490" spans="2:19" ht="12.75" customHeight="1">
      <c r="B1490" s="175"/>
      <c r="C1490" s="175"/>
      <c r="D1490" s="176"/>
      <c r="E1490" s="176"/>
      <c r="F1490" s="176"/>
      <c r="G1490" s="213"/>
      <c r="H1490" s="176"/>
      <c r="I1490" s="176"/>
      <c r="K1490" s="175"/>
      <c r="L1490" s="175"/>
      <c r="M1490" s="175"/>
      <c r="N1490" s="175"/>
      <c r="O1490" s="175"/>
      <c r="P1490" s="175"/>
      <c r="Q1490" s="175"/>
      <c r="R1490" s="200"/>
      <c r="S1490" s="175"/>
    </row>
    <row r="1491" spans="2:19" ht="12.75" customHeight="1">
      <c r="B1491" s="175"/>
      <c r="C1491" s="175"/>
      <c r="D1491" s="176"/>
      <c r="E1491" s="176"/>
      <c r="F1491" s="176"/>
      <c r="G1491" s="213"/>
      <c r="H1491" s="176"/>
      <c r="I1491" s="176"/>
      <c r="K1491" s="175"/>
      <c r="L1491" s="175"/>
      <c r="M1491" s="175"/>
      <c r="N1491" s="175"/>
      <c r="O1491" s="175"/>
      <c r="P1491" s="175"/>
      <c r="Q1491" s="175"/>
      <c r="R1491" s="200"/>
      <c r="S1491" s="175"/>
    </row>
    <row r="1492" spans="2:19" ht="12.75" customHeight="1">
      <c r="B1492" s="175"/>
      <c r="C1492" s="175"/>
      <c r="D1492" s="176"/>
      <c r="E1492" s="176"/>
      <c r="F1492" s="176"/>
      <c r="G1492" s="213"/>
      <c r="H1492" s="176"/>
      <c r="I1492" s="176"/>
      <c r="K1492" s="175"/>
      <c r="L1492" s="175"/>
      <c r="M1492" s="175"/>
      <c r="N1492" s="175"/>
      <c r="O1492" s="175"/>
      <c r="P1492" s="175"/>
      <c r="Q1492" s="175"/>
      <c r="R1492" s="200"/>
      <c r="S1492" s="175"/>
    </row>
    <row r="1493" spans="2:19" ht="12.75" customHeight="1">
      <c r="B1493" s="175"/>
      <c r="C1493" s="175"/>
      <c r="D1493" s="176"/>
      <c r="E1493" s="176"/>
      <c r="F1493" s="176"/>
      <c r="G1493" s="213"/>
      <c r="H1493" s="176"/>
      <c r="I1493" s="176"/>
      <c r="K1493" s="175"/>
      <c r="L1493" s="175"/>
      <c r="M1493" s="175"/>
      <c r="N1493" s="175"/>
      <c r="O1493" s="175"/>
      <c r="P1493" s="175"/>
      <c r="Q1493" s="175"/>
      <c r="R1493" s="200"/>
      <c r="S1493" s="175"/>
    </row>
    <row r="1494" spans="2:19" ht="12.75" customHeight="1">
      <c r="B1494" s="175"/>
      <c r="C1494" s="175"/>
      <c r="D1494" s="176"/>
      <c r="E1494" s="176"/>
      <c r="F1494" s="176"/>
      <c r="G1494" s="213"/>
      <c r="H1494" s="176"/>
      <c r="I1494" s="176"/>
      <c r="K1494" s="175"/>
      <c r="L1494" s="175"/>
      <c r="M1494" s="175"/>
      <c r="N1494" s="175"/>
      <c r="O1494" s="175"/>
      <c r="P1494" s="175"/>
      <c r="Q1494" s="175"/>
      <c r="R1494" s="200"/>
      <c r="S1494" s="175"/>
    </row>
    <row r="1495" spans="2:19" ht="12.75" customHeight="1">
      <c r="B1495" s="175"/>
      <c r="C1495" s="175"/>
      <c r="D1495" s="176"/>
      <c r="E1495" s="176"/>
      <c r="F1495" s="176"/>
      <c r="G1495" s="213"/>
      <c r="H1495" s="176"/>
      <c r="I1495" s="176"/>
      <c r="K1495" s="175"/>
      <c r="L1495" s="175"/>
      <c r="M1495" s="175"/>
      <c r="N1495" s="175"/>
      <c r="O1495" s="175"/>
      <c r="P1495" s="175"/>
      <c r="Q1495" s="175"/>
      <c r="R1495" s="200"/>
      <c r="S1495" s="175"/>
    </row>
    <row r="1496" spans="2:19" ht="12.75" customHeight="1">
      <c r="B1496" s="175"/>
      <c r="C1496" s="175"/>
      <c r="D1496" s="176"/>
      <c r="E1496" s="176"/>
      <c r="F1496" s="176"/>
      <c r="G1496" s="213"/>
      <c r="H1496" s="176"/>
      <c r="I1496" s="176"/>
      <c r="K1496" s="175"/>
      <c r="L1496" s="175"/>
      <c r="M1496" s="175"/>
      <c r="N1496" s="175"/>
      <c r="O1496" s="175"/>
      <c r="P1496" s="175"/>
      <c r="Q1496" s="175"/>
      <c r="R1496" s="200"/>
      <c r="S1496" s="175"/>
    </row>
    <row r="1497" spans="2:19" ht="12.75" customHeight="1">
      <c r="B1497" s="175"/>
      <c r="C1497" s="175"/>
      <c r="D1497" s="176"/>
      <c r="E1497" s="176"/>
      <c r="F1497" s="176"/>
      <c r="G1497" s="213"/>
      <c r="H1497" s="176"/>
      <c r="I1497" s="176"/>
      <c r="K1497" s="175"/>
      <c r="L1497" s="175"/>
      <c r="M1497" s="175"/>
      <c r="N1497" s="175"/>
      <c r="O1497" s="175"/>
      <c r="P1497" s="175"/>
      <c r="Q1497" s="175"/>
      <c r="R1497" s="200"/>
      <c r="S1497" s="175"/>
    </row>
    <row r="1498" spans="2:19" ht="12.75" customHeight="1">
      <c r="B1498" s="175"/>
      <c r="C1498" s="175"/>
      <c r="D1498" s="176"/>
      <c r="E1498" s="176"/>
      <c r="F1498" s="176"/>
      <c r="G1498" s="213"/>
      <c r="H1498" s="176"/>
      <c r="I1498" s="176"/>
      <c r="K1498" s="175"/>
      <c r="L1498" s="175"/>
      <c r="M1498" s="175"/>
      <c r="N1498" s="175"/>
      <c r="O1498" s="175"/>
      <c r="P1498" s="175"/>
      <c r="Q1498" s="175"/>
      <c r="R1498" s="200"/>
      <c r="S1498" s="175"/>
    </row>
    <row r="1499" spans="2:19" ht="12.75" customHeight="1">
      <c r="B1499" s="175"/>
      <c r="C1499" s="175"/>
      <c r="D1499" s="176"/>
      <c r="E1499" s="176"/>
      <c r="F1499" s="176"/>
      <c r="G1499" s="213"/>
      <c r="H1499" s="176"/>
      <c r="I1499" s="176"/>
      <c r="K1499" s="175"/>
      <c r="L1499" s="175"/>
      <c r="M1499" s="175"/>
      <c r="N1499" s="175"/>
      <c r="O1499" s="175"/>
      <c r="P1499" s="175"/>
      <c r="Q1499" s="175"/>
      <c r="R1499" s="200"/>
      <c r="S1499" s="175"/>
    </row>
    <row r="1500" spans="2:19" ht="12.75" customHeight="1">
      <c r="B1500" s="175"/>
      <c r="C1500" s="175"/>
      <c r="D1500" s="176"/>
      <c r="E1500" s="176"/>
      <c r="F1500" s="176"/>
      <c r="G1500" s="213"/>
      <c r="H1500" s="176"/>
      <c r="I1500" s="176"/>
      <c r="K1500" s="175"/>
      <c r="L1500" s="175"/>
      <c r="M1500" s="175"/>
      <c r="N1500" s="175"/>
      <c r="O1500" s="175"/>
      <c r="P1500" s="175"/>
      <c r="Q1500" s="175"/>
      <c r="R1500" s="200"/>
      <c r="S1500" s="175"/>
    </row>
    <row r="1501" spans="2:19" ht="12.75" customHeight="1">
      <c r="B1501" s="175"/>
      <c r="C1501" s="175"/>
      <c r="D1501" s="176"/>
      <c r="E1501" s="176"/>
      <c r="F1501" s="176"/>
      <c r="G1501" s="213"/>
      <c r="H1501" s="176"/>
      <c r="I1501" s="176"/>
      <c r="K1501" s="175"/>
      <c r="L1501" s="175"/>
      <c r="M1501" s="175"/>
      <c r="N1501" s="175"/>
      <c r="O1501" s="175"/>
      <c r="P1501" s="175"/>
      <c r="Q1501" s="175"/>
      <c r="R1501" s="200"/>
      <c r="S1501" s="175"/>
    </row>
    <row r="1502" spans="2:19" ht="12.75" customHeight="1">
      <c r="B1502" s="175"/>
      <c r="C1502" s="175"/>
      <c r="D1502" s="176"/>
      <c r="E1502" s="176"/>
      <c r="F1502" s="176"/>
      <c r="G1502" s="213"/>
      <c r="H1502" s="176"/>
      <c r="I1502" s="176"/>
      <c r="K1502" s="175"/>
      <c r="L1502" s="175"/>
      <c r="M1502" s="175"/>
      <c r="N1502" s="175"/>
      <c r="O1502" s="175"/>
      <c r="P1502" s="175"/>
      <c r="Q1502" s="175"/>
      <c r="R1502" s="200"/>
      <c r="S1502" s="175"/>
    </row>
    <row r="1503" spans="2:19" ht="12.75" customHeight="1">
      <c r="B1503" s="175"/>
      <c r="C1503" s="175"/>
      <c r="D1503" s="176"/>
      <c r="E1503" s="176"/>
      <c r="F1503" s="176"/>
      <c r="G1503" s="213"/>
      <c r="H1503" s="176"/>
      <c r="I1503" s="176"/>
      <c r="K1503" s="175"/>
      <c r="L1503" s="175"/>
      <c r="M1503" s="175"/>
      <c r="N1503" s="175"/>
      <c r="O1503" s="175"/>
      <c r="P1503" s="175"/>
      <c r="Q1503" s="175"/>
      <c r="R1503" s="200"/>
      <c r="S1503" s="175"/>
    </row>
    <row r="1504" spans="2:19" ht="12.75" customHeight="1">
      <c r="B1504" s="175"/>
      <c r="C1504" s="175"/>
      <c r="D1504" s="176"/>
      <c r="E1504" s="176"/>
      <c r="F1504" s="176"/>
      <c r="G1504" s="213"/>
      <c r="H1504" s="176"/>
      <c r="I1504" s="176"/>
      <c r="K1504" s="175"/>
      <c r="L1504" s="175"/>
      <c r="M1504" s="175"/>
      <c r="N1504" s="175"/>
      <c r="O1504" s="175"/>
      <c r="P1504" s="175"/>
      <c r="Q1504" s="175"/>
      <c r="R1504" s="200"/>
      <c r="S1504" s="175"/>
    </row>
    <row r="1505" spans="2:19" ht="12.75" customHeight="1">
      <c r="B1505" s="175"/>
      <c r="C1505" s="175"/>
      <c r="D1505" s="176"/>
      <c r="E1505" s="176"/>
      <c r="F1505" s="176"/>
      <c r="G1505" s="213"/>
      <c r="H1505" s="176"/>
      <c r="I1505" s="176"/>
      <c r="K1505" s="175"/>
      <c r="L1505" s="175"/>
      <c r="M1505" s="175"/>
      <c r="N1505" s="175"/>
      <c r="O1505" s="175"/>
      <c r="P1505" s="175"/>
      <c r="Q1505" s="175"/>
      <c r="R1505" s="200"/>
      <c r="S1505" s="175"/>
    </row>
    <row r="1506" spans="2:19" ht="12.75" customHeight="1">
      <c r="B1506" s="175"/>
      <c r="C1506" s="175"/>
      <c r="D1506" s="176"/>
      <c r="E1506" s="176"/>
      <c r="F1506" s="176"/>
      <c r="G1506" s="213"/>
      <c r="H1506" s="176"/>
      <c r="I1506" s="176"/>
      <c r="K1506" s="175"/>
      <c r="L1506" s="175"/>
      <c r="M1506" s="175"/>
      <c r="N1506" s="175"/>
      <c r="O1506" s="175"/>
      <c r="P1506" s="175"/>
      <c r="Q1506" s="175"/>
      <c r="R1506" s="200"/>
      <c r="S1506" s="175"/>
    </row>
    <row r="1507" spans="2:19" ht="12.75" customHeight="1">
      <c r="B1507" s="175"/>
      <c r="C1507" s="175"/>
      <c r="D1507" s="176"/>
      <c r="E1507" s="176"/>
      <c r="F1507" s="176"/>
      <c r="G1507" s="213"/>
      <c r="H1507" s="176"/>
      <c r="I1507" s="176"/>
      <c r="K1507" s="175"/>
      <c r="L1507" s="175"/>
      <c r="M1507" s="175"/>
      <c r="N1507" s="175"/>
      <c r="O1507" s="175"/>
      <c r="P1507" s="175"/>
      <c r="Q1507" s="175"/>
      <c r="R1507" s="200"/>
      <c r="S1507" s="175"/>
    </row>
    <row r="1508" spans="2:19" ht="12.75" customHeight="1">
      <c r="B1508" s="175"/>
      <c r="C1508" s="175"/>
      <c r="D1508" s="176"/>
      <c r="E1508" s="176"/>
      <c r="F1508" s="176"/>
      <c r="G1508" s="213"/>
      <c r="H1508" s="176"/>
      <c r="I1508" s="176"/>
      <c r="K1508" s="175"/>
      <c r="L1508" s="175"/>
      <c r="M1508" s="175"/>
      <c r="N1508" s="175"/>
      <c r="O1508" s="175"/>
      <c r="P1508" s="175"/>
      <c r="Q1508" s="175"/>
      <c r="R1508" s="200"/>
      <c r="S1508" s="175"/>
    </row>
    <row r="1509" spans="2:19" ht="12.75" customHeight="1">
      <c r="B1509" s="175"/>
      <c r="C1509" s="175"/>
      <c r="D1509" s="176"/>
      <c r="E1509" s="176"/>
      <c r="F1509" s="176"/>
      <c r="G1509" s="213"/>
      <c r="H1509" s="176"/>
      <c r="I1509" s="176"/>
      <c r="K1509" s="175"/>
      <c r="L1509" s="175"/>
      <c r="M1509" s="175"/>
      <c r="N1509" s="175"/>
      <c r="O1509" s="175"/>
      <c r="P1509" s="175"/>
      <c r="Q1509" s="175"/>
      <c r="R1509" s="200"/>
      <c r="S1509" s="175"/>
    </row>
    <row r="1510" spans="2:19" ht="12.75" customHeight="1">
      <c r="B1510" s="175"/>
      <c r="C1510" s="175"/>
      <c r="D1510" s="176"/>
      <c r="E1510" s="176"/>
      <c r="F1510" s="176"/>
      <c r="G1510" s="213"/>
      <c r="H1510" s="176"/>
      <c r="I1510" s="176"/>
      <c r="K1510" s="175"/>
      <c r="L1510" s="175"/>
      <c r="M1510" s="175"/>
      <c r="N1510" s="175"/>
      <c r="O1510" s="175"/>
      <c r="P1510" s="175"/>
      <c r="Q1510" s="175"/>
      <c r="R1510" s="200"/>
      <c r="S1510" s="175"/>
    </row>
    <row r="1511" spans="2:19" ht="12.75" customHeight="1">
      <c r="B1511" s="175"/>
      <c r="C1511" s="175"/>
      <c r="D1511" s="176"/>
      <c r="E1511" s="176"/>
      <c r="F1511" s="176"/>
      <c r="G1511" s="213"/>
      <c r="H1511" s="176"/>
      <c r="I1511" s="176"/>
      <c r="K1511" s="175"/>
      <c r="L1511" s="175"/>
      <c r="M1511" s="175"/>
      <c r="N1511" s="175"/>
      <c r="O1511" s="175"/>
      <c r="P1511" s="175"/>
      <c r="Q1511" s="175"/>
      <c r="R1511" s="200"/>
      <c r="S1511" s="175"/>
    </row>
    <row r="1512" spans="2:19" ht="12.75" customHeight="1">
      <c r="B1512" s="175"/>
      <c r="C1512" s="175"/>
      <c r="D1512" s="176"/>
      <c r="E1512" s="176"/>
      <c r="F1512" s="176"/>
      <c r="G1512" s="213"/>
      <c r="H1512" s="176"/>
      <c r="I1512" s="176"/>
      <c r="K1512" s="175"/>
      <c r="L1512" s="175"/>
      <c r="M1512" s="175"/>
      <c r="N1512" s="175"/>
      <c r="O1512" s="175"/>
      <c r="P1512" s="175"/>
      <c r="Q1512" s="175"/>
      <c r="R1512" s="200"/>
      <c r="S1512" s="175"/>
    </row>
    <row r="1513" spans="2:19" ht="12.75" customHeight="1">
      <c r="B1513" s="175"/>
      <c r="C1513" s="175"/>
      <c r="D1513" s="176"/>
      <c r="E1513" s="176"/>
      <c r="F1513" s="176"/>
      <c r="G1513" s="213"/>
      <c r="H1513" s="176"/>
      <c r="I1513" s="176"/>
      <c r="K1513" s="175"/>
      <c r="L1513" s="175"/>
      <c r="M1513" s="175"/>
      <c r="N1513" s="175"/>
      <c r="O1513" s="175"/>
      <c r="P1513" s="175"/>
      <c r="Q1513" s="175"/>
      <c r="R1513" s="200"/>
      <c r="S1513" s="175"/>
    </row>
    <row r="1514" spans="2:19" ht="12.75" customHeight="1">
      <c r="B1514" s="175"/>
      <c r="C1514" s="175"/>
      <c r="D1514" s="176"/>
      <c r="E1514" s="176"/>
      <c r="F1514" s="176"/>
      <c r="G1514" s="213"/>
      <c r="H1514" s="176"/>
      <c r="I1514" s="176"/>
      <c r="K1514" s="175"/>
      <c r="L1514" s="175"/>
      <c r="M1514" s="175"/>
      <c r="N1514" s="175"/>
      <c r="O1514" s="175"/>
      <c r="P1514" s="175"/>
      <c r="Q1514" s="175"/>
      <c r="R1514" s="200"/>
      <c r="S1514" s="175"/>
    </row>
    <row r="1515" spans="2:19" ht="12.75" customHeight="1">
      <c r="B1515" s="175"/>
      <c r="C1515" s="175"/>
      <c r="D1515" s="176"/>
      <c r="E1515" s="176"/>
      <c r="F1515" s="176"/>
      <c r="G1515" s="213"/>
      <c r="H1515" s="176"/>
      <c r="I1515" s="176"/>
      <c r="K1515" s="175"/>
      <c r="L1515" s="175"/>
      <c r="M1515" s="175"/>
      <c r="N1515" s="175"/>
      <c r="O1515" s="175"/>
      <c r="P1515" s="175"/>
      <c r="Q1515" s="175"/>
      <c r="R1515" s="200"/>
      <c r="S1515" s="175"/>
    </row>
    <row r="1516" spans="2:19" ht="12.75" customHeight="1">
      <c r="B1516" s="175"/>
      <c r="C1516" s="175"/>
      <c r="D1516" s="176"/>
      <c r="E1516" s="176"/>
      <c r="F1516" s="176"/>
      <c r="G1516" s="213"/>
      <c r="H1516" s="176"/>
      <c r="I1516" s="176"/>
      <c r="K1516" s="175"/>
      <c r="L1516" s="175"/>
      <c r="M1516" s="175"/>
      <c r="N1516" s="175"/>
      <c r="O1516" s="175"/>
      <c r="P1516" s="175"/>
      <c r="Q1516" s="175"/>
      <c r="R1516" s="200"/>
      <c r="S1516" s="175"/>
    </row>
    <row r="1517" spans="2:19" ht="12.75" customHeight="1">
      <c r="B1517" s="175"/>
      <c r="C1517" s="175"/>
      <c r="D1517" s="176"/>
      <c r="E1517" s="176"/>
      <c r="F1517" s="176"/>
      <c r="G1517" s="213"/>
      <c r="H1517" s="176"/>
      <c r="I1517" s="176"/>
      <c r="K1517" s="175"/>
      <c r="L1517" s="175"/>
      <c r="M1517" s="175"/>
      <c r="N1517" s="175"/>
      <c r="O1517" s="175"/>
      <c r="P1517" s="175"/>
      <c r="Q1517" s="175"/>
      <c r="R1517" s="200"/>
      <c r="S1517" s="175"/>
    </row>
    <row r="1518" spans="2:19" ht="12.75" customHeight="1">
      <c r="B1518" s="175"/>
      <c r="C1518" s="175"/>
      <c r="D1518" s="176"/>
      <c r="E1518" s="176"/>
      <c r="F1518" s="176"/>
      <c r="G1518" s="213"/>
      <c r="H1518" s="176"/>
      <c r="I1518" s="176"/>
      <c r="K1518" s="175"/>
      <c r="L1518" s="175"/>
      <c r="M1518" s="175"/>
      <c r="N1518" s="175"/>
      <c r="O1518" s="175"/>
      <c r="P1518" s="175"/>
      <c r="Q1518" s="175"/>
      <c r="R1518" s="200"/>
      <c r="S1518" s="175"/>
    </row>
    <row r="1519" spans="2:19" ht="12.75" customHeight="1">
      <c r="B1519" s="175"/>
      <c r="C1519" s="175"/>
      <c r="D1519" s="176"/>
      <c r="E1519" s="176"/>
      <c r="F1519" s="176"/>
      <c r="G1519" s="213"/>
      <c r="H1519" s="176"/>
      <c r="I1519" s="176"/>
      <c r="K1519" s="175"/>
      <c r="L1519" s="175"/>
      <c r="M1519" s="175"/>
      <c r="N1519" s="175"/>
      <c r="O1519" s="175"/>
      <c r="P1519" s="175"/>
      <c r="Q1519" s="175"/>
      <c r="R1519" s="200"/>
      <c r="S1519" s="175"/>
    </row>
    <row r="1520" spans="2:19" ht="12.75" customHeight="1">
      <c r="B1520" s="175"/>
      <c r="C1520" s="175"/>
      <c r="D1520" s="176"/>
      <c r="E1520" s="176"/>
      <c r="F1520" s="176"/>
      <c r="G1520" s="213"/>
      <c r="H1520" s="176"/>
      <c r="I1520" s="176"/>
      <c r="K1520" s="175"/>
      <c r="L1520" s="175"/>
      <c r="M1520" s="175"/>
      <c r="N1520" s="175"/>
      <c r="O1520" s="175"/>
      <c r="P1520" s="175"/>
      <c r="Q1520" s="175"/>
      <c r="R1520" s="200"/>
      <c r="S1520" s="175"/>
    </row>
    <row r="1521" spans="2:19" ht="12.75" customHeight="1">
      <c r="B1521" s="175"/>
      <c r="C1521" s="175"/>
      <c r="D1521" s="176"/>
      <c r="E1521" s="176"/>
      <c r="F1521" s="176"/>
      <c r="G1521" s="213"/>
      <c r="H1521" s="176"/>
      <c r="I1521" s="176"/>
      <c r="K1521" s="175"/>
      <c r="L1521" s="175"/>
      <c r="M1521" s="175"/>
      <c r="N1521" s="175"/>
      <c r="O1521" s="175"/>
      <c r="P1521" s="175"/>
      <c r="Q1521" s="175"/>
      <c r="R1521" s="200"/>
      <c r="S1521" s="175"/>
    </row>
    <row r="1522" spans="2:19" ht="12.75" customHeight="1">
      <c r="B1522" s="175"/>
      <c r="C1522" s="175"/>
      <c r="D1522" s="176"/>
      <c r="E1522" s="176"/>
      <c r="F1522" s="176"/>
      <c r="G1522" s="213"/>
      <c r="H1522" s="176"/>
      <c r="I1522" s="176"/>
      <c r="K1522" s="175"/>
      <c r="L1522" s="175"/>
      <c r="M1522" s="175"/>
      <c r="N1522" s="175"/>
      <c r="O1522" s="175"/>
      <c r="P1522" s="175"/>
      <c r="Q1522" s="175"/>
      <c r="R1522" s="200"/>
      <c r="S1522" s="175"/>
    </row>
    <row r="1523" spans="2:19" ht="12.75" customHeight="1">
      <c r="B1523" s="175"/>
      <c r="C1523" s="175"/>
      <c r="D1523" s="176"/>
      <c r="E1523" s="176"/>
      <c r="F1523" s="176"/>
      <c r="G1523" s="213"/>
      <c r="H1523" s="176"/>
      <c r="I1523" s="176"/>
      <c r="K1523" s="175"/>
      <c r="L1523" s="175"/>
      <c r="M1523" s="175"/>
      <c r="N1523" s="175"/>
      <c r="O1523" s="175"/>
      <c r="P1523" s="175"/>
      <c r="Q1523" s="175"/>
      <c r="R1523" s="200"/>
      <c r="S1523" s="175"/>
    </row>
    <row r="1524" spans="2:19" ht="12.75" customHeight="1">
      <c r="B1524" s="175"/>
      <c r="C1524" s="175"/>
      <c r="D1524" s="176"/>
      <c r="E1524" s="176"/>
      <c r="F1524" s="176"/>
      <c r="G1524" s="213"/>
      <c r="H1524" s="176"/>
      <c r="I1524" s="176"/>
      <c r="K1524" s="175"/>
      <c r="L1524" s="175"/>
      <c r="M1524" s="175"/>
      <c r="N1524" s="175"/>
      <c r="O1524" s="175"/>
      <c r="P1524" s="175"/>
      <c r="Q1524" s="175"/>
      <c r="R1524" s="200"/>
      <c r="S1524" s="175"/>
    </row>
    <row r="1525" spans="2:19" ht="12.75" customHeight="1">
      <c r="B1525" s="175"/>
      <c r="C1525" s="175"/>
      <c r="D1525" s="176"/>
      <c r="E1525" s="176"/>
      <c r="F1525" s="176"/>
      <c r="G1525" s="213"/>
      <c r="H1525" s="176"/>
      <c r="I1525" s="176"/>
      <c r="K1525" s="175"/>
      <c r="L1525" s="175"/>
      <c r="M1525" s="175"/>
      <c r="N1525" s="175"/>
      <c r="O1525" s="175"/>
      <c r="P1525" s="175"/>
      <c r="Q1525" s="175"/>
      <c r="R1525" s="200"/>
      <c r="S1525" s="175"/>
    </row>
    <row r="1526" spans="2:19" ht="12.75" customHeight="1">
      <c r="B1526" s="175"/>
      <c r="C1526" s="175"/>
      <c r="D1526" s="176"/>
      <c r="E1526" s="176"/>
      <c r="F1526" s="176"/>
      <c r="G1526" s="213"/>
      <c r="H1526" s="176"/>
      <c r="I1526" s="176"/>
      <c r="K1526" s="175"/>
      <c r="L1526" s="175"/>
      <c r="M1526" s="175"/>
      <c r="N1526" s="175"/>
      <c r="O1526" s="175"/>
      <c r="P1526" s="175"/>
      <c r="Q1526" s="175"/>
      <c r="R1526" s="200"/>
      <c r="S1526" s="175"/>
    </row>
    <row r="1527" spans="2:19" ht="12.75" customHeight="1">
      <c r="B1527" s="175"/>
      <c r="C1527" s="175"/>
      <c r="D1527" s="176"/>
      <c r="E1527" s="176"/>
      <c r="F1527" s="176"/>
      <c r="G1527" s="213"/>
      <c r="H1527" s="176"/>
      <c r="I1527" s="176"/>
      <c r="K1527" s="175"/>
      <c r="L1527" s="175"/>
      <c r="M1527" s="175"/>
      <c r="N1527" s="175"/>
      <c r="O1527" s="175"/>
      <c r="P1527" s="175"/>
      <c r="Q1527" s="175"/>
      <c r="R1527" s="200"/>
      <c r="S1527" s="175"/>
    </row>
    <row r="1528" spans="2:19" ht="12.75" customHeight="1">
      <c r="B1528" s="175"/>
      <c r="C1528" s="175"/>
      <c r="D1528" s="176"/>
      <c r="E1528" s="176"/>
      <c r="F1528" s="176"/>
      <c r="G1528" s="213"/>
      <c r="H1528" s="176"/>
      <c r="I1528" s="176"/>
      <c r="K1528" s="175"/>
      <c r="L1528" s="175"/>
      <c r="M1528" s="175"/>
      <c r="N1528" s="175"/>
      <c r="O1528" s="175"/>
      <c r="P1528" s="175"/>
      <c r="Q1528" s="175"/>
      <c r="R1528" s="200"/>
      <c r="S1528" s="175"/>
    </row>
    <row r="1529" spans="2:19" ht="12.75" customHeight="1">
      <c r="B1529" s="175"/>
      <c r="C1529" s="175"/>
      <c r="D1529" s="176"/>
      <c r="E1529" s="176"/>
      <c r="F1529" s="176"/>
      <c r="G1529" s="213"/>
      <c r="H1529" s="176"/>
      <c r="I1529" s="176"/>
      <c r="K1529" s="175"/>
      <c r="L1529" s="175"/>
      <c r="M1529" s="175"/>
      <c r="N1529" s="175"/>
      <c r="O1529" s="175"/>
      <c r="P1529" s="175"/>
      <c r="Q1529" s="175"/>
      <c r="R1529" s="200"/>
      <c r="S1529" s="175"/>
    </row>
    <row r="1530" spans="2:19" ht="12.75" customHeight="1">
      <c r="B1530" s="175"/>
      <c r="C1530" s="175"/>
      <c r="D1530" s="176"/>
      <c r="E1530" s="176"/>
      <c r="F1530" s="176"/>
      <c r="G1530" s="213"/>
      <c r="H1530" s="176"/>
      <c r="I1530" s="176"/>
      <c r="K1530" s="175"/>
      <c r="L1530" s="175"/>
      <c r="M1530" s="175"/>
      <c r="N1530" s="175"/>
      <c r="O1530" s="175"/>
      <c r="P1530" s="175"/>
      <c r="Q1530" s="175"/>
      <c r="R1530" s="200"/>
      <c r="S1530" s="175"/>
    </row>
    <row r="1531" spans="2:19" ht="12.75" customHeight="1">
      <c r="B1531" s="175"/>
      <c r="C1531" s="175"/>
      <c r="D1531" s="176"/>
      <c r="E1531" s="176"/>
      <c r="F1531" s="176"/>
      <c r="G1531" s="213"/>
      <c r="H1531" s="176"/>
      <c r="I1531" s="176"/>
      <c r="K1531" s="175"/>
      <c r="L1531" s="175"/>
      <c r="M1531" s="175"/>
      <c r="N1531" s="175"/>
      <c r="O1531" s="175"/>
      <c r="P1531" s="175"/>
      <c r="Q1531" s="175"/>
      <c r="R1531" s="200"/>
      <c r="S1531" s="175"/>
    </row>
    <row r="1532" spans="2:19" ht="12.75" customHeight="1">
      <c r="B1532" s="175"/>
      <c r="C1532" s="175"/>
      <c r="D1532" s="176"/>
      <c r="E1532" s="176"/>
      <c r="F1532" s="176"/>
      <c r="G1532" s="213"/>
      <c r="H1532" s="176"/>
      <c r="I1532" s="176"/>
      <c r="K1532" s="175"/>
      <c r="L1532" s="175"/>
      <c r="M1532" s="175"/>
      <c r="N1532" s="175"/>
      <c r="O1532" s="175"/>
      <c r="P1532" s="175"/>
      <c r="Q1532" s="175"/>
      <c r="R1532" s="200"/>
      <c r="S1532" s="175"/>
    </row>
    <row r="1533" spans="2:19" ht="12.75" customHeight="1">
      <c r="B1533" s="175"/>
      <c r="C1533" s="175"/>
      <c r="D1533" s="176"/>
      <c r="E1533" s="176"/>
      <c r="F1533" s="176"/>
      <c r="G1533" s="213"/>
      <c r="H1533" s="176"/>
      <c r="I1533" s="176"/>
      <c r="K1533" s="175"/>
      <c r="L1533" s="175"/>
      <c r="M1533" s="175"/>
      <c r="N1533" s="175"/>
      <c r="O1533" s="175"/>
      <c r="P1533" s="175"/>
      <c r="Q1533" s="175"/>
      <c r="R1533" s="200"/>
      <c r="S1533" s="175"/>
    </row>
    <row r="1534" spans="2:19" ht="12.75" customHeight="1">
      <c r="B1534" s="175"/>
      <c r="C1534" s="175"/>
      <c r="D1534" s="176"/>
      <c r="E1534" s="176"/>
      <c r="F1534" s="176"/>
      <c r="G1534" s="213"/>
      <c r="H1534" s="176"/>
      <c r="I1534" s="176"/>
      <c r="K1534" s="175"/>
      <c r="L1534" s="175"/>
      <c r="M1534" s="175"/>
      <c r="N1534" s="175"/>
      <c r="O1534" s="175"/>
      <c r="P1534" s="175"/>
      <c r="Q1534" s="175"/>
      <c r="R1534" s="200"/>
      <c r="S1534" s="175"/>
    </row>
    <row r="1535" spans="2:19" ht="12.75" customHeight="1">
      <c r="B1535" s="175"/>
      <c r="C1535" s="175"/>
      <c r="D1535" s="176"/>
      <c r="E1535" s="176"/>
      <c r="F1535" s="176"/>
      <c r="G1535" s="213"/>
      <c r="H1535" s="176"/>
      <c r="I1535" s="176"/>
      <c r="K1535" s="175"/>
      <c r="L1535" s="175"/>
      <c r="M1535" s="175"/>
      <c r="N1535" s="175"/>
      <c r="O1535" s="175"/>
      <c r="P1535" s="175"/>
      <c r="Q1535" s="175"/>
      <c r="R1535" s="200"/>
      <c r="S1535" s="175"/>
    </row>
    <row r="1536" spans="2:19" ht="12.75" customHeight="1">
      <c r="B1536" s="175"/>
      <c r="C1536" s="175"/>
      <c r="D1536" s="176"/>
      <c r="E1536" s="176"/>
      <c r="F1536" s="176"/>
      <c r="G1536" s="213"/>
      <c r="H1536" s="176"/>
      <c r="I1536" s="176"/>
      <c r="K1536" s="175"/>
      <c r="L1536" s="175"/>
      <c r="M1536" s="175"/>
      <c r="N1536" s="175"/>
      <c r="O1536" s="175"/>
      <c r="P1536" s="175"/>
      <c r="Q1536" s="175"/>
      <c r="R1536" s="200"/>
      <c r="S1536" s="175"/>
    </row>
    <row r="1537" spans="2:19" ht="12.75" customHeight="1">
      <c r="B1537" s="175"/>
      <c r="C1537" s="175"/>
      <c r="D1537" s="176"/>
      <c r="E1537" s="176"/>
      <c r="F1537" s="176"/>
      <c r="G1537" s="213"/>
      <c r="H1537" s="176"/>
      <c r="I1537" s="176"/>
      <c r="K1537" s="175"/>
      <c r="L1537" s="175"/>
      <c r="M1537" s="175"/>
      <c r="N1537" s="175"/>
      <c r="O1537" s="175"/>
      <c r="P1537" s="175"/>
      <c r="Q1537" s="175"/>
      <c r="R1537" s="200"/>
      <c r="S1537" s="175"/>
    </row>
    <row r="1538" spans="2:19" ht="12.75" customHeight="1">
      <c r="B1538" s="175"/>
      <c r="C1538" s="175"/>
      <c r="D1538" s="176"/>
      <c r="E1538" s="176"/>
      <c r="F1538" s="176"/>
      <c r="G1538" s="213"/>
      <c r="H1538" s="176"/>
      <c r="I1538" s="176"/>
      <c r="K1538" s="175"/>
      <c r="L1538" s="175"/>
      <c r="M1538" s="175"/>
      <c r="N1538" s="175"/>
      <c r="O1538" s="175"/>
      <c r="P1538" s="175"/>
      <c r="Q1538" s="175"/>
      <c r="R1538" s="200"/>
      <c r="S1538" s="175"/>
    </row>
    <row r="1539" spans="2:19" ht="12.75" customHeight="1">
      <c r="B1539" s="175"/>
      <c r="C1539" s="175"/>
      <c r="D1539" s="176"/>
      <c r="E1539" s="176"/>
      <c r="F1539" s="176"/>
      <c r="G1539" s="213"/>
      <c r="H1539" s="176"/>
      <c r="I1539" s="176"/>
      <c r="K1539" s="175"/>
      <c r="L1539" s="175"/>
      <c r="M1539" s="175"/>
      <c r="N1539" s="175"/>
      <c r="O1539" s="175"/>
      <c r="P1539" s="175"/>
      <c r="Q1539" s="175"/>
      <c r="R1539" s="200"/>
      <c r="S1539" s="175"/>
    </row>
    <row r="1540" spans="2:19" ht="12.75" customHeight="1">
      <c r="B1540" s="175"/>
      <c r="C1540" s="175"/>
      <c r="D1540" s="176"/>
      <c r="E1540" s="176"/>
      <c r="F1540" s="176"/>
      <c r="G1540" s="213"/>
      <c r="H1540" s="176"/>
      <c r="I1540" s="176"/>
      <c r="K1540" s="175"/>
      <c r="L1540" s="175"/>
      <c r="M1540" s="175"/>
      <c r="N1540" s="175"/>
      <c r="O1540" s="175"/>
      <c r="P1540" s="175"/>
      <c r="Q1540" s="175"/>
      <c r="R1540" s="200"/>
      <c r="S1540" s="175"/>
    </row>
    <row r="1541" spans="2:19" ht="12.75" customHeight="1">
      <c r="B1541" s="175"/>
      <c r="C1541" s="175"/>
      <c r="D1541" s="176"/>
      <c r="E1541" s="176"/>
      <c r="F1541" s="176"/>
      <c r="G1541" s="213"/>
      <c r="H1541" s="176"/>
      <c r="I1541" s="176"/>
      <c r="K1541" s="175"/>
      <c r="L1541" s="175"/>
      <c r="M1541" s="175"/>
      <c r="N1541" s="175"/>
      <c r="O1541" s="175"/>
      <c r="P1541" s="175"/>
      <c r="Q1541" s="175"/>
      <c r="R1541" s="200"/>
      <c r="S1541" s="175"/>
    </row>
    <row r="1542" spans="2:19" ht="12.75" customHeight="1">
      <c r="B1542" s="175"/>
      <c r="C1542" s="175"/>
      <c r="D1542" s="176"/>
      <c r="E1542" s="176"/>
      <c r="F1542" s="176"/>
      <c r="G1542" s="213"/>
      <c r="H1542" s="176"/>
      <c r="I1542" s="176"/>
      <c r="K1542" s="175"/>
      <c r="L1542" s="175"/>
      <c r="M1542" s="175"/>
      <c r="N1542" s="175"/>
      <c r="O1542" s="175"/>
      <c r="P1542" s="175"/>
      <c r="Q1542" s="175"/>
      <c r="R1542" s="200"/>
      <c r="S1542" s="175"/>
    </row>
    <row r="1543" spans="2:19" ht="12.75" customHeight="1">
      <c r="B1543" s="175"/>
      <c r="C1543" s="175"/>
      <c r="D1543" s="176"/>
      <c r="E1543" s="176"/>
      <c r="F1543" s="176"/>
      <c r="G1543" s="213"/>
      <c r="H1543" s="176"/>
      <c r="I1543" s="176"/>
      <c r="K1543" s="175"/>
      <c r="L1543" s="175"/>
      <c r="M1543" s="175"/>
      <c r="N1543" s="175"/>
      <c r="O1543" s="175"/>
      <c r="P1543" s="175"/>
      <c r="Q1543" s="175"/>
      <c r="R1543" s="200"/>
      <c r="S1543" s="175"/>
    </row>
    <row r="1544" spans="2:19" ht="12.75" customHeight="1">
      <c r="B1544" s="175"/>
      <c r="C1544" s="175"/>
      <c r="D1544" s="176"/>
      <c r="E1544" s="176"/>
      <c r="F1544" s="176"/>
      <c r="G1544" s="213"/>
      <c r="H1544" s="176"/>
      <c r="I1544" s="176"/>
      <c r="K1544" s="175"/>
      <c r="L1544" s="175"/>
      <c r="M1544" s="175"/>
      <c r="N1544" s="175"/>
      <c r="O1544" s="175"/>
      <c r="P1544" s="175"/>
      <c r="Q1544" s="175"/>
      <c r="R1544" s="200"/>
      <c r="S1544" s="175"/>
    </row>
    <row r="1545" spans="2:19" ht="12.75" customHeight="1">
      <c r="B1545" s="175"/>
      <c r="C1545" s="175"/>
      <c r="D1545" s="176"/>
      <c r="E1545" s="176"/>
      <c r="F1545" s="176"/>
      <c r="G1545" s="213"/>
      <c r="H1545" s="176"/>
      <c r="I1545" s="176"/>
      <c r="K1545" s="175"/>
      <c r="L1545" s="175"/>
      <c r="M1545" s="175"/>
      <c r="N1545" s="175"/>
      <c r="O1545" s="175"/>
      <c r="P1545" s="175"/>
      <c r="Q1545" s="175"/>
      <c r="R1545" s="200"/>
      <c r="S1545" s="175"/>
    </row>
    <row r="1546" spans="2:19" ht="12.75" customHeight="1">
      <c r="B1546" s="175"/>
      <c r="C1546" s="175"/>
      <c r="D1546" s="176"/>
      <c r="E1546" s="176"/>
      <c r="F1546" s="176"/>
      <c r="G1546" s="213"/>
      <c r="H1546" s="176"/>
      <c r="I1546" s="176"/>
      <c r="K1546" s="175"/>
      <c r="L1546" s="175"/>
      <c r="M1546" s="175"/>
      <c r="N1546" s="175"/>
      <c r="O1546" s="175"/>
      <c r="P1546" s="175"/>
      <c r="Q1546" s="175"/>
      <c r="R1546" s="200"/>
      <c r="S1546" s="175"/>
    </row>
    <row r="1547" spans="2:19" ht="12.75" customHeight="1">
      <c r="B1547" s="175"/>
      <c r="C1547" s="175"/>
      <c r="D1547" s="176"/>
      <c r="E1547" s="176"/>
      <c r="F1547" s="176"/>
      <c r="G1547" s="213"/>
      <c r="H1547" s="176"/>
      <c r="I1547" s="176"/>
      <c r="K1547" s="175"/>
      <c r="L1547" s="175"/>
      <c r="M1547" s="175"/>
      <c r="N1547" s="175"/>
      <c r="O1547" s="175"/>
      <c r="P1547" s="175"/>
      <c r="Q1547" s="175"/>
      <c r="R1547" s="200"/>
      <c r="S1547" s="175"/>
    </row>
    <row r="1548" spans="2:19" ht="12.75" customHeight="1">
      <c r="B1548" s="175"/>
      <c r="C1548" s="175"/>
      <c r="D1548" s="176"/>
      <c r="E1548" s="176"/>
      <c r="F1548" s="176"/>
      <c r="G1548" s="213"/>
      <c r="H1548" s="176"/>
      <c r="I1548" s="176"/>
      <c r="K1548" s="175"/>
      <c r="L1548" s="175"/>
      <c r="M1548" s="175"/>
      <c r="N1548" s="175"/>
      <c r="O1548" s="175"/>
      <c r="P1548" s="175"/>
      <c r="Q1548" s="175"/>
      <c r="R1548" s="200"/>
      <c r="S1548" s="175"/>
    </row>
    <row r="1549" spans="2:19" ht="12.75" customHeight="1">
      <c r="B1549" s="175"/>
      <c r="C1549" s="175"/>
      <c r="D1549" s="176"/>
      <c r="E1549" s="176"/>
      <c r="F1549" s="176"/>
      <c r="G1549" s="213"/>
      <c r="H1549" s="176"/>
      <c r="I1549" s="176"/>
      <c r="K1549" s="175"/>
      <c r="L1549" s="175"/>
      <c r="M1549" s="175"/>
      <c r="N1549" s="175"/>
      <c r="O1549" s="175"/>
      <c r="P1549" s="175"/>
      <c r="Q1549" s="175"/>
      <c r="R1549" s="200"/>
      <c r="S1549" s="175"/>
    </row>
    <row r="1550" spans="2:19" ht="12.75" customHeight="1">
      <c r="B1550" s="175"/>
      <c r="C1550" s="175"/>
      <c r="D1550" s="176"/>
      <c r="E1550" s="176"/>
      <c r="F1550" s="176"/>
      <c r="G1550" s="213"/>
      <c r="H1550" s="176"/>
      <c r="I1550" s="176"/>
      <c r="K1550" s="175"/>
      <c r="L1550" s="175"/>
      <c r="M1550" s="175"/>
      <c r="N1550" s="175"/>
      <c r="O1550" s="175"/>
      <c r="P1550" s="175"/>
      <c r="Q1550" s="175"/>
      <c r="R1550" s="200"/>
      <c r="S1550" s="175"/>
    </row>
    <row r="1551" spans="2:19" ht="12.75" customHeight="1">
      <c r="B1551" s="175"/>
      <c r="C1551" s="175"/>
      <c r="D1551" s="176"/>
      <c r="E1551" s="176"/>
      <c r="F1551" s="176"/>
      <c r="G1551" s="213"/>
      <c r="H1551" s="176"/>
      <c r="I1551" s="176"/>
      <c r="K1551" s="175"/>
      <c r="L1551" s="175"/>
      <c r="M1551" s="175"/>
      <c r="N1551" s="175"/>
      <c r="O1551" s="175"/>
      <c r="P1551" s="175"/>
      <c r="Q1551" s="175"/>
      <c r="R1551" s="200"/>
      <c r="S1551" s="175"/>
    </row>
    <row r="1552" spans="2:19" ht="12.75" customHeight="1">
      <c r="B1552" s="175"/>
      <c r="C1552" s="175"/>
      <c r="D1552" s="176"/>
      <c r="E1552" s="176"/>
      <c r="F1552" s="176"/>
      <c r="G1552" s="213"/>
      <c r="H1552" s="176"/>
      <c r="I1552" s="176"/>
      <c r="K1552" s="175"/>
      <c r="L1552" s="175"/>
      <c r="M1552" s="175"/>
      <c r="N1552" s="175"/>
      <c r="O1552" s="175"/>
      <c r="P1552" s="175"/>
      <c r="Q1552" s="175"/>
      <c r="R1552" s="200"/>
      <c r="S1552" s="175"/>
    </row>
    <row r="1553" spans="2:19" ht="12.75" customHeight="1">
      <c r="B1553" s="175"/>
      <c r="C1553" s="175"/>
      <c r="D1553" s="176"/>
      <c r="E1553" s="176"/>
      <c r="F1553" s="176"/>
      <c r="G1553" s="213"/>
      <c r="H1553" s="176"/>
      <c r="I1553" s="176"/>
      <c r="K1553" s="175"/>
      <c r="L1553" s="175"/>
      <c r="M1553" s="175"/>
      <c r="N1553" s="175"/>
      <c r="O1553" s="175"/>
      <c r="P1553" s="175"/>
      <c r="Q1553" s="175"/>
      <c r="R1553" s="200"/>
      <c r="S1553" s="175"/>
    </row>
    <row r="1554" spans="2:19" ht="12.75" customHeight="1">
      <c r="B1554" s="175"/>
      <c r="C1554" s="175"/>
      <c r="D1554" s="176"/>
      <c r="E1554" s="176"/>
      <c r="F1554" s="176"/>
      <c r="G1554" s="213"/>
      <c r="H1554" s="176"/>
      <c r="I1554" s="176"/>
      <c r="K1554" s="175"/>
      <c r="L1554" s="175"/>
      <c r="M1554" s="175"/>
      <c r="N1554" s="175"/>
      <c r="O1554" s="175"/>
      <c r="P1554" s="175"/>
      <c r="Q1554" s="175"/>
      <c r="R1554" s="200"/>
      <c r="S1554" s="175"/>
    </row>
    <row r="1555" spans="2:19" ht="12.75" customHeight="1">
      <c r="B1555" s="175"/>
      <c r="C1555" s="175"/>
      <c r="D1555" s="176"/>
      <c r="E1555" s="176"/>
      <c r="F1555" s="176"/>
      <c r="G1555" s="213"/>
      <c r="H1555" s="176"/>
      <c r="I1555" s="176"/>
      <c r="K1555" s="175"/>
      <c r="L1555" s="175"/>
      <c r="M1555" s="175"/>
      <c r="N1555" s="175"/>
      <c r="O1555" s="175"/>
      <c r="P1555" s="175"/>
      <c r="Q1555" s="175"/>
      <c r="R1555" s="200"/>
      <c r="S1555" s="175"/>
    </row>
    <row r="1556" spans="2:19" ht="12.75" customHeight="1">
      <c r="B1556" s="175"/>
      <c r="C1556" s="175"/>
      <c r="D1556" s="176"/>
      <c r="E1556" s="176"/>
      <c r="F1556" s="176"/>
      <c r="G1556" s="213"/>
      <c r="H1556" s="176"/>
      <c r="I1556" s="176"/>
      <c r="K1556" s="175"/>
      <c r="L1556" s="175"/>
      <c r="M1556" s="175"/>
      <c r="N1556" s="175"/>
      <c r="O1556" s="175"/>
      <c r="P1556" s="175"/>
      <c r="Q1556" s="175"/>
      <c r="R1556" s="200"/>
      <c r="S1556" s="175"/>
    </row>
    <row r="1557" spans="2:19" ht="12.75" customHeight="1">
      <c r="B1557" s="175"/>
      <c r="C1557" s="175"/>
      <c r="D1557" s="176"/>
      <c r="E1557" s="176"/>
      <c r="F1557" s="176"/>
      <c r="G1557" s="213"/>
      <c r="H1557" s="176"/>
      <c r="I1557" s="176"/>
      <c r="K1557" s="175"/>
      <c r="L1557" s="175"/>
      <c r="M1557" s="175"/>
      <c r="N1557" s="175"/>
      <c r="O1557" s="175"/>
      <c r="P1557" s="175"/>
      <c r="Q1557" s="175"/>
      <c r="R1557" s="200"/>
      <c r="S1557" s="175"/>
    </row>
    <row r="1558" spans="2:19" ht="12.75" customHeight="1">
      <c r="B1558" s="175"/>
      <c r="C1558" s="175"/>
      <c r="D1558" s="176"/>
      <c r="E1558" s="176"/>
      <c r="F1558" s="176"/>
      <c r="G1558" s="213"/>
      <c r="H1558" s="176"/>
      <c r="I1558" s="176"/>
      <c r="K1558" s="175"/>
      <c r="L1558" s="175"/>
      <c r="M1558" s="175"/>
      <c r="N1558" s="175"/>
      <c r="O1558" s="175"/>
      <c r="P1558" s="175"/>
      <c r="Q1558" s="175"/>
      <c r="R1558" s="200"/>
      <c r="S1558" s="175"/>
    </row>
    <row r="1559" spans="2:19" ht="12.75" customHeight="1">
      <c r="B1559" s="175"/>
      <c r="C1559" s="175"/>
      <c r="D1559" s="176"/>
      <c r="E1559" s="176"/>
      <c r="F1559" s="176"/>
      <c r="G1559" s="213"/>
      <c r="H1559" s="176"/>
      <c r="I1559" s="176"/>
      <c r="K1559" s="175"/>
      <c r="L1559" s="175"/>
      <c r="M1559" s="175"/>
      <c r="N1559" s="175"/>
      <c r="O1559" s="175"/>
      <c r="P1559" s="175"/>
      <c r="Q1559" s="175"/>
      <c r="R1559" s="200"/>
      <c r="S1559" s="175"/>
    </row>
    <row r="1560" spans="2:19" ht="12.75" customHeight="1">
      <c r="B1560" s="175"/>
      <c r="C1560" s="175"/>
      <c r="D1560" s="176"/>
      <c r="E1560" s="176"/>
      <c r="F1560" s="176"/>
      <c r="G1560" s="213"/>
      <c r="H1560" s="176"/>
      <c r="I1560" s="176"/>
      <c r="K1560" s="175"/>
      <c r="L1560" s="175"/>
      <c r="M1560" s="175"/>
      <c r="N1560" s="175"/>
      <c r="O1560" s="175"/>
      <c r="P1560" s="175"/>
      <c r="Q1560" s="175"/>
      <c r="R1560" s="200"/>
      <c r="S1560" s="175"/>
    </row>
    <row r="1561" spans="2:19" ht="12.75" customHeight="1">
      <c r="B1561" s="175"/>
      <c r="C1561" s="175"/>
      <c r="D1561" s="176"/>
      <c r="E1561" s="176"/>
      <c r="F1561" s="176"/>
      <c r="G1561" s="213"/>
      <c r="H1561" s="176"/>
      <c r="I1561" s="176"/>
      <c r="K1561" s="175"/>
      <c r="L1561" s="175"/>
      <c r="M1561" s="175"/>
      <c r="N1561" s="175"/>
      <c r="O1561" s="175"/>
      <c r="P1561" s="175"/>
      <c r="Q1561" s="175"/>
      <c r="R1561" s="200"/>
      <c r="S1561" s="175"/>
    </row>
    <row r="1562" spans="2:19" ht="12.75" customHeight="1">
      <c r="B1562" s="175"/>
      <c r="C1562" s="175"/>
      <c r="D1562" s="176"/>
      <c r="E1562" s="176"/>
      <c r="F1562" s="176"/>
      <c r="G1562" s="213"/>
      <c r="H1562" s="176"/>
      <c r="I1562" s="176"/>
      <c r="K1562" s="175"/>
      <c r="L1562" s="175"/>
      <c r="M1562" s="175"/>
      <c r="N1562" s="175"/>
      <c r="O1562" s="175"/>
      <c r="P1562" s="175"/>
      <c r="Q1562" s="175"/>
      <c r="R1562" s="200"/>
      <c r="S1562" s="175"/>
    </row>
    <row r="1563" spans="2:19" ht="12.75" customHeight="1">
      <c r="B1563" s="175"/>
      <c r="C1563" s="175"/>
      <c r="D1563" s="176"/>
      <c r="E1563" s="176"/>
      <c r="F1563" s="176"/>
      <c r="G1563" s="213"/>
      <c r="H1563" s="176"/>
      <c r="I1563" s="176"/>
      <c r="K1563" s="175"/>
      <c r="L1563" s="175"/>
      <c r="M1563" s="175"/>
      <c r="N1563" s="175"/>
      <c r="O1563" s="175"/>
      <c r="P1563" s="175"/>
      <c r="Q1563" s="175"/>
      <c r="R1563" s="200"/>
      <c r="S1563" s="175"/>
    </row>
    <row r="1564" spans="2:19" ht="12.75" customHeight="1">
      <c r="B1564" s="175"/>
      <c r="C1564" s="175"/>
      <c r="D1564" s="176"/>
      <c r="E1564" s="176"/>
      <c r="F1564" s="176"/>
      <c r="G1564" s="213"/>
      <c r="H1564" s="176"/>
      <c r="I1564" s="176"/>
      <c r="K1564" s="175"/>
      <c r="L1564" s="175"/>
      <c r="M1564" s="175"/>
      <c r="N1564" s="175"/>
      <c r="O1564" s="175"/>
      <c r="P1564" s="175"/>
      <c r="Q1564" s="175"/>
      <c r="R1564" s="200"/>
      <c r="S1564" s="175"/>
    </row>
    <row r="1565" spans="2:19" ht="12.75" customHeight="1">
      <c r="B1565" s="175"/>
      <c r="C1565" s="175"/>
      <c r="D1565" s="176"/>
      <c r="E1565" s="176"/>
      <c r="F1565" s="176"/>
      <c r="G1565" s="213"/>
      <c r="H1565" s="176"/>
      <c r="I1565" s="176"/>
      <c r="K1565" s="175"/>
      <c r="L1565" s="175"/>
      <c r="M1565" s="175"/>
      <c r="N1565" s="175"/>
      <c r="O1565" s="175"/>
      <c r="P1565" s="175"/>
      <c r="Q1565" s="175"/>
      <c r="R1565" s="200"/>
      <c r="S1565" s="175"/>
    </row>
    <row r="1566" spans="2:19" ht="12.75" customHeight="1">
      <c r="B1566" s="175"/>
      <c r="C1566" s="175"/>
      <c r="D1566" s="176"/>
      <c r="E1566" s="176"/>
      <c r="F1566" s="176"/>
      <c r="G1566" s="213"/>
      <c r="H1566" s="176"/>
      <c r="I1566" s="176"/>
      <c r="K1566" s="175"/>
      <c r="L1566" s="175"/>
      <c r="M1566" s="175"/>
      <c r="N1566" s="175"/>
      <c r="O1566" s="175"/>
      <c r="P1566" s="175"/>
      <c r="Q1566" s="175"/>
      <c r="R1566" s="200"/>
      <c r="S1566" s="175"/>
    </row>
    <row r="1567" spans="2:19" ht="12.75" customHeight="1">
      <c r="B1567" s="175"/>
      <c r="C1567" s="175"/>
      <c r="D1567" s="176"/>
      <c r="E1567" s="176"/>
      <c r="F1567" s="176"/>
      <c r="G1567" s="213"/>
      <c r="H1567" s="176"/>
      <c r="I1567" s="176"/>
      <c r="K1567" s="175"/>
      <c r="L1567" s="175"/>
      <c r="M1567" s="175"/>
      <c r="N1567" s="175"/>
      <c r="O1567" s="175"/>
      <c r="P1567" s="175"/>
      <c r="Q1567" s="175"/>
      <c r="R1567" s="200"/>
      <c r="S1567" s="175"/>
    </row>
    <row r="1568" spans="2:19" ht="12.75" customHeight="1">
      <c r="B1568" s="175"/>
      <c r="C1568" s="175"/>
      <c r="D1568" s="176"/>
      <c r="E1568" s="176"/>
      <c r="F1568" s="176"/>
      <c r="G1568" s="213"/>
      <c r="H1568" s="176"/>
      <c r="I1568" s="176"/>
      <c r="K1568" s="175"/>
      <c r="L1568" s="175"/>
      <c r="M1568" s="175"/>
      <c r="N1568" s="175"/>
      <c r="O1568" s="175"/>
      <c r="P1568" s="175"/>
      <c r="Q1568" s="175"/>
      <c r="R1568" s="200"/>
      <c r="S1568" s="175"/>
    </row>
    <row r="1569" spans="2:19" ht="12.75" customHeight="1">
      <c r="B1569" s="175"/>
      <c r="C1569" s="175"/>
      <c r="D1569" s="176"/>
      <c r="E1569" s="176"/>
      <c r="F1569" s="176"/>
      <c r="G1569" s="213"/>
      <c r="H1569" s="176"/>
      <c r="I1569" s="176"/>
      <c r="K1569" s="175"/>
      <c r="L1569" s="175"/>
      <c r="M1569" s="175"/>
      <c r="N1569" s="175"/>
      <c r="O1569" s="175"/>
      <c r="P1569" s="175"/>
      <c r="Q1569" s="175"/>
      <c r="R1569" s="200"/>
      <c r="S1569" s="175"/>
    </row>
    <row r="1570" spans="2:19" ht="12.75" customHeight="1">
      <c r="B1570" s="175"/>
      <c r="C1570" s="175"/>
      <c r="D1570" s="176"/>
      <c r="E1570" s="176"/>
      <c r="F1570" s="176"/>
      <c r="G1570" s="213"/>
      <c r="H1570" s="176"/>
      <c r="I1570" s="176"/>
      <c r="K1570" s="175"/>
      <c r="L1570" s="175"/>
      <c r="M1570" s="175"/>
      <c r="N1570" s="175"/>
      <c r="O1570" s="175"/>
      <c r="P1570" s="175"/>
      <c r="Q1570" s="175"/>
      <c r="R1570" s="200"/>
      <c r="S1570" s="175"/>
    </row>
    <row r="1571" spans="2:19" ht="12.75" customHeight="1">
      <c r="B1571" s="175"/>
      <c r="C1571" s="175"/>
      <c r="D1571" s="176"/>
      <c r="E1571" s="176"/>
      <c r="F1571" s="176"/>
      <c r="G1571" s="213"/>
      <c r="H1571" s="176"/>
      <c r="I1571" s="176"/>
      <c r="K1571" s="175"/>
      <c r="L1571" s="175"/>
      <c r="M1571" s="175"/>
      <c r="N1571" s="175"/>
      <c r="O1571" s="175"/>
      <c r="P1571" s="175"/>
      <c r="Q1571" s="175"/>
      <c r="R1571" s="200"/>
      <c r="S1571" s="175"/>
    </row>
    <row r="1572" spans="2:19" ht="12.75" customHeight="1">
      <c r="B1572" s="175"/>
      <c r="C1572" s="175"/>
      <c r="D1572" s="176"/>
      <c r="E1572" s="176"/>
      <c r="F1572" s="176"/>
      <c r="G1572" s="213"/>
      <c r="H1572" s="176"/>
      <c r="I1572" s="176"/>
      <c r="K1572" s="175"/>
      <c r="L1572" s="175"/>
      <c r="M1572" s="175"/>
      <c r="N1572" s="175"/>
      <c r="O1572" s="175"/>
      <c r="P1572" s="175"/>
      <c r="Q1572" s="175"/>
      <c r="R1572" s="200"/>
      <c r="S1572" s="175"/>
    </row>
    <row r="1573" spans="2:19" ht="12.75" customHeight="1">
      <c r="B1573" s="175"/>
      <c r="C1573" s="175"/>
      <c r="D1573" s="176"/>
      <c r="E1573" s="176"/>
      <c r="F1573" s="176"/>
      <c r="G1573" s="213"/>
      <c r="H1573" s="176"/>
      <c r="I1573" s="176"/>
      <c r="K1573" s="175"/>
      <c r="L1573" s="175"/>
      <c r="M1573" s="175"/>
      <c r="N1573" s="175"/>
      <c r="O1573" s="175"/>
      <c r="P1573" s="175"/>
      <c r="Q1573" s="175"/>
      <c r="R1573" s="200"/>
      <c r="S1573" s="175"/>
    </row>
    <row r="1574" spans="2:19" ht="12.75" customHeight="1">
      <c r="B1574" s="175"/>
      <c r="C1574" s="175"/>
      <c r="D1574" s="176"/>
      <c r="E1574" s="176"/>
      <c r="F1574" s="176"/>
      <c r="G1574" s="213"/>
      <c r="H1574" s="176"/>
      <c r="I1574" s="176"/>
      <c r="K1574" s="175"/>
      <c r="L1574" s="175"/>
      <c r="M1574" s="175"/>
      <c r="N1574" s="175"/>
      <c r="O1574" s="175"/>
      <c r="P1574" s="175"/>
      <c r="Q1574" s="175"/>
      <c r="R1574" s="200"/>
      <c r="S1574" s="175"/>
    </row>
    <row r="1575" spans="2:19" ht="12.75" customHeight="1">
      <c r="B1575" s="175"/>
      <c r="C1575" s="175"/>
      <c r="D1575" s="176"/>
      <c r="E1575" s="176"/>
      <c r="F1575" s="176"/>
      <c r="G1575" s="213"/>
      <c r="H1575" s="176"/>
      <c r="I1575" s="176"/>
      <c r="K1575" s="175"/>
      <c r="L1575" s="175"/>
      <c r="M1575" s="175"/>
      <c r="N1575" s="175"/>
      <c r="O1575" s="175"/>
      <c r="P1575" s="175"/>
      <c r="Q1575" s="175"/>
      <c r="R1575" s="200"/>
      <c r="S1575" s="175"/>
    </row>
    <row r="1576" spans="2:19" ht="12.75" customHeight="1">
      <c r="B1576" s="175"/>
      <c r="C1576" s="175"/>
      <c r="D1576" s="176"/>
      <c r="E1576" s="176"/>
      <c r="F1576" s="176"/>
      <c r="G1576" s="213"/>
      <c r="H1576" s="176"/>
      <c r="I1576" s="176"/>
      <c r="K1576" s="175"/>
      <c r="L1576" s="175"/>
      <c r="M1576" s="175"/>
      <c r="N1576" s="175"/>
      <c r="O1576" s="175"/>
      <c r="P1576" s="175"/>
      <c r="Q1576" s="175"/>
      <c r="R1576" s="200"/>
      <c r="S1576" s="175"/>
    </row>
    <row r="1577" spans="2:19" ht="12.75" customHeight="1">
      <c r="B1577" s="175"/>
      <c r="C1577" s="175"/>
      <c r="D1577" s="176"/>
      <c r="E1577" s="176"/>
      <c r="F1577" s="176"/>
      <c r="G1577" s="213"/>
      <c r="H1577" s="176"/>
      <c r="I1577" s="176"/>
      <c r="K1577" s="175"/>
      <c r="L1577" s="175"/>
      <c r="M1577" s="175"/>
      <c r="N1577" s="175"/>
      <c r="O1577" s="175"/>
      <c r="P1577" s="175"/>
      <c r="Q1577" s="175"/>
      <c r="R1577" s="200"/>
      <c r="S1577" s="175"/>
    </row>
    <row r="1578" spans="2:19" ht="12.75" customHeight="1">
      <c r="B1578" s="175"/>
      <c r="C1578" s="175"/>
      <c r="D1578" s="176"/>
      <c r="E1578" s="176"/>
      <c r="F1578" s="176"/>
      <c r="G1578" s="213"/>
      <c r="H1578" s="176"/>
      <c r="I1578" s="176"/>
      <c r="K1578" s="175"/>
      <c r="L1578" s="175"/>
      <c r="M1578" s="175"/>
      <c r="N1578" s="175"/>
      <c r="O1578" s="175"/>
      <c r="P1578" s="175"/>
      <c r="Q1578" s="175"/>
      <c r="R1578" s="200"/>
      <c r="S1578" s="175"/>
    </row>
    <row r="1579" spans="2:19" ht="12.75" customHeight="1">
      <c r="B1579" s="175"/>
      <c r="C1579" s="175"/>
      <c r="D1579" s="176"/>
      <c r="E1579" s="176"/>
      <c r="F1579" s="176"/>
      <c r="G1579" s="213"/>
      <c r="H1579" s="176"/>
      <c r="I1579" s="176"/>
      <c r="K1579" s="175"/>
      <c r="L1579" s="175"/>
      <c r="M1579" s="175"/>
      <c r="N1579" s="175"/>
      <c r="O1579" s="175"/>
      <c r="P1579" s="175"/>
      <c r="Q1579" s="175"/>
      <c r="R1579" s="200"/>
      <c r="S1579" s="175"/>
    </row>
    <row r="1580" spans="2:19" ht="12.75" customHeight="1">
      <c r="B1580" s="175"/>
      <c r="C1580" s="175"/>
      <c r="D1580" s="176"/>
      <c r="E1580" s="176"/>
      <c r="F1580" s="176"/>
      <c r="G1580" s="213"/>
      <c r="H1580" s="176"/>
      <c r="I1580" s="176"/>
      <c r="K1580" s="175"/>
      <c r="L1580" s="175"/>
      <c r="M1580" s="175"/>
      <c r="N1580" s="175"/>
      <c r="O1580" s="175"/>
      <c r="P1580" s="175"/>
      <c r="Q1580" s="175"/>
      <c r="R1580" s="200"/>
      <c r="S1580" s="175"/>
    </row>
    <row r="1581" spans="2:19" ht="12.75" customHeight="1">
      <c r="B1581" s="175"/>
      <c r="C1581" s="175"/>
      <c r="D1581" s="176"/>
      <c r="E1581" s="176"/>
      <c r="F1581" s="176"/>
      <c r="G1581" s="213"/>
      <c r="H1581" s="176"/>
      <c r="I1581" s="176"/>
      <c r="K1581" s="175"/>
      <c r="L1581" s="175"/>
      <c r="M1581" s="175"/>
      <c r="N1581" s="175"/>
      <c r="O1581" s="175"/>
      <c r="P1581" s="175"/>
      <c r="Q1581" s="175"/>
      <c r="R1581" s="200"/>
      <c r="S1581" s="175"/>
    </row>
    <row r="1582" spans="2:19" ht="12.75" customHeight="1">
      <c r="B1582" s="175"/>
      <c r="C1582" s="175"/>
      <c r="D1582" s="176"/>
      <c r="E1582" s="176"/>
      <c r="F1582" s="176"/>
      <c r="G1582" s="213"/>
      <c r="H1582" s="176"/>
      <c r="I1582" s="176"/>
      <c r="K1582" s="175"/>
      <c r="L1582" s="175"/>
      <c r="M1582" s="175"/>
      <c r="N1582" s="175"/>
      <c r="O1582" s="175"/>
      <c r="P1582" s="175"/>
      <c r="Q1582" s="175"/>
      <c r="R1582" s="200"/>
      <c r="S1582" s="175"/>
    </row>
    <row r="1583" spans="2:19" ht="12.75" customHeight="1">
      <c r="B1583" s="175"/>
      <c r="C1583" s="175"/>
      <c r="D1583" s="176"/>
      <c r="E1583" s="176"/>
      <c r="F1583" s="176"/>
      <c r="G1583" s="213"/>
      <c r="H1583" s="176"/>
      <c r="I1583" s="176"/>
      <c r="K1583" s="175"/>
      <c r="L1583" s="175"/>
      <c r="M1583" s="175"/>
      <c r="N1583" s="175"/>
      <c r="O1583" s="175"/>
      <c r="P1583" s="175"/>
      <c r="Q1583" s="175"/>
      <c r="R1583" s="200"/>
      <c r="S1583" s="175"/>
    </row>
    <row r="1584" spans="2:19" ht="12.75" customHeight="1">
      <c r="B1584" s="175"/>
      <c r="C1584" s="175"/>
      <c r="D1584" s="176"/>
      <c r="E1584" s="176"/>
      <c r="F1584" s="176"/>
      <c r="G1584" s="213"/>
      <c r="H1584" s="176"/>
      <c r="I1584" s="176"/>
      <c r="K1584" s="175"/>
      <c r="L1584" s="175"/>
      <c r="M1584" s="175"/>
      <c r="N1584" s="175"/>
      <c r="O1584" s="175"/>
      <c r="P1584" s="175"/>
      <c r="Q1584" s="175"/>
      <c r="R1584" s="200"/>
      <c r="S1584" s="175"/>
    </row>
    <row r="1585" spans="2:19" ht="12.75" customHeight="1">
      <c r="B1585" s="175"/>
      <c r="C1585" s="175"/>
      <c r="D1585" s="176"/>
      <c r="E1585" s="176"/>
      <c r="F1585" s="176"/>
      <c r="G1585" s="213"/>
      <c r="H1585" s="176"/>
      <c r="I1585" s="176"/>
      <c r="K1585" s="175"/>
      <c r="L1585" s="175"/>
      <c r="M1585" s="175"/>
      <c r="N1585" s="175"/>
      <c r="O1585" s="175"/>
      <c r="P1585" s="175"/>
      <c r="Q1585" s="175"/>
      <c r="R1585" s="200"/>
      <c r="S1585" s="175"/>
    </row>
    <row r="1586" spans="2:19" ht="12.75" customHeight="1">
      <c r="B1586" s="175"/>
      <c r="C1586" s="175"/>
      <c r="D1586" s="176"/>
      <c r="E1586" s="176"/>
      <c r="F1586" s="176"/>
      <c r="G1586" s="213"/>
      <c r="H1586" s="176"/>
      <c r="I1586" s="176"/>
      <c r="K1586" s="175"/>
      <c r="L1586" s="175"/>
      <c r="M1586" s="175"/>
      <c r="N1586" s="175"/>
      <c r="O1586" s="175"/>
      <c r="P1586" s="175"/>
      <c r="Q1586" s="175"/>
      <c r="R1586" s="200"/>
      <c r="S1586" s="175"/>
    </row>
    <row r="1587" spans="2:19" ht="12.75" customHeight="1">
      <c r="B1587" s="175"/>
      <c r="C1587" s="175"/>
      <c r="D1587" s="176"/>
      <c r="E1587" s="176"/>
      <c r="F1587" s="176"/>
      <c r="G1587" s="213"/>
      <c r="H1587" s="176"/>
      <c r="I1587" s="176"/>
      <c r="K1587" s="175"/>
      <c r="L1587" s="175"/>
      <c r="M1587" s="175"/>
      <c r="N1587" s="175"/>
      <c r="O1587" s="175"/>
      <c r="P1587" s="175"/>
      <c r="Q1587" s="175"/>
      <c r="R1587" s="200"/>
      <c r="S1587" s="175"/>
    </row>
    <row r="1588" spans="2:19" ht="12.75" customHeight="1">
      <c r="B1588" s="175"/>
      <c r="C1588" s="175"/>
      <c r="D1588" s="176"/>
      <c r="E1588" s="176"/>
      <c r="F1588" s="176"/>
      <c r="G1588" s="213"/>
      <c r="H1588" s="176"/>
      <c r="I1588" s="176"/>
      <c r="K1588" s="175"/>
      <c r="L1588" s="175"/>
      <c r="M1588" s="175"/>
      <c r="N1588" s="175"/>
      <c r="O1588" s="175"/>
      <c r="P1588" s="175"/>
      <c r="Q1588" s="175"/>
      <c r="R1588" s="200"/>
      <c r="S1588" s="175"/>
    </row>
    <row r="1589" spans="2:19" ht="12.75" customHeight="1">
      <c r="B1589" s="175"/>
      <c r="C1589" s="175"/>
      <c r="D1589" s="176"/>
      <c r="E1589" s="176"/>
      <c r="F1589" s="176"/>
      <c r="G1589" s="213"/>
      <c r="H1589" s="176"/>
      <c r="I1589" s="176"/>
      <c r="K1589" s="175"/>
      <c r="L1589" s="175"/>
      <c r="M1589" s="175"/>
      <c r="N1589" s="175"/>
      <c r="O1589" s="175"/>
      <c r="P1589" s="175"/>
      <c r="Q1589" s="175"/>
      <c r="R1589" s="200"/>
      <c r="S1589" s="175"/>
    </row>
    <row r="1590" spans="2:19" ht="12.75" customHeight="1">
      <c r="B1590" s="175"/>
      <c r="C1590" s="175"/>
      <c r="D1590" s="176"/>
      <c r="E1590" s="176"/>
      <c r="F1590" s="176"/>
      <c r="G1590" s="213"/>
      <c r="H1590" s="176"/>
      <c r="I1590" s="176"/>
      <c r="K1590" s="175"/>
      <c r="L1590" s="175"/>
      <c r="M1590" s="175"/>
      <c r="N1590" s="175"/>
      <c r="O1590" s="175"/>
      <c r="P1590" s="175"/>
      <c r="Q1590" s="175"/>
      <c r="R1590" s="200"/>
      <c r="S1590" s="175"/>
    </row>
    <row r="1591" spans="2:19" ht="12.75" customHeight="1">
      <c r="B1591" s="175"/>
      <c r="C1591" s="175"/>
      <c r="D1591" s="176"/>
      <c r="E1591" s="176"/>
      <c r="F1591" s="176"/>
      <c r="G1591" s="213"/>
      <c r="H1591" s="176"/>
      <c r="I1591" s="176"/>
      <c r="K1591" s="175"/>
      <c r="L1591" s="175"/>
      <c r="M1591" s="175"/>
      <c r="N1591" s="175"/>
      <c r="O1591" s="175"/>
      <c r="P1591" s="175"/>
      <c r="Q1591" s="175"/>
      <c r="R1591" s="200"/>
      <c r="S1591" s="175"/>
    </row>
    <row r="1592" spans="2:19" ht="12.75" customHeight="1">
      <c r="B1592" s="175"/>
      <c r="C1592" s="175"/>
      <c r="D1592" s="176"/>
      <c r="E1592" s="176"/>
      <c r="F1592" s="176"/>
      <c r="G1592" s="213"/>
      <c r="H1592" s="176"/>
      <c r="I1592" s="176"/>
      <c r="K1592" s="175"/>
      <c r="L1592" s="175"/>
      <c r="M1592" s="175"/>
      <c r="N1592" s="175"/>
      <c r="O1592" s="175"/>
      <c r="P1592" s="175"/>
      <c r="Q1592" s="175"/>
      <c r="R1592" s="200"/>
      <c r="S1592" s="175"/>
    </row>
    <row r="1593" spans="2:19" ht="12.75" customHeight="1">
      <c r="B1593" s="175"/>
      <c r="C1593" s="175"/>
      <c r="D1593" s="176"/>
      <c r="E1593" s="176"/>
      <c r="F1593" s="176"/>
      <c r="G1593" s="213"/>
      <c r="H1593" s="176"/>
      <c r="I1593" s="176"/>
      <c r="K1593" s="175"/>
      <c r="L1593" s="175"/>
      <c r="M1593" s="175"/>
      <c r="N1593" s="175"/>
      <c r="O1593" s="175"/>
      <c r="P1593" s="175"/>
      <c r="Q1593" s="175"/>
      <c r="R1593" s="200"/>
      <c r="S1593" s="175"/>
    </row>
    <row r="1594" spans="2:19" ht="12.75" customHeight="1">
      <c r="B1594" s="175"/>
      <c r="C1594" s="175"/>
      <c r="D1594" s="176"/>
      <c r="E1594" s="176"/>
      <c r="F1594" s="176"/>
      <c r="G1594" s="213"/>
      <c r="H1594" s="176"/>
      <c r="I1594" s="176"/>
      <c r="K1594" s="175"/>
      <c r="L1594" s="175"/>
      <c r="M1594" s="175"/>
      <c r="N1594" s="175"/>
      <c r="O1594" s="175"/>
      <c r="P1594" s="175"/>
      <c r="Q1594" s="175"/>
      <c r="R1594" s="200"/>
      <c r="S1594" s="175"/>
    </row>
    <row r="1595" spans="2:19" ht="12.75" customHeight="1">
      <c r="B1595" s="175"/>
      <c r="C1595" s="175"/>
      <c r="D1595" s="176"/>
      <c r="E1595" s="176"/>
      <c r="F1595" s="176"/>
      <c r="G1595" s="213"/>
      <c r="H1595" s="176"/>
      <c r="I1595" s="176"/>
      <c r="K1595" s="175"/>
      <c r="L1595" s="175"/>
      <c r="M1595" s="175"/>
      <c r="N1595" s="175"/>
      <c r="O1595" s="175"/>
      <c r="P1595" s="175"/>
      <c r="Q1595" s="175"/>
      <c r="R1595" s="200"/>
      <c r="S1595" s="175"/>
    </row>
    <row r="1596" spans="2:19" ht="12.75" customHeight="1">
      <c r="B1596" s="175"/>
      <c r="C1596" s="175"/>
      <c r="D1596" s="176"/>
      <c r="E1596" s="176"/>
      <c r="F1596" s="176"/>
      <c r="G1596" s="213"/>
      <c r="H1596" s="176"/>
      <c r="I1596" s="176"/>
      <c r="K1596" s="175"/>
      <c r="L1596" s="175"/>
      <c r="M1596" s="175"/>
      <c r="N1596" s="175"/>
      <c r="O1596" s="175"/>
      <c r="P1596" s="175"/>
      <c r="Q1596" s="175"/>
      <c r="R1596" s="200"/>
      <c r="S1596" s="175"/>
    </row>
    <row r="1597" spans="2:19" ht="12.75" customHeight="1">
      <c r="B1597" s="175"/>
      <c r="C1597" s="175"/>
      <c r="D1597" s="176"/>
      <c r="E1597" s="176"/>
      <c r="F1597" s="176"/>
      <c r="G1597" s="213"/>
      <c r="H1597" s="176"/>
      <c r="I1597" s="176"/>
      <c r="K1597" s="175"/>
      <c r="L1597" s="175"/>
      <c r="M1597" s="175"/>
      <c r="N1597" s="175"/>
      <c r="O1597" s="175"/>
      <c r="P1597" s="175"/>
      <c r="Q1597" s="175"/>
      <c r="R1597" s="200"/>
      <c r="S1597" s="175"/>
    </row>
    <row r="1598" spans="2:19" ht="12.75" customHeight="1">
      <c r="B1598" s="175"/>
      <c r="C1598" s="175"/>
      <c r="D1598" s="176"/>
      <c r="E1598" s="176"/>
      <c r="F1598" s="176"/>
      <c r="G1598" s="213"/>
      <c r="H1598" s="176"/>
      <c r="I1598" s="176"/>
      <c r="K1598" s="175"/>
      <c r="L1598" s="175"/>
      <c r="M1598" s="175"/>
      <c r="N1598" s="175"/>
      <c r="O1598" s="175"/>
      <c r="P1598" s="175"/>
      <c r="Q1598" s="175"/>
      <c r="R1598" s="200"/>
      <c r="S1598" s="175"/>
    </row>
    <row r="1599" spans="2:19" ht="12.75" customHeight="1">
      <c r="B1599" s="175"/>
      <c r="C1599" s="175"/>
      <c r="D1599" s="176"/>
      <c r="E1599" s="176"/>
      <c r="F1599" s="176"/>
      <c r="G1599" s="213"/>
      <c r="H1599" s="176"/>
      <c r="I1599" s="176"/>
      <c r="K1599" s="175"/>
      <c r="L1599" s="175"/>
      <c r="M1599" s="175"/>
      <c r="N1599" s="175"/>
      <c r="O1599" s="175"/>
      <c r="P1599" s="175"/>
      <c r="Q1599" s="175"/>
      <c r="R1599" s="200"/>
      <c r="S1599" s="175"/>
    </row>
    <row r="1600" spans="2:19" ht="12.75" customHeight="1">
      <c r="B1600" s="175"/>
      <c r="C1600" s="175"/>
      <c r="D1600" s="176"/>
      <c r="E1600" s="176"/>
      <c r="F1600" s="176"/>
      <c r="G1600" s="213"/>
      <c r="H1600" s="176"/>
      <c r="I1600" s="176"/>
      <c r="K1600" s="175"/>
      <c r="L1600" s="175"/>
      <c r="M1600" s="175"/>
      <c r="N1600" s="175"/>
      <c r="O1600" s="175"/>
      <c r="P1600" s="175"/>
      <c r="Q1600" s="175"/>
      <c r="R1600" s="200"/>
      <c r="S1600" s="175"/>
    </row>
    <row r="1601" spans="2:19" ht="12.75" customHeight="1">
      <c r="B1601" s="175"/>
      <c r="C1601" s="175"/>
      <c r="D1601" s="176"/>
      <c r="E1601" s="176"/>
      <c r="F1601" s="176"/>
      <c r="G1601" s="213"/>
      <c r="H1601" s="176"/>
      <c r="I1601" s="176"/>
      <c r="K1601" s="175"/>
      <c r="L1601" s="175"/>
      <c r="M1601" s="175"/>
      <c r="N1601" s="175"/>
      <c r="O1601" s="175"/>
      <c r="P1601" s="175"/>
      <c r="Q1601" s="175"/>
      <c r="R1601" s="200"/>
      <c r="S1601" s="175"/>
    </row>
    <row r="1602" spans="2:19" ht="12.75" customHeight="1">
      <c r="B1602" s="175"/>
      <c r="C1602" s="175"/>
      <c r="D1602" s="176"/>
      <c r="E1602" s="176"/>
      <c r="F1602" s="176"/>
      <c r="G1602" s="213"/>
      <c r="H1602" s="176"/>
      <c r="I1602" s="176"/>
      <c r="K1602" s="175"/>
      <c r="L1602" s="175"/>
      <c r="M1602" s="175"/>
      <c r="N1602" s="175"/>
      <c r="O1602" s="175"/>
      <c r="P1602" s="175"/>
      <c r="Q1602" s="175"/>
      <c r="R1602" s="200"/>
      <c r="S1602" s="175"/>
    </row>
    <row r="1603" spans="2:19" ht="12.75" customHeight="1">
      <c r="B1603" s="175"/>
      <c r="C1603" s="175"/>
      <c r="D1603" s="176"/>
      <c r="E1603" s="176"/>
      <c r="F1603" s="176"/>
      <c r="G1603" s="213"/>
      <c r="H1603" s="176"/>
      <c r="I1603" s="176"/>
      <c r="K1603" s="175"/>
      <c r="L1603" s="175"/>
      <c r="M1603" s="175"/>
      <c r="N1603" s="175"/>
      <c r="O1603" s="175"/>
      <c r="P1603" s="175"/>
      <c r="Q1603" s="175"/>
      <c r="R1603" s="200"/>
      <c r="S1603" s="175"/>
    </row>
    <row r="1604" spans="2:19" ht="12.75" customHeight="1">
      <c r="B1604" s="175"/>
      <c r="C1604" s="175"/>
      <c r="D1604" s="176"/>
      <c r="E1604" s="176"/>
      <c r="F1604" s="176"/>
      <c r="G1604" s="213"/>
      <c r="H1604" s="176"/>
      <c r="I1604" s="176"/>
      <c r="K1604" s="175"/>
      <c r="L1604" s="175"/>
      <c r="M1604" s="175"/>
      <c r="N1604" s="175"/>
      <c r="O1604" s="175"/>
      <c r="P1604" s="175"/>
      <c r="Q1604" s="175"/>
      <c r="R1604" s="200"/>
      <c r="S1604" s="175"/>
    </row>
    <row r="1605" spans="2:19" ht="12.75" customHeight="1">
      <c r="B1605" s="175"/>
      <c r="C1605" s="175"/>
      <c r="D1605" s="176"/>
      <c r="E1605" s="176"/>
      <c r="F1605" s="176"/>
      <c r="G1605" s="213"/>
      <c r="H1605" s="176"/>
      <c r="I1605" s="176"/>
      <c r="K1605" s="175"/>
      <c r="L1605" s="175"/>
      <c r="M1605" s="175"/>
      <c r="N1605" s="175"/>
      <c r="O1605" s="175"/>
      <c r="P1605" s="175"/>
      <c r="Q1605" s="175"/>
      <c r="R1605" s="200"/>
      <c r="S1605" s="175"/>
    </row>
    <row r="1606" spans="2:19" ht="12.75" customHeight="1">
      <c r="B1606" s="175"/>
      <c r="C1606" s="175"/>
      <c r="D1606" s="176"/>
      <c r="E1606" s="176"/>
      <c r="F1606" s="176"/>
      <c r="G1606" s="213"/>
      <c r="H1606" s="176"/>
      <c r="I1606" s="176"/>
      <c r="K1606" s="175"/>
      <c r="L1606" s="175"/>
      <c r="M1606" s="175"/>
      <c r="N1606" s="175"/>
      <c r="O1606" s="175"/>
      <c r="P1606" s="175"/>
      <c r="Q1606" s="175"/>
      <c r="R1606" s="200"/>
      <c r="S1606" s="175"/>
    </row>
    <row r="1607" spans="2:19" ht="12.75" customHeight="1">
      <c r="B1607" s="175"/>
      <c r="C1607" s="175"/>
      <c r="D1607" s="176"/>
      <c r="E1607" s="176"/>
      <c r="F1607" s="176"/>
      <c r="G1607" s="213"/>
      <c r="H1607" s="176"/>
      <c r="I1607" s="176"/>
      <c r="K1607" s="175"/>
      <c r="L1607" s="175"/>
      <c r="M1607" s="175"/>
      <c r="N1607" s="175"/>
      <c r="O1607" s="175"/>
      <c r="P1607" s="175"/>
      <c r="Q1607" s="175"/>
      <c r="R1607" s="200"/>
      <c r="S1607" s="175"/>
    </row>
    <row r="1608" spans="2:19" ht="12.75" customHeight="1">
      <c r="B1608" s="175"/>
      <c r="C1608" s="175"/>
      <c r="D1608" s="176"/>
      <c r="E1608" s="176"/>
      <c r="F1608" s="176"/>
      <c r="G1608" s="213"/>
      <c r="H1608" s="176"/>
      <c r="I1608" s="176"/>
      <c r="K1608" s="175"/>
      <c r="L1608" s="175"/>
      <c r="M1608" s="175"/>
      <c r="N1608" s="175"/>
      <c r="O1608" s="175"/>
      <c r="P1608" s="175"/>
      <c r="Q1608" s="175"/>
      <c r="R1608" s="200"/>
      <c r="S1608" s="175"/>
    </row>
    <row r="1609" spans="2:19" ht="12.75" customHeight="1">
      <c r="B1609" s="175"/>
      <c r="C1609" s="175"/>
      <c r="D1609" s="176"/>
      <c r="E1609" s="176"/>
      <c r="F1609" s="176"/>
      <c r="G1609" s="213"/>
      <c r="H1609" s="176"/>
      <c r="I1609" s="176"/>
      <c r="K1609" s="175"/>
      <c r="L1609" s="175"/>
      <c r="M1609" s="175"/>
      <c r="N1609" s="175"/>
      <c r="O1609" s="175"/>
      <c r="P1609" s="175"/>
      <c r="Q1609" s="175"/>
      <c r="R1609" s="200"/>
      <c r="S1609" s="175"/>
    </row>
    <row r="1610" spans="2:19" ht="12.75" customHeight="1">
      <c r="B1610" s="175"/>
      <c r="C1610" s="175"/>
      <c r="D1610" s="176"/>
      <c r="E1610" s="176"/>
      <c r="F1610" s="176"/>
      <c r="G1610" s="213"/>
      <c r="H1610" s="176"/>
      <c r="I1610" s="176"/>
      <c r="K1610" s="175"/>
      <c r="L1610" s="175"/>
      <c r="M1610" s="175"/>
      <c r="N1610" s="175"/>
      <c r="O1610" s="175"/>
      <c r="P1610" s="175"/>
      <c r="Q1610" s="175"/>
      <c r="R1610" s="200"/>
      <c r="S1610" s="175"/>
    </row>
    <row r="1611" spans="2:19" ht="12.75" customHeight="1">
      <c r="B1611" s="175"/>
      <c r="C1611" s="175"/>
      <c r="D1611" s="176"/>
      <c r="E1611" s="176"/>
      <c r="F1611" s="176"/>
      <c r="G1611" s="213"/>
      <c r="H1611" s="176"/>
      <c r="I1611" s="176"/>
      <c r="K1611" s="175"/>
      <c r="L1611" s="175"/>
      <c r="M1611" s="175"/>
      <c r="N1611" s="175"/>
      <c r="O1611" s="175"/>
      <c r="P1611" s="175"/>
      <c r="Q1611" s="175"/>
      <c r="R1611" s="200"/>
      <c r="S1611" s="175"/>
    </row>
    <row r="1612" spans="2:19" ht="12.75" customHeight="1">
      <c r="B1612" s="175"/>
      <c r="C1612" s="175"/>
      <c r="D1612" s="176"/>
      <c r="E1612" s="176"/>
      <c r="F1612" s="176"/>
      <c r="G1612" s="213"/>
      <c r="H1612" s="176"/>
      <c r="I1612" s="176"/>
      <c r="K1612" s="175"/>
      <c r="L1612" s="175"/>
      <c r="M1612" s="175"/>
      <c r="N1612" s="175"/>
      <c r="O1612" s="175"/>
      <c r="P1612" s="175"/>
      <c r="Q1612" s="175"/>
      <c r="R1612" s="200"/>
      <c r="S1612" s="175"/>
    </row>
    <row r="1613" spans="2:19" ht="12.75" customHeight="1">
      <c r="B1613" s="175"/>
      <c r="C1613" s="175"/>
      <c r="D1613" s="176"/>
      <c r="E1613" s="176"/>
      <c r="F1613" s="176"/>
      <c r="G1613" s="213"/>
      <c r="H1613" s="176"/>
      <c r="I1613" s="176"/>
      <c r="K1613" s="175"/>
      <c r="L1613" s="175"/>
      <c r="M1613" s="175"/>
      <c r="N1613" s="175"/>
      <c r="O1613" s="175"/>
      <c r="P1613" s="175"/>
      <c r="Q1613" s="175"/>
      <c r="R1613" s="200"/>
      <c r="S1613" s="175"/>
    </row>
    <row r="1614" spans="2:19" ht="12.75" customHeight="1">
      <c r="B1614" s="175"/>
      <c r="C1614" s="175"/>
      <c r="D1614" s="176"/>
      <c r="E1614" s="176"/>
      <c r="F1614" s="176"/>
      <c r="G1614" s="213"/>
      <c r="H1614" s="176"/>
      <c r="I1614" s="176"/>
      <c r="K1614" s="175"/>
      <c r="L1614" s="175"/>
      <c r="M1614" s="175"/>
      <c r="N1614" s="175"/>
      <c r="O1614" s="175"/>
      <c r="P1614" s="175"/>
      <c r="Q1614" s="175"/>
      <c r="R1614" s="200"/>
      <c r="S1614" s="175"/>
    </row>
    <row r="1615" spans="2:19" ht="12.75" customHeight="1">
      <c r="B1615" s="175"/>
      <c r="C1615" s="175"/>
      <c r="D1615" s="176"/>
      <c r="E1615" s="176"/>
      <c r="F1615" s="176"/>
      <c r="G1615" s="213"/>
      <c r="H1615" s="176"/>
      <c r="I1615" s="176"/>
      <c r="K1615" s="175"/>
      <c r="L1615" s="175"/>
      <c r="M1615" s="175"/>
      <c r="N1615" s="175"/>
      <c r="O1615" s="175"/>
      <c r="P1615" s="175"/>
      <c r="Q1615" s="175"/>
      <c r="R1615" s="200"/>
      <c r="S1615" s="175"/>
    </row>
    <row r="1616" spans="2:19" ht="12.75" customHeight="1">
      <c r="B1616" s="175"/>
      <c r="C1616" s="175"/>
      <c r="D1616" s="176"/>
      <c r="E1616" s="176"/>
      <c r="F1616" s="176"/>
      <c r="G1616" s="213"/>
      <c r="H1616" s="176"/>
      <c r="I1616" s="176"/>
      <c r="K1616" s="175"/>
      <c r="L1616" s="175"/>
      <c r="M1616" s="175"/>
      <c r="N1616" s="175"/>
      <c r="O1616" s="175"/>
      <c r="P1616" s="175"/>
      <c r="Q1616" s="175"/>
      <c r="R1616" s="200"/>
      <c r="S1616" s="175"/>
    </row>
    <row r="1617" spans="2:19" ht="12.75" customHeight="1">
      <c r="B1617" s="175"/>
      <c r="C1617" s="175"/>
      <c r="D1617" s="176"/>
      <c r="E1617" s="176"/>
      <c r="F1617" s="176"/>
      <c r="G1617" s="213"/>
      <c r="H1617" s="176"/>
      <c r="I1617" s="176"/>
      <c r="K1617" s="175"/>
      <c r="L1617" s="175"/>
      <c r="M1617" s="175"/>
      <c r="N1617" s="175"/>
      <c r="O1617" s="175"/>
      <c r="P1617" s="175"/>
      <c r="Q1617" s="175"/>
      <c r="R1617" s="200"/>
      <c r="S1617" s="175"/>
    </row>
    <row r="1618" spans="2:19" ht="12.75" customHeight="1">
      <c r="B1618" s="175"/>
      <c r="C1618" s="175"/>
      <c r="D1618" s="176"/>
      <c r="E1618" s="176"/>
      <c r="F1618" s="176"/>
      <c r="G1618" s="213"/>
      <c r="H1618" s="176"/>
      <c r="I1618" s="176"/>
      <c r="K1618" s="175"/>
      <c r="L1618" s="175"/>
      <c r="M1618" s="175"/>
      <c r="N1618" s="175"/>
      <c r="O1618" s="175"/>
      <c r="P1618" s="175"/>
      <c r="Q1618" s="175"/>
      <c r="R1618" s="200"/>
      <c r="S1618" s="175"/>
    </row>
    <row r="1619" spans="2:19" ht="12.75" customHeight="1">
      <c r="B1619" s="175"/>
      <c r="C1619" s="175"/>
      <c r="D1619" s="176"/>
      <c r="E1619" s="176"/>
      <c r="F1619" s="176"/>
      <c r="G1619" s="213"/>
      <c r="H1619" s="176"/>
      <c r="I1619" s="176"/>
      <c r="K1619" s="175"/>
      <c r="L1619" s="175"/>
      <c r="M1619" s="175"/>
      <c r="N1619" s="175"/>
      <c r="O1619" s="175"/>
      <c r="P1619" s="175"/>
      <c r="Q1619" s="175"/>
      <c r="R1619" s="200"/>
      <c r="S1619" s="175"/>
    </row>
    <row r="1620" spans="2:19" ht="12.75" customHeight="1">
      <c r="B1620" s="175"/>
      <c r="C1620" s="175"/>
      <c r="D1620" s="176"/>
      <c r="E1620" s="176"/>
      <c r="F1620" s="176"/>
      <c r="G1620" s="213"/>
      <c r="H1620" s="176"/>
      <c r="I1620" s="176"/>
      <c r="K1620" s="175"/>
      <c r="L1620" s="175"/>
      <c r="M1620" s="175"/>
      <c r="N1620" s="175"/>
      <c r="O1620" s="175"/>
      <c r="P1620" s="175"/>
      <c r="Q1620" s="175"/>
      <c r="R1620" s="200"/>
      <c r="S1620" s="175"/>
    </row>
    <row r="1621" spans="2:19" ht="12.75" customHeight="1">
      <c r="B1621" s="175"/>
      <c r="C1621" s="175"/>
      <c r="D1621" s="176"/>
      <c r="E1621" s="176"/>
      <c r="F1621" s="176"/>
      <c r="G1621" s="213"/>
      <c r="H1621" s="176"/>
      <c r="I1621" s="176"/>
      <c r="K1621" s="175"/>
      <c r="L1621" s="175"/>
      <c r="M1621" s="175"/>
      <c r="N1621" s="175"/>
      <c r="O1621" s="175"/>
      <c r="P1621" s="175"/>
      <c r="Q1621" s="175"/>
      <c r="R1621" s="200"/>
      <c r="S1621" s="175"/>
    </row>
    <row r="1622" spans="2:19" ht="12.75" customHeight="1">
      <c r="B1622" s="175"/>
      <c r="C1622" s="175"/>
      <c r="D1622" s="176"/>
      <c r="E1622" s="176"/>
      <c r="F1622" s="176"/>
      <c r="G1622" s="213"/>
      <c r="H1622" s="176"/>
      <c r="I1622" s="176"/>
      <c r="K1622" s="175"/>
      <c r="L1622" s="175"/>
      <c r="M1622" s="175"/>
      <c r="N1622" s="175"/>
      <c r="O1622" s="175"/>
      <c r="P1622" s="175"/>
      <c r="Q1622" s="175"/>
      <c r="R1622" s="200"/>
      <c r="S1622" s="175"/>
    </row>
    <row r="1623" spans="2:19" ht="12.75" customHeight="1">
      <c r="B1623" s="175"/>
      <c r="C1623" s="175"/>
      <c r="D1623" s="176"/>
      <c r="E1623" s="176"/>
      <c r="F1623" s="176"/>
      <c r="G1623" s="213"/>
      <c r="H1623" s="176"/>
      <c r="I1623" s="176"/>
      <c r="K1623" s="175"/>
      <c r="L1623" s="175"/>
      <c r="M1623" s="175"/>
      <c r="N1623" s="175"/>
      <c r="O1623" s="175"/>
      <c r="P1623" s="175"/>
      <c r="Q1623" s="175"/>
      <c r="R1623" s="200"/>
      <c r="S1623" s="175"/>
    </row>
    <row r="1624" spans="2:19" ht="12.75" customHeight="1">
      <c r="B1624" s="175"/>
      <c r="C1624" s="175"/>
      <c r="D1624" s="176"/>
      <c r="E1624" s="176"/>
      <c r="F1624" s="176"/>
      <c r="G1624" s="213"/>
      <c r="H1624" s="176"/>
      <c r="I1624" s="176"/>
      <c r="K1624" s="175"/>
      <c r="L1624" s="175"/>
      <c r="M1624" s="175"/>
      <c r="N1624" s="175"/>
      <c r="O1624" s="175"/>
      <c r="P1624" s="175"/>
      <c r="Q1624" s="175"/>
      <c r="R1624" s="200"/>
      <c r="S1624" s="175"/>
    </row>
    <row r="1625" spans="2:19" ht="12.75" customHeight="1">
      <c r="B1625" s="175"/>
      <c r="C1625" s="175"/>
      <c r="D1625" s="176"/>
      <c r="E1625" s="176"/>
      <c r="F1625" s="176"/>
      <c r="G1625" s="213"/>
      <c r="H1625" s="176"/>
      <c r="I1625" s="176"/>
      <c r="K1625" s="175"/>
      <c r="L1625" s="175"/>
      <c r="M1625" s="175"/>
      <c r="N1625" s="175"/>
      <c r="O1625" s="175"/>
      <c r="P1625" s="175"/>
      <c r="Q1625" s="175"/>
      <c r="R1625" s="200"/>
      <c r="S1625" s="175"/>
    </row>
    <row r="1626" spans="2:19" ht="12.75" customHeight="1">
      <c r="B1626" s="175"/>
      <c r="C1626" s="175"/>
      <c r="D1626" s="176"/>
      <c r="E1626" s="176"/>
      <c r="F1626" s="176"/>
      <c r="G1626" s="213"/>
      <c r="H1626" s="176"/>
      <c r="I1626" s="176"/>
      <c r="K1626" s="175"/>
      <c r="L1626" s="175"/>
      <c r="M1626" s="175"/>
      <c r="N1626" s="175"/>
      <c r="O1626" s="175"/>
      <c r="P1626" s="175"/>
      <c r="Q1626" s="175"/>
      <c r="R1626" s="200"/>
      <c r="S1626" s="175"/>
    </row>
    <row r="1627" spans="2:19" ht="12.75" customHeight="1">
      <c r="B1627" s="175"/>
      <c r="C1627" s="175"/>
      <c r="D1627" s="176"/>
      <c r="E1627" s="176"/>
      <c r="F1627" s="176"/>
      <c r="G1627" s="213"/>
      <c r="H1627" s="176"/>
      <c r="I1627" s="176"/>
      <c r="K1627" s="175"/>
      <c r="L1627" s="175"/>
      <c r="M1627" s="175"/>
      <c r="N1627" s="175"/>
      <c r="O1627" s="175"/>
      <c r="P1627" s="175"/>
      <c r="Q1627" s="175"/>
      <c r="R1627" s="200"/>
      <c r="S1627" s="175"/>
    </row>
    <row r="1628" spans="2:19" ht="12.75" customHeight="1">
      <c r="B1628" s="175"/>
      <c r="C1628" s="175"/>
      <c r="D1628" s="176"/>
      <c r="E1628" s="176"/>
      <c r="F1628" s="176"/>
      <c r="G1628" s="213"/>
      <c r="H1628" s="176"/>
      <c r="I1628" s="176"/>
      <c r="K1628" s="175"/>
      <c r="L1628" s="175"/>
      <c r="M1628" s="175"/>
      <c r="N1628" s="175"/>
      <c r="O1628" s="175"/>
      <c r="P1628" s="175"/>
      <c r="Q1628" s="175"/>
      <c r="R1628" s="200"/>
      <c r="S1628" s="175"/>
    </row>
    <row r="1629" spans="2:19" ht="12.75" customHeight="1">
      <c r="B1629" s="175"/>
      <c r="C1629" s="175"/>
      <c r="D1629" s="176"/>
      <c r="E1629" s="176"/>
      <c r="F1629" s="176"/>
      <c r="G1629" s="213"/>
      <c r="H1629" s="176"/>
      <c r="I1629" s="176"/>
      <c r="K1629" s="175"/>
      <c r="L1629" s="175"/>
      <c r="M1629" s="175"/>
      <c r="N1629" s="175"/>
      <c r="O1629" s="175"/>
      <c r="P1629" s="175"/>
      <c r="Q1629" s="175"/>
      <c r="R1629" s="200"/>
      <c r="S1629" s="175"/>
    </row>
    <row r="1630" spans="2:19" ht="12.75" customHeight="1">
      <c r="B1630" s="175"/>
      <c r="C1630" s="175"/>
      <c r="D1630" s="176"/>
      <c r="E1630" s="176"/>
      <c r="F1630" s="176"/>
      <c r="G1630" s="213"/>
      <c r="H1630" s="176"/>
      <c r="I1630" s="176"/>
      <c r="K1630" s="175"/>
      <c r="L1630" s="175"/>
      <c r="M1630" s="175"/>
      <c r="N1630" s="175"/>
      <c r="O1630" s="175"/>
      <c r="P1630" s="175"/>
      <c r="Q1630" s="175"/>
      <c r="R1630" s="200"/>
      <c r="S1630" s="175"/>
    </row>
    <row r="1631" spans="2:19" ht="12.75" customHeight="1">
      <c r="B1631" s="175"/>
      <c r="C1631" s="175"/>
      <c r="D1631" s="176"/>
      <c r="E1631" s="176"/>
      <c r="F1631" s="176"/>
      <c r="G1631" s="213"/>
      <c r="H1631" s="176"/>
      <c r="I1631" s="176"/>
      <c r="K1631" s="175"/>
      <c r="L1631" s="175"/>
      <c r="M1631" s="175"/>
      <c r="N1631" s="175"/>
      <c r="O1631" s="175"/>
      <c r="P1631" s="175"/>
      <c r="Q1631" s="175"/>
      <c r="R1631" s="200"/>
      <c r="S1631" s="175"/>
    </row>
    <row r="1632" spans="2:19" ht="12.75" customHeight="1">
      <c r="B1632" s="175"/>
      <c r="C1632" s="175"/>
      <c r="D1632" s="176"/>
      <c r="E1632" s="176"/>
      <c r="F1632" s="176"/>
      <c r="G1632" s="213"/>
      <c r="H1632" s="176"/>
      <c r="I1632" s="176"/>
      <c r="K1632" s="175"/>
      <c r="L1632" s="175"/>
      <c r="M1632" s="175"/>
      <c r="N1632" s="175"/>
      <c r="O1632" s="175"/>
      <c r="P1632" s="175"/>
      <c r="Q1632" s="175"/>
      <c r="R1632" s="200"/>
      <c r="S1632" s="175"/>
    </row>
    <row r="1633" spans="2:19" ht="12.75" customHeight="1">
      <c r="B1633" s="175"/>
      <c r="C1633" s="175"/>
      <c r="D1633" s="176"/>
      <c r="E1633" s="176"/>
      <c r="F1633" s="176"/>
      <c r="G1633" s="213"/>
      <c r="H1633" s="176"/>
      <c r="I1633" s="176"/>
      <c r="K1633" s="175"/>
      <c r="L1633" s="175"/>
      <c r="M1633" s="175"/>
      <c r="N1633" s="175"/>
      <c r="O1633" s="175"/>
      <c r="P1633" s="175"/>
      <c r="Q1633" s="175"/>
      <c r="R1633" s="200"/>
      <c r="S1633" s="175"/>
    </row>
    <row r="1634" spans="2:19" ht="12.75" customHeight="1">
      <c r="B1634" s="175"/>
      <c r="C1634" s="175"/>
      <c r="D1634" s="176"/>
      <c r="E1634" s="176"/>
      <c r="F1634" s="176"/>
      <c r="G1634" s="213"/>
      <c r="H1634" s="176"/>
      <c r="I1634" s="176"/>
      <c r="K1634" s="175"/>
      <c r="L1634" s="175"/>
      <c r="M1634" s="175"/>
      <c r="N1634" s="175"/>
      <c r="O1634" s="175"/>
      <c r="P1634" s="175"/>
      <c r="Q1634" s="175"/>
      <c r="R1634" s="200"/>
      <c r="S1634" s="175"/>
    </row>
    <row r="1635" spans="2:19" ht="12.75" customHeight="1">
      <c r="B1635" s="175"/>
      <c r="C1635" s="175"/>
      <c r="D1635" s="176"/>
      <c r="E1635" s="176"/>
      <c r="F1635" s="176"/>
      <c r="G1635" s="213"/>
      <c r="H1635" s="176"/>
      <c r="I1635" s="176"/>
      <c r="K1635" s="175"/>
      <c r="L1635" s="175"/>
      <c r="M1635" s="175"/>
      <c r="N1635" s="175"/>
      <c r="O1635" s="175"/>
      <c r="P1635" s="175"/>
      <c r="Q1635" s="175"/>
      <c r="R1635" s="200"/>
      <c r="S1635" s="175"/>
    </row>
    <row r="1636" spans="2:19" ht="12.75" customHeight="1">
      <c r="B1636" s="175"/>
      <c r="C1636" s="175"/>
      <c r="D1636" s="176"/>
      <c r="E1636" s="176"/>
      <c r="F1636" s="176"/>
      <c r="G1636" s="213"/>
      <c r="H1636" s="176"/>
      <c r="I1636" s="176"/>
      <c r="K1636" s="175"/>
      <c r="L1636" s="175"/>
      <c r="M1636" s="175"/>
      <c r="N1636" s="175"/>
      <c r="O1636" s="175"/>
      <c r="P1636" s="175"/>
      <c r="Q1636" s="175"/>
      <c r="R1636" s="200"/>
      <c r="S1636" s="175"/>
    </row>
    <row r="1637" spans="2:19" ht="12.75" customHeight="1">
      <c r="B1637" s="175"/>
      <c r="C1637" s="175"/>
      <c r="D1637" s="176"/>
      <c r="E1637" s="176"/>
      <c r="F1637" s="176"/>
      <c r="G1637" s="213"/>
      <c r="H1637" s="176"/>
      <c r="I1637" s="176"/>
      <c r="K1637" s="175"/>
      <c r="L1637" s="175"/>
      <c r="M1637" s="175"/>
      <c r="N1637" s="175"/>
      <c r="O1637" s="175"/>
      <c r="P1637" s="175"/>
      <c r="Q1637" s="175"/>
      <c r="R1637" s="200"/>
      <c r="S1637" s="175"/>
    </row>
    <row r="1638" spans="2:19" ht="12.75" customHeight="1">
      <c r="B1638" s="175"/>
      <c r="C1638" s="175"/>
      <c r="D1638" s="176"/>
      <c r="E1638" s="176"/>
      <c r="F1638" s="176"/>
      <c r="G1638" s="213"/>
      <c r="H1638" s="176"/>
      <c r="I1638" s="176"/>
      <c r="K1638" s="175"/>
      <c r="L1638" s="175"/>
      <c r="M1638" s="175"/>
      <c r="N1638" s="175"/>
      <c r="O1638" s="175"/>
      <c r="P1638" s="175"/>
      <c r="Q1638" s="175"/>
      <c r="R1638" s="200"/>
      <c r="S1638" s="175"/>
    </row>
    <row r="1639" spans="2:19" ht="12.75" customHeight="1">
      <c r="B1639" s="175"/>
      <c r="C1639" s="175"/>
      <c r="D1639" s="176"/>
      <c r="E1639" s="176"/>
      <c r="F1639" s="176"/>
      <c r="G1639" s="213"/>
      <c r="H1639" s="176"/>
      <c r="I1639" s="176"/>
      <c r="K1639" s="175"/>
      <c r="L1639" s="175"/>
      <c r="M1639" s="175"/>
      <c r="N1639" s="175"/>
      <c r="O1639" s="175"/>
      <c r="P1639" s="175"/>
      <c r="Q1639" s="175"/>
      <c r="R1639" s="200"/>
      <c r="S1639" s="175"/>
    </row>
    <row r="1640" spans="2:19" ht="12.75" customHeight="1">
      <c r="B1640" s="175"/>
      <c r="C1640" s="175"/>
      <c r="D1640" s="176"/>
      <c r="E1640" s="176"/>
      <c r="F1640" s="176"/>
      <c r="G1640" s="213"/>
      <c r="H1640" s="176"/>
      <c r="I1640" s="176"/>
      <c r="K1640" s="175"/>
      <c r="L1640" s="175"/>
      <c r="M1640" s="175"/>
      <c r="N1640" s="175"/>
      <c r="O1640" s="175"/>
      <c r="P1640" s="175"/>
      <c r="Q1640" s="175"/>
      <c r="R1640" s="200"/>
      <c r="S1640" s="175"/>
    </row>
    <row r="1641" spans="2:19" ht="12.75" customHeight="1">
      <c r="B1641" s="175"/>
      <c r="C1641" s="175"/>
      <c r="D1641" s="176"/>
      <c r="E1641" s="176"/>
      <c r="F1641" s="176"/>
      <c r="G1641" s="213"/>
      <c r="H1641" s="176"/>
      <c r="I1641" s="176"/>
      <c r="K1641" s="175"/>
      <c r="L1641" s="175"/>
      <c r="M1641" s="175"/>
      <c r="N1641" s="175"/>
      <c r="O1641" s="175"/>
      <c r="P1641" s="175"/>
      <c r="Q1641" s="175"/>
      <c r="R1641" s="200"/>
      <c r="S1641" s="175"/>
    </row>
    <row r="1642" spans="2:19" ht="12.75" customHeight="1">
      <c r="B1642" s="175"/>
      <c r="C1642" s="175"/>
      <c r="D1642" s="176"/>
      <c r="E1642" s="176"/>
      <c r="F1642" s="176"/>
      <c r="G1642" s="213"/>
      <c r="H1642" s="176"/>
      <c r="I1642" s="176"/>
      <c r="K1642" s="175"/>
      <c r="L1642" s="175"/>
      <c r="M1642" s="175"/>
      <c r="N1642" s="175"/>
      <c r="O1642" s="175"/>
      <c r="P1642" s="175"/>
      <c r="Q1642" s="175"/>
      <c r="R1642" s="200"/>
      <c r="S1642" s="175"/>
    </row>
    <row r="1643" spans="2:19" ht="12.75" customHeight="1">
      <c r="B1643" s="175"/>
      <c r="C1643" s="175"/>
      <c r="D1643" s="176"/>
      <c r="E1643" s="176"/>
      <c r="F1643" s="176"/>
      <c r="G1643" s="213"/>
      <c r="H1643" s="176"/>
      <c r="I1643" s="176"/>
      <c r="K1643" s="175"/>
      <c r="L1643" s="175"/>
      <c r="M1643" s="175"/>
      <c r="N1643" s="175"/>
      <c r="O1643" s="175"/>
      <c r="P1643" s="175"/>
      <c r="Q1643" s="175"/>
      <c r="R1643" s="200"/>
      <c r="S1643" s="175"/>
    </row>
    <row r="1644" spans="2:19" ht="12.75" customHeight="1">
      <c r="B1644" s="175"/>
      <c r="C1644" s="175"/>
      <c r="D1644" s="176"/>
      <c r="E1644" s="176"/>
      <c r="F1644" s="176"/>
      <c r="G1644" s="213"/>
      <c r="H1644" s="176"/>
      <c r="I1644" s="176"/>
      <c r="K1644" s="175"/>
      <c r="L1644" s="175"/>
      <c r="M1644" s="175"/>
      <c r="N1644" s="175"/>
      <c r="O1644" s="175"/>
      <c r="P1644" s="175"/>
      <c r="Q1644" s="175"/>
      <c r="R1644" s="200"/>
      <c r="S1644" s="175"/>
    </row>
    <row r="1645" spans="2:19" ht="12.75" customHeight="1">
      <c r="B1645" s="175"/>
      <c r="C1645" s="175"/>
      <c r="D1645" s="176"/>
      <c r="E1645" s="176"/>
      <c r="F1645" s="176"/>
      <c r="G1645" s="213"/>
      <c r="H1645" s="176"/>
      <c r="I1645" s="176"/>
      <c r="K1645" s="175"/>
      <c r="L1645" s="175"/>
      <c r="M1645" s="175"/>
      <c r="N1645" s="175"/>
      <c r="O1645" s="175"/>
      <c r="P1645" s="175"/>
      <c r="Q1645" s="175"/>
      <c r="R1645" s="200"/>
      <c r="S1645" s="175"/>
    </row>
    <row r="1646" spans="2:19" ht="12.75" customHeight="1">
      <c r="B1646" s="175"/>
      <c r="C1646" s="175"/>
      <c r="D1646" s="176"/>
      <c r="E1646" s="176"/>
      <c r="F1646" s="176"/>
      <c r="G1646" s="213"/>
      <c r="H1646" s="176"/>
      <c r="I1646" s="176"/>
      <c r="K1646" s="175"/>
      <c r="L1646" s="175"/>
      <c r="M1646" s="175"/>
      <c r="N1646" s="175"/>
      <c r="O1646" s="175"/>
      <c r="P1646" s="175"/>
      <c r="Q1646" s="175"/>
      <c r="R1646" s="200"/>
      <c r="S1646" s="175"/>
    </row>
    <row r="1647" spans="2:19" ht="12.75" customHeight="1">
      <c r="B1647" s="175"/>
      <c r="C1647" s="175"/>
      <c r="D1647" s="176"/>
      <c r="E1647" s="176"/>
      <c r="F1647" s="176"/>
      <c r="G1647" s="213"/>
      <c r="H1647" s="176"/>
      <c r="I1647" s="176"/>
      <c r="K1647" s="175"/>
      <c r="L1647" s="175"/>
      <c r="M1647" s="175"/>
      <c r="N1647" s="175"/>
      <c r="O1647" s="175"/>
      <c r="P1647" s="175"/>
      <c r="Q1647" s="175"/>
      <c r="R1647" s="200"/>
      <c r="S1647" s="175"/>
    </row>
    <row r="1648" spans="2:19" ht="12.75" customHeight="1">
      <c r="B1648" s="175"/>
      <c r="C1648" s="175"/>
      <c r="D1648" s="176"/>
      <c r="E1648" s="176"/>
      <c r="F1648" s="176"/>
      <c r="G1648" s="213"/>
      <c r="H1648" s="176"/>
      <c r="I1648" s="176"/>
      <c r="K1648" s="175"/>
      <c r="L1648" s="175"/>
      <c r="M1648" s="175"/>
      <c r="N1648" s="175"/>
      <c r="O1648" s="175"/>
      <c r="P1648" s="175"/>
      <c r="Q1648" s="175"/>
      <c r="R1648" s="200"/>
      <c r="S1648" s="175"/>
    </row>
    <row r="1649" spans="2:19" ht="12.75" customHeight="1">
      <c r="B1649" s="175"/>
      <c r="C1649" s="175"/>
      <c r="D1649" s="176"/>
      <c r="E1649" s="176"/>
      <c r="F1649" s="176"/>
      <c r="G1649" s="213"/>
      <c r="H1649" s="176"/>
      <c r="I1649" s="176"/>
      <c r="K1649" s="175"/>
      <c r="L1649" s="175"/>
      <c r="M1649" s="175"/>
      <c r="N1649" s="175"/>
      <c r="O1649" s="175"/>
      <c r="P1649" s="175"/>
      <c r="Q1649" s="175"/>
      <c r="R1649" s="200"/>
      <c r="S1649" s="175"/>
    </row>
    <row r="1650" spans="2:19" ht="12.75" customHeight="1">
      <c r="B1650" s="175"/>
      <c r="C1650" s="175"/>
      <c r="D1650" s="176"/>
      <c r="E1650" s="176"/>
      <c r="F1650" s="176"/>
      <c r="G1650" s="213"/>
      <c r="H1650" s="176"/>
      <c r="I1650" s="176"/>
      <c r="K1650" s="175"/>
      <c r="L1650" s="175"/>
      <c r="M1650" s="175"/>
      <c r="N1650" s="175"/>
      <c r="O1650" s="175"/>
      <c r="P1650" s="175"/>
      <c r="Q1650" s="175"/>
      <c r="R1650" s="200"/>
      <c r="S1650" s="175"/>
    </row>
    <row r="1651" spans="2:19" ht="12.75" customHeight="1">
      <c r="B1651" s="175"/>
      <c r="C1651" s="175"/>
      <c r="D1651" s="176"/>
      <c r="E1651" s="176"/>
      <c r="F1651" s="176"/>
      <c r="G1651" s="213"/>
      <c r="H1651" s="176"/>
      <c r="I1651" s="176"/>
      <c r="K1651" s="175"/>
      <c r="L1651" s="175"/>
      <c r="M1651" s="175"/>
      <c r="N1651" s="175"/>
      <c r="O1651" s="175"/>
      <c r="P1651" s="175"/>
      <c r="Q1651" s="175"/>
      <c r="R1651" s="200"/>
      <c r="S1651" s="175"/>
    </row>
    <row r="1652" spans="2:19" ht="12.75" customHeight="1">
      <c r="B1652" s="175"/>
      <c r="C1652" s="175"/>
      <c r="D1652" s="176"/>
      <c r="E1652" s="176"/>
      <c r="F1652" s="176"/>
      <c r="G1652" s="213"/>
      <c r="H1652" s="176"/>
      <c r="I1652" s="176"/>
      <c r="K1652" s="175"/>
      <c r="L1652" s="175"/>
      <c r="M1652" s="175"/>
      <c r="N1652" s="175"/>
      <c r="O1652" s="175"/>
      <c r="P1652" s="175"/>
      <c r="Q1652" s="175"/>
      <c r="R1652" s="200"/>
      <c r="S1652" s="175"/>
    </row>
    <row r="1653" spans="2:19" ht="12.75" customHeight="1">
      <c r="B1653" s="175"/>
      <c r="C1653" s="175"/>
      <c r="D1653" s="176"/>
      <c r="E1653" s="176"/>
      <c r="F1653" s="176"/>
      <c r="G1653" s="213"/>
      <c r="H1653" s="176"/>
      <c r="I1653" s="176"/>
      <c r="K1653" s="175"/>
      <c r="L1653" s="175"/>
      <c r="M1653" s="175"/>
      <c r="N1653" s="175"/>
      <c r="O1653" s="175"/>
      <c r="P1653" s="175"/>
      <c r="Q1653" s="175"/>
      <c r="R1653" s="200"/>
      <c r="S1653" s="175"/>
    </row>
    <row r="1654" spans="2:19" ht="12.75" customHeight="1">
      <c r="B1654" s="175"/>
      <c r="C1654" s="175"/>
      <c r="D1654" s="176"/>
      <c r="E1654" s="176"/>
      <c r="F1654" s="176"/>
      <c r="G1654" s="213"/>
      <c r="H1654" s="176"/>
      <c r="I1654" s="176"/>
      <c r="K1654" s="175"/>
      <c r="L1654" s="175"/>
      <c r="M1654" s="175"/>
      <c r="N1654" s="175"/>
      <c r="O1654" s="175"/>
      <c r="P1654" s="175"/>
      <c r="Q1654" s="175"/>
      <c r="R1654" s="200"/>
      <c r="S1654" s="175"/>
    </row>
    <row r="1655" spans="2:19" ht="12.75" customHeight="1">
      <c r="B1655" s="175"/>
      <c r="C1655" s="175"/>
      <c r="D1655" s="176"/>
      <c r="E1655" s="176"/>
      <c r="F1655" s="176"/>
      <c r="G1655" s="213"/>
      <c r="H1655" s="176"/>
      <c r="I1655" s="176"/>
      <c r="K1655" s="175"/>
      <c r="L1655" s="175"/>
      <c r="M1655" s="175"/>
      <c r="N1655" s="175"/>
      <c r="O1655" s="175"/>
      <c r="P1655" s="175"/>
      <c r="Q1655" s="175"/>
      <c r="R1655" s="200"/>
      <c r="S1655" s="175"/>
    </row>
    <row r="1656" spans="2:19" ht="12.75" customHeight="1">
      <c r="B1656" s="175"/>
      <c r="C1656" s="175"/>
      <c r="D1656" s="176"/>
      <c r="E1656" s="176"/>
      <c r="F1656" s="176"/>
      <c r="G1656" s="213"/>
      <c r="H1656" s="176"/>
      <c r="I1656" s="176"/>
      <c r="K1656" s="175"/>
      <c r="L1656" s="175"/>
      <c r="M1656" s="175"/>
      <c r="N1656" s="175"/>
      <c r="O1656" s="175"/>
      <c r="P1656" s="175"/>
      <c r="Q1656" s="175"/>
      <c r="R1656" s="200"/>
      <c r="S1656" s="175"/>
    </row>
    <row r="1657" spans="2:19" ht="12.75" customHeight="1">
      <c r="B1657" s="175"/>
      <c r="C1657" s="175"/>
      <c r="D1657" s="176"/>
      <c r="E1657" s="176"/>
      <c r="F1657" s="176"/>
      <c r="G1657" s="213"/>
      <c r="H1657" s="176"/>
      <c r="I1657" s="176"/>
      <c r="K1657" s="175"/>
      <c r="L1657" s="175"/>
      <c r="M1657" s="175"/>
      <c r="N1657" s="175"/>
      <c r="O1657" s="175"/>
      <c r="P1657" s="175"/>
      <c r="Q1657" s="175"/>
      <c r="R1657" s="200"/>
      <c r="S1657" s="175"/>
    </row>
    <row r="1658" spans="2:19" ht="12.75" customHeight="1">
      <c r="B1658" s="175"/>
      <c r="C1658" s="175"/>
      <c r="D1658" s="176"/>
      <c r="E1658" s="176"/>
      <c r="F1658" s="176"/>
      <c r="G1658" s="213"/>
      <c r="H1658" s="176"/>
      <c r="I1658" s="176"/>
      <c r="K1658" s="175"/>
      <c r="L1658" s="175"/>
      <c r="M1658" s="175"/>
      <c r="N1658" s="175"/>
      <c r="O1658" s="175"/>
      <c r="P1658" s="175"/>
      <c r="Q1658" s="175"/>
      <c r="R1658" s="200"/>
      <c r="S1658" s="175"/>
    </row>
    <row r="1659" spans="2:19" ht="12.75" customHeight="1">
      <c r="B1659" s="175"/>
      <c r="C1659" s="175"/>
      <c r="D1659" s="176"/>
      <c r="E1659" s="176"/>
      <c r="F1659" s="176"/>
      <c r="G1659" s="213"/>
      <c r="H1659" s="176"/>
      <c r="I1659" s="176"/>
      <c r="K1659" s="175"/>
      <c r="L1659" s="175"/>
      <c r="M1659" s="175"/>
      <c r="N1659" s="175"/>
      <c r="O1659" s="175"/>
      <c r="P1659" s="175"/>
      <c r="Q1659" s="175"/>
      <c r="R1659" s="200"/>
      <c r="S1659" s="175"/>
    </row>
    <row r="1660" spans="2:19" ht="12.75" customHeight="1">
      <c r="B1660" s="175"/>
      <c r="C1660" s="175"/>
      <c r="D1660" s="176"/>
      <c r="E1660" s="176"/>
      <c r="F1660" s="176"/>
      <c r="G1660" s="213"/>
      <c r="H1660" s="176"/>
      <c r="I1660" s="176"/>
      <c r="K1660" s="175"/>
      <c r="L1660" s="175"/>
      <c r="M1660" s="175"/>
      <c r="N1660" s="175"/>
      <c r="O1660" s="175"/>
      <c r="P1660" s="175"/>
      <c r="Q1660" s="175"/>
      <c r="R1660" s="200"/>
      <c r="S1660" s="175"/>
    </row>
    <row r="1661" spans="2:19" ht="12.75" customHeight="1">
      <c r="B1661" s="175"/>
      <c r="C1661" s="175"/>
      <c r="D1661" s="176"/>
      <c r="E1661" s="176"/>
      <c r="F1661" s="176"/>
      <c r="G1661" s="213"/>
      <c r="H1661" s="176"/>
      <c r="I1661" s="176"/>
      <c r="K1661" s="175"/>
      <c r="L1661" s="175"/>
      <c r="M1661" s="175"/>
      <c r="N1661" s="175"/>
      <c r="O1661" s="175"/>
      <c r="P1661" s="175"/>
      <c r="Q1661" s="175"/>
      <c r="R1661" s="200"/>
      <c r="S1661" s="175"/>
    </row>
    <row r="1662" spans="2:19" ht="12.75" customHeight="1">
      <c r="B1662" s="175"/>
      <c r="C1662" s="175"/>
      <c r="D1662" s="176"/>
      <c r="E1662" s="176"/>
      <c r="F1662" s="176"/>
      <c r="G1662" s="213"/>
      <c r="H1662" s="176"/>
      <c r="I1662" s="176"/>
      <c r="K1662" s="175"/>
      <c r="L1662" s="175"/>
      <c r="M1662" s="175"/>
      <c r="N1662" s="175"/>
      <c r="O1662" s="175"/>
      <c r="P1662" s="175"/>
      <c r="Q1662" s="175"/>
      <c r="R1662" s="200"/>
      <c r="S1662" s="175"/>
    </row>
    <row r="1663" spans="2:19" ht="12.75" customHeight="1">
      <c r="B1663" s="175"/>
      <c r="C1663" s="175"/>
      <c r="D1663" s="176"/>
      <c r="E1663" s="176"/>
      <c r="F1663" s="176"/>
      <c r="G1663" s="213"/>
      <c r="H1663" s="176"/>
      <c r="I1663" s="176"/>
      <c r="K1663" s="175"/>
      <c r="L1663" s="175"/>
      <c r="M1663" s="175"/>
      <c r="N1663" s="175"/>
      <c r="O1663" s="175"/>
      <c r="P1663" s="175"/>
      <c r="Q1663" s="175"/>
      <c r="R1663" s="200"/>
      <c r="S1663" s="175"/>
    </row>
    <row r="1664" spans="2:19" ht="12.75" customHeight="1">
      <c r="B1664" s="175"/>
      <c r="C1664" s="175"/>
      <c r="D1664" s="176"/>
      <c r="E1664" s="176"/>
      <c r="F1664" s="176"/>
      <c r="G1664" s="213"/>
      <c r="H1664" s="176"/>
      <c r="I1664" s="176"/>
      <c r="K1664" s="175"/>
      <c r="L1664" s="175"/>
      <c r="M1664" s="175"/>
      <c r="N1664" s="175"/>
      <c r="O1664" s="175"/>
      <c r="P1664" s="175"/>
      <c r="Q1664" s="175"/>
      <c r="R1664" s="200"/>
      <c r="S1664" s="175"/>
    </row>
    <row r="1665" spans="2:19" ht="12.75" customHeight="1">
      <c r="B1665" s="175"/>
      <c r="C1665" s="175"/>
      <c r="D1665" s="176"/>
      <c r="E1665" s="176"/>
      <c r="F1665" s="176"/>
      <c r="G1665" s="213"/>
      <c r="H1665" s="176"/>
      <c r="I1665" s="176"/>
      <c r="K1665" s="175"/>
      <c r="L1665" s="175"/>
      <c r="M1665" s="175"/>
      <c r="N1665" s="175"/>
      <c r="O1665" s="175"/>
      <c r="P1665" s="175"/>
      <c r="Q1665" s="175"/>
      <c r="R1665" s="200"/>
      <c r="S1665" s="175"/>
    </row>
    <row r="1666" spans="2:19" ht="12.75" customHeight="1">
      <c r="B1666" s="175"/>
      <c r="C1666" s="175"/>
      <c r="D1666" s="176"/>
      <c r="E1666" s="176"/>
      <c r="F1666" s="176"/>
      <c r="G1666" s="213"/>
      <c r="H1666" s="176"/>
      <c r="I1666" s="176"/>
      <c r="K1666" s="175"/>
      <c r="L1666" s="175"/>
      <c r="M1666" s="175"/>
      <c r="N1666" s="175"/>
      <c r="O1666" s="175"/>
      <c r="P1666" s="175"/>
      <c r="Q1666" s="175"/>
      <c r="R1666" s="200"/>
      <c r="S1666" s="175"/>
    </row>
    <row r="1667" spans="2:19" ht="12.75" customHeight="1">
      <c r="B1667" s="175"/>
      <c r="C1667" s="175"/>
      <c r="D1667" s="176"/>
      <c r="E1667" s="176"/>
      <c r="F1667" s="176"/>
      <c r="G1667" s="213"/>
      <c r="H1667" s="176"/>
      <c r="I1667" s="176"/>
      <c r="K1667" s="175"/>
      <c r="L1667" s="175"/>
      <c r="M1667" s="175"/>
      <c r="N1667" s="175"/>
      <c r="O1667" s="175"/>
      <c r="P1667" s="175"/>
      <c r="Q1667" s="175"/>
      <c r="R1667" s="200"/>
      <c r="S1667" s="175"/>
    </row>
    <row r="1668" spans="2:19" ht="12.75" customHeight="1">
      <c r="B1668" s="175"/>
      <c r="C1668" s="175"/>
      <c r="D1668" s="176"/>
      <c r="E1668" s="176"/>
      <c r="F1668" s="176"/>
      <c r="G1668" s="213"/>
      <c r="H1668" s="176"/>
      <c r="I1668" s="176"/>
      <c r="K1668" s="175"/>
      <c r="L1668" s="175"/>
      <c r="M1668" s="175"/>
      <c r="N1668" s="175"/>
      <c r="O1668" s="175"/>
      <c r="P1668" s="175"/>
      <c r="Q1668" s="175"/>
      <c r="R1668" s="200"/>
      <c r="S1668" s="175"/>
    </row>
    <row r="1669" spans="2:19" ht="12.75" customHeight="1">
      <c r="B1669" s="175"/>
      <c r="C1669" s="175"/>
      <c r="D1669" s="176"/>
      <c r="E1669" s="176"/>
      <c r="F1669" s="176"/>
      <c r="G1669" s="213"/>
      <c r="H1669" s="176"/>
      <c r="I1669" s="176"/>
      <c r="K1669" s="175"/>
      <c r="L1669" s="175"/>
      <c r="M1669" s="175"/>
      <c r="N1669" s="175"/>
      <c r="O1669" s="175"/>
      <c r="P1669" s="175"/>
      <c r="Q1669" s="175"/>
      <c r="R1669" s="200"/>
      <c r="S1669" s="175"/>
    </row>
    <row r="1670" spans="2:19" ht="12.75" customHeight="1">
      <c r="B1670" s="175"/>
      <c r="C1670" s="175"/>
      <c r="D1670" s="176"/>
      <c r="E1670" s="176"/>
      <c r="F1670" s="176"/>
      <c r="G1670" s="213"/>
      <c r="H1670" s="176"/>
      <c r="I1670" s="176"/>
      <c r="K1670" s="175"/>
      <c r="L1670" s="175"/>
      <c r="M1670" s="175"/>
      <c r="N1670" s="175"/>
      <c r="O1670" s="175"/>
      <c r="P1670" s="175"/>
      <c r="Q1670" s="175"/>
      <c r="R1670" s="200"/>
      <c r="S1670" s="175"/>
    </row>
    <row r="1671" spans="2:19" ht="12.75" customHeight="1">
      <c r="B1671" s="175"/>
      <c r="C1671" s="175"/>
      <c r="D1671" s="176"/>
      <c r="E1671" s="176"/>
      <c r="F1671" s="176"/>
      <c r="G1671" s="213"/>
      <c r="H1671" s="176"/>
      <c r="I1671" s="176"/>
      <c r="K1671" s="175"/>
      <c r="L1671" s="175"/>
      <c r="M1671" s="175"/>
      <c r="N1671" s="175"/>
      <c r="O1671" s="175"/>
      <c r="P1671" s="175"/>
      <c r="Q1671" s="175"/>
      <c r="R1671" s="200"/>
      <c r="S1671" s="175"/>
    </row>
    <row r="1672" spans="2:19" ht="12.75" customHeight="1">
      <c r="B1672" s="175"/>
      <c r="C1672" s="175"/>
      <c r="D1672" s="176"/>
      <c r="E1672" s="176"/>
      <c r="F1672" s="176"/>
      <c r="G1672" s="213"/>
      <c r="H1672" s="176"/>
      <c r="I1672" s="176"/>
      <c r="K1672" s="175"/>
      <c r="L1672" s="175"/>
      <c r="M1672" s="175"/>
      <c r="N1672" s="175"/>
      <c r="O1672" s="175"/>
      <c r="P1672" s="175"/>
      <c r="Q1672" s="175"/>
      <c r="R1672" s="200"/>
      <c r="S1672" s="175"/>
    </row>
    <row r="1673" spans="2:19" ht="12.75" customHeight="1">
      <c r="B1673" s="175"/>
      <c r="C1673" s="175"/>
      <c r="D1673" s="176"/>
      <c r="E1673" s="176"/>
      <c r="F1673" s="176"/>
      <c r="G1673" s="213"/>
      <c r="H1673" s="176"/>
      <c r="I1673" s="176"/>
      <c r="K1673" s="175"/>
      <c r="L1673" s="175"/>
      <c r="M1673" s="175"/>
      <c r="N1673" s="175"/>
      <c r="O1673" s="175"/>
      <c r="P1673" s="175"/>
      <c r="Q1673" s="175"/>
      <c r="R1673" s="200"/>
      <c r="S1673" s="175"/>
    </row>
    <row r="1674" spans="2:19" ht="12.75" customHeight="1">
      <c r="B1674" s="175"/>
      <c r="C1674" s="175"/>
      <c r="D1674" s="176"/>
      <c r="E1674" s="176"/>
      <c r="F1674" s="176"/>
      <c r="G1674" s="213"/>
      <c r="H1674" s="176"/>
      <c r="I1674" s="176"/>
      <c r="K1674" s="175"/>
      <c r="L1674" s="175"/>
      <c r="M1674" s="175"/>
      <c r="N1674" s="175"/>
      <c r="O1674" s="175"/>
      <c r="P1674" s="175"/>
      <c r="Q1674" s="175"/>
      <c r="R1674" s="200"/>
      <c r="S1674" s="175"/>
    </row>
    <row r="1675" spans="2:19" ht="12.75" customHeight="1">
      <c r="B1675" s="175"/>
      <c r="C1675" s="175"/>
      <c r="D1675" s="176"/>
      <c r="E1675" s="176"/>
      <c r="F1675" s="176"/>
      <c r="G1675" s="213"/>
      <c r="H1675" s="176"/>
      <c r="I1675" s="176"/>
      <c r="K1675" s="175"/>
      <c r="L1675" s="175"/>
      <c r="M1675" s="175"/>
      <c r="N1675" s="175"/>
      <c r="O1675" s="175"/>
      <c r="P1675" s="175"/>
      <c r="Q1675" s="175"/>
      <c r="R1675" s="200"/>
      <c r="S1675" s="175"/>
    </row>
    <row r="1676" spans="2:19" ht="12.75" customHeight="1">
      <c r="B1676" s="175"/>
      <c r="C1676" s="175"/>
      <c r="D1676" s="176"/>
      <c r="E1676" s="176"/>
      <c r="F1676" s="176"/>
      <c r="G1676" s="213"/>
      <c r="H1676" s="176"/>
      <c r="I1676" s="176"/>
      <c r="K1676" s="175"/>
      <c r="L1676" s="175"/>
      <c r="M1676" s="175"/>
      <c r="N1676" s="175"/>
      <c r="O1676" s="175"/>
      <c r="P1676" s="175"/>
      <c r="Q1676" s="175"/>
      <c r="R1676" s="200"/>
      <c r="S1676" s="175"/>
    </row>
    <row r="1677" spans="2:19" ht="12.75" customHeight="1">
      <c r="B1677" s="175"/>
      <c r="C1677" s="175"/>
      <c r="D1677" s="176"/>
      <c r="E1677" s="176"/>
      <c r="F1677" s="176"/>
      <c r="G1677" s="213"/>
      <c r="H1677" s="176"/>
      <c r="I1677" s="176"/>
      <c r="K1677" s="175"/>
      <c r="L1677" s="175"/>
      <c r="M1677" s="175"/>
      <c r="N1677" s="175"/>
      <c r="O1677" s="175"/>
      <c r="P1677" s="175"/>
      <c r="Q1677" s="175"/>
      <c r="R1677" s="200"/>
      <c r="S1677" s="175"/>
    </row>
    <row r="1678" spans="2:19" ht="12.75" customHeight="1">
      <c r="B1678" s="175"/>
      <c r="C1678" s="175"/>
      <c r="D1678" s="176"/>
      <c r="E1678" s="176"/>
      <c r="F1678" s="176"/>
      <c r="G1678" s="213"/>
      <c r="H1678" s="176"/>
      <c r="I1678" s="176"/>
      <c r="K1678" s="175"/>
      <c r="L1678" s="175"/>
      <c r="M1678" s="175"/>
      <c r="N1678" s="175"/>
      <c r="O1678" s="175"/>
      <c r="P1678" s="175"/>
      <c r="Q1678" s="175"/>
      <c r="R1678" s="200"/>
      <c r="S1678" s="175"/>
    </row>
    <row r="1679" spans="2:19" ht="12.75" customHeight="1">
      <c r="B1679" s="175"/>
      <c r="C1679" s="175"/>
      <c r="D1679" s="176"/>
      <c r="E1679" s="176"/>
      <c r="F1679" s="176"/>
      <c r="G1679" s="213"/>
      <c r="H1679" s="176"/>
      <c r="I1679" s="176"/>
      <c r="K1679" s="175"/>
      <c r="L1679" s="175"/>
      <c r="M1679" s="175"/>
      <c r="N1679" s="175"/>
      <c r="O1679" s="175"/>
      <c r="P1679" s="175"/>
      <c r="Q1679" s="175"/>
      <c r="R1679" s="200"/>
      <c r="S1679" s="175"/>
    </row>
    <row r="1680" spans="2:19" ht="12.75" customHeight="1">
      <c r="B1680" s="175"/>
      <c r="C1680" s="175"/>
      <c r="D1680" s="176"/>
      <c r="E1680" s="176"/>
      <c r="F1680" s="176"/>
      <c r="G1680" s="213"/>
      <c r="H1680" s="176"/>
      <c r="I1680" s="176"/>
      <c r="K1680" s="175"/>
      <c r="L1680" s="175"/>
      <c r="M1680" s="175"/>
      <c r="N1680" s="175"/>
      <c r="O1680" s="175"/>
      <c r="P1680" s="175"/>
      <c r="Q1680" s="175"/>
      <c r="R1680" s="200"/>
      <c r="S1680" s="175"/>
    </row>
    <row r="1681" spans="2:19" ht="12.75" customHeight="1">
      <c r="B1681" s="175"/>
      <c r="C1681" s="175"/>
      <c r="D1681" s="176"/>
      <c r="E1681" s="176"/>
      <c r="F1681" s="176"/>
      <c r="G1681" s="213"/>
      <c r="H1681" s="176"/>
      <c r="I1681" s="176"/>
      <c r="K1681" s="175"/>
      <c r="L1681" s="175"/>
      <c r="M1681" s="175"/>
      <c r="N1681" s="175"/>
      <c r="O1681" s="175"/>
      <c r="P1681" s="175"/>
      <c r="Q1681" s="175"/>
      <c r="R1681" s="200"/>
      <c r="S1681" s="175"/>
    </row>
    <row r="1682" spans="2:19" ht="12.75" customHeight="1">
      <c r="B1682" s="175"/>
      <c r="C1682" s="175"/>
      <c r="D1682" s="176"/>
      <c r="E1682" s="176"/>
      <c r="F1682" s="176"/>
      <c r="G1682" s="213"/>
      <c r="H1682" s="176"/>
      <c r="I1682" s="176"/>
      <c r="K1682" s="175"/>
      <c r="L1682" s="175"/>
      <c r="M1682" s="175"/>
      <c r="N1682" s="175"/>
      <c r="O1682" s="175"/>
      <c r="P1682" s="175"/>
      <c r="Q1682" s="175"/>
      <c r="R1682" s="200"/>
      <c r="S1682" s="175"/>
    </row>
    <row r="1683" spans="2:19" ht="12.75" customHeight="1">
      <c r="B1683" s="175"/>
      <c r="C1683" s="175"/>
      <c r="D1683" s="176"/>
      <c r="E1683" s="176"/>
      <c r="F1683" s="176"/>
      <c r="G1683" s="213"/>
      <c r="H1683" s="176"/>
      <c r="I1683" s="176"/>
      <c r="K1683" s="175"/>
      <c r="L1683" s="175"/>
      <c r="M1683" s="175"/>
      <c r="N1683" s="175"/>
      <c r="O1683" s="175"/>
      <c r="P1683" s="175"/>
      <c r="Q1683" s="175"/>
      <c r="R1683" s="200"/>
      <c r="S1683" s="175"/>
    </row>
    <row r="1684" spans="2:19" ht="12.75" customHeight="1">
      <c r="B1684" s="175"/>
      <c r="C1684" s="175"/>
      <c r="D1684" s="176"/>
      <c r="E1684" s="176"/>
      <c r="F1684" s="176"/>
      <c r="G1684" s="213"/>
      <c r="H1684" s="176"/>
      <c r="I1684" s="176"/>
      <c r="K1684" s="175"/>
      <c r="L1684" s="175"/>
      <c r="M1684" s="175"/>
      <c r="N1684" s="175"/>
      <c r="O1684" s="175"/>
      <c r="P1684" s="175"/>
      <c r="Q1684" s="175"/>
      <c r="R1684" s="200"/>
      <c r="S1684" s="175"/>
    </row>
    <row r="1685" spans="2:19" ht="12.75" customHeight="1">
      <c r="B1685" s="175"/>
      <c r="C1685" s="175"/>
      <c r="D1685" s="176"/>
      <c r="E1685" s="176"/>
      <c r="F1685" s="176"/>
      <c r="G1685" s="213"/>
      <c r="H1685" s="176"/>
      <c r="I1685" s="176"/>
      <c r="K1685" s="175"/>
      <c r="L1685" s="175"/>
      <c r="M1685" s="175"/>
      <c r="N1685" s="175"/>
      <c r="O1685" s="175"/>
      <c r="P1685" s="175"/>
      <c r="Q1685" s="175"/>
      <c r="R1685" s="200"/>
      <c r="S1685" s="175"/>
    </row>
    <row r="1686" spans="2:19" ht="12.75" customHeight="1">
      <c r="B1686" s="175"/>
      <c r="C1686" s="175"/>
      <c r="D1686" s="176"/>
      <c r="E1686" s="176"/>
      <c r="F1686" s="176"/>
      <c r="G1686" s="213"/>
      <c r="H1686" s="176"/>
      <c r="I1686" s="176"/>
      <c r="K1686" s="175"/>
      <c r="L1686" s="175"/>
      <c r="M1686" s="175"/>
      <c r="N1686" s="175"/>
      <c r="O1686" s="175"/>
      <c r="P1686" s="175"/>
      <c r="Q1686" s="175"/>
      <c r="R1686" s="200"/>
      <c r="S1686" s="175"/>
    </row>
    <row r="1687" spans="2:19" ht="12.75" customHeight="1">
      <c r="B1687" s="175"/>
      <c r="C1687" s="175"/>
      <c r="D1687" s="176"/>
      <c r="E1687" s="176"/>
      <c r="F1687" s="176"/>
      <c r="G1687" s="213"/>
      <c r="H1687" s="176"/>
      <c r="I1687" s="176"/>
      <c r="K1687" s="175"/>
      <c r="L1687" s="175"/>
      <c r="M1687" s="175"/>
      <c r="N1687" s="175"/>
      <c r="O1687" s="175"/>
      <c r="P1687" s="175"/>
      <c r="Q1687" s="175"/>
      <c r="R1687" s="200"/>
      <c r="S1687" s="175"/>
    </row>
    <row r="1688" spans="2:19" ht="12.75" customHeight="1">
      <c r="B1688" s="175"/>
      <c r="C1688" s="175"/>
      <c r="D1688" s="176"/>
      <c r="E1688" s="176"/>
      <c r="F1688" s="176"/>
      <c r="G1688" s="213"/>
      <c r="H1688" s="176"/>
      <c r="I1688" s="176"/>
      <c r="K1688" s="175"/>
      <c r="L1688" s="175"/>
      <c r="M1688" s="175"/>
      <c r="N1688" s="175"/>
      <c r="O1688" s="175"/>
      <c r="P1688" s="175"/>
      <c r="Q1688" s="175"/>
      <c r="R1688" s="200"/>
      <c r="S1688" s="175"/>
    </row>
    <row r="1689" spans="2:19" ht="12.75" customHeight="1">
      <c r="B1689" s="175"/>
      <c r="C1689" s="175"/>
      <c r="D1689" s="176"/>
      <c r="E1689" s="176"/>
      <c r="F1689" s="176"/>
      <c r="G1689" s="213"/>
      <c r="H1689" s="176"/>
      <c r="I1689" s="176"/>
      <c r="K1689" s="175"/>
      <c r="L1689" s="175"/>
      <c r="M1689" s="175"/>
      <c r="N1689" s="175"/>
      <c r="O1689" s="175"/>
      <c r="P1689" s="175"/>
      <c r="Q1689" s="175"/>
      <c r="R1689" s="200"/>
      <c r="S1689" s="175"/>
    </row>
    <row r="1690" spans="2:19" ht="12.75" customHeight="1">
      <c r="B1690" s="175"/>
      <c r="C1690" s="175"/>
      <c r="D1690" s="176"/>
      <c r="E1690" s="176"/>
      <c r="F1690" s="176"/>
      <c r="G1690" s="213"/>
      <c r="H1690" s="176"/>
      <c r="I1690" s="176"/>
      <c r="K1690" s="175"/>
      <c r="L1690" s="175"/>
      <c r="M1690" s="175"/>
      <c r="N1690" s="175"/>
      <c r="O1690" s="175"/>
      <c r="P1690" s="175"/>
      <c r="Q1690" s="175"/>
      <c r="R1690" s="200"/>
      <c r="S1690" s="175"/>
    </row>
    <row r="1691" spans="2:19" ht="12.75" customHeight="1">
      <c r="B1691" s="175"/>
      <c r="C1691" s="175"/>
      <c r="D1691" s="176"/>
      <c r="E1691" s="176"/>
      <c r="F1691" s="176"/>
      <c r="G1691" s="213"/>
      <c r="H1691" s="176"/>
      <c r="I1691" s="176"/>
      <c r="K1691" s="175"/>
      <c r="L1691" s="175"/>
      <c r="M1691" s="175"/>
      <c r="N1691" s="175"/>
      <c r="O1691" s="175"/>
      <c r="P1691" s="175"/>
      <c r="Q1691" s="175"/>
      <c r="R1691" s="200"/>
      <c r="S1691" s="175"/>
    </row>
    <row r="1692" spans="2:19" ht="12.75" customHeight="1">
      <c r="B1692" s="175"/>
      <c r="C1692" s="175"/>
      <c r="D1692" s="176"/>
      <c r="E1692" s="176"/>
      <c r="F1692" s="176"/>
      <c r="G1692" s="213"/>
      <c r="H1692" s="176"/>
      <c r="I1692" s="176"/>
      <c r="K1692" s="175"/>
      <c r="L1692" s="175"/>
      <c r="M1692" s="175"/>
      <c r="N1692" s="175"/>
      <c r="O1692" s="175"/>
      <c r="P1692" s="175"/>
      <c r="Q1692" s="175"/>
      <c r="R1692" s="200"/>
      <c r="S1692" s="175"/>
    </row>
    <row r="1693" spans="2:19" ht="12.75" customHeight="1">
      <c r="B1693" s="175"/>
      <c r="C1693" s="175"/>
      <c r="D1693" s="176"/>
      <c r="E1693" s="176"/>
      <c r="F1693" s="176"/>
      <c r="G1693" s="213"/>
      <c r="H1693" s="176"/>
      <c r="I1693" s="176"/>
      <c r="K1693" s="175"/>
      <c r="L1693" s="175"/>
      <c r="M1693" s="175"/>
      <c r="N1693" s="175"/>
      <c r="O1693" s="175"/>
      <c r="P1693" s="175"/>
      <c r="Q1693" s="175"/>
      <c r="R1693" s="200"/>
      <c r="S1693" s="175"/>
    </row>
    <row r="1694" spans="2:19" ht="12.75" customHeight="1">
      <c r="B1694" s="175"/>
      <c r="C1694" s="175"/>
      <c r="D1694" s="176"/>
      <c r="E1694" s="176"/>
      <c r="F1694" s="176"/>
      <c r="G1694" s="213"/>
      <c r="H1694" s="176"/>
      <c r="I1694" s="176"/>
      <c r="K1694" s="175"/>
      <c r="L1694" s="175"/>
      <c r="M1694" s="175"/>
      <c r="N1694" s="175"/>
      <c r="O1694" s="175"/>
      <c r="P1694" s="175"/>
      <c r="Q1694" s="175"/>
      <c r="R1694" s="200"/>
      <c r="S1694" s="175"/>
    </row>
    <row r="1695" spans="2:19" ht="12.75" customHeight="1">
      <c r="B1695" s="175"/>
      <c r="C1695" s="175"/>
      <c r="D1695" s="176"/>
      <c r="E1695" s="176"/>
      <c r="F1695" s="176"/>
      <c r="G1695" s="213"/>
      <c r="H1695" s="176"/>
      <c r="I1695" s="176"/>
      <c r="K1695" s="175"/>
      <c r="L1695" s="175"/>
      <c r="M1695" s="175"/>
      <c r="N1695" s="175"/>
      <c r="O1695" s="175"/>
      <c r="P1695" s="175"/>
      <c r="Q1695" s="175"/>
      <c r="R1695" s="200"/>
      <c r="S1695" s="175"/>
    </row>
    <row r="1696" spans="2:19" ht="12.75" customHeight="1">
      <c r="B1696" s="175"/>
      <c r="C1696" s="175"/>
      <c r="D1696" s="176"/>
      <c r="E1696" s="176"/>
      <c r="F1696" s="176"/>
      <c r="G1696" s="213"/>
      <c r="H1696" s="176"/>
      <c r="I1696" s="176"/>
      <c r="K1696" s="175"/>
      <c r="L1696" s="175"/>
      <c r="M1696" s="175"/>
      <c r="N1696" s="175"/>
      <c r="O1696" s="175"/>
      <c r="P1696" s="175"/>
      <c r="Q1696" s="175"/>
      <c r="R1696" s="200"/>
      <c r="S1696" s="175"/>
    </row>
    <row r="1697" spans="2:19" ht="12.75" customHeight="1">
      <c r="B1697" s="175"/>
      <c r="C1697" s="175"/>
      <c r="D1697" s="176"/>
      <c r="E1697" s="176"/>
      <c r="F1697" s="176"/>
      <c r="G1697" s="213"/>
      <c r="H1697" s="176"/>
      <c r="I1697" s="176"/>
      <c r="K1697" s="175"/>
      <c r="L1697" s="175"/>
      <c r="M1697" s="175"/>
      <c r="N1697" s="175"/>
      <c r="O1697" s="175"/>
      <c r="P1697" s="175"/>
      <c r="Q1697" s="175"/>
      <c r="R1697" s="200"/>
      <c r="S1697" s="175"/>
    </row>
    <row r="1698" spans="2:19" ht="12.75" customHeight="1">
      <c r="B1698" s="175"/>
      <c r="C1698" s="175"/>
      <c r="D1698" s="176"/>
      <c r="E1698" s="176"/>
      <c r="F1698" s="176"/>
      <c r="G1698" s="213"/>
      <c r="H1698" s="176"/>
      <c r="I1698" s="176"/>
      <c r="K1698" s="175"/>
      <c r="L1698" s="175"/>
      <c r="M1698" s="175"/>
      <c r="N1698" s="175"/>
      <c r="O1698" s="175"/>
      <c r="P1698" s="175"/>
      <c r="Q1698" s="175"/>
      <c r="R1698" s="200"/>
      <c r="S1698" s="175"/>
    </row>
    <row r="1699" spans="2:19" ht="12.75" customHeight="1">
      <c r="B1699" s="175"/>
      <c r="C1699" s="175"/>
      <c r="D1699" s="176"/>
      <c r="E1699" s="176"/>
      <c r="F1699" s="176"/>
      <c r="G1699" s="213"/>
      <c r="H1699" s="176"/>
      <c r="I1699" s="176"/>
      <c r="K1699" s="175"/>
      <c r="L1699" s="175"/>
      <c r="M1699" s="175"/>
      <c r="N1699" s="175"/>
      <c r="O1699" s="175"/>
      <c r="P1699" s="175"/>
      <c r="Q1699" s="175"/>
      <c r="R1699" s="200"/>
      <c r="S1699" s="175"/>
    </row>
    <row r="1700" spans="2:19" ht="12.75" customHeight="1">
      <c r="B1700" s="175"/>
      <c r="C1700" s="175"/>
      <c r="D1700" s="176"/>
      <c r="E1700" s="176"/>
      <c r="F1700" s="176"/>
      <c r="G1700" s="213"/>
      <c r="H1700" s="176"/>
      <c r="I1700" s="176"/>
      <c r="K1700" s="175"/>
      <c r="L1700" s="175"/>
      <c r="M1700" s="175"/>
      <c r="N1700" s="175"/>
      <c r="O1700" s="175"/>
      <c r="P1700" s="175"/>
      <c r="Q1700" s="175"/>
      <c r="R1700" s="200"/>
      <c r="S1700" s="175"/>
    </row>
    <row r="1701" spans="2:19" ht="12.75" customHeight="1">
      <c r="B1701" s="175"/>
      <c r="C1701" s="175"/>
      <c r="D1701" s="176"/>
      <c r="E1701" s="176"/>
      <c r="F1701" s="176"/>
      <c r="G1701" s="213"/>
      <c r="H1701" s="176"/>
      <c r="I1701" s="176"/>
      <c r="K1701" s="175"/>
      <c r="L1701" s="175"/>
      <c r="M1701" s="175"/>
      <c r="N1701" s="175"/>
      <c r="O1701" s="175"/>
      <c r="P1701" s="175"/>
      <c r="Q1701" s="175"/>
      <c r="R1701" s="200"/>
      <c r="S1701" s="175"/>
    </row>
    <row r="1702" spans="2:19" ht="12.75" customHeight="1">
      <c r="B1702" s="175"/>
      <c r="C1702" s="175"/>
      <c r="D1702" s="176"/>
      <c r="E1702" s="176"/>
      <c r="F1702" s="176"/>
      <c r="G1702" s="213"/>
      <c r="H1702" s="176"/>
      <c r="I1702" s="176"/>
      <c r="K1702" s="175"/>
      <c r="L1702" s="175"/>
      <c r="M1702" s="175"/>
      <c r="N1702" s="175"/>
      <c r="O1702" s="175"/>
      <c r="P1702" s="175"/>
      <c r="Q1702" s="175"/>
      <c r="R1702" s="200"/>
      <c r="S1702" s="175"/>
    </row>
    <row r="1703" spans="2:19" ht="12.75" customHeight="1">
      <c r="B1703" s="175"/>
      <c r="C1703" s="175"/>
      <c r="D1703" s="176"/>
      <c r="E1703" s="176"/>
      <c r="F1703" s="176"/>
      <c r="G1703" s="213"/>
      <c r="H1703" s="176"/>
      <c r="I1703" s="176"/>
      <c r="K1703" s="175"/>
      <c r="L1703" s="175"/>
      <c r="M1703" s="175"/>
      <c r="N1703" s="175"/>
      <c r="O1703" s="175"/>
      <c r="P1703" s="175"/>
      <c r="Q1703" s="175"/>
      <c r="R1703" s="200"/>
      <c r="S1703" s="175"/>
    </row>
    <row r="1704" spans="2:19" ht="12.75" customHeight="1">
      <c r="B1704" s="175"/>
      <c r="C1704" s="175"/>
      <c r="D1704" s="176"/>
      <c r="E1704" s="176"/>
      <c r="F1704" s="176"/>
      <c r="G1704" s="213"/>
      <c r="H1704" s="176"/>
      <c r="I1704" s="176"/>
      <c r="K1704" s="175"/>
      <c r="L1704" s="175"/>
      <c r="M1704" s="175"/>
      <c r="N1704" s="175"/>
      <c r="O1704" s="175"/>
      <c r="P1704" s="175"/>
      <c r="Q1704" s="175"/>
      <c r="R1704" s="200"/>
      <c r="S1704" s="175"/>
    </row>
    <row r="1705" spans="2:19" ht="12.75" customHeight="1">
      <c r="B1705" s="175"/>
      <c r="C1705" s="175"/>
      <c r="D1705" s="176"/>
      <c r="E1705" s="176"/>
      <c r="F1705" s="176"/>
      <c r="G1705" s="213"/>
      <c r="H1705" s="176"/>
      <c r="I1705" s="176"/>
      <c r="K1705" s="175"/>
      <c r="L1705" s="175"/>
      <c r="M1705" s="175"/>
      <c r="N1705" s="175"/>
      <c r="O1705" s="175"/>
      <c r="P1705" s="175"/>
      <c r="Q1705" s="175"/>
      <c r="R1705" s="200"/>
      <c r="S1705" s="175"/>
    </row>
    <row r="1706" spans="2:19" ht="12.75" customHeight="1">
      <c r="B1706" s="175"/>
      <c r="C1706" s="175"/>
      <c r="D1706" s="176"/>
      <c r="E1706" s="176"/>
      <c r="F1706" s="176"/>
      <c r="G1706" s="213"/>
      <c r="H1706" s="176"/>
      <c r="I1706" s="176"/>
      <c r="K1706" s="175"/>
      <c r="L1706" s="175"/>
      <c r="M1706" s="175"/>
      <c r="N1706" s="175"/>
      <c r="O1706" s="175"/>
      <c r="P1706" s="175"/>
      <c r="Q1706" s="175"/>
      <c r="R1706" s="200"/>
      <c r="S1706" s="175"/>
    </row>
    <row r="1707" spans="2:19" ht="12.75" customHeight="1">
      <c r="B1707" s="175"/>
      <c r="C1707" s="175"/>
      <c r="D1707" s="176"/>
      <c r="E1707" s="176"/>
      <c r="F1707" s="176"/>
      <c r="G1707" s="213"/>
      <c r="H1707" s="176"/>
      <c r="I1707" s="176"/>
      <c r="K1707" s="175"/>
      <c r="L1707" s="175"/>
      <c r="M1707" s="175"/>
      <c r="N1707" s="175"/>
      <c r="O1707" s="175"/>
      <c r="P1707" s="175"/>
      <c r="Q1707" s="175"/>
      <c r="R1707" s="200"/>
      <c r="S1707" s="175"/>
    </row>
    <row r="1708" spans="2:19" ht="12.75" customHeight="1">
      <c r="B1708" s="175"/>
      <c r="C1708" s="175"/>
      <c r="D1708" s="176"/>
      <c r="E1708" s="176"/>
      <c r="F1708" s="176"/>
      <c r="G1708" s="213"/>
      <c r="H1708" s="176"/>
      <c r="I1708" s="176"/>
      <c r="K1708" s="175"/>
      <c r="L1708" s="175"/>
      <c r="M1708" s="175"/>
      <c r="N1708" s="175"/>
      <c r="O1708" s="175"/>
      <c r="P1708" s="175"/>
      <c r="Q1708" s="175"/>
      <c r="R1708" s="200"/>
      <c r="S1708" s="175"/>
    </row>
    <row r="1709" spans="2:19" ht="12.75" customHeight="1">
      <c r="B1709" s="175"/>
      <c r="C1709" s="175"/>
      <c r="D1709" s="176"/>
      <c r="E1709" s="176"/>
      <c r="F1709" s="176"/>
      <c r="G1709" s="213"/>
      <c r="H1709" s="176"/>
      <c r="I1709" s="176"/>
      <c r="K1709" s="175"/>
      <c r="L1709" s="175"/>
      <c r="M1709" s="175"/>
      <c r="N1709" s="175"/>
      <c r="O1709" s="175"/>
      <c r="P1709" s="175"/>
      <c r="Q1709" s="175"/>
      <c r="R1709" s="200"/>
      <c r="S1709" s="175"/>
    </row>
    <row r="1710" spans="2:19" ht="12.75" customHeight="1">
      <c r="B1710" s="175"/>
      <c r="C1710" s="175"/>
      <c r="D1710" s="176"/>
      <c r="E1710" s="176"/>
      <c r="F1710" s="176"/>
      <c r="G1710" s="213"/>
      <c r="H1710" s="176"/>
      <c r="I1710" s="176"/>
      <c r="K1710" s="175"/>
      <c r="L1710" s="175"/>
      <c r="M1710" s="175"/>
      <c r="N1710" s="175"/>
      <c r="O1710" s="175"/>
      <c r="P1710" s="175"/>
      <c r="Q1710" s="175"/>
      <c r="R1710" s="200"/>
      <c r="S1710" s="175"/>
    </row>
    <row r="1711" spans="2:19" ht="12.75" customHeight="1">
      <c r="B1711" s="175"/>
      <c r="C1711" s="175"/>
      <c r="D1711" s="176"/>
      <c r="E1711" s="176"/>
      <c r="F1711" s="176"/>
      <c r="G1711" s="213"/>
      <c r="H1711" s="176"/>
      <c r="I1711" s="176"/>
      <c r="K1711" s="175"/>
      <c r="L1711" s="175"/>
      <c r="M1711" s="175"/>
      <c r="N1711" s="175"/>
      <c r="O1711" s="175"/>
      <c r="P1711" s="175"/>
      <c r="Q1711" s="175"/>
      <c r="R1711" s="200"/>
      <c r="S1711" s="175"/>
    </row>
    <row r="1712" spans="2:19" ht="12.75" customHeight="1">
      <c r="B1712" s="175"/>
      <c r="C1712" s="175"/>
      <c r="D1712" s="176"/>
      <c r="E1712" s="176"/>
      <c r="F1712" s="176"/>
      <c r="G1712" s="213"/>
      <c r="H1712" s="176"/>
      <c r="I1712" s="176"/>
      <c r="K1712" s="175"/>
      <c r="L1712" s="175"/>
      <c r="M1712" s="175"/>
      <c r="N1712" s="175"/>
      <c r="O1712" s="175"/>
      <c r="P1712" s="175"/>
      <c r="Q1712" s="175"/>
      <c r="R1712" s="200"/>
      <c r="S1712" s="175"/>
    </row>
    <row r="1713" spans="2:19" ht="12.75" customHeight="1">
      <c r="B1713" s="175"/>
      <c r="C1713" s="175"/>
      <c r="D1713" s="176"/>
      <c r="E1713" s="176"/>
      <c r="F1713" s="176"/>
      <c r="G1713" s="213"/>
      <c r="H1713" s="176"/>
      <c r="I1713" s="176"/>
      <c r="K1713" s="175"/>
      <c r="L1713" s="175"/>
      <c r="M1713" s="175"/>
      <c r="N1713" s="175"/>
      <c r="O1713" s="175"/>
      <c r="P1713" s="175"/>
      <c r="Q1713" s="175"/>
      <c r="R1713" s="200"/>
      <c r="S1713" s="175"/>
    </row>
    <row r="1714" spans="2:19" ht="12.75" customHeight="1">
      <c r="B1714" s="175"/>
      <c r="C1714" s="175"/>
      <c r="D1714" s="176"/>
      <c r="E1714" s="176"/>
      <c r="F1714" s="176"/>
      <c r="G1714" s="213"/>
      <c r="H1714" s="176"/>
      <c r="I1714" s="176"/>
      <c r="K1714" s="175"/>
      <c r="L1714" s="175"/>
      <c r="M1714" s="175"/>
      <c r="N1714" s="175"/>
      <c r="O1714" s="175"/>
      <c r="P1714" s="175"/>
      <c r="Q1714" s="175"/>
      <c r="R1714" s="200"/>
      <c r="S1714" s="175"/>
    </row>
    <row r="1715" spans="2:19" ht="12.75" customHeight="1">
      <c r="B1715" s="175"/>
      <c r="C1715" s="175"/>
      <c r="D1715" s="176"/>
      <c r="E1715" s="176"/>
      <c r="F1715" s="176"/>
      <c r="G1715" s="213"/>
      <c r="H1715" s="176"/>
      <c r="I1715" s="176"/>
      <c r="K1715" s="175"/>
      <c r="L1715" s="175"/>
      <c r="M1715" s="175"/>
      <c r="N1715" s="175"/>
      <c r="O1715" s="175"/>
      <c r="P1715" s="175"/>
      <c r="Q1715" s="175"/>
      <c r="R1715" s="200"/>
      <c r="S1715" s="175"/>
    </row>
    <row r="1716" spans="2:19" ht="12.75" customHeight="1">
      <c r="B1716" s="175"/>
      <c r="C1716" s="175"/>
      <c r="D1716" s="176"/>
      <c r="E1716" s="176"/>
      <c r="F1716" s="176"/>
      <c r="G1716" s="213"/>
      <c r="H1716" s="176"/>
      <c r="I1716" s="176"/>
      <c r="K1716" s="175"/>
      <c r="L1716" s="175"/>
      <c r="M1716" s="175"/>
      <c r="N1716" s="175"/>
      <c r="O1716" s="175"/>
      <c r="P1716" s="175"/>
      <c r="Q1716" s="175"/>
      <c r="R1716" s="200"/>
      <c r="S1716" s="175"/>
    </row>
    <row r="1717" spans="2:19" ht="12.75" customHeight="1">
      <c r="B1717" s="175"/>
      <c r="C1717" s="175"/>
      <c r="D1717" s="176"/>
      <c r="E1717" s="176"/>
      <c r="F1717" s="176"/>
      <c r="G1717" s="213"/>
      <c r="H1717" s="176"/>
      <c r="I1717" s="176"/>
      <c r="K1717" s="175"/>
      <c r="L1717" s="175"/>
      <c r="M1717" s="175"/>
      <c r="N1717" s="175"/>
      <c r="O1717" s="175"/>
      <c r="P1717" s="175"/>
      <c r="Q1717" s="175"/>
      <c r="R1717" s="200"/>
      <c r="S1717" s="175"/>
    </row>
    <row r="1718" spans="2:19" ht="12.75" customHeight="1">
      <c r="B1718" s="175"/>
      <c r="C1718" s="175"/>
      <c r="D1718" s="176"/>
      <c r="E1718" s="176"/>
      <c r="F1718" s="176"/>
      <c r="G1718" s="213"/>
      <c r="H1718" s="176"/>
      <c r="I1718" s="176"/>
      <c r="K1718" s="175"/>
      <c r="L1718" s="175"/>
      <c r="M1718" s="175"/>
      <c r="N1718" s="175"/>
      <c r="O1718" s="175"/>
      <c r="P1718" s="175"/>
      <c r="Q1718" s="175"/>
      <c r="R1718" s="200"/>
      <c r="S1718" s="175"/>
    </row>
    <row r="1719" spans="2:19" ht="12.75" customHeight="1">
      <c r="B1719" s="175"/>
      <c r="C1719" s="175"/>
      <c r="D1719" s="176"/>
      <c r="E1719" s="176"/>
      <c r="F1719" s="176"/>
      <c r="G1719" s="213"/>
      <c r="H1719" s="176"/>
      <c r="I1719" s="176"/>
      <c r="K1719" s="175"/>
      <c r="L1719" s="175"/>
      <c r="M1719" s="175"/>
      <c r="N1719" s="175"/>
      <c r="O1719" s="175"/>
      <c r="P1719" s="175"/>
      <c r="Q1719" s="175"/>
      <c r="R1719" s="200"/>
      <c r="S1719" s="175"/>
    </row>
    <row r="1720" spans="2:19" ht="12.75" customHeight="1">
      <c r="B1720" s="175"/>
      <c r="C1720" s="175"/>
      <c r="D1720" s="176"/>
      <c r="E1720" s="176"/>
      <c r="F1720" s="176"/>
      <c r="G1720" s="213"/>
      <c r="H1720" s="176"/>
      <c r="I1720" s="176"/>
      <c r="K1720" s="175"/>
      <c r="L1720" s="175"/>
      <c r="M1720" s="175"/>
      <c r="N1720" s="175"/>
      <c r="O1720" s="175"/>
      <c r="P1720" s="175"/>
      <c r="Q1720" s="175"/>
      <c r="R1720" s="200"/>
      <c r="S1720" s="175"/>
    </row>
    <row r="1721" spans="2:19" ht="12.75" customHeight="1">
      <c r="B1721" s="175"/>
      <c r="C1721" s="175"/>
      <c r="D1721" s="176"/>
      <c r="E1721" s="176"/>
      <c r="F1721" s="176"/>
      <c r="G1721" s="213"/>
      <c r="H1721" s="176"/>
      <c r="I1721" s="176"/>
      <c r="K1721" s="175"/>
      <c r="L1721" s="175"/>
      <c r="M1721" s="175"/>
      <c r="N1721" s="175"/>
      <c r="O1721" s="175"/>
      <c r="P1721" s="175"/>
      <c r="Q1721" s="175"/>
      <c r="R1721" s="200"/>
      <c r="S1721" s="175"/>
    </row>
    <row r="1722" spans="2:19" ht="12.75" customHeight="1">
      <c r="B1722" s="175"/>
      <c r="C1722" s="175"/>
      <c r="D1722" s="176"/>
      <c r="E1722" s="176"/>
      <c r="F1722" s="176"/>
      <c r="G1722" s="213"/>
      <c r="H1722" s="176"/>
      <c r="I1722" s="176"/>
      <c r="K1722" s="175"/>
      <c r="L1722" s="175"/>
      <c r="M1722" s="175"/>
      <c r="N1722" s="175"/>
      <c r="O1722" s="175"/>
      <c r="P1722" s="175"/>
      <c r="Q1722" s="175"/>
      <c r="R1722" s="200"/>
      <c r="S1722" s="175"/>
    </row>
    <row r="1723" spans="2:19" ht="12.75" customHeight="1">
      <c r="B1723" s="175"/>
      <c r="C1723" s="175"/>
      <c r="D1723" s="176"/>
      <c r="E1723" s="176"/>
      <c r="F1723" s="176"/>
      <c r="G1723" s="213"/>
      <c r="H1723" s="176"/>
      <c r="I1723" s="176"/>
      <c r="K1723" s="175"/>
      <c r="L1723" s="175"/>
      <c r="M1723" s="175"/>
      <c r="N1723" s="175"/>
      <c r="O1723" s="175"/>
      <c r="P1723" s="175"/>
      <c r="Q1723" s="175"/>
      <c r="R1723" s="200"/>
      <c r="S1723" s="175"/>
    </row>
    <row r="1724" spans="2:19" ht="12.75" customHeight="1">
      <c r="B1724" s="175"/>
      <c r="C1724" s="175"/>
      <c r="D1724" s="176"/>
      <c r="E1724" s="176"/>
      <c r="F1724" s="176"/>
      <c r="G1724" s="213"/>
      <c r="H1724" s="176"/>
      <c r="I1724" s="176"/>
      <c r="K1724" s="175"/>
      <c r="L1724" s="175"/>
      <c r="M1724" s="175"/>
      <c r="N1724" s="175"/>
      <c r="O1724" s="175"/>
      <c r="P1724" s="175"/>
      <c r="Q1724" s="175"/>
      <c r="R1724" s="200"/>
      <c r="S1724" s="175"/>
    </row>
    <row r="1725" spans="2:19" ht="12.75" customHeight="1">
      <c r="B1725" s="175"/>
      <c r="C1725" s="175"/>
      <c r="D1725" s="176"/>
      <c r="E1725" s="176"/>
      <c r="F1725" s="176"/>
      <c r="G1725" s="213"/>
      <c r="H1725" s="176"/>
      <c r="I1725" s="176"/>
      <c r="K1725" s="175"/>
      <c r="L1725" s="175"/>
      <c r="M1725" s="175"/>
      <c r="N1725" s="175"/>
      <c r="O1725" s="175"/>
      <c r="P1725" s="175"/>
      <c r="Q1725" s="175"/>
      <c r="R1725" s="200"/>
      <c r="S1725" s="175"/>
    </row>
    <row r="1726" spans="2:19" ht="12.75" customHeight="1">
      <c r="B1726" s="175"/>
      <c r="C1726" s="175"/>
      <c r="D1726" s="176"/>
      <c r="E1726" s="176"/>
      <c r="F1726" s="176"/>
      <c r="G1726" s="213"/>
      <c r="H1726" s="176"/>
      <c r="I1726" s="176"/>
      <c r="K1726" s="175"/>
      <c r="L1726" s="175"/>
      <c r="M1726" s="175"/>
      <c r="N1726" s="175"/>
      <c r="O1726" s="175"/>
      <c r="P1726" s="175"/>
      <c r="Q1726" s="175"/>
      <c r="R1726" s="200"/>
      <c r="S1726" s="175"/>
    </row>
    <row r="1727" spans="2:19" ht="12.75" customHeight="1">
      <c r="B1727" s="175"/>
      <c r="C1727" s="175"/>
      <c r="D1727" s="176"/>
      <c r="E1727" s="176"/>
      <c r="F1727" s="176"/>
      <c r="G1727" s="213"/>
      <c r="H1727" s="176"/>
      <c r="I1727" s="176"/>
      <c r="K1727" s="175"/>
      <c r="L1727" s="175"/>
      <c r="M1727" s="175"/>
      <c r="N1727" s="175"/>
      <c r="O1727" s="175"/>
      <c r="P1727" s="175"/>
      <c r="Q1727" s="175"/>
      <c r="R1727" s="200"/>
      <c r="S1727" s="175"/>
    </row>
    <row r="1728" spans="2:19" ht="12.75" customHeight="1">
      <c r="B1728" s="175"/>
      <c r="C1728" s="175"/>
      <c r="D1728" s="176"/>
      <c r="E1728" s="176"/>
      <c r="F1728" s="176"/>
      <c r="G1728" s="213"/>
      <c r="H1728" s="176"/>
      <c r="I1728" s="176"/>
      <c r="K1728" s="175"/>
      <c r="L1728" s="175"/>
      <c r="M1728" s="175"/>
      <c r="N1728" s="175"/>
      <c r="O1728" s="175"/>
      <c r="P1728" s="175"/>
      <c r="Q1728" s="175"/>
      <c r="R1728" s="200"/>
      <c r="S1728" s="175"/>
    </row>
    <row r="1729" spans="2:19" ht="12.75" customHeight="1">
      <c r="B1729" s="175"/>
      <c r="C1729" s="175"/>
      <c r="D1729" s="176"/>
      <c r="E1729" s="176"/>
      <c r="F1729" s="176"/>
      <c r="G1729" s="213"/>
      <c r="H1729" s="176"/>
      <c r="I1729" s="176"/>
      <c r="K1729" s="175"/>
      <c r="L1729" s="175"/>
      <c r="M1729" s="175"/>
      <c r="N1729" s="175"/>
      <c r="O1729" s="175"/>
      <c r="P1729" s="175"/>
      <c r="Q1729" s="175"/>
      <c r="R1729" s="200"/>
      <c r="S1729" s="175"/>
    </row>
    <row r="1730" spans="2:19" ht="12.75" customHeight="1">
      <c r="B1730" s="175"/>
      <c r="C1730" s="175"/>
      <c r="D1730" s="176"/>
      <c r="E1730" s="176"/>
      <c r="F1730" s="176"/>
      <c r="G1730" s="213"/>
      <c r="H1730" s="176"/>
      <c r="I1730" s="176"/>
      <c r="K1730" s="175"/>
      <c r="L1730" s="175"/>
      <c r="M1730" s="175"/>
      <c r="N1730" s="175"/>
      <c r="O1730" s="175"/>
      <c r="P1730" s="175"/>
      <c r="Q1730" s="175"/>
      <c r="R1730" s="200"/>
      <c r="S1730" s="175"/>
    </row>
    <row r="1731" spans="2:19" ht="12.75" customHeight="1">
      <c r="B1731" s="175"/>
      <c r="C1731" s="175"/>
      <c r="D1731" s="176"/>
      <c r="E1731" s="176"/>
      <c r="F1731" s="176"/>
      <c r="G1731" s="213"/>
      <c r="H1731" s="176"/>
      <c r="I1731" s="176"/>
      <c r="K1731" s="175"/>
      <c r="L1731" s="175"/>
      <c r="M1731" s="175"/>
      <c r="N1731" s="175"/>
      <c r="O1731" s="175"/>
      <c r="P1731" s="175"/>
      <c r="Q1731" s="175"/>
      <c r="R1731" s="200"/>
      <c r="S1731" s="175"/>
    </row>
    <row r="1732" spans="2:19" ht="12.75" customHeight="1">
      <c r="B1732" s="175"/>
      <c r="C1732" s="175"/>
      <c r="D1732" s="176"/>
      <c r="E1732" s="176"/>
      <c r="F1732" s="176"/>
      <c r="G1732" s="213"/>
      <c r="H1732" s="176"/>
      <c r="I1732" s="176"/>
      <c r="K1732" s="175"/>
      <c r="L1732" s="175"/>
      <c r="M1732" s="175"/>
      <c r="N1732" s="175"/>
      <c r="O1732" s="175"/>
      <c r="P1732" s="175"/>
      <c r="Q1732" s="175"/>
      <c r="R1732" s="200"/>
      <c r="S1732" s="175"/>
    </row>
    <row r="1733" spans="2:19" ht="12.75" customHeight="1">
      <c r="B1733" s="175"/>
      <c r="C1733" s="175"/>
      <c r="D1733" s="176"/>
      <c r="E1733" s="176"/>
      <c r="F1733" s="176"/>
      <c r="G1733" s="213"/>
      <c r="H1733" s="176"/>
      <c r="I1733" s="176"/>
      <c r="K1733" s="175"/>
      <c r="L1733" s="175"/>
      <c r="M1733" s="175"/>
      <c r="N1733" s="175"/>
      <c r="O1733" s="175"/>
      <c r="P1733" s="175"/>
      <c r="Q1733" s="175"/>
      <c r="R1733" s="200"/>
      <c r="S1733" s="175"/>
    </row>
    <row r="1734" spans="2:19" ht="12.75" customHeight="1">
      <c r="B1734" s="175"/>
      <c r="C1734" s="175"/>
      <c r="D1734" s="176"/>
      <c r="E1734" s="176"/>
      <c r="F1734" s="176"/>
      <c r="G1734" s="213"/>
      <c r="H1734" s="176"/>
      <c r="I1734" s="176"/>
      <c r="K1734" s="175"/>
      <c r="L1734" s="175"/>
      <c r="M1734" s="175"/>
      <c r="N1734" s="175"/>
      <c r="O1734" s="175"/>
      <c r="P1734" s="175"/>
      <c r="Q1734" s="175"/>
      <c r="R1734" s="200"/>
      <c r="S1734" s="175"/>
    </row>
    <row r="1735" spans="2:19" ht="12.75" customHeight="1">
      <c r="B1735" s="175"/>
      <c r="C1735" s="175"/>
      <c r="D1735" s="176"/>
      <c r="E1735" s="176"/>
      <c r="F1735" s="176"/>
      <c r="G1735" s="213"/>
      <c r="H1735" s="176"/>
      <c r="I1735" s="176"/>
      <c r="K1735" s="175"/>
      <c r="L1735" s="175"/>
      <c r="M1735" s="175"/>
      <c r="N1735" s="175"/>
      <c r="O1735" s="175"/>
      <c r="P1735" s="175"/>
      <c r="Q1735" s="175"/>
      <c r="R1735" s="200"/>
      <c r="S1735" s="175"/>
    </row>
    <row r="1736" spans="2:19" ht="12.75" customHeight="1">
      <c r="B1736" s="175"/>
      <c r="C1736" s="175"/>
      <c r="D1736" s="176"/>
      <c r="E1736" s="176"/>
      <c r="F1736" s="176"/>
      <c r="G1736" s="213"/>
      <c r="H1736" s="176"/>
      <c r="I1736" s="176"/>
      <c r="K1736" s="175"/>
      <c r="L1736" s="175"/>
      <c r="M1736" s="175"/>
      <c r="N1736" s="175"/>
      <c r="O1736" s="175"/>
      <c r="P1736" s="175"/>
      <c r="Q1736" s="175"/>
      <c r="R1736" s="200"/>
      <c r="S1736" s="175"/>
    </row>
    <row r="1737" spans="2:19" ht="12.75" customHeight="1">
      <c r="B1737" s="175"/>
      <c r="C1737" s="175"/>
      <c r="D1737" s="176"/>
      <c r="E1737" s="176"/>
      <c r="F1737" s="176"/>
      <c r="G1737" s="213"/>
      <c r="H1737" s="176"/>
      <c r="I1737" s="176"/>
      <c r="K1737" s="175"/>
      <c r="L1737" s="175"/>
      <c r="M1737" s="175"/>
      <c r="N1737" s="175"/>
      <c r="O1737" s="175"/>
      <c r="P1737" s="175"/>
      <c r="Q1737" s="175"/>
      <c r="R1737" s="200"/>
      <c r="S1737" s="175"/>
    </row>
    <row r="1738" spans="2:19" ht="12.75" customHeight="1">
      <c r="B1738" s="175"/>
      <c r="C1738" s="175"/>
      <c r="D1738" s="176"/>
      <c r="E1738" s="176"/>
      <c r="F1738" s="176"/>
      <c r="G1738" s="213"/>
      <c r="H1738" s="176"/>
      <c r="I1738" s="176"/>
      <c r="K1738" s="175"/>
      <c r="L1738" s="175"/>
      <c r="M1738" s="175"/>
      <c r="N1738" s="175"/>
      <c r="O1738" s="175"/>
      <c r="P1738" s="175"/>
      <c r="Q1738" s="175"/>
      <c r="R1738" s="200"/>
      <c r="S1738" s="175"/>
    </row>
    <row r="1739" spans="2:19" ht="12.75" customHeight="1">
      <c r="B1739" s="175"/>
      <c r="C1739" s="175"/>
      <c r="D1739" s="176"/>
      <c r="E1739" s="176"/>
      <c r="F1739" s="176"/>
      <c r="G1739" s="213"/>
      <c r="H1739" s="176"/>
      <c r="I1739" s="176"/>
      <c r="K1739" s="175"/>
      <c r="L1739" s="175"/>
      <c r="M1739" s="175"/>
      <c r="N1739" s="175"/>
      <c r="O1739" s="175"/>
      <c r="P1739" s="175"/>
      <c r="Q1739" s="175"/>
      <c r="R1739" s="200"/>
      <c r="S1739" s="175"/>
    </row>
    <row r="1740" spans="2:19" ht="12.75" customHeight="1">
      <c r="B1740" s="175"/>
      <c r="C1740" s="175"/>
      <c r="D1740" s="176"/>
      <c r="E1740" s="176"/>
      <c r="F1740" s="176"/>
      <c r="G1740" s="213"/>
      <c r="H1740" s="176"/>
      <c r="I1740" s="176"/>
      <c r="K1740" s="175"/>
      <c r="L1740" s="175"/>
      <c r="M1740" s="175"/>
      <c r="N1740" s="175"/>
      <c r="O1740" s="175"/>
      <c r="P1740" s="175"/>
      <c r="Q1740" s="175"/>
      <c r="R1740" s="200"/>
      <c r="S1740" s="175"/>
    </row>
    <row r="1741" spans="2:19" ht="12.75" customHeight="1">
      <c r="B1741" s="175"/>
      <c r="C1741" s="175"/>
      <c r="D1741" s="176"/>
      <c r="E1741" s="176"/>
      <c r="F1741" s="176"/>
      <c r="G1741" s="213"/>
      <c r="H1741" s="176"/>
      <c r="I1741" s="176"/>
      <c r="K1741" s="175"/>
      <c r="L1741" s="175"/>
      <c r="M1741" s="175"/>
      <c r="N1741" s="175"/>
      <c r="O1741" s="175"/>
      <c r="P1741" s="175"/>
      <c r="Q1741" s="175"/>
      <c r="R1741" s="200"/>
      <c r="S1741" s="175"/>
    </row>
    <row r="1742" spans="2:19" ht="12.75" customHeight="1">
      <c r="B1742" s="175"/>
      <c r="C1742" s="175"/>
      <c r="D1742" s="176"/>
      <c r="E1742" s="176"/>
      <c r="F1742" s="176"/>
      <c r="G1742" s="213"/>
      <c r="H1742" s="176"/>
      <c r="I1742" s="176"/>
      <c r="K1742" s="175"/>
      <c r="L1742" s="175"/>
      <c r="M1742" s="175"/>
      <c r="N1742" s="175"/>
      <c r="O1742" s="175"/>
      <c r="P1742" s="175"/>
      <c r="Q1742" s="175"/>
      <c r="R1742" s="200"/>
      <c r="S1742" s="175"/>
    </row>
    <row r="1743" spans="2:19" ht="12.75" customHeight="1">
      <c r="B1743" s="175"/>
      <c r="C1743" s="175"/>
      <c r="D1743" s="176"/>
      <c r="E1743" s="176"/>
      <c r="F1743" s="176"/>
      <c r="G1743" s="213"/>
      <c r="H1743" s="176"/>
      <c r="I1743" s="176"/>
      <c r="K1743" s="175"/>
      <c r="L1743" s="175"/>
      <c r="M1743" s="175"/>
      <c r="N1743" s="175"/>
      <c r="O1743" s="175"/>
      <c r="P1743" s="175"/>
      <c r="Q1743" s="175"/>
      <c r="R1743" s="200"/>
      <c r="S1743" s="175"/>
    </row>
    <row r="1744" spans="2:19" ht="12.75" customHeight="1">
      <c r="B1744" s="175"/>
      <c r="C1744" s="175"/>
      <c r="D1744" s="176"/>
      <c r="E1744" s="176"/>
      <c r="F1744" s="176"/>
      <c r="G1744" s="213"/>
      <c r="H1744" s="176"/>
      <c r="I1744" s="176"/>
      <c r="K1744" s="175"/>
      <c r="L1744" s="175"/>
      <c r="M1744" s="175"/>
      <c r="N1744" s="175"/>
      <c r="O1744" s="175"/>
      <c r="P1744" s="175"/>
      <c r="Q1744" s="175"/>
      <c r="R1744" s="200"/>
      <c r="S1744" s="175"/>
    </row>
    <row r="1745" spans="2:19" ht="12.75" customHeight="1">
      <c r="B1745" s="175"/>
      <c r="C1745" s="175"/>
      <c r="D1745" s="176"/>
      <c r="E1745" s="176"/>
      <c r="F1745" s="176"/>
      <c r="G1745" s="213"/>
      <c r="H1745" s="176"/>
      <c r="I1745" s="176"/>
      <c r="K1745" s="175"/>
      <c r="L1745" s="175"/>
      <c r="M1745" s="175"/>
      <c r="N1745" s="175"/>
      <c r="O1745" s="175"/>
      <c r="P1745" s="175"/>
      <c r="Q1745" s="175"/>
      <c r="R1745" s="200"/>
      <c r="S1745" s="175"/>
    </row>
    <row r="1746" spans="2:19" ht="12.75" customHeight="1">
      <c r="B1746" s="175"/>
      <c r="C1746" s="175"/>
      <c r="D1746" s="176"/>
      <c r="E1746" s="176"/>
      <c r="F1746" s="176"/>
      <c r="G1746" s="213"/>
      <c r="H1746" s="176"/>
      <c r="I1746" s="176"/>
      <c r="K1746" s="175"/>
      <c r="L1746" s="175"/>
      <c r="M1746" s="175"/>
      <c r="N1746" s="175"/>
      <c r="O1746" s="175"/>
      <c r="P1746" s="175"/>
      <c r="Q1746" s="175"/>
      <c r="R1746" s="200"/>
      <c r="S1746" s="175"/>
    </row>
    <row r="1747" spans="2:19" ht="12.75" customHeight="1">
      <c r="B1747" s="175"/>
      <c r="C1747" s="175"/>
      <c r="D1747" s="176"/>
      <c r="E1747" s="176"/>
      <c r="F1747" s="176"/>
      <c r="G1747" s="213"/>
      <c r="H1747" s="176"/>
      <c r="I1747" s="176"/>
      <c r="K1747" s="175"/>
      <c r="L1747" s="175"/>
      <c r="M1747" s="175"/>
      <c r="N1747" s="175"/>
      <c r="O1747" s="175"/>
      <c r="P1747" s="175"/>
      <c r="Q1747" s="175"/>
      <c r="R1747" s="200"/>
      <c r="S1747" s="175"/>
    </row>
    <row r="1748" spans="2:19" ht="12.75" customHeight="1">
      <c r="B1748" s="175"/>
      <c r="C1748" s="175"/>
      <c r="D1748" s="176"/>
      <c r="E1748" s="176"/>
      <c r="F1748" s="176"/>
      <c r="G1748" s="213"/>
      <c r="H1748" s="176"/>
      <c r="I1748" s="176"/>
      <c r="K1748" s="175"/>
      <c r="L1748" s="175"/>
      <c r="M1748" s="175"/>
      <c r="N1748" s="175"/>
      <c r="O1748" s="175"/>
      <c r="P1748" s="175"/>
      <c r="Q1748" s="175"/>
      <c r="R1748" s="200"/>
      <c r="S1748" s="175"/>
    </row>
    <row r="1749" spans="2:19" ht="12.75" customHeight="1">
      <c r="B1749" s="175"/>
      <c r="C1749" s="175"/>
      <c r="D1749" s="176"/>
      <c r="E1749" s="176"/>
      <c r="F1749" s="176"/>
      <c r="G1749" s="213"/>
      <c r="H1749" s="176"/>
      <c r="I1749" s="176"/>
      <c r="K1749" s="175"/>
      <c r="L1749" s="175"/>
      <c r="M1749" s="175"/>
      <c r="N1749" s="175"/>
      <c r="O1749" s="175"/>
      <c r="P1749" s="175"/>
      <c r="Q1749" s="175"/>
      <c r="R1749" s="200"/>
      <c r="S1749" s="175"/>
    </row>
    <row r="1750" spans="2:19" ht="12.75" customHeight="1">
      <c r="B1750" s="175"/>
      <c r="C1750" s="175"/>
      <c r="D1750" s="176"/>
      <c r="E1750" s="176"/>
      <c r="F1750" s="176"/>
      <c r="G1750" s="213"/>
      <c r="H1750" s="176"/>
      <c r="I1750" s="176"/>
      <c r="K1750" s="175"/>
      <c r="L1750" s="175"/>
      <c r="M1750" s="175"/>
      <c r="N1750" s="175"/>
      <c r="O1750" s="175"/>
      <c r="P1750" s="175"/>
      <c r="Q1750" s="175"/>
      <c r="R1750" s="200"/>
      <c r="S1750" s="175"/>
    </row>
    <row r="1751" spans="2:19" ht="12.75" customHeight="1">
      <c r="B1751" s="175"/>
      <c r="C1751" s="175"/>
      <c r="D1751" s="176"/>
      <c r="E1751" s="176"/>
      <c r="F1751" s="176"/>
      <c r="G1751" s="213"/>
      <c r="H1751" s="176"/>
      <c r="I1751" s="176"/>
      <c r="K1751" s="175"/>
      <c r="L1751" s="175"/>
      <c r="M1751" s="175"/>
      <c r="N1751" s="175"/>
      <c r="O1751" s="175"/>
      <c r="P1751" s="175"/>
      <c r="Q1751" s="175"/>
      <c r="R1751" s="200"/>
      <c r="S1751" s="175"/>
    </row>
    <row r="1752" spans="2:19" ht="12.75" customHeight="1">
      <c r="B1752" s="175"/>
      <c r="C1752" s="175"/>
      <c r="D1752" s="176"/>
      <c r="E1752" s="176"/>
      <c r="F1752" s="176"/>
      <c r="G1752" s="213"/>
      <c r="H1752" s="176"/>
      <c r="I1752" s="176"/>
      <c r="K1752" s="175"/>
      <c r="L1752" s="175"/>
      <c r="M1752" s="175"/>
      <c r="N1752" s="175"/>
      <c r="O1752" s="175"/>
      <c r="P1752" s="175"/>
      <c r="Q1752" s="175"/>
      <c r="R1752" s="200"/>
      <c r="S1752" s="175"/>
    </row>
    <row r="1753" spans="2:19" ht="12.75" customHeight="1">
      <c r="B1753" s="175"/>
      <c r="C1753" s="175"/>
      <c r="D1753" s="176"/>
      <c r="E1753" s="176"/>
      <c r="F1753" s="176"/>
      <c r="G1753" s="213"/>
      <c r="H1753" s="176"/>
      <c r="I1753" s="176"/>
      <c r="K1753" s="175"/>
      <c r="L1753" s="175"/>
      <c r="M1753" s="175"/>
      <c r="N1753" s="175"/>
      <c r="O1753" s="175"/>
      <c r="P1753" s="175"/>
      <c r="Q1753" s="175"/>
      <c r="R1753" s="200"/>
      <c r="S1753" s="175"/>
    </row>
    <row r="1754" spans="2:19" ht="12.75" customHeight="1">
      <c r="B1754" s="175"/>
      <c r="C1754" s="175"/>
      <c r="D1754" s="176"/>
      <c r="E1754" s="176"/>
      <c r="F1754" s="176"/>
      <c r="G1754" s="213"/>
      <c r="H1754" s="176"/>
      <c r="I1754" s="176"/>
      <c r="K1754" s="175"/>
      <c r="L1754" s="175"/>
      <c r="M1754" s="175"/>
      <c r="N1754" s="175"/>
      <c r="O1754" s="175"/>
      <c r="P1754" s="175"/>
      <c r="Q1754" s="175"/>
      <c r="R1754" s="200"/>
      <c r="S1754" s="175"/>
    </row>
    <row r="1755" spans="2:19" ht="12.75" customHeight="1">
      <c r="B1755" s="175"/>
      <c r="C1755" s="175"/>
      <c r="D1755" s="176"/>
      <c r="E1755" s="176"/>
      <c r="F1755" s="176"/>
      <c r="G1755" s="213"/>
      <c r="H1755" s="176"/>
      <c r="I1755" s="176"/>
      <c r="K1755" s="175"/>
      <c r="L1755" s="175"/>
      <c r="M1755" s="175"/>
      <c r="N1755" s="175"/>
      <c r="O1755" s="175"/>
      <c r="P1755" s="175"/>
      <c r="Q1755" s="175"/>
      <c r="R1755" s="200"/>
      <c r="S1755" s="175"/>
    </row>
    <row r="1756" spans="2:19" ht="12.75" customHeight="1">
      <c r="B1756" s="175"/>
      <c r="C1756" s="175"/>
      <c r="D1756" s="176"/>
      <c r="E1756" s="176"/>
      <c r="F1756" s="176"/>
      <c r="G1756" s="213"/>
      <c r="H1756" s="176"/>
      <c r="I1756" s="176"/>
      <c r="K1756" s="175"/>
      <c r="L1756" s="175"/>
      <c r="M1756" s="175"/>
      <c r="N1756" s="175"/>
      <c r="O1756" s="175"/>
      <c r="P1756" s="175"/>
      <c r="Q1756" s="175"/>
      <c r="R1756" s="200"/>
      <c r="S1756" s="175"/>
    </row>
    <row r="1757" spans="2:19" ht="12.75" customHeight="1">
      <c r="B1757" s="175"/>
      <c r="C1757" s="175"/>
      <c r="D1757" s="176"/>
      <c r="E1757" s="176"/>
      <c r="F1757" s="176"/>
      <c r="G1757" s="213"/>
      <c r="H1757" s="176"/>
      <c r="I1757" s="176"/>
      <c r="K1757" s="175"/>
      <c r="L1757" s="175"/>
      <c r="M1757" s="175"/>
      <c r="N1757" s="175"/>
      <c r="O1757" s="175"/>
      <c r="P1757" s="175"/>
      <c r="Q1757" s="175"/>
      <c r="R1757" s="200"/>
      <c r="S1757" s="175"/>
    </row>
    <row r="1758" spans="2:19" ht="12.75" customHeight="1">
      <c r="B1758" s="175"/>
      <c r="C1758" s="175"/>
      <c r="D1758" s="176"/>
      <c r="E1758" s="176"/>
      <c r="F1758" s="176"/>
      <c r="G1758" s="213"/>
      <c r="H1758" s="176"/>
      <c r="I1758" s="176"/>
      <c r="K1758" s="175"/>
      <c r="L1758" s="175"/>
      <c r="M1758" s="175"/>
      <c r="N1758" s="175"/>
      <c r="O1758" s="175"/>
      <c r="P1758" s="175"/>
      <c r="Q1758" s="175"/>
      <c r="R1758" s="200"/>
      <c r="S1758" s="175"/>
    </row>
    <row r="1759" spans="2:19" ht="12.75" customHeight="1">
      <c r="B1759" s="175"/>
      <c r="C1759" s="175"/>
      <c r="D1759" s="176"/>
      <c r="E1759" s="176"/>
      <c r="F1759" s="176"/>
      <c r="G1759" s="213"/>
      <c r="H1759" s="176"/>
      <c r="I1759" s="176"/>
      <c r="K1759" s="175"/>
      <c r="L1759" s="175"/>
      <c r="M1759" s="175"/>
      <c r="N1759" s="175"/>
      <c r="O1759" s="175"/>
      <c r="P1759" s="175"/>
      <c r="Q1759" s="175"/>
      <c r="R1759" s="200"/>
      <c r="S1759" s="175"/>
    </row>
    <row r="1760" spans="2:19" ht="12.75" customHeight="1">
      <c r="B1760" s="175"/>
      <c r="C1760" s="175"/>
      <c r="D1760" s="176"/>
      <c r="E1760" s="176"/>
      <c r="F1760" s="176"/>
      <c r="G1760" s="213"/>
      <c r="H1760" s="176"/>
      <c r="I1760" s="176"/>
      <c r="K1760" s="175"/>
      <c r="L1760" s="175"/>
      <c r="M1760" s="175"/>
      <c r="N1760" s="175"/>
      <c r="O1760" s="175"/>
      <c r="P1760" s="175"/>
      <c r="Q1760" s="175"/>
      <c r="R1760" s="200"/>
      <c r="S1760" s="175"/>
    </row>
    <row r="1761" spans="2:19" ht="12.75" customHeight="1">
      <c r="B1761" s="175"/>
      <c r="C1761" s="175"/>
      <c r="D1761" s="176"/>
      <c r="E1761" s="176"/>
      <c r="F1761" s="176"/>
      <c r="G1761" s="213"/>
      <c r="H1761" s="176"/>
      <c r="I1761" s="176"/>
      <c r="K1761" s="175"/>
      <c r="L1761" s="175"/>
      <c r="M1761" s="175"/>
      <c r="N1761" s="175"/>
      <c r="O1761" s="175"/>
      <c r="P1761" s="175"/>
      <c r="Q1761" s="175"/>
      <c r="R1761" s="200"/>
      <c r="S1761" s="175"/>
    </row>
    <row r="1762" spans="2:19" ht="12.75" customHeight="1">
      <c r="B1762" s="175"/>
      <c r="C1762" s="175"/>
      <c r="D1762" s="176"/>
      <c r="E1762" s="176"/>
      <c r="F1762" s="176"/>
      <c r="G1762" s="213"/>
      <c r="H1762" s="176"/>
      <c r="I1762" s="176"/>
      <c r="K1762" s="175"/>
      <c r="L1762" s="175"/>
      <c r="M1762" s="175"/>
      <c r="N1762" s="175"/>
      <c r="O1762" s="175"/>
      <c r="P1762" s="175"/>
      <c r="Q1762" s="175"/>
      <c r="R1762" s="200"/>
      <c r="S1762" s="175"/>
    </row>
    <row r="1763" spans="2:19" ht="12.75" customHeight="1">
      <c r="B1763" s="175"/>
      <c r="C1763" s="175"/>
      <c r="D1763" s="176"/>
      <c r="E1763" s="176"/>
      <c r="F1763" s="176"/>
      <c r="G1763" s="213"/>
      <c r="H1763" s="176"/>
      <c r="I1763" s="176"/>
      <c r="K1763" s="175"/>
      <c r="L1763" s="175"/>
      <c r="M1763" s="175"/>
      <c r="N1763" s="175"/>
      <c r="O1763" s="175"/>
      <c r="P1763" s="175"/>
      <c r="Q1763" s="175"/>
      <c r="R1763" s="200"/>
      <c r="S1763" s="175"/>
    </row>
    <row r="1764" spans="2:19" ht="12.75" customHeight="1">
      <c r="B1764" s="175"/>
      <c r="C1764" s="175"/>
      <c r="D1764" s="176"/>
      <c r="E1764" s="176"/>
      <c r="F1764" s="176"/>
      <c r="G1764" s="213"/>
      <c r="H1764" s="176"/>
      <c r="I1764" s="176"/>
      <c r="K1764" s="175"/>
      <c r="L1764" s="175"/>
      <c r="M1764" s="175"/>
      <c r="N1764" s="175"/>
      <c r="O1764" s="175"/>
      <c r="P1764" s="175"/>
      <c r="Q1764" s="175"/>
      <c r="R1764" s="200"/>
      <c r="S1764" s="175"/>
    </row>
    <row r="1765" spans="2:19" ht="12.75" customHeight="1">
      <c r="B1765" s="175"/>
      <c r="C1765" s="175"/>
      <c r="D1765" s="176"/>
      <c r="E1765" s="176"/>
      <c r="F1765" s="176"/>
      <c r="G1765" s="213"/>
      <c r="H1765" s="176"/>
      <c r="I1765" s="176"/>
      <c r="K1765" s="175"/>
      <c r="L1765" s="175"/>
      <c r="M1765" s="175"/>
      <c r="N1765" s="175"/>
      <c r="O1765" s="175"/>
      <c r="P1765" s="175"/>
      <c r="Q1765" s="175"/>
      <c r="R1765" s="200"/>
      <c r="S1765" s="175"/>
    </row>
  </sheetData>
  <sheetProtection algorithmName="SHA-512" hashValue="imjf4isS4VjdmHSHs8h8q3XNPpmMRpSLXKvmE4kui9l/mIOAonur1vQ6tUr0iYxoxBEL0EGeiq7YlyWqivvd9w==" saltValue="tUOQMNXdriXEG9HMooriNA==" spinCount="100000" sheet="1" selectLockedCells="1"/>
  <mergeCells count="24">
    <mergeCell ref="B2:C2"/>
    <mergeCell ref="B4:H4"/>
    <mergeCell ref="C12:C13"/>
    <mergeCell ref="B12:B13"/>
    <mergeCell ref="D11:H11"/>
    <mergeCell ref="G12:H12"/>
    <mergeCell ref="D12:E12"/>
    <mergeCell ref="B11:C11"/>
    <mergeCell ref="B8:H8"/>
    <mergeCell ref="B9:H9"/>
    <mergeCell ref="E6:F6"/>
    <mergeCell ref="V16:AA19"/>
    <mergeCell ref="K12:P12"/>
    <mergeCell ref="R12:S12"/>
    <mergeCell ref="L8:M8"/>
    <mergeCell ref="I12:I13"/>
    <mergeCell ref="T4:AA5"/>
    <mergeCell ref="U8:AA9"/>
    <mergeCell ref="T9:T11"/>
    <mergeCell ref="T13:T14"/>
    <mergeCell ref="U10:AA11"/>
    <mergeCell ref="U12:AA12"/>
    <mergeCell ref="V13:AA13"/>
    <mergeCell ref="V14:AA15"/>
  </mergeCells>
  <phoneticPr fontId="11" type="noConversion"/>
  <conditionalFormatting sqref="B14:B152">
    <cfRule type="expression" dxfId="29" priority="41" stopIfTrue="1">
      <formula>AND(I14&lt;&gt;"",ISBLANK(B14))</formula>
    </cfRule>
  </conditionalFormatting>
  <conditionalFormatting sqref="D14:D152">
    <cfRule type="expression" dxfId="28" priority="31" stopIfTrue="1">
      <formula>AND(ISBLANK(D14), ISTEXT(E14))</formula>
    </cfRule>
  </conditionalFormatting>
  <conditionalFormatting sqref="D14:E152">
    <cfRule type="expression" dxfId="27" priority="28" stopIfTrue="1">
      <formula>IF(OR($G14&gt;0,$F14&gt;0),TRUE,FALSE)</formula>
    </cfRule>
  </conditionalFormatting>
  <conditionalFormatting sqref="E14:E152">
    <cfRule type="expression" dxfId="26" priority="29" stopIfTrue="1">
      <formula>AND(D14&gt;0, ISBLANK(E14))</formula>
    </cfRule>
  </conditionalFormatting>
  <conditionalFormatting sqref="F14:F152">
    <cfRule type="expression" dxfId="25" priority="17" stopIfTrue="1">
      <formula>IF(OR($G14&gt;0,$D14&gt;0),TRUE,FALSE)</formula>
    </cfRule>
    <cfRule type="expression" dxfId="24" priority="18" stopIfTrue="1">
      <formula>$B14 = "Other"</formula>
    </cfRule>
  </conditionalFormatting>
  <conditionalFormatting sqref="G14:G152">
    <cfRule type="expression" dxfId="23" priority="26" stopIfTrue="1">
      <formula>IF(OR($D14&gt;0,$F14&gt;0),TRUE,FALSE)</formula>
    </cfRule>
  </conditionalFormatting>
  <conditionalFormatting sqref="H14:H152">
    <cfRule type="expression" dxfId="22" priority="39" stopIfTrue="1">
      <formula>IF(OR($D14&gt;0,$F14&gt;0),TRUE, FALSE)</formula>
    </cfRule>
    <cfRule type="expression" dxfId="21" priority="40" stopIfTrue="1">
      <formula>AND(ISBLANK($H14), $G14&gt;0)</formula>
    </cfRule>
  </conditionalFormatting>
  <conditionalFormatting sqref="I14:I152">
    <cfRule type="cellIs" dxfId="20" priority="6" stopIfTrue="1" operator="equal">
      <formula>"None Selected"</formula>
    </cfRule>
    <cfRule type="cellIs" dxfId="19" priority="7" stopIfTrue="1" operator="equal">
      <formula>"Multiple Values!"</formula>
    </cfRule>
  </conditionalFormatting>
  <conditionalFormatting sqref="L8:M8">
    <cfRule type="cellIs" dxfId="18" priority="44" stopIfTrue="1" operator="equal">
      <formula>"Data Input Error"</formula>
    </cfRule>
  </conditionalFormatting>
  <dataValidations count="7">
    <dataValidation allowBlank="1" showInputMessage="1" showErrorMessage="1" error="Please enter a valid date" sqref="C14:C152" xr:uid="{00000000-0002-0000-0700-000000000000}"/>
    <dataValidation type="list" allowBlank="1" showInputMessage="1" showErrorMessage="1" error="please select an item from the list_x000a_" prompt="Select the plane type from the dropdown list" sqref="B14:B152" xr:uid="{00000000-0002-0000-0700-000001000000}">
      <formula1>PlaneTypes</formula1>
    </dataValidation>
    <dataValidation type="decimal" operator="greaterThan" allowBlank="1" showInputMessage="1" showErrorMessage="1" error="Please enter a valid value" prompt="Enter the amount of fuel used by the plane" sqref="D14:D152" xr:uid="{00000000-0002-0000-0700-000002000000}">
      <formula1>0</formula1>
    </dataValidation>
    <dataValidation type="list" operator="greaterThan" allowBlank="1" showInputMessage="1" showErrorMessage="1" error="Please select a value from the list" prompt="select the units associated with the fuel use from the list" sqref="E14:E152" xr:uid="{00000000-0002-0000-0700-000003000000}">
      <formula1>Fuel_Units</formula1>
    </dataValidation>
    <dataValidation type="decimal" operator="greaterThan" allowBlank="1" showInputMessage="1" showErrorMessage="1" error="Please enter positive value" prompt="Enter the total hours flown in the plane or helicopter" sqref="F14:F152" xr:uid="{00000000-0002-0000-0700-000004000000}">
      <formula1>0</formula1>
    </dataValidation>
    <dataValidation type="decimal" operator="greaterThan" allowBlank="1" showInputMessage="1" showErrorMessage="1" error="please enter a positive value" prompt="Enter the total distance flown by the plane or helicopter" sqref="G14:G152" xr:uid="{00000000-0002-0000-0700-000005000000}">
      <formula1>0</formula1>
    </dataValidation>
    <dataValidation type="list" allowBlank="1" showInputMessage="1" showErrorMessage="1" error="Please select a value from the list" prompt="Select the units for the distance flown from the dropdown list" sqref="H14:H152" xr:uid="{00000000-0002-0000-0700-000006000000}">
      <formula1>FlightDistanceUnits</formula1>
    </dataValidation>
  </dataValidations>
  <hyperlinks>
    <hyperlink ref="D2" location="PEAR!A1" display="Go to PEAR" xr:uid="{23086A3F-AECE-4893-8A49-3C825B0EDD45}"/>
    <hyperlink ref="B2:C2" location="'Full PEAR Intro'!A1" display="Click for Checklist" xr:uid="{E989A8BB-E8DC-4EAF-ABDA-713414C1562A}"/>
  </hyperlinks>
  <pageMargins left="0.75" right="0.75" top="1" bottom="1" header="0.5" footer="0.5"/>
  <pageSetup scale="87" orientation="landscape" horizontalDpi="200" verticalDpi="200" r:id="rId1"/>
  <headerFooter alignWithMargins="0"/>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theme="7" tint="-0.249977111117893"/>
  </sheetPr>
  <dimension ref="A1:AO162"/>
  <sheetViews>
    <sheetView zoomScaleNormal="100" workbookViewId="0">
      <pane xSplit="2" ySplit="4" topLeftCell="C5" activePane="bottomRight" state="frozen"/>
      <selection pane="topRight" activeCell="C1" sqref="C1"/>
      <selection pane="bottomLeft" activeCell="A5" sqref="A5"/>
      <selection pane="bottomRight" activeCell="C2" sqref="C2"/>
    </sheetView>
  </sheetViews>
  <sheetFormatPr defaultColWidth="8.81640625" defaultRowHeight="12.5"/>
  <cols>
    <col min="1" max="1" width="5.81640625" style="1210" customWidth="1"/>
    <col min="2" max="2" width="2.453125" hidden="1" customWidth="1"/>
    <col min="3" max="3" width="36.81640625" customWidth="1"/>
    <col min="4" max="5" width="16.54296875" style="1211" customWidth="1"/>
    <col min="6" max="6" width="18.453125" customWidth="1"/>
    <col min="7" max="7" width="12.1796875" customWidth="1"/>
    <col min="8" max="8" width="17.453125" customWidth="1"/>
    <col min="9" max="9" width="18.453125" customWidth="1"/>
    <col min="10" max="10" width="16.81640625" customWidth="1"/>
    <col min="11" max="11" width="14" customWidth="1"/>
    <col min="12" max="12" width="15" hidden="1" customWidth="1"/>
    <col min="13" max="13" width="11.453125" hidden="1" customWidth="1"/>
    <col min="14" max="14" width="11.1796875" hidden="1" customWidth="1"/>
    <col min="15" max="15" width="12.453125" hidden="1" customWidth="1"/>
    <col min="16" max="16" width="21.453125" hidden="1" customWidth="1"/>
    <col min="17" max="17" width="17.453125" hidden="1" customWidth="1"/>
    <col min="18" max="18" width="10.453125" hidden="1" customWidth="1"/>
    <col min="19" max="19" width="9.453125" hidden="1" customWidth="1"/>
    <col min="20" max="20" width="13.453125" hidden="1" customWidth="1"/>
    <col min="21" max="21" width="26.81640625" style="547" hidden="1" customWidth="1"/>
    <col min="22" max="22" width="14.453125" style="547" hidden="1" customWidth="1"/>
    <col min="23" max="24" width="12.81640625" style="547" hidden="1" customWidth="1"/>
    <col min="25" max="25" width="11.453125" bestFit="1" customWidth="1"/>
    <col min="27" max="27" width="15" customWidth="1"/>
    <col min="28" max="28" width="15.453125" style="1211" customWidth="1"/>
    <col min="31" max="31" width="0" hidden="1" customWidth="1"/>
    <col min="32" max="32" width="31.453125" hidden="1" customWidth="1"/>
    <col min="33" max="33" width="8.81640625" hidden="1" customWidth="1"/>
    <col min="34" max="34" width="0" hidden="1" customWidth="1"/>
  </cols>
  <sheetData>
    <row r="1" spans="1:41" s="384" customFormat="1">
      <c r="A1" s="401"/>
      <c r="D1" s="388"/>
      <c r="E1" s="388"/>
      <c r="L1" s="500"/>
      <c r="M1" s="500"/>
      <c r="N1" s="500"/>
      <c r="O1" s="500"/>
      <c r="P1" s="500"/>
      <c r="Q1" s="500"/>
      <c r="R1" s="500"/>
      <c r="S1" s="500"/>
      <c r="T1" s="500"/>
      <c r="U1" s="500"/>
      <c r="V1" s="500"/>
      <c r="W1" s="500"/>
      <c r="X1" s="500" t="s">
        <v>675</v>
      </c>
      <c r="AB1" s="388"/>
    </row>
    <row r="2" spans="1:41" s="175" customFormat="1" ht="14.5" thickBot="1">
      <c r="A2" s="401"/>
      <c r="B2" s="387"/>
      <c r="C2" s="1023" t="s">
        <v>532</v>
      </c>
      <c r="D2" s="234" t="s">
        <v>1637</v>
      </c>
      <c r="E2" s="400"/>
      <c r="F2" s="170" t="s">
        <v>400</v>
      </c>
      <c r="G2" s="164"/>
      <c r="H2" s="170" t="s">
        <v>401</v>
      </c>
      <c r="I2" s="177"/>
      <c r="L2" s="1660"/>
      <c r="M2" s="1661"/>
      <c r="N2" s="1661"/>
      <c r="O2" s="1661"/>
      <c r="P2" s="1661"/>
      <c r="Q2" s="1661"/>
      <c r="R2" s="1662"/>
      <c r="S2" s="501"/>
      <c r="T2" s="502"/>
      <c r="U2" s="502"/>
      <c r="V2" s="502"/>
      <c r="W2" s="502"/>
      <c r="X2" s="502"/>
    </row>
    <row r="3" spans="1:41" s="175" customFormat="1" ht="15.5">
      <c r="A3" s="401"/>
      <c r="B3" s="387"/>
      <c r="C3" s="1663" t="str">
        <f>'1-Production Info'!D8&amp; "Other Environmental Activity Metrics"</f>
        <v>Other Environmental Activity Metrics</v>
      </c>
      <c r="D3" s="1664"/>
      <c r="E3" s="1664"/>
      <c r="F3" s="1664"/>
      <c r="G3" s="1664"/>
      <c r="H3" s="1664"/>
      <c r="I3" s="1665"/>
      <c r="L3" s="503"/>
      <c r="M3" s="501"/>
      <c r="N3" s="504"/>
      <c r="O3" s="501"/>
      <c r="P3" s="501"/>
      <c r="Q3" s="501"/>
      <c r="R3" s="505"/>
      <c r="S3" s="501"/>
      <c r="T3" s="502"/>
      <c r="U3" s="502"/>
      <c r="V3" s="502"/>
      <c r="W3" s="502"/>
      <c r="X3" s="502"/>
    </row>
    <row r="4" spans="1:41" s="219" customFormat="1" ht="17.25" customHeight="1">
      <c r="A4" s="401"/>
      <c r="C4" s="1214" t="s">
        <v>814</v>
      </c>
      <c r="D4" s="1215" t="s">
        <v>822</v>
      </c>
      <c r="E4" s="1215" t="s">
        <v>1647</v>
      </c>
      <c r="F4" s="1214" t="s">
        <v>676</v>
      </c>
      <c r="G4" s="1687" t="s">
        <v>1398</v>
      </c>
      <c r="H4" s="1688"/>
      <c r="I4" s="1214" t="s">
        <v>1646</v>
      </c>
      <c r="U4" s="506"/>
      <c r="V4" s="506"/>
      <c r="W4" s="506"/>
      <c r="X4" s="506"/>
      <c r="AB4" s="227"/>
    </row>
    <row r="5" spans="1:41" s="219" customFormat="1">
      <c r="A5" s="401" t="s">
        <v>671</v>
      </c>
      <c r="D5" s="227"/>
      <c r="E5" s="227"/>
      <c r="AB5" s="227"/>
    </row>
    <row r="6" spans="1:41" s="219" customFormat="1" ht="18">
      <c r="A6" s="401" t="s">
        <v>671</v>
      </c>
      <c r="B6"/>
      <c r="C6" s="1607" t="s">
        <v>814</v>
      </c>
      <c r="D6" s="1607"/>
      <c r="E6" s="1607"/>
      <c r="F6" s="1607"/>
      <c r="G6" s="1607"/>
      <c r="H6" s="1607"/>
      <c r="I6" s="1607"/>
      <c r="L6" s="365" t="s">
        <v>816</v>
      </c>
      <c r="M6"/>
      <c r="N6"/>
      <c r="O6" t="str">
        <f>IF(O11=0, "Data Not Entered", "Data Entered Correctly")</f>
        <v>Data Entered Correctly</v>
      </c>
      <c r="P6"/>
      <c r="Q6"/>
      <c r="R6"/>
      <c r="X6"/>
      <c r="AB6" s="227"/>
    </row>
    <row r="7" spans="1:41" s="219" customFormat="1" ht="13.5" customHeight="1">
      <c r="A7" s="401" t="s">
        <v>671</v>
      </c>
      <c r="B7"/>
      <c r="C7" s="366" t="s">
        <v>815</v>
      </c>
      <c r="D7" s="377" t="s">
        <v>677</v>
      </c>
      <c r="E7" s="377" t="s">
        <v>787</v>
      </c>
      <c r="F7" s="377" t="s">
        <v>1175</v>
      </c>
      <c r="G7" s="662" t="s">
        <v>33</v>
      </c>
      <c r="H7" s="663"/>
      <c r="I7" s="664"/>
      <c r="L7"/>
      <c r="M7"/>
      <c r="N7"/>
      <c r="O7"/>
      <c r="P7"/>
      <c r="Q7"/>
      <c r="R7" s="143" t="s">
        <v>1353</v>
      </c>
      <c r="S7" s="299" t="s">
        <v>1373</v>
      </c>
      <c r="T7" s="804" t="s">
        <v>1360</v>
      </c>
      <c r="U7"/>
      <c r="V7"/>
      <c r="W7"/>
      <c r="X7"/>
      <c r="AB7" s="227"/>
    </row>
    <row r="8" spans="1:41" s="219" customFormat="1" ht="12.75" customHeight="1">
      <c r="A8" s="401" t="s">
        <v>671</v>
      </c>
      <c r="B8"/>
      <c r="C8" s="803" t="s">
        <v>687</v>
      </c>
      <c r="D8" s="837"/>
      <c r="E8" s="838"/>
      <c r="F8" s="665">
        <f>IFERROR(IF(ISNUMBER(E8),E8/D8,R8),R8)</f>
        <v>0.25</v>
      </c>
      <c r="G8" s="1666" t="s">
        <v>1378</v>
      </c>
      <c r="H8" s="1666"/>
      <c r="I8" s="1666"/>
      <c r="L8" s="805" t="s">
        <v>1354</v>
      </c>
      <c r="M8" s="806"/>
      <c r="N8" s="806"/>
      <c r="O8" s="807">
        <f>SUMPRODUCT(D9:D14,S9:S14)</f>
        <v>1</v>
      </c>
      <c r="P8" s="808" t="s">
        <v>1358</v>
      </c>
      <c r="Q8" s="806"/>
      <c r="R8" s="818">
        <f>Settings!D62</f>
        <v>0.25</v>
      </c>
      <c r="S8" s="818">
        <f>Settings!E62</f>
        <v>1</v>
      </c>
      <c r="T8" s="819">
        <f t="shared" ref="T8:T14" si="0">F8*D8</f>
        <v>0</v>
      </c>
      <c r="U8"/>
      <c r="V8"/>
      <c r="W8"/>
      <c r="X8"/>
      <c r="AB8" s="227"/>
      <c r="AF8" s="299" t="s">
        <v>1425</v>
      </c>
      <c r="AG8" s="910">
        <f>D8</f>
        <v>0</v>
      </c>
    </row>
    <row r="9" spans="1:41" ht="13">
      <c r="A9" s="401" t="s">
        <v>671</v>
      </c>
      <c r="C9" s="803" t="s">
        <v>688</v>
      </c>
      <c r="D9" s="837"/>
      <c r="E9" s="838"/>
      <c r="F9" s="665">
        <f t="shared" ref="F9:F14" si="1">IFERROR(IF(ISNUMBER(E9),E9/D9,R9),R9)</f>
        <v>5</v>
      </c>
      <c r="G9" s="1666"/>
      <c r="H9" s="1666"/>
      <c r="I9" s="1666"/>
      <c r="J9" s="219"/>
      <c r="K9" s="219"/>
      <c r="L9" s="809" t="s">
        <v>1355</v>
      </c>
      <c r="M9" s="806"/>
      <c r="N9" s="806"/>
      <c r="O9" s="807">
        <f>D8+D12+D13+D11+D14</f>
        <v>1</v>
      </c>
      <c r="P9" s="808" t="s">
        <v>1359</v>
      </c>
      <c r="Q9" s="806"/>
      <c r="R9" s="818">
        <f>Settings!D63</f>
        <v>5</v>
      </c>
      <c r="S9" s="818">
        <f>Settings!E63</f>
        <v>38</v>
      </c>
      <c r="T9" s="819">
        <f t="shared" si="0"/>
        <v>0</v>
      </c>
      <c r="U9"/>
      <c r="V9"/>
      <c r="W9"/>
      <c r="X9"/>
      <c r="Y9" s="219"/>
      <c r="Z9" s="219"/>
      <c r="AA9" s="219"/>
      <c r="AB9" s="227"/>
      <c r="AC9" s="219"/>
      <c r="AD9" s="219"/>
      <c r="AE9" s="219"/>
      <c r="AF9" s="299" t="s">
        <v>1426</v>
      </c>
      <c r="AG9" s="910">
        <f>D9*38</f>
        <v>0</v>
      </c>
      <c r="AH9" s="219"/>
      <c r="AI9" s="219"/>
      <c r="AJ9" s="219"/>
      <c r="AK9" s="219"/>
      <c r="AL9" s="219"/>
      <c r="AM9" s="219"/>
      <c r="AN9" s="219"/>
      <c r="AO9" s="219"/>
    </row>
    <row r="10" spans="1:41" ht="13">
      <c r="A10" s="401" t="s">
        <v>671</v>
      </c>
      <c r="C10" s="803" t="s">
        <v>689</v>
      </c>
      <c r="D10" s="813"/>
      <c r="E10" s="816"/>
      <c r="F10" s="665">
        <f t="shared" si="1"/>
        <v>5</v>
      </c>
      <c r="G10" s="1666"/>
      <c r="H10" s="1666"/>
      <c r="I10" s="1666"/>
      <c r="J10" s="219"/>
      <c r="K10" s="219"/>
      <c r="L10" s="809"/>
      <c r="M10" s="806"/>
      <c r="N10" s="806"/>
      <c r="O10" s="810"/>
      <c r="P10" s="810"/>
      <c r="Q10" s="806"/>
      <c r="R10" s="818">
        <f>Settings!D64</f>
        <v>5</v>
      </c>
      <c r="S10" s="818">
        <f>Settings!E64</f>
        <v>0</v>
      </c>
      <c r="T10" s="819">
        <f t="shared" si="0"/>
        <v>0</v>
      </c>
      <c r="U10"/>
      <c r="V10"/>
      <c r="W10"/>
      <c r="X10"/>
      <c r="Y10" s="219"/>
      <c r="Z10" s="219"/>
      <c r="AA10" s="219"/>
      <c r="AB10" s="227"/>
      <c r="AC10" s="219"/>
      <c r="AD10" s="219"/>
      <c r="AE10" s="219"/>
      <c r="AF10" s="299" t="s">
        <v>1427</v>
      </c>
      <c r="AG10" s="910">
        <f>D11</f>
        <v>0</v>
      </c>
      <c r="AH10" s="219"/>
      <c r="AI10" s="219"/>
      <c r="AJ10" s="219"/>
      <c r="AK10" s="219"/>
      <c r="AL10" s="219"/>
      <c r="AM10" s="219"/>
      <c r="AN10" s="219"/>
      <c r="AO10" s="219"/>
    </row>
    <row r="11" spans="1:41" ht="13.5" customHeight="1">
      <c r="A11" s="401"/>
      <c r="C11" s="803" t="s">
        <v>1180</v>
      </c>
      <c r="D11" s="813"/>
      <c r="E11" s="816"/>
      <c r="F11" s="665">
        <f t="shared" si="1"/>
        <v>1.5</v>
      </c>
      <c r="G11" s="1666"/>
      <c r="H11" s="1666"/>
      <c r="I11" s="1666"/>
      <c r="J11" s="219"/>
      <c r="K11" s="219"/>
      <c r="L11" s="809" t="s">
        <v>1356</v>
      </c>
      <c r="M11" s="806"/>
      <c r="N11" s="806"/>
      <c r="O11" s="812">
        <f>SUM(T8:T14)</f>
        <v>1.5</v>
      </c>
      <c r="P11" s="808" t="s">
        <v>1361</v>
      </c>
      <c r="Q11" s="806"/>
      <c r="R11" s="818">
        <f>Settings!D65</f>
        <v>1.5</v>
      </c>
      <c r="S11" s="818">
        <f>Settings!E65</f>
        <v>1</v>
      </c>
      <c r="T11" s="819">
        <f t="shared" si="0"/>
        <v>0</v>
      </c>
      <c r="U11"/>
      <c r="V11"/>
      <c r="W11"/>
      <c r="X11"/>
      <c r="Y11" s="219"/>
      <c r="Z11" s="219"/>
      <c r="AA11" s="219"/>
      <c r="AB11" s="227"/>
      <c r="AC11" s="219"/>
      <c r="AD11" s="219"/>
      <c r="AE11" s="219"/>
      <c r="AF11" s="299" t="s">
        <v>1428</v>
      </c>
      <c r="AG11" s="910">
        <f>SUM(D12,D13)</f>
        <v>0</v>
      </c>
      <c r="AH11" s="219"/>
      <c r="AI11" s="219"/>
      <c r="AJ11" s="219"/>
      <c r="AK11" s="219"/>
      <c r="AL11" s="219"/>
      <c r="AM11" s="219"/>
      <c r="AN11" s="219"/>
      <c r="AO11" s="219"/>
    </row>
    <row r="12" spans="1:41" ht="13">
      <c r="A12" s="401"/>
      <c r="C12" s="803" t="s">
        <v>1351</v>
      </c>
      <c r="D12" s="813"/>
      <c r="E12" s="816"/>
      <c r="F12" s="665">
        <f t="shared" si="1"/>
        <v>1.35</v>
      </c>
      <c r="G12" s="1666"/>
      <c r="H12" s="1666"/>
      <c r="I12" s="1666"/>
      <c r="J12" s="219"/>
      <c r="K12" s="219"/>
      <c r="L12" s="809" t="s">
        <v>1357</v>
      </c>
      <c r="M12" s="806"/>
      <c r="N12" s="806"/>
      <c r="O12" s="811">
        <f>(O8+D8)*F8</f>
        <v>0.25</v>
      </c>
      <c r="P12" s="808" t="s">
        <v>1363</v>
      </c>
      <c r="Q12" s="806"/>
      <c r="R12" s="818">
        <f>Settings!D66</f>
        <v>1.35</v>
      </c>
      <c r="S12" s="818">
        <f>Settings!E66</f>
        <v>1</v>
      </c>
      <c r="T12" s="819">
        <f t="shared" si="0"/>
        <v>0</v>
      </c>
      <c r="U12"/>
      <c r="V12"/>
      <c r="W12"/>
      <c r="X12"/>
      <c r="Y12" s="219"/>
      <c r="Z12" s="219"/>
      <c r="AA12" s="219"/>
      <c r="AB12" s="227"/>
      <c r="AC12" s="219"/>
      <c r="AD12" s="219"/>
      <c r="AE12" s="219"/>
      <c r="AF12" s="299" t="s">
        <v>1429</v>
      </c>
      <c r="AG12" s="910">
        <f>D14</f>
        <v>1</v>
      </c>
      <c r="AH12" s="219"/>
      <c r="AI12" s="219"/>
      <c r="AJ12" s="219"/>
      <c r="AK12" s="219"/>
      <c r="AL12" s="219"/>
      <c r="AM12" s="219"/>
      <c r="AN12" s="219"/>
      <c r="AO12" s="219"/>
    </row>
    <row r="13" spans="1:41" ht="13">
      <c r="A13" s="401"/>
      <c r="C13" s="803" t="s">
        <v>1352</v>
      </c>
      <c r="D13" s="837"/>
      <c r="E13" s="838"/>
      <c r="F13" s="665">
        <f t="shared" si="1"/>
        <v>1.5</v>
      </c>
      <c r="G13" s="1666"/>
      <c r="H13" s="1666"/>
      <c r="I13" s="1666"/>
      <c r="J13" s="219"/>
      <c r="K13" s="219"/>
      <c r="L13" s="911" t="s">
        <v>1430</v>
      </c>
      <c r="M13" s="810"/>
      <c r="N13" s="810"/>
      <c r="O13" s="912">
        <f>(O9/S9*R9)+(D9*R9)</f>
        <v>0.13157894736842105</v>
      </c>
      <c r="P13" s="808" t="s">
        <v>1432</v>
      </c>
      <c r="Q13" s="810"/>
      <c r="R13" s="818">
        <f>Settings!D67</f>
        <v>1.5</v>
      </c>
      <c r="S13" s="818">
        <f>Settings!E67</f>
        <v>1</v>
      </c>
      <c r="T13" s="819">
        <f t="shared" si="0"/>
        <v>0</v>
      </c>
      <c r="U13"/>
      <c r="V13"/>
      <c r="W13"/>
      <c r="X13"/>
      <c r="Y13" s="219"/>
      <c r="Z13" s="219"/>
      <c r="AA13" s="219"/>
      <c r="AB13" s="227"/>
      <c r="AC13" s="219"/>
      <c r="AD13" s="219"/>
      <c r="AE13" s="219"/>
      <c r="AF13" s="219"/>
      <c r="AG13" s="910"/>
      <c r="AH13" s="219"/>
      <c r="AI13" s="219"/>
      <c r="AJ13" s="219"/>
      <c r="AK13" s="219"/>
      <c r="AL13" s="219"/>
      <c r="AM13" s="219"/>
      <c r="AN13" s="219"/>
      <c r="AO13" s="219"/>
    </row>
    <row r="14" spans="1:41" ht="13">
      <c r="A14" s="401"/>
      <c r="C14" s="803" t="s">
        <v>1366</v>
      </c>
      <c r="D14" s="669">
        <v>1</v>
      </c>
      <c r="E14" s="817"/>
      <c r="F14" s="665">
        <f t="shared" si="1"/>
        <v>1.5</v>
      </c>
      <c r="G14" s="1666"/>
      <c r="H14" s="1666"/>
      <c r="I14" s="1666"/>
      <c r="J14" s="219"/>
      <c r="K14" s="219"/>
      <c r="L14" s="810" t="str">
        <f>IF(O14&lt;0, "Cost","Savings")</f>
        <v>Cost</v>
      </c>
      <c r="M14" s="810"/>
      <c r="N14" s="810"/>
      <c r="O14" s="812">
        <f>O12-O11</f>
        <v>-1.25</v>
      </c>
      <c r="P14" s="814" t="s">
        <v>1362</v>
      </c>
      <c r="Q14" s="810"/>
      <c r="R14" s="818">
        <f>Settings!D68</f>
        <v>1.5</v>
      </c>
      <c r="S14" s="818">
        <f>Settings!E68</f>
        <v>1</v>
      </c>
      <c r="T14" s="819">
        <f t="shared" si="0"/>
        <v>1.5</v>
      </c>
      <c r="U14"/>
      <c r="V14"/>
      <c r="W14"/>
      <c r="X14"/>
      <c r="Y14" s="219"/>
      <c r="Z14" s="219"/>
      <c r="AA14" s="219"/>
      <c r="AB14" s="227"/>
      <c r="AC14" s="219"/>
      <c r="AD14" s="219"/>
      <c r="AE14" s="219"/>
      <c r="AF14" s="219"/>
      <c r="AG14" s="910"/>
      <c r="AH14" s="219"/>
      <c r="AI14" s="219"/>
      <c r="AJ14" s="219"/>
      <c r="AK14" s="219"/>
      <c r="AL14" s="219"/>
      <c r="AM14" s="219"/>
      <c r="AN14" s="219"/>
      <c r="AO14" s="219"/>
    </row>
    <row r="15" spans="1:41" s="219" customFormat="1">
      <c r="A15" s="401" t="s">
        <v>671</v>
      </c>
      <c r="B15" s="299"/>
      <c r="C15" s="393"/>
      <c r="D15" s="397"/>
      <c r="E15" s="397"/>
      <c r="L15" s="299" t="s">
        <v>1431</v>
      </c>
      <c r="O15" s="913">
        <f>O11-O13</f>
        <v>1.368421052631579</v>
      </c>
      <c r="P15" s="299" t="s">
        <v>1433</v>
      </c>
      <c r="U15"/>
      <c r="V15"/>
      <c r="W15"/>
      <c r="AB15" s="227"/>
    </row>
    <row r="16" spans="1:41" s="219" customFormat="1">
      <c r="A16" s="401" t="s">
        <v>701</v>
      </c>
      <c r="D16" s="227"/>
      <c r="E16" s="227"/>
      <c r="AB16" s="227"/>
    </row>
    <row r="17" spans="1:41" ht="26.5" hidden="1">
      <c r="A17" s="401" t="s">
        <v>701</v>
      </c>
      <c r="C17" s="1607" t="s">
        <v>928</v>
      </c>
      <c r="D17" s="1607"/>
      <c r="E17" s="1607"/>
      <c r="F17" s="1607"/>
      <c r="G17" s="1607"/>
      <c r="H17" s="1607"/>
      <c r="I17" s="1607"/>
      <c r="J17" s="219"/>
      <c r="K17" s="219"/>
      <c r="L17" s="365" t="s">
        <v>817</v>
      </c>
      <c r="R17" s="143" t="s">
        <v>19</v>
      </c>
      <c r="S17" s="218" t="s">
        <v>696</v>
      </c>
      <c r="T17" s="282" t="s">
        <v>958</v>
      </c>
      <c r="U17" s="219"/>
      <c r="V17" s="219"/>
      <c r="W17" s="219"/>
      <c r="X17"/>
      <c r="Y17" s="219"/>
      <c r="Z17" s="219"/>
      <c r="AA17" s="219"/>
      <c r="AB17" s="227"/>
      <c r="AC17" s="219"/>
      <c r="AD17" s="219"/>
      <c r="AE17" s="219"/>
      <c r="AF17" s="219"/>
      <c r="AG17" s="219"/>
      <c r="AH17" s="219"/>
      <c r="AI17" s="219"/>
      <c r="AJ17" s="219"/>
      <c r="AK17" s="219"/>
      <c r="AL17" s="219"/>
      <c r="AM17" s="219"/>
      <c r="AN17" s="219"/>
      <c r="AO17" s="219"/>
    </row>
    <row r="18" spans="1:41" ht="13.5" hidden="1" thickBot="1">
      <c r="A18" s="401" t="s">
        <v>701</v>
      </c>
      <c r="C18" s="1676" t="s">
        <v>691</v>
      </c>
      <c r="D18" s="1680" t="s">
        <v>851</v>
      </c>
      <c r="E18" s="1678" t="s">
        <v>214</v>
      </c>
      <c r="F18" s="1679"/>
      <c r="G18" s="415" t="s">
        <v>465</v>
      </c>
      <c r="H18" s="1675" t="s">
        <v>466</v>
      </c>
      <c r="I18" s="1675"/>
      <c r="J18" s="219"/>
      <c r="K18" s="219"/>
      <c r="Q18" s="350" t="s">
        <v>841</v>
      </c>
      <c r="R18" s="549" t="s">
        <v>417</v>
      </c>
      <c r="S18" s="550">
        <f>SUM(O20:O21)</f>
        <v>0</v>
      </c>
      <c r="T18" s="562">
        <f>VLOOKUP(R18, FuelFactors, 2, FALSE)*S18/1000</f>
        <v>0</v>
      </c>
      <c r="U18"/>
      <c r="V18"/>
      <c r="W18"/>
      <c r="X18"/>
      <c r="Y18" s="219"/>
      <c r="Z18" s="219"/>
      <c r="AA18" s="219"/>
      <c r="AB18" s="227"/>
      <c r="AC18" s="219"/>
      <c r="AD18" s="219"/>
      <c r="AE18" s="219"/>
      <c r="AF18" s="219"/>
      <c r="AG18" s="219"/>
      <c r="AH18" s="219"/>
      <c r="AI18" s="219"/>
      <c r="AJ18" s="219"/>
      <c r="AK18" s="219"/>
      <c r="AL18" s="219"/>
      <c r="AM18" s="219"/>
      <c r="AN18" s="219"/>
      <c r="AO18" s="219"/>
    </row>
    <row r="19" spans="1:41" ht="52.5" hidden="1" thickBot="1">
      <c r="A19" s="401" t="s">
        <v>701</v>
      </c>
      <c r="C19" s="1677"/>
      <c r="D19" s="1681"/>
      <c r="E19" s="173" t="s">
        <v>818</v>
      </c>
      <c r="F19" s="173" t="s">
        <v>21</v>
      </c>
      <c r="G19" s="367" t="s">
        <v>852</v>
      </c>
      <c r="H19" s="174" t="s">
        <v>819</v>
      </c>
      <c r="I19" s="174" t="s">
        <v>300</v>
      </c>
      <c r="J19" s="219"/>
      <c r="K19" s="219"/>
      <c r="L19" s="368" t="s">
        <v>433</v>
      </c>
      <c r="M19" s="369" t="s">
        <v>513</v>
      </c>
      <c r="N19" s="369" t="s">
        <v>512</v>
      </c>
      <c r="O19" s="421" t="s">
        <v>804</v>
      </c>
      <c r="P19" s="423" t="str">
        <f>IFERROR(IF(SUM(L20:O21,O23:O26,M23:M27) = 0, "No Data Entered", "Data Entered Correctly"), "Data Input Error")</f>
        <v>No Data Entered</v>
      </c>
      <c r="Q19" s="422" t="s">
        <v>793</v>
      </c>
      <c r="R19" s="549" t="s">
        <v>418</v>
      </c>
      <c r="S19" s="550">
        <f>SUM(M23:M27)</f>
        <v>0</v>
      </c>
      <c r="T19" s="562">
        <f>VLOOKUP(R19, FuelFactors, 2, FALSE)*S19/1000</f>
        <v>0</v>
      </c>
      <c r="U19"/>
      <c r="V19"/>
      <c r="W19"/>
      <c r="X19"/>
      <c r="Y19" s="219"/>
      <c r="Z19" s="219"/>
      <c r="AA19" s="219"/>
      <c r="AB19" s="227"/>
      <c r="AC19" s="219"/>
      <c r="AD19" s="219"/>
      <c r="AE19" s="219"/>
      <c r="AF19" s="219"/>
      <c r="AG19" s="219"/>
      <c r="AH19" s="219"/>
      <c r="AI19" s="219"/>
      <c r="AJ19" s="219"/>
      <c r="AK19" s="219"/>
      <c r="AL19" s="219"/>
      <c r="AM19" s="219"/>
      <c r="AN19" s="219"/>
      <c r="AO19" s="219"/>
    </row>
    <row r="20" spans="1:41" ht="13" hidden="1">
      <c r="A20" s="401" t="s">
        <v>701</v>
      </c>
      <c r="C20" s="438" t="s">
        <v>693</v>
      </c>
      <c r="D20" s="416">
        <f>SUMIF('3-Fuel'!$B$13:$B$150,'PEAR Metrics'!C20,'3-Fuel'!$T$13:$T$150)</f>
        <v>0</v>
      </c>
      <c r="E20" s="481"/>
      <c r="F20" s="481"/>
      <c r="G20" s="482"/>
      <c r="H20" s="483"/>
      <c r="I20" s="483"/>
      <c r="J20" s="219"/>
      <c r="K20" s="219"/>
      <c r="L20" s="360" t="str">
        <f>IF(ISBLANK(E20), "", (VLOOKUP(F20,FuelUnitsConvert, 2,FALSE)*E20))</f>
        <v/>
      </c>
      <c r="M20" s="360" t="str">
        <f>IF(G20&gt;0,G20/VLOOKUP(C20, MPG, 2, FALSE), "")</f>
        <v/>
      </c>
      <c r="N20" s="360" t="str">
        <f>IF(ISBLANK(H20), "", H20/(IF(ISBLANK(I20),VLOOKUP("Gasoline",FuelCost,2,FALSE),I20)))</f>
        <v/>
      </c>
      <c r="O20" s="360">
        <f>IF(D20&gt;0, D20, SUM(L20:N20))*HybridSUV</f>
        <v>0</v>
      </c>
      <c r="P20" s="143" t="s">
        <v>850</v>
      </c>
      <c r="Q20" s="431" t="s">
        <v>697</v>
      </c>
      <c r="R20" s="551" t="e">
        <f>IF(F23=0, FuelEFs!#REF!, F23)</f>
        <v>#REF!</v>
      </c>
      <c r="S20" s="550">
        <f>O23</f>
        <v>0</v>
      </c>
      <c r="T20" s="562">
        <f>IF((D23&gt;0),VLOOKUP(R20, FuelFactors, 2, FALSE)*S20/1000,0)</f>
        <v>0</v>
      </c>
      <c r="U20"/>
      <c r="V20"/>
      <c r="W20"/>
      <c r="X20"/>
      <c r="Y20" s="219"/>
      <c r="Z20" s="219"/>
      <c r="AA20" s="219"/>
      <c r="AB20" s="227"/>
      <c r="AC20" s="219"/>
      <c r="AD20" s="219"/>
      <c r="AE20" s="219"/>
      <c r="AF20" s="219"/>
      <c r="AG20" s="219"/>
      <c r="AH20" s="219"/>
      <c r="AI20" s="219"/>
      <c r="AJ20" s="219"/>
      <c r="AK20" s="219"/>
      <c r="AL20" s="219"/>
      <c r="AM20" s="219"/>
      <c r="AN20" s="219"/>
      <c r="AO20" s="219"/>
    </row>
    <row r="21" spans="1:41" ht="13" hidden="1">
      <c r="A21" s="401" t="s">
        <v>701</v>
      </c>
      <c r="C21" s="438" t="s">
        <v>694</v>
      </c>
      <c r="D21" s="416">
        <f>SUMIF('3-Fuel'!$B$13:$B$38,'PEAR Metrics'!C21,'3-Fuel'!$T$13:$T$38)</f>
        <v>0</v>
      </c>
      <c r="E21" s="481"/>
      <c r="F21" s="481"/>
      <c r="G21" s="482"/>
      <c r="H21" s="483"/>
      <c r="I21" s="483"/>
      <c r="J21" s="219"/>
      <c r="K21" s="219"/>
      <c r="L21" s="360" t="str">
        <f>IF(ISBLANK(E21), "", (VLOOKUP(F21,FuelUnitsConvert, 2,FALSE)*E21))</f>
        <v/>
      </c>
      <c r="M21" s="360" t="str">
        <f>IF(G21&gt;0,G21/VLOOKUP(C21, MPG, 2, FALSE), "")</f>
        <v/>
      </c>
      <c r="N21" s="360" t="str">
        <f>IF(ISBLANK(H21), "", H21/(IF(ISBLANK(I21),VLOOKUP("Gasoline",FuelCost,2,FALSE),I21)))</f>
        <v/>
      </c>
      <c r="O21" s="360">
        <f>IF(D21&gt;0, D21, SUM(L21:N21))*HybridCar</f>
        <v>0</v>
      </c>
      <c r="P21" s="143" t="s">
        <v>694</v>
      </c>
      <c r="Q21" s="431" t="s">
        <v>698</v>
      </c>
      <c r="R21" s="551" t="e">
        <f>IF(F24=0, FuelEFs!#REF!, F24)</f>
        <v>#REF!</v>
      </c>
      <c r="S21" s="550">
        <f>O24</f>
        <v>0</v>
      </c>
      <c r="T21" s="562">
        <f>IF((D24&gt;0),VLOOKUP(R21, FuelFactors, 2, FALSE)*S21/1000,0)</f>
        <v>0</v>
      </c>
      <c r="U21"/>
      <c r="V21"/>
      <c r="W21"/>
      <c r="X21"/>
      <c r="Y21" s="219"/>
      <c r="Z21" s="219"/>
      <c r="AA21" s="219"/>
      <c r="AB21" s="227"/>
      <c r="AC21" s="219"/>
      <c r="AD21" s="219"/>
      <c r="AE21" s="219"/>
      <c r="AF21" s="219"/>
      <c r="AG21" s="219"/>
      <c r="AH21" s="219"/>
      <c r="AI21" s="219"/>
      <c r="AJ21" s="219"/>
      <c r="AK21" s="219"/>
      <c r="AL21" s="219"/>
      <c r="AM21" s="219"/>
      <c r="AN21" s="219"/>
      <c r="AO21" s="219"/>
    </row>
    <row r="22" spans="1:41" ht="13" hidden="1">
      <c r="A22" s="401" t="s">
        <v>701</v>
      </c>
      <c r="C22" s="372" t="s">
        <v>695</v>
      </c>
      <c r="D22" s="377" t="s">
        <v>794</v>
      </c>
      <c r="E22" s="174" t="s">
        <v>17</v>
      </c>
      <c r="F22" s="417" t="s">
        <v>19</v>
      </c>
      <c r="G22" s="373"/>
      <c r="H22" s="417" t="s">
        <v>793</v>
      </c>
      <c r="I22" s="417" t="s">
        <v>906</v>
      </c>
      <c r="J22" s="219"/>
      <c r="K22" s="219"/>
      <c r="L22" s="371" t="s">
        <v>793</v>
      </c>
      <c r="M22" s="411" t="s">
        <v>798</v>
      </c>
      <c r="N22" s="411"/>
      <c r="O22" s="411" t="s">
        <v>804</v>
      </c>
      <c r="Q22" s="431" t="s">
        <v>795</v>
      </c>
      <c r="R22" s="551" t="e">
        <f>IF(F25=0, FuelEFs!#REF!, F25)</f>
        <v>#REF!</v>
      </c>
      <c r="S22" s="550">
        <f>O25</f>
        <v>0</v>
      </c>
      <c r="T22" s="562">
        <f>IF((D25&gt;0),VLOOKUP(R22, FuelFactors, 2, FALSE)*S22/1000,0)</f>
        <v>0</v>
      </c>
      <c r="U22"/>
      <c r="V22"/>
      <c r="W22"/>
      <c r="X22"/>
      <c r="Y22" s="219"/>
      <c r="Z22" s="219"/>
      <c r="AA22" s="219"/>
      <c r="AB22" s="227"/>
      <c r="AC22" s="219"/>
      <c r="AD22" s="219"/>
      <c r="AE22" s="219"/>
      <c r="AF22" s="219"/>
      <c r="AG22" s="219"/>
      <c r="AH22" s="219"/>
      <c r="AI22" s="219"/>
      <c r="AJ22" s="219"/>
      <c r="AK22" s="219"/>
      <c r="AL22" s="219"/>
      <c r="AM22" s="219"/>
      <c r="AN22" s="219"/>
      <c r="AO22" s="219"/>
    </row>
    <row r="23" spans="1:41" ht="13" hidden="1">
      <c r="A23" s="401" t="s">
        <v>701</v>
      </c>
      <c r="C23" s="438" t="s">
        <v>697</v>
      </c>
      <c r="D23" s="484"/>
      <c r="E23" s="484"/>
      <c r="F23" s="485"/>
      <c r="G23" s="1682" t="s">
        <v>821</v>
      </c>
      <c r="H23" s="476" t="s">
        <v>420</v>
      </c>
      <c r="I23" s="475">
        <f>SUMIF('3-Fuel'!$F$13:$F$150,'PEAR Metrics'!H23,'3-Fuel'!$T$13:$T$150)</f>
        <v>0</v>
      </c>
      <c r="J23" s="219"/>
      <c r="K23" s="219"/>
      <c r="L23" s="354" t="s">
        <v>420</v>
      </c>
      <c r="M23" s="412">
        <f>I23</f>
        <v>0</v>
      </c>
      <c r="N23" s="413" t="s">
        <v>697</v>
      </c>
      <c r="O23" s="412">
        <f>IF((D23&gt;0), D23*VLOOKUP(E23,FuelUnitsConvert, 2,FALSE),0)</f>
        <v>0</v>
      </c>
      <c r="Q23" s="431" t="s">
        <v>700</v>
      </c>
      <c r="R23" s="551" t="e">
        <f>IF(F26=0, FuelEFs!#REF!, F26)</f>
        <v>#REF!</v>
      </c>
      <c r="S23" s="550">
        <f>O26</f>
        <v>0</v>
      </c>
      <c r="T23" s="562">
        <f>IF((D26&gt;0),VLOOKUP(R23, FuelFactors, 2, FALSE)*S23/1000,0)</f>
        <v>0</v>
      </c>
      <c r="U23"/>
      <c r="V23"/>
      <c r="W23"/>
      <c r="X23"/>
      <c r="Y23" s="219"/>
      <c r="Z23" s="219"/>
      <c r="AA23" s="219"/>
      <c r="AB23" s="227"/>
      <c r="AC23" s="219"/>
      <c r="AD23" s="219"/>
      <c r="AE23" s="219"/>
      <c r="AF23" s="219"/>
      <c r="AG23" s="219"/>
      <c r="AH23" s="219"/>
      <c r="AI23" s="219"/>
      <c r="AJ23" s="219"/>
      <c r="AK23" s="219"/>
      <c r="AL23" s="219"/>
      <c r="AM23" s="219"/>
      <c r="AN23" s="219"/>
      <c r="AO23" s="219"/>
    </row>
    <row r="24" spans="1:41" ht="13" hidden="1">
      <c r="A24" s="401" t="s">
        <v>701</v>
      </c>
      <c r="C24" s="438" t="s">
        <v>698</v>
      </c>
      <c r="D24" s="484"/>
      <c r="E24" s="484"/>
      <c r="F24" s="485"/>
      <c r="G24" s="1682"/>
      <c r="H24" s="476" t="s">
        <v>283</v>
      </c>
      <c r="I24" s="475">
        <f>SUMIF('3-Fuel'!$F$13:$F$38,'PEAR Metrics'!H24,'3-Fuel'!$T$13:$T$38)</f>
        <v>0</v>
      </c>
      <c r="J24" s="219"/>
      <c r="K24" s="219"/>
      <c r="L24" s="354" t="s">
        <v>283</v>
      </c>
      <c r="M24" s="412">
        <f>I24*0.99</f>
        <v>0</v>
      </c>
      <c r="N24" s="413" t="s">
        <v>698</v>
      </c>
      <c r="O24" s="412">
        <f>IF((D24&gt;0), D24*VLOOKUP(E24,FuelUnitsConvert, 2,FALSE), 0)</f>
        <v>0</v>
      </c>
      <c r="Q24" s="432" t="s">
        <v>403</v>
      </c>
      <c r="R24" s="552"/>
      <c r="S24" s="553">
        <f>SUM(S18:S23)</f>
        <v>0</v>
      </c>
      <c r="T24" s="563">
        <f>SUM(T18:T23)</f>
        <v>0</v>
      </c>
      <c r="U24"/>
      <c r="V24"/>
      <c r="W24"/>
      <c r="X24"/>
      <c r="Y24" s="219"/>
      <c r="Z24" s="219"/>
      <c r="AA24" s="219"/>
      <c r="AB24" s="227"/>
      <c r="AC24" s="219"/>
      <c r="AD24" s="219"/>
      <c r="AE24" s="219"/>
      <c r="AF24" s="219"/>
      <c r="AG24" s="219"/>
      <c r="AH24" s="219"/>
      <c r="AI24" s="219"/>
      <c r="AJ24" s="219"/>
      <c r="AK24" s="219"/>
      <c r="AL24" s="219"/>
      <c r="AM24" s="219"/>
      <c r="AN24" s="219"/>
      <c r="AO24" s="219"/>
    </row>
    <row r="25" spans="1:41" ht="13" hidden="1">
      <c r="A25" s="401" t="s">
        <v>701</v>
      </c>
      <c r="C25" s="438" t="s">
        <v>699</v>
      </c>
      <c r="D25" s="484"/>
      <c r="E25" s="484"/>
      <c r="F25" s="485"/>
      <c r="G25" s="1682"/>
      <c r="H25" s="476" t="s">
        <v>282</v>
      </c>
      <c r="I25" s="475">
        <f>SUMIF('3-Fuel'!$F$13:$F$38,'PEAR Metrics'!H25,'3-Fuel'!$T$13:$T$38)</f>
        <v>0</v>
      </c>
      <c r="J25" s="219"/>
      <c r="K25" s="219"/>
      <c r="L25" s="354" t="s">
        <v>282</v>
      </c>
      <c r="M25" s="412">
        <f>I25*0.4</f>
        <v>0</v>
      </c>
      <c r="N25" s="413" t="s">
        <v>699</v>
      </c>
      <c r="O25" s="412">
        <f>IF((D25&gt;0), D25*VLOOKUP(E25,FuelUnitsConvert, 2,FALSE), 0)</f>
        <v>0</v>
      </c>
      <c r="S25" s="219"/>
      <c r="U25"/>
      <c r="V25"/>
      <c r="W25"/>
      <c r="X25"/>
      <c r="Y25" s="219"/>
      <c r="Z25" s="219"/>
      <c r="AA25" s="219"/>
      <c r="AB25" s="227"/>
      <c r="AC25" s="219"/>
      <c r="AD25" s="219"/>
      <c r="AE25" s="219"/>
      <c r="AF25" s="219"/>
      <c r="AG25" s="219"/>
      <c r="AH25" s="219"/>
      <c r="AI25" s="219"/>
      <c r="AJ25" s="219"/>
      <c r="AK25" s="219"/>
      <c r="AL25" s="219"/>
      <c r="AM25" s="219"/>
      <c r="AN25" s="219"/>
      <c r="AO25" s="219"/>
    </row>
    <row r="26" spans="1:41" ht="13" hidden="1">
      <c r="A26" s="401" t="s">
        <v>701</v>
      </c>
      <c r="C26" s="438" t="s">
        <v>700</v>
      </c>
      <c r="D26" s="484"/>
      <c r="E26" s="484"/>
      <c r="F26" s="485"/>
      <c r="G26" s="1682"/>
      <c r="H26" s="476" t="s">
        <v>281</v>
      </c>
      <c r="I26" s="475">
        <f>SUMIF('3-Fuel'!$F$13:$F$38,'PEAR Metrics'!H26,'3-Fuel'!$T$13:$T$38)</f>
        <v>0</v>
      </c>
      <c r="J26" s="219"/>
      <c r="K26" s="219"/>
      <c r="L26" s="354" t="s">
        <v>281</v>
      </c>
      <c r="M26" s="412">
        <f>I26*0.2</f>
        <v>0</v>
      </c>
      <c r="N26" s="413" t="s">
        <v>700</v>
      </c>
      <c r="O26" s="412">
        <f>IF((D26&gt;0), D26*VLOOKUP(E26,FuelUnitsConvert, 2,FALSE), 0)</f>
        <v>0</v>
      </c>
      <c r="S26" s="219"/>
      <c r="U26"/>
      <c r="V26"/>
      <c r="W26"/>
      <c r="X26"/>
      <c r="Y26" s="219"/>
      <c r="Z26" s="219"/>
      <c r="AA26" s="219"/>
      <c r="AB26" s="227"/>
      <c r="AC26" s="219"/>
      <c r="AD26" s="219"/>
      <c r="AE26" s="219"/>
      <c r="AF26" s="219"/>
      <c r="AG26" s="219"/>
      <c r="AH26" s="219"/>
      <c r="AI26" s="219"/>
      <c r="AJ26" s="219"/>
      <c r="AK26" s="219"/>
      <c r="AL26" s="219"/>
      <c r="AM26" s="219"/>
      <c r="AN26" s="219"/>
      <c r="AO26" s="219"/>
    </row>
    <row r="27" spans="1:41" ht="13" hidden="1">
      <c r="A27" s="401" t="s">
        <v>701</v>
      </c>
      <c r="B27" s="143"/>
      <c r="C27" s="439" t="s">
        <v>820</v>
      </c>
      <c r="D27" s="1684"/>
      <c r="E27" s="1685"/>
      <c r="F27" s="1686"/>
      <c r="G27" s="1683"/>
      <c r="H27" s="476" t="s">
        <v>280</v>
      </c>
      <c r="I27" s="475">
        <f>SUMIF('3-Fuel'!$F$13:$F$38,'PEAR Metrics'!H27,'3-Fuel'!$T$13:$T$38)</f>
        <v>0</v>
      </c>
      <c r="J27" s="219"/>
      <c r="K27" s="219"/>
      <c r="L27" s="354" t="s">
        <v>280</v>
      </c>
      <c r="M27" s="412">
        <f>I27*0.05</f>
        <v>0</v>
      </c>
      <c r="N27" s="414"/>
      <c r="O27" s="414"/>
      <c r="S27" s="219"/>
      <c r="U27"/>
      <c r="V27"/>
      <c r="W27"/>
      <c r="X27"/>
      <c r="Y27" s="219"/>
      <c r="Z27" s="219"/>
      <c r="AA27" s="219"/>
      <c r="AB27" s="227"/>
      <c r="AC27" s="219"/>
      <c r="AD27" s="219"/>
      <c r="AE27" s="219"/>
      <c r="AF27" s="219"/>
      <c r="AG27" s="219"/>
      <c r="AH27" s="219"/>
      <c r="AI27" s="219"/>
      <c r="AJ27" s="219"/>
      <c r="AK27" s="219"/>
      <c r="AL27" s="219"/>
      <c r="AM27" s="219"/>
      <c r="AN27" s="219"/>
      <c r="AO27" s="219"/>
    </row>
    <row r="28" spans="1:41" hidden="1">
      <c r="A28" s="401" t="s">
        <v>701</v>
      </c>
      <c r="B28" s="143"/>
      <c r="C28" s="1627" t="s">
        <v>33</v>
      </c>
      <c r="D28" s="1628"/>
      <c r="E28" s="1628"/>
      <c r="F28" s="1628"/>
      <c r="G28" s="1628"/>
      <c r="H28" s="1628"/>
      <c r="I28" s="1629"/>
      <c r="J28" s="219"/>
      <c r="K28" s="219"/>
      <c r="S28" s="219"/>
      <c r="U28"/>
      <c r="V28"/>
      <c r="W28"/>
      <c r="X28"/>
      <c r="Y28" s="219"/>
      <c r="Z28" s="219"/>
      <c r="AA28" s="219"/>
      <c r="AB28" s="227"/>
      <c r="AC28" s="219"/>
      <c r="AD28" s="219"/>
      <c r="AE28" s="219"/>
      <c r="AF28" s="219"/>
      <c r="AG28" s="219"/>
      <c r="AH28" s="219"/>
      <c r="AI28" s="219"/>
      <c r="AJ28" s="219"/>
      <c r="AK28" s="219"/>
      <c r="AL28" s="219"/>
      <c r="AM28" s="219"/>
      <c r="AN28" s="219"/>
      <c r="AO28" s="219"/>
    </row>
    <row r="29" spans="1:41" hidden="1">
      <c r="A29" s="401" t="s">
        <v>701</v>
      </c>
      <c r="B29" s="143"/>
      <c r="C29" s="1608" t="s">
        <v>966</v>
      </c>
      <c r="D29" s="1667"/>
      <c r="E29" s="1667"/>
      <c r="F29" s="1667"/>
      <c r="G29" s="1667"/>
      <c r="H29" s="1667"/>
      <c r="I29" s="1668"/>
      <c r="J29" s="219"/>
      <c r="K29" s="219"/>
      <c r="S29" s="219"/>
      <c r="U29"/>
      <c r="V29"/>
      <c r="W29"/>
      <c r="X29"/>
      <c r="Y29" s="219"/>
      <c r="Z29" s="219"/>
      <c r="AA29" s="219"/>
      <c r="AB29" s="227"/>
      <c r="AC29" s="219"/>
      <c r="AD29" s="219"/>
      <c r="AE29" s="219"/>
      <c r="AF29" s="219"/>
      <c r="AG29" s="219"/>
      <c r="AH29" s="219"/>
      <c r="AI29" s="219"/>
      <c r="AJ29" s="219"/>
      <c r="AK29" s="219"/>
      <c r="AL29" s="219"/>
      <c r="AM29" s="219"/>
      <c r="AN29" s="219"/>
      <c r="AO29" s="219"/>
    </row>
    <row r="30" spans="1:41" hidden="1">
      <c r="A30" s="401" t="s">
        <v>701</v>
      </c>
      <c r="B30" s="143"/>
      <c r="C30" s="1669"/>
      <c r="D30" s="1670"/>
      <c r="E30" s="1670"/>
      <c r="F30" s="1670"/>
      <c r="G30" s="1670"/>
      <c r="H30" s="1670"/>
      <c r="I30" s="1671"/>
      <c r="J30" s="219"/>
      <c r="K30" s="219"/>
      <c r="S30" s="219"/>
      <c r="U30"/>
      <c r="V30"/>
      <c r="W30"/>
      <c r="X30"/>
      <c r="Y30" s="219"/>
      <c r="Z30" s="219"/>
      <c r="AA30" s="219"/>
      <c r="AB30" s="227"/>
      <c r="AC30" s="219"/>
      <c r="AD30" s="219"/>
      <c r="AE30" s="219"/>
      <c r="AF30" s="219"/>
      <c r="AG30" s="219"/>
      <c r="AH30" s="219"/>
      <c r="AI30" s="219"/>
      <c r="AJ30" s="219"/>
      <c r="AK30" s="219"/>
      <c r="AL30" s="219"/>
      <c r="AM30" s="219"/>
      <c r="AN30" s="219"/>
      <c r="AO30" s="219"/>
    </row>
    <row r="31" spans="1:41" hidden="1">
      <c r="A31" s="401" t="s">
        <v>701</v>
      </c>
      <c r="B31" s="143"/>
      <c r="C31" s="1669"/>
      <c r="D31" s="1670"/>
      <c r="E31" s="1670"/>
      <c r="F31" s="1670"/>
      <c r="G31" s="1670"/>
      <c r="H31" s="1670"/>
      <c r="I31" s="1671"/>
      <c r="J31" s="219"/>
      <c r="K31" s="219"/>
      <c r="S31" s="219"/>
      <c r="U31"/>
      <c r="V31"/>
      <c r="W31"/>
      <c r="X31"/>
      <c r="Y31" s="219"/>
      <c r="Z31" s="219"/>
      <c r="AA31" s="219"/>
      <c r="AB31" s="227"/>
      <c r="AC31" s="219"/>
      <c r="AD31" s="219"/>
      <c r="AE31" s="219"/>
      <c r="AF31" s="219"/>
      <c r="AG31" s="219"/>
      <c r="AH31" s="219"/>
      <c r="AI31" s="219"/>
      <c r="AJ31" s="219"/>
      <c r="AK31" s="219"/>
      <c r="AL31" s="219"/>
      <c r="AM31" s="219"/>
      <c r="AN31" s="219"/>
      <c r="AO31" s="219"/>
    </row>
    <row r="32" spans="1:41" hidden="1">
      <c r="A32" s="401" t="s">
        <v>701</v>
      </c>
      <c r="B32" s="143"/>
      <c r="C32" s="1669"/>
      <c r="D32" s="1670"/>
      <c r="E32" s="1670"/>
      <c r="F32" s="1670"/>
      <c r="G32" s="1670"/>
      <c r="H32" s="1670"/>
      <c r="I32" s="1671"/>
      <c r="J32" s="219"/>
      <c r="K32" s="219"/>
      <c r="S32" s="219"/>
      <c r="U32"/>
      <c r="V32"/>
      <c r="W32"/>
      <c r="X32"/>
      <c r="Y32" s="219"/>
      <c r="Z32" s="219"/>
      <c r="AA32" s="219"/>
      <c r="AB32" s="227"/>
      <c r="AC32" s="219"/>
      <c r="AD32" s="219"/>
      <c r="AE32" s="219"/>
      <c r="AF32" s="219"/>
      <c r="AG32" s="219"/>
      <c r="AH32" s="219"/>
      <c r="AI32" s="219"/>
      <c r="AJ32" s="219"/>
      <c r="AK32" s="219"/>
      <c r="AL32" s="219"/>
      <c r="AM32" s="219"/>
      <c r="AN32" s="219"/>
      <c r="AO32" s="219"/>
    </row>
    <row r="33" spans="1:41" hidden="1">
      <c r="A33" s="401" t="s">
        <v>701</v>
      </c>
      <c r="B33" s="143"/>
      <c r="C33" s="1669"/>
      <c r="D33" s="1670"/>
      <c r="E33" s="1670"/>
      <c r="F33" s="1670"/>
      <c r="G33" s="1670"/>
      <c r="H33" s="1670"/>
      <c r="I33" s="1671"/>
      <c r="J33" s="219"/>
      <c r="K33" s="219"/>
      <c r="S33" s="219"/>
      <c r="U33"/>
      <c r="V33"/>
      <c r="W33"/>
      <c r="X33"/>
      <c r="Y33" s="219"/>
      <c r="Z33" s="219"/>
      <c r="AA33" s="219"/>
      <c r="AB33" s="227"/>
      <c r="AC33" s="219"/>
      <c r="AD33" s="219"/>
      <c r="AE33" s="219"/>
      <c r="AF33" s="219"/>
      <c r="AG33" s="219"/>
      <c r="AH33" s="219"/>
      <c r="AI33" s="219"/>
      <c r="AJ33" s="219"/>
      <c r="AK33" s="219"/>
      <c r="AL33" s="219"/>
      <c r="AM33" s="219"/>
      <c r="AN33" s="219"/>
      <c r="AO33" s="219"/>
    </row>
    <row r="34" spans="1:41" hidden="1">
      <c r="A34" s="401" t="s">
        <v>701</v>
      </c>
      <c r="B34" s="143"/>
      <c r="C34" s="1669"/>
      <c r="D34" s="1670"/>
      <c r="E34" s="1670"/>
      <c r="F34" s="1670"/>
      <c r="G34" s="1670"/>
      <c r="H34" s="1670"/>
      <c r="I34" s="1671"/>
      <c r="J34" s="219"/>
      <c r="K34" s="219"/>
      <c r="S34" s="219"/>
      <c r="U34"/>
      <c r="V34"/>
      <c r="W34"/>
      <c r="X34"/>
      <c r="Y34" s="219"/>
      <c r="Z34" s="219"/>
      <c r="AA34" s="219"/>
      <c r="AB34" s="227"/>
      <c r="AC34" s="219"/>
      <c r="AD34" s="219"/>
      <c r="AE34" s="219"/>
      <c r="AF34" s="219"/>
      <c r="AG34" s="219"/>
      <c r="AH34" s="219"/>
      <c r="AI34" s="219"/>
      <c r="AJ34" s="219"/>
      <c r="AK34" s="219"/>
      <c r="AL34" s="219"/>
      <c r="AM34" s="219"/>
      <c r="AN34" s="219"/>
      <c r="AO34" s="219"/>
    </row>
    <row r="35" spans="1:41" hidden="1">
      <c r="A35" s="401" t="s">
        <v>701</v>
      </c>
      <c r="B35" s="143"/>
      <c r="C35" s="1669"/>
      <c r="D35" s="1670"/>
      <c r="E35" s="1670"/>
      <c r="F35" s="1670"/>
      <c r="G35" s="1670"/>
      <c r="H35" s="1670"/>
      <c r="I35" s="1671"/>
      <c r="J35" s="219"/>
      <c r="K35" s="219"/>
      <c r="S35" s="219"/>
      <c r="U35"/>
      <c r="V35"/>
      <c r="W35"/>
      <c r="X35"/>
      <c r="Y35" s="219"/>
      <c r="Z35" s="219"/>
      <c r="AA35" s="219"/>
      <c r="AB35" s="227"/>
      <c r="AC35" s="219"/>
      <c r="AD35" s="219"/>
      <c r="AE35" s="219"/>
      <c r="AF35" s="219"/>
      <c r="AG35" s="219"/>
      <c r="AH35" s="219"/>
      <c r="AI35" s="219"/>
      <c r="AJ35" s="219"/>
      <c r="AK35" s="219"/>
      <c r="AL35" s="219"/>
      <c r="AM35" s="219"/>
      <c r="AN35" s="219"/>
      <c r="AO35" s="219"/>
    </row>
    <row r="36" spans="1:41" hidden="1">
      <c r="A36" s="401" t="s">
        <v>701</v>
      </c>
      <c r="B36" s="143"/>
      <c r="C36" s="1672"/>
      <c r="D36" s="1673"/>
      <c r="E36" s="1673"/>
      <c r="F36" s="1673"/>
      <c r="G36" s="1673"/>
      <c r="H36" s="1673"/>
      <c r="I36" s="1674"/>
      <c r="J36" s="219"/>
      <c r="K36" s="219"/>
      <c r="S36" s="219"/>
      <c r="U36"/>
      <c r="V36"/>
      <c r="W36"/>
      <c r="X36"/>
      <c r="Y36" s="219"/>
      <c r="Z36" s="219"/>
      <c r="AA36" s="219"/>
      <c r="AB36" s="227"/>
      <c r="AC36" s="219"/>
      <c r="AD36" s="219"/>
      <c r="AE36" s="219"/>
      <c r="AF36" s="219"/>
      <c r="AG36" s="219"/>
      <c r="AH36" s="219"/>
      <c r="AI36" s="219"/>
      <c r="AJ36" s="219"/>
      <c r="AK36" s="219"/>
      <c r="AL36" s="219"/>
      <c r="AM36" s="219"/>
      <c r="AN36" s="219"/>
      <c r="AO36" s="219"/>
    </row>
    <row r="37" spans="1:41" s="219" customFormat="1" ht="14">
      <c r="A37" s="401" t="s">
        <v>701</v>
      </c>
      <c r="C37" s="394"/>
      <c r="D37" s="398"/>
      <c r="E37" s="398"/>
      <c r="F37" s="395"/>
      <c r="L37" s="219" t="str">
        <f>IF(OR(O6="Data Entered Correctly", O39="Data Entered Correctly"), "Data Entered Correctly", "Data Not Entered")</f>
        <v>Data Entered Correctly</v>
      </c>
      <c r="U37"/>
      <c r="V37"/>
      <c r="W37"/>
      <c r="AB37" s="227"/>
    </row>
    <row r="38" spans="1:41" s="219" customFormat="1" ht="13" thickBot="1">
      <c r="A38" s="401" t="s">
        <v>673</v>
      </c>
      <c r="D38" s="227"/>
      <c r="E38" s="227"/>
      <c r="AB38" s="227"/>
    </row>
    <row r="39" spans="1:41" ht="18.5" thickBot="1">
      <c r="A39" s="401" t="s">
        <v>673</v>
      </c>
      <c r="C39" s="1607" t="s">
        <v>822</v>
      </c>
      <c r="D39" s="1607"/>
      <c r="E39" s="1607"/>
      <c r="F39" s="1607"/>
      <c r="G39" s="1607"/>
      <c r="H39" s="1607"/>
      <c r="I39" s="1607"/>
      <c r="J39" s="219"/>
      <c r="K39" s="219"/>
      <c r="L39" s="365" t="s">
        <v>826</v>
      </c>
      <c r="O39" s="425" t="str">
        <f>IF(SUM(D41:D45) = 0, "Data Not Entered", "Data Entered Correctly")</f>
        <v>Data Not Entered</v>
      </c>
      <c r="Q39" t="str">
        <f>IF(O39 = "Data Entered Correctly", "Your production donated the following materials:", "Your production recorded no donations.")</f>
        <v>Your production recorded no donations.</v>
      </c>
      <c r="S39" s="219"/>
      <c r="U39" s="219"/>
      <c r="V39" s="219"/>
      <c r="W39" s="219"/>
      <c r="X39"/>
      <c r="Y39" s="219"/>
      <c r="Z39" s="219"/>
      <c r="AA39" s="219"/>
      <c r="AB39" s="227"/>
      <c r="AC39" s="219"/>
      <c r="AD39" s="219"/>
      <c r="AE39" s="219"/>
      <c r="AF39" s="219"/>
      <c r="AG39" s="219"/>
      <c r="AH39" s="219"/>
      <c r="AI39" s="219"/>
      <c r="AJ39" s="219"/>
      <c r="AK39" s="219"/>
      <c r="AL39" s="219"/>
      <c r="AM39" s="219"/>
      <c r="AN39" s="219"/>
      <c r="AO39" s="219"/>
    </row>
    <row r="40" spans="1:41" ht="13">
      <c r="A40" s="401" t="s">
        <v>673</v>
      </c>
      <c r="C40" s="363" t="s">
        <v>823</v>
      </c>
      <c r="D40" s="377" t="s">
        <v>677</v>
      </c>
      <c r="E40" s="377" t="s">
        <v>17</v>
      </c>
      <c r="F40" s="363" t="s">
        <v>805</v>
      </c>
      <c r="G40" s="1617" t="s">
        <v>33</v>
      </c>
      <c r="H40" s="1617"/>
      <c r="I40" s="1617"/>
      <c r="J40" s="219"/>
      <c r="K40" s="219"/>
      <c r="L40" s="219"/>
      <c r="M40" s="219"/>
      <c r="N40" s="375" t="s">
        <v>807</v>
      </c>
      <c r="O40" s="424" t="str">
        <f>IF(ISBLANK(D41), "",ROUND( D41*VLOOKUP(E41,WasteConversions, 2, FALSE)/P40, 0))</f>
        <v/>
      </c>
      <c r="P40" s="512">
        <v>1.3</v>
      </c>
      <c r="S40" s="219"/>
      <c r="U40"/>
      <c r="V40"/>
      <c r="W40"/>
      <c r="X40"/>
      <c r="Y40" s="219"/>
      <c r="Z40" s="219"/>
      <c r="AA40" s="219"/>
      <c r="AB40" s="227"/>
      <c r="AC40" s="219"/>
      <c r="AD40" s="219"/>
      <c r="AE40" s="219"/>
      <c r="AF40" s="219"/>
      <c r="AG40" s="219"/>
      <c r="AH40" s="219"/>
      <c r="AI40" s="219"/>
      <c r="AJ40" s="219"/>
      <c r="AK40" s="219"/>
      <c r="AL40" s="219"/>
      <c r="AM40" s="219"/>
      <c r="AN40" s="219"/>
      <c r="AO40" s="219"/>
    </row>
    <row r="41" spans="1:41" ht="13">
      <c r="A41" s="401" t="s">
        <v>673</v>
      </c>
      <c r="C41" s="438" t="s">
        <v>702</v>
      </c>
      <c r="D41" s="492"/>
      <c r="E41" s="490" t="s">
        <v>753</v>
      </c>
      <c r="F41" s="491"/>
      <c r="G41" s="1618" t="s">
        <v>1378</v>
      </c>
      <c r="H41" s="1619"/>
      <c r="I41" s="1620"/>
      <c r="J41" s="219"/>
      <c r="K41" s="219"/>
      <c r="L41">
        <f>IF(D41&gt;0,1,)</f>
        <v>0</v>
      </c>
      <c r="M41" s="219">
        <f>L41</f>
        <v>0</v>
      </c>
      <c r="N41" s="374" t="str">
        <f>IF(ISBLANK(D41), "", CONCATENATE("Recovered Food:",O40, " meals"))</f>
        <v/>
      </c>
      <c r="O41" s="370"/>
      <c r="P41" s="351" t="str">
        <f>IF(SUM(F41:F45)=0, "", SUM(F41:F45))</f>
        <v/>
      </c>
      <c r="Q41" s="219">
        <v>1</v>
      </c>
      <c r="R41" s="219" t="str">
        <f>IFERROR(VLOOKUP(Q41,DonList, 2, FALSE), "")</f>
        <v/>
      </c>
      <c r="S41" s="219"/>
      <c r="U41"/>
      <c r="V41"/>
      <c r="W41"/>
      <c r="X41"/>
      <c r="Y41" s="219"/>
      <c r="Z41" s="219"/>
      <c r="AA41" s="219"/>
      <c r="AB41" s="227"/>
      <c r="AC41" s="219"/>
      <c r="AD41" s="219"/>
      <c r="AE41" s="219"/>
      <c r="AF41" s="219"/>
      <c r="AG41" s="219"/>
      <c r="AH41" s="219"/>
      <c r="AI41" s="219"/>
      <c r="AJ41" s="219"/>
      <c r="AK41" s="219"/>
      <c r="AL41" s="219"/>
      <c r="AM41" s="219"/>
      <c r="AN41" s="219"/>
      <c r="AO41" s="219"/>
    </row>
    <row r="42" spans="1:41" ht="13">
      <c r="A42" s="401" t="s">
        <v>673</v>
      </c>
      <c r="C42" s="1074" t="s">
        <v>703</v>
      </c>
      <c r="D42" s="492"/>
      <c r="E42" s="1075"/>
      <c r="F42" s="491"/>
      <c r="G42" s="1621"/>
      <c r="H42" s="1622"/>
      <c r="I42" s="1623"/>
      <c r="J42" s="219"/>
      <c r="K42" s="219"/>
      <c r="L42">
        <f>IF(D42&gt;0,1,)</f>
        <v>0</v>
      </c>
      <c r="M42" s="219">
        <f>L42+M41</f>
        <v>0</v>
      </c>
      <c r="N42" s="370" t="str">
        <f>IF(ISBLANK(D42),"",CONCATENATE(C42,": ",D42," ",E42,""))</f>
        <v/>
      </c>
      <c r="O42" s="370"/>
      <c r="P42" s="143" t="s">
        <v>806</v>
      </c>
      <c r="Q42" s="219">
        <v>2</v>
      </c>
      <c r="R42" s="219" t="str">
        <f>IFERROR(VLOOKUP(Q42,DonList, 2, FALSE), "")</f>
        <v/>
      </c>
      <c r="S42" s="219"/>
      <c r="U42"/>
      <c r="V42"/>
      <c r="W42"/>
      <c r="X42"/>
      <c r="Y42" s="219"/>
      <c r="Z42" s="219"/>
      <c r="AA42" s="219"/>
      <c r="AB42" s="227"/>
      <c r="AC42" s="219"/>
      <c r="AD42" s="219"/>
      <c r="AE42" s="219"/>
      <c r="AF42" s="219"/>
      <c r="AG42" s="219"/>
      <c r="AH42" s="219"/>
      <c r="AI42" s="219"/>
      <c r="AJ42" s="219"/>
      <c r="AK42" s="219"/>
      <c r="AL42" s="219"/>
      <c r="AM42" s="219"/>
      <c r="AN42" s="219"/>
      <c r="AO42" s="219"/>
    </row>
    <row r="43" spans="1:41" ht="13">
      <c r="A43" s="401" t="s">
        <v>673</v>
      </c>
      <c r="C43" s="1074" t="s">
        <v>704</v>
      </c>
      <c r="D43" s="492"/>
      <c r="E43" s="1075"/>
      <c r="F43" s="491"/>
      <c r="G43" s="1621"/>
      <c r="H43" s="1622"/>
      <c r="I43" s="1623"/>
      <c r="J43" s="219"/>
      <c r="K43" s="219"/>
      <c r="L43">
        <f>IF(D43&gt;0,1,)</f>
        <v>0</v>
      </c>
      <c r="M43" s="219">
        <f>L43+M42</f>
        <v>0</v>
      </c>
      <c r="N43" s="370" t="str">
        <f>IF(ISBLANK(D43),"",CONCATENATE(C43,": ",D43," ",E43,""))</f>
        <v/>
      </c>
      <c r="O43" s="370"/>
      <c r="Q43" s="219">
        <v>3</v>
      </c>
      <c r="R43" s="219" t="str">
        <f>IFERROR(VLOOKUP(Q43,DonList, 2, FALSE), "")</f>
        <v/>
      </c>
      <c r="S43" s="219"/>
      <c r="U43"/>
      <c r="V43"/>
      <c r="W43"/>
      <c r="X43"/>
      <c r="Y43" s="219"/>
      <c r="Z43" s="219"/>
      <c r="AA43" s="219"/>
      <c r="AB43" s="227"/>
      <c r="AC43" s="219"/>
      <c r="AD43" s="219"/>
      <c r="AE43" s="219"/>
      <c r="AF43" s="219"/>
      <c r="AG43" s="219"/>
      <c r="AH43" s="219"/>
      <c r="AI43" s="219"/>
      <c r="AJ43" s="219"/>
      <c r="AK43" s="219"/>
      <c r="AL43" s="219"/>
      <c r="AM43" s="219"/>
      <c r="AN43" s="219"/>
      <c r="AO43" s="219"/>
    </row>
    <row r="44" spans="1:41" ht="13">
      <c r="A44" s="401" t="s">
        <v>673</v>
      </c>
      <c r="C44" s="1074" t="s">
        <v>705</v>
      </c>
      <c r="D44" s="492"/>
      <c r="E44" s="1075"/>
      <c r="F44" s="491"/>
      <c r="G44" s="1621"/>
      <c r="H44" s="1622"/>
      <c r="I44" s="1623"/>
      <c r="J44" s="219"/>
      <c r="K44" s="219"/>
      <c r="L44">
        <f>IF(D44&gt;0,1,)</f>
        <v>0</v>
      </c>
      <c r="M44" s="219">
        <f>L44+M43</f>
        <v>0</v>
      </c>
      <c r="N44" s="370" t="str">
        <f>IF(ISBLANK(D44),"",CONCATENATE(C44,": ",D44," ",E44,""))</f>
        <v/>
      </c>
      <c r="O44" s="370"/>
      <c r="Q44" s="219">
        <v>4</v>
      </c>
      <c r="R44" s="219" t="str">
        <f>IFERROR(VLOOKUP(Q44,DonList, 2, FALSE), "")</f>
        <v/>
      </c>
      <c r="S44" s="219"/>
      <c r="U44"/>
      <c r="V44"/>
      <c r="W44"/>
      <c r="X44"/>
      <c r="Y44" s="219"/>
      <c r="Z44" s="219"/>
      <c r="AA44" s="219"/>
      <c r="AB44" s="227"/>
      <c r="AC44" s="219"/>
      <c r="AD44" s="219"/>
      <c r="AE44" s="219"/>
      <c r="AF44" s="219"/>
      <c r="AG44" s="219"/>
      <c r="AH44" s="219"/>
      <c r="AI44" s="219"/>
      <c r="AJ44" s="219"/>
      <c r="AK44" s="219"/>
      <c r="AL44" s="219"/>
      <c r="AM44" s="219"/>
      <c r="AN44" s="219"/>
      <c r="AO44" s="219"/>
    </row>
    <row r="45" spans="1:41" ht="13">
      <c r="A45" s="401" t="s">
        <v>673</v>
      </c>
      <c r="C45" s="1074" t="s">
        <v>82</v>
      </c>
      <c r="D45" s="492"/>
      <c r="E45" s="1075"/>
      <c r="F45" s="491"/>
      <c r="G45" s="1624"/>
      <c r="H45" s="1625"/>
      <c r="I45" s="1626"/>
      <c r="J45" s="219"/>
      <c r="K45" s="219"/>
      <c r="L45">
        <f>IF(D45&gt;0,1,)</f>
        <v>0</v>
      </c>
      <c r="M45" s="219">
        <f>L45+M44</f>
        <v>0</v>
      </c>
      <c r="N45" s="370" t="str">
        <f>IF(ISBLANK(D45),"",CONCATENATE(C45,": ",D45," ",E45,""))</f>
        <v/>
      </c>
      <c r="O45" s="370"/>
      <c r="Q45" s="219">
        <v>5</v>
      </c>
      <c r="R45" s="219" t="str">
        <f>IFERROR(VLOOKUP(Q45,DonList, 2, FALSE), "")</f>
        <v/>
      </c>
      <c r="S45" s="219"/>
      <c r="U45"/>
      <c r="V45"/>
      <c r="W45"/>
      <c r="X45"/>
      <c r="Y45" s="219"/>
      <c r="Z45" s="219"/>
      <c r="AA45" s="219"/>
      <c r="AB45" s="227"/>
      <c r="AC45" s="219"/>
      <c r="AD45" s="219"/>
      <c r="AE45" s="219"/>
      <c r="AF45" s="219"/>
      <c r="AG45" s="219"/>
      <c r="AH45" s="219"/>
      <c r="AI45" s="219"/>
      <c r="AJ45" s="219"/>
      <c r="AK45" s="219"/>
      <c r="AL45" s="219"/>
      <c r="AM45" s="219"/>
      <c r="AN45" s="219"/>
      <c r="AO45" s="219"/>
    </row>
    <row r="46" spans="1:41" s="219" customFormat="1">
      <c r="A46" s="401" t="s">
        <v>673</v>
      </c>
      <c r="D46" s="227"/>
      <c r="E46" s="227"/>
      <c r="U46"/>
      <c r="V46"/>
      <c r="W46"/>
      <c r="AB46" s="227"/>
    </row>
    <row r="47" spans="1:41" s="219" customFormat="1">
      <c r="A47" s="401" t="s">
        <v>674</v>
      </c>
      <c r="D47" s="227"/>
      <c r="E47" s="227"/>
      <c r="AB47" s="227"/>
    </row>
    <row r="48" spans="1:41" ht="18">
      <c r="A48" s="401" t="s">
        <v>674</v>
      </c>
      <c r="C48" s="1063" t="s">
        <v>824</v>
      </c>
      <c r="D48" s="1064" t="s">
        <v>1656</v>
      </c>
      <c r="E48" s="1065">
        <f>M58</f>
        <v>0</v>
      </c>
      <c r="F48" s="1064" t="s">
        <v>1657</v>
      </c>
      <c r="G48" s="1065">
        <f>M59</f>
        <v>0</v>
      </c>
      <c r="H48" s="1064" t="s">
        <v>1658</v>
      </c>
      <c r="I48" s="1066" t="str">
        <f>IFERROR(M59/SUM(M58:M59), "")</f>
        <v/>
      </c>
      <c r="J48" s="219"/>
      <c r="K48" s="219"/>
      <c r="L48" s="365" t="s">
        <v>827</v>
      </c>
      <c r="S48" s="219"/>
      <c r="U48" s="219"/>
      <c r="V48" s="219"/>
      <c r="W48" s="219"/>
      <c r="X48"/>
      <c r="Y48" s="219"/>
      <c r="Z48" s="219"/>
      <c r="AA48" s="219"/>
      <c r="AB48" s="227"/>
      <c r="AC48" s="219"/>
      <c r="AD48" s="219"/>
      <c r="AE48" s="219"/>
      <c r="AF48" s="219"/>
      <c r="AG48" s="219"/>
      <c r="AH48" s="219"/>
      <c r="AI48" s="219"/>
      <c r="AJ48" s="219"/>
      <c r="AK48" s="219"/>
      <c r="AL48" s="219"/>
      <c r="AM48" s="219"/>
      <c r="AN48" s="219"/>
      <c r="AO48" s="219"/>
    </row>
    <row r="49" spans="1:41" ht="13.5" thickBot="1">
      <c r="A49" s="401" t="s">
        <v>674</v>
      </c>
      <c r="C49" s="363" t="s">
        <v>825</v>
      </c>
      <c r="D49" s="377" t="s">
        <v>706</v>
      </c>
      <c r="E49" s="1630" t="s">
        <v>853</v>
      </c>
      <c r="F49" s="1631"/>
      <c r="G49" s="1631"/>
      <c r="H49" s="1631"/>
      <c r="I49" s="1632"/>
      <c r="J49" s="219"/>
      <c r="K49" s="219"/>
      <c r="L49" s="375" t="s">
        <v>32</v>
      </c>
      <c r="M49" s="375" t="s">
        <v>796</v>
      </c>
      <c r="N49" s="375" t="s">
        <v>0</v>
      </c>
      <c r="O49" s="375" t="s">
        <v>403</v>
      </c>
      <c r="S49" s="219"/>
      <c r="U49"/>
      <c r="V49"/>
      <c r="W49"/>
      <c r="X49"/>
      <c r="Y49" s="219"/>
      <c r="Z49" s="219"/>
      <c r="AA49" s="219"/>
      <c r="AB49" s="227"/>
      <c r="AC49" s="219"/>
      <c r="AD49" s="219"/>
      <c r="AE49" s="219"/>
      <c r="AF49" s="219"/>
      <c r="AG49" s="219"/>
      <c r="AH49" s="219"/>
      <c r="AI49" s="219"/>
      <c r="AJ49" s="219"/>
      <c r="AK49" s="219"/>
      <c r="AL49" s="219"/>
      <c r="AM49" s="219"/>
      <c r="AN49" s="219"/>
      <c r="AO49" s="219"/>
    </row>
    <row r="50" spans="1:41" ht="13.5" thickBot="1">
      <c r="A50" s="401" t="s">
        <v>674</v>
      </c>
      <c r="C50" s="440">
        <v>0</v>
      </c>
      <c r="D50" s="486"/>
      <c r="E50" s="1633"/>
      <c r="F50" s="1634"/>
      <c r="G50" s="1634"/>
      <c r="H50" s="1634"/>
      <c r="I50" s="1635"/>
      <c r="J50" s="219"/>
      <c r="K50" s="219"/>
      <c r="L50" s="376">
        <v>0</v>
      </c>
      <c r="M50" s="822">
        <f>$D50*(1-C50)</f>
        <v>0</v>
      </c>
      <c r="N50" s="142">
        <f>$D50*(C50)</f>
        <v>0</v>
      </c>
      <c r="O50" s="426">
        <f t="shared" ref="O50:O55" si="2">SUM(M50:N50)</f>
        <v>0</v>
      </c>
      <c r="P50" s="436" t="str">
        <f>IF(SUM(M50:O54) &gt;0, "Data Entered Correctly", "Data Not Entered")</f>
        <v>Data Not Entered</v>
      </c>
      <c r="S50" s="219"/>
      <c r="U50"/>
      <c r="V50"/>
      <c r="W50"/>
      <c r="X50"/>
      <c r="Y50" s="219"/>
      <c r="Z50" s="219"/>
      <c r="AA50" s="219"/>
      <c r="AB50" s="227"/>
      <c r="AC50" s="219"/>
      <c r="AD50" s="219"/>
      <c r="AE50" s="219"/>
      <c r="AF50" s="219"/>
      <c r="AG50" s="219"/>
      <c r="AH50" s="219"/>
      <c r="AI50" s="219"/>
      <c r="AJ50" s="219"/>
      <c r="AK50" s="219"/>
      <c r="AL50" s="219"/>
      <c r="AM50" s="219"/>
      <c r="AN50" s="219"/>
      <c r="AO50" s="219"/>
    </row>
    <row r="51" spans="1:41" ht="13">
      <c r="A51" s="401" t="s">
        <v>674</v>
      </c>
      <c r="C51" s="440">
        <v>0.3</v>
      </c>
      <c r="D51" s="486"/>
      <c r="E51" s="1633"/>
      <c r="F51" s="1634"/>
      <c r="G51" s="1634"/>
      <c r="H51" s="1634"/>
      <c r="I51" s="1635"/>
      <c r="J51" s="219"/>
      <c r="K51" s="219"/>
      <c r="L51" s="376">
        <v>0.3</v>
      </c>
      <c r="M51" s="822">
        <f>$D51*(1-C51)</f>
        <v>0</v>
      </c>
      <c r="N51" s="142">
        <f>$D51*(C51)</f>
        <v>0</v>
      </c>
      <c r="O51" s="142">
        <f t="shared" si="2"/>
        <v>0</v>
      </c>
      <c r="S51" s="219"/>
      <c r="U51"/>
      <c r="V51"/>
      <c r="W51"/>
      <c r="X51"/>
      <c r="Y51" s="219"/>
      <c r="Z51" s="219"/>
      <c r="AA51" s="219"/>
      <c r="AB51" s="227"/>
      <c r="AC51" s="219"/>
      <c r="AD51" s="219"/>
      <c r="AE51" s="219"/>
      <c r="AF51" s="219"/>
      <c r="AG51" s="219"/>
      <c r="AH51" s="219"/>
      <c r="AI51" s="219"/>
      <c r="AJ51" s="219"/>
      <c r="AK51" s="219"/>
      <c r="AL51" s="219"/>
      <c r="AM51" s="219"/>
      <c r="AN51" s="219"/>
      <c r="AO51" s="219"/>
    </row>
    <row r="52" spans="1:41" ht="13">
      <c r="A52" s="401" t="s">
        <v>674</v>
      </c>
      <c r="C52" s="440">
        <v>0.5</v>
      </c>
      <c r="D52" s="486"/>
      <c r="E52" s="1633"/>
      <c r="F52" s="1634"/>
      <c r="G52" s="1634"/>
      <c r="H52" s="1634"/>
      <c r="I52" s="1635"/>
      <c r="J52" s="219"/>
      <c r="K52" s="219"/>
      <c r="L52" s="376">
        <v>0.5</v>
      </c>
      <c r="M52" s="142">
        <f>$D52*(1-C52)</f>
        <v>0</v>
      </c>
      <c r="N52" s="142">
        <f>$D52*(C52)</f>
        <v>0</v>
      </c>
      <c r="O52" s="142">
        <f t="shared" si="2"/>
        <v>0</v>
      </c>
      <c r="S52" s="219"/>
      <c r="U52"/>
      <c r="V52"/>
      <c r="W52"/>
      <c r="X52"/>
      <c r="Y52" s="219"/>
      <c r="Z52" s="219"/>
      <c r="AA52" s="219"/>
      <c r="AB52" s="227"/>
      <c r="AC52" s="219"/>
      <c r="AD52" s="219"/>
      <c r="AE52" s="219"/>
      <c r="AF52" s="219"/>
      <c r="AG52" s="219"/>
      <c r="AH52" s="219"/>
      <c r="AI52" s="219"/>
      <c r="AJ52" s="219"/>
      <c r="AK52" s="219"/>
      <c r="AL52" s="219"/>
      <c r="AM52" s="219"/>
      <c r="AN52" s="219"/>
      <c r="AO52" s="219"/>
    </row>
    <row r="53" spans="1:41" ht="13">
      <c r="A53" s="401" t="s">
        <v>674</v>
      </c>
      <c r="C53" s="440">
        <v>0.7</v>
      </c>
      <c r="D53" s="486"/>
      <c r="E53" s="1633"/>
      <c r="F53" s="1634"/>
      <c r="G53" s="1634"/>
      <c r="H53" s="1634"/>
      <c r="I53" s="1635"/>
      <c r="J53" s="219"/>
      <c r="K53" s="219"/>
      <c r="L53" s="376">
        <v>0.7</v>
      </c>
      <c r="M53" s="142">
        <f>$D53*(1-C53)</f>
        <v>0</v>
      </c>
      <c r="N53" s="142">
        <f>$D53*(C53)</f>
        <v>0</v>
      </c>
      <c r="O53" s="142">
        <f t="shared" si="2"/>
        <v>0</v>
      </c>
      <c r="S53" s="219"/>
      <c r="U53"/>
      <c r="V53"/>
      <c r="W53"/>
      <c r="X53"/>
      <c r="Y53" s="219"/>
      <c r="Z53" s="219"/>
      <c r="AA53" s="219"/>
      <c r="AB53" s="227"/>
      <c r="AC53" s="219"/>
      <c r="AD53" s="219"/>
      <c r="AE53" s="219"/>
      <c r="AF53" s="219"/>
      <c r="AG53" s="219"/>
      <c r="AH53" s="219"/>
      <c r="AI53" s="219"/>
      <c r="AJ53" s="219"/>
      <c r="AK53" s="219"/>
      <c r="AL53" s="219"/>
      <c r="AM53" s="219"/>
      <c r="AN53" s="219"/>
      <c r="AO53" s="219"/>
    </row>
    <row r="54" spans="1:41" ht="13">
      <c r="A54" s="401" t="s">
        <v>674</v>
      </c>
      <c r="C54" s="440">
        <v>1</v>
      </c>
      <c r="D54" s="486"/>
      <c r="E54" s="1636"/>
      <c r="F54" s="1637"/>
      <c r="G54" s="1637"/>
      <c r="H54" s="1637"/>
      <c r="I54" s="1638"/>
      <c r="J54" s="219"/>
      <c r="K54" s="219"/>
      <c r="L54" s="376">
        <v>1</v>
      </c>
      <c r="M54" s="142">
        <f>$D54*(1-C54)</f>
        <v>0</v>
      </c>
      <c r="N54" s="142">
        <f>$D54*(C54)</f>
        <v>0</v>
      </c>
      <c r="O54" s="142">
        <f t="shared" si="2"/>
        <v>0</v>
      </c>
      <c r="P54" s="286" t="s">
        <v>748</v>
      </c>
      <c r="Q54" s="437">
        <f>N55*TreesperReam</f>
        <v>0</v>
      </c>
      <c r="R54" s="219"/>
      <c r="S54" s="219"/>
      <c r="U54"/>
      <c r="V54"/>
      <c r="W54"/>
      <c r="X54"/>
      <c r="Y54" s="219"/>
      <c r="Z54" s="219"/>
      <c r="AA54" s="219"/>
      <c r="AB54" s="227"/>
      <c r="AC54" s="219"/>
      <c r="AD54" s="219"/>
      <c r="AE54" s="219"/>
      <c r="AF54" s="219"/>
      <c r="AG54" s="219"/>
      <c r="AH54" s="219"/>
      <c r="AI54" s="219"/>
      <c r="AJ54" s="219"/>
      <c r="AK54" s="219"/>
      <c r="AL54" s="219"/>
      <c r="AM54" s="219"/>
      <c r="AN54" s="219"/>
      <c r="AO54" s="219"/>
    </row>
    <row r="55" spans="1:41" ht="13">
      <c r="A55" s="401" t="s">
        <v>674</v>
      </c>
      <c r="B55" s="143"/>
      <c r="C55" s="1627" t="s">
        <v>33</v>
      </c>
      <c r="D55" s="1628"/>
      <c r="E55" s="1628"/>
      <c r="F55" s="1628"/>
      <c r="G55" s="1628"/>
      <c r="H55" s="1628"/>
      <c r="I55" s="1629"/>
      <c r="J55" s="219"/>
      <c r="K55" s="219"/>
      <c r="L55" s="286" t="s">
        <v>403</v>
      </c>
      <c r="M55" s="286">
        <f>SUM(M50:M54)</f>
        <v>0</v>
      </c>
      <c r="N55" s="286">
        <f>SUM(N50:N54)</f>
        <v>0</v>
      </c>
      <c r="O55" s="430">
        <f t="shared" si="2"/>
        <v>0</v>
      </c>
      <c r="P55" s="286" t="s">
        <v>797</v>
      </c>
      <c r="Q55" s="511">
        <f>1/16.67</f>
        <v>5.9988002399520089E-2</v>
      </c>
      <c r="R55" s="1" t="s">
        <v>907</v>
      </c>
      <c r="S55" s="219"/>
      <c r="U55"/>
      <c r="V55"/>
      <c r="W55"/>
      <c r="X55"/>
      <c r="Y55" s="219"/>
      <c r="Z55" s="219"/>
      <c r="AA55" s="219"/>
      <c r="AB55" s="227"/>
      <c r="AC55" s="219"/>
      <c r="AD55" s="219"/>
      <c r="AE55" s="219"/>
      <c r="AF55" s="219"/>
      <c r="AG55" s="219"/>
      <c r="AH55" s="219"/>
      <c r="AI55" s="219"/>
      <c r="AJ55" s="219"/>
      <c r="AK55" s="219"/>
      <c r="AL55" s="219"/>
      <c r="AM55" s="219"/>
      <c r="AN55" s="219"/>
      <c r="AO55" s="219"/>
    </row>
    <row r="56" spans="1:41">
      <c r="A56" s="401" t="s">
        <v>674</v>
      </c>
      <c r="B56" s="143"/>
      <c r="C56" s="1608" t="s">
        <v>1655</v>
      </c>
      <c r="D56" s="1609"/>
      <c r="E56" s="1609"/>
      <c r="F56" s="1609"/>
      <c r="G56" s="1609"/>
      <c r="H56" s="1609"/>
      <c r="I56" s="1610"/>
      <c r="J56" s="219"/>
      <c r="K56" s="219"/>
      <c r="S56" s="219"/>
      <c r="U56"/>
      <c r="V56"/>
      <c r="W56"/>
      <c r="X56"/>
      <c r="Y56" s="219"/>
      <c r="Z56" s="219"/>
      <c r="AA56" s="219"/>
      <c r="AB56" s="227"/>
      <c r="AC56" s="219"/>
      <c r="AD56" s="219"/>
      <c r="AE56" s="219"/>
      <c r="AF56" s="219"/>
      <c r="AG56" s="219"/>
      <c r="AH56" s="219"/>
      <c r="AI56" s="219"/>
      <c r="AJ56" s="219"/>
      <c r="AK56" s="219"/>
      <c r="AL56" s="219"/>
      <c r="AM56" s="219"/>
      <c r="AN56" s="219"/>
      <c r="AO56" s="219"/>
    </row>
    <row r="57" spans="1:41">
      <c r="A57" s="401" t="s">
        <v>674</v>
      </c>
      <c r="B57" s="143"/>
      <c r="C57" s="1611"/>
      <c r="D57" s="1612"/>
      <c r="E57" s="1612"/>
      <c r="F57" s="1612"/>
      <c r="G57" s="1612"/>
      <c r="H57" s="1612"/>
      <c r="I57" s="1613"/>
      <c r="J57" s="219"/>
      <c r="K57" s="219"/>
      <c r="L57" s="341" t="s">
        <v>71</v>
      </c>
      <c r="M57" s="341" t="s">
        <v>1181</v>
      </c>
      <c r="S57" s="219"/>
      <c r="U57"/>
      <c r="V57"/>
      <c r="W57"/>
      <c r="X57"/>
      <c r="Y57" s="219"/>
      <c r="Z57" s="219"/>
      <c r="AA57" s="219"/>
      <c r="AB57" s="227"/>
      <c r="AC57" s="219"/>
      <c r="AD57" s="219"/>
      <c r="AE57" s="219"/>
      <c r="AF57" s="219"/>
      <c r="AG57" s="219"/>
      <c r="AH57" s="219"/>
      <c r="AI57" s="219"/>
      <c r="AJ57" s="219"/>
      <c r="AK57" s="219"/>
      <c r="AL57" s="219"/>
      <c r="AM57" s="219"/>
      <c r="AN57" s="219"/>
      <c r="AO57" s="219"/>
    </row>
    <row r="58" spans="1:41">
      <c r="A58" s="401" t="s">
        <v>674</v>
      </c>
      <c r="B58" s="143"/>
      <c r="C58" s="1611"/>
      <c r="D58" s="1612"/>
      <c r="E58" s="1612"/>
      <c r="F58" s="1612"/>
      <c r="G58" s="1612"/>
      <c r="H58" s="1612"/>
      <c r="I58" s="1613"/>
      <c r="J58" s="219"/>
      <c r="K58" s="219"/>
      <c r="L58" s="341" t="s">
        <v>796</v>
      </c>
      <c r="M58" s="341">
        <f>M55</f>
        <v>0</v>
      </c>
      <c r="S58" s="219"/>
      <c r="U58"/>
      <c r="V58"/>
      <c r="W58"/>
      <c r="X58"/>
      <c r="Y58" s="219"/>
      <c r="Z58" s="219"/>
      <c r="AA58" s="219"/>
      <c r="AB58" s="227"/>
      <c r="AC58" s="219"/>
      <c r="AD58" s="219"/>
      <c r="AE58" s="219"/>
      <c r="AF58" s="219"/>
      <c r="AG58" s="219"/>
      <c r="AH58" s="219"/>
      <c r="AI58" s="219"/>
      <c r="AJ58" s="219"/>
      <c r="AK58" s="219"/>
      <c r="AL58" s="219"/>
      <c r="AM58" s="219"/>
      <c r="AN58" s="219"/>
      <c r="AO58" s="219"/>
    </row>
    <row r="59" spans="1:41">
      <c r="A59" s="401" t="s">
        <v>674</v>
      </c>
      <c r="B59" s="143"/>
      <c r="C59" s="1611"/>
      <c r="D59" s="1612"/>
      <c r="E59" s="1612"/>
      <c r="F59" s="1612"/>
      <c r="G59" s="1612"/>
      <c r="H59" s="1612"/>
      <c r="I59" s="1613"/>
      <c r="J59" s="219"/>
      <c r="K59" s="219"/>
      <c r="L59" s="341" t="s">
        <v>0</v>
      </c>
      <c r="M59" s="341">
        <f>N55</f>
        <v>0</v>
      </c>
      <c r="S59" s="219"/>
      <c r="U59"/>
      <c r="V59"/>
      <c r="W59"/>
      <c r="X59"/>
      <c r="Y59" s="219"/>
      <c r="Z59" s="219"/>
      <c r="AA59" s="219"/>
      <c r="AB59" s="227"/>
      <c r="AC59" s="219"/>
      <c r="AD59" s="219"/>
      <c r="AE59" s="219"/>
      <c r="AF59" s="219"/>
      <c r="AG59" s="219"/>
      <c r="AH59" s="219"/>
      <c r="AI59" s="219"/>
      <c r="AJ59" s="219"/>
      <c r="AK59" s="219"/>
      <c r="AL59" s="219"/>
      <c r="AM59" s="219"/>
      <c r="AN59" s="219"/>
      <c r="AO59" s="219"/>
    </row>
    <row r="60" spans="1:41">
      <c r="A60" s="401" t="s">
        <v>674</v>
      </c>
      <c r="B60" s="143"/>
      <c r="C60" s="1611"/>
      <c r="D60" s="1612"/>
      <c r="E60" s="1612"/>
      <c r="F60" s="1612"/>
      <c r="G60" s="1612"/>
      <c r="H60" s="1612"/>
      <c r="I60" s="1613"/>
      <c r="J60" s="219"/>
      <c r="K60" s="219"/>
      <c r="S60" s="219"/>
      <c r="U60"/>
      <c r="V60"/>
      <c r="W60"/>
      <c r="X60"/>
      <c r="Y60" s="219"/>
      <c r="Z60" s="219"/>
      <c r="AA60" s="219"/>
      <c r="AB60" s="227"/>
      <c r="AC60" s="219"/>
      <c r="AD60" s="219"/>
      <c r="AE60" s="219"/>
      <c r="AF60" s="219"/>
      <c r="AG60" s="219"/>
      <c r="AH60" s="219"/>
      <c r="AI60" s="219"/>
      <c r="AJ60" s="219"/>
      <c r="AK60" s="219"/>
      <c r="AL60" s="219"/>
      <c r="AM60" s="219"/>
      <c r="AN60" s="219"/>
      <c r="AO60" s="219"/>
    </row>
    <row r="61" spans="1:41">
      <c r="A61" s="401" t="s">
        <v>674</v>
      </c>
      <c r="B61" s="143"/>
      <c r="C61" s="1611"/>
      <c r="D61" s="1612"/>
      <c r="E61" s="1612"/>
      <c r="F61" s="1612"/>
      <c r="G61" s="1612"/>
      <c r="H61" s="1612"/>
      <c r="I61" s="1613"/>
      <c r="J61" s="219"/>
      <c r="K61" s="219"/>
      <c r="S61" s="219"/>
      <c r="U61"/>
      <c r="V61"/>
      <c r="W61"/>
      <c r="X61"/>
      <c r="Y61" s="219"/>
      <c r="Z61" s="219"/>
      <c r="AA61" s="219"/>
      <c r="AB61" s="227"/>
      <c r="AC61" s="219"/>
      <c r="AD61" s="219"/>
      <c r="AE61" s="219"/>
      <c r="AF61" s="219"/>
      <c r="AG61" s="219"/>
      <c r="AH61" s="219"/>
      <c r="AI61" s="219"/>
      <c r="AJ61" s="219"/>
      <c r="AK61" s="219"/>
      <c r="AL61" s="219"/>
      <c r="AM61" s="219"/>
      <c r="AN61" s="219"/>
      <c r="AO61" s="219"/>
    </row>
    <row r="62" spans="1:41">
      <c r="A62" s="401" t="s">
        <v>674</v>
      </c>
      <c r="B62" s="143"/>
      <c r="C62" s="1611"/>
      <c r="D62" s="1612"/>
      <c r="E62" s="1612"/>
      <c r="F62" s="1612"/>
      <c r="G62" s="1612"/>
      <c r="H62" s="1612"/>
      <c r="I62" s="1613"/>
      <c r="J62" s="219"/>
      <c r="K62" s="219"/>
      <c r="S62" s="219"/>
      <c r="U62"/>
      <c r="V62"/>
      <c r="W62"/>
      <c r="X62"/>
      <c r="Y62" s="219"/>
      <c r="Z62" s="219"/>
      <c r="AA62" s="219"/>
      <c r="AB62" s="227"/>
      <c r="AC62" s="219"/>
      <c r="AD62" s="219"/>
      <c r="AE62" s="219"/>
      <c r="AF62" s="219"/>
      <c r="AG62" s="219"/>
      <c r="AH62" s="219"/>
      <c r="AI62" s="219"/>
      <c r="AJ62" s="219"/>
      <c r="AK62" s="219"/>
      <c r="AL62" s="219"/>
      <c r="AM62" s="219"/>
      <c r="AN62" s="219"/>
      <c r="AO62" s="219"/>
    </row>
    <row r="63" spans="1:41">
      <c r="A63" s="401" t="s">
        <v>674</v>
      </c>
      <c r="B63" s="143"/>
      <c r="C63" s="1611"/>
      <c r="D63" s="1612"/>
      <c r="E63" s="1612"/>
      <c r="F63" s="1612"/>
      <c r="G63" s="1612"/>
      <c r="H63" s="1612"/>
      <c r="I63" s="1613"/>
      <c r="J63" s="219"/>
      <c r="K63" s="219"/>
      <c r="S63" s="219"/>
      <c r="U63"/>
      <c r="V63"/>
      <c r="W63"/>
      <c r="X63"/>
      <c r="Y63" s="219"/>
      <c r="Z63" s="219"/>
      <c r="AA63" s="219"/>
      <c r="AB63" s="227"/>
      <c r="AC63" s="219"/>
      <c r="AD63" s="219"/>
      <c r="AE63" s="219"/>
      <c r="AF63" s="219"/>
      <c r="AG63" s="219"/>
      <c r="AH63" s="219"/>
      <c r="AI63" s="219"/>
      <c r="AJ63" s="219"/>
      <c r="AK63" s="219"/>
      <c r="AL63" s="219"/>
      <c r="AM63" s="219"/>
      <c r="AN63" s="219"/>
      <c r="AO63" s="219"/>
    </row>
    <row r="64" spans="1:41">
      <c r="A64" s="401" t="s">
        <v>674</v>
      </c>
      <c r="B64" s="143"/>
      <c r="C64" s="1614"/>
      <c r="D64" s="1615"/>
      <c r="E64" s="1615"/>
      <c r="F64" s="1615"/>
      <c r="G64" s="1615"/>
      <c r="H64" s="1615"/>
      <c r="I64" s="1616"/>
      <c r="J64" s="219"/>
      <c r="K64" s="219"/>
      <c r="S64" s="219"/>
      <c r="U64"/>
      <c r="V64"/>
      <c r="W64"/>
      <c r="X64"/>
      <c r="Y64" s="219"/>
      <c r="Z64" s="219"/>
      <c r="AA64" s="219"/>
      <c r="AB64" s="227"/>
      <c r="AC64" s="219"/>
      <c r="AD64" s="219"/>
      <c r="AE64" s="219"/>
      <c r="AF64" s="219"/>
      <c r="AG64" s="219"/>
      <c r="AH64" s="219"/>
      <c r="AI64" s="219"/>
      <c r="AJ64" s="219"/>
      <c r="AK64" s="219"/>
      <c r="AL64" s="219"/>
      <c r="AM64" s="219"/>
      <c r="AN64" s="219"/>
      <c r="AO64" s="219"/>
    </row>
    <row r="65" spans="1:41">
      <c r="A65" s="401"/>
      <c r="B65" s="143"/>
      <c r="C65" s="586"/>
      <c r="D65" s="586"/>
      <c r="E65" s="586"/>
      <c r="F65" s="586"/>
      <c r="G65" s="586"/>
      <c r="H65" s="586"/>
      <c r="I65" s="586"/>
      <c r="J65" s="219"/>
      <c r="K65" s="219"/>
      <c r="S65" s="219"/>
      <c r="U65"/>
      <c r="V65"/>
      <c r="W65"/>
      <c r="X65"/>
      <c r="Y65" s="219"/>
      <c r="Z65" s="219"/>
      <c r="AA65" s="219"/>
      <c r="AB65" s="227"/>
      <c r="AC65" s="219"/>
      <c r="AD65" s="219"/>
      <c r="AE65" s="219"/>
      <c r="AF65" s="219"/>
      <c r="AG65" s="219"/>
      <c r="AH65" s="219"/>
      <c r="AI65" s="219"/>
      <c r="AJ65" s="219"/>
      <c r="AK65" s="219"/>
      <c r="AL65" s="219"/>
      <c r="AM65" s="219"/>
      <c r="AN65" s="219"/>
      <c r="AO65" s="219"/>
    </row>
    <row r="66" spans="1:41" s="383" customFormat="1">
      <c r="A66" s="401" t="s">
        <v>674</v>
      </c>
      <c r="C66" s="396"/>
      <c r="D66" s="399"/>
      <c r="E66" s="399"/>
      <c r="F66" s="396"/>
      <c r="G66" s="396"/>
      <c r="H66" s="396"/>
      <c r="I66" s="396"/>
      <c r="U66"/>
      <c r="V66"/>
      <c r="W66"/>
      <c r="AB66" s="565"/>
    </row>
    <row r="67" spans="1:41" s="219" customFormat="1">
      <c r="A67" s="401"/>
      <c r="D67" s="227"/>
      <c r="E67" s="227"/>
      <c r="AB67" s="227"/>
    </row>
    <row r="68" spans="1:41" s="219" customFormat="1" ht="18.5" thickBot="1">
      <c r="A68" s="401" t="s">
        <v>670</v>
      </c>
      <c r="B68"/>
      <c r="C68" s="676" t="s">
        <v>1654</v>
      </c>
      <c r="D68" s="677"/>
      <c r="E68" s="677"/>
      <c r="F68" s="678" t="s">
        <v>1197</v>
      </c>
      <c r="G68" s="1217">
        <f>SUM(W71:W80)</f>
        <v>354</v>
      </c>
      <c r="H68" s="679" t="s">
        <v>784</v>
      </c>
      <c r="I68" s="680">
        <f>WasteDiversion</f>
        <v>1</v>
      </c>
      <c r="J68" s="1599"/>
      <c r="K68" s="1600"/>
      <c r="L68" s="389" t="s">
        <v>750</v>
      </c>
      <c r="N68" s="418"/>
      <c r="T68" s="365" t="s">
        <v>813</v>
      </c>
      <c r="U68" s="547"/>
      <c r="V68" s="547"/>
      <c r="W68" s="547"/>
      <c r="X68" s="547"/>
      <c r="AB68" s="227"/>
    </row>
    <row r="69" spans="1:41" s="219" customFormat="1" ht="50.5" thickBot="1">
      <c r="A69" s="401" t="s">
        <v>670</v>
      </c>
      <c r="B69" s="143"/>
      <c r="C69" s="1655" t="s">
        <v>812</v>
      </c>
      <c r="D69" s="1653" t="s">
        <v>809</v>
      </c>
      <c r="E69" s="1654"/>
      <c r="F69" s="1657" t="s">
        <v>810</v>
      </c>
      <c r="G69" s="1658"/>
      <c r="H69" s="1659"/>
      <c r="I69" s="364" t="s">
        <v>466</v>
      </c>
      <c r="J69" s="1639" t="s">
        <v>1641</v>
      </c>
      <c r="K69" s="1639" t="s">
        <v>1642</v>
      </c>
      <c r="L69" s="391" t="s">
        <v>773</v>
      </c>
      <c r="M69" s="392" t="s">
        <v>770</v>
      </c>
      <c r="N69" s="392" t="s">
        <v>768</v>
      </c>
      <c r="O69" s="390" t="s">
        <v>769</v>
      </c>
      <c r="P69" s="392" t="s">
        <v>771</v>
      </c>
      <c r="Q69" s="391" t="s">
        <v>751</v>
      </c>
      <c r="R69" s="419" t="s">
        <v>774</v>
      </c>
      <c r="S69" s="420" t="str">
        <f>IFERROR(IF(SUM(M71:Q104)=0,"Data Not Entered",IF(SUM(M71:Q104)&gt;0,"Data Entered Correctly","Data Input Error")), "Data Input Error")</f>
        <v>Data Entered Correctly</v>
      </c>
      <c r="T69" s="556" t="s">
        <v>775</v>
      </c>
      <c r="U69" s="557" t="s">
        <v>778</v>
      </c>
      <c r="V69" s="557" t="s">
        <v>840</v>
      </c>
      <c r="W69" s="557" t="s">
        <v>779</v>
      </c>
      <c r="Y69" s="1689" t="s">
        <v>1778</v>
      </c>
      <c r="AB69" s="227"/>
    </row>
    <row r="70" spans="1:41" s="219" customFormat="1" ht="25.5" customHeight="1">
      <c r="A70" s="401" t="s">
        <v>670</v>
      </c>
      <c r="B70" s="143"/>
      <c r="C70" s="1656"/>
      <c r="D70" s="173" t="s">
        <v>808</v>
      </c>
      <c r="E70" s="173" t="s">
        <v>17</v>
      </c>
      <c r="F70" s="361" t="s">
        <v>811</v>
      </c>
      <c r="G70" s="362" t="s">
        <v>678</v>
      </c>
      <c r="H70" s="362" t="s">
        <v>17</v>
      </c>
      <c r="I70" s="363" t="s">
        <v>679</v>
      </c>
      <c r="J70" s="1640"/>
      <c r="K70" s="1640"/>
      <c r="L70" s="11"/>
      <c r="M70" s="117"/>
      <c r="N70" s="117"/>
      <c r="O70" s="117"/>
      <c r="P70" s="117"/>
      <c r="Q70" s="117"/>
      <c r="R70" s="11"/>
      <c r="T70" s="11"/>
      <c r="U70" s="11"/>
      <c r="V70" s="11"/>
      <c r="W70" s="11"/>
      <c r="Y70" s="1689"/>
      <c r="AB70" s="227"/>
    </row>
    <row r="71" spans="1:41" s="219" customFormat="1" ht="13">
      <c r="A71" s="401" t="s">
        <v>670</v>
      </c>
      <c r="B71" s="143"/>
      <c r="C71" s="438" t="s">
        <v>680</v>
      </c>
      <c r="D71" s="487"/>
      <c r="E71" s="487"/>
      <c r="F71" s="488"/>
      <c r="G71" s="488"/>
      <c r="H71" s="488"/>
      <c r="I71" s="489"/>
      <c r="J71" s="1140"/>
      <c r="K71" s="1048"/>
      <c r="L71" s="11" t="str">
        <f t="shared" ref="L71:L78" si="3">C71</f>
        <v>Waste to Landfill</v>
      </c>
      <c r="M71" s="117" t="str">
        <f t="shared" ref="M71:M78" si="4">IF(ISBLANK(D71), "", (VLOOKUP(E71,WasteConversions, 2,FALSE)*D71))</f>
        <v/>
      </c>
      <c r="N71" s="916" t="str">
        <f t="shared" ref="N71:N78" si="5">IF(ISBLANK(F71), "", (VLOOKUP(H71,WasteVolConvert, 2,FALSE)*F71*G71))</f>
        <v/>
      </c>
      <c r="O71" s="117" t="str">
        <f t="shared" ref="O71:O78" si="6">IF(ISBLANK(F71), "", (VLOOKUP(C71,WasteConvert, 2,FALSE)))</f>
        <v/>
      </c>
      <c r="P71" s="117" t="str">
        <f t="shared" ref="P71:P78" si="7">IF(ISBLANK(F71),"",N71*O71)</f>
        <v/>
      </c>
      <c r="Q71" s="117" t="str">
        <f t="shared" ref="Q71:Q78" si="8">IF(ISBLANK(I71),"",(I71/(VLOOKUP(C71,WasteConvert,3,FALSE))))</f>
        <v/>
      </c>
      <c r="R71" s="360" t="str">
        <f t="shared" ref="R71:R78" si="9">IF(ISNUMBER(M71),M71,IF(ISNUMBER(P71),P71,Q71))</f>
        <v/>
      </c>
      <c r="T71" s="11" t="s">
        <v>776</v>
      </c>
      <c r="U71" s="339" t="s">
        <v>680</v>
      </c>
      <c r="V71" s="339" t="s">
        <v>837</v>
      </c>
      <c r="W71" s="558">
        <f t="shared" ref="W71:W80" si="10">SUMIF($L$71:$L$94,U71,$R$71:$R$94)</f>
        <v>0</v>
      </c>
      <c r="Y71" s="1216"/>
      <c r="AB71" s="564"/>
    </row>
    <row r="72" spans="1:41" s="219" customFormat="1" ht="13">
      <c r="A72" s="401" t="s">
        <v>670</v>
      </c>
      <c r="B72" s="143"/>
      <c r="C72" s="438" t="s">
        <v>781</v>
      </c>
      <c r="D72" s="487"/>
      <c r="E72" s="487"/>
      <c r="F72" s="488"/>
      <c r="G72" s="488"/>
      <c r="H72" s="488"/>
      <c r="I72" s="489"/>
      <c r="J72" s="1140"/>
      <c r="K72" s="1048"/>
      <c r="L72" s="11" t="str">
        <f t="shared" si="3"/>
        <v>Construction Material to Landfill</v>
      </c>
      <c r="M72" s="117" t="str">
        <f t="shared" si="4"/>
        <v/>
      </c>
      <c r="N72" s="117" t="str">
        <f t="shared" si="5"/>
        <v/>
      </c>
      <c r="O72" s="117" t="str">
        <f t="shared" si="6"/>
        <v/>
      </c>
      <c r="P72" s="117" t="str">
        <f t="shared" si="7"/>
        <v/>
      </c>
      <c r="Q72" s="117" t="str">
        <f t="shared" si="8"/>
        <v/>
      </c>
      <c r="R72" s="360" t="str">
        <f t="shared" si="9"/>
        <v/>
      </c>
      <c r="T72" s="11" t="s">
        <v>776</v>
      </c>
      <c r="U72" s="339" t="s">
        <v>781</v>
      </c>
      <c r="V72" s="339" t="s">
        <v>838</v>
      </c>
      <c r="W72" s="558">
        <f t="shared" si="10"/>
        <v>0</v>
      </c>
      <c r="Y72" s="1216"/>
      <c r="AB72" s="564"/>
    </row>
    <row r="73" spans="1:41" s="219" customFormat="1" ht="13">
      <c r="A73" s="401" t="s">
        <v>670</v>
      </c>
      <c r="B73" s="143"/>
      <c r="C73" s="438" t="s">
        <v>782</v>
      </c>
      <c r="D73" s="487"/>
      <c r="E73" s="487"/>
      <c r="F73" s="488"/>
      <c r="G73" s="488"/>
      <c r="H73" s="488"/>
      <c r="I73" s="489"/>
      <c r="J73" s="1140"/>
      <c r="K73" s="1048"/>
      <c r="L73" s="11" t="str">
        <f t="shared" si="3"/>
        <v>Polystyrene Foam to Landfill</v>
      </c>
      <c r="M73" s="117" t="str">
        <f t="shared" si="4"/>
        <v/>
      </c>
      <c r="N73" s="117" t="str">
        <f t="shared" si="5"/>
        <v/>
      </c>
      <c r="O73" s="117" t="str">
        <f t="shared" si="6"/>
        <v/>
      </c>
      <c r="P73" s="117" t="str">
        <f t="shared" si="7"/>
        <v/>
      </c>
      <c r="Q73" s="117" t="str">
        <f t="shared" si="8"/>
        <v/>
      </c>
      <c r="R73" s="360" t="str">
        <f t="shared" si="9"/>
        <v/>
      </c>
      <c r="T73" s="11" t="s">
        <v>776</v>
      </c>
      <c r="U73" s="339" t="s">
        <v>782</v>
      </c>
      <c r="V73" s="339" t="s">
        <v>839</v>
      </c>
      <c r="W73" s="558">
        <f t="shared" si="10"/>
        <v>0</v>
      </c>
      <c r="Y73" s="1216"/>
      <c r="AB73" s="564"/>
    </row>
    <row r="74" spans="1:41" s="219" customFormat="1" ht="13">
      <c r="A74" s="401" t="s">
        <v>670</v>
      </c>
      <c r="B74" s="143"/>
      <c r="C74" s="438" t="s">
        <v>681</v>
      </c>
      <c r="D74" s="487"/>
      <c r="E74" s="487"/>
      <c r="F74" s="488"/>
      <c r="G74" s="488"/>
      <c r="H74" s="488"/>
      <c r="I74" s="489"/>
      <c r="J74" s="1140"/>
      <c r="K74" s="1048"/>
      <c r="L74" s="11" t="str">
        <f t="shared" si="3"/>
        <v>Mixed Recycled</v>
      </c>
      <c r="M74" s="117" t="str">
        <f t="shared" si="4"/>
        <v/>
      </c>
      <c r="N74" s="117" t="str">
        <f t="shared" si="5"/>
        <v/>
      </c>
      <c r="O74" s="117" t="str">
        <f t="shared" si="6"/>
        <v/>
      </c>
      <c r="P74" s="117" t="str">
        <f t="shared" si="7"/>
        <v/>
      </c>
      <c r="Q74" s="117" t="str">
        <f t="shared" si="8"/>
        <v/>
      </c>
      <c r="R74" s="360" t="str">
        <f t="shared" si="9"/>
        <v/>
      </c>
      <c r="T74" s="559" t="s">
        <v>777</v>
      </c>
      <c r="U74" s="11" t="str">
        <f>L74</f>
        <v>Mixed Recycled</v>
      </c>
      <c r="V74" s="560" t="s">
        <v>927</v>
      </c>
      <c r="W74" s="558">
        <f t="shared" si="10"/>
        <v>0</v>
      </c>
      <c r="Y74" s="1216"/>
      <c r="AB74" s="564"/>
    </row>
    <row r="75" spans="1:41" s="219" customFormat="1" ht="13">
      <c r="A75" s="401" t="s">
        <v>670</v>
      </c>
      <c r="B75" s="143"/>
      <c r="C75" s="438" t="s">
        <v>682</v>
      </c>
      <c r="D75" s="487"/>
      <c r="E75" s="487"/>
      <c r="F75" s="488"/>
      <c r="G75" s="488"/>
      <c r="H75" s="488"/>
      <c r="I75" s="489"/>
      <c r="J75" s="1140"/>
      <c r="K75" s="1048"/>
      <c r="L75" s="11" t="str">
        <f t="shared" si="3"/>
        <v>Metal Recycling</v>
      </c>
      <c r="M75" s="117" t="str">
        <f t="shared" si="4"/>
        <v/>
      </c>
      <c r="N75" s="117" t="str">
        <f t="shared" si="5"/>
        <v/>
      </c>
      <c r="O75" s="117" t="str">
        <f t="shared" si="6"/>
        <v/>
      </c>
      <c r="P75" s="117" t="str">
        <f t="shared" si="7"/>
        <v/>
      </c>
      <c r="Q75" s="117" t="str">
        <f t="shared" si="8"/>
        <v/>
      </c>
      <c r="R75" s="360" t="str">
        <f t="shared" si="9"/>
        <v/>
      </c>
      <c r="T75" s="11" t="s">
        <v>777</v>
      </c>
      <c r="U75" s="339" t="s">
        <v>682</v>
      </c>
      <c r="V75" s="339" t="s">
        <v>836</v>
      </c>
      <c r="W75" s="558">
        <f t="shared" si="10"/>
        <v>0</v>
      </c>
      <c r="Y75" s="1216"/>
      <c r="AB75" s="564"/>
    </row>
    <row r="76" spans="1:41" s="219" customFormat="1" ht="13">
      <c r="A76" s="401" t="s">
        <v>670</v>
      </c>
      <c r="B76" s="143"/>
      <c r="C76" s="438" t="s">
        <v>683</v>
      </c>
      <c r="D76" s="487"/>
      <c r="E76" s="487"/>
      <c r="F76" s="488"/>
      <c r="G76" s="488"/>
      <c r="H76" s="488"/>
      <c r="I76" s="489"/>
      <c r="J76" s="1140"/>
      <c r="K76" s="1048"/>
      <c r="L76" s="11" t="str">
        <f t="shared" si="3"/>
        <v>Recycled Construction Material</v>
      </c>
      <c r="M76" s="117" t="str">
        <f t="shared" si="4"/>
        <v/>
      </c>
      <c r="N76" s="117" t="str">
        <f t="shared" si="5"/>
        <v/>
      </c>
      <c r="O76" s="117" t="str">
        <f t="shared" si="6"/>
        <v/>
      </c>
      <c r="P76" s="117" t="str">
        <f t="shared" si="7"/>
        <v/>
      </c>
      <c r="Q76" s="117" t="str">
        <f t="shared" si="8"/>
        <v/>
      </c>
      <c r="R76" s="360" t="str">
        <f t="shared" si="9"/>
        <v/>
      </c>
      <c r="T76" s="11" t="s">
        <v>777</v>
      </c>
      <c r="U76" s="339" t="s">
        <v>683</v>
      </c>
      <c r="V76" s="339" t="s">
        <v>835</v>
      </c>
      <c r="W76" s="558">
        <f t="shared" si="10"/>
        <v>0</v>
      </c>
      <c r="Y76" s="1216"/>
      <c r="AB76" s="564"/>
    </row>
    <row r="77" spans="1:41" s="219" customFormat="1" ht="13">
      <c r="A77" s="401" t="s">
        <v>670</v>
      </c>
      <c r="B77" s="143"/>
      <c r="C77" s="438" t="s">
        <v>684</v>
      </c>
      <c r="D77" s="487"/>
      <c r="E77" s="487"/>
      <c r="F77" s="488"/>
      <c r="G77" s="488"/>
      <c r="H77" s="488"/>
      <c r="I77" s="489"/>
      <c r="J77" s="1140"/>
      <c r="K77" s="1048"/>
      <c r="L77" s="11" t="str">
        <f t="shared" si="3"/>
        <v>Other Recycled</v>
      </c>
      <c r="M77" s="117" t="str">
        <f t="shared" si="4"/>
        <v/>
      </c>
      <c r="N77" s="117" t="str">
        <f t="shared" si="5"/>
        <v/>
      </c>
      <c r="O77" s="117" t="str">
        <f t="shared" si="6"/>
        <v/>
      </c>
      <c r="P77" s="117" t="str">
        <f t="shared" si="7"/>
        <v/>
      </c>
      <c r="Q77" s="117" t="str">
        <f t="shared" si="8"/>
        <v/>
      </c>
      <c r="R77" s="360" t="str">
        <f t="shared" si="9"/>
        <v/>
      </c>
      <c r="T77" s="11" t="s">
        <v>777</v>
      </c>
      <c r="U77" s="339" t="s">
        <v>684</v>
      </c>
      <c r="V77" s="339" t="s">
        <v>834</v>
      </c>
      <c r="W77" s="558">
        <f t="shared" si="10"/>
        <v>0</v>
      </c>
      <c r="Y77" s="1216"/>
      <c r="AB77" s="564"/>
    </row>
    <row r="78" spans="1:41" s="219" customFormat="1" ht="13">
      <c r="A78" s="401" t="s">
        <v>670</v>
      </c>
      <c r="B78" s="143"/>
      <c r="C78" s="438" t="s">
        <v>685</v>
      </c>
      <c r="D78" s="487"/>
      <c r="E78" s="487"/>
      <c r="F78" s="488"/>
      <c r="G78" s="488"/>
      <c r="H78" s="488"/>
      <c r="I78" s="489"/>
      <c r="J78" s="1141"/>
      <c r="K78" s="1048"/>
      <c r="L78" s="11" t="str">
        <f t="shared" si="3"/>
        <v>Compost</v>
      </c>
      <c r="M78" s="117" t="str">
        <f t="shared" si="4"/>
        <v/>
      </c>
      <c r="N78" s="117" t="str">
        <f t="shared" si="5"/>
        <v/>
      </c>
      <c r="O78" s="117" t="str">
        <f t="shared" si="6"/>
        <v/>
      </c>
      <c r="P78" s="117" t="str">
        <f t="shared" si="7"/>
        <v/>
      </c>
      <c r="Q78" s="117" t="str">
        <f t="shared" si="8"/>
        <v/>
      </c>
      <c r="R78" s="360" t="str">
        <f t="shared" si="9"/>
        <v/>
      </c>
      <c r="T78" s="11" t="s">
        <v>777</v>
      </c>
      <c r="U78" s="339" t="s">
        <v>685</v>
      </c>
      <c r="V78" s="339" t="s">
        <v>685</v>
      </c>
      <c r="W78" s="558">
        <f t="shared" si="10"/>
        <v>0</v>
      </c>
      <c r="Y78" s="1216"/>
      <c r="AB78" s="227"/>
    </row>
    <row r="79" spans="1:41" s="219" customFormat="1" ht="13">
      <c r="A79" s="401" t="s">
        <v>380</v>
      </c>
      <c r="B79" s="143"/>
      <c r="C79" s="438" t="s">
        <v>1195</v>
      </c>
      <c r="D79" s="487"/>
      <c r="E79" s="487"/>
      <c r="F79" s="488"/>
      <c r="G79" s="488"/>
      <c r="H79" s="488"/>
      <c r="I79" s="489"/>
      <c r="J79" s="1140"/>
      <c r="K79" s="1048"/>
      <c r="L79" s="11" t="str">
        <f t="shared" ref="L79:L94" si="11">C79</f>
        <v>Thermal Waste to Energy</v>
      </c>
      <c r="M79" s="11" t="str">
        <f t="shared" ref="M79:M94" si="12">IF(ISBLANK(D79), "", (VLOOKUP(E79,WasteConversions, 2,FALSE)*D79))</f>
        <v/>
      </c>
      <c r="N79" s="11" t="str">
        <f t="shared" ref="N79:N94" si="13">IF(ISBLANK(F79), "", (VLOOKUP(H79,WasteVolConvert, 2,FALSE)*F79*G79))</f>
        <v/>
      </c>
      <c r="O79" s="11" t="str">
        <f t="shared" ref="O79:O94" si="14">IF(ISBLANK(F79), "", (VLOOKUP(C79,WasteConvert, 2,FALSE)))</f>
        <v/>
      </c>
      <c r="P79" s="11" t="str">
        <f t="shared" ref="P79:P94" si="15">IF(ISBLANK(F79),"",N79*O79)</f>
        <v/>
      </c>
      <c r="Q79" s="11" t="str">
        <f t="shared" ref="Q79:Q94" si="16">IF(ISBLANK(I79),"",(I79/(VLOOKUP(C79,WasteConvert,3,FALSE))))</f>
        <v/>
      </c>
      <c r="R79" s="11" t="str">
        <f t="shared" ref="R79:R94" si="17">IF(ISNUMBER(M79),M79,IF(ISNUMBER(P79),P79,Q79))</f>
        <v/>
      </c>
      <c r="T79" s="1734" t="s">
        <v>776</v>
      </c>
      <c r="U79" s="1730" t="str">
        <f>L79</f>
        <v>Thermal Waste to Energy</v>
      </c>
      <c r="V79" s="1735" t="s">
        <v>1196</v>
      </c>
      <c r="W79" s="1731">
        <f>SUMIF($L$71:$L$94,U79,$R$71:$R$94)</f>
        <v>0</v>
      </c>
      <c r="Y79" s="1216"/>
      <c r="AB79" s="227"/>
    </row>
    <row r="80" spans="1:41" s="219" customFormat="1" ht="13">
      <c r="A80" s="401" t="s">
        <v>380</v>
      </c>
      <c r="B80" s="143"/>
      <c r="C80" s="438" t="s">
        <v>1785</v>
      </c>
      <c r="D80" s="487"/>
      <c r="E80" s="487"/>
      <c r="F80" s="488">
        <v>1</v>
      </c>
      <c r="G80" s="488">
        <v>1</v>
      </c>
      <c r="H80" s="488" t="s">
        <v>757</v>
      </c>
      <c r="I80" s="489"/>
      <c r="J80" s="1140"/>
      <c r="K80" s="1048"/>
      <c r="L80" s="11" t="str">
        <f t="shared" si="11"/>
        <v>E-Waste</v>
      </c>
      <c r="M80" s="11" t="str">
        <f t="shared" si="12"/>
        <v/>
      </c>
      <c r="N80" s="11">
        <f t="shared" si="13"/>
        <v>1</v>
      </c>
      <c r="O80" s="11">
        <f t="shared" si="14"/>
        <v>354</v>
      </c>
      <c r="P80" s="11">
        <f t="shared" si="15"/>
        <v>354</v>
      </c>
      <c r="Q80" s="11" t="str">
        <f t="shared" si="16"/>
        <v/>
      </c>
      <c r="R80" s="11">
        <f t="shared" si="17"/>
        <v>354</v>
      </c>
      <c r="T80" s="1736" t="s">
        <v>777</v>
      </c>
      <c r="U80" s="1736" t="s">
        <v>1785</v>
      </c>
      <c r="V80" s="1736" t="s">
        <v>1785</v>
      </c>
      <c r="W80" s="1731">
        <f>SUMIF($L$71:$L$94,U80,$R$71:$R$94)</f>
        <v>354</v>
      </c>
      <c r="X80"/>
      <c r="Y80" s="1216"/>
      <c r="AB80" s="227"/>
    </row>
    <row r="81" spans="1:28" s="219" customFormat="1" ht="13">
      <c r="A81" s="401" t="s">
        <v>380</v>
      </c>
      <c r="B81" s="143"/>
      <c r="C81" s="488"/>
      <c r="D81" s="487"/>
      <c r="E81" s="487"/>
      <c r="F81" s="488"/>
      <c r="G81" s="488"/>
      <c r="H81" s="488"/>
      <c r="I81" s="489"/>
      <c r="J81" s="1140"/>
      <c r="K81" s="1048"/>
      <c r="L81" s="11">
        <f t="shared" si="11"/>
        <v>0</v>
      </c>
      <c r="M81" s="11" t="str">
        <f t="shared" si="12"/>
        <v/>
      </c>
      <c r="N81" s="11" t="str">
        <f t="shared" si="13"/>
        <v/>
      </c>
      <c r="O81" s="11" t="str">
        <f t="shared" si="14"/>
        <v/>
      </c>
      <c r="P81" s="11" t="str">
        <f t="shared" si="15"/>
        <v/>
      </c>
      <c r="Q81" s="11" t="str">
        <f t="shared" si="16"/>
        <v/>
      </c>
      <c r="R81" s="11" t="str">
        <f t="shared" si="17"/>
        <v/>
      </c>
      <c r="T81"/>
      <c r="U81" s="1732" t="s">
        <v>780</v>
      </c>
      <c r="V81" s="1732"/>
      <c r="W81" s="1733">
        <f>IFERROR(SUMIF(T71:T80, "Y", W71:W80)/SUM(W71:W80), "")</f>
        <v>1</v>
      </c>
      <c r="X81"/>
      <c r="Y81" s="1216"/>
      <c r="AB81" s="227"/>
    </row>
    <row r="82" spans="1:28" s="219" customFormat="1" ht="13">
      <c r="A82" s="401" t="s">
        <v>380</v>
      </c>
      <c r="B82" s="143"/>
      <c r="C82" s="488"/>
      <c r="D82" s="487"/>
      <c r="E82" s="487"/>
      <c r="F82" s="488"/>
      <c r="G82" s="488"/>
      <c r="H82" s="488"/>
      <c r="I82" s="489"/>
      <c r="J82" s="1140"/>
      <c r="K82" s="1048"/>
      <c r="L82" s="11">
        <f t="shared" si="11"/>
        <v>0</v>
      </c>
      <c r="M82" s="11" t="str">
        <f t="shared" si="12"/>
        <v/>
      </c>
      <c r="N82" s="11" t="str">
        <f t="shared" si="13"/>
        <v/>
      </c>
      <c r="O82" s="11" t="str">
        <f t="shared" si="14"/>
        <v/>
      </c>
      <c r="P82" s="11" t="str">
        <f t="shared" si="15"/>
        <v/>
      </c>
      <c r="Q82" s="11" t="str">
        <f t="shared" si="16"/>
        <v/>
      </c>
      <c r="R82" s="11" t="str">
        <f t="shared" si="17"/>
        <v/>
      </c>
      <c r="T82"/>
      <c r="U82"/>
      <c r="W82"/>
      <c r="X82"/>
      <c r="Y82" s="1216"/>
      <c r="AB82" s="227"/>
    </row>
    <row r="83" spans="1:28" s="219" customFormat="1" ht="13">
      <c r="A83" s="401" t="s">
        <v>380</v>
      </c>
      <c r="B83" s="143"/>
      <c r="C83" s="488"/>
      <c r="D83" s="487"/>
      <c r="E83" s="487"/>
      <c r="F83" s="488"/>
      <c r="G83" s="488"/>
      <c r="H83" s="488"/>
      <c r="I83" s="489"/>
      <c r="J83" s="1140"/>
      <c r="K83" s="1048"/>
      <c r="L83" s="11">
        <f t="shared" si="11"/>
        <v>0</v>
      </c>
      <c r="M83" s="11" t="str">
        <f t="shared" si="12"/>
        <v/>
      </c>
      <c r="N83" s="11" t="str">
        <f t="shared" si="13"/>
        <v/>
      </c>
      <c r="O83" s="11" t="str">
        <f t="shared" si="14"/>
        <v/>
      </c>
      <c r="P83" s="11" t="str">
        <f t="shared" si="15"/>
        <v/>
      </c>
      <c r="Q83" s="11" t="str">
        <f t="shared" si="16"/>
        <v/>
      </c>
      <c r="R83" s="11" t="str">
        <f t="shared" si="17"/>
        <v/>
      </c>
      <c r="T83"/>
      <c r="U83"/>
      <c r="W83"/>
      <c r="X83"/>
      <c r="Y83" s="1216"/>
      <c r="AB83" s="227"/>
    </row>
    <row r="84" spans="1:28" s="219" customFormat="1" ht="13">
      <c r="A84" s="401" t="s">
        <v>380</v>
      </c>
      <c r="B84" s="143"/>
      <c r="C84" s="488"/>
      <c r="D84" s="487"/>
      <c r="E84" s="487"/>
      <c r="F84" s="488"/>
      <c r="G84" s="488"/>
      <c r="H84" s="488"/>
      <c r="I84" s="489"/>
      <c r="J84" s="1140"/>
      <c r="K84" s="1048"/>
      <c r="L84" s="11">
        <f t="shared" si="11"/>
        <v>0</v>
      </c>
      <c r="M84" s="11" t="str">
        <f t="shared" si="12"/>
        <v/>
      </c>
      <c r="N84" s="11" t="str">
        <f t="shared" si="13"/>
        <v/>
      </c>
      <c r="O84" s="11" t="str">
        <f t="shared" si="14"/>
        <v/>
      </c>
      <c r="P84" s="11" t="str">
        <f t="shared" si="15"/>
        <v/>
      </c>
      <c r="Q84" s="11" t="str">
        <f t="shared" si="16"/>
        <v/>
      </c>
      <c r="R84" s="11" t="str">
        <f t="shared" si="17"/>
        <v/>
      </c>
      <c r="T84"/>
      <c r="U84"/>
      <c r="W84"/>
      <c r="X84"/>
      <c r="Y84" s="1216"/>
      <c r="AB84" s="227"/>
    </row>
    <row r="85" spans="1:28" s="219" customFormat="1" ht="13">
      <c r="A85" s="401" t="s">
        <v>380</v>
      </c>
      <c r="B85" s="143"/>
      <c r="C85" s="488"/>
      <c r="D85" s="487"/>
      <c r="E85" s="487"/>
      <c r="F85" s="488"/>
      <c r="G85" s="488"/>
      <c r="H85" s="488"/>
      <c r="I85" s="489"/>
      <c r="J85" s="1140"/>
      <c r="K85" s="1048"/>
      <c r="L85" s="11">
        <f t="shared" si="11"/>
        <v>0</v>
      </c>
      <c r="M85" s="11" t="str">
        <f t="shared" si="12"/>
        <v/>
      </c>
      <c r="N85" s="11" t="str">
        <f t="shared" si="13"/>
        <v/>
      </c>
      <c r="O85" s="11" t="str">
        <f t="shared" si="14"/>
        <v/>
      </c>
      <c r="P85" s="11" t="str">
        <f t="shared" si="15"/>
        <v/>
      </c>
      <c r="Q85" s="11" t="str">
        <f t="shared" si="16"/>
        <v/>
      </c>
      <c r="R85" s="11" t="str">
        <f t="shared" si="17"/>
        <v/>
      </c>
      <c r="T85"/>
      <c r="U85"/>
      <c r="W85"/>
      <c r="X85"/>
      <c r="Y85" s="1216"/>
      <c r="AB85" s="227"/>
    </row>
    <row r="86" spans="1:28" s="219" customFormat="1" ht="13">
      <c r="A86" s="401" t="s">
        <v>380</v>
      </c>
      <c r="B86" s="143"/>
      <c r="C86" s="488"/>
      <c r="D86" s="487"/>
      <c r="E86" s="487"/>
      <c r="F86" s="488"/>
      <c r="G86" s="488"/>
      <c r="H86" s="488"/>
      <c r="I86" s="489"/>
      <c r="J86" s="1140"/>
      <c r="K86" s="1048"/>
      <c r="L86" s="11">
        <f t="shared" si="11"/>
        <v>0</v>
      </c>
      <c r="M86" s="11" t="str">
        <f t="shared" si="12"/>
        <v/>
      </c>
      <c r="N86" s="11" t="str">
        <f t="shared" si="13"/>
        <v/>
      </c>
      <c r="O86" s="11" t="str">
        <f t="shared" si="14"/>
        <v/>
      </c>
      <c r="P86" s="11" t="str">
        <f t="shared" si="15"/>
        <v/>
      </c>
      <c r="Q86" s="11" t="str">
        <f t="shared" si="16"/>
        <v/>
      </c>
      <c r="R86" s="11" t="str">
        <f t="shared" si="17"/>
        <v/>
      </c>
      <c r="T86"/>
      <c r="U86"/>
      <c r="W86"/>
      <c r="X86"/>
      <c r="Y86" s="1216"/>
      <c r="AB86" s="227"/>
    </row>
    <row r="87" spans="1:28" s="219" customFormat="1" ht="13">
      <c r="A87" s="401" t="s">
        <v>380</v>
      </c>
      <c r="B87" s="143"/>
      <c r="C87" s="488"/>
      <c r="D87" s="487"/>
      <c r="E87" s="487"/>
      <c r="F87" s="488"/>
      <c r="G87" s="488"/>
      <c r="H87" s="488"/>
      <c r="I87" s="489"/>
      <c r="J87" s="1140"/>
      <c r="K87" s="1048"/>
      <c r="L87" s="11">
        <f t="shared" si="11"/>
        <v>0</v>
      </c>
      <c r="M87" s="11" t="str">
        <f t="shared" si="12"/>
        <v/>
      </c>
      <c r="N87" s="11" t="str">
        <f t="shared" si="13"/>
        <v/>
      </c>
      <c r="O87" s="11" t="str">
        <f t="shared" si="14"/>
        <v/>
      </c>
      <c r="P87" s="11" t="str">
        <f t="shared" si="15"/>
        <v/>
      </c>
      <c r="Q87" s="11" t="str">
        <f t="shared" si="16"/>
        <v/>
      </c>
      <c r="R87" s="11" t="str">
        <f t="shared" si="17"/>
        <v/>
      </c>
      <c r="T87"/>
      <c r="U87"/>
      <c r="W87"/>
      <c r="X87"/>
      <c r="Y87" s="1216"/>
      <c r="AB87" s="227"/>
    </row>
    <row r="88" spans="1:28" s="219" customFormat="1" ht="13">
      <c r="A88" s="401" t="s">
        <v>380</v>
      </c>
      <c r="B88" s="143"/>
      <c r="C88" s="488"/>
      <c r="D88" s="487"/>
      <c r="E88" s="487"/>
      <c r="F88" s="488"/>
      <c r="G88" s="488"/>
      <c r="H88" s="488"/>
      <c r="I88" s="489"/>
      <c r="J88" s="1140"/>
      <c r="K88" s="1048"/>
      <c r="L88" s="11">
        <f t="shared" si="11"/>
        <v>0</v>
      </c>
      <c r="M88" s="11" t="str">
        <f t="shared" si="12"/>
        <v/>
      </c>
      <c r="N88" s="11" t="str">
        <f t="shared" si="13"/>
        <v/>
      </c>
      <c r="O88" s="11" t="str">
        <f t="shared" si="14"/>
        <v/>
      </c>
      <c r="P88" s="11" t="str">
        <f t="shared" si="15"/>
        <v/>
      </c>
      <c r="Q88" s="11" t="str">
        <f t="shared" si="16"/>
        <v/>
      </c>
      <c r="R88" s="11" t="str">
        <f t="shared" si="17"/>
        <v/>
      </c>
      <c r="T88"/>
      <c r="U88"/>
      <c r="W88"/>
      <c r="X88"/>
      <c r="Y88" s="1216"/>
      <c r="AB88" s="227"/>
    </row>
    <row r="89" spans="1:28" s="219" customFormat="1" ht="13">
      <c r="A89" s="401" t="s">
        <v>380</v>
      </c>
      <c r="B89" s="143"/>
      <c r="C89" s="488"/>
      <c r="D89" s="487"/>
      <c r="E89" s="487"/>
      <c r="F89" s="488"/>
      <c r="G89" s="488"/>
      <c r="H89" s="488"/>
      <c r="I89" s="489"/>
      <c r="J89" s="1140"/>
      <c r="K89" s="1048"/>
      <c r="L89" s="11">
        <f t="shared" si="11"/>
        <v>0</v>
      </c>
      <c r="M89" s="11" t="str">
        <f t="shared" si="12"/>
        <v/>
      </c>
      <c r="N89" s="11" t="str">
        <f t="shared" si="13"/>
        <v/>
      </c>
      <c r="O89" s="11" t="str">
        <f t="shared" si="14"/>
        <v/>
      </c>
      <c r="P89" s="11" t="str">
        <f t="shared" si="15"/>
        <v/>
      </c>
      <c r="Q89" s="11" t="str">
        <f t="shared" si="16"/>
        <v/>
      </c>
      <c r="R89" s="11" t="str">
        <f t="shared" si="17"/>
        <v/>
      </c>
      <c r="T89"/>
      <c r="U89"/>
      <c r="W89"/>
      <c r="X89"/>
      <c r="Y89" s="1216"/>
      <c r="AB89" s="227"/>
    </row>
    <row r="90" spans="1:28" s="219" customFormat="1" ht="13">
      <c r="A90" s="401" t="s">
        <v>380</v>
      </c>
      <c r="B90" s="143"/>
      <c r="C90" s="488"/>
      <c r="D90" s="487"/>
      <c r="E90" s="487"/>
      <c r="F90" s="488"/>
      <c r="G90" s="488"/>
      <c r="H90" s="488"/>
      <c r="I90" s="489"/>
      <c r="J90" s="1140"/>
      <c r="K90" s="1048"/>
      <c r="L90" s="11">
        <f t="shared" si="11"/>
        <v>0</v>
      </c>
      <c r="M90" s="11" t="str">
        <f t="shared" si="12"/>
        <v/>
      </c>
      <c r="N90" s="11" t="str">
        <f t="shared" si="13"/>
        <v/>
      </c>
      <c r="O90" s="11" t="str">
        <f t="shared" si="14"/>
        <v/>
      </c>
      <c r="P90" s="11" t="str">
        <f t="shared" si="15"/>
        <v/>
      </c>
      <c r="Q90" s="11" t="str">
        <f t="shared" si="16"/>
        <v/>
      </c>
      <c r="R90" s="11" t="str">
        <f t="shared" si="17"/>
        <v/>
      </c>
      <c r="T90"/>
      <c r="U90"/>
      <c r="W90"/>
      <c r="X90"/>
      <c r="Y90" s="1216"/>
      <c r="AB90" s="227"/>
    </row>
    <row r="91" spans="1:28" s="219" customFormat="1" ht="13">
      <c r="A91" s="401" t="s">
        <v>380</v>
      </c>
      <c r="B91" s="143"/>
      <c r="C91" s="488"/>
      <c r="D91" s="487"/>
      <c r="E91" s="487"/>
      <c r="F91" s="488"/>
      <c r="G91" s="488"/>
      <c r="H91" s="488"/>
      <c r="I91" s="489"/>
      <c r="J91" s="1140"/>
      <c r="K91" s="1048"/>
      <c r="L91" s="11">
        <f t="shared" si="11"/>
        <v>0</v>
      </c>
      <c r="M91" s="11" t="str">
        <f t="shared" si="12"/>
        <v/>
      </c>
      <c r="N91" s="11" t="str">
        <f t="shared" si="13"/>
        <v/>
      </c>
      <c r="O91" s="11" t="str">
        <f t="shared" si="14"/>
        <v/>
      </c>
      <c r="P91" s="11" t="str">
        <f t="shared" si="15"/>
        <v/>
      </c>
      <c r="Q91" s="11" t="str">
        <f t="shared" si="16"/>
        <v/>
      </c>
      <c r="R91" s="11" t="str">
        <f t="shared" si="17"/>
        <v/>
      </c>
      <c r="T91"/>
      <c r="U91"/>
      <c r="W91"/>
      <c r="X91"/>
      <c r="Y91" s="1216"/>
      <c r="AB91" s="227"/>
    </row>
    <row r="92" spans="1:28" s="219" customFormat="1" ht="13">
      <c r="A92" s="401" t="s">
        <v>380</v>
      </c>
      <c r="B92" s="143"/>
      <c r="C92" s="488"/>
      <c r="D92" s="487"/>
      <c r="E92" s="487"/>
      <c r="F92" s="488"/>
      <c r="G92" s="488"/>
      <c r="H92" s="488"/>
      <c r="I92" s="489"/>
      <c r="J92" s="1140"/>
      <c r="K92" s="1048"/>
      <c r="L92" s="11">
        <f t="shared" si="11"/>
        <v>0</v>
      </c>
      <c r="M92" s="11" t="str">
        <f t="shared" si="12"/>
        <v/>
      </c>
      <c r="N92" s="11" t="str">
        <f t="shared" si="13"/>
        <v/>
      </c>
      <c r="O92" s="11" t="str">
        <f t="shared" si="14"/>
        <v/>
      </c>
      <c r="P92" s="11" t="str">
        <f t="shared" si="15"/>
        <v/>
      </c>
      <c r="Q92" s="11" t="str">
        <f t="shared" si="16"/>
        <v/>
      </c>
      <c r="R92" s="11" t="str">
        <f t="shared" si="17"/>
        <v/>
      </c>
      <c r="T92"/>
      <c r="U92"/>
      <c r="W92"/>
      <c r="X92"/>
      <c r="Y92" s="1216"/>
      <c r="AB92" s="227"/>
    </row>
    <row r="93" spans="1:28" s="219" customFormat="1" ht="13">
      <c r="A93" s="401" t="s">
        <v>380</v>
      </c>
      <c r="B93" s="143"/>
      <c r="C93" s="488"/>
      <c r="D93" s="487"/>
      <c r="E93" s="487"/>
      <c r="F93" s="488"/>
      <c r="G93" s="488"/>
      <c r="H93" s="488"/>
      <c r="I93" s="489"/>
      <c r="J93" s="1140"/>
      <c r="K93" s="1048"/>
      <c r="L93" s="11">
        <f t="shared" si="11"/>
        <v>0</v>
      </c>
      <c r="M93" s="11" t="str">
        <f t="shared" si="12"/>
        <v/>
      </c>
      <c r="N93" s="11" t="str">
        <f t="shared" si="13"/>
        <v/>
      </c>
      <c r="O93" s="11" t="str">
        <f t="shared" si="14"/>
        <v/>
      </c>
      <c r="P93" s="11" t="str">
        <f t="shared" si="15"/>
        <v/>
      </c>
      <c r="Q93" s="11" t="str">
        <f t="shared" si="16"/>
        <v/>
      </c>
      <c r="R93" s="11" t="str">
        <f t="shared" si="17"/>
        <v/>
      </c>
      <c r="T93"/>
      <c r="U93"/>
      <c r="W93"/>
      <c r="X93"/>
      <c r="Y93" s="1216"/>
      <c r="AB93" s="227"/>
    </row>
    <row r="94" spans="1:28" s="219" customFormat="1" ht="13">
      <c r="A94" s="401" t="s">
        <v>380</v>
      </c>
      <c r="B94" s="143"/>
      <c r="C94" s="488"/>
      <c r="D94" s="487"/>
      <c r="E94" s="487"/>
      <c r="F94" s="488"/>
      <c r="G94" s="488"/>
      <c r="H94" s="488"/>
      <c r="I94" s="489"/>
      <c r="J94" s="1140"/>
      <c r="K94" s="1048"/>
      <c r="L94" s="11">
        <f t="shared" si="11"/>
        <v>0</v>
      </c>
      <c r="M94" s="11" t="str">
        <f t="shared" si="12"/>
        <v/>
      </c>
      <c r="N94" s="11" t="str">
        <f t="shared" si="13"/>
        <v/>
      </c>
      <c r="O94" s="11" t="str">
        <f t="shared" si="14"/>
        <v/>
      </c>
      <c r="P94" s="11" t="str">
        <f t="shared" si="15"/>
        <v/>
      </c>
      <c r="Q94" s="11" t="str">
        <f t="shared" si="16"/>
        <v/>
      </c>
      <c r="R94" s="11" t="str">
        <f t="shared" si="17"/>
        <v/>
      </c>
      <c r="T94"/>
      <c r="U94"/>
      <c r="W94"/>
      <c r="X94"/>
      <c r="Y94" s="1216"/>
      <c r="AB94" s="227"/>
    </row>
    <row r="95" spans="1:28" s="219" customFormat="1">
      <c r="A95" s="401" t="s">
        <v>670</v>
      </c>
      <c r="B95" s="143"/>
      <c r="C95" s="1641" t="s">
        <v>33</v>
      </c>
      <c r="D95" s="1642"/>
      <c r="E95" s="1642"/>
      <c r="F95" s="1642"/>
      <c r="G95" s="1642"/>
      <c r="H95" s="1642"/>
      <c r="I95" s="1642"/>
      <c r="J95" s="1642"/>
      <c r="K95" s="1643"/>
      <c r="L95" s="11" t="str">
        <f>C95</f>
        <v>Comments</v>
      </c>
      <c r="M95" s="11" t="str">
        <f>IF(ISBLANK(D95), "", (VLOOKUP(E95,WasteConversions, 2,FALSE)*D95))</f>
        <v/>
      </c>
      <c r="N95" s="11" t="str">
        <f>IF(ISBLANK(F95), "", (VLOOKUP(H95,WasteVolConvert, 2,FALSE)*F95*G95))</f>
        <v/>
      </c>
      <c r="O95" s="11" t="str">
        <f>IF(ISBLANK(F95), "", (VLOOKUP(C95,WasteConvert, 2,FALSE)))</f>
        <v/>
      </c>
      <c r="P95" s="11" t="str">
        <f>IF(ISBLANK(F95),"",N95*O95)</f>
        <v/>
      </c>
      <c r="Q95" s="11" t="str">
        <f>IF(ISBLANK(I95),"",(I95/(VLOOKUP(C95,WasteConvert,3,FALSE))))</f>
        <v/>
      </c>
      <c r="R95" s="11" t="str">
        <f>IF(ISNUMBER(M95),M95,IF(ISNUMBER(P95),P95,Q95))</f>
        <v/>
      </c>
      <c r="T95"/>
      <c r="U95"/>
      <c r="W95"/>
      <c r="X95"/>
      <c r="AB95" s="227"/>
    </row>
    <row r="96" spans="1:28" s="219" customFormat="1">
      <c r="A96" s="401" t="s">
        <v>670</v>
      </c>
      <c r="B96" s="143"/>
      <c r="C96" s="1644" t="s">
        <v>1154</v>
      </c>
      <c r="D96" s="1645"/>
      <c r="E96" s="1645"/>
      <c r="F96" s="1645"/>
      <c r="G96" s="1645"/>
      <c r="H96" s="1645"/>
      <c r="I96" s="1645"/>
      <c r="J96" s="1645"/>
      <c r="K96" s="1646"/>
      <c r="L96" s="11"/>
      <c r="M96" s="11"/>
      <c r="N96" s="11"/>
      <c r="O96" s="11"/>
      <c r="P96" s="11"/>
      <c r="Q96" s="11"/>
      <c r="R96" s="11"/>
      <c r="T96"/>
      <c r="U96"/>
      <c r="W96"/>
      <c r="X96" s="561" t="str">
        <f>IFERROR(VLOOKUP($U97, $U$71:$W$78, 4, FALSE), "")</f>
        <v/>
      </c>
      <c r="AB96" s="227"/>
    </row>
    <row r="97" spans="1:28" s="219" customFormat="1">
      <c r="A97" s="401" t="s">
        <v>670</v>
      </c>
      <c r="B97" s="143"/>
      <c r="C97" s="1647"/>
      <c r="D97" s="1648"/>
      <c r="E97" s="1648"/>
      <c r="F97" s="1648"/>
      <c r="G97" s="1648"/>
      <c r="H97" s="1648"/>
      <c r="I97" s="1648"/>
      <c r="J97" s="1648"/>
      <c r="K97" s="1649"/>
      <c r="L97" s="11"/>
      <c r="M97" s="11"/>
      <c r="N97" s="11"/>
      <c r="O97" s="11"/>
      <c r="P97" s="11"/>
      <c r="Q97" s="11"/>
      <c r="R97" s="11"/>
      <c r="T97"/>
      <c r="U97"/>
      <c r="W97"/>
      <c r="X97" s="561" t="str">
        <f>IFERROR(VLOOKUP($U98, $U$71:$W$78, 4, FALSE), "")</f>
        <v/>
      </c>
      <c r="AB97" s="227"/>
    </row>
    <row r="98" spans="1:28" s="219" customFormat="1">
      <c r="A98" s="401" t="s">
        <v>670</v>
      </c>
      <c r="B98" s="143"/>
      <c r="C98" s="1647"/>
      <c r="D98" s="1648"/>
      <c r="E98" s="1648"/>
      <c r="F98" s="1648"/>
      <c r="G98" s="1648"/>
      <c r="H98" s="1648"/>
      <c r="I98" s="1648"/>
      <c r="J98" s="1648"/>
      <c r="K98" s="1649"/>
      <c r="L98" s="11"/>
      <c r="M98" s="11"/>
      <c r="N98" s="11"/>
      <c r="O98" s="11"/>
      <c r="P98" s="11"/>
      <c r="Q98" s="11"/>
      <c r="R98" s="11"/>
      <c r="T98"/>
      <c r="U98"/>
      <c r="W98"/>
      <c r="X98" s="561" t="str">
        <f>IFERROR(VLOOKUP($U99, $U$71:$W$78, 4, FALSE), "")</f>
        <v/>
      </c>
      <c r="AB98" s="227"/>
    </row>
    <row r="99" spans="1:28" s="219" customFormat="1">
      <c r="A99" s="401" t="s">
        <v>670</v>
      </c>
      <c r="B99" s="143"/>
      <c r="C99" s="1647"/>
      <c r="D99" s="1648"/>
      <c r="E99" s="1648"/>
      <c r="F99" s="1648"/>
      <c r="G99" s="1648"/>
      <c r="H99" s="1648"/>
      <c r="I99" s="1648"/>
      <c r="J99" s="1648"/>
      <c r="K99" s="1649"/>
      <c r="L99" s="11"/>
      <c r="M99" s="11"/>
      <c r="N99" s="11"/>
      <c r="O99" s="11"/>
      <c r="P99" s="11"/>
      <c r="Q99" s="11"/>
      <c r="R99" s="11"/>
      <c r="T99"/>
      <c r="U99"/>
      <c r="W99"/>
      <c r="X99" s="561" t="str">
        <f>IFERROR(VLOOKUP($U100, $U$71:$W$78, 4, FALSE), "")</f>
        <v/>
      </c>
      <c r="AB99" s="227"/>
    </row>
    <row r="100" spans="1:28" s="219" customFormat="1">
      <c r="A100" s="401" t="s">
        <v>670</v>
      </c>
      <c r="B100" s="143"/>
      <c r="C100" s="1647"/>
      <c r="D100" s="1648"/>
      <c r="E100" s="1648"/>
      <c r="F100" s="1648"/>
      <c r="G100" s="1648"/>
      <c r="H100" s="1648"/>
      <c r="I100" s="1648"/>
      <c r="J100" s="1648"/>
      <c r="K100" s="1649"/>
      <c r="L100" s="11"/>
      <c r="M100" s="11"/>
      <c r="N100" s="11"/>
      <c r="O100" s="11"/>
      <c r="P100" s="11"/>
      <c r="Q100" s="11"/>
      <c r="R100" s="11"/>
      <c r="T100"/>
      <c r="U100"/>
      <c r="W100"/>
      <c r="X100" s="561" t="str">
        <f>IFERROR(VLOOKUP($U101, $U$71:$W$78, 4, FALSE), "")</f>
        <v/>
      </c>
      <c r="AB100" s="227"/>
    </row>
    <row r="101" spans="1:28" s="219" customFormat="1">
      <c r="A101" s="401" t="s">
        <v>670</v>
      </c>
      <c r="B101" s="143"/>
      <c r="C101" s="1647"/>
      <c r="D101" s="1648"/>
      <c r="E101" s="1648"/>
      <c r="F101" s="1648"/>
      <c r="G101" s="1648"/>
      <c r="H101" s="1648"/>
      <c r="I101" s="1648"/>
      <c r="J101" s="1648"/>
      <c r="K101" s="1649"/>
      <c r="L101" s="11"/>
      <c r="M101" s="11"/>
      <c r="N101" s="11"/>
      <c r="O101" s="11"/>
      <c r="P101" s="11"/>
      <c r="Q101" s="11"/>
      <c r="R101" s="11"/>
      <c r="T101"/>
      <c r="U101"/>
      <c r="W101"/>
      <c r="X101" s="561"/>
      <c r="AB101" s="227"/>
    </row>
    <row r="102" spans="1:28" s="219" customFormat="1">
      <c r="A102" s="401" t="s">
        <v>670</v>
      </c>
      <c r="B102" s="143"/>
      <c r="C102" s="1647"/>
      <c r="D102" s="1648"/>
      <c r="E102" s="1648"/>
      <c r="F102" s="1648"/>
      <c r="G102" s="1648"/>
      <c r="H102" s="1648"/>
      <c r="I102" s="1648"/>
      <c r="J102" s="1648"/>
      <c r="K102" s="1649"/>
      <c r="L102" s="11"/>
      <c r="M102" s="11"/>
      <c r="N102" s="11"/>
      <c r="O102" s="11"/>
      <c r="P102" s="11"/>
      <c r="Q102" s="11"/>
      <c r="R102" s="11"/>
      <c r="T102"/>
      <c r="U102"/>
      <c r="W102"/>
      <c r="X102" s="561"/>
      <c r="AB102" s="227"/>
    </row>
    <row r="103" spans="1:28" s="219" customFormat="1">
      <c r="A103" s="401" t="s">
        <v>670</v>
      </c>
      <c r="B103" s="143"/>
      <c r="C103" s="1647"/>
      <c r="D103" s="1648"/>
      <c r="E103" s="1648"/>
      <c r="F103" s="1648"/>
      <c r="G103" s="1648"/>
      <c r="H103" s="1648"/>
      <c r="I103" s="1648"/>
      <c r="J103" s="1648"/>
      <c r="K103" s="1649"/>
      <c r="L103" s="11"/>
      <c r="M103" s="11"/>
      <c r="N103" s="11"/>
      <c r="O103" s="11"/>
      <c r="P103" s="11"/>
      <c r="Q103" s="11"/>
      <c r="R103" s="11"/>
      <c r="T103"/>
      <c r="U103"/>
      <c r="W103"/>
      <c r="X103" s="561"/>
      <c r="AB103" s="227"/>
    </row>
    <row r="104" spans="1:28" s="219" customFormat="1">
      <c r="A104" s="401" t="s">
        <v>670</v>
      </c>
      <c r="B104" s="143"/>
      <c r="C104" s="1650"/>
      <c r="D104" s="1651"/>
      <c r="E104" s="1651"/>
      <c r="F104" s="1651"/>
      <c r="G104" s="1651"/>
      <c r="H104" s="1651"/>
      <c r="I104" s="1651"/>
      <c r="J104" s="1651"/>
      <c r="K104" s="1652"/>
      <c r="L104" s="11"/>
      <c r="M104" s="11"/>
      <c r="N104" s="11"/>
      <c r="O104" s="11"/>
      <c r="P104" s="11"/>
      <c r="Q104" s="11"/>
      <c r="R104" s="11"/>
      <c r="T104"/>
      <c r="U104"/>
      <c r="W104"/>
      <c r="X104"/>
      <c r="AB104" s="227"/>
    </row>
    <row r="105" spans="1:28" s="219" customFormat="1">
      <c r="A105" s="401"/>
      <c r="D105" s="227"/>
      <c r="E105" s="227"/>
      <c r="T105"/>
      <c r="U105"/>
      <c r="V105"/>
      <c r="W105"/>
      <c r="X105" s="506"/>
      <c r="AB105" s="227"/>
    </row>
    <row r="106" spans="1:28" s="219" customFormat="1">
      <c r="A106" s="401"/>
      <c r="D106" s="227"/>
      <c r="E106" s="227"/>
      <c r="U106" s="506"/>
      <c r="V106" s="506"/>
      <c r="W106" s="506"/>
      <c r="X106" s="506"/>
      <c r="AB106" s="227"/>
    </row>
    <row r="107" spans="1:28" s="219" customFormat="1">
      <c r="A107" s="401"/>
      <c r="D107" s="227"/>
      <c r="E107" s="227"/>
      <c r="U107" s="506"/>
      <c r="V107" s="506"/>
      <c r="W107" s="506"/>
      <c r="X107" s="506"/>
      <c r="AB107" s="227"/>
    </row>
    <row r="108" spans="1:28" s="219" customFormat="1" ht="16" thickBot="1">
      <c r="A108" s="401"/>
      <c r="C108" s="1607" t="s">
        <v>1398</v>
      </c>
      <c r="D108" s="1607"/>
      <c r="E108" s="1607"/>
      <c r="F108" s="1607"/>
      <c r="U108" s="506"/>
      <c r="V108" s="506"/>
      <c r="W108" s="506"/>
      <c r="X108" s="506"/>
      <c r="AB108" s="227"/>
    </row>
    <row r="109" spans="1:28" s="219" customFormat="1" ht="13.5" thickBot="1">
      <c r="A109" s="401"/>
      <c r="C109" s="890" t="s">
        <v>32</v>
      </c>
      <c r="D109" s="888" t="s">
        <v>1393</v>
      </c>
      <c r="E109" s="888" t="s">
        <v>470</v>
      </c>
      <c r="F109" s="889" t="s">
        <v>1394</v>
      </c>
      <c r="U109" s="506"/>
      <c r="V109" s="506"/>
      <c r="W109" s="506"/>
      <c r="X109" s="506"/>
      <c r="AB109" s="227"/>
    </row>
    <row r="110" spans="1:28" s="219" customFormat="1">
      <c r="A110" s="401"/>
      <c r="C110" s="987"/>
      <c r="D110" s="988"/>
      <c r="E110" s="989"/>
      <c r="F110" s="990"/>
      <c r="U110" s="506"/>
      <c r="V110" s="506"/>
      <c r="W110" s="506"/>
      <c r="X110" s="506"/>
      <c r="AB110" s="227"/>
    </row>
    <row r="111" spans="1:28" s="219" customFormat="1">
      <c r="A111" s="401"/>
      <c r="C111" s="1007"/>
      <c r="D111" s="1008"/>
      <c r="E111" s="1009"/>
      <c r="F111" s="1010"/>
      <c r="U111" s="506"/>
      <c r="V111" s="506"/>
      <c r="W111" s="506"/>
      <c r="X111" s="506"/>
      <c r="AB111" s="227"/>
    </row>
    <row r="112" spans="1:28" s="219" customFormat="1">
      <c r="A112" s="401"/>
      <c r="C112" s="1007"/>
      <c r="D112" s="1008"/>
      <c r="E112" s="1009"/>
      <c r="F112" s="1010"/>
      <c r="U112" s="506"/>
      <c r="V112" s="506"/>
      <c r="W112" s="506"/>
      <c r="X112" s="506"/>
      <c r="AB112" s="227"/>
    </row>
    <row r="113" spans="1:28" s="219" customFormat="1">
      <c r="A113" s="401"/>
      <c r="C113" s="1007"/>
      <c r="D113" s="1008"/>
      <c r="E113" s="1009"/>
      <c r="F113" s="1010"/>
      <c r="U113" s="506"/>
      <c r="V113" s="506"/>
      <c r="W113" s="506"/>
      <c r="X113" s="506"/>
      <c r="AB113" s="227"/>
    </row>
    <row r="114" spans="1:28" s="219" customFormat="1">
      <c r="A114" s="401"/>
      <c r="C114" s="1007"/>
      <c r="D114" s="1008"/>
      <c r="E114" s="1009"/>
      <c r="F114" s="1010"/>
      <c r="U114" s="506"/>
      <c r="V114" s="506"/>
      <c r="W114" s="506"/>
      <c r="X114" s="506"/>
      <c r="AB114" s="227"/>
    </row>
    <row r="115" spans="1:28" s="219" customFormat="1">
      <c r="A115" s="401"/>
      <c r="C115" s="987"/>
      <c r="D115" s="988"/>
      <c r="E115" s="989"/>
      <c r="F115" s="990"/>
      <c r="U115" s="506"/>
      <c r="V115" s="506"/>
      <c r="W115" s="506"/>
      <c r="X115" s="506"/>
      <c r="AB115" s="227"/>
    </row>
    <row r="116" spans="1:28" s="219" customFormat="1">
      <c r="A116" s="401"/>
      <c r="C116" s="987"/>
      <c r="D116" s="988"/>
      <c r="E116" s="989"/>
      <c r="F116" s="990"/>
      <c r="U116" s="506"/>
      <c r="V116" s="506"/>
      <c r="W116" s="506"/>
      <c r="X116" s="506"/>
      <c r="AB116" s="227"/>
    </row>
    <row r="117" spans="1:28" s="219" customFormat="1">
      <c r="A117" s="401"/>
      <c r="C117" s="987"/>
      <c r="D117" s="988"/>
      <c r="E117" s="989"/>
      <c r="F117" s="990"/>
      <c r="U117" s="506"/>
      <c r="V117" s="506"/>
      <c r="W117" s="506"/>
      <c r="X117" s="506"/>
      <c r="AB117" s="227"/>
    </row>
    <row r="118" spans="1:28" s="219" customFormat="1" ht="13" thickBot="1">
      <c r="A118" s="401"/>
      <c r="C118" s="991"/>
      <c r="D118" s="992"/>
      <c r="E118" s="993"/>
      <c r="F118" s="994"/>
      <c r="U118" s="506"/>
      <c r="V118" s="506"/>
      <c r="W118" s="506"/>
      <c r="X118" s="506"/>
      <c r="AB118" s="227"/>
    </row>
    <row r="119" spans="1:28" s="219" customFormat="1">
      <c r="A119" s="401"/>
      <c r="D119" s="227"/>
      <c r="E119" s="218" t="s">
        <v>403</v>
      </c>
      <c r="F119" s="219">
        <f>SUM(F110:F118)</f>
        <v>0</v>
      </c>
      <c r="U119" s="506"/>
      <c r="V119" s="506"/>
      <c r="W119" s="506"/>
      <c r="X119" s="506"/>
      <c r="AB119" s="227"/>
    </row>
    <row r="120" spans="1:28" s="219" customFormat="1">
      <c r="A120" s="401"/>
      <c r="C120" s="937" t="s">
        <v>33</v>
      </c>
      <c r="D120" s="938"/>
      <c r="E120" s="939"/>
      <c r="F120" s="940"/>
      <c r="U120" s="506"/>
      <c r="V120" s="506"/>
      <c r="W120" s="506"/>
      <c r="X120" s="506"/>
      <c r="AB120" s="227"/>
    </row>
    <row r="121" spans="1:28" s="219" customFormat="1">
      <c r="A121" s="401"/>
      <c r="C121" s="1601" t="s">
        <v>1378</v>
      </c>
      <c r="D121" s="1602"/>
      <c r="E121" s="1602"/>
      <c r="F121" s="1603"/>
      <c r="U121" s="506"/>
      <c r="V121" s="506"/>
      <c r="W121" s="506"/>
      <c r="X121" s="506"/>
      <c r="AB121" s="227"/>
    </row>
    <row r="122" spans="1:28" s="219" customFormat="1">
      <c r="A122" s="401"/>
      <c r="C122" s="1604"/>
      <c r="D122" s="1605"/>
      <c r="E122" s="1605"/>
      <c r="F122" s="1606"/>
      <c r="U122" s="506"/>
      <c r="V122" s="506"/>
      <c r="W122" s="506"/>
      <c r="X122" s="506"/>
      <c r="AB122" s="227"/>
    </row>
    <row r="123" spans="1:28" s="219" customFormat="1">
      <c r="A123" s="401"/>
      <c r="D123" s="227"/>
      <c r="E123" s="227"/>
      <c r="U123" s="506"/>
      <c r="V123" s="506"/>
      <c r="W123" s="506"/>
      <c r="X123" s="506"/>
      <c r="AB123" s="227"/>
    </row>
    <row r="124" spans="1:28" s="219" customFormat="1" ht="16" thickBot="1">
      <c r="A124" s="401"/>
      <c r="C124" s="1694" t="s">
        <v>1402</v>
      </c>
      <c r="D124" s="1607"/>
      <c r="E124" s="1607"/>
      <c r="F124" s="1607"/>
      <c r="U124" s="506"/>
      <c r="V124" s="506"/>
      <c r="W124" s="506"/>
      <c r="X124" s="506"/>
      <c r="AB124" s="227"/>
    </row>
    <row r="125" spans="1:28" s="219" customFormat="1" ht="13.5" thickBot="1">
      <c r="A125" s="401"/>
      <c r="C125" s="1060" t="s">
        <v>32</v>
      </c>
      <c r="D125" s="1050" t="s">
        <v>1401</v>
      </c>
      <c r="E125" s="888" t="s">
        <v>470</v>
      </c>
      <c r="F125" s="889" t="s">
        <v>1394</v>
      </c>
      <c r="U125" s="506"/>
      <c r="V125" s="506"/>
      <c r="W125" s="506"/>
      <c r="X125" s="506"/>
      <c r="AB125" s="227"/>
    </row>
    <row r="126" spans="1:28" s="219" customFormat="1">
      <c r="A126" s="401"/>
      <c r="C126" s="1061"/>
      <c r="D126" s="1058"/>
      <c r="E126" s="989"/>
      <c r="F126" s="990"/>
      <c r="U126" s="506"/>
      <c r="V126" s="506"/>
      <c r="W126" s="506"/>
      <c r="X126" s="506"/>
      <c r="AB126" s="227"/>
    </row>
    <row r="127" spans="1:28" s="219" customFormat="1">
      <c r="A127" s="401"/>
      <c r="C127" s="1061"/>
      <c r="D127" s="1058"/>
      <c r="E127" s="1009"/>
      <c r="F127" s="1010"/>
      <c r="U127" s="506"/>
      <c r="V127" s="506"/>
      <c r="W127" s="506"/>
      <c r="X127" s="506"/>
      <c r="AB127" s="227"/>
    </row>
    <row r="128" spans="1:28" s="219" customFormat="1">
      <c r="A128" s="401"/>
      <c r="C128" s="1061"/>
      <c r="D128" s="1058"/>
      <c r="E128" s="1009"/>
      <c r="F128" s="1010"/>
      <c r="U128" s="506"/>
      <c r="V128" s="506"/>
      <c r="W128" s="506"/>
      <c r="X128" s="506"/>
      <c r="AB128" s="227"/>
    </row>
    <row r="129" spans="1:28" s="219" customFormat="1">
      <c r="A129" s="401"/>
      <c r="C129" s="1061"/>
      <c r="D129" s="1058"/>
      <c r="E129" s="1009"/>
      <c r="F129" s="1010"/>
      <c r="U129" s="506"/>
      <c r="V129" s="506"/>
      <c r="W129" s="506"/>
      <c r="X129" s="506"/>
      <c r="AB129" s="227"/>
    </row>
    <row r="130" spans="1:28" s="219" customFormat="1">
      <c r="A130" s="401"/>
      <c r="C130" s="1061"/>
      <c r="D130" s="1058"/>
      <c r="E130" s="1009"/>
      <c r="F130" s="1010"/>
      <c r="U130" s="506"/>
      <c r="V130" s="506"/>
      <c r="W130" s="506"/>
      <c r="X130" s="506"/>
      <c r="AB130" s="227"/>
    </row>
    <row r="131" spans="1:28" s="219" customFormat="1">
      <c r="A131" s="401"/>
      <c r="C131" s="1061"/>
      <c r="D131" s="1058"/>
      <c r="E131" s="989"/>
      <c r="F131" s="990"/>
      <c r="U131" s="506"/>
      <c r="V131" s="506"/>
      <c r="W131" s="506"/>
      <c r="X131" s="506"/>
      <c r="AB131" s="227"/>
    </row>
    <row r="132" spans="1:28" s="219" customFormat="1">
      <c r="A132" s="401"/>
      <c r="C132" s="1061"/>
      <c r="D132" s="1058"/>
      <c r="E132" s="989"/>
      <c r="F132" s="990"/>
      <c r="U132" s="506"/>
      <c r="V132" s="506"/>
      <c r="W132" s="506"/>
      <c r="X132" s="506"/>
      <c r="AB132" s="227"/>
    </row>
    <row r="133" spans="1:28" s="219" customFormat="1">
      <c r="A133" s="401"/>
      <c r="C133" s="1061"/>
      <c r="D133" s="1058"/>
      <c r="E133" s="989"/>
      <c r="F133" s="990"/>
      <c r="U133" s="506"/>
      <c r="V133" s="506"/>
      <c r="W133" s="506"/>
      <c r="X133" s="506"/>
      <c r="AB133" s="227"/>
    </row>
    <row r="134" spans="1:28" s="219" customFormat="1" ht="13" thickBot="1">
      <c r="A134" s="401"/>
      <c r="C134" s="1062"/>
      <c r="D134" s="1059"/>
      <c r="E134" s="993"/>
      <c r="F134" s="994"/>
      <c r="U134" s="506"/>
      <c r="V134" s="506"/>
      <c r="W134" s="506"/>
      <c r="X134" s="506"/>
      <c r="AB134" s="227"/>
    </row>
    <row r="135" spans="1:28" s="219" customFormat="1">
      <c r="A135" s="401"/>
      <c r="D135" s="227"/>
      <c r="E135" s="218" t="s">
        <v>403</v>
      </c>
      <c r="F135" s="219">
        <f>SUM(F126:F134)</f>
        <v>0</v>
      </c>
      <c r="U135" s="506"/>
      <c r="V135" s="506"/>
      <c r="W135" s="506"/>
      <c r="X135" s="506"/>
      <c r="AB135" s="227"/>
    </row>
    <row r="136" spans="1:28" s="219" customFormat="1">
      <c r="A136" s="401"/>
      <c r="C136" s="937" t="s">
        <v>33</v>
      </c>
      <c r="D136" s="938"/>
      <c r="E136" s="939"/>
      <c r="F136" s="940"/>
      <c r="U136" s="506"/>
      <c r="V136" s="506"/>
      <c r="W136" s="506"/>
      <c r="X136" s="506"/>
      <c r="AB136" s="227"/>
    </row>
    <row r="137" spans="1:28" s="219" customFormat="1">
      <c r="A137" s="401"/>
      <c r="C137" s="1601" t="s">
        <v>1378</v>
      </c>
      <c r="D137" s="1602"/>
      <c r="E137" s="1602"/>
      <c r="F137" s="1603"/>
      <c r="U137" s="506"/>
      <c r="V137" s="506"/>
      <c r="W137" s="506"/>
      <c r="X137" s="506"/>
      <c r="AB137" s="227"/>
    </row>
    <row r="138" spans="1:28" s="219" customFormat="1">
      <c r="A138" s="401"/>
      <c r="C138" s="1604"/>
      <c r="D138" s="1605"/>
      <c r="E138" s="1605"/>
      <c r="F138" s="1606"/>
      <c r="U138" s="506"/>
      <c r="V138" s="506"/>
      <c r="W138" s="506"/>
      <c r="X138" s="506"/>
      <c r="AB138" s="227"/>
    </row>
    <row r="139" spans="1:28" s="219" customFormat="1" ht="13" thickBot="1">
      <c r="A139" s="401"/>
      <c r="D139" s="227"/>
      <c r="E139" s="227"/>
      <c r="U139" s="506"/>
      <c r="V139" s="506"/>
      <c r="W139" s="506"/>
      <c r="X139" s="506"/>
      <c r="AB139" s="227"/>
    </row>
    <row r="140" spans="1:28" s="219" customFormat="1" ht="18">
      <c r="A140" s="401"/>
      <c r="C140" s="1695" t="s">
        <v>1424</v>
      </c>
      <c r="D140" s="1696"/>
      <c r="E140" s="227"/>
      <c r="U140" s="506"/>
      <c r="V140" s="506"/>
      <c r="W140" s="506"/>
      <c r="X140" s="506"/>
      <c r="AB140" s="227"/>
    </row>
    <row r="141" spans="1:28" s="219" customFormat="1">
      <c r="A141" s="401"/>
      <c r="C141" s="906" t="s">
        <v>1421</v>
      </c>
      <c r="D141" s="1011"/>
      <c r="E141" s="227"/>
      <c r="U141" s="506"/>
      <c r="V141" s="506"/>
      <c r="W141" s="506"/>
      <c r="X141" s="506"/>
      <c r="AB141" s="227"/>
    </row>
    <row r="142" spans="1:28" s="219" customFormat="1">
      <c r="A142" s="401"/>
      <c r="C142" s="906" t="s">
        <v>1422</v>
      </c>
      <c r="D142" s="1011"/>
      <c r="E142" s="227"/>
      <c r="U142" s="506"/>
      <c r="V142" s="506"/>
      <c r="W142" s="506"/>
      <c r="X142" s="506"/>
      <c r="AB142" s="227"/>
    </row>
    <row r="143" spans="1:28" s="219" customFormat="1">
      <c r="A143" s="401"/>
      <c r="C143" s="907"/>
      <c r="D143" s="1011"/>
      <c r="E143" s="227"/>
      <c r="U143" s="506"/>
      <c r="V143" s="506"/>
      <c r="W143" s="506"/>
      <c r="X143" s="506"/>
      <c r="AB143" s="227"/>
    </row>
    <row r="144" spans="1:28" s="219" customFormat="1" ht="13" thickBot="1">
      <c r="A144" s="401"/>
      <c r="C144" s="908" t="s">
        <v>1423</v>
      </c>
      <c r="D144" s="909" t="str">
        <f>IF(D141&gt;1,D141/(D141+D142), "N/A")</f>
        <v>N/A</v>
      </c>
      <c r="E144" s="227"/>
      <c r="U144" s="506"/>
      <c r="V144" s="506"/>
      <c r="W144" s="506"/>
      <c r="X144" s="506"/>
      <c r="AB144" s="227"/>
    </row>
    <row r="145" spans="1:28" s="219" customFormat="1">
      <c r="A145" s="401"/>
      <c r="D145" s="227"/>
      <c r="E145" s="227"/>
      <c r="U145" s="506"/>
      <c r="V145" s="506"/>
      <c r="W145" s="506"/>
      <c r="X145" s="506"/>
      <c r="AB145" s="227"/>
    </row>
    <row r="146" spans="1:28" s="219" customFormat="1">
      <c r="A146" s="401"/>
      <c r="C146" s="937" t="s">
        <v>33</v>
      </c>
      <c r="D146" s="938"/>
      <c r="E146" s="939"/>
      <c r="F146" s="940"/>
      <c r="U146" s="506"/>
      <c r="V146" s="506"/>
      <c r="W146" s="506"/>
      <c r="X146" s="506"/>
      <c r="AB146" s="227"/>
    </row>
    <row r="147" spans="1:28" s="219" customFormat="1">
      <c r="A147" s="401"/>
      <c r="C147" s="1601" t="s">
        <v>1378</v>
      </c>
      <c r="D147" s="1602"/>
      <c r="E147" s="1602"/>
      <c r="F147" s="1603"/>
      <c r="U147" s="506"/>
      <c r="V147" s="506"/>
      <c r="W147" s="506"/>
      <c r="X147" s="506"/>
      <c r="AB147" s="227"/>
    </row>
    <row r="148" spans="1:28" s="219" customFormat="1">
      <c r="A148" s="401"/>
      <c r="C148" s="1604"/>
      <c r="D148" s="1605"/>
      <c r="E148" s="1605"/>
      <c r="F148" s="1606"/>
      <c r="U148" s="506"/>
      <c r="V148" s="506"/>
      <c r="W148" s="506"/>
      <c r="X148" s="506"/>
      <c r="AB148" s="227"/>
    </row>
    <row r="149" spans="1:28" s="219" customFormat="1" ht="13" thickBot="1">
      <c r="A149" s="401"/>
      <c r="D149" s="227"/>
      <c r="E149" s="227"/>
      <c r="U149" s="506"/>
      <c r="V149" s="506"/>
      <c r="W149" s="506"/>
      <c r="X149" s="506"/>
      <c r="AB149" s="227"/>
    </row>
    <row r="150" spans="1:28" s="219" customFormat="1" ht="16" thickBot="1">
      <c r="A150" s="401"/>
      <c r="C150" s="1691" t="s">
        <v>1760</v>
      </c>
      <c r="D150" s="1692"/>
      <c r="E150" s="1693"/>
      <c r="U150" s="506"/>
      <c r="V150" s="506"/>
      <c r="W150" s="506"/>
      <c r="X150" s="506"/>
      <c r="AB150" s="227"/>
    </row>
    <row r="151" spans="1:28" s="219" customFormat="1" ht="39" customHeight="1" thickBot="1">
      <c r="A151" s="401"/>
      <c r="C151" s="962" t="s">
        <v>19</v>
      </c>
      <c r="D151" s="962" t="s">
        <v>1761</v>
      </c>
      <c r="E151" s="963" t="s">
        <v>1762</v>
      </c>
      <c r="G151" s="1690" t="s">
        <v>1763</v>
      </c>
      <c r="H151" s="1690"/>
      <c r="L151" s="960" t="s">
        <v>1611</v>
      </c>
      <c r="M151" s="130" t="s">
        <v>513</v>
      </c>
      <c r="N151" s="921" t="s">
        <v>1452</v>
      </c>
      <c r="U151" s="506"/>
      <c r="V151" s="506"/>
      <c r="W151" s="506"/>
      <c r="X151" s="506"/>
      <c r="AB151" s="227"/>
    </row>
    <row r="152" spans="1:28" s="219" customFormat="1">
      <c r="A152" s="401"/>
      <c r="C152" s="1199" t="s">
        <v>420</v>
      </c>
      <c r="D152" s="1197">
        <f>SUM(L152:N152)</f>
        <v>0</v>
      </c>
      <c r="E152" s="1198">
        <f>D152*VLOOKUP(C152,FuelEFs!A:C,3,FALSE)</f>
        <v>0</v>
      </c>
      <c r="G152" s="1690"/>
      <c r="H152" s="1690"/>
      <c r="L152" s="961">
        <f>SUMIF('3-Fuel'!$F:$F, $C152, '3-Fuel'!O:O)</f>
        <v>0</v>
      </c>
      <c r="M152" s="961">
        <f>SUMIF('3-Fuel'!$F:$F, $C152, '3-Fuel'!Q:Q)</f>
        <v>0</v>
      </c>
      <c r="N152" s="961">
        <f>SUMIF('3-Fuel'!$F:$F, $C152, '3-Fuel'!R:R)</f>
        <v>0</v>
      </c>
      <c r="U152" s="506"/>
      <c r="V152" s="506"/>
      <c r="W152" s="506"/>
      <c r="X152" s="506"/>
      <c r="AB152" s="227"/>
    </row>
    <row r="153" spans="1:28" s="219" customFormat="1">
      <c r="A153" s="401"/>
      <c r="C153" s="1193" t="s">
        <v>280</v>
      </c>
      <c r="D153" s="1200">
        <f t="shared" ref="D153:D159" si="18">SUM(L153:N153)</f>
        <v>0</v>
      </c>
      <c r="E153" s="1194">
        <f>D153*VLOOKUP(C153,FuelEFs!A:C,3,FALSE)</f>
        <v>0</v>
      </c>
      <c r="G153" s="1690"/>
      <c r="H153" s="1690"/>
      <c r="L153" s="961">
        <f>SUMIF('3-Fuel'!$F:$F, $C153, '3-Fuel'!O:O)</f>
        <v>0</v>
      </c>
      <c r="M153" s="961">
        <f>SUMIF('3-Fuel'!$F:$F, $C153, '3-Fuel'!Q:Q)</f>
        <v>0</v>
      </c>
      <c r="N153" s="961">
        <f>SUMIF('3-Fuel'!$F:$F, $C153, '3-Fuel'!R:R)</f>
        <v>0</v>
      </c>
      <c r="U153" s="506"/>
      <c r="V153" s="506"/>
      <c r="W153" s="506"/>
      <c r="X153" s="506"/>
      <c r="AB153" s="227"/>
    </row>
    <row r="154" spans="1:28" s="219" customFormat="1">
      <c r="A154" s="401"/>
      <c r="C154" s="1193" t="s">
        <v>281</v>
      </c>
      <c r="D154" s="1200">
        <f t="shared" si="18"/>
        <v>0</v>
      </c>
      <c r="E154" s="1194">
        <f>D154*VLOOKUP(C154,FuelEFs!A:C,3,FALSE)</f>
        <v>0</v>
      </c>
      <c r="G154" s="1690"/>
      <c r="H154" s="1690"/>
      <c r="L154" s="961">
        <f>SUMIF('3-Fuel'!$F:$F, $C154, '3-Fuel'!O:O)</f>
        <v>0</v>
      </c>
      <c r="M154" s="961">
        <f>SUMIF('3-Fuel'!$F:$F, $C154, '3-Fuel'!Q:Q)</f>
        <v>0</v>
      </c>
      <c r="N154" s="961">
        <f>SUMIF('3-Fuel'!$F:$F, $C154, '3-Fuel'!R:R)</f>
        <v>0</v>
      </c>
      <c r="U154" s="506"/>
      <c r="V154" s="506"/>
      <c r="W154" s="506"/>
      <c r="X154" s="506"/>
      <c r="AB154" s="227"/>
    </row>
    <row r="155" spans="1:28" s="219" customFormat="1">
      <c r="A155" s="401"/>
      <c r="C155" s="1193" t="s">
        <v>282</v>
      </c>
      <c r="D155" s="1200">
        <f t="shared" si="18"/>
        <v>0</v>
      </c>
      <c r="E155" s="1194">
        <f>D155*VLOOKUP(C155,FuelEFs!A:C,3,FALSE)</f>
        <v>0</v>
      </c>
      <c r="G155" s="1690"/>
      <c r="H155" s="1690"/>
      <c r="L155" s="961">
        <f>SUMIF('3-Fuel'!$F:$F, $C155, '3-Fuel'!O:O)</f>
        <v>0</v>
      </c>
      <c r="M155" s="961">
        <f>SUMIF('3-Fuel'!$F:$F, $C155, '3-Fuel'!Q:Q)</f>
        <v>0</v>
      </c>
      <c r="N155" s="961">
        <f>SUMIF('3-Fuel'!$F:$F, $C155, '3-Fuel'!R:R)</f>
        <v>0</v>
      </c>
      <c r="U155" s="506"/>
      <c r="V155" s="506"/>
      <c r="W155" s="506"/>
      <c r="X155" s="506"/>
      <c r="AB155" s="227"/>
    </row>
    <row r="156" spans="1:28" s="219" customFormat="1">
      <c r="A156" s="401"/>
      <c r="C156" s="1193" t="s">
        <v>283</v>
      </c>
      <c r="D156" s="1200">
        <f t="shared" si="18"/>
        <v>0</v>
      </c>
      <c r="E156" s="1194">
        <f>D156*VLOOKUP(C156,FuelEFs!A:C,3,FALSE)</f>
        <v>0</v>
      </c>
      <c r="G156" s="1690"/>
      <c r="H156" s="1690"/>
      <c r="L156" s="961">
        <f>SUMIF('3-Fuel'!$F:$F, $C156, '3-Fuel'!O:O)</f>
        <v>0</v>
      </c>
      <c r="M156" s="961">
        <f>SUMIF('3-Fuel'!$F:$F, $C156, '3-Fuel'!Q:Q)</f>
        <v>0</v>
      </c>
      <c r="N156" s="961">
        <f>SUMIF('3-Fuel'!$F:$F, $C156, '3-Fuel'!R:R)</f>
        <v>0</v>
      </c>
      <c r="U156" s="506"/>
      <c r="V156" s="506"/>
      <c r="W156" s="506"/>
      <c r="X156" s="506"/>
      <c r="AB156" s="227"/>
    </row>
    <row r="157" spans="1:28" s="219" customFormat="1">
      <c r="A157" s="401"/>
      <c r="C157" s="1201" t="s">
        <v>1068</v>
      </c>
      <c r="D157" s="1200">
        <f t="shared" ref="D157:D158" si="19">SUM(L157:N157)</f>
        <v>0</v>
      </c>
      <c r="E157" s="1194">
        <f>D157*VLOOKUP(C157,FuelEFs!A:C,3,FALSE)</f>
        <v>0</v>
      </c>
      <c r="G157" s="1690"/>
      <c r="H157" s="1690"/>
      <c r="L157" s="961">
        <f>SUMIF('3-Fuel'!$F:$F, $C157, '3-Fuel'!O:O)</f>
        <v>0</v>
      </c>
      <c r="M157" s="961">
        <f>SUMIF('3-Fuel'!$F:$F, $C157, '3-Fuel'!Q:Q)</f>
        <v>0</v>
      </c>
      <c r="N157" s="961">
        <f>SUMIF('3-Fuel'!$F:$F, $C157, '3-Fuel'!R:R)</f>
        <v>0</v>
      </c>
      <c r="U157" s="506"/>
      <c r="V157" s="506"/>
      <c r="W157" s="506"/>
      <c r="X157" s="506"/>
      <c r="AB157" s="227"/>
    </row>
    <row r="158" spans="1:28" s="219" customFormat="1">
      <c r="A158" s="401"/>
      <c r="C158" s="1201" t="s">
        <v>1732</v>
      </c>
      <c r="D158" s="1200">
        <f t="shared" si="19"/>
        <v>0</v>
      </c>
      <c r="E158" s="1194">
        <f>D158*VLOOKUP(C158,FuelEFs!A:C,3,FALSE)</f>
        <v>0</v>
      </c>
      <c r="G158" s="1690"/>
      <c r="H158" s="1690"/>
      <c r="L158" s="961">
        <f>SUMIF('3-Fuel'!$F:$F, $C158, '3-Fuel'!O:O)</f>
        <v>0</v>
      </c>
      <c r="M158" s="961">
        <f>SUMIF('3-Fuel'!$F:$F, $C158, '3-Fuel'!Q:Q)</f>
        <v>0</v>
      </c>
      <c r="N158" s="961">
        <f>SUMIF('3-Fuel'!$F:$F, $C158, '3-Fuel'!R:R)</f>
        <v>0</v>
      </c>
      <c r="U158" s="506"/>
      <c r="V158" s="506"/>
      <c r="W158" s="506"/>
      <c r="X158" s="506"/>
      <c r="AB158" s="227"/>
    </row>
    <row r="159" spans="1:28" s="219" customFormat="1">
      <c r="A159" s="401"/>
      <c r="C159" s="1207" t="s">
        <v>1742</v>
      </c>
      <c r="D159" s="1195">
        <f t="shared" si="18"/>
        <v>0</v>
      </c>
      <c r="E159" s="1196">
        <f>D159*VLOOKUP(C159,FuelEFs!A:C,3,FALSE)</f>
        <v>0</v>
      </c>
      <c r="L159" s="961">
        <f>SUMIF('3-Fuel'!$F:$F, $C159, '3-Fuel'!O:O)</f>
        <v>0</v>
      </c>
      <c r="M159" s="961">
        <f>SUMIF('3-Fuel'!$F:$F, $C159, '3-Fuel'!Q:Q)</f>
        <v>0</v>
      </c>
      <c r="N159" s="961">
        <f>SUMIF('3-Fuel'!$F:$F, $C159, '3-Fuel'!R:R)</f>
        <v>0</v>
      </c>
      <c r="U159" s="506"/>
      <c r="V159" s="506"/>
      <c r="W159" s="506"/>
      <c r="X159" s="506"/>
      <c r="AB159" s="227"/>
    </row>
    <row r="160" spans="1:28" s="219" customFormat="1" ht="13">
      <c r="A160" s="401"/>
      <c r="C160" s="1208" t="s">
        <v>403</v>
      </c>
      <c r="D160" s="1209">
        <f>SUM(D152:D159)</f>
        <v>0</v>
      </c>
      <c r="E160" s="1209">
        <f>SUM(E152:E159)</f>
        <v>0</v>
      </c>
      <c r="U160" s="506"/>
      <c r="V160" s="506"/>
      <c r="W160" s="506"/>
      <c r="X160" s="506"/>
      <c r="AB160" s="227"/>
    </row>
    <row r="161" spans="1:28" s="219" customFormat="1">
      <c r="A161" s="401"/>
      <c r="D161" s="227"/>
      <c r="E161" s="227"/>
      <c r="U161" s="506"/>
      <c r="V161" s="506"/>
      <c r="W161" s="506"/>
      <c r="X161" s="506"/>
      <c r="AB161" s="227"/>
    </row>
    <row r="162" spans="1:28">
      <c r="T162" s="219"/>
      <c r="U162" s="506"/>
      <c r="V162" s="506"/>
      <c r="W162" s="506"/>
    </row>
  </sheetData>
  <sheetProtection algorithmName="SHA-512" hashValue="m0eOcOcLOhQQi5CGAdMUoEA7v7WqH0xgud2MSKg9NHNtIPFQf0f6F+1OdKGKVM+lDgxFreZdWKERABWkA7v+6Q==" saltValue="aK0QdViYb2I+WWCe0mLt8w==" spinCount="100000" sheet="1" selectLockedCells="1"/>
  <mergeCells count="37">
    <mergeCell ref="Y69:Y70"/>
    <mergeCell ref="C137:F138"/>
    <mergeCell ref="G151:H158"/>
    <mergeCell ref="C150:E150"/>
    <mergeCell ref="C108:F108"/>
    <mergeCell ref="C124:F124"/>
    <mergeCell ref="C140:D140"/>
    <mergeCell ref="L2:R2"/>
    <mergeCell ref="C3:I3"/>
    <mergeCell ref="G8:I14"/>
    <mergeCell ref="C29:I36"/>
    <mergeCell ref="H18:I18"/>
    <mergeCell ref="C18:C19"/>
    <mergeCell ref="C17:I17"/>
    <mergeCell ref="E18:F18"/>
    <mergeCell ref="D18:D19"/>
    <mergeCell ref="C6:I6"/>
    <mergeCell ref="G23:G27"/>
    <mergeCell ref="D27:F27"/>
    <mergeCell ref="C28:I28"/>
    <mergeCell ref="G4:H4"/>
    <mergeCell ref="J68:K68"/>
    <mergeCell ref="C147:F148"/>
    <mergeCell ref="C39:I39"/>
    <mergeCell ref="C56:I64"/>
    <mergeCell ref="G40:I40"/>
    <mergeCell ref="G41:I45"/>
    <mergeCell ref="C55:I55"/>
    <mergeCell ref="E49:I54"/>
    <mergeCell ref="J69:J70"/>
    <mergeCell ref="K69:K70"/>
    <mergeCell ref="C95:K95"/>
    <mergeCell ref="C96:K104"/>
    <mergeCell ref="D69:E69"/>
    <mergeCell ref="C69:C70"/>
    <mergeCell ref="F69:H69"/>
    <mergeCell ref="C121:F122"/>
  </mergeCells>
  <phoneticPr fontId="11" type="noConversion"/>
  <conditionalFormatting sqref="D50:D54">
    <cfRule type="expression" dxfId="17" priority="12">
      <formula>ISBLANK($D50)</formula>
    </cfRule>
  </conditionalFormatting>
  <conditionalFormatting sqref="D71:E94">
    <cfRule type="expression" dxfId="16" priority="3">
      <formula>$F71&gt;0</formula>
    </cfRule>
  </conditionalFormatting>
  <conditionalFormatting sqref="D71:H94">
    <cfRule type="expression" dxfId="15" priority="2">
      <formula>$I71&gt;0</formula>
    </cfRule>
  </conditionalFormatting>
  <conditionalFormatting sqref="E23:E26">
    <cfRule type="expression" dxfId="14" priority="26">
      <formula>AND($D23&gt;0, ISBLANK($E23))</formula>
    </cfRule>
  </conditionalFormatting>
  <conditionalFormatting sqref="E41:E45">
    <cfRule type="expression" dxfId="13" priority="15">
      <formula>AND($D41&gt;0, ISBLANK($E41))</formula>
    </cfRule>
  </conditionalFormatting>
  <conditionalFormatting sqref="E71:E94">
    <cfRule type="expression" dxfId="12" priority="22">
      <formula>AND(ISNUMBER($D71), ISBLANK($E71))</formula>
    </cfRule>
  </conditionalFormatting>
  <conditionalFormatting sqref="E20:F21 H20:I21">
    <cfRule type="expression" dxfId="11" priority="9">
      <formula>$G20&gt;0</formula>
    </cfRule>
  </conditionalFormatting>
  <conditionalFormatting sqref="F21 I21">
    <cfRule type="expression" dxfId="10" priority="23">
      <formula>$D$21&gt;0</formula>
    </cfRule>
  </conditionalFormatting>
  <conditionalFormatting sqref="F23:F26">
    <cfRule type="expression" dxfId="9" priority="25">
      <formula>AND($D23&gt;0, ISBLANK($F23))</formula>
    </cfRule>
  </conditionalFormatting>
  <conditionalFormatting sqref="F41:F45">
    <cfRule type="expression" dxfId="8" priority="13">
      <formula>AND($D41&gt;0, ISBLANK($F41))</formula>
    </cfRule>
  </conditionalFormatting>
  <conditionalFormatting sqref="F71:I94">
    <cfRule type="expression" dxfId="7" priority="1">
      <formula>$D71&gt;0</formula>
    </cfRule>
  </conditionalFormatting>
  <conditionalFormatting sqref="G71:G94">
    <cfRule type="expression" dxfId="6" priority="20">
      <formula>AND(ISNUMBER($F71), ISBLANK($G71))</formula>
    </cfRule>
  </conditionalFormatting>
  <conditionalFormatting sqref="G20:I21">
    <cfRule type="expression" dxfId="5" priority="10">
      <formula>$E20&gt;0</formula>
    </cfRule>
  </conditionalFormatting>
  <conditionalFormatting sqref="H71:H94">
    <cfRule type="expression" dxfId="4" priority="19">
      <formula>AND(ISNUMBER($F71), ISBLANK($H71))</formula>
    </cfRule>
  </conditionalFormatting>
  <conditionalFormatting sqref="I20:I21">
    <cfRule type="expression" dxfId="3" priority="8">
      <formula>AND($H20&gt;0, ISBLANK($I20))</formula>
    </cfRule>
  </conditionalFormatting>
  <conditionalFormatting sqref="I71:I94">
    <cfRule type="expression" dxfId="2" priority="24">
      <formula>$F71&gt;0</formula>
    </cfRule>
  </conditionalFormatting>
  <dataValidations xWindow="450" yWindow="345" count="25">
    <dataValidation type="list" allowBlank="1" showInputMessage="1" showErrorMessage="1" sqref="C81:C94" xr:uid="{00000000-0002-0000-0800-000000000000}">
      <formula1>WasteTypes</formula1>
    </dataValidation>
    <dataValidation type="list" allowBlank="1" showInputMessage="1" showErrorMessage="1" sqref="E71:E94" xr:uid="{00000000-0002-0000-0800-000002000000}">
      <formula1>WasteWeight</formula1>
    </dataValidation>
    <dataValidation type="list" allowBlank="1" showInputMessage="1" showErrorMessage="1" sqref="F20:F21" xr:uid="{00000000-0002-0000-0800-000003000000}">
      <formula1>"liters, gallons"</formula1>
    </dataValidation>
    <dataValidation type="decimal" operator="greaterThanOrEqual" allowBlank="1" showInputMessage="1" showErrorMessage="1" prompt="Enter the cost of waste disposal." sqref="I71:I94" xr:uid="{00000000-0002-0000-0800-000004000000}">
      <formula1>0</formula1>
    </dataValidation>
    <dataValidation type="decimal" operator="greaterThanOrEqual" allowBlank="1" showInputMessage="1" showErrorMessage="1" prompt="Enter the mass of waste disposed of" sqref="D71:D94" xr:uid="{00000000-0002-0000-0800-000005000000}">
      <formula1>0</formula1>
    </dataValidation>
    <dataValidation type="decimal" operator="greaterThanOrEqual" allowBlank="1" showInputMessage="1" showErrorMessage="1" prompt="Enter the number of containers disposed of" sqref="F71:F94" xr:uid="{00000000-0002-0000-0800-000006000000}">
      <formula1>0</formula1>
    </dataValidation>
    <dataValidation type="decimal" operator="greaterThanOrEqual" allowBlank="1" showInputMessage="1" showErrorMessage="1" prompt="Enter the volume of the container" sqref="G71:G94" xr:uid="{00000000-0002-0000-0800-000007000000}">
      <formula1>0</formula1>
    </dataValidation>
    <dataValidation type="list" allowBlank="1" showInputMessage="1" showErrorMessage="1" prompt="Select the container units" sqref="H71:H94" xr:uid="{00000000-0002-0000-0800-000008000000}">
      <formula1>WasteVol</formula1>
    </dataValidation>
    <dataValidation allowBlank="1" showInputMessage="1" showErrorMessage="1" prompt="Enter the amount of fuel saved using the alternative source" sqref="D23:D26" xr:uid="{00000000-0002-0000-0800-00000D000000}"/>
    <dataValidation type="list" allowBlank="1" showInputMessage="1" showErrorMessage="1" prompt="Select the units for the amount of fuel saved" sqref="E23:E26" xr:uid="{00000000-0002-0000-0800-00000E000000}">
      <formula1>"liters, gallons"</formula1>
    </dataValidation>
    <dataValidation type="list" allowBlank="1" showInputMessage="1" showErrorMessage="1" prompt="Enter the type of fuel saved using the alternative source" sqref="F23:F26" xr:uid="{00000000-0002-0000-0800-00000F000000}">
      <formula1>CarFuels</formula1>
    </dataValidation>
    <dataValidation allowBlank="1" showInputMessage="1" showErrorMessage="1" prompt="Enter the amount of fuel used by the hybrid vehicle" sqref="E20:E21" xr:uid="{00000000-0002-0000-0800-000010000000}"/>
    <dataValidation allowBlank="1" showInputMessage="1" showErrorMessage="1" prompt="Enter the number of miles traveled by the hybrid vehicle" sqref="G20:G21" xr:uid="{00000000-0002-0000-0800-000011000000}"/>
    <dataValidation allowBlank="1" showInputMessage="1" showErrorMessage="1" prompt="Enter the total cost of fuel for the hybrid vehicle" sqref="H20:H21" xr:uid="{00000000-0002-0000-0800-000012000000}"/>
    <dataValidation allowBlank="1" showInputMessage="1" showErrorMessage="1" prompt="Describe the &quot;other&quot; alternative used for fuel savings" sqref="D27:F27" xr:uid="{00000000-0002-0000-0800-000013000000}"/>
    <dataValidation type="list" allowBlank="1" showInputMessage="1" showErrorMessage="1" prompt="Select the units for the amount of food donated" sqref="E41" xr:uid="{00000000-0002-0000-0800-000014000000}">
      <formula1>WasteWeight</formula1>
    </dataValidation>
    <dataValidation allowBlank="1" showInputMessage="1" showErrorMessage="1" prompt="Enter the units of the donation (e.g., &quot;bins&quot;, &quot;bags&quot;)" sqref="E42:E45" xr:uid="{00000000-0002-0000-0800-000015000000}"/>
    <dataValidation type="decimal" operator="greaterThanOrEqual" allowBlank="1" showInputMessage="1" showErrorMessage="1" prompt="Enter the amount of of the donation" sqref="D41:D45" xr:uid="{00000000-0002-0000-0800-000016000000}">
      <formula1>0</formula1>
    </dataValidation>
    <dataValidation type="decimal" operator="greaterThanOrEqual" allowBlank="1" showInputMessage="1" showErrorMessage="1" prompt="Enter the number of reams used containing the percent recycled content." sqref="D50:D54" xr:uid="{00000000-0002-0000-0800-000017000000}">
      <formula1>0</formula1>
    </dataValidation>
    <dataValidation type="decimal" operator="greaterThan" allowBlank="1" showInputMessage="1" showErrorMessage="1" prompt="Enter the fuel cost per gallon" sqref="I20:I21" xr:uid="{00000000-0002-0000-0800-00001E000000}">
      <formula1>0</formula1>
    </dataValidation>
    <dataValidation type="decimal" operator="greaterThanOrEqual" allowBlank="1" showErrorMessage="1" prompt="Enter the total cost of the containers" sqref="E8:E14" xr:uid="{3EF85D89-7F77-4D65-B489-FF9458D0685F}">
      <formula1>0</formula1>
    </dataValidation>
    <dataValidation type="whole" operator="greaterThanOrEqual" allowBlank="1" showErrorMessage="1" prompt="Enter the number of water bottle containers used for the production" sqref="D8:D14" xr:uid="{B26CD864-FF63-413D-8218-6BDFB312922E}">
      <formula1>0</formula1>
    </dataValidation>
    <dataValidation type="list" allowBlank="1" showInputMessage="1" showErrorMessage="1" error="Please select a location from the list" prompt="Select a location from the list.  Locations are entered on the Production Info tab." sqref="K71:K94" xr:uid="{85864065-EB07-4A24-9124-18DFD2BB9837}">
      <formula1>LocationsDyn</formula1>
    </dataValidation>
    <dataValidation type="decimal" operator="greaterThanOrEqual" allowBlank="1" showInputMessage="1" showErrorMessage="1" sqref="F41:F45" xr:uid="{2F1A4C75-CE54-44EB-86BF-DA3F18B7E81D}">
      <formula1>0</formula1>
    </dataValidation>
    <dataValidation allowBlank="1" showInputMessage="1" showErrorMessage="1" prompt="enter the amount and associated units or enter a new type of donation" sqref="C42:C45" xr:uid="{89D72107-DA14-4A09-8516-A21A72FCD99B}"/>
  </dataValidations>
  <hyperlinks>
    <hyperlink ref="R55" r:id="rId1" xr:uid="{00000000-0004-0000-0800-000003000000}"/>
    <hyperlink ref="P40" r:id="rId2" display="http://www.faswva.org/action/donate/73.html" xr:uid="{00000000-0004-0000-0800-000004000000}"/>
    <hyperlink ref="C4" location="DW" display="Drinking Water" xr:uid="{523CBF54-6571-4319-A19F-9B63DA91F6AC}"/>
    <hyperlink ref="D4" location="DON" display="Donations" xr:uid="{17838B54-36CF-4B0F-85D7-B86DC1D68A12}"/>
    <hyperlink ref="E4" location="RP" display="Recycled Paper" xr:uid="{4269910C-EE6F-4E0F-AF50-1B9AE41AA6CE}"/>
    <hyperlink ref="F4" location="Waste" display="Waste" xr:uid="{11F1DF94-3EE2-4366-B2E3-272ED7ED17AE}"/>
    <hyperlink ref="G4" location="FE" display="Fuel Efficient Vehicles" xr:uid="{C2E02CDB-7441-46CC-8248-A865D4221783}"/>
    <hyperlink ref="I4" location="AE" display="Alternative Energy" xr:uid="{34606432-EA1C-4C83-81E9-0B311E693271}"/>
    <hyperlink ref="C2" location="'Full PEAR Intro'!A1" display="Click for Checklist" xr:uid="{E7A6F0AB-8FF9-4B9C-9F08-0B1D5440E56C}"/>
    <hyperlink ref="D2" location="PEAR!A1" display="Go to PEAR" xr:uid="{5BBA943B-C71C-4068-B0CF-F6F91401B382}"/>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xWindow="450" yWindow="345" count="1">
        <x14:dataValidation type="list" allowBlank="1" showInputMessage="1" showErrorMessage="1" xr:uid="{5A6ADA2E-DBB6-4792-AF9E-2F4364F787EB}">
          <x14:formula1>
            <xm:f>Lookups!$AN$34:$AN$37</xm:f>
          </x14:formula1>
          <xm:sqref>C110:C118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006600"/>
  </sheetPr>
  <dimension ref="A1:AU154"/>
  <sheetViews>
    <sheetView zoomScaleNormal="100" zoomScaleSheetLayoutView="81" workbookViewId="0">
      <selection activeCell="Y4" sqref="Y4"/>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27.1796875" style="1719" customWidth="1"/>
    <col min="26" max="29" width="9.1796875" style="219" customWidth="1"/>
    <col min="30" max="30" width="8.81640625" style="219" customWidth="1"/>
    <col min="31" max="45" width="8.81640625" style="219"/>
    <col min="46" max="46" width="9.81640625" style="219" bestFit="1" customWidth="1"/>
    <col min="47" max="16384" width="8.81640625" style="219"/>
  </cols>
  <sheetData>
    <row r="1" spans="25:47" ht="15.75" customHeight="1">
      <c r="Y1" s="1722" t="s">
        <v>1784</v>
      </c>
      <c r="Z1" s="299" t="s">
        <v>744</v>
      </c>
      <c r="AA1" s="402">
        <f>TotalCO2MT</f>
        <v>0</v>
      </c>
      <c r="AB1" s="402"/>
      <c r="AC1" s="402"/>
    </row>
    <row r="2" spans="25:47" ht="15.75" customHeight="1">
      <c r="Y2" s="1722"/>
      <c r="Z2" s="299" t="s">
        <v>745</v>
      </c>
      <c r="AA2" s="219" t="str">
        <f>CONCATENATE("CO2 per ",IF(Type="Film","Shooting Day","Episode"))</f>
        <v>CO2 per Episode</v>
      </c>
    </row>
    <row r="3" spans="25:47" ht="15.75" customHeight="1">
      <c r="Y3" s="1723"/>
      <c r="Z3" s="299" t="s">
        <v>746</v>
      </c>
      <c r="AA3" s="346">
        <f>IF(ISERROR(TotalCO2MT*homesperMTCO2),"", TotalCO2MT*homesperMTCO2)</f>
        <v>0</v>
      </c>
      <c r="AB3" s="346"/>
      <c r="AC3" s="346"/>
      <c r="AE3" s="299" t="s">
        <v>670</v>
      </c>
      <c r="AL3" s="219" t="s">
        <v>833</v>
      </c>
    </row>
    <row r="4" spans="25:47" ht="15.75" customHeight="1">
      <c r="Y4" s="1726" t="s">
        <v>1782</v>
      </c>
      <c r="Z4" s="299" t="s">
        <v>747</v>
      </c>
      <c r="AA4" s="346">
        <f>IF(ISERROR(TotalCO2MT*vehiclesperMTCO2), "", TotalCO2MT*vehiclesperMTCO2)</f>
        <v>0</v>
      </c>
      <c r="AB4" s="346"/>
      <c r="AC4" s="346"/>
    </row>
    <row r="5" spans="25:47" ht="15.75" customHeight="1">
      <c r="Y5" s="1724" t="str">
        <f>IF(Y4="Episode",CONCATENATE("Episodes: ",NumEpisodes),CONCATENATE("Shooting Days: ",NumberShootDays))</f>
        <v xml:space="preserve">Shooting Days: </v>
      </c>
      <c r="Z5" s="299" t="s">
        <v>748</v>
      </c>
      <c r="AA5" s="346">
        <f>IF(ISERROR(TotalCO2MT*treesperMTCO2), "", ROUND(TotalCO2MT*treesperMTCO2, -1))</f>
        <v>0</v>
      </c>
      <c r="AB5" s="346"/>
      <c r="AC5" s="346"/>
    </row>
    <row r="6" spans="25:47" ht="15.75" customHeight="1">
      <c r="Y6" s="1725" t="s">
        <v>1783</v>
      </c>
      <c r="Z6" s="299" t="s">
        <v>749</v>
      </c>
      <c r="AA6" s="346">
        <f>IF(ISERROR(TotalCO2MT*gallonsperMTCO2), "", ROUND(TotalCO2MT*gallonsperMTCO2,-1))</f>
        <v>0</v>
      </c>
      <c r="AB6" s="346"/>
      <c r="AC6" s="346"/>
      <c r="AT6" s="546"/>
    </row>
    <row r="7" spans="25:47" ht="15.75" customHeight="1">
      <c r="Y7" s="1725"/>
      <c r="AU7" s="341"/>
    </row>
    <row r="10" spans="25:47" ht="7.4" customHeight="1"/>
    <row r="21" spans="31:38" ht="15.75" customHeight="1">
      <c r="AL21" s="341"/>
    </row>
    <row r="23" spans="31:38" ht="15.75" customHeight="1">
      <c r="AE23" s="219" t="s">
        <v>671</v>
      </c>
      <c r="AL23" s="299" t="s">
        <v>674</v>
      </c>
    </row>
    <row r="30" spans="31:38" ht="29.15" customHeight="1"/>
    <row r="44" spans="26:38" ht="15.75" customHeight="1">
      <c r="Z44" s="219" t="str">
        <f>'PEAR Metrics'!N42</f>
        <v/>
      </c>
      <c r="AE44" s="299" t="s">
        <v>672</v>
      </c>
      <c r="AL44" s="299" t="s">
        <v>905</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4" spans="1:1" s="1719" customFormat="1" ht="15.75" customHeight="1"/>
    <row r="55" spans="1:1" s="1719" customFormat="1" ht="15.75" customHeight="1">
      <c r="A55" s="1720"/>
    </row>
    <row r="56" spans="1:1" s="1719" customFormat="1" ht="15.75" customHeight="1"/>
    <row r="57" spans="1:1" s="1719" customFormat="1" ht="15.75" customHeight="1"/>
    <row r="58" spans="1:1" s="1719" customFormat="1" ht="15.75" customHeight="1"/>
    <row r="59" spans="1:1" s="1719" customFormat="1" ht="15.75" customHeight="1"/>
    <row r="60" spans="1:1" s="1719" customFormat="1" ht="15.75" customHeight="1"/>
    <row r="61" spans="1:1" s="1719" customFormat="1" ht="15.75" customHeight="1"/>
    <row r="62" spans="1:1" s="1719" customFormat="1" ht="15.75" customHeight="1"/>
    <row r="63" spans="1:1" s="1719" customFormat="1" ht="15.75" customHeight="1"/>
    <row r="64" spans="1:1" s="1719" customFormat="1" ht="15.75" customHeight="1"/>
    <row r="65" spans="39:39" s="1719" customFormat="1" ht="15.75" customHeight="1"/>
    <row r="66" spans="39:39" s="1719" customFormat="1" ht="15.75" customHeight="1"/>
    <row r="67" spans="39:39" s="1719" customFormat="1" ht="15.75" customHeight="1"/>
    <row r="68" spans="39:39" s="1719" customFormat="1" ht="15.75" customHeight="1"/>
    <row r="69" spans="39:39" s="1719" customFormat="1" ht="15.75" customHeight="1"/>
    <row r="70" spans="39:39" s="1719" customFormat="1" ht="15.75" customHeight="1"/>
    <row r="71" spans="39:39" s="1719" customFormat="1" ht="15.75" customHeight="1"/>
    <row r="72" spans="39:39" s="1719" customFormat="1" ht="15.75" customHeight="1">
      <c r="AM72" s="1721"/>
    </row>
    <row r="73" spans="39:39" s="1719" customFormat="1" ht="15.75" customHeight="1"/>
    <row r="74" spans="39:39" s="1719" customFormat="1" ht="15.75" customHeight="1"/>
    <row r="75" spans="39:39" s="1719" customFormat="1" ht="15.75" customHeight="1"/>
    <row r="76" spans="39:39" s="1719" customFormat="1" ht="15.75" customHeight="1"/>
    <row r="77" spans="39:39" s="1719" customFormat="1" ht="15.75" customHeight="1"/>
    <row r="78" spans="39:39" s="1719" customFormat="1" ht="15.75" customHeight="1"/>
    <row r="79" spans="39:39" s="1719" customFormat="1" ht="15.75" customHeight="1"/>
    <row r="80" spans="39:39" s="1719" customFormat="1" ht="15.75" customHeight="1"/>
    <row r="81" s="1719" customFormat="1" ht="15.75" customHeight="1"/>
    <row r="82" s="1719" customFormat="1" ht="15.75" customHeight="1"/>
    <row r="83" s="1719" customFormat="1" ht="15.75" customHeight="1"/>
    <row r="84" s="1719" customFormat="1" ht="15.75" customHeight="1"/>
    <row r="85" s="1719" customFormat="1" ht="15.75" customHeight="1"/>
    <row r="86" s="1719" customFormat="1" ht="15.75" customHeight="1"/>
    <row r="87" s="1719" customFormat="1" ht="15.75" customHeight="1"/>
    <row r="88" s="1719" customFormat="1" ht="15.75" customHeight="1"/>
    <row r="89" s="1719" customFormat="1" ht="15.75" customHeight="1"/>
    <row r="90" s="1719" customFormat="1" ht="15.75" customHeight="1"/>
    <row r="91" s="1719" customFormat="1" ht="15.75" customHeight="1"/>
    <row r="92" s="1719" customFormat="1" ht="15.75" customHeight="1"/>
    <row r="93" s="1719" customFormat="1" ht="15.75" customHeight="1"/>
    <row r="94" s="1719" customFormat="1" ht="15.75" customHeight="1"/>
    <row r="95" s="1719" customFormat="1" ht="15.75" customHeight="1"/>
    <row r="96" s="1719" customFormat="1" ht="15.75" customHeight="1"/>
    <row r="97" s="1719" customFormat="1" ht="15.75" customHeight="1"/>
    <row r="98" s="1719" customFormat="1" ht="15.75" customHeight="1"/>
    <row r="99" s="1719" customFormat="1" ht="15.75" customHeight="1"/>
    <row r="100" s="1719" customFormat="1" ht="15.75" customHeight="1"/>
    <row r="101" s="1719" customFormat="1" ht="15.75" customHeight="1"/>
    <row r="102" s="1719" customFormat="1" ht="15.75" customHeight="1"/>
    <row r="103" s="1719" customFormat="1" ht="15.75" customHeight="1"/>
    <row r="104" s="1719" customFormat="1" ht="15.75" customHeight="1"/>
    <row r="105" s="1719" customFormat="1" ht="15.75" customHeight="1"/>
    <row r="106" s="1719" customFormat="1" ht="15.75" customHeight="1"/>
    <row r="107" s="1719" customFormat="1" ht="15.75" customHeight="1"/>
    <row r="108" s="1719" customFormat="1" ht="15.75" customHeight="1"/>
    <row r="109" s="1719" customFormat="1" ht="15.75" customHeight="1"/>
    <row r="110" s="1719" customFormat="1" ht="15.75" customHeight="1"/>
    <row r="111" s="1719" customFormat="1" ht="15.75" customHeight="1"/>
    <row r="112" s="1719" customFormat="1" ht="15.75" customHeight="1"/>
    <row r="113" s="1719" customFormat="1" ht="15.75" customHeight="1"/>
    <row r="114" s="1719" customFormat="1" ht="15.75" customHeight="1"/>
    <row r="115" s="1719" customFormat="1" ht="15.75" customHeight="1"/>
    <row r="116" s="1719" customFormat="1" ht="15.75" customHeight="1"/>
    <row r="117" s="1719" customFormat="1" ht="15.75" customHeight="1"/>
    <row r="118" s="1719" customFormat="1" ht="15.75" customHeight="1"/>
    <row r="119" s="1719" customFormat="1" ht="15.75" customHeight="1"/>
    <row r="120" s="1719" customFormat="1" ht="15.75" customHeight="1"/>
    <row r="121" s="1719" customFormat="1" ht="15.75" customHeight="1"/>
    <row r="122" s="1719" customFormat="1" ht="15.75" customHeight="1"/>
    <row r="123" s="1719" customFormat="1" ht="15.75" customHeight="1"/>
    <row r="124" s="1719" customFormat="1" ht="15.75" customHeight="1"/>
    <row r="125" s="1719" customFormat="1" ht="15.75" customHeight="1"/>
    <row r="126" s="1719" customFormat="1" ht="15.75" customHeight="1"/>
    <row r="127" s="1719" customFormat="1" ht="15.75" customHeight="1"/>
    <row r="128" s="1719" customFormat="1" ht="15.75" customHeight="1"/>
    <row r="129" s="1719" customFormat="1" ht="15.75" customHeight="1"/>
    <row r="130" s="1719" customFormat="1" ht="15.75" customHeight="1"/>
    <row r="131" s="1719" customFormat="1" ht="15.75" customHeight="1"/>
    <row r="132" s="1719" customFormat="1" ht="15.75" customHeight="1"/>
    <row r="133" s="1719" customFormat="1" ht="15.75" customHeight="1"/>
    <row r="134" s="1719" customFormat="1" ht="15.75" customHeight="1"/>
    <row r="135" s="1719" customFormat="1" ht="15.75" customHeight="1"/>
    <row r="136" s="1719" customFormat="1" ht="15.75" customHeight="1"/>
    <row r="137" s="1719" customFormat="1" ht="15.75" customHeight="1"/>
    <row r="138" s="1719" customFormat="1" ht="15.75" customHeight="1"/>
    <row r="139" s="1719" customFormat="1" ht="15.75" customHeight="1"/>
    <row r="140" s="1719" customFormat="1" ht="15.75" customHeight="1"/>
    <row r="141" s="1719" customFormat="1" ht="15.75" customHeight="1"/>
    <row r="142" s="1719" customFormat="1" ht="15.75" customHeight="1"/>
    <row r="143" s="1719" customFormat="1" ht="15.75" customHeight="1"/>
    <row r="144" s="1719" customFormat="1" ht="15.75" customHeight="1"/>
    <row r="145" s="1719" customFormat="1" ht="15.75" customHeight="1"/>
    <row r="146" s="1719" customFormat="1" ht="15.75" customHeight="1"/>
    <row r="147" s="1719" customFormat="1" ht="15.75" customHeight="1"/>
    <row r="148" s="1719" customFormat="1" ht="15.75" customHeight="1"/>
    <row r="149" s="1719" customFormat="1" ht="15.75" customHeight="1"/>
    <row r="150" s="1719" customFormat="1" ht="15.75" customHeight="1"/>
    <row r="151" s="1719" customFormat="1" ht="15.75" customHeight="1"/>
    <row r="152" s="1719" customFormat="1" ht="15.75" customHeight="1"/>
    <row r="153" s="1719" customFormat="1" ht="15.75" customHeight="1"/>
    <row r="154" s="1719" customFormat="1" ht="15.75" customHeight="1"/>
  </sheetData>
  <sheetProtection algorithmName="SHA-512" hashValue="iTwUIZfBX/B+Ycu1eIAhEjuB8w9ft53g1D6sPb9fUCNOaIvt3awCQJ6wjHOS9UTulRg/9IIUSw3TxJMtIq8tKw==" saltValue="1xDvzMfU6tvZhu9/lGAIjg==" spinCount="100000" sheet="1" selectLockedCells="1" selectUnlockedCells="1"/>
  <mergeCells count="2">
    <mergeCell ref="Y1:Y3"/>
    <mergeCell ref="Y6:Y7"/>
  </mergeCells>
  <dataValidations count="1">
    <dataValidation type="list" allowBlank="1" showInputMessage="1" showErrorMessage="1" promptTitle="Select a TV Production Benchmark" sqref="Y4" xr:uid="{53B313C4-8C40-4C0D-9887-9EEE2F33C58E}">
      <formula1>"Episode, Shooting Day"</formula1>
    </dataValidation>
  </dataValidations>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1FB8BD1-C76E-42C4-8026-F43C3ADDCF27}">
            <xm:f>'1-Production Info'!$C$9&lt;&gt;"TV Production"</xm:f>
            <x14:dxf>
              <font>
                <color rgb="FF969696"/>
              </font>
              <fill>
                <patternFill>
                  <bgColor rgb="FF969696"/>
                </patternFill>
              </fill>
              <border>
                <left/>
                <right/>
                <top/>
                <bottom/>
              </border>
            </x14:dxf>
          </x14:cfRule>
          <xm:sqref>Y1:Y7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EC94-2AC3-48EB-AB29-A43B22C3A3FB}">
  <sheetPr codeName="Sheet26">
    <tabColor theme="0" tint="-0.14999847407452621"/>
  </sheetPr>
  <dimension ref="A1:B35"/>
  <sheetViews>
    <sheetView workbookViewId="0">
      <selection activeCell="B21" sqref="B21"/>
    </sheetView>
  </sheetViews>
  <sheetFormatPr defaultColWidth="9.1796875" defaultRowHeight="14"/>
  <cols>
    <col min="1" max="1" width="29.54296875" style="692" customWidth="1"/>
    <col min="2" max="2" width="81.453125" style="692" customWidth="1"/>
    <col min="3" max="16384" width="9.1796875" style="692"/>
  </cols>
  <sheetData>
    <row r="1" spans="1:2" ht="23">
      <c r="A1" s="691" t="s">
        <v>1225</v>
      </c>
      <c r="B1" s="788" t="s">
        <v>1344</v>
      </c>
    </row>
    <row r="2" spans="1:2">
      <c r="A2" s="693" t="s">
        <v>894</v>
      </c>
      <c r="B2" s="693" t="s">
        <v>496</v>
      </c>
    </row>
    <row r="3" spans="1:2">
      <c r="A3" s="694" t="s">
        <v>652</v>
      </c>
      <c r="B3" s="694" t="s">
        <v>1226</v>
      </c>
    </row>
    <row r="4" spans="1:2">
      <c r="A4" s="694" t="s">
        <v>653</v>
      </c>
      <c r="B4" s="694" t="s">
        <v>1227</v>
      </c>
    </row>
    <row r="5" spans="1:2">
      <c r="A5" s="694" t="s">
        <v>654</v>
      </c>
      <c r="B5" s="694" t="s">
        <v>1228</v>
      </c>
    </row>
    <row r="6" spans="1:2">
      <c r="A6" s="694" t="s">
        <v>302</v>
      </c>
      <c r="B6" s="694" t="s">
        <v>1229</v>
      </c>
    </row>
    <row r="7" spans="1:2">
      <c r="A7" s="694" t="s">
        <v>655</v>
      </c>
      <c r="B7" s="694" t="s">
        <v>1230</v>
      </c>
    </row>
    <row r="8" spans="1:2">
      <c r="A8" s="694" t="s">
        <v>656</v>
      </c>
      <c r="B8" s="694" t="s">
        <v>1231</v>
      </c>
    </row>
    <row r="9" spans="1:2">
      <c r="A9" s="694" t="s">
        <v>1224</v>
      </c>
      <c r="B9" s="694" t="s">
        <v>1232</v>
      </c>
    </row>
    <row r="10" spans="1:2">
      <c r="A10" s="694" t="s">
        <v>657</v>
      </c>
      <c r="B10" s="694" t="s">
        <v>1233</v>
      </c>
    </row>
    <row r="11" spans="1:2">
      <c r="A11" s="694" t="s">
        <v>301</v>
      </c>
      <c r="B11" s="694" t="s">
        <v>1234</v>
      </c>
    </row>
    <row r="13" spans="1:2" ht="23">
      <c r="A13" s="691" t="s">
        <v>1235</v>
      </c>
    </row>
    <row r="14" spans="1:2">
      <c r="A14" s="695" t="s">
        <v>32</v>
      </c>
      <c r="B14" s="695" t="s">
        <v>496</v>
      </c>
    </row>
    <row r="15" spans="1:2" ht="42">
      <c r="A15" s="696" t="s">
        <v>1221</v>
      </c>
      <c r="B15" s="697" t="s">
        <v>1236</v>
      </c>
    </row>
    <row r="16" spans="1:2" ht="28">
      <c r="A16" s="696" t="s">
        <v>1222</v>
      </c>
      <c r="B16" s="696" t="s">
        <v>994</v>
      </c>
    </row>
    <row r="17" spans="1:2" ht="56">
      <c r="A17" s="696" t="s">
        <v>1223</v>
      </c>
      <c r="B17" s="697" t="s">
        <v>1237</v>
      </c>
    </row>
    <row r="18" spans="1:2" ht="28">
      <c r="A18" s="696" t="s">
        <v>983</v>
      </c>
      <c r="B18" s="696" t="s">
        <v>1238</v>
      </c>
    </row>
    <row r="19" spans="1:2" ht="28">
      <c r="A19" s="696" t="s">
        <v>995</v>
      </c>
      <c r="B19" s="696" t="s">
        <v>1239</v>
      </c>
    </row>
    <row r="20" spans="1:2" ht="28">
      <c r="A20" s="696" t="s">
        <v>658</v>
      </c>
      <c r="B20" s="696" t="s">
        <v>1240</v>
      </c>
    </row>
    <row r="21" spans="1:2">
      <c r="A21" s="696" t="s">
        <v>657</v>
      </c>
      <c r="B21" s="696" t="s">
        <v>984</v>
      </c>
    </row>
    <row r="22" spans="1:2" ht="28">
      <c r="A22" s="696" t="s">
        <v>985</v>
      </c>
      <c r="B22" s="696" t="s">
        <v>1241</v>
      </c>
    </row>
    <row r="23" spans="1:2" ht="28">
      <c r="A23" s="696" t="s">
        <v>986</v>
      </c>
      <c r="B23" s="696" t="s">
        <v>987</v>
      </c>
    </row>
    <row r="24" spans="1:2" ht="28">
      <c r="A24" s="696" t="s">
        <v>988</v>
      </c>
      <c r="B24" s="696" t="s">
        <v>1242</v>
      </c>
    </row>
    <row r="25" spans="1:2">
      <c r="A25" s="696" t="s">
        <v>989</v>
      </c>
      <c r="B25" s="696" t="s">
        <v>990</v>
      </c>
    </row>
    <row r="26" spans="1:2" ht="28">
      <c r="A26" s="696" t="s">
        <v>992</v>
      </c>
      <c r="B26" s="696" t="s">
        <v>1243</v>
      </c>
    </row>
    <row r="27" spans="1:2" ht="28">
      <c r="A27" s="696" t="s">
        <v>993</v>
      </c>
      <c r="B27" s="696" t="s">
        <v>991</v>
      </c>
    </row>
    <row r="28" spans="1:2" ht="28.5" thickBot="1">
      <c r="A28" s="1153" t="s">
        <v>1689</v>
      </c>
      <c r="B28" s="1154" t="s">
        <v>1244</v>
      </c>
    </row>
    <row r="29" spans="1:2" ht="28.5" thickBot="1">
      <c r="A29" s="1153" t="s">
        <v>1690</v>
      </c>
      <c r="B29" s="1154" t="s">
        <v>1691</v>
      </c>
    </row>
    <row r="30" spans="1:2" ht="28.5" thickBot="1">
      <c r="A30" s="1153" t="s">
        <v>1692</v>
      </c>
      <c r="B30" s="1154" t="s">
        <v>1693</v>
      </c>
    </row>
    <row r="31" spans="1:2" ht="28.5" thickBot="1">
      <c r="A31" s="1153" t="s">
        <v>1694</v>
      </c>
      <c r="B31" s="1154" t="s">
        <v>1695</v>
      </c>
    </row>
    <row r="32" spans="1:2" ht="28.5" thickBot="1">
      <c r="A32" s="1153" t="s">
        <v>1696</v>
      </c>
      <c r="B32" s="1154" t="s">
        <v>1697</v>
      </c>
    </row>
    <row r="33" spans="1:2" ht="28.5" thickBot="1">
      <c r="A33" s="1153" t="s">
        <v>1698</v>
      </c>
      <c r="B33" s="1154" t="s">
        <v>1699</v>
      </c>
    </row>
    <row r="34" spans="1:2" ht="28.5" thickBot="1">
      <c r="A34" s="1153" t="s">
        <v>1700</v>
      </c>
      <c r="B34" s="1154" t="s">
        <v>1701</v>
      </c>
    </row>
    <row r="35" spans="1:2" ht="28.5" thickBot="1">
      <c r="A35" s="1153" t="s">
        <v>1702</v>
      </c>
      <c r="B35" s="1154" t="s">
        <v>1703</v>
      </c>
    </row>
  </sheetData>
  <sheetProtection algorithmName="SHA-512" hashValue="reguHxWvtQy4hQrw3xqclXGDTYb0DTVvyN5uP54qhIFQ649ZoQJiIaS4+HE7JUqLnzHNNf4QUkx2RljLMk8cTQ==" saltValue="o2m/pUGIc35lO7B5SPO+0A==" spinCount="100000" sheet="1" objects="1" scenarios="1"/>
  <hyperlinks>
    <hyperlink ref="B1" location="'1-Production Info'!A1" display="Back to Locations Worksheet" xr:uid="{BE9ECF92-F154-4359-8B83-22A8A2D5A761}"/>
  </hyperlink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V68"/>
  <sheetViews>
    <sheetView workbookViewId="0">
      <selection activeCell="D10" sqref="D10"/>
    </sheetView>
  </sheetViews>
  <sheetFormatPr defaultColWidth="8.81640625" defaultRowHeight="12.5" outlineLevelCol="1"/>
  <cols>
    <col min="1" max="1" width="11.453125" style="401" bestFit="1" customWidth="1"/>
    <col min="2" max="2" width="20.54296875" style="401" customWidth="1"/>
    <col min="3" max="3" width="32.81640625" style="219" customWidth="1"/>
    <col min="4" max="4" width="16.453125" style="219" customWidth="1"/>
    <col min="5" max="5" width="12.453125" style="219" customWidth="1"/>
    <col min="6" max="6" width="11.453125" style="219" customWidth="1"/>
    <col min="7" max="7" width="8.81640625" style="219" customWidth="1"/>
    <col min="8" max="16" width="8.54296875" style="219" customWidth="1"/>
    <col min="17" max="17" width="10.453125" style="219" customWidth="1"/>
    <col min="18" max="18" width="13.453125" style="219" hidden="1" customWidth="1" outlineLevel="1"/>
    <col min="19" max="19" width="14.54296875" style="219" hidden="1" customWidth="1" outlineLevel="1"/>
    <col min="20" max="20" width="18.453125" style="219" hidden="1" customWidth="1" outlineLevel="1"/>
    <col min="21" max="21" width="8.81640625" style="219" hidden="1" customWidth="1" outlineLevel="1"/>
    <col min="22" max="22" width="8.81640625" style="219" collapsed="1"/>
    <col min="23" max="16384" width="8.81640625" style="219"/>
  </cols>
  <sheetData>
    <row r="1" spans="1:22" ht="27.5">
      <c r="A1" s="787" t="s">
        <v>1342</v>
      </c>
    </row>
    <row r="2" spans="1:22" ht="17.5">
      <c r="C2" s="435" t="str">
        <f>CONCATENATE(Name, " PEAR Settings")</f>
        <v xml:space="preserve"> PEAR Settings</v>
      </c>
      <c r="K2" s="638" t="s">
        <v>1142</v>
      </c>
    </row>
    <row r="3" spans="1:22" ht="9" customHeight="1">
      <c r="S3" s="341" t="s">
        <v>728</v>
      </c>
    </row>
    <row r="4" spans="1:22" ht="13">
      <c r="C4" s="470" t="s">
        <v>901</v>
      </c>
      <c r="D4" s="471"/>
      <c r="E4" s="471"/>
      <c r="H4" s="278"/>
      <c r="I4" s="278"/>
      <c r="J4" s="278"/>
      <c r="K4" s="278"/>
      <c r="L4" s="278"/>
      <c r="M4" s="278"/>
      <c r="N4" s="278"/>
      <c r="O4" s="278"/>
      <c r="P4" s="278"/>
    </row>
    <row r="5" spans="1:22" ht="13">
      <c r="C5" s="496" t="str">
        <f>Type</f>
        <v>TV Production</v>
      </c>
      <c r="D5" s="1697">
        <f>IF(Type="Film Production",FilmCat,IF(Type="TV Production",TVCat,"Data Error"))</f>
        <v>0</v>
      </c>
      <c r="E5" s="1697"/>
      <c r="H5" s="278"/>
      <c r="I5" s="278"/>
      <c r="J5" s="278"/>
      <c r="K5" s="278"/>
      <c r="L5" s="278"/>
      <c r="M5" s="278"/>
      <c r="N5" s="278"/>
      <c r="O5" s="278"/>
      <c r="P5" s="278"/>
      <c r="R5" s="299" t="s">
        <v>902</v>
      </c>
      <c r="S5" s="299" t="s">
        <v>719</v>
      </c>
      <c r="T5" s="299" t="s">
        <v>724</v>
      </c>
      <c r="U5" s="219" t="e">
        <f>#REF!</f>
        <v>#REF!</v>
      </c>
    </row>
    <row r="6" spans="1:22" ht="13">
      <c r="C6" s="496" t="s">
        <v>659</v>
      </c>
      <c r="D6" s="1697" t="str">
        <f>Region</f>
        <v>Not Entered</v>
      </c>
      <c r="E6" s="1697"/>
      <c r="H6" s="278"/>
      <c r="I6" s="278"/>
      <c r="J6" s="278"/>
      <c r="K6" s="278"/>
      <c r="L6" s="278"/>
      <c r="M6" s="278"/>
      <c r="N6" s="278"/>
      <c r="O6" s="278"/>
      <c r="P6" s="278"/>
      <c r="R6" s="299" t="s">
        <v>890</v>
      </c>
      <c r="S6" s="299" t="s">
        <v>720</v>
      </c>
      <c r="T6" s="299" t="s">
        <v>725</v>
      </c>
      <c r="U6" s="219" t="e">
        <f>#REF!</f>
        <v>#REF!</v>
      </c>
    </row>
    <row r="7" spans="1:22" ht="13">
      <c r="A7" s="384"/>
      <c r="B7" s="384"/>
      <c r="C7" s="496" t="str">
        <f>IF(Type="Film Production","Number of Shooting Days:", IF(Type="TV Production",CONCATENATE("Number of ",TypeUnits,"s:"),"Data Error"))</f>
        <v>Number of Shooting Days:</v>
      </c>
      <c r="D7" s="1697">
        <f>IF(Type="Film production",NumberShootDays,IF(Type="TV production",IF(TypeUnits="Shooting Day", NumberShootDays, NumEpisodes),"Data Error"))</f>
        <v>0</v>
      </c>
      <c r="E7" s="1697"/>
      <c r="H7" s="278"/>
      <c r="I7" s="278"/>
      <c r="J7" s="278"/>
      <c r="K7" s="278"/>
      <c r="L7" s="278"/>
      <c r="M7" s="278"/>
      <c r="N7" s="278"/>
      <c r="O7" s="278"/>
      <c r="P7" s="278"/>
      <c r="R7" s="299" t="s">
        <v>903</v>
      </c>
      <c r="S7" s="299" t="s">
        <v>721</v>
      </c>
      <c r="T7" s="299" t="s">
        <v>726</v>
      </c>
      <c r="U7" s="219" t="e">
        <f>#REF!</f>
        <v>#REF!</v>
      </c>
    </row>
    <row r="8" spans="1:22">
      <c r="A8" s="384"/>
      <c r="B8" s="384"/>
      <c r="H8" s="278"/>
      <c r="I8" s="278"/>
      <c r="J8" s="278"/>
      <c r="K8" s="278"/>
      <c r="L8" s="278"/>
      <c r="M8" s="278"/>
      <c r="N8" s="278"/>
      <c r="O8" s="278"/>
      <c r="P8" s="278"/>
      <c r="R8" s="299" t="s">
        <v>904</v>
      </c>
      <c r="S8" s="299" t="s">
        <v>722</v>
      </c>
      <c r="T8" s="299" t="s">
        <v>727</v>
      </c>
      <c r="U8" s="299" t="e">
        <f>#REF!</f>
        <v>#REF!</v>
      </c>
      <c r="V8" s="278"/>
    </row>
    <row r="9" spans="1:22" ht="13">
      <c r="C9" s="433" t="s">
        <v>1189</v>
      </c>
      <c r="D9" s="434"/>
      <c r="I9" s="278"/>
      <c r="J9" s="278"/>
      <c r="K9" s="278"/>
      <c r="L9" s="278"/>
      <c r="M9" s="278"/>
      <c r="N9" s="278"/>
      <c r="O9" s="278"/>
      <c r="P9" s="278"/>
      <c r="R9" s="299" t="s">
        <v>891</v>
      </c>
      <c r="S9" s="299" t="s">
        <v>723</v>
      </c>
      <c r="T9" s="299" t="s">
        <v>723</v>
      </c>
      <c r="U9" s="219" t="e">
        <f>#REF!</f>
        <v>#REF!</v>
      </c>
    </row>
    <row r="10" spans="1:22" ht="13">
      <c r="C10" s="469" t="s">
        <v>715</v>
      </c>
      <c r="D10" s="497"/>
      <c r="E10" s="1698" t="s">
        <v>1191</v>
      </c>
      <c r="F10" s="1699"/>
      <c r="R10" s="299" t="s">
        <v>892</v>
      </c>
      <c r="S10" s="299" t="s">
        <v>783</v>
      </c>
      <c r="T10" s="299" t="s">
        <v>783</v>
      </c>
      <c r="U10" s="219" t="e">
        <f>#REF!</f>
        <v>#REF!</v>
      </c>
    </row>
    <row r="11" spans="1:22" ht="13">
      <c r="A11" s="401" t="s">
        <v>720</v>
      </c>
      <c r="C11" s="469" t="s">
        <v>716</v>
      </c>
      <c r="D11" s="497"/>
      <c r="E11" s="1698"/>
      <c r="F11" s="1699"/>
      <c r="R11" s="299" t="s">
        <v>893</v>
      </c>
      <c r="S11" s="223" t="s">
        <v>792</v>
      </c>
      <c r="T11" s="299" t="s">
        <v>791</v>
      </c>
      <c r="U11" s="219" t="e">
        <f>#REF!</f>
        <v>#REF!</v>
      </c>
    </row>
    <row r="12" spans="1:22" ht="13">
      <c r="A12" s="401" t="s">
        <v>721</v>
      </c>
      <c r="C12" s="469" t="s">
        <v>717</v>
      </c>
      <c r="D12" s="497"/>
      <c r="E12" s="1698"/>
      <c r="F12" s="1699"/>
      <c r="R12" s="299"/>
      <c r="S12" s="299"/>
      <c r="T12" s="299"/>
    </row>
    <row r="13" spans="1:22" ht="13">
      <c r="A13" s="401" t="s">
        <v>722</v>
      </c>
      <c r="C13" s="469" t="s">
        <v>718</v>
      </c>
      <c r="D13" s="497"/>
      <c r="E13" s="1698"/>
      <c r="F13" s="1699"/>
      <c r="R13" s="299"/>
      <c r="S13" s="299"/>
      <c r="T13" s="299"/>
    </row>
    <row r="14" spans="1:22">
      <c r="E14" s="341"/>
    </row>
    <row r="15" spans="1:22" ht="13">
      <c r="C15" s="433" t="s">
        <v>899</v>
      </c>
      <c r="D15" s="434"/>
      <c r="E15" s="474"/>
      <c r="F15" s="434"/>
      <c r="G15" s="434"/>
      <c r="H15" s="434"/>
    </row>
    <row r="16" spans="1:22">
      <c r="C16" s="441"/>
      <c r="D16" s="442" t="s">
        <v>714</v>
      </c>
      <c r="E16" s="443" t="s">
        <v>240</v>
      </c>
      <c r="F16" s="443" t="s">
        <v>1182</v>
      </c>
      <c r="G16" s="443" t="s">
        <v>854</v>
      </c>
      <c r="H16" s="442" t="s">
        <v>403</v>
      </c>
    </row>
    <row r="17" spans="1:19" ht="14">
      <c r="B17" s="637"/>
      <c r="C17" s="444">
        <f>Name</f>
        <v>0</v>
      </c>
      <c r="D17" s="445">
        <f>Utilities</f>
        <v>0</v>
      </c>
      <c r="E17" s="445">
        <f>Fuel</f>
        <v>0</v>
      </c>
      <c r="F17" s="445">
        <f>Air</f>
        <v>0</v>
      </c>
      <c r="G17" s="445">
        <f>Housing</f>
        <v>0</v>
      </c>
      <c r="H17" s="445">
        <f>TotalCO2MT</f>
        <v>0</v>
      </c>
    </row>
    <row r="18" spans="1:19" s="506" customFormat="1" ht="14">
      <c r="A18" s="1132"/>
      <c r="B18" s="1137"/>
      <c r="C18" s="1138"/>
      <c r="D18" s="1139"/>
      <c r="E18" s="1139"/>
      <c r="F18" s="1139"/>
      <c r="G18" s="1139"/>
      <c r="H18" s="1139"/>
    </row>
    <row r="19" spans="1:19" s="506" customFormat="1" ht="13" hidden="1">
      <c r="A19" s="1125" t="s">
        <v>1190</v>
      </c>
      <c r="B19" s="1126"/>
      <c r="C19" s="1127">
        <f>D10</f>
        <v>0</v>
      </c>
      <c r="D19" s="498"/>
      <c r="E19" s="498"/>
      <c r="F19" s="498"/>
      <c r="G19" s="498"/>
      <c r="H19" s="498">
        <f>SUM(D19:G19)</f>
        <v>0</v>
      </c>
    </row>
    <row r="20" spans="1:19" s="506" customFormat="1" ht="13" hidden="1">
      <c r="A20" s="1128" t="s">
        <v>1190</v>
      </c>
      <c r="B20" s="1129"/>
      <c r="C20" s="1127">
        <f>D11</f>
        <v>0</v>
      </c>
      <c r="D20" s="498"/>
      <c r="E20" s="498"/>
      <c r="F20" s="498"/>
      <c r="G20" s="498"/>
      <c r="H20" s="498">
        <f>SUM(D20:G20)</f>
        <v>0</v>
      </c>
    </row>
    <row r="21" spans="1:19" s="506" customFormat="1">
      <c r="A21" s="1132"/>
      <c r="B21" s="1132"/>
    </row>
    <row r="22" spans="1:19" ht="25.5">
      <c r="C22" s="433" t="s">
        <v>900</v>
      </c>
      <c r="D22" s="472" t="s">
        <v>897</v>
      </c>
      <c r="E22" s="821" t="str">
        <f>CONCATENATE("CO2 per ",IF(Type="Film Production","Shooting Day",IF(Type="TV Production",TypeUnits)))</f>
        <v>CO2 per Shooting Day</v>
      </c>
      <c r="F22" s="473" t="s">
        <v>897</v>
      </c>
    </row>
    <row r="23" spans="1:19" ht="14">
      <c r="B23" s="637"/>
      <c r="C23" s="446">
        <f>Name</f>
        <v>0</v>
      </c>
      <c r="D23" s="493"/>
      <c r="E23" s="447" t="e">
        <f>TotalCO2MT/NormFactor</f>
        <v>#DIV/0!</v>
      </c>
      <c r="F23" s="495"/>
    </row>
    <row r="24" spans="1:19" ht="13">
      <c r="A24" s="671" t="s">
        <v>1190</v>
      </c>
      <c r="B24" s="672"/>
      <c r="C24" s="446">
        <f>D12</f>
        <v>0</v>
      </c>
      <c r="D24" s="493"/>
      <c r="E24" s="499"/>
      <c r="F24" s="495"/>
    </row>
    <row r="25" spans="1:19" ht="13">
      <c r="A25" s="673" t="s">
        <v>1190</v>
      </c>
      <c r="B25" s="670"/>
      <c r="C25" s="446">
        <f>D13</f>
        <v>0</v>
      </c>
      <c r="D25" s="493"/>
      <c r="E25" s="499"/>
      <c r="F25" s="495"/>
    </row>
    <row r="26" spans="1:19" ht="13">
      <c r="A26" s="674" t="s">
        <v>1190</v>
      </c>
      <c r="B26" s="672"/>
      <c r="C26" s="446" t="s">
        <v>713</v>
      </c>
      <c r="D26" s="494">
        <f>E26</f>
        <v>0</v>
      </c>
      <c r="E26" s="499"/>
      <c r="F26" s="494">
        <f>D26</f>
        <v>0</v>
      </c>
      <c r="R26" s="448" t="str">
        <f>IF(Type="Film Production","Shooting Day",IF(Type="TV Production",PEAR!Y4))</f>
        <v>Shooting Day</v>
      </c>
      <c r="S26" s="299" t="s">
        <v>898</v>
      </c>
    </row>
    <row r="27" spans="1:19">
      <c r="C27" s="342"/>
      <c r="D27" s="343"/>
    </row>
    <row r="28" spans="1:19" ht="13">
      <c r="C28" s="403"/>
      <c r="D28" s="343"/>
    </row>
    <row r="31" spans="1:19" s="784" customFormat="1">
      <c r="A31" s="783"/>
      <c r="B31" s="783"/>
    </row>
    <row r="32" spans="1:19" ht="27.5">
      <c r="A32" s="787" t="s">
        <v>1341</v>
      </c>
    </row>
    <row r="33" spans="1:8" ht="17.5">
      <c r="C33" s="435" t="str">
        <f>CONCATENATE('Simple PEAR'!D5, " EAR Settings")</f>
        <v xml:space="preserve"> EAR Settings</v>
      </c>
    </row>
    <row r="35" spans="1:8" ht="13">
      <c r="C35" s="470" t="s">
        <v>901</v>
      </c>
      <c r="D35" s="471"/>
      <c r="E35" s="471"/>
      <c r="H35" s="278"/>
    </row>
    <row r="36" spans="1:8" ht="13">
      <c r="C36" s="496" t="s">
        <v>1188</v>
      </c>
      <c r="D36" s="1697">
        <f>'Simple PEAR'!G5</f>
        <v>0</v>
      </c>
      <c r="E36" s="1697"/>
      <c r="H36" s="278"/>
    </row>
    <row r="37" spans="1:8" ht="13">
      <c r="C37" s="496" t="s">
        <v>659</v>
      </c>
      <c r="D37" s="1697">
        <f>'Simple PEAR'!M5</f>
        <v>0</v>
      </c>
      <c r="E37" s="1697"/>
      <c r="H37" s="278"/>
    </row>
    <row r="38" spans="1:8" ht="13">
      <c r="C38" s="496" t="str">
        <f>IF(Type="Film Production","Number of Shooting Days:", IF(Type="TV Production","Number of Episodes:","Data Error"))</f>
        <v>Number of Episodes:</v>
      </c>
      <c r="D38" s="1697">
        <f>'Simple PEAR'!K7</f>
        <v>0</v>
      </c>
      <c r="E38" s="1697"/>
      <c r="H38" s="278"/>
    </row>
    <row r="39" spans="1:8">
      <c r="H39" s="278"/>
    </row>
    <row r="40" spans="1:8" ht="13">
      <c r="C40" s="433" t="s">
        <v>1189</v>
      </c>
      <c r="D40" s="434"/>
    </row>
    <row r="41" spans="1:8" ht="12.75" customHeight="1">
      <c r="C41" s="469" t="s">
        <v>715</v>
      </c>
      <c r="D41" s="497"/>
      <c r="E41" s="1131" t="s">
        <v>1191</v>
      </c>
      <c r="F41" s="1130"/>
    </row>
    <row r="42" spans="1:8" s="506" customFormat="1" ht="13">
      <c r="A42" s="1132"/>
      <c r="B42" s="1132"/>
      <c r="C42" s="1133" t="s">
        <v>716</v>
      </c>
      <c r="D42" s="497"/>
      <c r="E42" s="1134"/>
      <c r="F42" s="1135"/>
    </row>
    <row r="43" spans="1:8" s="506" customFormat="1" ht="13" hidden="1">
      <c r="A43" s="1125" t="s">
        <v>1190</v>
      </c>
      <c r="B43" s="1132"/>
      <c r="C43" s="1133" t="s">
        <v>717</v>
      </c>
      <c r="D43" s="497"/>
      <c r="E43" s="1134"/>
      <c r="F43" s="1135"/>
    </row>
    <row r="44" spans="1:8" s="506" customFormat="1" ht="13" hidden="1">
      <c r="A44" s="1128" t="s">
        <v>1190</v>
      </c>
      <c r="B44" s="1132"/>
      <c r="C44" s="1133" t="s">
        <v>718</v>
      </c>
      <c r="D44" s="497"/>
      <c r="E44" s="1134"/>
      <c r="F44" s="1135"/>
    </row>
    <row r="45" spans="1:8" s="506" customFormat="1">
      <c r="A45" s="1132"/>
      <c r="B45" s="1132"/>
      <c r="E45" s="1136"/>
    </row>
    <row r="46" spans="1:8" ht="13">
      <c r="C46" s="433" t="s">
        <v>899</v>
      </c>
      <c r="D46" s="434"/>
      <c r="E46" s="474"/>
      <c r="F46" s="434"/>
      <c r="G46" s="434"/>
      <c r="H46" s="434"/>
    </row>
    <row r="47" spans="1:8">
      <c r="C47" s="441"/>
      <c r="D47" s="442" t="s">
        <v>714</v>
      </c>
      <c r="E47" s="443" t="s">
        <v>240</v>
      </c>
      <c r="F47" s="443" t="s">
        <v>1182</v>
      </c>
      <c r="G47" s="443" t="s">
        <v>854</v>
      </c>
      <c r="H47" s="442" t="s">
        <v>403</v>
      </c>
    </row>
    <row r="48" spans="1:8" ht="13">
      <c r="C48" s="444">
        <f>NAME_simple</f>
        <v>0</v>
      </c>
      <c r="D48" s="445">
        <f>'Simple Summary'!J3</f>
        <v>0</v>
      </c>
      <c r="E48" s="445">
        <f>'Simple Summary'!K3</f>
        <v>0</v>
      </c>
      <c r="F48" s="445">
        <f>'Simple Summary'!L3</f>
        <v>0</v>
      </c>
      <c r="G48" s="445" t="e">
        <f>'Simple Summary'!M3</f>
        <v>#VALUE!</v>
      </c>
      <c r="H48" s="445" t="e">
        <f>'Simple Summary'!SIMPLE_TotalCO2MT</f>
        <v>#VALUE!</v>
      </c>
    </row>
    <row r="49" spans="1:8" ht="13" hidden="1">
      <c r="A49" s="675" t="s">
        <v>1190</v>
      </c>
      <c r="C49" s="468">
        <f>D41</f>
        <v>0</v>
      </c>
      <c r="D49" s="498"/>
      <c r="E49" s="498"/>
      <c r="F49" s="498"/>
      <c r="G49" s="498"/>
      <c r="H49" s="498">
        <f>SUM(D49:G49)</f>
        <v>0</v>
      </c>
    </row>
    <row r="50" spans="1:8" ht="13" hidden="1">
      <c r="A50" s="674" t="s">
        <v>1190</v>
      </c>
      <c r="C50" s="468">
        <f>D42</f>
        <v>0</v>
      </c>
      <c r="D50" s="498"/>
      <c r="E50" s="498"/>
      <c r="F50" s="498"/>
      <c r="G50" s="498"/>
      <c r="H50" s="498">
        <f>SUM(D50:G50)</f>
        <v>0</v>
      </c>
    </row>
    <row r="52" spans="1:8" ht="30.75" customHeight="1">
      <c r="C52" s="433" t="s">
        <v>900</v>
      </c>
      <c r="D52" s="472" t="s">
        <v>897</v>
      </c>
      <c r="E52" s="821" t="str">
        <f>CONCATENATE("CO2 per ",'Simple PEAR'!Q5)</f>
        <v>CO2 per Episode</v>
      </c>
      <c r="F52" s="473" t="s">
        <v>897</v>
      </c>
    </row>
    <row r="53" spans="1:8" ht="13">
      <c r="A53" s="219"/>
      <c r="C53" s="446">
        <f>NAME_simple</f>
        <v>0</v>
      </c>
      <c r="D53" s="493"/>
      <c r="E53" s="447" t="e">
        <f>SUM(D48:G48)/'Simple PEAR'!Q4</f>
        <v>#VALUE!</v>
      </c>
      <c r="F53" s="495"/>
    </row>
    <row r="54" spans="1:8" ht="13" hidden="1">
      <c r="A54" s="675" t="s">
        <v>1190</v>
      </c>
      <c r="C54" s="446">
        <f>D43</f>
        <v>0</v>
      </c>
      <c r="D54" s="493"/>
      <c r="E54" s="499" t="e">
        <f>E53*1.1</f>
        <v>#VALUE!</v>
      </c>
      <c r="F54" s="495"/>
    </row>
    <row r="55" spans="1:8" ht="13" hidden="1">
      <c r="A55" s="674" t="s">
        <v>1190</v>
      </c>
      <c r="C55" s="446">
        <f>D44</f>
        <v>0</v>
      </c>
      <c r="D55" s="493"/>
      <c r="E55" s="499" t="e">
        <f>E53*0.9</f>
        <v>#VALUE!</v>
      </c>
      <c r="F55" s="495"/>
    </row>
    <row r="56" spans="1:8" ht="13" hidden="1">
      <c r="A56" s="674" t="s">
        <v>1190</v>
      </c>
      <c r="C56" s="446" t="s">
        <v>713</v>
      </c>
      <c r="D56" s="494" t="e">
        <f>E56</f>
        <v>#VALUE!</v>
      </c>
      <c r="E56" s="499" t="e">
        <f>E53*0.8</f>
        <v>#VALUE!</v>
      </c>
      <c r="F56" s="494" t="e">
        <f>D56</f>
        <v>#VALUE!</v>
      </c>
    </row>
    <row r="59" spans="1:8" s="784" customFormat="1">
      <c r="A59" s="783"/>
      <c r="B59" s="783"/>
    </row>
    <row r="60" spans="1:8" ht="27.5">
      <c r="A60" s="787" t="s">
        <v>1370</v>
      </c>
    </row>
    <row r="61" spans="1:8" ht="24.75" customHeight="1">
      <c r="C61" s="472" t="s">
        <v>32</v>
      </c>
      <c r="D61" s="831" t="s">
        <v>1371</v>
      </c>
      <c r="E61" s="832" t="s">
        <v>1372</v>
      </c>
    </row>
    <row r="62" spans="1:8" ht="13">
      <c r="C62" s="803" t="s">
        <v>687</v>
      </c>
      <c r="D62" s="833">
        <v>0.25</v>
      </c>
      <c r="E62" s="834">
        <v>1</v>
      </c>
    </row>
    <row r="63" spans="1:8" ht="13">
      <c r="C63" s="803" t="s">
        <v>688</v>
      </c>
      <c r="D63" s="833">
        <v>5</v>
      </c>
      <c r="E63" s="834">
        <v>38</v>
      </c>
    </row>
    <row r="64" spans="1:8" ht="13">
      <c r="C64" s="803" t="s">
        <v>689</v>
      </c>
      <c r="D64" s="833">
        <v>5</v>
      </c>
      <c r="E64" s="834">
        <v>0</v>
      </c>
      <c r="F64" s="299" t="s">
        <v>1376</v>
      </c>
    </row>
    <row r="65" spans="3:5" ht="13">
      <c r="C65" s="803" t="s">
        <v>1180</v>
      </c>
      <c r="D65" s="833">
        <v>1.5</v>
      </c>
      <c r="E65" s="834">
        <v>1</v>
      </c>
    </row>
    <row r="66" spans="3:5" ht="13">
      <c r="C66" s="803" t="s">
        <v>1351</v>
      </c>
      <c r="D66" s="833">
        <v>1.35</v>
      </c>
      <c r="E66" s="834">
        <v>1</v>
      </c>
    </row>
    <row r="67" spans="3:5" ht="13">
      <c r="C67" s="803" t="s">
        <v>1352</v>
      </c>
      <c r="D67" s="833">
        <v>1.5</v>
      </c>
      <c r="E67" s="834">
        <v>1</v>
      </c>
    </row>
    <row r="68" spans="3:5" ht="13">
      <c r="C68" s="803" t="s">
        <v>1366</v>
      </c>
      <c r="D68" s="833">
        <v>1.5</v>
      </c>
      <c r="E68" s="834">
        <v>1</v>
      </c>
    </row>
  </sheetData>
  <sheetProtection algorithmName="SHA-512" hashValue="xeeLUWD0dKkktwuRhaWLgPxAmPLXSRdRUgJB4KslnvdvfCHoPr3TJQ1GtwLsKYSLDEykBcTkg3KmIQKlmUSmfA==" saltValue="Xl/GWLftCENLOEAKZKfClQ==" spinCount="100000" sheet="1" formatCells="0" formatColumns="0" formatRows="0" insertColumns="0" insertRows="0" selectLockedCells="1"/>
  <mergeCells count="7">
    <mergeCell ref="D37:E37"/>
    <mergeCell ref="D38:E38"/>
    <mergeCell ref="D5:E5"/>
    <mergeCell ref="D6:E6"/>
    <mergeCell ref="D7:E7"/>
    <mergeCell ref="E10:F13"/>
    <mergeCell ref="D36:E36"/>
  </mergeCells>
  <dataValidations count="1">
    <dataValidation type="list" allowBlank="1" showInputMessage="1" showErrorMessage="1" sqref="B19:B20 B24:B26" xr:uid="{00000000-0002-0000-0C00-000000000000}">
      <formula1>"Yes, No"</formula1>
    </dataValidation>
  </dataValidations>
  <hyperlinks>
    <hyperlink ref="K2" r:id="rId1" xr:uid="{CA9A07BD-052F-45BA-8846-2E9A581EE3B3}"/>
  </hyperlinks>
  <pageMargins left="0.7" right="0.7" top="0.75" bottom="0.75" header="0.3" footer="0.3"/>
  <pageSetup fitToWidth="2" orientation="landscape" r:id="rId2"/>
  <colBreaks count="2" manualBreakCount="2">
    <brk id="8" max="1048575" man="1"/>
    <brk id="21" max="1048575" man="1"/>
  </col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sheetPr>
  <dimension ref="A1:CR16"/>
  <sheetViews>
    <sheetView topLeftCell="CB1" zoomScale="90" zoomScaleNormal="90" workbookViewId="0">
      <selection activeCell="CR4" sqref="CR4"/>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81640625" customWidth="1"/>
    <col min="21" max="21" width="8.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s>
  <sheetData>
    <row r="1" spans="1:96" s="279" customFormat="1" ht="13">
      <c r="A1" s="1372" t="s">
        <v>842</v>
      </c>
      <c r="B1" s="1373"/>
      <c r="C1" s="1373"/>
      <c r="D1" s="1373"/>
      <c r="E1" s="1373"/>
      <c r="F1" s="1373"/>
      <c r="G1" s="1374"/>
      <c r="H1" s="1375" t="s">
        <v>939</v>
      </c>
      <c r="I1" s="1375"/>
      <c r="J1" s="1376" t="s">
        <v>938</v>
      </c>
      <c r="K1" s="1376"/>
      <c r="L1" s="1376"/>
      <c r="M1" s="1376"/>
      <c r="N1" s="1371" t="s">
        <v>843</v>
      </c>
      <c r="O1" s="1371"/>
      <c r="P1" s="1377" t="s">
        <v>1183</v>
      </c>
      <c r="Q1" s="1377"/>
      <c r="R1" s="1371" t="s">
        <v>844</v>
      </c>
      <c r="S1" s="1371"/>
      <c r="T1" s="1371"/>
      <c r="U1" s="1371"/>
      <c r="V1" s="1371"/>
      <c r="W1" s="1371"/>
      <c r="X1" s="1371"/>
      <c r="Y1" s="1378" t="s">
        <v>845</v>
      </c>
      <c r="Z1" s="1378"/>
      <c r="AA1" s="1378"/>
      <c r="AB1" s="1379" t="s">
        <v>846</v>
      </c>
      <c r="AC1" s="1379"/>
      <c r="AD1" s="1379"/>
      <c r="AE1" s="1380" t="s">
        <v>1185</v>
      </c>
      <c r="AF1" s="1380"/>
      <c r="AG1" s="1381" t="s">
        <v>847</v>
      </c>
      <c r="AH1" s="1381"/>
      <c r="AI1" s="1382"/>
      <c r="AJ1" s="1368" t="s">
        <v>676</v>
      </c>
      <c r="AK1" s="1369"/>
      <c r="AL1" s="1369"/>
      <c r="AM1" s="1369"/>
      <c r="AN1" s="1369"/>
      <c r="AO1" s="1369"/>
      <c r="AP1" s="1369"/>
      <c r="AQ1" s="1369"/>
      <c r="AR1" s="1370"/>
      <c r="AS1" s="1368" t="s">
        <v>814</v>
      </c>
      <c r="AT1" s="1369"/>
      <c r="AU1" s="1370"/>
      <c r="AV1" s="1368" t="s">
        <v>690</v>
      </c>
      <c r="AW1" s="1369"/>
      <c r="AX1" s="1369"/>
      <c r="AY1" s="1369"/>
      <c r="AZ1" s="1369"/>
      <c r="BA1" s="1369"/>
      <c r="BB1" s="1369"/>
      <c r="BC1" s="1369"/>
      <c r="BD1" s="1369"/>
      <c r="BE1" s="1369"/>
      <c r="BF1" s="1369"/>
      <c r="BG1" s="1369"/>
      <c r="BH1" s="1369"/>
      <c r="BI1" s="1370"/>
      <c r="BJ1" s="1368" t="s">
        <v>822</v>
      </c>
      <c r="BK1" s="1369"/>
      <c r="BL1" s="1369"/>
      <c r="BM1" s="1369"/>
      <c r="BN1" s="1369"/>
      <c r="BO1" s="1369"/>
      <c r="BP1" s="1369"/>
      <c r="BQ1" s="1369"/>
      <c r="BR1" s="1369"/>
      <c r="BS1" s="1369"/>
      <c r="BT1" s="1369"/>
      <c r="BU1" s="1369"/>
      <c r="BV1" s="1369"/>
      <c r="BW1" s="1369"/>
      <c r="BX1" s="1369"/>
      <c r="BY1" s="1369"/>
      <c r="BZ1" s="1370"/>
      <c r="CA1" s="1368" t="s">
        <v>824</v>
      </c>
      <c r="CB1" s="1369"/>
      <c r="CC1" s="1369"/>
      <c r="CD1" s="1369"/>
      <c r="CE1" s="1369"/>
      <c r="CF1" s="1369"/>
      <c r="CG1" s="1369"/>
      <c r="CH1" s="1369"/>
      <c r="CI1" s="1370"/>
      <c r="CJ1" s="1386" t="s">
        <v>888</v>
      </c>
      <c r="CK1" s="1387"/>
      <c r="CL1" s="1387"/>
      <c r="CM1" s="1387"/>
      <c r="CN1" s="1388"/>
      <c r="CO1" s="1383" t="s">
        <v>1416</v>
      </c>
      <c r="CP1" s="1384"/>
      <c r="CQ1" s="1385"/>
      <c r="CR1" s="567" t="s">
        <v>729</v>
      </c>
    </row>
    <row r="2" spans="1:96" s="337" customFormat="1" ht="52.5" thickBot="1">
      <c r="A2" s="173" t="s">
        <v>32</v>
      </c>
      <c r="B2" s="525" t="s">
        <v>390</v>
      </c>
      <c r="C2" s="173" t="s">
        <v>894</v>
      </c>
      <c r="D2" s="173" t="str">
        <f>IF(A3="Film", "Shooting Days", IF(A3 = "TV","Episodes", "Type Not Entered"))</f>
        <v>Episodes</v>
      </c>
      <c r="E2" s="173" t="s">
        <v>740</v>
      </c>
      <c r="F2" s="525" t="s">
        <v>925</v>
      </c>
      <c r="G2" s="525" t="s">
        <v>926</v>
      </c>
      <c r="H2" s="173" t="s">
        <v>937</v>
      </c>
      <c r="I2" s="173" t="str">
        <f>CONCATENATE("CO2 per ",IF(Type="Film Production","Shooting day",IF(Type="TV Production","episode")))</f>
        <v>CO2 per episode</v>
      </c>
      <c r="J2" s="404" t="s">
        <v>743</v>
      </c>
      <c r="K2" s="410" t="s">
        <v>741</v>
      </c>
      <c r="L2" s="409" t="s">
        <v>1184</v>
      </c>
      <c r="M2" s="479" t="s">
        <v>742</v>
      </c>
      <c r="N2" s="404" t="s">
        <v>940</v>
      </c>
      <c r="O2" s="405" t="s">
        <v>941</v>
      </c>
      <c r="P2" s="406" t="s">
        <v>942</v>
      </c>
      <c r="Q2" s="407" t="s">
        <v>943</v>
      </c>
      <c r="R2" s="404" t="s">
        <v>663</v>
      </c>
      <c r="S2" s="480" t="s">
        <v>664</v>
      </c>
      <c r="T2" s="480" t="s">
        <v>665</v>
      </c>
      <c r="U2" s="480" t="s">
        <v>1670</v>
      </c>
      <c r="V2" s="404" t="s">
        <v>944</v>
      </c>
      <c r="W2" s="404" t="s">
        <v>945</v>
      </c>
      <c r="X2" s="404" t="s">
        <v>1671</v>
      </c>
      <c r="Y2" s="405" t="s">
        <v>947</v>
      </c>
      <c r="Z2" s="405" t="s">
        <v>948</v>
      </c>
      <c r="AA2" s="405" t="s">
        <v>949</v>
      </c>
      <c r="AB2" s="408" t="s">
        <v>950</v>
      </c>
      <c r="AC2" s="408" t="s">
        <v>951</v>
      </c>
      <c r="AD2" s="408" t="s">
        <v>952</v>
      </c>
      <c r="AE2" s="406" t="s">
        <v>953</v>
      </c>
      <c r="AF2" s="406" t="s">
        <v>954</v>
      </c>
      <c r="AG2" s="407" t="s">
        <v>955</v>
      </c>
      <c r="AH2" s="407" t="s">
        <v>956</v>
      </c>
      <c r="AI2" s="449" t="s">
        <v>957</v>
      </c>
      <c r="AJ2" s="450" t="s">
        <v>929</v>
      </c>
      <c r="AK2" s="451" t="s">
        <v>784</v>
      </c>
      <c r="AL2" s="452" t="s">
        <v>930</v>
      </c>
      <c r="AM2" s="452" t="s">
        <v>931</v>
      </c>
      <c r="AN2" s="452" t="s">
        <v>932</v>
      </c>
      <c r="AO2" s="452" t="s">
        <v>933</v>
      </c>
      <c r="AP2" s="452" t="s">
        <v>934</v>
      </c>
      <c r="AQ2" s="452" t="s">
        <v>935</v>
      </c>
      <c r="AR2" s="453" t="s">
        <v>936</v>
      </c>
      <c r="AS2" s="454" t="s">
        <v>788</v>
      </c>
      <c r="AT2" s="455" t="s">
        <v>848</v>
      </c>
      <c r="AU2" s="456" t="s">
        <v>849</v>
      </c>
      <c r="AV2" s="454" t="s">
        <v>959</v>
      </c>
      <c r="AW2" s="455" t="s">
        <v>855</v>
      </c>
      <c r="AX2" s="455" t="s">
        <v>960</v>
      </c>
      <c r="AY2" s="457" t="s">
        <v>961</v>
      </c>
      <c r="AZ2" s="458" t="s">
        <v>962</v>
      </c>
      <c r="BA2" s="458" t="s">
        <v>963</v>
      </c>
      <c r="BB2" s="458" t="s">
        <v>964</v>
      </c>
      <c r="BC2" s="458" t="s">
        <v>965</v>
      </c>
      <c r="BD2" s="455" t="s">
        <v>856</v>
      </c>
      <c r="BE2" s="457" t="s">
        <v>857</v>
      </c>
      <c r="BF2" s="458" t="s">
        <v>858</v>
      </c>
      <c r="BG2" s="458" t="s">
        <v>859</v>
      </c>
      <c r="BH2" s="458" t="s">
        <v>860</v>
      </c>
      <c r="BI2" s="459" t="s">
        <v>861</v>
      </c>
      <c r="BJ2" s="460" t="s">
        <v>877</v>
      </c>
      <c r="BK2" s="461" t="s">
        <v>878</v>
      </c>
      <c r="BL2" s="461" t="s">
        <v>862</v>
      </c>
      <c r="BM2" s="461" t="s">
        <v>863</v>
      </c>
      <c r="BN2" s="461" t="s">
        <v>864</v>
      </c>
      <c r="BO2" s="461" t="s">
        <v>865</v>
      </c>
      <c r="BP2" s="461" t="s">
        <v>866</v>
      </c>
      <c r="BQ2" s="461" t="s">
        <v>867</v>
      </c>
      <c r="BR2" s="461" t="s">
        <v>868</v>
      </c>
      <c r="BS2" s="461" t="s">
        <v>869</v>
      </c>
      <c r="BT2" s="461" t="s">
        <v>870</v>
      </c>
      <c r="BU2" s="461" t="s">
        <v>871</v>
      </c>
      <c r="BV2" s="461" t="s">
        <v>872</v>
      </c>
      <c r="BW2" s="461" t="s">
        <v>873</v>
      </c>
      <c r="BX2" s="461" t="s">
        <v>874</v>
      </c>
      <c r="BY2" s="461" t="s">
        <v>875</v>
      </c>
      <c r="BZ2" s="462" t="s">
        <v>876</v>
      </c>
      <c r="CA2" s="460" t="s">
        <v>881</v>
      </c>
      <c r="CB2" s="461" t="s">
        <v>879</v>
      </c>
      <c r="CC2" s="461" t="s">
        <v>880</v>
      </c>
      <c r="CD2" s="461" t="s">
        <v>882</v>
      </c>
      <c r="CE2" s="463" t="s">
        <v>883</v>
      </c>
      <c r="CF2" s="464" t="s">
        <v>884</v>
      </c>
      <c r="CG2" s="464" t="s">
        <v>885</v>
      </c>
      <c r="CH2" s="464" t="s">
        <v>886</v>
      </c>
      <c r="CI2" s="465" t="s">
        <v>887</v>
      </c>
      <c r="CJ2" s="466" t="s">
        <v>707</v>
      </c>
      <c r="CK2" s="467" t="s">
        <v>708</v>
      </c>
      <c r="CL2" s="569" t="s">
        <v>970</v>
      </c>
      <c r="CM2" s="467" t="s">
        <v>969</v>
      </c>
      <c r="CN2" s="566" t="s">
        <v>889</v>
      </c>
      <c r="CO2" s="903" t="s">
        <v>1413</v>
      </c>
      <c r="CP2" s="903" t="s">
        <v>1414</v>
      </c>
      <c r="CQ2" s="903" t="s">
        <v>1415</v>
      </c>
      <c r="CR2" s="568" t="s">
        <v>730</v>
      </c>
    </row>
    <row r="3" spans="1:96" s="1045" customFormat="1" ht="13">
      <c r="A3" s="1024" t="str">
        <f>IF(Type="TV Production","TV",IF(Type="Film Production","Film","Not Selected"))</f>
        <v>TV</v>
      </c>
      <c r="B3" s="1025">
        <f>Name</f>
        <v>0</v>
      </c>
      <c r="C3" s="1026">
        <f>IF(A3="Film", '1-Production Info'!C11, IF(A3 = "TV", '1-Production Info'!C12, "Not Entered"))</f>
        <v>0</v>
      </c>
      <c r="D3" s="1027">
        <f>NumberShootDays</f>
        <v>0</v>
      </c>
      <c r="E3" s="1026" t="str">
        <f>IF('1-Production Info'!G11="", "Not Entered", '1-Production Info'!G11)</f>
        <v>Not Entered</v>
      </c>
      <c r="F3" s="1028">
        <f>'1-Production Info'!E10</f>
        <v>0</v>
      </c>
      <c r="G3" s="1028">
        <f>'1-Production Info'!G10</f>
        <v>0</v>
      </c>
      <c r="H3" s="1029">
        <f>SUM(J3:M3)</f>
        <v>0</v>
      </c>
      <c r="I3" s="1029" t="str">
        <f>IFERROR(H3/D3, "Not Entered")</f>
        <v>Not Entered</v>
      </c>
      <c r="J3" s="1029">
        <f>N3+O3</f>
        <v>0</v>
      </c>
      <c r="K3" s="1030">
        <f>FuelAll/1000</f>
        <v>0</v>
      </c>
      <c r="L3" s="1030">
        <f>P3+Q3</f>
        <v>0</v>
      </c>
      <c r="M3" s="1030">
        <f>HouseAll/1000</f>
        <v>0</v>
      </c>
      <c r="N3" s="1030">
        <f>(ElecCO2All+EVCO2)/1000</f>
        <v>0</v>
      </c>
      <c r="O3" s="1030">
        <f>HeatingAll/1000</f>
        <v>0</v>
      </c>
      <c r="P3" s="1030">
        <f>ComAirTotal/1000</f>
        <v>0</v>
      </c>
      <c r="Q3" s="1030">
        <f>ChartAirTotal/1000</f>
        <v>0</v>
      </c>
      <c r="R3" s="1030">
        <f>kwhAll+EVkWh</f>
        <v>0</v>
      </c>
      <c r="S3" s="1030">
        <f>kwhUse</f>
        <v>0</v>
      </c>
      <c r="T3" s="1030">
        <f>kwhArea</f>
        <v>0</v>
      </c>
      <c r="U3" s="1046">
        <f>EVkWh</f>
        <v>0</v>
      </c>
      <c r="V3" s="1030">
        <f>ElecCO2Use/1000</f>
        <v>0</v>
      </c>
      <c r="W3" s="1030">
        <f>ElectCO2Area/1000</f>
        <v>0</v>
      </c>
      <c r="X3" s="1046">
        <f>EVCO2/1000</f>
        <v>0</v>
      </c>
      <c r="Y3" s="1030">
        <f>HeatingUse/1000</f>
        <v>0</v>
      </c>
      <c r="Z3" s="1030">
        <f>HeatingArea/1000</f>
        <v>0</v>
      </c>
      <c r="AA3" s="1031"/>
      <c r="AB3" s="1030">
        <f>Fuel1/1000</f>
        <v>0</v>
      </c>
      <c r="AC3" s="1046">
        <f>'3-Fuel'!V16/1000</f>
        <v>0</v>
      </c>
      <c r="AD3" s="1030">
        <f>Fuel3/1000</f>
        <v>0</v>
      </c>
      <c r="AE3" s="1032"/>
      <c r="AF3" s="1030">
        <f>ComAirTotal/1000</f>
        <v>0</v>
      </c>
      <c r="AG3" s="1030">
        <f>ChartAir1/1000</f>
        <v>0</v>
      </c>
      <c r="AH3" s="1030">
        <f>ChartAir2/1000</f>
        <v>0</v>
      </c>
      <c r="AI3" s="1030">
        <f>ChartAir3/1000</f>
        <v>0</v>
      </c>
      <c r="AJ3" s="1038">
        <f>SUM('PEAR Metrics'!M71:M94)</f>
        <v>0</v>
      </c>
      <c r="AK3" s="1047">
        <f>IFERROR(WasteDiversion, "Error/not entered")</f>
        <v>1</v>
      </c>
      <c r="AL3" s="1038">
        <f>'PEAR Metrics'!W71</f>
        <v>0</v>
      </c>
      <c r="AM3" s="1036">
        <f>'PEAR Metrics'!W72</f>
        <v>0</v>
      </c>
      <c r="AN3" s="1036">
        <f>'PEAR Metrics'!W73</f>
        <v>0</v>
      </c>
      <c r="AO3" s="1036">
        <f>'PEAR Metrics'!W75</f>
        <v>0</v>
      </c>
      <c r="AP3" s="1036">
        <f>'PEAR Metrics'!W76</f>
        <v>0</v>
      </c>
      <c r="AQ3" s="1036">
        <f>'PEAR Metrics'!W77</f>
        <v>0</v>
      </c>
      <c r="AR3" s="1036">
        <f>'PEAR Metrics'!W78</f>
        <v>0</v>
      </c>
      <c r="AS3" s="1036">
        <f>BottlesUsed</f>
        <v>0</v>
      </c>
      <c r="AT3" s="1036" t="str">
        <f>BottlesSaved</f>
        <v>Canned + Aluminum + Other + Jugs * 38</v>
      </c>
      <c r="AU3" s="1037" t="str">
        <f>WaterCostSavings</f>
        <v>(Bottles avoided + bottles used) * cost per bottle</v>
      </c>
      <c r="AV3" s="1035"/>
      <c r="AW3" s="1035"/>
      <c r="AX3" s="1035"/>
      <c r="AY3" s="1033"/>
      <c r="AZ3" s="1035"/>
      <c r="BA3" s="1033"/>
      <c r="BB3" s="1033"/>
      <c r="BC3" s="1035"/>
      <c r="BD3" s="1035"/>
      <c r="BE3" s="1035"/>
      <c r="BF3" s="1035"/>
      <c r="BG3" s="1035"/>
      <c r="BH3" s="1035"/>
      <c r="BI3" s="1033"/>
      <c r="BJ3" s="1038" t="str">
        <f>DollarDonations</f>
        <v/>
      </c>
      <c r="BK3" s="1038" t="str">
        <f>'PEAR Metrics'!O40</f>
        <v/>
      </c>
      <c r="BL3" s="1038">
        <f>'PEAR Metrics'!D41</f>
        <v>0</v>
      </c>
      <c r="BM3" s="1038" t="str">
        <f>'PEAR Metrics'!E41</f>
        <v>lbs</v>
      </c>
      <c r="BN3" s="1037">
        <f>'PEAR Metrics'!F41</f>
        <v>0</v>
      </c>
      <c r="BO3" s="1038">
        <f>'PEAR Metrics'!D42</f>
        <v>0</v>
      </c>
      <c r="BP3" s="1038">
        <f>'PEAR Metrics'!E42</f>
        <v>0</v>
      </c>
      <c r="BQ3" s="1037">
        <f>'PEAR Metrics'!F42</f>
        <v>0</v>
      </c>
      <c r="BR3" s="1038">
        <f>'PEAR Metrics'!D43</f>
        <v>0</v>
      </c>
      <c r="BS3" s="1038">
        <f>'PEAR Metrics'!E43</f>
        <v>0</v>
      </c>
      <c r="BT3" s="1037">
        <f>'PEAR Metrics'!F43</f>
        <v>0</v>
      </c>
      <c r="BU3" s="1038">
        <f>'PEAR Metrics'!D44</f>
        <v>0</v>
      </c>
      <c r="BV3" s="1038">
        <f>'PEAR Metrics'!E44</f>
        <v>0</v>
      </c>
      <c r="BW3" s="1037">
        <f>'PEAR Metrics'!F44</f>
        <v>0</v>
      </c>
      <c r="BX3" s="1038">
        <f>'PEAR Metrics'!D45</f>
        <v>0</v>
      </c>
      <c r="BY3" s="1038">
        <f>'PEAR Metrics'!E45</f>
        <v>0</v>
      </c>
      <c r="BZ3" s="1037">
        <f>'PEAR Metrics'!F45</f>
        <v>0</v>
      </c>
      <c r="CA3" s="1036">
        <f>TotalPaper</f>
        <v>0</v>
      </c>
      <c r="CB3" s="1036">
        <f>'PEAR Metrics'!M55</f>
        <v>0</v>
      </c>
      <c r="CC3" s="1036">
        <f>'PEAR Metrics'!N55</f>
        <v>0</v>
      </c>
      <c r="CD3" s="1036">
        <f>TreesSaved</f>
        <v>0</v>
      </c>
      <c r="CE3" s="1039">
        <f>'PEAR Metrics'!D50</f>
        <v>0</v>
      </c>
      <c r="CF3" s="1039">
        <f>'PEAR Metrics'!D51</f>
        <v>0</v>
      </c>
      <c r="CG3" s="1039">
        <f>'PEAR Metrics'!D52</f>
        <v>0</v>
      </c>
      <c r="CH3" s="1039">
        <f>'PEAR Metrics'!D53</f>
        <v>0</v>
      </c>
      <c r="CI3" s="1039">
        <f>'PEAR Metrics'!D54</f>
        <v>0</v>
      </c>
      <c r="CJ3" s="1040"/>
      <c r="CK3" s="1040"/>
      <c r="CL3" s="1041"/>
      <c r="CM3" s="1040"/>
      <c r="CN3" s="1042"/>
      <c r="CO3" s="1043">
        <f>Fuel+Heating_Combusted</f>
        <v>0</v>
      </c>
      <c r="CP3" s="1043">
        <f>Purchased_Electricity</f>
        <v>0</v>
      </c>
      <c r="CQ3" s="1043">
        <f>Housing+Air</f>
        <v>0</v>
      </c>
      <c r="CR3" s="1044" t="s">
        <v>1789</v>
      </c>
    </row>
    <row r="16" spans="1:96">
      <c r="I16" s="143"/>
    </row>
  </sheetData>
  <sheetProtection algorithmName="SHA-512" hashValue="5dpvS96ZlitwZR0bTtZt0W5mNo4OYTwtPSBUysL4qocis7lt2Ip6XdDeso5/WTuELMNdkOWNEYDogLoMStR+iQ==" saltValue="/jqrEDrIiFfXpYLEeKv1lQ==" spinCount="100000" sheet="1" selectLockedCells="1"/>
  <mergeCells count="17">
    <mergeCell ref="CO1:CQ1"/>
    <mergeCell ref="H1:I1"/>
    <mergeCell ref="J1:M1"/>
    <mergeCell ref="N1:O1"/>
    <mergeCell ref="P1:Q1"/>
    <mergeCell ref="A1:G1"/>
    <mergeCell ref="CJ1:CN1"/>
    <mergeCell ref="R1:X1"/>
    <mergeCell ref="AV1:BI1"/>
    <mergeCell ref="AS1:AU1"/>
    <mergeCell ref="BJ1:BZ1"/>
    <mergeCell ref="CA1:CI1"/>
    <mergeCell ref="Y1:AA1"/>
    <mergeCell ref="AB1:AD1"/>
    <mergeCell ref="AE1:AF1"/>
    <mergeCell ref="AG1:AI1"/>
    <mergeCell ref="AJ1:AR1"/>
  </mergeCells>
  <conditionalFormatting sqref="CE3:CI3">
    <cfRule type="expression" dxfId="0" priority="1">
      <formula>ISBLANK($E3)</formula>
    </cfRule>
  </conditionalFormatting>
  <dataValidations count="1">
    <dataValidation type="decimal" operator="greaterThanOrEqual" allowBlank="1" showInputMessage="1" showErrorMessage="1" prompt="Enter the number of reams used containing the percent recycled content." sqref="CE3:CI3" xr:uid="{00000000-0002-0000-0A00-000000000000}">
      <formula1>0</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016C-6DDB-4E29-B0F5-1E7D209F6DDD}">
  <sheetPr codeName="Sheet27"/>
  <dimension ref="A1:Q47"/>
  <sheetViews>
    <sheetView zoomScale="125" zoomScaleNormal="125" workbookViewId="0">
      <pane ySplit="1" topLeftCell="A2" activePane="bottomLeft" state="frozen"/>
      <selection pane="bottomLeft" activeCell="E16" sqref="E16"/>
    </sheetView>
  </sheetViews>
  <sheetFormatPr defaultRowHeight="12.5"/>
  <cols>
    <col min="1" max="1" width="57.54296875" style="590" customWidth="1"/>
    <col min="2" max="2" width="43.453125" style="588" customWidth="1"/>
    <col min="3" max="3" width="25.1796875" style="588" customWidth="1"/>
    <col min="4" max="4" width="47" style="590" customWidth="1"/>
    <col min="5" max="5" width="46.453125" customWidth="1"/>
    <col min="8" max="8" width="0" hidden="1" customWidth="1"/>
  </cols>
  <sheetData>
    <row r="1" spans="1:17" s="279" customFormat="1" ht="13">
      <c r="A1" s="589" t="s">
        <v>496</v>
      </c>
      <c r="B1" s="587" t="s">
        <v>667</v>
      </c>
      <c r="C1" s="587" t="s">
        <v>491</v>
      </c>
      <c r="D1" s="589" t="s">
        <v>997</v>
      </c>
      <c r="E1" s="587" t="s">
        <v>1200</v>
      </c>
      <c r="Q1" s="143" t="s">
        <v>977</v>
      </c>
    </row>
    <row r="2" spans="1:17" ht="50">
      <c r="A2" s="571" t="s">
        <v>1115</v>
      </c>
      <c r="B2" s="570" t="s">
        <v>1116</v>
      </c>
      <c r="C2" s="588" t="s">
        <v>1110</v>
      </c>
      <c r="D2" s="571" t="s">
        <v>1117</v>
      </c>
      <c r="E2" s="588"/>
      <c r="H2" s="143" t="s">
        <v>1110</v>
      </c>
      <c r="Q2" s="143" t="s">
        <v>978</v>
      </c>
    </row>
    <row r="3" spans="1:17">
      <c r="A3" s="571" t="s">
        <v>973</v>
      </c>
      <c r="B3" s="570" t="s">
        <v>1147</v>
      </c>
      <c r="C3" s="588" t="s">
        <v>1110</v>
      </c>
      <c r="E3" s="588"/>
      <c r="H3" s="143" t="s">
        <v>1111</v>
      </c>
      <c r="Q3" s="143" t="s">
        <v>979</v>
      </c>
    </row>
    <row r="4" spans="1:17">
      <c r="A4" s="571" t="s">
        <v>974</v>
      </c>
      <c r="B4" s="570" t="s">
        <v>1145</v>
      </c>
      <c r="C4" s="588" t="s">
        <v>1110</v>
      </c>
      <c r="E4" s="588"/>
      <c r="H4" s="143" t="s">
        <v>979</v>
      </c>
      <c r="Q4" s="143" t="s">
        <v>980</v>
      </c>
    </row>
    <row r="5" spans="1:17">
      <c r="A5" s="571" t="s">
        <v>981</v>
      </c>
      <c r="B5" s="570" t="s">
        <v>1148</v>
      </c>
      <c r="C5" s="588" t="s">
        <v>1110</v>
      </c>
      <c r="D5" s="571"/>
      <c r="E5" s="588"/>
      <c r="H5" s="143" t="s">
        <v>978</v>
      </c>
    </row>
    <row r="6" spans="1:17" ht="37.5">
      <c r="A6" s="571" t="s">
        <v>1149</v>
      </c>
      <c r="B6" s="570" t="s">
        <v>1150</v>
      </c>
      <c r="C6" s="588" t="s">
        <v>1110</v>
      </c>
      <c r="D6" s="571" t="s">
        <v>1151</v>
      </c>
      <c r="E6" s="588"/>
      <c r="H6" s="143"/>
    </row>
    <row r="7" spans="1:17" ht="37.5">
      <c r="A7" s="571" t="s">
        <v>982</v>
      </c>
      <c r="B7" s="588" t="s">
        <v>996</v>
      </c>
      <c r="C7" s="588" t="s">
        <v>1110</v>
      </c>
      <c r="D7" s="591" t="s">
        <v>998</v>
      </c>
      <c r="E7" s="588"/>
    </row>
    <row r="8" spans="1:17" ht="25">
      <c r="A8" s="571" t="s">
        <v>999</v>
      </c>
      <c r="B8" s="588" t="s">
        <v>996</v>
      </c>
      <c r="C8" s="588" t="s">
        <v>1110</v>
      </c>
      <c r="D8" s="571" t="s">
        <v>1000</v>
      </c>
      <c r="E8" s="588"/>
    </row>
    <row r="9" spans="1:17" ht="87.5">
      <c r="A9" s="571" t="s">
        <v>1152</v>
      </c>
      <c r="B9" s="570" t="s">
        <v>1144</v>
      </c>
      <c r="C9" s="588" t="s">
        <v>1110</v>
      </c>
      <c r="D9" s="571" t="s">
        <v>1153</v>
      </c>
      <c r="E9" s="588"/>
    </row>
    <row r="10" spans="1:17" ht="37.5">
      <c r="A10" s="571" t="s">
        <v>1168</v>
      </c>
      <c r="B10" s="588" t="s">
        <v>1067</v>
      </c>
      <c r="C10" s="656" t="s">
        <v>1111</v>
      </c>
      <c r="D10" s="591" t="s">
        <v>1169</v>
      </c>
      <c r="E10" s="588"/>
    </row>
    <row r="11" spans="1:17" ht="25">
      <c r="A11" s="571" t="s">
        <v>1120</v>
      </c>
      <c r="B11" s="570" t="s">
        <v>1118</v>
      </c>
      <c r="C11" s="588" t="s">
        <v>1110</v>
      </c>
      <c r="D11" s="668" t="s">
        <v>1179</v>
      </c>
      <c r="E11" s="588"/>
    </row>
    <row r="12" spans="1:17" ht="25">
      <c r="A12" s="571" t="s">
        <v>1156</v>
      </c>
      <c r="B12" s="570" t="s">
        <v>729</v>
      </c>
      <c r="C12" s="588" t="s">
        <v>1110</v>
      </c>
      <c r="D12" s="571" t="s">
        <v>1157</v>
      </c>
      <c r="E12" s="588"/>
    </row>
    <row r="13" spans="1:17" ht="37.5">
      <c r="A13" s="571" t="s">
        <v>1159</v>
      </c>
      <c r="B13" s="570" t="s">
        <v>1158</v>
      </c>
      <c r="C13" s="588" t="s">
        <v>1110</v>
      </c>
      <c r="D13" s="571" t="s">
        <v>1198</v>
      </c>
      <c r="E13" s="588"/>
    </row>
    <row r="14" spans="1:17">
      <c r="A14" s="571" t="s">
        <v>1199</v>
      </c>
      <c r="B14" s="570" t="s">
        <v>1158</v>
      </c>
      <c r="C14" s="588" t="s">
        <v>1110</v>
      </c>
      <c r="D14" s="571"/>
      <c r="E14" s="588"/>
    </row>
    <row r="15" spans="1:17">
      <c r="A15" s="571" t="s">
        <v>1186</v>
      </c>
      <c r="B15" s="570" t="s">
        <v>1158</v>
      </c>
      <c r="C15" s="588" t="s">
        <v>1110</v>
      </c>
      <c r="D15" s="571" t="s">
        <v>1187</v>
      </c>
      <c r="E15" s="588"/>
    </row>
    <row r="16" spans="1:17" ht="37.5">
      <c r="A16" s="571" t="s">
        <v>1192</v>
      </c>
      <c r="B16" s="570" t="s">
        <v>1193</v>
      </c>
      <c r="C16" s="588" t="s">
        <v>1110</v>
      </c>
      <c r="D16" s="571" t="s">
        <v>1194</v>
      </c>
      <c r="E16" s="588"/>
    </row>
    <row r="17" spans="1:5" ht="25">
      <c r="A17" s="571" t="s">
        <v>1076</v>
      </c>
      <c r="B17" s="570" t="s">
        <v>1025</v>
      </c>
      <c r="C17" s="588" t="s">
        <v>1110</v>
      </c>
      <c r="D17" s="591" t="s">
        <v>1001</v>
      </c>
      <c r="E17" s="588"/>
    </row>
    <row r="18" spans="1:5">
      <c r="A18" s="571" t="s">
        <v>1077</v>
      </c>
      <c r="B18" s="570" t="s">
        <v>1078</v>
      </c>
      <c r="C18" s="588" t="s">
        <v>1110</v>
      </c>
      <c r="D18" s="591" t="s">
        <v>1079</v>
      </c>
      <c r="E18" s="588"/>
    </row>
    <row r="19" spans="1:5" ht="25">
      <c r="A19" s="571" t="s">
        <v>1044</v>
      </c>
      <c r="B19" s="570" t="s">
        <v>1043</v>
      </c>
      <c r="C19" s="588" t="s">
        <v>1110</v>
      </c>
      <c r="D19" s="571" t="s">
        <v>1045</v>
      </c>
      <c r="E19" s="588"/>
    </row>
    <row r="20" spans="1:5" ht="25">
      <c r="A20" s="571" t="s">
        <v>1066</v>
      </c>
      <c r="B20" s="588" t="s">
        <v>1067</v>
      </c>
      <c r="C20" s="588" t="s">
        <v>1110</v>
      </c>
      <c r="D20" s="591"/>
      <c r="E20" s="588"/>
    </row>
    <row r="21" spans="1:5" ht="25">
      <c r="A21" s="571" t="s">
        <v>1069</v>
      </c>
      <c r="C21" s="588" t="s">
        <v>1110</v>
      </c>
      <c r="D21" s="591" t="s">
        <v>1167</v>
      </c>
      <c r="E21" s="588"/>
    </row>
    <row r="22" spans="1:5">
      <c r="A22" s="571" t="s">
        <v>1072</v>
      </c>
      <c r="B22" s="570" t="s">
        <v>479</v>
      </c>
      <c r="C22" s="588" t="s">
        <v>1110</v>
      </c>
      <c r="D22" s="571"/>
      <c r="E22" s="588"/>
    </row>
    <row r="23" spans="1:5">
      <c r="A23" s="571" t="s">
        <v>1113</v>
      </c>
      <c r="B23" s="570" t="s">
        <v>1118</v>
      </c>
      <c r="C23" s="588" t="s">
        <v>1110</v>
      </c>
      <c r="E23" s="588"/>
    </row>
    <row r="24" spans="1:5">
      <c r="A24" s="571" t="s">
        <v>1114</v>
      </c>
      <c r="B24" s="570" t="s">
        <v>1119</v>
      </c>
      <c r="C24" s="588" t="s">
        <v>1110</v>
      </c>
      <c r="D24" s="571" t="s">
        <v>1109</v>
      </c>
      <c r="E24" s="588"/>
    </row>
    <row r="25" spans="1:5">
      <c r="A25" s="571" t="s">
        <v>1170</v>
      </c>
      <c r="B25" s="570" t="s">
        <v>1118</v>
      </c>
      <c r="C25" s="588" t="s">
        <v>1110</v>
      </c>
      <c r="E25" s="588"/>
    </row>
    <row r="26" spans="1:5">
      <c r="A26" s="571" t="s">
        <v>1250</v>
      </c>
      <c r="B26" s="570" t="s">
        <v>1251</v>
      </c>
      <c r="C26" s="588" t="s">
        <v>979</v>
      </c>
      <c r="E26" s="588"/>
    </row>
    <row r="27" spans="1:5">
      <c r="A27" s="571" t="s">
        <v>1252</v>
      </c>
      <c r="B27" s="570" t="s">
        <v>1253</v>
      </c>
      <c r="C27" s="570" t="s">
        <v>1110</v>
      </c>
      <c r="E27" s="588"/>
    </row>
    <row r="28" spans="1:5">
      <c r="A28" s="571" t="s">
        <v>1254</v>
      </c>
      <c r="B28" s="570" t="s">
        <v>1255</v>
      </c>
      <c r="C28" s="588" t="s">
        <v>979</v>
      </c>
      <c r="E28" s="588"/>
    </row>
    <row r="29" spans="1:5">
      <c r="A29" s="571" t="s">
        <v>1256</v>
      </c>
      <c r="B29" s="570" t="s">
        <v>1257</v>
      </c>
      <c r="C29" s="588" t="s">
        <v>979</v>
      </c>
      <c r="E29" s="588"/>
    </row>
    <row r="33" spans="1:2" ht="14">
      <c r="A33" s="698" t="s">
        <v>1245</v>
      </c>
    </row>
    <row r="34" spans="1:2" ht="14">
      <c r="A34" s="698" t="s">
        <v>1246</v>
      </c>
    </row>
    <row r="35" spans="1:2" ht="14">
      <c r="A35" s="698" t="s">
        <v>1247</v>
      </c>
    </row>
    <row r="36" spans="1:2" ht="14">
      <c r="A36" s="698" t="s">
        <v>1248</v>
      </c>
    </row>
    <row r="37" spans="1:2" ht="14">
      <c r="A37" s="698" t="s">
        <v>1249</v>
      </c>
    </row>
    <row r="40" spans="1:2" ht="87">
      <c r="A40" s="915" t="s">
        <v>1434</v>
      </c>
      <c r="B40" s="917" t="s">
        <v>1454</v>
      </c>
    </row>
    <row r="41" spans="1:2" ht="43.5">
      <c r="A41" s="915" t="s">
        <v>1435</v>
      </c>
      <c r="B41" s="917" t="s">
        <v>1445</v>
      </c>
    </row>
    <row r="42" spans="1:2" ht="43.5">
      <c r="A42" s="915" t="s">
        <v>1436</v>
      </c>
      <c r="B42" s="917" t="s">
        <v>1450</v>
      </c>
    </row>
    <row r="43" spans="1:2" ht="29">
      <c r="A43" s="915" t="s">
        <v>1437</v>
      </c>
      <c r="B43" s="917" t="s">
        <v>1445</v>
      </c>
    </row>
    <row r="44" spans="1:2" ht="29">
      <c r="A44" s="915" t="s">
        <v>1438</v>
      </c>
      <c r="B44" s="918" t="s">
        <v>1443</v>
      </c>
    </row>
    <row r="45" spans="1:2" ht="29">
      <c r="A45" s="915" t="s">
        <v>1439</v>
      </c>
      <c r="B45" s="918" t="s">
        <v>1446</v>
      </c>
    </row>
    <row r="46" spans="1:2" ht="43.5">
      <c r="A46" s="915" t="s">
        <v>1440</v>
      </c>
      <c r="B46" s="936" t="s">
        <v>1449</v>
      </c>
    </row>
    <row r="47" spans="1:2" ht="14.5">
      <c r="A47" s="915" t="s">
        <v>1441</v>
      </c>
    </row>
  </sheetData>
  <dataValidations count="1">
    <dataValidation type="list" allowBlank="1" showInputMessage="1" showErrorMessage="1" sqref="C28:C29 C2:C26" xr:uid="{E7854C42-0F6C-4703-84DC-6F48217DCDB1}">
      <formula1>$H$2:$H$5</formula1>
    </dataValidation>
  </dataValidations>
  <hyperlinks>
    <hyperlink ref="D17" r:id="rId1" xr:uid="{11EDA339-6A4F-4B96-82BC-88E61CFA8428}"/>
    <hyperlink ref="D21" r:id="rId2" display="Older data originally used-- use new option- or just keep old one (same methodlogy) and wait for refresh?  What will new tool use?" xr:uid="{42552C0E-45B8-4F6D-82C9-B0BC17B76833}"/>
    <hyperlink ref="D18" r:id="rId3" xr:uid="{BF307BDA-937E-44F1-B795-2BB72E986026}"/>
    <hyperlink ref="D7" location="Category" display="Values in dropdowns listed in &quot;Categories&quot; sheet -  can be updated/refined from here, but should be consistent for grouping/tracking" xr:uid="{F273F895-6374-44B5-9DCE-EA5974E67CE1}"/>
    <hyperlink ref="D10" r:id="rId4" display="IEA emissions factors by country not updated (yet) due to cost" xr:uid="{E015D683-7419-4220-885C-C4D63AEE2B5C}"/>
  </hyperlinks>
  <pageMargins left="0.7" right="0.7" top="0.75" bottom="0.75" header="0.3" footer="0.3"/>
  <pageSetup orientation="portrait" r:id="rId5"/>
  <tableParts count="1">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B369-EF34-45ED-96D6-FB524DD75603}">
  <sheetPr codeName="Sheet28"/>
  <dimension ref="A1:Q32"/>
  <sheetViews>
    <sheetView workbookViewId="0">
      <selection activeCell="B22" sqref="B22"/>
    </sheetView>
  </sheetViews>
  <sheetFormatPr defaultRowHeight="12.5"/>
  <cols>
    <col min="1" max="1" width="18.1796875" customWidth="1"/>
    <col min="2" max="2" width="37.453125" bestFit="1" customWidth="1"/>
    <col min="3" max="3" width="20.1796875" customWidth="1"/>
  </cols>
  <sheetData>
    <row r="1" spans="1:17" ht="13">
      <c r="A1" s="279" t="s">
        <v>648</v>
      </c>
      <c r="B1" s="279" t="s">
        <v>651</v>
      </c>
      <c r="C1" s="279" t="s">
        <v>34</v>
      </c>
    </row>
    <row r="2" spans="1:17" ht="14.5">
      <c r="A2" s="685" t="s">
        <v>652</v>
      </c>
      <c r="B2" s="686" t="str">
        <f>'Input Reference'!A15</f>
        <v>36-65 Minute SVOD</v>
      </c>
      <c r="C2" s="687" t="s">
        <v>1379</v>
      </c>
    </row>
    <row r="3" spans="1:17" ht="14.5">
      <c r="A3" s="685" t="s">
        <v>653</v>
      </c>
      <c r="B3" s="686" t="str">
        <f>'Input Reference'!A16</f>
        <v>1 hr drama</v>
      </c>
      <c r="C3" s="687" t="s">
        <v>1380</v>
      </c>
    </row>
    <row r="4" spans="1:17" ht="14.5">
      <c r="A4" s="685" t="s">
        <v>654</v>
      </c>
      <c r="B4" s="686" t="str">
        <f>'Input Reference'!A17</f>
        <v>20-35 Minute SVOD</v>
      </c>
      <c r="C4" s="687" t="s">
        <v>1381</v>
      </c>
    </row>
    <row r="5" spans="1:17" ht="14.5">
      <c r="A5" s="685" t="s">
        <v>302</v>
      </c>
      <c r="B5" s="686" t="str">
        <f>'Input Reference'!A18</f>
        <v>1/2 hr scripted single-camera</v>
      </c>
      <c r="C5" s="687" t="s">
        <v>649</v>
      </c>
    </row>
    <row r="6" spans="1:17" ht="14.5">
      <c r="A6" s="685" t="s">
        <v>655</v>
      </c>
      <c r="B6" s="686" t="str">
        <f>'Input Reference'!A19</f>
        <v>1/2 hr scripted multi-camera</v>
      </c>
      <c r="C6" s="687" t="s">
        <v>1382</v>
      </c>
      <c r="P6" s="143"/>
    </row>
    <row r="7" spans="1:17" ht="14.5">
      <c r="A7" s="685" t="s">
        <v>656</v>
      </c>
      <c r="B7" s="686" t="str">
        <f>'Input Reference'!A20</f>
        <v>Movie of the Week</v>
      </c>
      <c r="C7" s="687" t="s">
        <v>1383</v>
      </c>
    </row>
    <row r="8" spans="1:17" ht="14.5">
      <c r="A8" s="685" t="s">
        <v>1224</v>
      </c>
      <c r="B8" s="686" t="str">
        <f>'Input Reference'!A21</f>
        <v>Animated</v>
      </c>
      <c r="C8" s="854" t="s">
        <v>1384</v>
      </c>
      <c r="Q8" s="143"/>
    </row>
    <row r="9" spans="1:17" ht="14.5">
      <c r="A9" s="685" t="s">
        <v>657</v>
      </c>
      <c r="B9" s="686" t="str">
        <f>'Input Reference'!A22</f>
        <v>Pilot</v>
      </c>
      <c r="C9" s="854" t="s">
        <v>1385</v>
      </c>
    </row>
    <row r="10" spans="1:17" ht="14.5">
      <c r="A10" s="685" t="s">
        <v>301</v>
      </c>
      <c r="B10" s="686" t="str">
        <f>'Input Reference'!A23</f>
        <v>Soap Opera (Daytime or Continued Drama)</v>
      </c>
      <c r="C10" s="854" t="s">
        <v>1386</v>
      </c>
    </row>
    <row r="11" spans="1:17">
      <c r="B11" s="686" t="str">
        <f>'Input Reference'!A24</f>
        <v>Unscripted - Documentary</v>
      </c>
      <c r="C11" s="854" t="s">
        <v>1387</v>
      </c>
    </row>
    <row r="12" spans="1:17">
      <c r="B12" s="686" t="str">
        <f>'Input Reference'!A25</f>
        <v>Unscripted - Natural History</v>
      </c>
      <c r="C12" s="854" t="s">
        <v>1388</v>
      </c>
    </row>
    <row r="13" spans="1:17">
      <c r="B13" s="686" t="str">
        <f>'Input Reference'!A26</f>
        <v>Unscripted - Reality</v>
      </c>
      <c r="C13" s="854" t="s">
        <v>1389</v>
      </c>
    </row>
    <row r="14" spans="1:17">
      <c r="B14" s="686" t="str">
        <f>'Input Reference'!A27</f>
        <v>Unscripted - Variety</v>
      </c>
      <c r="C14" s="854" t="s">
        <v>650</v>
      </c>
    </row>
    <row r="15" spans="1:17">
      <c r="B15" s="686" t="str">
        <f>'Input Reference'!A28</f>
        <v>Sports &amp; Live Events - Award Show</v>
      </c>
      <c r="C15" s="854" t="s">
        <v>647</v>
      </c>
    </row>
    <row r="16" spans="1:17">
      <c r="B16" s="686" t="str">
        <f>'Input Reference'!A29</f>
        <v>Sports &amp; Live Events - Championship</v>
      </c>
    </row>
    <row r="17" spans="2:16" ht="25">
      <c r="B17" s="686" t="str">
        <f>'Input Reference'!A30</f>
        <v>Sports &amp; Live Events - Regular Season (Professional)</v>
      </c>
    </row>
    <row r="18" spans="2:16" ht="25">
      <c r="B18" s="686" t="str">
        <f>'Input Reference'!A31</f>
        <v>Sports &amp; Live Events - Regular Season (College/High School)</v>
      </c>
    </row>
    <row r="19" spans="2:16">
      <c r="B19" s="686" t="str">
        <f>'Input Reference'!A32</f>
        <v>Sports &amp; Live Events - Remote</v>
      </c>
    </row>
    <row r="20" spans="2:16">
      <c r="B20" s="686" t="str">
        <f>'Input Reference'!A33</f>
        <v>Sports &amp; Live Events - Special Event</v>
      </c>
    </row>
    <row r="21" spans="2:16">
      <c r="B21" s="686" t="str">
        <f>'Input Reference'!A34</f>
        <v>Sports &amp; Live Events - In Studio Program</v>
      </c>
    </row>
    <row r="22" spans="2:16" ht="25">
      <c r="B22" s="686" t="str">
        <f>'Input Reference'!A35</f>
        <v>Sports &amp; Live Events - Remote Studio Program</v>
      </c>
    </row>
    <row r="23" spans="2:16" ht="14.5">
      <c r="B23" s="686">
        <f>'Input Reference'!A36</f>
        <v>0</v>
      </c>
      <c r="G23" s="688"/>
      <c r="H23" s="688"/>
      <c r="I23" s="688"/>
    </row>
    <row r="24" spans="2:16" ht="14.5">
      <c r="G24" s="688"/>
      <c r="H24" s="688"/>
      <c r="I24" s="688"/>
    </row>
    <row r="25" spans="2:16" ht="14.5">
      <c r="G25" s="688"/>
      <c r="H25" s="688"/>
      <c r="I25" s="688"/>
    </row>
    <row r="26" spans="2:16" ht="14.5">
      <c r="G26" s="688"/>
      <c r="H26" s="688"/>
      <c r="I26" s="688"/>
    </row>
    <row r="27" spans="2:16" ht="14.5">
      <c r="G27" s="688"/>
      <c r="H27" s="688"/>
      <c r="I27" s="688"/>
    </row>
    <row r="28" spans="2:16" ht="14.5">
      <c r="G28" s="688"/>
      <c r="H28" s="688"/>
      <c r="I28" s="688"/>
    </row>
    <row r="29" spans="2:16" ht="14.5">
      <c r="G29" s="688"/>
      <c r="H29" s="688"/>
      <c r="I29" s="688"/>
    </row>
    <row r="30" spans="2:16" ht="14.5">
      <c r="G30" s="688"/>
      <c r="H30" s="688"/>
      <c r="I30" s="688"/>
    </row>
    <row r="31" spans="2:16" ht="14.5">
      <c r="G31" s="688"/>
      <c r="H31" s="688"/>
      <c r="I31" s="688"/>
    </row>
    <row r="32" spans="2:16">
      <c r="P32" s="143"/>
    </row>
  </sheetData>
  <sheetProtection algorithmName="SHA-512" hashValue="/M2QiMEFmj1F+W8byKqAAapIOfcVFanUsSuPnKbKQYnnk888l1RRR36CjbAxd2NVWq3DIhHlwYTxM/oKiVj4gw==" saltValue="KU345FGwrsk7Obpq2WG6wQ=="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E53-7474-4E87-8142-31DC36206658}">
  <sheetPr codeName="Sheet4">
    <tabColor theme="6" tint="-0.249977111117893"/>
  </sheetPr>
  <dimension ref="A1:BR1558"/>
  <sheetViews>
    <sheetView tabSelected="1" zoomScaleNormal="100" workbookViewId="0">
      <selection activeCell="D58" sqref="D58"/>
    </sheetView>
  </sheetViews>
  <sheetFormatPr defaultRowHeight="12.5"/>
  <cols>
    <col min="1" max="1" width="1.81640625" style="98" customWidth="1"/>
    <col min="2" max="2" width="11.1796875" style="98" customWidth="1"/>
    <col min="3" max="3" width="23" style="748" customWidth="1"/>
    <col min="4" max="4" width="16.54296875" style="748" customWidth="1"/>
    <col min="5" max="5" width="13.54296875" style="748" customWidth="1"/>
    <col min="6" max="6" width="22.453125" style="851" customWidth="1"/>
    <col min="7" max="7" width="18.54296875" style="748" customWidth="1"/>
    <col min="8" max="8" width="12.54296875" style="748" customWidth="1"/>
    <col min="9" max="9" width="11.1796875" style="748" customWidth="1"/>
    <col min="10" max="10" width="10.81640625" style="748" customWidth="1"/>
    <col min="11" max="11" width="15.54296875" style="748" customWidth="1"/>
    <col min="12" max="13" width="20.1796875" style="748" customWidth="1"/>
    <col min="14" max="14" width="11.1796875" style="748" customWidth="1"/>
    <col min="15" max="15" width="1.81640625" style="748" customWidth="1"/>
    <col min="16" max="16" width="3.453125" hidden="1" customWidth="1"/>
    <col min="17" max="19" width="14.453125" style="12" hidden="1" customWidth="1"/>
    <col min="20" max="21" width="11.453125" style="12" hidden="1" customWidth="1"/>
    <col min="22" max="22" width="10.54296875" style="12" hidden="1" customWidth="1"/>
    <col min="23" max="23" width="12.54296875" style="12" hidden="1" customWidth="1"/>
    <col min="24" max="24" width="13.453125" style="12" hidden="1" customWidth="1"/>
    <col min="25" max="25" width="9.1796875" style="12" hidden="1" customWidth="1"/>
    <col min="26" max="26" width="13" style="12" hidden="1" customWidth="1"/>
    <col min="27" max="27" width="14" style="12" hidden="1" customWidth="1"/>
    <col min="28" max="30" width="9.1796875" style="12" hidden="1" customWidth="1"/>
    <col min="31" max="31" width="10.54296875" style="12" hidden="1" customWidth="1"/>
    <col min="32" max="32" width="24.453125" style="12" hidden="1" customWidth="1"/>
    <col min="33" max="34" width="9.453125" style="12" hidden="1" customWidth="1"/>
    <col min="35" max="36" width="9.1796875" style="219" customWidth="1"/>
    <col min="37" max="37" width="9.1796875" style="219" hidden="1" customWidth="1"/>
    <col min="38" max="39" width="9.1796875" style="219" customWidth="1"/>
    <col min="41" max="70" width="9.1796875" style="219"/>
  </cols>
  <sheetData>
    <row r="1" spans="1:70" ht="30">
      <c r="A1" s="1293" t="s">
        <v>1391</v>
      </c>
      <c r="B1" s="1294"/>
      <c r="C1" s="1294"/>
      <c r="D1" s="1294"/>
      <c r="E1" s="1294"/>
      <c r="F1" s="1294"/>
      <c r="G1" s="1294"/>
      <c r="H1" s="1294"/>
      <c r="I1" s="1294"/>
      <c r="J1" s="1294"/>
      <c r="K1" s="1294"/>
      <c r="L1" s="1294"/>
      <c r="M1" s="1294"/>
      <c r="N1" s="1294"/>
      <c r="O1" s="1295"/>
      <c r="Q1" s="175"/>
      <c r="R1" s="175"/>
      <c r="S1" s="175"/>
      <c r="T1" s="175"/>
      <c r="U1" s="175"/>
      <c r="V1" s="175"/>
      <c r="W1" s="175"/>
      <c r="X1" s="175"/>
      <c r="Y1" s="175"/>
      <c r="Z1" s="175"/>
      <c r="AA1" s="175"/>
      <c r="AB1" s="175"/>
      <c r="AC1" s="175"/>
      <c r="AD1" s="175"/>
      <c r="AE1" s="175"/>
      <c r="AF1" s="175"/>
      <c r="AG1" s="175"/>
      <c r="AH1" s="175"/>
      <c r="AN1" s="219"/>
    </row>
    <row r="2" spans="1:70" ht="51.75" customHeight="1" thickBot="1">
      <c r="A2" s="699"/>
      <c r="B2" s="1296" t="s">
        <v>1324</v>
      </c>
      <c r="C2" s="1296"/>
      <c r="D2" s="1296"/>
      <c r="E2" s="1296"/>
      <c r="F2" s="1296"/>
      <c r="G2" s="1296"/>
      <c r="H2" s="1296"/>
      <c r="I2" s="1296"/>
      <c r="J2" s="1296"/>
      <c r="K2" s="1296"/>
      <c r="L2" s="1296"/>
      <c r="M2" s="1296"/>
      <c r="N2" s="1296"/>
      <c r="O2" s="700"/>
      <c r="Q2" s="175"/>
      <c r="R2" s="175"/>
      <c r="S2" s="175"/>
      <c r="T2" s="175"/>
      <c r="U2" s="175"/>
      <c r="V2" s="175"/>
      <c r="W2" s="175"/>
      <c r="X2" s="175"/>
      <c r="Y2" s="175"/>
      <c r="Z2" s="175"/>
      <c r="AA2" s="175"/>
      <c r="AB2" s="175"/>
      <c r="AC2" s="175"/>
      <c r="AD2" s="175"/>
      <c r="AE2" s="1267"/>
      <c r="AF2" s="1267"/>
      <c r="AG2" s="1267"/>
      <c r="AH2" s="175"/>
      <c r="AN2" s="219"/>
    </row>
    <row r="3" spans="1:70" ht="26" thickTop="1" thickBot="1">
      <c r="A3" s="855"/>
      <c r="B3" s="855"/>
      <c r="C3" s="1297" t="s">
        <v>1390</v>
      </c>
      <c r="D3" s="1297"/>
      <c r="E3" s="1297"/>
      <c r="F3" s="1297"/>
      <c r="G3" s="1297"/>
      <c r="H3" s="1297"/>
      <c r="I3" s="1297"/>
      <c r="J3" s="1297"/>
      <c r="K3" s="1297"/>
      <c r="L3" s="1297"/>
      <c r="M3" s="1297"/>
      <c r="N3" s="856"/>
      <c r="O3" s="857"/>
      <c r="Q3" s="175"/>
      <c r="R3" s="175"/>
      <c r="S3" s="175"/>
      <c r="T3" s="175"/>
      <c r="U3" s="175"/>
      <c r="V3" s="175"/>
      <c r="W3" s="175"/>
      <c r="X3" s="175"/>
      <c r="Y3" s="175"/>
      <c r="Z3" s="175"/>
      <c r="AA3" s="175"/>
      <c r="AB3" s="175"/>
      <c r="AC3" s="175"/>
      <c r="AD3" s="175"/>
      <c r="AE3" s="180"/>
      <c r="AF3" s="180"/>
      <c r="AG3" s="180"/>
      <c r="AH3" s="175"/>
    </row>
    <row r="4" spans="1:70" ht="18">
      <c r="A4" s="855"/>
      <c r="B4" s="1306" t="s">
        <v>1346</v>
      </c>
      <c r="C4" s="1307"/>
      <c r="D4" s="1308" t="s">
        <v>1188</v>
      </c>
      <c r="E4" s="1309"/>
      <c r="F4" s="844"/>
      <c r="G4" s="792"/>
      <c r="H4" s="793"/>
      <c r="I4" s="793"/>
      <c r="J4" s="793"/>
      <c r="K4" s="793"/>
      <c r="L4" s="793"/>
      <c r="M4" s="793"/>
      <c r="N4" s="794"/>
      <c r="O4" s="857"/>
      <c r="Q4" s="12">
        <f>IF(D4="Film Production", K7, IF(D4 = "TV Production",D7, "Type Not Entered"))</f>
        <v>0</v>
      </c>
      <c r="AF4" s="13"/>
      <c r="AG4" s="13"/>
    </row>
    <row r="5" spans="1:70" ht="13">
      <c r="A5" s="855"/>
      <c r="B5" s="1298" t="s">
        <v>1258</v>
      </c>
      <c r="C5" s="1299"/>
      <c r="D5" s="1304"/>
      <c r="E5" s="1305"/>
      <c r="F5" s="1019" t="str">
        <f>IF(D4="Film Production","Category of Film by Budget",IF(D4="TV Production","Type of TV Production",""))</f>
        <v>Type of TV Production</v>
      </c>
      <c r="G5" s="829"/>
      <c r="H5" s="1300" t="s">
        <v>1259</v>
      </c>
      <c r="I5" s="1301"/>
      <c r="J5" s="1299"/>
      <c r="K5" s="1020"/>
      <c r="L5" s="1021" t="s">
        <v>740</v>
      </c>
      <c r="M5" s="1302"/>
      <c r="N5" s="1303"/>
      <c r="O5" s="857"/>
      <c r="Q5" s="820" t="str">
        <f>IF(D4="Film Production", "Shooting Day", IF(D4 = "TV Production","Episode", "Type Not Entered"))</f>
        <v>Episode</v>
      </c>
      <c r="R5" s="624" t="s">
        <v>1364</v>
      </c>
      <c r="AF5" s="13"/>
      <c r="AG5" s="13"/>
    </row>
    <row r="6" spans="1:70" ht="13">
      <c r="A6" s="855"/>
      <c r="B6" s="1261" t="s">
        <v>1260</v>
      </c>
      <c r="C6" s="1262"/>
      <c r="D6" s="1289"/>
      <c r="E6" s="1290"/>
      <c r="F6" s="828" t="s">
        <v>1261</v>
      </c>
      <c r="G6" s="965"/>
      <c r="H6" s="1263" t="s">
        <v>1262</v>
      </c>
      <c r="I6" s="1264"/>
      <c r="J6" s="1262"/>
      <c r="K6" s="1005"/>
      <c r="L6" s="701" t="s">
        <v>1263</v>
      </c>
      <c r="M6" s="1265"/>
      <c r="N6" s="1266"/>
      <c r="O6" s="857"/>
    </row>
    <row r="7" spans="1:70" ht="13.5" thickBot="1">
      <c r="A7" s="855"/>
      <c r="B7" s="1269" t="str">
        <f>IF(D4="Film Production","",IF(D4="TV Production","Number of Episodes",""))</f>
        <v>Number of Episodes</v>
      </c>
      <c r="C7" s="1270"/>
      <c r="D7" s="1291"/>
      <c r="E7" s="1292"/>
      <c r="F7" s="845" t="s">
        <v>1264</v>
      </c>
      <c r="G7" s="966"/>
      <c r="H7" s="1271" t="s">
        <v>1265</v>
      </c>
      <c r="I7" s="1272"/>
      <c r="J7" s="1270"/>
      <c r="K7" s="1076">
        <f>SUM(K5:K6)</f>
        <v>0</v>
      </c>
      <c r="L7" s="702" t="s">
        <v>31</v>
      </c>
      <c r="M7" s="1273"/>
      <c r="N7" s="1274"/>
      <c r="O7" s="857"/>
    </row>
    <row r="8" spans="1:70" ht="13" thickBot="1">
      <c r="A8" s="855"/>
      <c r="B8" s="855"/>
      <c r="C8" s="855"/>
      <c r="D8" s="855"/>
      <c r="E8" s="855"/>
      <c r="F8" s="858"/>
      <c r="G8" s="855"/>
      <c r="H8" s="855"/>
      <c r="I8" s="855"/>
      <c r="J8" s="855"/>
      <c r="K8" s="855"/>
      <c r="L8" s="855"/>
      <c r="M8" s="855"/>
      <c r="N8" s="855"/>
      <c r="O8" s="857"/>
    </row>
    <row r="9" spans="1:70" ht="58.5" customHeight="1" thickBot="1">
      <c r="A9" s="855"/>
      <c r="B9" s="1275" t="s">
        <v>1661</v>
      </c>
      <c r="C9" s="1276"/>
      <c r="D9" s="1276"/>
      <c r="E9" s="1276"/>
      <c r="F9" s="1276"/>
      <c r="G9" s="1276"/>
      <c r="H9" s="1276"/>
      <c r="I9" s="1276"/>
      <c r="J9" s="1276"/>
      <c r="K9" s="1277"/>
      <c r="L9" s="1278" t="s">
        <v>1266</v>
      </c>
      <c r="M9" s="1279"/>
      <c r="N9" s="1280"/>
      <c r="O9" s="857"/>
    </row>
    <row r="10" spans="1:70" ht="14.5" thickBot="1">
      <c r="A10" s="855"/>
      <c r="B10" s="1281" t="s">
        <v>1682</v>
      </c>
      <c r="C10" s="1282"/>
      <c r="D10" s="1282"/>
      <c r="E10" s="1282"/>
      <c r="F10" s="1282"/>
      <c r="G10" s="1282"/>
      <c r="H10" s="1282"/>
      <c r="I10" s="1282"/>
      <c r="J10" s="1282"/>
      <c r="K10" s="1283"/>
      <c r="L10" s="703" t="s">
        <v>1267</v>
      </c>
      <c r="M10" s="1287" t="s">
        <v>1268</v>
      </c>
      <c r="N10" s="1288"/>
      <c r="O10" s="857"/>
      <c r="Q10" s="50" t="s">
        <v>482</v>
      </c>
      <c r="R10" s="81" t="b">
        <f>IF(ISERROR(AG18),"Data Input Error",IF(AG14&lt;&gt;SUM(AG15:AG17),IF(AG14&gt;0,"Data Entered Correctly","Data Not Entered")))</f>
        <v>0</v>
      </c>
      <c r="S10" s="82"/>
      <c r="T10" s="642"/>
    </row>
    <row r="11" spans="1:70" ht="18" thickBot="1">
      <c r="A11" s="855"/>
      <c r="B11" s="1284"/>
      <c r="C11" s="1285"/>
      <c r="D11" s="1285"/>
      <c r="E11" s="1285"/>
      <c r="F11" s="1285"/>
      <c r="G11" s="1285"/>
      <c r="H11" s="1285"/>
      <c r="I11" s="1285"/>
      <c r="J11" s="1285"/>
      <c r="K11" s="1286"/>
      <c r="L11" s="704"/>
      <c r="M11" s="705"/>
      <c r="N11" s="706"/>
      <c r="O11" s="857"/>
      <c r="Q11" s="1268"/>
      <c r="R11" s="1268"/>
      <c r="S11" s="1268"/>
      <c r="T11" s="1268"/>
      <c r="U11" s="1268"/>
      <c r="V11" s="1268"/>
      <c r="W11" s="17"/>
      <c r="X11" s="17"/>
      <c r="Y11" s="17"/>
      <c r="Z11" s="17"/>
      <c r="AA11" s="17"/>
      <c r="AB11" s="17"/>
      <c r="AC11" s="17"/>
      <c r="AD11" s="17"/>
    </row>
    <row r="12" spans="1:70" s="588" customFormat="1" ht="13">
      <c r="A12" s="1142"/>
      <c r="B12" s="1143" t="s">
        <v>1269</v>
      </c>
      <c r="C12" s="1144" t="s">
        <v>1270</v>
      </c>
      <c r="D12" s="1145" t="s">
        <v>23</v>
      </c>
      <c r="E12" s="1145" t="s">
        <v>31</v>
      </c>
      <c r="F12" s="1146" t="s">
        <v>1687</v>
      </c>
      <c r="G12" s="1145" t="s">
        <v>678</v>
      </c>
      <c r="H12" s="1310" t="s">
        <v>1271</v>
      </c>
      <c r="I12" s="1311"/>
      <c r="J12" s="1312"/>
      <c r="K12" s="1147" t="s">
        <v>1202</v>
      </c>
      <c r="L12" s="1148" t="s">
        <v>273</v>
      </c>
      <c r="M12" s="1313" t="s">
        <v>1636</v>
      </c>
      <c r="N12" s="1314"/>
      <c r="O12" s="1149"/>
      <c r="Q12" s="1241" t="s">
        <v>488</v>
      </c>
      <c r="R12" s="1241"/>
      <c r="S12" s="1241"/>
      <c r="T12" s="1242"/>
      <c r="U12" s="1241"/>
      <c r="V12" s="1241"/>
      <c r="W12" s="1243" t="s">
        <v>1161</v>
      </c>
      <c r="X12" s="1244"/>
      <c r="Y12" s="1244"/>
      <c r="Z12" s="1244"/>
      <c r="AA12" s="1244"/>
      <c r="AB12" s="1150"/>
      <c r="AC12" s="1150"/>
      <c r="AD12" s="1150"/>
      <c r="AE12" s="1151"/>
      <c r="AF12" s="1245" t="s">
        <v>1164</v>
      </c>
      <c r="AG12" s="1246"/>
      <c r="AH12" s="1247"/>
      <c r="AI12" s="1152"/>
      <c r="AJ12" s="1152"/>
      <c r="AK12" s="1152"/>
      <c r="AL12" s="1152"/>
      <c r="AM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row>
    <row r="13" spans="1:70" ht="49">
      <c r="A13" s="855"/>
      <c r="B13" s="1014" t="s">
        <v>1629</v>
      </c>
      <c r="C13" s="707" t="s">
        <v>1272</v>
      </c>
      <c r="D13" s="708" t="s">
        <v>1273</v>
      </c>
      <c r="E13" s="1015" t="s">
        <v>1630</v>
      </c>
      <c r="F13" s="1022" t="s">
        <v>1274</v>
      </c>
      <c r="G13" s="708" t="s">
        <v>1275</v>
      </c>
      <c r="H13" s="709" t="s">
        <v>1276</v>
      </c>
      <c r="I13" s="709" t="s">
        <v>1277</v>
      </c>
      <c r="J13" s="710" t="s">
        <v>1278</v>
      </c>
      <c r="K13" s="708" t="s">
        <v>1273</v>
      </c>
      <c r="L13" s="750" t="s">
        <v>1279</v>
      </c>
      <c r="M13" s="919" t="s">
        <v>1280</v>
      </c>
      <c r="N13" s="751" t="s">
        <v>17</v>
      </c>
      <c r="O13" s="857"/>
      <c r="Q13" s="46" t="s">
        <v>215</v>
      </c>
      <c r="R13" s="753" t="s">
        <v>1329</v>
      </c>
      <c r="S13" s="753" t="s">
        <v>1328</v>
      </c>
      <c r="T13" s="644" t="s">
        <v>1163</v>
      </c>
      <c r="U13" s="46" t="s">
        <v>244</v>
      </c>
      <c r="V13" s="61" t="s">
        <v>229</v>
      </c>
      <c r="W13" s="639" t="s">
        <v>245</v>
      </c>
      <c r="X13" s="639" t="s">
        <v>246</v>
      </c>
      <c r="Y13" s="639" t="s">
        <v>275</v>
      </c>
      <c r="Z13" s="639" t="s">
        <v>511</v>
      </c>
      <c r="AA13" s="639" t="s">
        <v>298</v>
      </c>
      <c r="AB13" s="619"/>
      <c r="AC13" s="619"/>
      <c r="AD13" s="619"/>
      <c r="AE13" s="17"/>
      <c r="AF13" s="43" t="s">
        <v>402</v>
      </c>
      <c r="AG13" s="47" t="s">
        <v>483</v>
      </c>
      <c r="AH13" s="236" t="s">
        <v>278</v>
      </c>
    </row>
    <row r="14" spans="1:70" ht="13">
      <c r="A14" s="855"/>
      <c r="B14" s="959"/>
      <c r="C14" s="959"/>
      <c r="D14" s="826"/>
      <c r="E14" s="826"/>
      <c r="F14" s="846"/>
      <c r="G14" s="1122"/>
      <c r="H14" s="968"/>
      <c r="I14" s="968"/>
      <c r="J14" s="1016" t="str">
        <f>IF(AND(I14&gt;0,H14&gt;0),I14-H14,"")</f>
        <v/>
      </c>
      <c r="K14" s="827"/>
      <c r="L14" s="1119"/>
      <c r="M14" s="969"/>
      <c r="N14" s="970"/>
      <c r="O14" s="857"/>
      <c r="Q14" s="45" t="str">
        <f>_xlfn.IFNA(IF(ISBLANK(D14),"",IF(AND(D14="USA",ISNUMBER(B14)), VLOOKUP(B14,ElectricityEFs!H:I,2,FALSE),IF(OR(D14="Canada",D14="Australia",D14="USA"),CONCATENATE(D14,E14),D14))), "World")</f>
        <v/>
      </c>
      <c r="R14" s="67" t="str">
        <f>IF(ISBLANK(D14), "", VLOOKUP(Q14,ElecFactor,5,FALSE))</f>
        <v/>
      </c>
      <c r="S14" s="64" t="str">
        <f t="shared" ref="S14:S25" si="0">IF(OR(ISBLANK(D14), ISBLANK(F14)), "", VLOOKUP(VLOOKUP(F14, CBECSTypes, 2, FALSE), CBECSFactors, 2, FALSE))</f>
        <v/>
      </c>
      <c r="T14" s="64" t="str">
        <f>IF(ISBLANK(L14), "", L14)</f>
        <v/>
      </c>
      <c r="U14" s="67" t="str">
        <f>IF(OR(ISBLANK(D14), ISBLANK(F14), ISBLANK(G14)), "", S14*G14*J14/365)</f>
        <v/>
      </c>
      <c r="V14" s="765" t="str">
        <f>IFERROR(IF(OR(ISBLANK(D14), ISBLANK(F14)), "",IF(T14="",  U14*R14,  T14*R14)),0)</f>
        <v/>
      </c>
      <c r="W14" s="640" t="str">
        <f t="shared" ref="W14:W25" si="1">IF(K14="None", 0, IF(ISBLANK(M14), "", (IF(K14="Natural gas", VLOOKUP(N14,NGConvert,2,FALSE),IF(K14="Fuel Oil", VLOOKUP(N14,FOConvert,2,FALSE),""))*M14)))</f>
        <v/>
      </c>
      <c r="X14" s="640" t="str">
        <f>IF(ISBLANK(K14),"",IF(K14="Natural Gas","Cubic Feet",IF(K14="Fuel Oil","Gallons","")))</f>
        <v/>
      </c>
      <c r="Y14" s="640" t="str">
        <f t="shared" ref="Y14:Y25" si="2">IF(ISBLANK(K14), "", IF(K14="None", 0,  VLOOKUP(K14,FuelFactors, 2, FALSE)))</f>
        <v/>
      </c>
      <c r="Z14" s="766" t="str">
        <f t="shared" ref="Z14:Z25" si="3">IF(OR(ISBLANK(D14), ISBLANK(F14), W14&lt;&gt;""), "", VLOOKUP(VLOOKUP(F14, CBECSTypes, 2, FALSE), CBECSFactors, IF(K14="Natural Gas", 3, 4), FALSE)*G14*J14/365)</f>
        <v/>
      </c>
      <c r="AA14" s="772" t="str">
        <f>IFERROR(IF(OR(ISBLANK(D14),ISBLANK(F14)),"",IF(M14&gt;0,W14*Y14,Z14*Y14)), 0)</f>
        <v/>
      </c>
      <c r="AB14" s="620"/>
      <c r="AC14" s="620"/>
      <c r="AD14" s="620"/>
      <c r="AF14" s="65" t="s">
        <v>403</v>
      </c>
      <c r="AG14" s="65">
        <f>SUM(AG15:AG17)</f>
        <v>0</v>
      </c>
      <c r="AH14" s="237">
        <f>SUM(AH15:AH17)</f>
        <v>0</v>
      </c>
    </row>
    <row r="15" spans="1:70" ht="13">
      <c r="A15" s="855"/>
      <c r="B15" s="959"/>
      <c r="C15" s="959"/>
      <c r="D15" s="826"/>
      <c r="E15" s="826"/>
      <c r="F15" s="846"/>
      <c r="G15" s="1122"/>
      <c r="H15" s="968"/>
      <c r="I15" s="968"/>
      <c r="J15" s="1016" t="str">
        <f t="shared" ref="J15:J25" si="4">IF(AND(I15&gt;0,H15&gt;0),I15-H15,"")</f>
        <v/>
      </c>
      <c r="K15" s="827"/>
      <c r="L15" s="1120"/>
      <c r="M15" s="971"/>
      <c r="N15" s="970"/>
      <c r="O15" s="857"/>
      <c r="Q15" s="45" t="str">
        <f>_xlfn.IFNA(IF(ISBLANK(D15),"",IF(AND(D15="USA",ISNUMBER(B15)), VLOOKUP(B15,ElectricityEFs!H:I,2,FALSE),IF(OR(D15="Canada",D15="Australia",D15="USA"),CONCATENATE(D15,E15),D15))), "World")</f>
        <v/>
      </c>
      <c r="R15" s="67" t="str">
        <f t="shared" ref="R15:R25" si="5">IF(ISBLANK(D15), "", VLOOKUP(Q15,ElecFactor,5,FALSE))</f>
        <v/>
      </c>
      <c r="S15" s="64" t="str">
        <f t="shared" si="0"/>
        <v/>
      </c>
      <c r="T15" s="64" t="str">
        <f t="shared" ref="T15:T25" si="6">IF(ISBLANK(L15), "", L15)</f>
        <v/>
      </c>
      <c r="U15" s="67" t="str">
        <f>IF(OR(ISBLANK(D15), ISBLANK(F15), ISBLANK(G15)), "", S15*G15*J15/365)</f>
        <v/>
      </c>
      <c r="V15" s="765" t="str">
        <f t="shared" ref="V15:V25" si="7">IFERROR(IF(OR(ISBLANK(D15), ISBLANK(F15)), "",IF(T15="",  U15*R15,  T15*R15)),0)</f>
        <v/>
      </c>
      <c r="W15" s="640" t="str">
        <f t="shared" si="1"/>
        <v/>
      </c>
      <c r="X15" s="640" t="str">
        <f t="shared" ref="X15:X25" si="8">IF(ISBLANK(K15),"",IF(K15="Natural Gas","Cubic Feet",IF(K15="Fuel Oil","Gallons","")))</f>
        <v/>
      </c>
      <c r="Y15" s="640" t="str">
        <f t="shared" si="2"/>
        <v/>
      </c>
      <c r="Z15" s="766" t="str">
        <f t="shared" si="3"/>
        <v/>
      </c>
      <c r="AA15" s="772" t="str">
        <f t="shared" ref="AA15:AA25" si="9">IFERROR(IF(OR(ISBLANK(D15),ISBLANK(F15)),"",IF(M15&gt;0,W15*Y15,Z15*Y15)), 0)</f>
        <v/>
      </c>
      <c r="AB15" s="620"/>
      <c r="AC15" s="620"/>
      <c r="AD15" s="620"/>
      <c r="AF15" s="69" t="s">
        <v>404</v>
      </c>
      <c r="AG15" s="66">
        <f>SUMIF(T14:T25, "&gt;0",V14:V25 )</f>
        <v>0</v>
      </c>
      <c r="AH15" s="238">
        <f>SUM(T14:T25)</f>
        <v>0</v>
      </c>
    </row>
    <row r="16" spans="1:70" ht="13">
      <c r="A16" s="855"/>
      <c r="B16" s="959"/>
      <c r="C16" s="959"/>
      <c r="D16" s="826"/>
      <c r="E16" s="826"/>
      <c r="F16" s="846"/>
      <c r="G16" s="1122"/>
      <c r="H16" s="968"/>
      <c r="I16" s="968"/>
      <c r="J16" s="1016" t="str">
        <f t="shared" si="4"/>
        <v/>
      </c>
      <c r="K16" s="827"/>
      <c r="L16" s="1119"/>
      <c r="M16" s="969"/>
      <c r="N16" s="970"/>
      <c r="O16" s="857"/>
      <c r="Q16" s="45" t="str">
        <f>_xlfn.IFNA(IF(ISBLANK(D16),"",IF(AND(D16="USA",ISNUMBER(B16)), VLOOKUP(B16,ElectricityEFs!H:I,2,FALSE),IF(OR(D16="Canada",D16="Australia",D16="USA"),CONCATENATE(D16,E16),D16))), "World")</f>
        <v/>
      </c>
      <c r="R16" s="67" t="str">
        <f t="shared" si="5"/>
        <v/>
      </c>
      <c r="S16" s="64" t="str">
        <f t="shared" si="0"/>
        <v/>
      </c>
      <c r="T16" s="64" t="str">
        <f t="shared" si="6"/>
        <v/>
      </c>
      <c r="U16" s="67" t="str">
        <f t="shared" ref="U16:U25" si="10">IF(OR(ISBLANK(D16), ISBLANK(F16), ISBLANK(G16)), "", S16*G16*J16/365)</f>
        <v/>
      </c>
      <c r="V16" s="765" t="str">
        <f t="shared" si="7"/>
        <v/>
      </c>
      <c r="W16" s="640" t="str">
        <f t="shared" si="1"/>
        <v/>
      </c>
      <c r="X16" s="640" t="str">
        <f t="shared" si="8"/>
        <v/>
      </c>
      <c r="Y16" s="640" t="str">
        <f t="shared" si="2"/>
        <v/>
      </c>
      <c r="Z16" s="766" t="str">
        <f t="shared" si="3"/>
        <v/>
      </c>
      <c r="AA16" s="772" t="str">
        <f t="shared" si="9"/>
        <v/>
      </c>
      <c r="AB16" s="620"/>
      <c r="AC16" s="620"/>
      <c r="AD16" s="620"/>
      <c r="AF16" s="69" t="s">
        <v>405</v>
      </c>
      <c r="AG16" s="66">
        <f>SUMIF(U14:U25, "&gt;0",V14:V25 )</f>
        <v>0</v>
      </c>
      <c r="AH16" s="238">
        <f>SUM(U14:U25)</f>
        <v>0</v>
      </c>
    </row>
    <row r="17" spans="1:40" ht="13">
      <c r="A17" s="855"/>
      <c r="B17" s="959"/>
      <c r="C17" s="959"/>
      <c r="D17" s="826"/>
      <c r="E17" s="826"/>
      <c r="F17" s="846"/>
      <c r="G17" s="1122"/>
      <c r="H17" s="968"/>
      <c r="I17" s="968"/>
      <c r="J17" s="1016" t="str">
        <f t="shared" si="4"/>
        <v/>
      </c>
      <c r="K17" s="827"/>
      <c r="L17" s="1120"/>
      <c r="M17" s="971"/>
      <c r="N17" s="972"/>
      <c r="O17" s="857"/>
      <c r="Q17" s="45" t="str">
        <f>_xlfn.IFNA(IF(ISBLANK(D17),"",IF(AND(D17="USA",ISNUMBER(B17)), VLOOKUP(B17,ElectricityEFs!H:I,2,FALSE),IF(OR(D17="Canada",D17="Australia",D17="USA"),CONCATENATE(D17,E17),D17))), "World")</f>
        <v/>
      </c>
      <c r="R17" s="67" t="str">
        <f t="shared" si="5"/>
        <v/>
      </c>
      <c r="S17" s="64" t="str">
        <f t="shared" si="0"/>
        <v/>
      </c>
      <c r="T17" s="64" t="str">
        <f t="shared" si="6"/>
        <v/>
      </c>
      <c r="U17" s="67" t="str">
        <f t="shared" si="10"/>
        <v/>
      </c>
      <c r="V17" s="765" t="str">
        <f t="shared" si="7"/>
        <v/>
      </c>
      <c r="W17" s="640" t="str">
        <f t="shared" si="1"/>
        <v/>
      </c>
      <c r="X17" s="640" t="str">
        <f t="shared" si="8"/>
        <v/>
      </c>
      <c r="Y17" s="640" t="str">
        <f t="shared" si="2"/>
        <v/>
      </c>
      <c r="Z17" s="766" t="str">
        <f t="shared" si="3"/>
        <v/>
      </c>
      <c r="AA17" s="772" t="str">
        <f t="shared" si="9"/>
        <v/>
      </c>
      <c r="AB17" s="620"/>
      <c r="AC17" s="620"/>
      <c r="AD17" s="620"/>
      <c r="AF17" s="69"/>
      <c r="AG17" s="66"/>
      <c r="AH17" s="238"/>
    </row>
    <row r="18" spans="1:40" ht="13">
      <c r="A18" s="855"/>
      <c r="B18" s="959"/>
      <c r="C18" s="959"/>
      <c r="D18" s="826"/>
      <c r="E18" s="826"/>
      <c r="F18" s="846"/>
      <c r="G18" s="1122"/>
      <c r="H18" s="968"/>
      <c r="I18" s="968"/>
      <c r="J18" s="1016" t="str">
        <f t="shared" si="4"/>
        <v/>
      </c>
      <c r="K18" s="827"/>
      <c r="L18" s="1119"/>
      <c r="M18" s="969"/>
      <c r="N18" s="970"/>
      <c r="O18" s="857"/>
      <c r="Q18" s="45" t="str">
        <f>_xlfn.IFNA(IF(ISBLANK(D18),"",IF(AND(D18="USA",ISNUMBER(B18)), VLOOKUP(B18,ElectricityEFs!H:I,2,FALSE),IF(OR(D18="Canada",D18="Australia",D18="USA"),CONCATENATE(D18,E18),D18))), "World")</f>
        <v/>
      </c>
      <c r="R18" s="67" t="str">
        <f t="shared" si="5"/>
        <v/>
      </c>
      <c r="S18" s="64" t="str">
        <f t="shared" si="0"/>
        <v/>
      </c>
      <c r="T18" s="64" t="str">
        <f t="shared" si="6"/>
        <v/>
      </c>
      <c r="U18" s="67" t="str">
        <f t="shared" si="10"/>
        <v/>
      </c>
      <c r="V18" s="765" t="str">
        <f t="shared" si="7"/>
        <v/>
      </c>
      <c r="W18" s="640" t="str">
        <f t="shared" si="1"/>
        <v/>
      </c>
      <c r="X18" s="640" t="str">
        <f t="shared" si="8"/>
        <v/>
      </c>
      <c r="Y18" s="640" t="str">
        <f t="shared" si="2"/>
        <v/>
      </c>
      <c r="Z18" s="766" t="str">
        <f t="shared" si="3"/>
        <v/>
      </c>
      <c r="AA18" s="772" t="str">
        <f t="shared" si="9"/>
        <v/>
      </c>
      <c r="AB18" s="620"/>
      <c r="AC18" s="620"/>
      <c r="AD18" s="620"/>
      <c r="AF18" s="785" t="s">
        <v>1340</v>
      </c>
      <c r="AG18" s="786">
        <f>AG14+AG21</f>
        <v>0</v>
      </c>
    </row>
    <row r="19" spans="1:40" ht="13">
      <c r="A19" s="855"/>
      <c r="B19" s="959"/>
      <c r="C19" s="959"/>
      <c r="D19" s="826"/>
      <c r="E19" s="826"/>
      <c r="F19" s="846"/>
      <c r="G19" s="1122"/>
      <c r="H19" s="968"/>
      <c r="I19" s="968"/>
      <c r="J19" s="1016" t="str">
        <f t="shared" si="4"/>
        <v/>
      </c>
      <c r="K19" s="827"/>
      <c r="L19" s="1119"/>
      <c r="M19" s="969"/>
      <c r="N19" s="970"/>
      <c r="O19" s="857"/>
      <c r="Q19" s="45" t="str">
        <f>_xlfn.IFNA(IF(ISBLANK(D19),"",IF(AND(D19="USA",ISNUMBER(B19)), VLOOKUP(B19,ElectricityEFs!H:I,2,FALSE),IF(OR(D19="Canada",D19="Australia",D19="USA"),CONCATENATE(D19,E19),D19))), "World")</f>
        <v/>
      </c>
      <c r="R19" s="67" t="str">
        <f t="shared" si="5"/>
        <v/>
      </c>
      <c r="S19" s="64" t="str">
        <f t="shared" si="0"/>
        <v/>
      </c>
      <c r="T19" s="64" t="str">
        <f t="shared" si="6"/>
        <v/>
      </c>
      <c r="U19" s="67" t="str">
        <f t="shared" si="10"/>
        <v/>
      </c>
      <c r="V19" s="765" t="str">
        <f t="shared" si="7"/>
        <v/>
      </c>
      <c r="W19" s="640" t="str">
        <f t="shared" si="1"/>
        <v/>
      </c>
      <c r="X19" s="640" t="str">
        <f t="shared" si="8"/>
        <v/>
      </c>
      <c r="Y19" s="640" t="str">
        <f t="shared" si="2"/>
        <v/>
      </c>
      <c r="Z19" s="766" t="str">
        <f t="shared" si="3"/>
        <v/>
      </c>
      <c r="AA19" s="772" t="str">
        <f t="shared" si="9"/>
        <v/>
      </c>
      <c r="AB19" s="620"/>
      <c r="AC19" s="620"/>
      <c r="AD19" s="620"/>
      <c r="AF19" s="1224" t="s">
        <v>1165</v>
      </c>
      <c r="AG19" s="1225"/>
      <c r="AH19" s="1226"/>
    </row>
    <row r="20" spans="1:40" ht="13">
      <c r="A20" s="855"/>
      <c r="B20" s="959"/>
      <c r="C20" s="959"/>
      <c r="D20" s="826"/>
      <c r="E20" s="826"/>
      <c r="F20" s="846"/>
      <c r="G20" s="1122"/>
      <c r="H20" s="968"/>
      <c r="I20" s="968"/>
      <c r="J20" s="1016" t="str">
        <f t="shared" si="4"/>
        <v/>
      </c>
      <c r="K20" s="827"/>
      <c r="L20" s="1119"/>
      <c r="M20" s="969"/>
      <c r="N20" s="970"/>
      <c r="O20" s="857"/>
      <c r="Q20" s="45" t="str">
        <f>_xlfn.IFNA(IF(ISBLANK(D20),"",IF(AND(D20="USA",ISNUMBER(B20)), VLOOKUP(B20,ElectricityEFs!H:I,2,FALSE),IF(OR(D20="Canada",D20="Australia",D20="USA"),CONCATENATE(D20,E20),D20))), "World")</f>
        <v/>
      </c>
      <c r="R20" s="67" t="str">
        <f t="shared" si="5"/>
        <v/>
      </c>
      <c r="S20" s="64" t="str">
        <f t="shared" si="0"/>
        <v/>
      </c>
      <c r="T20" s="64" t="str">
        <f t="shared" si="6"/>
        <v/>
      </c>
      <c r="U20" s="67" t="str">
        <f t="shared" si="10"/>
        <v/>
      </c>
      <c r="V20" s="765" t="str">
        <f t="shared" si="7"/>
        <v/>
      </c>
      <c r="W20" s="640" t="str">
        <f t="shared" si="1"/>
        <v/>
      </c>
      <c r="X20" s="640" t="str">
        <f t="shared" si="8"/>
        <v/>
      </c>
      <c r="Y20" s="640" t="str">
        <f t="shared" si="2"/>
        <v/>
      </c>
      <c r="Z20" s="766" t="str">
        <f t="shared" si="3"/>
        <v/>
      </c>
      <c r="AA20" s="772" t="str">
        <f t="shared" si="9"/>
        <v/>
      </c>
      <c r="AB20" s="620"/>
      <c r="AC20" s="620"/>
      <c r="AD20" s="620"/>
      <c r="AF20" s="645" t="s">
        <v>402</v>
      </c>
      <c r="AG20" s="646" t="s">
        <v>483</v>
      </c>
      <c r="AH20" s="647"/>
    </row>
    <row r="21" spans="1:40" ht="13">
      <c r="A21" s="855"/>
      <c r="B21" s="959"/>
      <c r="C21" s="959"/>
      <c r="D21" s="826"/>
      <c r="E21" s="826"/>
      <c r="F21" s="846"/>
      <c r="G21" s="1122"/>
      <c r="H21" s="968"/>
      <c r="I21" s="968"/>
      <c r="J21" s="1016" t="str">
        <f t="shared" si="4"/>
        <v/>
      </c>
      <c r="K21" s="827"/>
      <c r="L21" s="1119"/>
      <c r="M21" s="969"/>
      <c r="N21" s="970"/>
      <c r="O21" s="857"/>
      <c r="Q21" s="45" t="str">
        <f>_xlfn.IFNA(IF(ISBLANK(D21),"",IF(AND(D21="USA",ISNUMBER(B21)), VLOOKUP(B21,ElectricityEFs!H:I,2,FALSE),IF(OR(D21="Canada",D21="Australia",D21="USA"),CONCATENATE(D21,E21),D21))), "World")</f>
        <v/>
      </c>
      <c r="R21" s="67" t="str">
        <f t="shared" si="5"/>
        <v/>
      </c>
      <c r="S21" s="64" t="str">
        <f t="shared" si="0"/>
        <v/>
      </c>
      <c r="T21" s="64" t="str">
        <f t="shared" si="6"/>
        <v/>
      </c>
      <c r="U21" s="67" t="str">
        <f t="shared" si="10"/>
        <v/>
      </c>
      <c r="V21" s="765" t="str">
        <f t="shared" si="7"/>
        <v/>
      </c>
      <c r="W21" s="640" t="str">
        <f t="shared" si="1"/>
        <v/>
      </c>
      <c r="X21" s="640" t="str">
        <f t="shared" si="8"/>
        <v/>
      </c>
      <c r="Y21" s="640" t="str">
        <f t="shared" si="2"/>
        <v/>
      </c>
      <c r="Z21" s="766" t="str">
        <f t="shared" si="3"/>
        <v/>
      </c>
      <c r="AA21" s="772" t="str">
        <f t="shared" si="9"/>
        <v/>
      </c>
      <c r="AB21" s="620"/>
      <c r="AC21" s="620"/>
      <c r="AD21" s="620"/>
      <c r="AF21" s="648" t="s">
        <v>403</v>
      </c>
      <c r="AG21" s="648">
        <f>SUM(AA14:AA25)</f>
        <v>0</v>
      </c>
      <c r="AH21" s="649"/>
    </row>
    <row r="22" spans="1:40" ht="13">
      <c r="A22" s="855"/>
      <c r="B22" s="959"/>
      <c r="C22" s="959"/>
      <c r="D22" s="826"/>
      <c r="E22" s="826"/>
      <c r="F22" s="846"/>
      <c r="G22" s="1122"/>
      <c r="H22" s="968"/>
      <c r="I22" s="968"/>
      <c r="J22" s="1016" t="str">
        <f t="shared" si="4"/>
        <v/>
      </c>
      <c r="K22" s="827"/>
      <c r="L22" s="1119"/>
      <c r="M22" s="969"/>
      <c r="N22" s="970"/>
      <c r="O22" s="857"/>
      <c r="Q22" s="45" t="str">
        <f>_xlfn.IFNA(IF(ISBLANK(D22),"",IF(AND(D22="USA",ISNUMBER(B22)), VLOOKUP(B22,ElectricityEFs!H:I,2,FALSE),IF(OR(D22="Canada",D22="Australia",D22="USA"),CONCATENATE(D22,E22),D22))), "World")</f>
        <v/>
      </c>
      <c r="R22" s="67" t="str">
        <f t="shared" si="5"/>
        <v/>
      </c>
      <c r="S22" s="64" t="str">
        <f t="shared" si="0"/>
        <v/>
      </c>
      <c r="T22" s="64" t="str">
        <f t="shared" si="6"/>
        <v/>
      </c>
      <c r="U22" s="67" t="str">
        <f t="shared" si="10"/>
        <v/>
      </c>
      <c r="V22" s="765" t="str">
        <f t="shared" si="7"/>
        <v/>
      </c>
      <c r="W22" s="640" t="str">
        <f t="shared" si="1"/>
        <v/>
      </c>
      <c r="X22" s="640" t="str">
        <f t="shared" si="8"/>
        <v/>
      </c>
      <c r="Y22" s="640" t="str">
        <f t="shared" si="2"/>
        <v/>
      </c>
      <c r="Z22" s="766" t="str">
        <f t="shared" si="3"/>
        <v/>
      </c>
      <c r="AA22" s="772" t="str">
        <f t="shared" si="9"/>
        <v/>
      </c>
      <c r="AB22" s="620"/>
      <c r="AC22" s="620"/>
      <c r="AD22" s="620"/>
      <c r="AF22" s="773" t="s">
        <v>1330</v>
      </c>
      <c r="AG22" s="651">
        <f>SUMIF(W14:W25, "&gt;0",AA14:AA25 )</f>
        <v>0</v>
      </c>
      <c r="AH22" s="652"/>
    </row>
    <row r="23" spans="1:40" ht="13">
      <c r="A23" s="855"/>
      <c r="B23" s="959"/>
      <c r="C23" s="959"/>
      <c r="D23" s="826"/>
      <c r="E23" s="826"/>
      <c r="F23" s="846"/>
      <c r="G23" s="1122"/>
      <c r="H23" s="968"/>
      <c r="I23" s="968"/>
      <c r="J23" s="1016" t="str">
        <f t="shared" si="4"/>
        <v/>
      </c>
      <c r="K23" s="827"/>
      <c r="L23" s="1119"/>
      <c r="M23" s="969"/>
      <c r="N23" s="970"/>
      <c r="O23" s="857"/>
      <c r="Q23" s="45" t="str">
        <f>_xlfn.IFNA(IF(ISBLANK(D23),"",IF(AND(D23="USA",ISNUMBER(B23)), VLOOKUP(B23,ElectricityEFs!H:I,2,FALSE),IF(OR(D23="Canada",D23="Australia",D23="USA"),CONCATENATE(D23,E23),D23))), "World")</f>
        <v/>
      </c>
      <c r="R23" s="67" t="str">
        <f t="shared" si="5"/>
        <v/>
      </c>
      <c r="S23" s="64" t="str">
        <f t="shared" si="0"/>
        <v/>
      </c>
      <c r="T23" s="64" t="str">
        <f t="shared" si="6"/>
        <v/>
      </c>
      <c r="U23" s="67" t="str">
        <f t="shared" si="10"/>
        <v/>
      </c>
      <c r="V23" s="765" t="str">
        <f t="shared" si="7"/>
        <v/>
      </c>
      <c r="W23" s="640" t="str">
        <f t="shared" si="1"/>
        <v/>
      </c>
      <c r="X23" s="640" t="str">
        <f t="shared" si="8"/>
        <v/>
      </c>
      <c r="Y23" s="640" t="str">
        <f t="shared" si="2"/>
        <v/>
      </c>
      <c r="Z23" s="766" t="str">
        <f t="shared" si="3"/>
        <v/>
      </c>
      <c r="AA23" s="772" t="str">
        <f t="shared" si="9"/>
        <v/>
      </c>
      <c r="AB23" s="620"/>
      <c r="AC23" s="620"/>
      <c r="AD23" s="620"/>
      <c r="AF23" s="650" t="s">
        <v>405</v>
      </c>
      <c r="AG23" s="651">
        <f>SUMIF(Z14:Z25, "&gt;0",AA14:AA25)</f>
        <v>0</v>
      </c>
      <c r="AH23" s="652"/>
    </row>
    <row r="24" spans="1:40" ht="13">
      <c r="A24" s="855"/>
      <c r="B24" s="959"/>
      <c r="C24" s="959"/>
      <c r="D24" s="826"/>
      <c r="E24" s="826"/>
      <c r="F24" s="846"/>
      <c r="G24" s="1122"/>
      <c r="H24" s="968"/>
      <c r="I24" s="968"/>
      <c r="J24" s="1016" t="str">
        <f t="shared" si="4"/>
        <v/>
      </c>
      <c r="K24" s="827"/>
      <c r="L24" s="1119"/>
      <c r="M24" s="969"/>
      <c r="N24" s="970"/>
      <c r="O24" s="857"/>
      <c r="Q24" s="45" t="str">
        <f>_xlfn.IFNA(IF(ISBLANK(D24),"",IF(AND(D24="USA",ISNUMBER(B24)), VLOOKUP(B24,ElectricityEFs!H:I,2,FALSE),IF(OR(D24="Canada",D24="Australia",D24="USA"),CONCATENATE(D24,E24),D24))), "World")</f>
        <v/>
      </c>
      <c r="R24" s="67" t="str">
        <f t="shared" si="5"/>
        <v/>
      </c>
      <c r="S24" s="64" t="str">
        <f t="shared" si="0"/>
        <v/>
      </c>
      <c r="T24" s="64" t="str">
        <f t="shared" si="6"/>
        <v/>
      </c>
      <c r="U24" s="67" t="str">
        <f t="shared" si="10"/>
        <v/>
      </c>
      <c r="V24" s="765" t="str">
        <f t="shared" si="7"/>
        <v/>
      </c>
      <c r="W24" s="640" t="str">
        <f t="shared" si="1"/>
        <v/>
      </c>
      <c r="X24" s="640" t="str">
        <f t="shared" si="8"/>
        <v/>
      </c>
      <c r="Y24" s="640" t="str">
        <f t="shared" si="2"/>
        <v/>
      </c>
      <c r="Z24" s="766" t="str">
        <f t="shared" si="3"/>
        <v/>
      </c>
      <c r="AA24" s="772" t="str">
        <f t="shared" si="9"/>
        <v/>
      </c>
      <c r="AB24" s="620"/>
      <c r="AC24" s="620"/>
      <c r="AD24" s="620"/>
      <c r="AF24" s="650"/>
      <c r="AG24" s="651"/>
      <c r="AH24" s="652"/>
    </row>
    <row r="25" spans="1:40" ht="13.5" thickBot="1">
      <c r="A25" s="855"/>
      <c r="B25" s="959"/>
      <c r="C25" s="959"/>
      <c r="D25" s="826"/>
      <c r="E25" s="826"/>
      <c r="F25" s="846"/>
      <c r="G25" s="1123"/>
      <c r="H25" s="973"/>
      <c r="I25" s="973"/>
      <c r="J25" s="1016" t="str">
        <f t="shared" si="4"/>
        <v/>
      </c>
      <c r="K25" s="827"/>
      <c r="L25" s="1121"/>
      <c r="M25" s="974"/>
      <c r="N25" s="970"/>
      <c r="O25" s="857"/>
      <c r="Q25" s="45" t="str">
        <f>_xlfn.IFNA(IF(ISBLANK(D25),"",IF(AND(D25="USA",ISNUMBER(B25)), VLOOKUP(B25,ElectricityEFs!H:I,2,FALSE),IF(OR(D25="Canada",D25="Australia",D25="USA"),CONCATENATE(D25,E25),D25))), "World")</f>
        <v/>
      </c>
      <c r="R25" s="67" t="str">
        <f t="shared" si="5"/>
        <v/>
      </c>
      <c r="S25" s="64" t="str">
        <f t="shared" si="0"/>
        <v/>
      </c>
      <c r="T25" s="64" t="str">
        <f t="shared" si="6"/>
        <v/>
      </c>
      <c r="U25" s="67" t="str">
        <f t="shared" si="10"/>
        <v/>
      </c>
      <c r="V25" s="765" t="str">
        <f t="shared" si="7"/>
        <v/>
      </c>
      <c r="W25" s="640" t="str">
        <f t="shared" si="1"/>
        <v/>
      </c>
      <c r="X25" s="640" t="str">
        <f t="shared" si="8"/>
        <v/>
      </c>
      <c r="Y25" s="640" t="str">
        <f t="shared" si="2"/>
        <v/>
      </c>
      <c r="Z25" s="766" t="str">
        <f t="shared" si="3"/>
        <v/>
      </c>
      <c r="AA25" s="772" t="str">
        <f t="shared" si="9"/>
        <v/>
      </c>
      <c r="AB25" s="620"/>
      <c r="AC25" s="620"/>
      <c r="AD25" s="620"/>
    </row>
    <row r="26" spans="1:40" ht="13">
      <c r="A26" s="855"/>
      <c r="B26" s="855"/>
      <c r="C26" s="858"/>
      <c r="D26" s="1077"/>
      <c r="E26" s="1077"/>
      <c r="F26" s="1078"/>
      <c r="G26" s="1079"/>
      <c r="H26" s="1080"/>
      <c r="I26" s="1080"/>
      <c r="J26" s="1081"/>
      <c r="K26" s="1082"/>
      <c r="L26" s="1083"/>
      <c r="M26" s="1083"/>
      <c r="N26" s="1083"/>
      <c r="O26" s="857"/>
      <c r="Q26" s="620"/>
      <c r="R26" s="859"/>
      <c r="S26" s="860"/>
      <c r="T26" s="860"/>
      <c r="U26" s="859"/>
      <c r="V26" s="861"/>
      <c r="W26" s="862"/>
      <c r="X26" s="862"/>
      <c r="Y26" s="862"/>
      <c r="Z26" s="863"/>
      <c r="AA26" s="864"/>
      <c r="AB26" s="620"/>
      <c r="AC26" s="620"/>
      <c r="AD26" s="620"/>
    </row>
    <row r="27" spans="1:40" ht="13" thickBot="1">
      <c r="A27" s="865"/>
      <c r="B27" s="865"/>
      <c r="C27" s="865"/>
      <c r="D27" s="865"/>
      <c r="E27" s="865"/>
      <c r="F27" s="866"/>
      <c r="G27" s="865"/>
      <c r="H27" s="869"/>
      <c r="I27" s="869"/>
      <c r="J27" s="869"/>
      <c r="K27" s="869"/>
      <c r="L27" s="869"/>
      <c r="M27" s="869"/>
      <c r="N27" s="869"/>
      <c r="O27" s="870"/>
      <c r="Q27" s="175"/>
      <c r="R27" s="175"/>
      <c r="S27" s="175"/>
      <c r="T27" s="175"/>
      <c r="U27" s="175"/>
      <c r="V27" s="175"/>
      <c r="W27" s="175"/>
      <c r="X27" s="175"/>
      <c r="Y27" s="175"/>
      <c r="Z27" s="175"/>
      <c r="AA27" s="175"/>
      <c r="AB27" s="620"/>
      <c r="AC27" s="620"/>
      <c r="AD27" s="620"/>
    </row>
    <row r="28" spans="1:40" ht="20">
      <c r="A28" s="865"/>
      <c r="B28" s="865"/>
      <c r="C28" s="1333" t="s">
        <v>1281</v>
      </c>
      <c r="D28" s="1334"/>
      <c r="E28" s="1334"/>
      <c r="F28" s="1335"/>
      <c r="G28" s="867"/>
      <c r="H28" s="871"/>
      <c r="I28" s="871"/>
      <c r="J28" s="1330" t="s">
        <v>1282</v>
      </c>
      <c r="K28" s="1336"/>
      <c r="L28" s="1336"/>
      <c r="M28" s="1336"/>
      <c r="N28" s="1332"/>
      <c r="O28" s="872"/>
      <c r="Q28" s="1353" t="s">
        <v>480</v>
      </c>
      <c r="R28" s="1353"/>
      <c r="S28" s="1353"/>
      <c r="T28" s="1353"/>
      <c r="U28" s="1353"/>
      <c r="W28" s="1353" t="s">
        <v>481</v>
      </c>
      <c r="X28" s="1353"/>
      <c r="Y28" s="175"/>
      <c r="AD28" s="620"/>
      <c r="AF28" s="653" t="s">
        <v>1336</v>
      </c>
      <c r="AG28" s="655"/>
      <c r="AH28" s="654"/>
    </row>
    <row r="29" spans="1:40" ht="54" customHeight="1">
      <c r="A29" s="865"/>
      <c r="B29" s="865"/>
      <c r="C29" s="1337" t="s">
        <v>1283</v>
      </c>
      <c r="D29" s="1338"/>
      <c r="E29" s="1338"/>
      <c r="F29" s="1339"/>
      <c r="G29" s="865"/>
      <c r="H29" s="871"/>
      <c r="I29" s="869"/>
      <c r="J29" s="712" t="s">
        <v>1284</v>
      </c>
      <c r="K29" s="981"/>
      <c r="L29" s="713" t="s">
        <v>1285</v>
      </c>
      <c r="M29" s="1340"/>
      <c r="N29" s="1341"/>
      <c r="O29" s="870"/>
      <c r="Q29" s="303"/>
      <c r="R29" s="303"/>
      <c r="S29" s="303"/>
      <c r="T29" s="303"/>
      <c r="U29" s="303"/>
      <c r="W29" s="780" t="s">
        <v>1335</v>
      </c>
      <c r="X29" s="303"/>
      <c r="Y29" s="175"/>
      <c r="AD29" s="620"/>
      <c r="AF29" s="645" t="s">
        <v>402</v>
      </c>
      <c r="AG29" s="646" t="s">
        <v>483</v>
      </c>
      <c r="AN29" s="219"/>
    </row>
    <row r="30" spans="1:40" ht="24.75" customHeight="1">
      <c r="A30" s="865"/>
      <c r="B30" s="865"/>
      <c r="C30" s="714" t="s">
        <v>638</v>
      </c>
      <c r="D30" s="715" t="s">
        <v>23</v>
      </c>
      <c r="E30" s="715" t="s">
        <v>31</v>
      </c>
      <c r="F30" s="716" t="s">
        <v>1286</v>
      </c>
      <c r="G30" s="865"/>
      <c r="H30" s="871"/>
      <c r="I30" s="869"/>
      <c r="J30" s="1342" t="s">
        <v>1349</v>
      </c>
      <c r="K30" s="1342"/>
      <c r="L30" s="715" t="s">
        <v>1287</v>
      </c>
      <c r="M30" s="1252" t="s">
        <v>1467</v>
      </c>
      <c r="N30" s="1253"/>
      <c r="O30" s="870"/>
      <c r="Q30" s="43" t="s">
        <v>332</v>
      </c>
      <c r="R30" s="54" t="s">
        <v>515</v>
      </c>
      <c r="S30" s="54" t="s">
        <v>514</v>
      </c>
      <c r="T30" s="313" t="s">
        <v>625</v>
      </c>
      <c r="U30" s="133" t="s">
        <v>298</v>
      </c>
      <c r="W30" s="43" t="s">
        <v>402</v>
      </c>
      <c r="X30" s="267" t="s">
        <v>483</v>
      </c>
      <c r="Y30" s="29" t="s">
        <v>459</v>
      </c>
      <c r="Z30" s="777" t="s">
        <v>1343</v>
      </c>
      <c r="AA30" s="44" t="s">
        <v>308</v>
      </c>
      <c r="AB30" s="778" t="s">
        <v>1333</v>
      </c>
      <c r="AC30" s="134" t="s">
        <v>298</v>
      </c>
      <c r="AD30" s="620"/>
      <c r="AF30" s="781" t="s">
        <v>1337</v>
      </c>
      <c r="AG30" s="648">
        <f>AC31+SUM(AC36:AC39)</f>
        <v>0</v>
      </c>
      <c r="AN30" s="219"/>
    </row>
    <row r="31" spans="1:40" ht="13">
      <c r="A31" s="865"/>
      <c r="B31" s="865"/>
      <c r="C31" s="311"/>
      <c r="D31" s="976"/>
      <c r="E31" s="977"/>
      <c r="F31" s="967"/>
      <c r="G31" s="865"/>
      <c r="H31" s="871"/>
      <c r="I31" s="869"/>
      <c r="J31" s="1365" t="s">
        <v>1348</v>
      </c>
      <c r="K31" s="1366"/>
      <c r="L31" s="1206"/>
      <c r="M31" s="1250" t="s">
        <v>1331</v>
      </c>
      <c r="N31" s="1251"/>
      <c r="O31" s="870"/>
      <c r="Q31" s="38" t="str">
        <f xml:space="preserve"> IF(OR(D31="USA", D31="Canada", D31= "Australia"), "StatesList", "")</f>
        <v/>
      </c>
      <c r="R31" s="39" t="str">
        <f>IF(ISBLANK(D31),"",IF(OR(D31="USA",D31="Australia",D31="Canada"),VLOOKUP(CONCATENATE(D31,E31),ElecFactor,5,FALSE),VLOOKUP(D31,ElecFactor,5,FALSE)))</f>
        <v/>
      </c>
      <c r="S31" s="40" t="str">
        <f t="shared" ref="S31:S39" si="11">IF(ISTEXT(C31),VLOOKUP(C31, HotelFactors, 4, FALSE),"")</f>
        <v/>
      </c>
      <c r="T31" s="41" t="str">
        <f>IF(ISBLANK(C31),"",(F31/365))</f>
        <v/>
      </c>
      <c r="U31" s="42" t="str">
        <f>IF(AND(ISBLANK(C31), ISBLANK(F31)), "", R31*S31*T31)</f>
        <v/>
      </c>
      <c r="W31" s="48" t="s">
        <v>403</v>
      </c>
      <c r="X31" s="268" t="e">
        <f>SUM(U31:U48)</f>
        <v>#VALUE!</v>
      </c>
      <c r="Y31" s="175"/>
      <c r="Z31" s="776">
        <f>L31</f>
        <v>0</v>
      </c>
      <c r="AA31" s="45" t="s">
        <v>1171</v>
      </c>
      <c r="AB31" s="139">
        <f>VLOOKUP(AA31, ComTravelEF, 2, FALSE)</f>
        <v>0.16700771646488058</v>
      </c>
      <c r="AC31" s="135">
        <f>Z31*AB31</f>
        <v>0</v>
      </c>
      <c r="AD31" s="620"/>
      <c r="AF31" s="781" t="s">
        <v>1338</v>
      </c>
      <c r="AG31" s="648">
        <f>SUM(AC32:AC35)</f>
        <v>0</v>
      </c>
      <c r="AN31" s="219"/>
    </row>
    <row r="32" spans="1:40" ht="13">
      <c r="A32" s="865"/>
      <c r="B32" s="865"/>
      <c r="C32" s="311"/>
      <c r="D32" s="976"/>
      <c r="E32" s="977"/>
      <c r="F32" s="967"/>
      <c r="G32" s="865"/>
      <c r="H32" s="871"/>
      <c r="I32" s="869"/>
      <c r="J32" s="1254" t="s">
        <v>1289</v>
      </c>
      <c r="K32" s="1255"/>
      <c r="L32" s="1206"/>
      <c r="M32" s="1250" t="s">
        <v>1290</v>
      </c>
      <c r="N32" s="1251"/>
      <c r="O32" s="870"/>
      <c r="Q32" s="38" t="str">
        <f t="shared" ref="Q32:Q39" si="12" xml:space="preserve"> IF(OR(D32="USA", D32="Canada", D32= "Australia"), "StatesList", "")</f>
        <v/>
      </c>
      <c r="R32" s="39" t="str">
        <f>IF(ISBLANK(D32),"",IF(OR(D32="USA",D32="Australia",D32="Canada"),VLOOKUP(CONCATENATE(D32,E32),ElecFactor,5,FALSE),VLOOKUP(D32,ElecFactor,5,FALSE)))</f>
        <v/>
      </c>
      <c r="S32" s="40" t="str">
        <f t="shared" si="11"/>
        <v/>
      </c>
      <c r="T32" s="41" t="str">
        <f t="shared" ref="T32:T39" si="13">IF(ISBLANK(C32),"",(F32/365))</f>
        <v/>
      </c>
      <c r="U32" s="42" t="str">
        <f t="shared" ref="U32:U39" si="14">IF(AND(ISBLANK(C32), ISBLANK(F32)), "", R32*S32*T32)</f>
        <v/>
      </c>
      <c r="X32" s="30"/>
      <c r="Y32" s="175"/>
      <c r="Z32" s="45">
        <f>L32*ComTravel!J5</f>
        <v>0</v>
      </c>
      <c r="AA32" s="775" t="s">
        <v>77</v>
      </c>
      <c r="AB32" s="139">
        <f>VLOOKUP(AD32,FuelEFs!A:C,2,FALSE)</f>
        <v>8.8244105510185484</v>
      </c>
      <c r="AC32" s="135">
        <f t="shared" ref="AC32:AC39" si="15">Z32*AB32</f>
        <v>0</v>
      </c>
      <c r="AD32" s="1176" t="s">
        <v>419</v>
      </c>
      <c r="AF32" s="781" t="s">
        <v>1339</v>
      </c>
      <c r="AG32" s="782">
        <f>SUM(AG30:AG31)</f>
        <v>0</v>
      </c>
      <c r="AN32" s="219"/>
    </row>
    <row r="33" spans="1:40" ht="13">
      <c r="A33" s="865"/>
      <c r="B33" s="865"/>
      <c r="C33" s="311"/>
      <c r="D33" s="976"/>
      <c r="E33" s="977"/>
      <c r="F33" s="967"/>
      <c r="G33" s="865"/>
      <c r="H33" s="871"/>
      <c r="I33" s="869"/>
      <c r="J33" s="1254" t="s">
        <v>1291</v>
      </c>
      <c r="K33" s="1255"/>
      <c r="L33" s="1206"/>
      <c r="M33" s="1250" t="s">
        <v>1288</v>
      </c>
      <c r="N33" s="1251"/>
      <c r="O33" s="870"/>
      <c r="Q33" s="38" t="str">
        <f t="shared" si="12"/>
        <v/>
      </c>
      <c r="R33" s="39" t="str">
        <f t="shared" ref="R33:R39" si="16">IF(ISBLANK(D33),"",IF(OR(D33="USA",D33="Australia",D33="Canada"),VLOOKUP(CONCATENATE(D33,E33),ElecFactor,5,FALSE),VLOOKUP(D33,ElecFactor,5,FALSE)))</f>
        <v/>
      </c>
      <c r="S33" s="40" t="str">
        <f t="shared" si="11"/>
        <v/>
      </c>
      <c r="T33" s="41" t="str">
        <f t="shared" si="13"/>
        <v/>
      </c>
      <c r="U33" s="42" t="str">
        <f t="shared" si="14"/>
        <v/>
      </c>
      <c r="X33" s="31"/>
      <c r="Y33" s="108">
        <v>4</v>
      </c>
      <c r="Z33" s="45">
        <f>L33/VLOOKUP(AA33, AirFactors, 4, FALSE)</f>
        <v>0</v>
      </c>
      <c r="AA33" s="26" t="s">
        <v>453</v>
      </c>
      <c r="AB33" s="139">
        <f>VLOOKUP(AD33,FuelEFs!A:C,2,FALSE)</f>
        <v>9.6251226454492613</v>
      </c>
      <c r="AC33" s="135">
        <f t="shared" si="15"/>
        <v>0</v>
      </c>
      <c r="AD33" s="1176" t="s">
        <v>422</v>
      </c>
      <c r="AN33" s="219"/>
    </row>
    <row r="34" spans="1:40" ht="13">
      <c r="A34" s="865"/>
      <c r="B34" s="865"/>
      <c r="C34" s="311"/>
      <c r="D34" s="976"/>
      <c r="E34" s="977"/>
      <c r="F34" s="967"/>
      <c r="G34" s="865"/>
      <c r="H34" s="871"/>
      <c r="I34" s="869"/>
      <c r="J34" s="1254" t="s">
        <v>1292</v>
      </c>
      <c r="K34" s="1255"/>
      <c r="L34" s="1206"/>
      <c r="M34" s="1250" t="s">
        <v>1288</v>
      </c>
      <c r="N34" s="1251"/>
      <c r="O34" s="870"/>
      <c r="Q34" s="38" t="str">
        <f t="shared" si="12"/>
        <v/>
      </c>
      <c r="R34" s="39" t="str">
        <f t="shared" si="16"/>
        <v/>
      </c>
      <c r="S34" s="40" t="str">
        <f t="shared" si="11"/>
        <v/>
      </c>
      <c r="T34" s="41" t="str">
        <f t="shared" si="13"/>
        <v/>
      </c>
      <c r="U34" s="42" t="str">
        <f t="shared" si="14"/>
        <v/>
      </c>
      <c r="X34" s="31"/>
      <c r="Y34" s="108">
        <v>1.3</v>
      </c>
      <c r="Z34" s="45">
        <f>L34/VLOOKUP(AA34, AirFactors, 4, FALSE)</f>
        <v>0</v>
      </c>
      <c r="AA34" s="26" t="s">
        <v>452</v>
      </c>
      <c r="AB34" s="139">
        <f>VLOOKUP(AD34,FuelEFs!A:C,2,FALSE)</f>
        <v>9.6251226454492613</v>
      </c>
      <c r="AC34" s="135">
        <f t="shared" si="15"/>
        <v>0</v>
      </c>
      <c r="AD34" s="779" t="s">
        <v>1334</v>
      </c>
      <c r="AN34" s="219"/>
    </row>
    <row r="35" spans="1:40" ht="13">
      <c r="A35" s="865"/>
      <c r="B35" s="865"/>
      <c r="C35" s="311"/>
      <c r="D35" s="976"/>
      <c r="E35" s="977"/>
      <c r="F35" s="967">
        <v>2</v>
      </c>
      <c r="G35" s="867"/>
      <c r="H35" s="871"/>
      <c r="I35" s="871"/>
      <c r="J35" s="1254" t="s">
        <v>456</v>
      </c>
      <c r="K35" s="1255"/>
      <c r="L35" s="1206"/>
      <c r="M35" s="1250" t="s">
        <v>1288</v>
      </c>
      <c r="N35" s="1251"/>
      <c r="O35" s="870"/>
      <c r="Q35" s="38" t="str">
        <f t="shared" si="12"/>
        <v/>
      </c>
      <c r="R35" s="39" t="str">
        <f t="shared" si="16"/>
        <v/>
      </c>
      <c r="S35" s="40" t="str">
        <f t="shared" si="11"/>
        <v/>
      </c>
      <c r="T35" s="41" t="str">
        <f t="shared" si="13"/>
        <v/>
      </c>
      <c r="U35" s="42" t="e">
        <f t="shared" si="14"/>
        <v>#VALUE!</v>
      </c>
      <c r="X35" s="31"/>
      <c r="Y35" s="108">
        <v>0.4</v>
      </c>
      <c r="Z35" s="45">
        <f>L35/VLOOKUP(AA35, AirFactors, 4, FALSE)</f>
        <v>0</v>
      </c>
      <c r="AA35" s="26" t="s">
        <v>456</v>
      </c>
      <c r="AB35" s="139">
        <f>VLOOKUP(AD35,FuelEFs!A:C,2,FALSE)</f>
        <v>9.6251226454492613</v>
      </c>
      <c r="AC35" s="135">
        <f>Z35*AB35</f>
        <v>0</v>
      </c>
      <c r="AD35" s="779" t="s">
        <v>1334</v>
      </c>
      <c r="AN35" s="219"/>
    </row>
    <row r="36" spans="1:40" ht="13">
      <c r="A36" s="865"/>
      <c r="B36" s="865"/>
      <c r="C36" s="311"/>
      <c r="D36" s="976"/>
      <c r="E36" s="977"/>
      <c r="F36" s="967"/>
      <c r="G36" s="865"/>
      <c r="H36" s="869"/>
      <c r="I36" s="869"/>
      <c r="J36" s="1248" t="s">
        <v>1137</v>
      </c>
      <c r="K36" s="1249"/>
      <c r="L36" s="1206"/>
      <c r="M36" s="1250" t="s">
        <v>1347</v>
      </c>
      <c r="N36" s="1251"/>
      <c r="O36" s="870"/>
      <c r="Q36" s="38" t="str">
        <f xml:space="preserve"> IF(OR(D36="USA", D36="Canada", D36= "Australia"), "StatesList", "")</f>
        <v/>
      </c>
      <c r="R36" s="39" t="str">
        <f>IF(ISBLANK(D36),"",IF(OR(D36="USA",D36="Australia",D36="Canada"),VLOOKUP(CONCATENATE(D36,E36),ElecFactor,5,FALSE),VLOOKUP(D36,ElecFactor,5,FALSE)))</f>
        <v/>
      </c>
      <c r="S36" s="40" t="str">
        <f t="shared" si="11"/>
        <v/>
      </c>
      <c r="T36" s="41" t="str">
        <f t="shared" si="13"/>
        <v/>
      </c>
      <c r="U36" s="42" t="str">
        <f t="shared" si="14"/>
        <v/>
      </c>
      <c r="X36" s="31"/>
      <c r="Y36" s="175"/>
      <c r="Z36" s="45">
        <f>L35</f>
        <v>0</v>
      </c>
      <c r="AA36" s="795" t="s">
        <v>1137</v>
      </c>
      <c r="AB36" s="139">
        <f>ComTravel!B10</f>
        <v>5.7072107946781213E-2</v>
      </c>
      <c r="AC36" s="135">
        <f t="shared" si="15"/>
        <v>0</v>
      </c>
      <c r="AD36" s="620"/>
      <c r="AN36" s="219"/>
    </row>
    <row r="37" spans="1:40" ht="13">
      <c r="A37" s="865"/>
      <c r="B37" s="865"/>
      <c r="C37" s="311"/>
      <c r="D37" s="976"/>
      <c r="E37" s="977"/>
      <c r="F37" s="967"/>
      <c r="G37" s="865"/>
      <c r="H37" s="869"/>
      <c r="I37" s="869"/>
      <c r="J37" s="815" t="s">
        <v>1138</v>
      </c>
      <c r="K37" s="841"/>
      <c r="L37" s="1206"/>
      <c r="M37" s="1204" t="s">
        <v>1347</v>
      </c>
      <c r="N37" s="840"/>
      <c r="O37" s="870"/>
      <c r="Q37" s="38" t="str">
        <f xml:space="preserve"> IF(OR(D37="USA", D37="Canada", D37= "Australia"), "StatesList", "")</f>
        <v/>
      </c>
      <c r="R37" s="39" t="str">
        <f>IF(ISBLANK(D37),"",IF(OR(D37="USA",D37="Australia",D37="Canada"),VLOOKUP(CONCATENATE(D37,E37),ElecFactor,5,FALSE),VLOOKUP(D37,ElecFactor,5,FALSE)))</f>
        <v/>
      </c>
      <c r="S37" s="40" t="str">
        <f t="shared" si="11"/>
        <v/>
      </c>
      <c r="T37" s="41" t="str">
        <f t="shared" si="13"/>
        <v/>
      </c>
      <c r="U37" s="42" t="str">
        <f t="shared" si="14"/>
        <v/>
      </c>
      <c r="X37" s="31"/>
      <c r="Z37" s="45">
        <f>L36</f>
        <v>0</v>
      </c>
      <c r="AA37" s="795" t="s">
        <v>1138</v>
      </c>
      <c r="AB37" s="139">
        <f>ComTravel!B11</f>
        <v>7.1761901872107381E-3</v>
      </c>
      <c r="AC37" s="135">
        <f t="shared" si="15"/>
        <v>0</v>
      </c>
      <c r="AD37" s="620"/>
      <c r="AN37" s="219"/>
    </row>
    <row r="38" spans="1:40" ht="12.75" customHeight="1">
      <c r="A38" s="865"/>
      <c r="B38" s="865"/>
      <c r="C38" s="975"/>
      <c r="D38" s="976"/>
      <c r="E38" s="977"/>
      <c r="F38" s="967"/>
      <c r="G38" s="865"/>
      <c r="H38" s="869"/>
      <c r="I38" s="869"/>
      <c r="J38" s="815" t="s">
        <v>1139</v>
      </c>
      <c r="K38" s="841"/>
      <c r="L38" s="1206"/>
      <c r="M38" s="1204" t="s">
        <v>1347</v>
      </c>
      <c r="N38" s="840"/>
      <c r="O38" s="870"/>
      <c r="Q38" s="38" t="str">
        <f t="shared" si="12"/>
        <v/>
      </c>
      <c r="R38" s="39" t="str">
        <f t="shared" si="16"/>
        <v/>
      </c>
      <c r="S38" s="40" t="str">
        <f t="shared" si="11"/>
        <v/>
      </c>
      <c r="T38" s="41" t="str">
        <f t="shared" si="13"/>
        <v/>
      </c>
      <c r="U38" s="42" t="str">
        <f t="shared" si="14"/>
        <v/>
      </c>
      <c r="X38" s="31"/>
      <c r="Y38" s="175"/>
      <c r="Z38" s="45">
        <f>L37</f>
        <v>0</v>
      </c>
      <c r="AA38" s="795" t="s">
        <v>1139</v>
      </c>
      <c r="AB38" s="139">
        <f>ComTravel!B12</f>
        <v>4.6032496310464438E-2</v>
      </c>
      <c r="AC38" s="135">
        <f t="shared" si="15"/>
        <v>0</v>
      </c>
      <c r="AD38"/>
      <c r="AE38"/>
      <c r="AF38"/>
      <c r="AG38"/>
      <c r="AH38"/>
      <c r="AN38" s="219"/>
    </row>
    <row r="39" spans="1:40" ht="13.5" thickBot="1">
      <c r="A39" s="865"/>
      <c r="B39" s="865"/>
      <c r="C39" s="975"/>
      <c r="D39" s="976"/>
      <c r="E39" s="977"/>
      <c r="F39" s="967"/>
      <c r="G39" s="865"/>
      <c r="H39" s="869"/>
      <c r="I39" s="869"/>
      <c r="J39" s="842" t="s">
        <v>1131</v>
      </c>
      <c r="K39" s="843"/>
      <c r="L39" s="1205"/>
      <c r="M39" s="839" t="s">
        <v>1347</v>
      </c>
      <c r="N39" s="840"/>
      <c r="O39" s="870"/>
      <c r="Q39" s="38" t="str">
        <f t="shared" si="12"/>
        <v/>
      </c>
      <c r="R39" s="39" t="str">
        <f t="shared" si="16"/>
        <v/>
      </c>
      <c r="S39" s="40" t="str">
        <f t="shared" si="11"/>
        <v/>
      </c>
      <c r="T39" s="41" t="str">
        <f t="shared" si="13"/>
        <v/>
      </c>
      <c r="U39" s="42" t="str">
        <f t="shared" si="14"/>
        <v/>
      </c>
      <c r="X39" s="31"/>
      <c r="Y39" s="175"/>
      <c r="Z39" s="45">
        <f>L38</f>
        <v>0</v>
      </c>
      <c r="AA39" s="796" t="s">
        <v>1131</v>
      </c>
      <c r="AB39" s="139">
        <f>ComTravel!B13</f>
        <v>0.18136998015563599</v>
      </c>
      <c r="AC39" s="135">
        <f t="shared" si="15"/>
        <v>0</v>
      </c>
      <c r="AD39"/>
      <c r="AE39"/>
      <c r="AF39"/>
      <c r="AG39"/>
      <c r="AH39"/>
      <c r="AN39" s="219"/>
    </row>
    <row r="40" spans="1:40" ht="13.5" thickBot="1">
      <c r="A40" s="865"/>
      <c r="B40" s="865"/>
      <c r="C40" s="975"/>
      <c r="D40" s="976"/>
      <c r="E40" s="977"/>
      <c r="F40" s="967"/>
      <c r="G40" s="865"/>
      <c r="H40" s="869"/>
      <c r="I40" s="869"/>
      <c r="J40" s="869"/>
      <c r="K40" s="869"/>
      <c r="L40" s="869"/>
      <c r="M40" s="869"/>
      <c r="N40" s="869"/>
      <c r="O40" s="869"/>
      <c r="AD40"/>
      <c r="AE40"/>
      <c r="AF40"/>
      <c r="AG40"/>
      <c r="AH40"/>
      <c r="AN40" s="219"/>
    </row>
    <row r="41" spans="1:40" ht="18.5" thickBot="1">
      <c r="A41" s="865"/>
      <c r="B41" s="865"/>
      <c r="C41" s="975"/>
      <c r="D41" s="976"/>
      <c r="E41" s="977"/>
      <c r="F41" s="967"/>
      <c r="G41" s="865"/>
      <c r="H41" s="869"/>
      <c r="I41" s="869"/>
      <c r="J41" s="1330" t="s">
        <v>822</v>
      </c>
      <c r="K41" s="1331"/>
      <c r="L41" s="1331"/>
      <c r="M41" s="1331"/>
      <c r="N41" s="1332"/>
      <c r="O41" s="870"/>
      <c r="Q41" s="38" t="str">
        <f t="shared" ref="Q41:Q46" si="17" xml:space="preserve"> IF(OR(D40="USA", D40="Canada", D40= "Australia"), "StatesList", "")</f>
        <v/>
      </c>
      <c r="R41" s="39" t="str">
        <f t="shared" ref="R41:R46" si="18">IF(ISBLANK(D40),"",IF(OR(D40="USA",D40="Australia",D40="Canada"),VLOOKUP(CONCATENATE(D40,E40),ElecFactor,5,FALSE),VLOOKUP(D40,ElecFactor,5,FALSE)))</f>
        <v/>
      </c>
      <c r="S41" s="40" t="str">
        <f t="shared" ref="S41:S46" si="19">IF(ISTEXT(C40),VLOOKUP(C40, HotelFactors, 4, FALSE),"")</f>
        <v/>
      </c>
      <c r="T41" s="41" t="str">
        <f t="shared" ref="T41:T46" si="20">IF(ISBLANK(C40),"",(F40/365))</f>
        <v/>
      </c>
      <c r="U41" s="42" t="str">
        <f t="shared" ref="U41:U46" si="21">IF(AND(ISBLANK(C40), ISBLANK(F40)), "", R41*S41*T41)</f>
        <v/>
      </c>
      <c r="X41" s="31"/>
      <c r="Y41" s="175"/>
      <c r="AC41"/>
      <c r="AD41"/>
      <c r="AE41"/>
      <c r="AF41"/>
      <c r="AG41"/>
      <c r="AH41"/>
      <c r="AN41" s="219"/>
    </row>
    <row r="42" spans="1:40" ht="13.5" thickBot="1">
      <c r="A42" s="865"/>
      <c r="B42" s="865"/>
      <c r="C42" s="975"/>
      <c r="D42" s="976"/>
      <c r="E42" s="977"/>
      <c r="F42" s="967"/>
      <c r="G42" s="867"/>
      <c r="H42" s="869"/>
      <c r="I42" s="869"/>
      <c r="J42" s="1326" t="s">
        <v>823</v>
      </c>
      <c r="K42" s="1327"/>
      <c r="L42" s="888" t="s">
        <v>677</v>
      </c>
      <c r="M42" s="888" t="s">
        <v>17</v>
      </c>
      <c r="N42" s="889" t="s">
        <v>805</v>
      </c>
      <c r="O42" s="870"/>
      <c r="Q42" s="38" t="str">
        <f t="shared" si="17"/>
        <v/>
      </c>
      <c r="R42" s="39" t="str">
        <f t="shared" si="18"/>
        <v/>
      </c>
      <c r="S42" s="40" t="str">
        <f t="shared" si="19"/>
        <v/>
      </c>
      <c r="T42" s="41" t="str">
        <f t="shared" si="20"/>
        <v/>
      </c>
      <c r="U42" s="42" t="str">
        <f t="shared" si="21"/>
        <v/>
      </c>
      <c r="V42" s="219"/>
      <c r="W42" s="219" t="str">
        <f>IF(SUM(V42:V47) = 0, "No Data Entered", "Data Entered Correctly")</f>
        <v>No Data Entered</v>
      </c>
      <c r="X42" s="375" t="s">
        <v>807</v>
      </c>
      <c r="Y42" s="424" t="str">
        <f>IF(ISBLANK(L43), "",ROUND(L43*VLOOKUP( M43,WasteConversions, 2, FALSE)/Z42, 0))</f>
        <v/>
      </c>
      <c r="Z42" s="512">
        <v>1.3</v>
      </c>
      <c r="AA42" t="str">
        <f>IF(W42 = "Data Entered Correctly", "Your production donated the following materials:", "Your production recorded no donations.")</f>
        <v>Your production recorded no donations.</v>
      </c>
      <c r="AB42"/>
      <c r="AC42" s="31"/>
      <c r="AD42"/>
      <c r="AE42"/>
      <c r="AF42"/>
      <c r="AG42"/>
      <c r="AH42"/>
      <c r="AN42" s="219"/>
    </row>
    <row r="43" spans="1:40" ht="13">
      <c r="A43" s="865"/>
      <c r="B43" s="865"/>
      <c r="C43" s="975"/>
      <c r="D43" s="976"/>
      <c r="E43" s="977"/>
      <c r="F43" s="967"/>
      <c r="G43" s="865"/>
      <c r="H43" s="869"/>
      <c r="I43" s="869"/>
      <c r="J43" s="885" t="s">
        <v>702</v>
      </c>
      <c r="K43" s="886"/>
      <c r="L43" s="983"/>
      <c r="M43" s="887" t="s">
        <v>753</v>
      </c>
      <c r="N43" s="982"/>
      <c r="O43" s="870"/>
      <c r="Q43" s="38" t="str">
        <f t="shared" si="17"/>
        <v/>
      </c>
      <c r="R43" s="39" t="str">
        <f t="shared" si="18"/>
        <v/>
      </c>
      <c r="S43" s="40" t="str">
        <f t="shared" si="19"/>
        <v/>
      </c>
      <c r="T43" s="41" t="str">
        <f t="shared" si="20"/>
        <v/>
      </c>
      <c r="U43" s="42" t="str">
        <f t="shared" si="21"/>
        <v/>
      </c>
      <c r="V43">
        <f>IF(L43&gt;0,1,)</f>
        <v>0</v>
      </c>
      <c r="W43" s="219">
        <f>V43</f>
        <v>0</v>
      </c>
      <c r="X43" s="370" t="str">
        <f>IF(ISBLANK(L43), "", CONCATENATE("Recovered Food:",Y42, " meals"))</f>
        <v/>
      </c>
      <c r="Y43" s="370"/>
      <c r="Z43" s="351" t="str">
        <f>IF(SUM(K43:K48)=0, "", SUM(K43:K48))</f>
        <v/>
      </c>
      <c r="AA43" s="219">
        <v>1</v>
      </c>
      <c r="AB43" s="219" t="str">
        <f>IFERROR(VLOOKUP(AA43, $W$43:$X$48, 2, FALSE), "")</f>
        <v/>
      </c>
      <c r="AC43" s="31"/>
      <c r="AD43"/>
      <c r="AE43"/>
      <c r="AF43"/>
      <c r="AG43"/>
      <c r="AH43"/>
      <c r="AN43" s="219"/>
    </row>
    <row r="44" spans="1:40" ht="13">
      <c r="A44" s="865"/>
      <c r="B44" s="865"/>
      <c r="C44" s="975"/>
      <c r="D44" s="976"/>
      <c r="E44" s="977"/>
      <c r="F44" s="967"/>
      <c r="G44" s="868"/>
      <c r="H44" s="869"/>
      <c r="I44" s="869"/>
      <c r="J44" s="1259" t="s">
        <v>703</v>
      </c>
      <c r="K44" s="1260"/>
      <c r="L44" s="983"/>
      <c r="M44" s="887"/>
      <c r="N44" s="984"/>
      <c r="O44" s="870"/>
      <c r="Q44" s="38" t="str">
        <f t="shared" si="17"/>
        <v/>
      </c>
      <c r="R44" s="39" t="str">
        <f t="shared" si="18"/>
        <v/>
      </c>
      <c r="S44" s="40" t="str">
        <f t="shared" si="19"/>
        <v/>
      </c>
      <c r="T44" s="41" t="str">
        <f t="shared" si="20"/>
        <v/>
      </c>
      <c r="U44" s="42" t="str">
        <f t="shared" si="21"/>
        <v/>
      </c>
      <c r="V44">
        <f>IF(L44&gt;0,1,)</f>
        <v>0</v>
      </c>
      <c r="W44" s="219">
        <f>V44+W43</f>
        <v>0</v>
      </c>
      <c r="X44" s="370" t="str">
        <f>IF(ISBLANK(L44),"",CONCATENATE(J44,": ",L44," ",M44,""))</f>
        <v/>
      </c>
      <c r="Y44" s="370"/>
      <c r="Z44" s="143" t="s">
        <v>806</v>
      </c>
      <c r="AA44" s="219">
        <v>2</v>
      </c>
      <c r="AB44" s="219" t="str">
        <f>IFERROR(VLOOKUP(AA44, $W$43:$X$48, 2, FALSE), "")</f>
        <v/>
      </c>
      <c r="AC44" s="31"/>
      <c r="AD44"/>
      <c r="AE44"/>
      <c r="AF44"/>
      <c r="AG44"/>
      <c r="AH44"/>
      <c r="AN44" s="219"/>
    </row>
    <row r="45" spans="1:40" ht="13">
      <c r="A45" s="865"/>
      <c r="B45" s="865"/>
      <c r="C45" s="975"/>
      <c r="D45" s="976"/>
      <c r="E45" s="977"/>
      <c r="F45" s="967"/>
      <c r="G45" s="865"/>
      <c r="H45" s="869"/>
      <c r="I45" s="869"/>
      <c r="J45" s="1259" t="s">
        <v>704</v>
      </c>
      <c r="K45" s="1260"/>
      <c r="L45" s="983"/>
      <c r="M45" s="887"/>
      <c r="N45" s="984"/>
      <c r="O45" s="870"/>
      <c r="Q45" s="38" t="str">
        <f t="shared" si="17"/>
        <v/>
      </c>
      <c r="R45" s="39" t="str">
        <f t="shared" si="18"/>
        <v/>
      </c>
      <c r="S45" s="40" t="str">
        <f t="shared" si="19"/>
        <v/>
      </c>
      <c r="T45" s="41" t="str">
        <f t="shared" si="20"/>
        <v/>
      </c>
      <c r="U45" s="42" t="str">
        <f t="shared" si="21"/>
        <v/>
      </c>
      <c r="V45">
        <f t="shared" ref="V45:V47" si="22">IF(L45&gt;0,1,)</f>
        <v>0</v>
      </c>
      <c r="W45" s="219">
        <f>V45+W44</f>
        <v>0</v>
      </c>
      <c r="X45" s="370" t="str">
        <f t="shared" ref="X45:X47" si="23">IF(ISBLANK(L45),"",CONCATENATE(J45,": ",L45," ",M45,""))</f>
        <v/>
      </c>
      <c r="Y45" s="370"/>
      <c r="Z45"/>
      <c r="AA45" s="219">
        <v>3</v>
      </c>
      <c r="AB45" s="219" t="str">
        <f>IFERROR(VLOOKUP(AA45, $W$43:$X$48, 2, FALSE), "")</f>
        <v/>
      </c>
      <c r="AC45" s="175"/>
      <c r="AD45"/>
      <c r="AE45"/>
      <c r="AF45"/>
      <c r="AG45"/>
      <c r="AH45"/>
      <c r="AN45" s="219"/>
    </row>
    <row r="46" spans="1:40" ht="13.5" customHeight="1">
      <c r="A46" s="865"/>
      <c r="B46" s="865"/>
      <c r="C46" s="978"/>
      <c r="D46" s="979"/>
      <c r="E46" s="980"/>
      <c r="F46" s="967"/>
      <c r="G46" s="865"/>
      <c r="H46" s="869"/>
      <c r="I46" s="869"/>
      <c r="J46" s="1259" t="s">
        <v>705</v>
      </c>
      <c r="K46" s="1260"/>
      <c r="L46" s="983"/>
      <c r="M46" s="887"/>
      <c r="N46" s="984"/>
      <c r="O46" s="870"/>
      <c r="Q46" s="38" t="str">
        <f t="shared" si="17"/>
        <v/>
      </c>
      <c r="R46" s="39" t="str">
        <f t="shared" si="18"/>
        <v/>
      </c>
      <c r="S46" s="40" t="str">
        <f t="shared" si="19"/>
        <v/>
      </c>
      <c r="T46" s="41" t="str">
        <f t="shared" si="20"/>
        <v/>
      </c>
      <c r="U46" s="42" t="str">
        <f t="shared" si="21"/>
        <v/>
      </c>
      <c r="V46">
        <f t="shared" si="22"/>
        <v>0</v>
      </c>
      <c r="W46" s="219">
        <f>V46+W45</f>
        <v>0</v>
      </c>
      <c r="X46" s="370" t="str">
        <f t="shared" si="23"/>
        <v/>
      </c>
      <c r="Y46" s="370"/>
      <c r="Z46"/>
      <c r="AA46" s="219">
        <v>4</v>
      </c>
      <c r="AB46" s="219" t="str">
        <f>IFERROR(VLOOKUP(AA46, $W$43:$X$48, 2, FALSE), "")</f>
        <v/>
      </c>
      <c r="AC46" s="299" t="s">
        <v>1460</v>
      </c>
      <c r="AD46" s="620"/>
      <c r="AN46" s="219"/>
    </row>
    <row r="47" spans="1:40" ht="12.75" customHeight="1" thickBot="1">
      <c r="A47" s="865"/>
      <c r="B47" s="865"/>
      <c r="C47" s="865"/>
      <c r="D47" s="865"/>
      <c r="E47" s="865"/>
      <c r="F47" s="865"/>
      <c r="G47" s="865"/>
      <c r="H47" s="869"/>
      <c r="I47" s="869"/>
      <c r="J47" s="1344" t="s">
        <v>82</v>
      </c>
      <c r="K47" s="1345"/>
      <c r="L47" s="985"/>
      <c r="M47" s="887"/>
      <c r="N47" s="986"/>
      <c r="O47" s="870"/>
      <c r="Q47" s="879"/>
      <c r="R47" s="880"/>
      <c r="S47" s="881"/>
      <c r="T47" s="882"/>
      <c r="U47" s="883"/>
      <c r="V47">
        <f t="shared" si="22"/>
        <v>0</v>
      </c>
      <c r="W47" s="219">
        <f>V47+W46</f>
        <v>0</v>
      </c>
      <c r="X47" s="370" t="str">
        <f t="shared" si="23"/>
        <v/>
      </c>
      <c r="Y47" s="884"/>
      <c r="Z47"/>
      <c r="AA47" s="219"/>
      <c r="AB47" s="219"/>
      <c r="AC47" s="942">
        <f>SUM(N43:N47)</f>
        <v>0</v>
      </c>
      <c r="AD47" s="620"/>
      <c r="AN47" s="219"/>
    </row>
    <row r="48" spans="1:40" ht="20.25" customHeight="1">
      <c r="A48" s="865"/>
      <c r="B48" s="865"/>
      <c r="C48" s="1367"/>
      <c r="D48" s="1367"/>
      <c r="E48" s="1084"/>
      <c r="F48" s="1084"/>
      <c r="G48" s="865"/>
      <c r="H48" s="869"/>
      <c r="I48" s="869"/>
      <c r="J48" s="1085"/>
      <c r="K48" s="1085"/>
      <c r="L48" s="1086"/>
      <c r="M48" s="1087"/>
      <c r="N48" s="1088"/>
      <c r="O48" s="869"/>
      <c r="Q48" s="879"/>
      <c r="R48" s="880"/>
      <c r="S48" s="881"/>
      <c r="T48" s="882"/>
      <c r="U48" s="883"/>
      <c r="V48"/>
      <c r="W48" s="219"/>
      <c r="X48" s="884"/>
      <c r="Y48" s="884"/>
      <c r="Z48"/>
      <c r="AA48" s="219"/>
      <c r="AB48" s="219"/>
      <c r="AC48" s="299"/>
      <c r="AD48" s="620"/>
      <c r="AN48" s="219"/>
    </row>
    <row r="49" spans="1:40" ht="20.25" customHeight="1" thickBot="1">
      <c r="A49" s="891"/>
      <c r="B49" s="891"/>
      <c r="C49" s="896"/>
      <c r="D49" s="896"/>
      <c r="E49" s="892"/>
      <c r="F49" s="892"/>
      <c r="G49" s="891"/>
      <c r="H49" s="891"/>
      <c r="I49" s="896"/>
      <c r="J49" s="896"/>
      <c r="K49" s="892"/>
      <c r="L49" s="892"/>
      <c r="M49" s="891"/>
      <c r="N49" s="891"/>
      <c r="O49" s="896"/>
      <c r="P49" s="896"/>
      <c r="Q49" s="892"/>
      <c r="R49" s="892"/>
      <c r="S49" s="891"/>
      <c r="T49" s="876"/>
      <c r="U49" s="877"/>
      <c r="V49"/>
      <c r="W49" s="219"/>
      <c r="X49" s="878"/>
      <c r="Y49" s="878"/>
      <c r="Z49"/>
      <c r="AA49" s="219"/>
      <c r="AB49" s="219"/>
      <c r="AC49" s="830"/>
      <c r="AD49" s="620"/>
      <c r="AE49" s="175"/>
      <c r="AF49" s="175"/>
      <c r="AG49" s="175"/>
      <c r="AH49" s="175"/>
      <c r="AN49" s="219"/>
    </row>
    <row r="50" spans="1:40" ht="20.25" customHeight="1" thickBot="1">
      <c r="A50" s="891"/>
      <c r="B50" s="891"/>
      <c r="C50" s="1323" t="s">
        <v>1398</v>
      </c>
      <c r="D50" s="1324"/>
      <c r="E50" s="1324"/>
      <c r="F50" s="1325"/>
      <c r="G50" s="891"/>
      <c r="H50" s="905" t="s">
        <v>1417</v>
      </c>
      <c r="I50" s="891"/>
      <c r="J50" s="1330" t="s">
        <v>1400</v>
      </c>
      <c r="K50" s="1331"/>
      <c r="L50" s="1331"/>
      <c r="M50" s="1331"/>
      <c r="N50" s="1332"/>
      <c r="O50" s="897"/>
      <c r="Q50" s="873"/>
      <c r="R50" s="874"/>
      <c r="S50" s="875"/>
      <c r="T50" s="876"/>
      <c r="U50" s="877"/>
      <c r="V50"/>
      <c r="W50" s="219"/>
      <c r="X50" s="878"/>
      <c r="Y50" s="878"/>
      <c r="Z50"/>
      <c r="AA50" s="219"/>
      <c r="AB50" s="219"/>
      <c r="AC50" s="830"/>
      <c r="AD50" s="620"/>
      <c r="AE50" s="175"/>
      <c r="AF50" s="175"/>
      <c r="AG50" s="175"/>
      <c r="AH50" s="175"/>
      <c r="AK50" s="299" t="s">
        <v>802</v>
      </c>
      <c r="AN50" s="219"/>
    </row>
    <row r="51" spans="1:40" ht="20.25" customHeight="1" thickBot="1">
      <c r="A51" s="891"/>
      <c r="B51" s="891"/>
      <c r="C51" s="890" t="s">
        <v>1404</v>
      </c>
      <c r="D51" s="888" t="s">
        <v>1769</v>
      </c>
      <c r="E51" s="888" t="s">
        <v>18</v>
      </c>
      <c r="F51" s="889" t="s">
        <v>1394</v>
      </c>
      <c r="G51" s="891"/>
      <c r="H51" s="904" t="s">
        <v>1418</v>
      </c>
      <c r="I51" s="891"/>
      <c r="J51" s="1326" t="s">
        <v>22</v>
      </c>
      <c r="K51" s="1327"/>
      <c r="L51" s="888" t="s">
        <v>1401</v>
      </c>
      <c r="M51" s="889" t="s">
        <v>470</v>
      </c>
      <c r="N51" s="889" t="s">
        <v>1394</v>
      </c>
      <c r="O51" s="897"/>
      <c r="Q51" s="873"/>
      <c r="R51" s="874"/>
      <c r="S51" s="875"/>
      <c r="T51" s="876"/>
      <c r="U51" s="877"/>
      <c r="V51"/>
      <c r="W51" s="219"/>
      <c r="X51" s="878"/>
      <c r="Y51" s="878"/>
      <c r="Z51"/>
      <c r="AA51" s="219"/>
      <c r="AB51" s="219"/>
      <c r="AC51" s="830"/>
      <c r="AD51" s="620"/>
      <c r="AE51" s="175"/>
      <c r="AF51" s="175"/>
      <c r="AG51" s="175"/>
      <c r="AH51" s="175"/>
      <c r="AK51" s="299" t="s">
        <v>1770</v>
      </c>
      <c r="AN51" s="219"/>
    </row>
    <row r="52" spans="1:40" ht="20.25" customHeight="1" thickBot="1">
      <c r="A52" s="891"/>
      <c r="B52" s="891"/>
      <c r="C52" s="987"/>
      <c r="D52" s="988"/>
      <c r="E52" s="989"/>
      <c r="F52" s="990"/>
      <c r="G52" s="891"/>
      <c r="H52" s="967"/>
      <c r="I52" s="891"/>
      <c r="J52" s="1328"/>
      <c r="K52" s="1329"/>
      <c r="L52" s="989"/>
      <c r="M52" s="990"/>
      <c r="N52" s="990"/>
      <c r="O52" s="897"/>
      <c r="Q52" s="873"/>
      <c r="R52" s="874"/>
      <c r="S52" s="875"/>
      <c r="T52" s="876"/>
      <c r="U52" s="877"/>
      <c r="V52"/>
      <c r="W52" s="219"/>
      <c r="X52" s="878"/>
      <c r="Y52" s="878"/>
      <c r="Z52"/>
      <c r="AA52" s="219"/>
      <c r="AB52" s="219"/>
      <c r="AC52" s="830"/>
      <c r="AD52" s="620"/>
      <c r="AE52" s="175"/>
      <c r="AF52" s="175"/>
      <c r="AG52" s="175"/>
      <c r="AH52" s="175"/>
      <c r="AK52" s="299" t="s">
        <v>1771</v>
      </c>
      <c r="AN52" s="219"/>
    </row>
    <row r="53" spans="1:40" ht="20.25" customHeight="1" thickBot="1">
      <c r="A53" s="891"/>
      <c r="B53" s="891"/>
      <c r="C53" s="987"/>
      <c r="D53" s="988"/>
      <c r="E53" s="989"/>
      <c r="F53" s="990"/>
      <c r="G53" s="891"/>
      <c r="H53" s="904" t="s">
        <v>1419</v>
      </c>
      <c r="I53" s="891"/>
      <c r="J53" s="1361"/>
      <c r="K53" s="1362"/>
      <c r="L53" s="989"/>
      <c r="M53" s="990"/>
      <c r="N53" s="990"/>
      <c r="O53" s="897"/>
      <c r="Q53" s="873"/>
      <c r="R53" s="874"/>
      <c r="S53" s="875"/>
      <c r="T53" s="876"/>
      <c r="U53" s="877"/>
      <c r="V53"/>
      <c r="W53" s="219"/>
      <c r="X53" s="878"/>
      <c r="Y53" s="878"/>
      <c r="Z53"/>
      <c r="AA53" s="219"/>
      <c r="AB53" s="219"/>
      <c r="AC53" s="830"/>
      <c r="AD53" s="620"/>
      <c r="AE53" s="175"/>
      <c r="AF53" s="175"/>
      <c r="AG53" s="175"/>
      <c r="AH53" s="175"/>
      <c r="AK53" s="299" t="s">
        <v>1772</v>
      </c>
      <c r="AN53" s="219"/>
    </row>
    <row r="54" spans="1:40" ht="20.25" customHeight="1" thickBot="1">
      <c r="A54" s="891"/>
      <c r="B54" s="891"/>
      <c r="C54" s="987"/>
      <c r="D54" s="988"/>
      <c r="E54" s="989"/>
      <c r="F54" s="990"/>
      <c r="G54" s="891"/>
      <c r="H54" s="967"/>
      <c r="I54" s="891"/>
      <c r="J54" s="1361"/>
      <c r="K54" s="1362"/>
      <c r="L54" s="989"/>
      <c r="M54" s="990"/>
      <c r="N54" s="990"/>
      <c r="O54" s="897"/>
      <c r="Q54" s="873"/>
      <c r="R54" s="874"/>
      <c r="S54" s="875"/>
      <c r="T54" s="876"/>
      <c r="U54" s="877"/>
      <c r="V54"/>
      <c r="W54" s="219"/>
      <c r="X54" s="878"/>
      <c r="Y54" s="878"/>
      <c r="Z54"/>
      <c r="AA54" s="219"/>
      <c r="AB54" s="219"/>
      <c r="AC54" s="830"/>
      <c r="AD54" s="620"/>
      <c r="AE54" s="175"/>
      <c r="AF54" s="175"/>
      <c r="AG54" s="175"/>
      <c r="AH54" s="175"/>
      <c r="AK54" s="299" t="s">
        <v>1773</v>
      </c>
      <c r="AN54" s="219"/>
    </row>
    <row r="55" spans="1:40" ht="20.25" customHeight="1" thickBot="1">
      <c r="A55" s="891"/>
      <c r="B55" s="891"/>
      <c r="C55" s="987"/>
      <c r="D55" s="988"/>
      <c r="E55" s="989"/>
      <c r="F55" s="990"/>
      <c r="G55" s="891"/>
      <c r="H55" s="904" t="s">
        <v>1420</v>
      </c>
      <c r="I55" s="891"/>
      <c r="J55" s="1361"/>
      <c r="K55" s="1362"/>
      <c r="L55" s="989"/>
      <c r="M55" s="990"/>
      <c r="N55" s="990"/>
      <c r="O55" s="897"/>
      <c r="Q55" s="873"/>
      <c r="R55" s="914">
        <f>SUM(F52:F56)</f>
        <v>0</v>
      </c>
      <c r="S55" s="875"/>
      <c r="T55" s="876"/>
      <c r="U55" s="877"/>
      <c r="V55"/>
      <c r="W55" s="219"/>
      <c r="X55" s="878"/>
      <c r="Y55" s="878"/>
      <c r="Z55"/>
      <c r="AA55" s="219"/>
      <c r="AB55" s="219"/>
      <c r="AC55" s="830"/>
      <c r="AD55" s="620"/>
      <c r="AE55" s="175"/>
      <c r="AF55" s="175"/>
      <c r="AG55" s="175"/>
      <c r="AH55" s="175"/>
      <c r="AK55" s="299" t="s">
        <v>1774</v>
      </c>
      <c r="AN55" s="219"/>
    </row>
    <row r="56" spans="1:40" ht="20.25" customHeight="1" thickBot="1">
      <c r="A56" s="891"/>
      <c r="B56" s="891"/>
      <c r="C56" s="991"/>
      <c r="D56" s="992"/>
      <c r="E56" s="993"/>
      <c r="F56" s="994"/>
      <c r="G56" s="891"/>
      <c r="H56" s="1737" t="str">
        <f>IF(H52&gt;0,H52/(H54+H52), "N/A")</f>
        <v>N/A</v>
      </c>
      <c r="I56" s="891"/>
      <c r="J56" s="1363"/>
      <c r="K56" s="1364"/>
      <c r="L56" s="993"/>
      <c r="M56" s="994"/>
      <c r="N56" s="994"/>
      <c r="O56" s="897"/>
      <c r="Q56" s="873"/>
      <c r="R56" s="914">
        <f>SUM(N52:N56)</f>
        <v>0</v>
      </c>
      <c r="S56" s="875"/>
      <c r="T56" s="876"/>
      <c r="U56" s="877"/>
      <c r="V56"/>
      <c r="W56" s="219"/>
      <c r="X56" s="878"/>
      <c r="Y56" s="878"/>
      <c r="Z56"/>
      <c r="AA56" s="219"/>
      <c r="AB56" s="219"/>
      <c r="AC56" s="830"/>
      <c r="AD56" s="620"/>
      <c r="AE56" s="175"/>
      <c r="AF56" s="175"/>
      <c r="AG56" s="175"/>
      <c r="AH56" s="175"/>
      <c r="AN56" s="219"/>
    </row>
    <row r="57" spans="1:40" ht="20.25" customHeight="1" thickBot="1">
      <c r="A57" s="891"/>
      <c r="B57" s="891"/>
      <c r="C57" s="891"/>
      <c r="D57" s="891"/>
      <c r="E57" s="891"/>
      <c r="F57" s="891"/>
      <c r="G57" s="891"/>
      <c r="H57" s="891"/>
      <c r="I57" s="891"/>
      <c r="J57" s="891"/>
      <c r="K57" s="891"/>
      <c r="L57" s="891"/>
      <c r="M57" s="891"/>
      <c r="N57" s="891"/>
      <c r="O57" s="897"/>
      <c r="Q57" s="873"/>
      <c r="R57" s="914"/>
      <c r="S57" s="875"/>
      <c r="T57" s="876"/>
      <c r="U57" s="877"/>
      <c r="V57"/>
      <c r="W57" s="219"/>
      <c r="X57" s="878"/>
      <c r="Y57" s="878"/>
      <c r="Z57"/>
      <c r="AA57" s="219"/>
      <c r="AB57" s="219"/>
      <c r="AC57" s="830"/>
      <c r="AD57" s="620"/>
      <c r="AE57" s="175"/>
      <c r="AF57" s="175"/>
      <c r="AG57" s="175"/>
      <c r="AH57" s="175"/>
      <c r="AN57" s="219"/>
    </row>
    <row r="58" spans="1:40" ht="20.25" customHeight="1" thickBot="1">
      <c r="A58" s="891"/>
      <c r="B58" s="891"/>
      <c r="C58" s="1218" t="s">
        <v>1781</v>
      </c>
      <c r="D58" s="967"/>
      <c r="E58" s="1219" t="s">
        <v>1780</v>
      </c>
      <c r="F58" s="967"/>
      <c r="G58" s="1219" t="s">
        <v>1420</v>
      </c>
      <c r="H58" s="1738" t="str">
        <f>IF(D58&gt;0,D58/(D58+F58), "N/A")</f>
        <v>N/A</v>
      </c>
      <c r="I58" s="891"/>
      <c r="J58" s="891"/>
      <c r="K58" s="891"/>
      <c r="L58" s="891"/>
      <c r="M58" s="891"/>
      <c r="N58" s="891"/>
      <c r="O58" s="897"/>
      <c r="Q58" s="873"/>
      <c r="R58" s="914"/>
      <c r="S58" s="875"/>
      <c r="T58" s="876"/>
      <c r="U58" s="877"/>
      <c r="V58"/>
      <c r="W58" s="219"/>
      <c r="X58" s="878"/>
      <c r="Y58" s="878"/>
      <c r="Z58"/>
      <c r="AA58" s="219"/>
      <c r="AB58" s="219"/>
      <c r="AC58" s="830"/>
      <c r="AD58" s="620"/>
      <c r="AE58" s="175"/>
      <c r="AF58" s="175"/>
      <c r="AG58" s="175"/>
      <c r="AH58" s="175"/>
      <c r="AN58" s="219"/>
    </row>
    <row r="59" spans="1:40" ht="13" thickBot="1">
      <c r="A59" s="893"/>
      <c r="B59" s="894"/>
      <c r="C59" s="894"/>
      <c r="D59" s="894"/>
      <c r="E59" s="894"/>
      <c r="F59" s="895"/>
      <c r="G59" s="894"/>
      <c r="H59" s="894"/>
      <c r="I59" s="894"/>
      <c r="J59" s="894"/>
      <c r="K59" s="899"/>
      <c r="L59" s="899"/>
      <c r="M59" s="899"/>
      <c r="N59" s="899"/>
      <c r="O59" s="898"/>
      <c r="Q59" s="175"/>
      <c r="R59" s="175"/>
      <c r="S59" s="175"/>
      <c r="T59" s="175"/>
      <c r="U59" s="175"/>
      <c r="V59" s="175"/>
      <c r="W59" s="175"/>
      <c r="X59" s="175"/>
      <c r="Y59" s="175"/>
      <c r="Z59" s="175"/>
      <c r="AA59" s="175"/>
      <c r="AB59" s="620"/>
      <c r="AC59" s="620"/>
      <c r="AD59" s="620"/>
      <c r="AE59" s="175"/>
      <c r="AF59" s="175"/>
      <c r="AG59" s="175"/>
      <c r="AH59" s="175"/>
      <c r="AN59" s="219"/>
    </row>
    <row r="60" spans="1:40" ht="26" thickTop="1" thickBot="1">
      <c r="A60" s="1320" t="s">
        <v>1392</v>
      </c>
      <c r="B60" s="1321"/>
      <c r="C60" s="1321"/>
      <c r="D60" s="1321"/>
      <c r="E60" s="1321"/>
      <c r="F60" s="1321"/>
      <c r="G60" s="1321"/>
      <c r="H60" s="1321"/>
      <c r="I60" s="1321"/>
      <c r="J60" s="1321"/>
      <c r="K60" s="1321"/>
      <c r="L60" s="1321"/>
      <c r="M60" s="1321"/>
      <c r="N60" s="1321"/>
      <c r="O60" s="1322"/>
      <c r="R60" s="127"/>
      <c r="S60" s="127"/>
      <c r="T60" s="127"/>
      <c r="U60" s="127"/>
      <c r="X60" s="21"/>
      <c r="Y60" s="175"/>
      <c r="Z60" s="175"/>
      <c r="AA60" s="175"/>
      <c r="AB60" s="620"/>
      <c r="AC60" s="620"/>
      <c r="AD60" s="620"/>
      <c r="AE60" s="175"/>
      <c r="AF60" s="175"/>
      <c r="AG60" s="175"/>
      <c r="AH60" s="175"/>
      <c r="AN60" s="219"/>
    </row>
    <row r="61" spans="1:40" ht="13.5" thickBot="1">
      <c r="A61" s="719"/>
      <c r="B61" s="720"/>
      <c r="C61" s="720"/>
      <c r="D61" s="720"/>
      <c r="E61" s="720"/>
      <c r="F61" s="847"/>
      <c r="G61" s="720"/>
      <c r="H61" s="720"/>
      <c r="I61" s="720"/>
      <c r="J61" s="721"/>
      <c r="K61" s="722"/>
      <c r="L61" s="722"/>
      <c r="M61" s="722"/>
      <c r="N61" s="722"/>
      <c r="O61" s="723"/>
      <c r="Q61" s="50"/>
      <c r="R61" s="1354"/>
      <c r="S61" s="1355"/>
      <c r="T61" s="127"/>
      <c r="U61" s="127"/>
      <c r="X61" s="21"/>
      <c r="Y61" s="175"/>
      <c r="Z61" s="175"/>
      <c r="AA61" s="175"/>
      <c r="AB61" s="620"/>
      <c r="AC61" s="620"/>
      <c r="AD61" s="620"/>
      <c r="AE61" s="175"/>
      <c r="AF61" s="175"/>
      <c r="AG61" s="175"/>
      <c r="AH61" s="175"/>
      <c r="AN61" s="219"/>
    </row>
    <row r="62" spans="1:40" ht="18">
      <c r="A62" s="720"/>
      <c r="B62" s="720"/>
      <c r="C62" s="1227" t="s">
        <v>1293</v>
      </c>
      <c r="D62" s="1228"/>
      <c r="E62" s="720"/>
      <c r="F62" s="1227" t="s">
        <v>240</v>
      </c>
      <c r="G62" s="1343"/>
      <c r="H62" s="1343"/>
      <c r="I62" s="1343"/>
      <c r="J62" s="1228"/>
      <c r="K62" s="720"/>
      <c r="L62" s="1227" t="s">
        <v>1294</v>
      </c>
      <c r="M62" s="1228"/>
      <c r="N62" s="720"/>
      <c r="O62" s="723"/>
      <c r="R62" s="127"/>
      <c r="S62" s="127"/>
      <c r="T62" s="127"/>
      <c r="U62" s="127"/>
      <c r="X62" s="21"/>
      <c r="Y62" s="175"/>
      <c r="AF62" s="175"/>
      <c r="AG62" s="175"/>
      <c r="AH62" s="175"/>
      <c r="AN62" s="219"/>
    </row>
    <row r="63" spans="1:40" ht="46.5" customHeight="1">
      <c r="A63" s="720"/>
      <c r="B63" s="720"/>
      <c r="C63" s="1315" t="s">
        <v>1295</v>
      </c>
      <c r="D63" s="1316"/>
      <c r="E63" s="720"/>
      <c r="F63" s="1317" t="s">
        <v>1325</v>
      </c>
      <c r="G63" s="1318"/>
      <c r="H63" s="1318"/>
      <c r="I63" s="1318"/>
      <c r="J63" s="1319"/>
      <c r="K63" s="720"/>
      <c r="L63" s="1315" t="s">
        <v>1296</v>
      </c>
      <c r="M63" s="1316"/>
      <c r="N63" s="720"/>
      <c r="O63" s="723"/>
      <c r="Q63" s="1356" t="s">
        <v>487</v>
      </c>
      <c r="R63" s="1357"/>
      <c r="S63" s="1357"/>
      <c r="T63" s="1357"/>
      <c r="U63" s="1358"/>
      <c r="W63" s="1359" t="s">
        <v>481</v>
      </c>
      <c r="X63" s="1360"/>
      <c r="Y63" s="175"/>
      <c r="Z63" s="365" t="s">
        <v>827</v>
      </c>
      <c r="AA63"/>
      <c r="AB63"/>
      <c r="AC63"/>
      <c r="AD63"/>
      <c r="AE63" s="175"/>
      <c r="AF63" s="175"/>
      <c r="AG63" s="175"/>
      <c r="AH63" s="175"/>
      <c r="AN63" s="219"/>
    </row>
    <row r="64" spans="1:40" ht="39.5" thickBot="1">
      <c r="A64" s="720"/>
      <c r="B64" s="720"/>
      <c r="C64" s="724" t="s">
        <v>1297</v>
      </c>
      <c r="D64" s="725" t="s">
        <v>1298</v>
      </c>
      <c r="E64" s="720"/>
      <c r="F64" s="752" t="s">
        <v>1327</v>
      </c>
      <c r="G64" s="749" t="s">
        <v>1108</v>
      </c>
      <c r="H64" s="1256" t="s">
        <v>1299</v>
      </c>
      <c r="I64" s="1257"/>
      <c r="J64" s="1258"/>
      <c r="K64" s="720"/>
      <c r="L64" s="717" t="s">
        <v>1300</v>
      </c>
      <c r="M64" s="1051"/>
      <c r="N64" s="720"/>
      <c r="O64" s="723"/>
      <c r="Q64" s="60" t="s">
        <v>22</v>
      </c>
      <c r="R64" s="128" t="s">
        <v>433</v>
      </c>
      <c r="S64" s="128" t="s">
        <v>434</v>
      </c>
      <c r="T64" s="130" t="s">
        <v>513</v>
      </c>
      <c r="U64" s="130" t="s">
        <v>298</v>
      </c>
      <c r="V64" s="347"/>
      <c r="W64" s="43" t="s">
        <v>402</v>
      </c>
      <c r="X64" s="258" t="s">
        <v>483</v>
      </c>
      <c r="Y64" s="175"/>
      <c r="Z64" s="375" t="s">
        <v>32</v>
      </c>
      <c r="AA64" s="375" t="s">
        <v>796</v>
      </c>
      <c r="AB64" s="375" t="s">
        <v>0</v>
      </c>
      <c r="AC64" s="375" t="s">
        <v>403</v>
      </c>
      <c r="AD64"/>
      <c r="AE64" s="175"/>
      <c r="AF64" s="175"/>
      <c r="AG64" s="175"/>
      <c r="AH64" s="175"/>
      <c r="AN64" s="219"/>
    </row>
    <row r="65" spans="1:40" ht="13.5" thickBot="1">
      <c r="A65" s="720"/>
      <c r="B65" s="720"/>
      <c r="C65" s="726" t="s">
        <v>1301</v>
      </c>
      <c r="D65" s="995"/>
      <c r="E65" s="720"/>
      <c r="F65" s="848" t="s">
        <v>417</v>
      </c>
      <c r="G65" s="997"/>
      <c r="H65" s="1229"/>
      <c r="I65" s="1230"/>
      <c r="J65" s="1231"/>
      <c r="K65" s="720"/>
      <c r="L65" s="727" t="s">
        <v>1302</v>
      </c>
      <c r="M65" s="1117"/>
      <c r="N65" s="720"/>
      <c r="O65" s="723"/>
      <c r="Q65" s="45" t="str">
        <f>IF(ISNA(VLOOKUP(G65,EquipmentTypes,2,FALSE)),"",(VLOOKUP(G65,EquipmentTypes,2,FALSE)))</f>
        <v/>
      </c>
      <c r="R65" s="129" t="str">
        <f>IFERROR(IF(ISBLANK(G65),"",IF(F65="Propane",VLOOKUP(H65,PropaneConvert,2,FALSE)*G65,IF(F65="Butane",VLOOKUP(H65,ButaneConvert,2,FALSE)*G65,(VLOOKUP(H65,FuelUnitsConvert,2,FALSE)*G65)))), 0)</f>
        <v/>
      </c>
      <c r="S65" s="129" t="str">
        <f>IFERROR(IF(ISBLANK(G65), "", VLOOKUP(F65,FuelFactors,2,FALSE)), 0)</f>
        <v/>
      </c>
      <c r="T65" s="774"/>
      <c r="U65" s="129" t="str">
        <f>IF(OR(R65="", S65=""), "", R65*S65)</f>
        <v/>
      </c>
      <c r="V65" s="358"/>
      <c r="W65" s="355" t="s">
        <v>403</v>
      </c>
      <c r="X65" s="237">
        <f>SUM(U65:U75)</f>
        <v>0</v>
      </c>
      <c r="Y65" s="175"/>
      <c r="Z65" s="376">
        <v>0</v>
      </c>
      <c r="AA65" s="823">
        <f>D65*(1-Z65)</f>
        <v>0</v>
      </c>
      <c r="AB65" s="142">
        <f>D65*Z65</f>
        <v>0</v>
      </c>
      <c r="AC65" s="426">
        <f t="shared" ref="AC65:AC74" si="24">SUM(AA65:AB65)</f>
        <v>0</v>
      </c>
      <c r="AD65" s="436" t="str">
        <f>IF(SUM(AA65:AC69) &gt;0, "Data Entered Correctly", "No Data Entered")</f>
        <v>No Data Entered</v>
      </c>
      <c r="AE65" s="175"/>
      <c r="AF65" s="175"/>
      <c r="AG65" s="175"/>
      <c r="AH65" s="175"/>
      <c r="AN65" s="219"/>
    </row>
    <row r="66" spans="1:40" ht="13">
      <c r="A66" s="720"/>
      <c r="B66" s="720"/>
      <c r="C66" s="726" t="s">
        <v>1303</v>
      </c>
      <c r="D66" s="995"/>
      <c r="E66" s="720"/>
      <c r="F66" s="848" t="s">
        <v>418</v>
      </c>
      <c r="G66" s="997"/>
      <c r="H66" s="1229"/>
      <c r="I66" s="1230"/>
      <c r="J66" s="1231"/>
      <c r="K66" s="720"/>
      <c r="L66" s="727" t="s">
        <v>1304</v>
      </c>
      <c r="M66" s="1117"/>
      <c r="N66" s="720"/>
      <c r="O66" s="723"/>
      <c r="Q66" s="45" t="str">
        <f>IF(ISNA(VLOOKUP(G66,EquipmentTypes,2,FALSE)),"",(VLOOKUP(G66,EquipmentTypes,2,FALSE)))</f>
        <v/>
      </c>
      <c r="R66" s="129" t="str">
        <f>IFERROR(IF(ISBLANK(G66),"",IF(F66="Propane",VLOOKUP(H66,PropaneConvert,2,FALSE)*G66,IF(F66="Butane",VLOOKUP(H66,ButaneConvert,2,FALSE)*G66,(VLOOKUP(H66,FuelUnitsConvert,2,FALSE)*G66)))), 0)</f>
        <v/>
      </c>
      <c r="S66" s="129" t="str">
        <f>IFERROR(IF(ISBLANK(G66), "", VLOOKUP(F66,FuelFactors,2,FALSE)), 0)</f>
        <v/>
      </c>
      <c r="T66" s="774"/>
      <c r="U66" s="129" t="str">
        <f t="shared" ref="U66:U72" si="25">IF(OR(R66="", S66=""), "", R66*S66)</f>
        <v/>
      </c>
      <c r="V66" s="358"/>
      <c r="W66" s="356" t="s">
        <v>406</v>
      </c>
      <c r="X66" s="238">
        <f>SUM(U65:U74)</f>
        <v>0</v>
      </c>
      <c r="Y66" s="175"/>
      <c r="Z66" s="376">
        <v>0</v>
      </c>
      <c r="AA66" s="823">
        <f t="shared" ref="AA66:AA74" si="26">D66*(1-Z66)</f>
        <v>0</v>
      </c>
      <c r="AB66" s="142">
        <f t="shared" ref="AB66:AB74" si="27">D66*Z66</f>
        <v>0</v>
      </c>
      <c r="AC66" s="426">
        <f t="shared" si="24"/>
        <v>0</v>
      </c>
      <c r="AD66"/>
      <c r="AE66" s="175"/>
      <c r="AF66" s="175"/>
      <c r="AG66" s="175"/>
      <c r="AH66" s="175"/>
      <c r="AN66" s="219"/>
    </row>
    <row r="67" spans="1:40" ht="13">
      <c r="A67" s="720"/>
      <c r="B67" s="720"/>
      <c r="C67" s="726" t="s">
        <v>1305</v>
      </c>
      <c r="D67" s="995"/>
      <c r="E67" s="720"/>
      <c r="F67" s="848" t="s">
        <v>87</v>
      </c>
      <c r="G67" s="997"/>
      <c r="H67" s="1229"/>
      <c r="I67" s="1230"/>
      <c r="J67" s="1231"/>
      <c r="K67" s="720"/>
      <c r="L67" s="727"/>
      <c r="M67" s="1051"/>
      <c r="N67" s="720"/>
      <c r="O67" s="723"/>
      <c r="Q67" s="45" t="str">
        <f t="shared" ref="Q67:Q72" si="28">IF(ISNA(VLOOKUP(G67,EquipmentTypes,2,FALSE)),"",(VLOOKUP(G67,EquipmentTypes,2,FALSE)))</f>
        <v/>
      </c>
      <c r="R67" s="129" t="str">
        <f t="shared" ref="R67:R74" si="29">IFERROR(IF(ISBLANK(G67),"",IF(F67="Propane",VLOOKUP(H67,PropaneConvert,2,FALSE)*G67,IF(F67="Butane",VLOOKUP(H67,ButaneConvert,2,FALSE)*G67,(VLOOKUP(H67,FuelUnitsConvert,2,FALSE)*G67)))), 0)</f>
        <v/>
      </c>
      <c r="S67" s="129" t="str">
        <f t="shared" ref="S67:S74" si="30">IFERROR(IF(ISBLANK(G67), "", VLOOKUP(F67,FuelFactors,2,FALSE)), 0)</f>
        <v/>
      </c>
      <c r="T67" s="774"/>
      <c r="U67" s="129" t="str">
        <f t="shared" si="25"/>
        <v/>
      </c>
      <c r="V67" s="358"/>
      <c r="W67" s="357"/>
      <c r="X67" s="238"/>
      <c r="Y67" s="175"/>
      <c r="Z67" s="376">
        <v>0.3</v>
      </c>
      <c r="AA67" s="823">
        <f t="shared" si="26"/>
        <v>0</v>
      </c>
      <c r="AB67" s="142">
        <f t="shared" si="27"/>
        <v>0</v>
      </c>
      <c r="AC67" s="426">
        <f t="shared" si="24"/>
        <v>0</v>
      </c>
      <c r="AD67"/>
      <c r="AE67" s="175"/>
      <c r="AF67" s="175"/>
      <c r="AG67" s="175"/>
      <c r="AH67" s="175"/>
      <c r="AN67" s="219"/>
    </row>
    <row r="68" spans="1:40" ht="13">
      <c r="A68" s="720"/>
      <c r="B68" s="720"/>
      <c r="C68" s="726" t="s">
        <v>1306</v>
      </c>
      <c r="D68" s="995"/>
      <c r="E68" s="720"/>
      <c r="F68" s="849"/>
      <c r="G68" s="997"/>
      <c r="H68" s="1229"/>
      <c r="I68" s="1230"/>
      <c r="J68" s="1231"/>
      <c r="K68" s="720"/>
      <c r="L68" s="728"/>
      <c r="M68" s="1052"/>
      <c r="N68" s="720"/>
      <c r="O68" s="723"/>
      <c r="Q68" s="45" t="str">
        <f t="shared" si="28"/>
        <v/>
      </c>
      <c r="R68" s="129" t="str">
        <f t="shared" si="29"/>
        <v/>
      </c>
      <c r="S68" s="129" t="str">
        <f t="shared" si="30"/>
        <v/>
      </c>
      <c r="T68" s="774"/>
      <c r="U68" s="129" t="str">
        <f t="shared" si="25"/>
        <v/>
      </c>
      <c r="V68" s="358"/>
      <c r="W68" s="357" t="s">
        <v>975</v>
      </c>
      <c r="X68" s="238" t="str">
        <f>U75</f>
        <v/>
      </c>
      <c r="Y68" s="175"/>
      <c r="Z68" s="376">
        <v>0.3</v>
      </c>
      <c r="AA68" s="823">
        <f t="shared" si="26"/>
        <v>0</v>
      </c>
      <c r="AB68" s="142">
        <f t="shared" si="27"/>
        <v>0</v>
      </c>
      <c r="AC68" s="426">
        <f t="shared" si="24"/>
        <v>0</v>
      </c>
      <c r="AD68"/>
      <c r="AE68" s="175"/>
      <c r="AF68" s="175"/>
      <c r="AG68" s="175"/>
      <c r="AH68" s="175"/>
      <c r="AN68" s="219"/>
    </row>
    <row r="69" spans="1:40" ht="13.5" thickBot="1">
      <c r="A69" s="720"/>
      <c r="B69" s="720"/>
      <c r="C69" s="726" t="s">
        <v>1307</v>
      </c>
      <c r="D69" s="995"/>
      <c r="E69" s="720"/>
      <c r="F69" s="849"/>
      <c r="G69" s="998"/>
      <c r="H69" s="1229"/>
      <c r="I69" s="1230"/>
      <c r="J69" s="1231"/>
      <c r="K69" s="720"/>
      <c r="L69" s="729" t="s">
        <v>1628</v>
      </c>
      <c r="M69" s="1001" t="s">
        <v>1617</v>
      </c>
      <c r="N69" s="720"/>
      <c r="O69" s="723"/>
      <c r="Q69" s="45" t="str">
        <f t="shared" si="28"/>
        <v/>
      </c>
      <c r="R69" s="129" t="str">
        <f t="shared" si="29"/>
        <v/>
      </c>
      <c r="S69" s="129" t="str">
        <f t="shared" si="30"/>
        <v/>
      </c>
      <c r="T69" s="774"/>
      <c r="U69" s="129" t="str">
        <f t="shared" si="25"/>
        <v/>
      </c>
      <c r="V69" s="358"/>
      <c r="X69" s="132"/>
      <c r="Y69" s="175"/>
      <c r="Z69" s="376">
        <v>0.5</v>
      </c>
      <c r="AA69" s="823">
        <f t="shared" si="26"/>
        <v>0</v>
      </c>
      <c r="AB69" s="142">
        <f t="shared" si="27"/>
        <v>0</v>
      </c>
      <c r="AC69" s="426">
        <f t="shared" si="24"/>
        <v>0</v>
      </c>
      <c r="AD69" s="286" t="s">
        <v>748</v>
      </c>
      <c r="AE69" s="437">
        <f>AB75*TreesperReam</f>
        <v>0</v>
      </c>
      <c r="AF69" s="175"/>
      <c r="AG69" s="175"/>
      <c r="AH69" s="175"/>
      <c r="AN69" s="219"/>
    </row>
    <row r="70" spans="1:40" ht="13">
      <c r="A70" s="720"/>
      <c r="B70" s="720"/>
      <c r="C70" s="726" t="s">
        <v>1308</v>
      </c>
      <c r="D70" s="995"/>
      <c r="E70" s="720"/>
      <c r="F70" s="849"/>
      <c r="G70" s="998"/>
      <c r="H70" s="1229"/>
      <c r="I70" s="1230"/>
      <c r="J70" s="1231"/>
      <c r="K70" s="720"/>
      <c r="L70" s="730"/>
      <c r="M70" s="731"/>
      <c r="N70" s="720"/>
      <c r="O70" s="723"/>
      <c r="Q70" s="45" t="str">
        <f t="shared" si="28"/>
        <v/>
      </c>
      <c r="R70" s="129" t="str">
        <f t="shared" si="29"/>
        <v/>
      </c>
      <c r="S70" s="129" t="str">
        <f t="shared" si="30"/>
        <v/>
      </c>
      <c r="T70" s="774"/>
      <c r="U70" s="129" t="str">
        <f t="shared" si="25"/>
        <v/>
      </c>
      <c r="V70" s="358"/>
      <c r="X70" s="132"/>
      <c r="Y70" s="175"/>
      <c r="Z70" s="376">
        <v>0.5</v>
      </c>
      <c r="AA70" s="823">
        <f t="shared" si="26"/>
        <v>0</v>
      </c>
      <c r="AB70" s="142">
        <f t="shared" si="27"/>
        <v>0</v>
      </c>
      <c r="AC70" s="426">
        <f t="shared" si="24"/>
        <v>0</v>
      </c>
      <c r="AD70" s="286" t="s">
        <v>797</v>
      </c>
      <c r="AE70" s="511">
        <f>1/16.67</f>
        <v>5.9988002399520089E-2</v>
      </c>
      <c r="AF70" s="175"/>
      <c r="AG70" s="175"/>
      <c r="AH70" s="175"/>
      <c r="AN70" s="219"/>
    </row>
    <row r="71" spans="1:40" ht="13">
      <c r="A71" s="720"/>
      <c r="B71" s="720"/>
      <c r="C71" s="726" t="s">
        <v>1309</v>
      </c>
      <c r="D71" s="995"/>
      <c r="E71" s="720"/>
      <c r="F71" s="849"/>
      <c r="G71" s="998"/>
      <c r="H71" s="1229"/>
      <c r="I71" s="1230"/>
      <c r="J71" s="1231"/>
      <c r="K71" s="720"/>
      <c r="L71" s="1232"/>
      <c r="M71" s="1233"/>
      <c r="N71" s="720"/>
      <c r="O71" s="723"/>
      <c r="Q71" s="45" t="str">
        <f t="shared" si="28"/>
        <v/>
      </c>
      <c r="R71" s="129" t="str">
        <f t="shared" si="29"/>
        <v/>
      </c>
      <c r="S71" s="129" t="str">
        <f t="shared" si="30"/>
        <v/>
      </c>
      <c r="T71" s="774"/>
      <c r="U71" s="129" t="str">
        <f t="shared" si="25"/>
        <v/>
      </c>
      <c r="V71" s="358"/>
      <c r="X71" s="132"/>
      <c r="Y71" s="175"/>
      <c r="Z71" s="376">
        <v>0.7</v>
      </c>
      <c r="AA71" s="823">
        <f t="shared" si="26"/>
        <v>0</v>
      </c>
      <c r="AB71" s="142">
        <f t="shared" si="27"/>
        <v>0</v>
      </c>
      <c r="AC71" s="426">
        <f t="shared" si="24"/>
        <v>0</v>
      </c>
      <c r="AD71"/>
      <c r="AE71" s="175"/>
      <c r="AF71" s="175"/>
      <c r="AG71" s="175"/>
      <c r="AH71" s="175"/>
      <c r="AN71" s="219"/>
    </row>
    <row r="72" spans="1:40" ht="13">
      <c r="A72" s="720"/>
      <c r="B72" s="720"/>
      <c r="C72" s="732" t="s">
        <v>1310</v>
      </c>
      <c r="D72" s="995"/>
      <c r="E72" s="720"/>
      <c r="F72" s="849"/>
      <c r="G72" s="999"/>
      <c r="H72" s="1229"/>
      <c r="I72" s="1230"/>
      <c r="J72" s="1231"/>
      <c r="K72" s="720"/>
      <c r="L72" s="733"/>
      <c r="M72" s="734"/>
      <c r="N72" s="720"/>
      <c r="O72" s="723"/>
      <c r="Q72" s="45" t="str">
        <f t="shared" si="28"/>
        <v/>
      </c>
      <c r="R72" s="129" t="str">
        <f t="shared" si="29"/>
        <v/>
      </c>
      <c r="S72" s="129" t="str">
        <f t="shared" si="30"/>
        <v/>
      </c>
      <c r="T72" s="774"/>
      <c r="U72" s="129" t="str">
        <f t="shared" si="25"/>
        <v/>
      </c>
      <c r="V72" s="358"/>
      <c r="X72" s="132"/>
      <c r="Y72" s="175"/>
      <c r="Z72" s="376">
        <v>0.7</v>
      </c>
      <c r="AA72" s="823">
        <f t="shared" si="26"/>
        <v>0</v>
      </c>
      <c r="AB72" s="142">
        <f t="shared" si="27"/>
        <v>0</v>
      </c>
      <c r="AC72" s="426">
        <f t="shared" si="24"/>
        <v>0</v>
      </c>
      <c r="AD72"/>
      <c r="AE72" s="175"/>
      <c r="AF72" s="175"/>
      <c r="AG72" s="175"/>
      <c r="AH72" s="175"/>
      <c r="AN72" s="219"/>
    </row>
    <row r="73" spans="1:40" ht="14">
      <c r="A73" s="720"/>
      <c r="B73" s="720"/>
      <c r="C73" s="732" t="s">
        <v>1311</v>
      </c>
      <c r="D73" s="995"/>
      <c r="E73" s="720"/>
      <c r="F73" s="849"/>
      <c r="G73" s="998"/>
      <c r="H73" s="1229"/>
      <c r="I73" s="1230"/>
      <c r="J73" s="1231"/>
      <c r="K73" s="720"/>
      <c r="L73" s="801" t="s">
        <v>1312</v>
      </c>
      <c r="M73" s="802">
        <f>IFERROR(M64/M75, 0)</f>
        <v>0</v>
      </c>
      <c r="N73" s="720"/>
      <c r="O73" s="723"/>
      <c r="Q73" s="45" t="str">
        <f>IF(ISNA(VLOOKUP(G73,EquipmentTypes,2,FALSE)),"",(VLOOKUP(G73,EquipmentTypes,2,FALSE)))</f>
        <v/>
      </c>
      <c r="R73" s="129" t="str">
        <f t="shared" si="29"/>
        <v/>
      </c>
      <c r="S73" s="129" t="str">
        <f t="shared" si="30"/>
        <v/>
      </c>
      <c r="T73" s="774"/>
      <c r="U73" s="129" t="str">
        <f>IF(OR(R73="", S73=""), "", R73*S73)</f>
        <v/>
      </c>
      <c r="X73" s="132"/>
      <c r="Y73" s="175"/>
      <c r="Z73" s="376">
        <v>1</v>
      </c>
      <c r="AA73" s="823">
        <f t="shared" si="26"/>
        <v>0</v>
      </c>
      <c r="AB73" s="142">
        <f t="shared" si="27"/>
        <v>0</v>
      </c>
      <c r="AC73" s="426">
        <f t="shared" si="24"/>
        <v>0</v>
      </c>
      <c r="AD73"/>
      <c r="AE73" s="175"/>
      <c r="AF73" s="175"/>
      <c r="AG73" s="175"/>
      <c r="AH73" s="175"/>
      <c r="AN73" s="219"/>
    </row>
    <row r="74" spans="1:40" ht="13.5" thickBot="1">
      <c r="A74" s="720"/>
      <c r="B74" s="720"/>
      <c r="C74" s="737" t="s">
        <v>1313</v>
      </c>
      <c r="D74" s="995"/>
      <c r="E74" s="720"/>
      <c r="F74" s="849"/>
      <c r="G74" s="999"/>
      <c r="H74" s="1229"/>
      <c r="I74" s="1230"/>
      <c r="J74" s="1231"/>
      <c r="K74" s="720"/>
      <c r="L74" s="735"/>
      <c r="M74" s="736"/>
      <c r="N74" s="720"/>
      <c r="O74" s="723"/>
      <c r="Q74" s="45" t="str">
        <f>IF(ISNA(VLOOKUP(G74,EquipmentTypes,2,FALSE)),"",(VLOOKUP(G74,EquipmentTypes,2,FALSE)))</f>
        <v/>
      </c>
      <c r="R74" s="129" t="str">
        <f t="shared" si="29"/>
        <v/>
      </c>
      <c r="S74" s="129" t="str">
        <f t="shared" si="30"/>
        <v/>
      </c>
      <c r="T74" s="774"/>
      <c r="U74" s="129" t="str">
        <f>IF(OR(R74="", S74=""), "", R74*S74)</f>
        <v/>
      </c>
      <c r="V74" s="175"/>
      <c r="W74" s="175"/>
      <c r="X74" s="175"/>
      <c r="Y74" s="175"/>
      <c r="Z74" s="376">
        <v>1</v>
      </c>
      <c r="AA74" s="823">
        <f t="shared" si="26"/>
        <v>0</v>
      </c>
      <c r="AB74" s="142">
        <f t="shared" si="27"/>
        <v>0</v>
      </c>
      <c r="AC74" s="426">
        <f t="shared" si="24"/>
        <v>0</v>
      </c>
      <c r="AD74"/>
      <c r="AE74" s="175"/>
      <c r="AF74" s="175"/>
      <c r="AG74" s="175"/>
      <c r="AH74" s="175"/>
      <c r="AN74" s="219"/>
    </row>
    <row r="75" spans="1:40" ht="27.75" customHeight="1" thickBot="1">
      <c r="A75" s="720"/>
      <c r="B75" s="720"/>
      <c r="C75" s="738" t="s">
        <v>1314</v>
      </c>
      <c r="D75" s="996">
        <v>300</v>
      </c>
      <c r="E75" s="720"/>
      <c r="F75" s="738" t="s">
        <v>1315</v>
      </c>
      <c r="G75" s="1000"/>
      <c r="H75" s="1238" t="s">
        <v>1316</v>
      </c>
      <c r="I75" s="1239"/>
      <c r="J75" s="1240"/>
      <c r="K75" s="720"/>
      <c r="L75" s="739" t="str">
        <f>CONCATENATE("Average Rate: (", M69,")")</f>
        <v>Average Rate: (USD)</v>
      </c>
      <c r="M75" s="1118" t="str">
        <f>IFERROR(AVERAGE(M65:M66), "")</f>
        <v/>
      </c>
      <c r="N75" s="720"/>
      <c r="O75" s="723"/>
      <c r="Q75" s="797">
        <f>MPG!B12</f>
        <v>17.899999999999999</v>
      </c>
      <c r="R75" s="798">
        <f>M73/Q75</f>
        <v>0</v>
      </c>
      <c r="S75" s="798" t="str">
        <f>S65</f>
        <v/>
      </c>
      <c r="T75" s="798"/>
      <c r="U75" s="798" t="str">
        <f>IF(OR(R75="", S75=""), "", R75*S75)</f>
        <v/>
      </c>
      <c r="V75" s="799"/>
      <c r="W75" s="800" t="s">
        <v>1350</v>
      </c>
      <c r="X75" s="175"/>
      <c r="Y75" s="175"/>
      <c r="Z75" s="299" t="s">
        <v>403</v>
      </c>
      <c r="AA75" s="182">
        <f>SUM(AA65:AA74)</f>
        <v>0</v>
      </c>
      <c r="AB75" s="182">
        <f>SUM(AB65:AB74)</f>
        <v>0</v>
      </c>
      <c r="AC75" s="824">
        <f>SUM(AC65:AC74)</f>
        <v>0</v>
      </c>
      <c r="AD75" s="620"/>
      <c r="AE75" s="175"/>
      <c r="AF75" s="175"/>
      <c r="AG75" s="175"/>
      <c r="AH75" s="175"/>
      <c r="AN75" s="219"/>
    </row>
    <row r="76" spans="1:40">
      <c r="A76" s="720"/>
      <c r="B76" s="720"/>
      <c r="C76" s="720"/>
      <c r="D76" s="720"/>
      <c r="E76" s="720"/>
      <c r="F76" s="847"/>
      <c r="G76" s="720"/>
      <c r="H76" s="720"/>
      <c r="I76" s="720"/>
      <c r="J76" s="720"/>
      <c r="K76" s="720"/>
      <c r="L76" s="720"/>
      <c r="M76" s="720"/>
      <c r="N76" s="720"/>
      <c r="O76" s="723"/>
      <c r="X76" s="175"/>
      <c r="Y76" s="175"/>
      <c r="Z76" s="175"/>
      <c r="AA76" s="175"/>
      <c r="AB76" s="620"/>
      <c r="AC76" s="620"/>
      <c r="AD76" s="620"/>
      <c r="AE76" s="175"/>
      <c r="AF76" s="175"/>
      <c r="AG76" s="175"/>
      <c r="AH76" s="175"/>
      <c r="AN76" s="219"/>
    </row>
    <row r="77" spans="1:40" ht="13" thickBot="1">
      <c r="A77" s="720"/>
      <c r="B77" s="720"/>
      <c r="C77" s="720"/>
      <c r="D77" s="720"/>
      <c r="E77" s="720"/>
      <c r="F77" s="847"/>
      <c r="G77" s="720"/>
      <c r="H77" s="720"/>
      <c r="I77" s="720"/>
      <c r="J77" s="720"/>
      <c r="K77" s="720"/>
      <c r="L77" s="720"/>
      <c r="M77" s="720"/>
      <c r="N77" s="720"/>
      <c r="O77" s="723"/>
      <c r="X77" s="175"/>
      <c r="Y77" s="175"/>
      <c r="Z77" s="175"/>
      <c r="AA77" s="175"/>
      <c r="AB77" s="620"/>
      <c r="AC77" s="620"/>
      <c r="AD77" s="620"/>
      <c r="AE77" s="175"/>
      <c r="AF77" s="175"/>
      <c r="AG77" s="175"/>
      <c r="AH77" s="175"/>
      <c r="AN77" s="219"/>
    </row>
    <row r="78" spans="1:40" ht="18">
      <c r="A78" s="720"/>
      <c r="B78" s="720"/>
      <c r="C78" s="1346" t="s">
        <v>1317</v>
      </c>
      <c r="D78" s="1347"/>
      <c r="E78" s="720"/>
      <c r="F78" s="1227" t="s">
        <v>814</v>
      </c>
      <c r="G78" s="1343"/>
      <c r="H78" s="1343"/>
      <c r="I78" s="1343"/>
      <c r="J78" s="1228"/>
      <c r="K78" s="720"/>
      <c r="L78" s="740" t="s">
        <v>1318</v>
      </c>
      <c r="M78" s="1004"/>
      <c r="N78" s="720"/>
      <c r="O78" s="723"/>
      <c r="Q78" s="175"/>
      <c r="R78" s="175"/>
      <c r="S78" s="175"/>
      <c r="T78" s="175"/>
      <c r="U78" s="175"/>
      <c r="V78" s="175"/>
      <c r="W78" s="175"/>
      <c r="X78" s="175"/>
      <c r="Y78" s="175"/>
      <c r="Z78" s="341" t="s">
        <v>71</v>
      </c>
      <c r="AA78" s="341" t="s">
        <v>1181</v>
      </c>
      <c r="AB78" s="620"/>
      <c r="AC78" s="620"/>
      <c r="AD78" s="620"/>
      <c r="AE78" s="175"/>
      <c r="AF78" s="175"/>
      <c r="AG78" s="175"/>
      <c r="AH78" s="175"/>
      <c r="AN78" s="219"/>
    </row>
    <row r="79" spans="1:40" ht="56.25" customHeight="1" thickBot="1">
      <c r="A79" s="720"/>
      <c r="B79" s="720"/>
      <c r="C79" s="1337" t="s">
        <v>1407</v>
      </c>
      <c r="D79" s="1339"/>
      <c r="E79" s="720"/>
      <c r="F79" s="1315" t="s">
        <v>1365</v>
      </c>
      <c r="G79" s="1348"/>
      <c r="H79" s="1348"/>
      <c r="I79" s="1348"/>
      <c r="J79" s="1316"/>
      <c r="K79" s="720"/>
      <c r="L79" s="1351" t="s">
        <v>1406</v>
      </c>
      <c r="M79" s="1352"/>
      <c r="N79" s="720"/>
      <c r="O79" s="723"/>
      <c r="Q79" s="365" t="s">
        <v>816</v>
      </c>
      <c r="R79"/>
      <c r="S79"/>
      <c r="T79"/>
      <c r="U79"/>
      <c r="V79"/>
      <c r="W79"/>
      <c r="X79" s="219"/>
      <c r="Y79" s="175"/>
      <c r="Z79" s="341" t="s">
        <v>796</v>
      </c>
      <c r="AA79" s="341">
        <f>AA75</f>
        <v>0</v>
      </c>
      <c r="AB79" s="620"/>
      <c r="AC79" s="620"/>
      <c r="AD79" s="620"/>
      <c r="AE79" s="175"/>
      <c r="AF79" s="175"/>
      <c r="AG79" s="175"/>
      <c r="AH79" s="175"/>
      <c r="AN79" s="219"/>
    </row>
    <row r="80" spans="1:40" ht="26">
      <c r="A80" s="720"/>
      <c r="B80" s="720"/>
      <c r="C80" s="741" t="s">
        <v>1319</v>
      </c>
      <c r="D80" s="1002"/>
      <c r="E80" s="720"/>
      <c r="F80" s="1222" t="s">
        <v>1320</v>
      </c>
      <c r="G80" s="1223"/>
      <c r="H80" s="709" t="s">
        <v>1321</v>
      </c>
      <c r="I80" s="709" t="s">
        <v>1322</v>
      </c>
      <c r="J80" s="825" t="s">
        <v>1323</v>
      </c>
      <c r="K80" s="720"/>
      <c r="L80" s="720"/>
      <c r="M80" s="720"/>
      <c r="N80" s="720"/>
      <c r="O80" s="723"/>
      <c r="Q80"/>
      <c r="R80"/>
      <c r="S80"/>
      <c r="T80"/>
      <c r="U80"/>
      <c r="V80"/>
      <c r="W80" s="143" t="s">
        <v>1353</v>
      </c>
      <c r="X80" s="624" t="s">
        <v>1373</v>
      </c>
      <c r="Y80" s="804" t="s">
        <v>1360</v>
      </c>
      <c r="Z80" s="341" t="s">
        <v>0</v>
      </c>
      <c r="AA80" s="341">
        <f>AB75</f>
        <v>0</v>
      </c>
      <c r="AB80" s="620"/>
      <c r="AC80" s="620"/>
      <c r="AD80" s="620"/>
      <c r="AE80" s="175"/>
      <c r="AF80" s="175"/>
      <c r="AG80" s="175"/>
      <c r="AH80" s="175"/>
      <c r="AN80" s="219"/>
    </row>
    <row r="81" spans="1:40" ht="13.5" thickBot="1">
      <c r="A81" s="720"/>
      <c r="B81" s="720"/>
      <c r="C81" s="742" t="s">
        <v>1405</v>
      </c>
      <c r="D81" s="1001" t="s">
        <v>1617</v>
      </c>
      <c r="E81" s="720"/>
      <c r="F81" s="1220" t="s">
        <v>687</v>
      </c>
      <c r="G81" s="1220"/>
      <c r="H81" s="837"/>
      <c r="I81" s="838"/>
      <c r="J81" s="665">
        <f>IFERROR(IF(ISNUMBER(I81),I81/H81,W81), W81)</f>
        <v>0.25</v>
      </c>
      <c r="K81" s="720"/>
      <c r="L81" s="743" t="s">
        <v>1326</v>
      </c>
      <c r="M81" s="711"/>
      <c r="N81" s="720"/>
      <c r="O81" s="723"/>
      <c r="Q81" s="805" t="s">
        <v>1354</v>
      </c>
      <c r="R81" s="806"/>
      <c r="S81" s="806"/>
      <c r="T81" s="807">
        <f>SUMPRODUCT(H82:H87,X82:X87)</f>
        <v>0</v>
      </c>
      <c r="U81" s="808" t="s">
        <v>1367</v>
      </c>
      <c r="V81" s="806"/>
      <c r="W81" s="818">
        <f>Settings!D62</f>
        <v>0.25</v>
      </c>
      <c r="X81" s="818">
        <f>Settings!E62</f>
        <v>1</v>
      </c>
      <c r="Y81" s="819">
        <f t="shared" ref="Y81:Y87" si="31">H81*J81</f>
        <v>0</v>
      </c>
      <c r="Z81" s="175"/>
      <c r="AA81" s="175"/>
      <c r="AB81" s="620"/>
      <c r="AC81" s="620"/>
      <c r="AD81" s="620"/>
      <c r="AE81" s="175"/>
      <c r="AF81" s="299"/>
      <c r="AG81" s="910"/>
      <c r="AH81" s="175"/>
      <c r="AN81" s="219"/>
    </row>
    <row r="82" spans="1:40" ht="29.25" customHeight="1">
      <c r="A82" s="720"/>
      <c r="B82" s="720"/>
      <c r="C82" s="1349" t="s">
        <v>1409</v>
      </c>
      <c r="D82" s="1350"/>
      <c r="E82" s="720"/>
      <c r="F82" s="1220" t="s">
        <v>688</v>
      </c>
      <c r="G82" s="1221"/>
      <c r="H82" s="837"/>
      <c r="I82" s="838"/>
      <c r="J82" s="665">
        <f t="shared" ref="J82:J87" si="32">IFERROR(IF(ISNUMBER(I82),I82/H82,W82), W82)</f>
        <v>5</v>
      </c>
      <c r="K82" s="720"/>
      <c r="L82" s="1234"/>
      <c r="M82" s="1235"/>
      <c r="N82" s="720"/>
      <c r="O82" s="723"/>
      <c r="Q82" s="809" t="s">
        <v>1355</v>
      </c>
      <c r="R82" s="806"/>
      <c r="S82" s="806"/>
      <c r="T82" s="807">
        <f>H81+H84+H85+H86+H87</f>
        <v>0</v>
      </c>
      <c r="U82" s="808" t="s">
        <v>1368</v>
      </c>
      <c r="V82" s="806"/>
      <c r="W82" s="818">
        <f>Settings!D63</f>
        <v>5</v>
      </c>
      <c r="X82" s="818">
        <f>Settings!E63</f>
        <v>38</v>
      </c>
      <c r="Y82" s="819">
        <f t="shared" si="31"/>
        <v>0</v>
      </c>
      <c r="Z82" s="175"/>
      <c r="AA82" s="175"/>
      <c r="AB82" s="620"/>
      <c r="AC82" s="620"/>
      <c r="AD82" s="620"/>
      <c r="AE82" s="175"/>
      <c r="AF82" s="299"/>
      <c r="AG82" s="910"/>
      <c r="AH82" s="175"/>
      <c r="AN82" s="219"/>
    </row>
    <row r="83" spans="1:40" ht="13">
      <c r="A83" s="720"/>
      <c r="B83" s="720"/>
      <c r="C83" s="742" t="s">
        <v>393</v>
      </c>
      <c r="D83" s="1003"/>
      <c r="E83" s="720"/>
      <c r="F83" s="1220" t="s">
        <v>689</v>
      </c>
      <c r="G83" s="1221"/>
      <c r="H83" s="813"/>
      <c r="I83" s="816"/>
      <c r="J83" s="665">
        <f t="shared" si="32"/>
        <v>5</v>
      </c>
      <c r="K83" s="720"/>
      <c r="L83" s="1236"/>
      <c r="M83" s="1237"/>
      <c r="N83" s="720"/>
      <c r="O83" s="723"/>
      <c r="Q83" s="809"/>
      <c r="R83" s="806"/>
      <c r="S83" s="806"/>
      <c r="T83" s="810"/>
      <c r="U83" s="810"/>
      <c r="V83" s="806"/>
      <c r="W83" s="818">
        <f>Settings!D64</f>
        <v>5</v>
      </c>
      <c r="X83" s="818">
        <f>Settings!E64</f>
        <v>0</v>
      </c>
      <c r="Y83" s="819">
        <f t="shared" si="31"/>
        <v>0</v>
      </c>
      <c r="Z83" s="175"/>
      <c r="AA83" s="175"/>
      <c r="AB83" s="620"/>
      <c r="AC83" s="620"/>
      <c r="AD83" s="620"/>
      <c r="AE83" s="175"/>
      <c r="AF83" s="299"/>
      <c r="AG83" s="910"/>
      <c r="AH83" s="175"/>
      <c r="AN83" s="219"/>
    </row>
    <row r="84" spans="1:40" ht="13.5" thickBot="1">
      <c r="A84" s="720"/>
      <c r="B84" s="720"/>
      <c r="C84" s="718" t="s">
        <v>394</v>
      </c>
      <c r="D84" s="994"/>
      <c r="E84" s="720"/>
      <c r="F84" s="1220" t="s">
        <v>1180</v>
      </c>
      <c r="G84" s="1221"/>
      <c r="H84" s="813"/>
      <c r="I84" s="816"/>
      <c r="J84" s="665">
        <f t="shared" si="32"/>
        <v>1.5</v>
      </c>
      <c r="K84" s="720"/>
      <c r="L84" s="1237"/>
      <c r="M84" s="1237"/>
      <c r="N84" s="720"/>
      <c r="O84" s="723"/>
      <c r="Q84" s="809" t="s">
        <v>1356</v>
      </c>
      <c r="R84" s="806"/>
      <c r="S84" s="806"/>
      <c r="T84" s="812">
        <f>SUM(Y81:Y87)</f>
        <v>0</v>
      </c>
      <c r="U84" s="808" t="s">
        <v>1361</v>
      </c>
      <c r="V84" s="806"/>
      <c r="W84" s="818">
        <f>Settings!D65</f>
        <v>1.5</v>
      </c>
      <c r="X84" s="818">
        <f>Settings!E65</f>
        <v>1</v>
      </c>
      <c r="Y84" s="819">
        <f>H84*J84</f>
        <v>0</v>
      </c>
      <c r="Z84" s="175"/>
      <c r="AA84" s="175"/>
      <c r="AB84" s="620"/>
      <c r="AC84" s="620"/>
      <c r="AD84" s="620"/>
      <c r="AE84" s="175"/>
      <c r="AF84" s="299"/>
      <c r="AG84" s="910"/>
      <c r="AH84" s="175"/>
      <c r="AN84" s="219"/>
    </row>
    <row r="85" spans="1:40" ht="13">
      <c r="A85" s="720"/>
      <c r="B85" s="720"/>
      <c r="C85" s="720"/>
      <c r="D85" s="720"/>
      <c r="E85" s="720"/>
      <c r="F85" s="1220" t="s">
        <v>1351</v>
      </c>
      <c r="G85" s="1221"/>
      <c r="H85" s="813"/>
      <c r="I85" s="816"/>
      <c r="J85" s="665">
        <f t="shared" si="32"/>
        <v>1.35</v>
      </c>
      <c r="K85" s="720"/>
      <c r="L85" s="720"/>
      <c r="M85" s="720"/>
      <c r="N85" s="720"/>
      <c r="O85" s="723"/>
      <c r="Q85" s="809" t="s">
        <v>1357</v>
      </c>
      <c r="R85" s="806"/>
      <c r="S85" s="806"/>
      <c r="T85" s="811">
        <f>(T81+H81)*J81</f>
        <v>0</v>
      </c>
      <c r="U85" s="808" t="s">
        <v>1363</v>
      </c>
      <c r="V85" s="806"/>
      <c r="W85" s="818">
        <f>Settings!D66</f>
        <v>1.35</v>
      </c>
      <c r="X85" s="818">
        <f>Settings!E66</f>
        <v>1</v>
      </c>
      <c r="Y85" s="819">
        <f>H85*J85</f>
        <v>0</v>
      </c>
      <c r="Z85" s="175"/>
      <c r="AA85" s="175"/>
      <c r="AB85" s="620"/>
      <c r="AC85" s="620"/>
      <c r="AD85" s="620"/>
      <c r="AE85" s="175"/>
      <c r="AF85" s="299"/>
      <c r="AG85" s="910"/>
      <c r="AH85" s="175"/>
      <c r="AN85" s="219"/>
    </row>
    <row r="86" spans="1:40" ht="13">
      <c r="A86" s="720"/>
      <c r="B86" s="720"/>
      <c r="C86" s="720"/>
      <c r="D86" s="720"/>
      <c r="E86" s="720"/>
      <c r="F86" s="1220" t="s">
        <v>1352</v>
      </c>
      <c r="G86" s="1221"/>
      <c r="H86" s="837"/>
      <c r="I86" s="838"/>
      <c r="J86" s="665">
        <f t="shared" si="32"/>
        <v>1.5</v>
      </c>
      <c r="K86" s="720"/>
      <c r="L86" s="720"/>
      <c r="M86" s="720"/>
      <c r="N86" s="720"/>
      <c r="O86" s="723"/>
      <c r="Q86" s="911" t="s">
        <v>1430</v>
      </c>
      <c r="R86" s="810"/>
      <c r="S86" s="810"/>
      <c r="T86" s="811">
        <f>(T82/X82*W82)+(H82*W82)</f>
        <v>0</v>
      </c>
      <c r="U86" s="808" t="s">
        <v>1432</v>
      </c>
      <c r="V86" s="810"/>
      <c r="W86" s="818">
        <f>Settings!D67</f>
        <v>1.5</v>
      </c>
      <c r="X86" s="818">
        <f>Settings!E67</f>
        <v>1</v>
      </c>
      <c r="Y86" s="819">
        <f t="shared" si="31"/>
        <v>0</v>
      </c>
      <c r="Z86" s="175"/>
      <c r="AA86" s="175"/>
      <c r="AB86" s="620"/>
      <c r="AC86" s="620"/>
      <c r="AD86" s="620"/>
      <c r="AE86" s="175"/>
      <c r="AF86" s="175"/>
      <c r="AG86" s="175"/>
      <c r="AH86" s="175"/>
      <c r="AN86" s="219"/>
    </row>
    <row r="87" spans="1:40" ht="13">
      <c r="A87" s="720"/>
      <c r="B87" s="720"/>
      <c r="C87" s="720"/>
      <c r="D87" s="720"/>
      <c r="E87" s="720"/>
      <c r="F87" s="1220" t="s">
        <v>1366</v>
      </c>
      <c r="G87" s="1221"/>
      <c r="H87" s="669"/>
      <c r="I87" s="817"/>
      <c r="J87" s="665">
        <f t="shared" si="32"/>
        <v>1.5</v>
      </c>
      <c r="K87" s="720"/>
      <c r="L87" s="720"/>
      <c r="M87" s="720"/>
      <c r="N87" s="720"/>
      <c r="O87" s="723"/>
      <c r="Q87" s="810" t="str">
        <f>IF(T87&lt;0, "Cost","Savings")</f>
        <v>Savings</v>
      </c>
      <c r="R87" s="810"/>
      <c r="S87" s="810"/>
      <c r="T87" s="811">
        <f>T85-T84</f>
        <v>0</v>
      </c>
      <c r="U87" s="814" t="s">
        <v>1362</v>
      </c>
      <c r="V87" s="810"/>
      <c r="W87" s="818">
        <f>Settings!D68</f>
        <v>1.5</v>
      </c>
      <c r="X87" s="818">
        <f>Settings!E68</f>
        <v>1</v>
      </c>
      <c r="Y87" s="819">
        <f t="shared" si="31"/>
        <v>0</v>
      </c>
      <c r="Z87" s="175"/>
      <c r="AA87" s="175"/>
      <c r="AB87" s="620"/>
      <c r="AC87" s="620"/>
      <c r="AD87" s="620"/>
      <c r="AE87" s="175"/>
      <c r="AF87" s="175"/>
      <c r="AG87" s="175"/>
      <c r="AH87" s="175"/>
      <c r="AN87" s="219"/>
    </row>
    <row r="88" spans="1:40" ht="13" thickBot="1">
      <c r="A88" s="720"/>
      <c r="B88" s="721"/>
      <c r="C88" s="721"/>
      <c r="D88" s="721"/>
      <c r="E88" s="721"/>
      <c r="F88" s="850"/>
      <c r="G88" s="721"/>
      <c r="H88" s="721"/>
      <c r="I88" s="721"/>
      <c r="J88" s="721"/>
      <c r="K88" s="721"/>
      <c r="L88" s="721"/>
      <c r="M88" s="744" t="s">
        <v>1787</v>
      </c>
      <c r="N88" s="745"/>
      <c r="O88" s="746"/>
      <c r="Q88" s="299" t="s">
        <v>1431</v>
      </c>
      <c r="R88" s="219"/>
      <c r="S88" s="219"/>
      <c r="T88" s="1006">
        <f>T84-T86</f>
        <v>0</v>
      </c>
      <c r="U88" s="299" t="s">
        <v>1433</v>
      </c>
      <c r="V88" s="175"/>
      <c r="W88" s="175"/>
      <c r="X88" s="175"/>
      <c r="Y88" s="175"/>
      <c r="Z88" s="175"/>
      <c r="AA88" s="175"/>
      <c r="AB88" s="620"/>
      <c r="AC88" s="620"/>
      <c r="AD88" s="620"/>
      <c r="AE88" s="175"/>
      <c r="AF88" s="175"/>
      <c r="AG88" s="175"/>
      <c r="AH88" s="175"/>
      <c r="AN88" s="219"/>
    </row>
    <row r="89" spans="1:40">
      <c r="A89" s="747"/>
      <c r="B89" s="747"/>
      <c r="Q89" s="175"/>
      <c r="R89" s="175"/>
      <c r="S89" s="175"/>
      <c r="T89" s="175"/>
      <c r="U89" s="175"/>
      <c r="V89" s="175"/>
      <c r="W89" s="175"/>
      <c r="X89" s="175"/>
      <c r="Y89" s="175"/>
      <c r="Z89" s="175"/>
      <c r="AA89" s="175"/>
      <c r="AB89" s="620"/>
      <c r="AC89" s="620"/>
      <c r="AD89" s="620"/>
      <c r="AE89" s="175"/>
      <c r="AF89" s="175"/>
      <c r="AG89" s="175"/>
      <c r="AH89" s="175"/>
      <c r="AN89" s="219"/>
    </row>
    <row r="90" spans="1:40">
      <c r="A90" s="747"/>
      <c r="B90" s="747"/>
      <c r="Q90" s="175"/>
      <c r="R90" s="175"/>
      <c r="S90" s="175"/>
      <c r="T90" s="175"/>
      <c r="U90" s="175"/>
      <c r="V90" s="175"/>
      <c r="W90" s="175"/>
      <c r="X90" s="175"/>
      <c r="Y90" s="175"/>
      <c r="Z90" s="175"/>
      <c r="AA90" s="175"/>
      <c r="AB90" s="620"/>
      <c r="AC90" s="620"/>
      <c r="AD90" s="620"/>
      <c r="AE90" s="175"/>
      <c r="AF90" s="175"/>
      <c r="AG90" s="175"/>
      <c r="AH90" s="175"/>
      <c r="AN90" s="219"/>
    </row>
    <row r="91" spans="1:40">
      <c r="A91" s="747"/>
      <c r="B91" s="747"/>
      <c r="Q91" s="175"/>
      <c r="R91" s="175"/>
      <c r="S91" s="175"/>
      <c r="T91" s="175"/>
      <c r="U91" s="175"/>
      <c r="V91" s="175"/>
      <c r="W91" s="175"/>
      <c r="X91" s="175"/>
      <c r="Y91" s="175"/>
      <c r="Z91" s="175"/>
      <c r="AA91" s="175"/>
      <c r="AB91" s="620"/>
      <c r="AC91" s="620"/>
      <c r="AD91" s="620"/>
      <c r="AE91" s="175"/>
      <c r="AF91" s="175"/>
      <c r="AG91" s="175"/>
      <c r="AH91" s="175"/>
      <c r="AN91" s="219"/>
    </row>
    <row r="92" spans="1:40" ht="13">
      <c r="A92" s="747"/>
      <c r="B92" s="747"/>
      <c r="Q92" s="207" t="s">
        <v>1459</v>
      </c>
      <c r="R92" s="175"/>
      <c r="S92" s="175"/>
      <c r="T92" s="175"/>
      <c r="U92" s="175"/>
      <c r="V92" s="175"/>
      <c r="W92" s="175"/>
      <c r="X92" s="175"/>
      <c r="Y92" s="175"/>
      <c r="Z92" s="175"/>
      <c r="AA92" s="175"/>
      <c r="AB92" s="620"/>
      <c r="AC92" s="620"/>
      <c r="AD92" s="620"/>
      <c r="AE92" s="175"/>
      <c r="AF92" s="175"/>
      <c r="AG92" s="175"/>
      <c r="AH92" s="175"/>
      <c r="AN92" s="219"/>
    </row>
    <row r="93" spans="1:40">
      <c r="A93" s="747"/>
      <c r="B93" s="747"/>
      <c r="Q93" s="299" t="s">
        <v>1455</v>
      </c>
      <c r="R93" s="941">
        <f>H81</f>
        <v>0</v>
      </c>
      <c r="S93" s="175"/>
      <c r="T93" s="175"/>
      <c r="U93" s="175"/>
      <c r="V93" s="175"/>
      <c r="W93" s="175"/>
      <c r="X93" s="175"/>
      <c r="Y93" s="175"/>
      <c r="Z93" s="175"/>
      <c r="AA93" s="175"/>
      <c r="AB93" s="620"/>
      <c r="AC93" s="620"/>
      <c r="AD93" s="620"/>
      <c r="AE93" s="175"/>
      <c r="AF93" s="175"/>
      <c r="AG93" s="175"/>
      <c r="AH93" s="175"/>
      <c r="AN93" s="219"/>
    </row>
    <row r="94" spans="1:40">
      <c r="A94" s="747"/>
      <c r="B94" s="747"/>
      <c r="Q94" s="299" t="s">
        <v>1456</v>
      </c>
      <c r="R94" s="941">
        <f>H82*38</f>
        <v>0</v>
      </c>
      <c r="S94" s="175"/>
      <c r="T94" s="175"/>
      <c r="U94" s="175"/>
      <c r="V94" s="175"/>
      <c r="W94" s="175"/>
      <c r="X94" s="175"/>
      <c r="Y94" s="175"/>
      <c r="Z94" s="175"/>
      <c r="AA94" s="175"/>
      <c r="AB94" s="620"/>
      <c r="AC94" s="620"/>
      <c r="AD94" s="620"/>
      <c r="AE94" s="175"/>
      <c r="AF94" s="175"/>
      <c r="AG94" s="175"/>
      <c r="AH94" s="175"/>
      <c r="AN94" s="219"/>
    </row>
    <row r="95" spans="1:40">
      <c r="A95" s="747"/>
      <c r="B95" s="747"/>
      <c r="Q95" s="299" t="s">
        <v>1457</v>
      </c>
      <c r="R95" s="941">
        <f>H85+H86</f>
        <v>0</v>
      </c>
      <c r="S95" s="175"/>
      <c r="T95" s="175"/>
      <c r="U95" s="175"/>
      <c r="V95" s="175"/>
      <c r="W95" s="175"/>
      <c r="X95" s="175"/>
      <c r="Y95" s="175"/>
      <c r="Z95" s="175"/>
      <c r="AA95" s="175"/>
      <c r="AB95" s="620"/>
      <c r="AC95" s="620"/>
      <c r="AD95" s="620"/>
      <c r="AE95" s="175"/>
      <c r="AF95" s="175"/>
      <c r="AG95" s="175"/>
      <c r="AH95" s="175"/>
      <c r="AN95" s="219"/>
    </row>
    <row r="96" spans="1:40">
      <c r="A96" s="747"/>
      <c r="B96" s="747"/>
      <c r="Q96" s="299" t="s">
        <v>1458</v>
      </c>
      <c r="R96" s="941">
        <f>H84</f>
        <v>0</v>
      </c>
      <c r="S96" s="175"/>
      <c r="T96" s="175"/>
      <c r="U96" s="175"/>
      <c r="V96" s="175"/>
      <c r="W96" s="175"/>
      <c r="X96" s="175"/>
      <c r="Y96" s="175"/>
      <c r="Z96" s="175"/>
      <c r="AA96" s="175"/>
      <c r="AB96" s="620"/>
      <c r="AC96" s="620"/>
      <c r="AD96" s="620"/>
      <c r="AE96" s="175"/>
      <c r="AF96" s="175"/>
      <c r="AG96" s="175"/>
      <c r="AH96" s="175"/>
      <c r="AN96" s="219"/>
    </row>
    <row r="97" spans="1:40">
      <c r="A97" s="747"/>
      <c r="B97" s="747"/>
      <c r="Q97" s="299" t="s">
        <v>82</v>
      </c>
      <c r="R97" s="941">
        <f>H87</f>
        <v>0</v>
      </c>
      <c r="S97" s="175"/>
      <c r="T97" s="175"/>
      <c r="U97" s="175"/>
      <c r="V97" s="175"/>
      <c r="W97" s="175"/>
      <c r="X97" s="175"/>
      <c r="Y97" s="175"/>
      <c r="Z97" s="175"/>
      <c r="AA97" s="175"/>
      <c r="AB97" s="620"/>
      <c r="AC97" s="620"/>
      <c r="AD97" s="620"/>
      <c r="AE97" s="175"/>
      <c r="AF97" s="175"/>
      <c r="AG97" s="175"/>
      <c r="AH97" s="175"/>
      <c r="AN97" s="219"/>
    </row>
    <row r="98" spans="1:40">
      <c r="A98" s="747"/>
      <c r="B98" s="747"/>
      <c r="Q98" s="175"/>
      <c r="R98" s="175"/>
      <c r="S98" s="175"/>
      <c r="T98" s="175"/>
      <c r="U98" s="175"/>
      <c r="V98" s="175"/>
      <c r="W98" s="175"/>
      <c r="X98" s="175"/>
      <c r="Y98" s="175"/>
      <c r="Z98" s="175"/>
      <c r="AA98" s="175"/>
      <c r="AB98" s="620"/>
      <c r="AC98" s="620"/>
      <c r="AD98" s="620"/>
      <c r="AE98" s="175"/>
      <c r="AF98" s="175"/>
      <c r="AG98" s="175"/>
      <c r="AH98" s="175"/>
      <c r="AN98" s="219"/>
    </row>
    <row r="99" spans="1:40">
      <c r="A99" s="747"/>
      <c r="B99" s="747"/>
      <c r="Q99" s="175"/>
      <c r="R99" s="175"/>
      <c r="S99" s="175"/>
      <c r="T99" s="175"/>
      <c r="U99" s="175"/>
      <c r="V99" s="175"/>
      <c r="W99" s="175"/>
      <c r="X99" s="175"/>
      <c r="Y99" s="175"/>
      <c r="Z99" s="175"/>
      <c r="AA99" s="175"/>
      <c r="AB99" s="620"/>
      <c r="AC99" s="620"/>
      <c r="AD99" s="620"/>
      <c r="AE99" s="175"/>
      <c r="AF99" s="175"/>
      <c r="AG99" s="175"/>
      <c r="AH99" s="175"/>
      <c r="AN99" s="219"/>
    </row>
    <row r="100" spans="1:40">
      <c r="A100" s="747"/>
      <c r="B100" s="747"/>
      <c r="Q100" s="175"/>
      <c r="R100" s="175"/>
      <c r="S100" s="175"/>
      <c r="T100" s="175"/>
      <c r="U100" s="175"/>
      <c r="V100" s="175"/>
      <c r="W100" s="175"/>
      <c r="X100" s="175"/>
      <c r="Y100" s="175"/>
      <c r="Z100" s="175"/>
      <c r="AA100" s="175"/>
      <c r="AB100" s="620"/>
      <c r="AC100" s="620"/>
      <c r="AD100" s="620"/>
      <c r="AE100" s="175"/>
      <c r="AF100" s="175"/>
      <c r="AG100" s="175"/>
      <c r="AH100" s="175"/>
      <c r="AN100" s="219"/>
    </row>
    <row r="101" spans="1:40">
      <c r="A101" s="747"/>
      <c r="B101" s="747"/>
      <c r="Q101" s="175"/>
      <c r="R101" s="175"/>
      <c r="S101" s="175"/>
      <c r="T101" s="175"/>
      <c r="U101" s="175"/>
      <c r="V101" s="175"/>
      <c r="W101" s="175"/>
      <c r="X101" s="175"/>
      <c r="Y101" s="175"/>
      <c r="Z101" s="175"/>
      <c r="AA101" s="175"/>
      <c r="AB101" s="620"/>
      <c r="AC101" s="620"/>
      <c r="AD101" s="620"/>
      <c r="AE101" s="175"/>
      <c r="AF101" s="175"/>
      <c r="AG101" s="175"/>
      <c r="AH101" s="175"/>
      <c r="AN101" s="219"/>
    </row>
    <row r="102" spans="1:40">
      <c r="A102" s="747"/>
      <c r="B102" s="747"/>
      <c r="Q102" s="175"/>
      <c r="R102" s="175"/>
      <c r="S102" s="175"/>
      <c r="T102" s="175"/>
      <c r="U102" s="175"/>
      <c r="V102" s="175"/>
      <c r="W102" s="175"/>
      <c r="X102" s="175"/>
      <c r="Y102" s="175"/>
      <c r="Z102" s="175"/>
      <c r="AA102" s="175"/>
      <c r="AB102" s="620"/>
      <c r="AC102" s="620"/>
      <c r="AD102" s="620"/>
      <c r="AE102" s="175"/>
      <c r="AF102" s="175"/>
      <c r="AG102" s="175"/>
      <c r="AH102" s="175"/>
      <c r="AN102" s="219"/>
    </row>
    <row r="103" spans="1:40">
      <c r="A103" s="747"/>
      <c r="B103" s="747"/>
      <c r="Q103" s="175"/>
      <c r="R103" s="175"/>
      <c r="S103" s="175"/>
      <c r="T103" s="175"/>
      <c r="U103" s="175"/>
      <c r="V103" s="175"/>
      <c r="W103" s="175"/>
      <c r="X103" s="175"/>
      <c r="Y103" s="175"/>
      <c r="Z103" s="175"/>
      <c r="AA103" s="175"/>
      <c r="AB103" s="620"/>
      <c r="AC103" s="620"/>
      <c r="AD103" s="620"/>
      <c r="AE103" s="175"/>
      <c r="AF103" s="175"/>
      <c r="AG103" s="175"/>
      <c r="AH103" s="175"/>
      <c r="AN103" s="219"/>
    </row>
    <row r="104" spans="1:40">
      <c r="A104" s="747"/>
      <c r="B104" s="747"/>
      <c r="Q104" s="175"/>
      <c r="R104" s="175"/>
      <c r="S104" s="175"/>
      <c r="T104" s="175"/>
      <c r="U104" s="175"/>
      <c r="V104" s="175"/>
      <c r="W104" s="175"/>
      <c r="X104" s="175"/>
      <c r="Y104" s="175"/>
      <c r="Z104" s="175"/>
      <c r="AA104" s="175"/>
      <c r="AB104" s="620"/>
      <c r="AC104" s="620"/>
      <c r="AD104" s="620"/>
      <c r="AE104" s="175"/>
      <c r="AF104" s="175"/>
      <c r="AG104" s="175"/>
      <c r="AH104" s="175"/>
      <c r="AN104" s="219"/>
    </row>
    <row r="105" spans="1:40">
      <c r="A105" s="747"/>
      <c r="B105" s="747"/>
      <c r="Q105" s="175"/>
      <c r="R105" s="175"/>
      <c r="S105" s="175"/>
      <c r="T105" s="175"/>
      <c r="U105" s="175"/>
      <c r="V105" s="175"/>
      <c r="W105" s="175"/>
      <c r="X105" s="175"/>
      <c r="Y105" s="175"/>
      <c r="Z105" s="175"/>
      <c r="AA105" s="175"/>
      <c r="AB105" s="620"/>
      <c r="AC105" s="620"/>
      <c r="AD105" s="620"/>
      <c r="AE105" s="175"/>
      <c r="AF105" s="175"/>
      <c r="AG105" s="175"/>
      <c r="AH105" s="175"/>
      <c r="AN105" s="219"/>
    </row>
    <row r="106" spans="1:40">
      <c r="A106" s="747"/>
      <c r="B106" s="747"/>
      <c r="Q106" s="175"/>
      <c r="R106" s="175"/>
      <c r="S106" s="175"/>
      <c r="T106" s="175"/>
      <c r="U106" s="175"/>
      <c r="V106" s="175"/>
      <c r="W106" s="175"/>
      <c r="X106" s="175"/>
      <c r="Y106" s="175"/>
      <c r="Z106" s="175"/>
      <c r="AA106" s="175"/>
      <c r="AB106" s="620"/>
      <c r="AC106" s="620"/>
      <c r="AD106" s="620"/>
      <c r="AE106" s="175"/>
      <c r="AF106" s="175"/>
      <c r="AG106" s="175"/>
      <c r="AH106" s="175"/>
      <c r="AN106" s="219"/>
    </row>
    <row r="107" spans="1:40">
      <c r="A107" s="747"/>
      <c r="B107" s="747"/>
      <c r="Q107" s="175"/>
      <c r="R107" s="175"/>
      <c r="S107" s="175"/>
      <c r="T107" s="175"/>
      <c r="U107" s="175"/>
      <c r="V107" s="175"/>
      <c r="W107" s="175"/>
      <c r="X107" s="175"/>
      <c r="Y107" s="175"/>
      <c r="Z107" s="175"/>
      <c r="AA107" s="175"/>
      <c r="AB107" s="620"/>
      <c r="AC107" s="620"/>
      <c r="AD107" s="620"/>
      <c r="AE107" s="175"/>
      <c r="AF107" s="175"/>
      <c r="AG107" s="175"/>
      <c r="AH107" s="175"/>
      <c r="AN107" s="219"/>
    </row>
    <row r="108" spans="1:40">
      <c r="A108" s="747"/>
      <c r="B108" s="747"/>
      <c r="Q108" s="175"/>
      <c r="R108" s="175"/>
      <c r="S108" s="175"/>
      <c r="T108" s="175"/>
      <c r="U108" s="175"/>
      <c r="V108" s="175"/>
      <c r="W108" s="175"/>
      <c r="X108" s="175"/>
      <c r="Y108" s="175"/>
      <c r="Z108" s="175"/>
      <c r="AA108" s="175"/>
      <c r="AB108" s="620"/>
      <c r="AC108" s="620"/>
      <c r="AD108" s="620"/>
      <c r="AE108" s="175"/>
      <c r="AF108" s="175"/>
      <c r="AG108" s="175"/>
      <c r="AH108" s="175"/>
      <c r="AN108" s="219"/>
    </row>
    <row r="109" spans="1:40">
      <c r="A109" s="747"/>
      <c r="B109" s="747"/>
      <c r="Q109" s="175"/>
      <c r="R109" s="175"/>
      <c r="S109" s="175"/>
      <c r="T109" s="175"/>
      <c r="U109" s="175"/>
      <c r="V109" s="175"/>
      <c r="W109" s="175"/>
      <c r="X109" s="175"/>
      <c r="Y109" s="175"/>
      <c r="Z109" s="175"/>
      <c r="AA109" s="175"/>
      <c r="AB109" s="620"/>
      <c r="AC109" s="620"/>
      <c r="AD109" s="620"/>
      <c r="AE109" s="175"/>
      <c r="AF109" s="175"/>
      <c r="AG109" s="175"/>
      <c r="AH109" s="175"/>
      <c r="AN109" s="219"/>
    </row>
    <row r="110" spans="1:40">
      <c r="A110" s="747"/>
      <c r="B110" s="747"/>
      <c r="Q110" s="175"/>
      <c r="R110" s="175"/>
      <c r="S110" s="175"/>
      <c r="T110" s="175"/>
      <c r="U110" s="175"/>
      <c r="V110" s="175"/>
      <c r="W110" s="175"/>
      <c r="X110" s="175"/>
      <c r="Y110" s="175"/>
      <c r="Z110" s="175"/>
      <c r="AA110" s="175"/>
      <c r="AB110" s="620"/>
      <c r="AC110" s="620"/>
      <c r="AD110" s="620"/>
      <c r="AE110" s="175"/>
      <c r="AF110" s="175"/>
      <c r="AG110" s="175"/>
      <c r="AH110" s="175"/>
      <c r="AN110" s="219"/>
    </row>
    <row r="111" spans="1:40">
      <c r="A111" s="747"/>
      <c r="B111" s="747"/>
      <c r="Q111" s="175"/>
      <c r="R111" s="175"/>
      <c r="S111" s="175"/>
      <c r="T111" s="175"/>
      <c r="U111" s="175"/>
      <c r="V111" s="175"/>
      <c r="W111" s="175"/>
      <c r="X111" s="175"/>
      <c r="Y111" s="175"/>
      <c r="Z111" s="175"/>
      <c r="AA111" s="175"/>
      <c r="AB111" s="620"/>
      <c r="AC111" s="620"/>
      <c r="AD111" s="620"/>
      <c r="AE111" s="175"/>
      <c r="AF111" s="175"/>
      <c r="AG111" s="175"/>
      <c r="AH111" s="175"/>
      <c r="AN111" s="219"/>
    </row>
    <row r="112" spans="1:40">
      <c r="A112" s="747"/>
      <c r="B112" s="747"/>
      <c r="Q112" s="175"/>
      <c r="R112" s="175"/>
      <c r="S112" s="175"/>
      <c r="T112" s="175"/>
      <c r="U112" s="175"/>
      <c r="V112" s="175"/>
      <c r="W112" s="175"/>
      <c r="X112" s="175"/>
      <c r="Y112" s="175"/>
      <c r="Z112" s="175"/>
      <c r="AA112" s="175"/>
      <c r="AB112" s="620"/>
      <c r="AC112" s="620"/>
      <c r="AD112" s="620"/>
      <c r="AE112" s="175"/>
      <c r="AF112" s="175"/>
      <c r="AG112" s="175"/>
      <c r="AH112" s="175"/>
      <c r="AN112" s="219"/>
    </row>
    <row r="113" spans="1:40">
      <c r="A113" s="747"/>
      <c r="B113" s="747"/>
      <c r="Q113" s="175"/>
      <c r="R113" s="175"/>
      <c r="S113" s="175"/>
      <c r="T113" s="175"/>
      <c r="U113" s="175"/>
      <c r="V113" s="175"/>
      <c r="W113" s="175"/>
      <c r="X113" s="175"/>
      <c r="Y113" s="175"/>
      <c r="Z113" s="175"/>
      <c r="AA113" s="175"/>
      <c r="AB113" s="620"/>
      <c r="AC113" s="620"/>
      <c r="AD113" s="620"/>
      <c r="AE113" s="175"/>
      <c r="AF113" s="175"/>
      <c r="AG113" s="175"/>
      <c r="AH113" s="175"/>
      <c r="AN113" s="219"/>
    </row>
    <row r="114" spans="1:40">
      <c r="A114" s="747"/>
      <c r="B114" s="747"/>
      <c r="Q114" s="175"/>
      <c r="R114" s="175"/>
      <c r="S114" s="175"/>
      <c r="T114" s="175"/>
      <c r="U114" s="175"/>
      <c r="V114" s="175"/>
      <c r="W114" s="175"/>
      <c r="X114" s="175"/>
      <c r="Y114" s="175"/>
      <c r="Z114" s="175"/>
      <c r="AA114" s="175"/>
      <c r="AB114" s="620"/>
      <c r="AC114" s="620"/>
      <c r="AD114" s="620"/>
      <c r="AE114" s="175"/>
      <c r="AF114" s="175"/>
      <c r="AG114" s="175"/>
      <c r="AH114" s="175"/>
      <c r="AN114" s="219"/>
    </row>
    <row r="115" spans="1:40">
      <c r="A115" s="747"/>
      <c r="B115" s="747"/>
      <c r="Q115" s="175"/>
      <c r="R115" s="175"/>
      <c r="S115" s="175"/>
      <c r="T115" s="175"/>
      <c r="U115" s="175"/>
      <c r="V115" s="175"/>
      <c r="W115" s="175"/>
      <c r="X115" s="175"/>
      <c r="Y115" s="175"/>
      <c r="Z115" s="175"/>
      <c r="AA115" s="175"/>
      <c r="AB115" s="620"/>
      <c r="AC115" s="620"/>
      <c r="AD115" s="620"/>
      <c r="AE115" s="175"/>
      <c r="AF115" s="175"/>
      <c r="AG115" s="175"/>
      <c r="AH115" s="175"/>
      <c r="AN115" s="219"/>
    </row>
    <row r="116" spans="1:40">
      <c r="A116" s="747"/>
      <c r="B116" s="747"/>
      <c r="Q116" s="175"/>
      <c r="R116" s="175"/>
      <c r="S116" s="175"/>
      <c r="T116" s="175"/>
      <c r="U116" s="175"/>
      <c r="V116" s="175"/>
      <c r="W116" s="175"/>
      <c r="X116" s="175"/>
      <c r="Y116" s="175"/>
      <c r="Z116" s="175"/>
      <c r="AA116" s="175"/>
      <c r="AB116" s="620"/>
      <c r="AC116" s="620"/>
      <c r="AD116" s="620"/>
      <c r="AE116" s="175"/>
      <c r="AF116" s="175"/>
      <c r="AG116" s="175"/>
      <c r="AH116" s="175"/>
      <c r="AN116" s="219"/>
    </row>
    <row r="117" spans="1:40">
      <c r="A117" s="747"/>
      <c r="B117" s="747"/>
      <c r="Q117" s="175"/>
      <c r="R117" s="175"/>
      <c r="S117" s="175"/>
      <c r="T117" s="175"/>
      <c r="U117" s="175"/>
      <c r="V117" s="175"/>
      <c r="W117" s="175"/>
      <c r="X117" s="175"/>
      <c r="Y117" s="175"/>
      <c r="Z117" s="175"/>
      <c r="AA117" s="175"/>
      <c r="AB117" s="620"/>
      <c r="AC117" s="620"/>
      <c r="AD117" s="620"/>
      <c r="AE117" s="175"/>
      <c r="AF117" s="175"/>
      <c r="AG117" s="175"/>
      <c r="AH117" s="175"/>
      <c r="AN117" s="219"/>
    </row>
    <row r="118" spans="1:40">
      <c r="A118" s="747"/>
      <c r="B118" s="747"/>
      <c r="Q118" s="175"/>
      <c r="R118" s="175"/>
      <c r="S118" s="175"/>
      <c r="T118" s="175"/>
      <c r="U118" s="175"/>
      <c r="V118" s="175"/>
      <c r="W118" s="175"/>
      <c r="X118" s="175"/>
      <c r="Y118" s="175"/>
      <c r="Z118" s="175"/>
      <c r="AA118" s="175"/>
      <c r="AB118" s="620"/>
      <c r="AC118" s="620"/>
      <c r="AD118" s="620"/>
      <c r="AE118" s="175"/>
      <c r="AF118" s="175"/>
      <c r="AG118" s="175"/>
      <c r="AH118" s="175"/>
      <c r="AN118" s="219"/>
    </row>
    <row r="119" spans="1:40">
      <c r="A119" s="747"/>
      <c r="B119" s="747"/>
      <c r="Q119" s="175"/>
      <c r="R119" s="175"/>
      <c r="S119" s="175"/>
      <c r="T119" s="175"/>
      <c r="U119" s="175"/>
      <c r="V119" s="175"/>
      <c r="W119" s="175"/>
      <c r="X119" s="175"/>
      <c r="Y119" s="175"/>
      <c r="Z119" s="175"/>
      <c r="AA119" s="175"/>
      <c r="AB119" s="620"/>
      <c r="AC119" s="620"/>
      <c r="AD119" s="620"/>
      <c r="AE119" s="175"/>
      <c r="AF119" s="175"/>
      <c r="AG119" s="175"/>
      <c r="AH119" s="175"/>
      <c r="AN119" s="219"/>
    </row>
    <row r="120" spans="1:40">
      <c r="A120" s="747"/>
      <c r="B120" s="747"/>
      <c r="Q120" s="175"/>
      <c r="R120" s="175"/>
      <c r="S120" s="175"/>
      <c r="T120" s="175"/>
      <c r="U120" s="175"/>
      <c r="V120" s="175"/>
      <c r="W120" s="175"/>
      <c r="X120" s="175"/>
      <c r="Y120" s="175"/>
      <c r="Z120" s="175"/>
      <c r="AA120" s="175"/>
      <c r="AB120" s="620"/>
      <c r="AC120" s="620"/>
      <c r="AD120" s="620"/>
      <c r="AE120" s="175"/>
      <c r="AF120" s="175"/>
      <c r="AG120" s="175"/>
      <c r="AH120" s="175"/>
      <c r="AN120" s="219"/>
    </row>
    <row r="121" spans="1:40">
      <c r="A121" s="747"/>
      <c r="B121" s="747"/>
      <c r="Q121" s="175"/>
      <c r="R121" s="175"/>
      <c r="S121" s="175"/>
      <c r="T121" s="175"/>
      <c r="U121" s="175"/>
      <c r="V121" s="175"/>
      <c r="W121" s="175"/>
      <c r="X121" s="175"/>
      <c r="Y121" s="175"/>
      <c r="Z121" s="175"/>
      <c r="AA121" s="175"/>
      <c r="AB121" s="620"/>
      <c r="AC121" s="620"/>
      <c r="AD121" s="620"/>
      <c r="AE121" s="175"/>
      <c r="AF121" s="175"/>
      <c r="AG121" s="175"/>
      <c r="AH121" s="175"/>
      <c r="AN121" s="219"/>
    </row>
    <row r="122" spans="1:40">
      <c r="A122" s="747"/>
      <c r="B122" s="747"/>
      <c r="Q122" s="175"/>
      <c r="R122" s="175"/>
      <c r="S122" s="175"/>
      <c r="T122" s="175"/>
      <c r="U122" s="175"/>
      <c r="V122" s="175"/>
      <c r="W122" s="175"/>
      <c r="X122" s="175"/>
      <c r="Y122" s="175"/>
      <c r="Z122" s="175"/>
      <c r="AA122" s="175"/>
      <c r="AB122" s="620"/>
      <c r="AC122" s="620"/>
      <c r="AD122" s="620"/>
      <c r="AE122" s="175"/>
      <c r="AF122" s="175"/>
      <c r="AG122" s="175"/>
      <c r="AH122" s="175"/>
      <c r="AN122" s="219"/>
    </row>
    <row r="123" spans="1:40">
      <c r="A123" s="747"/>
      <c r="B123" s="747"/>
      <c r="Q123" s="175"/>
      <c r="R123" s="175"/>
      <c r="S123" s="175"/>
      <c r="T123" s="175"/>
      <c r="U123" s="175"/>
      <c r="V123" s="175"/>
      <c r="W123" s="175"/>
      <c r="X123" s="175"/>
      <c r="Y123" s="175"/>
      <c r="Z123" s="175"/>
      <c r="AA123" s="175"/>
      <c r="AB123" s="620"/>
      <c r="AC123" s="620"/>
      <c r="AD123" s="620"/>
      <c r="AE123" s="175"/>
      <c r="AF123" s="175"/>
      <c r="AG123" s="175"/>
      <c r="AH123" s="175"/>
      <c r="AN123" s="219"/>
    </row>
    <row r="124" spans="1:40">
      <c r="A124" s="747"/>
      <c r="B124" s="747"/>
      <c r="Q124" s="175"/>
      <c r="R124" s="175"/>
      <c r="S124" s="175"/>
      <c r="T124" s="175"/>
      <c r="U124" s="175"/>
      <c r="V124" s="175"/>
      <c r="W124" s="175"/>
      <c r="X124" s="175"/>
      <c r="Y124" s="175"/>
      <c r="Z124" s="175"/>
      <c r="AA124" s="175"/>
      <c r="AB124" s="620"/>
      <c r="AC124" s="620"/>
      <c r="AD124" s="620"/>
      <c r="AE124" s="175"/>
      <c r="AF124" s="175"/>
      <c r="AG124" s="175"/>
      <c r="AH124" s="175"/>
      <c r="AN124" s="219"/>
    </row>
    <row r="125" spans="1:40">
      <c r="A125" s="747"/>
      <c r="B125" s="747"/>
      <c r="Q125" s="175"/>
      <c r="R125" s="175"/>
      <c r="S125" s="175"/>
      <c r="T125" s="175"/>
      <c r="U125" s="175"/>
      <c r="V125" s="175"/>
      <c r="W125" s="175"/>
      <c r="X125" s="175"/>
      <c r="Y125" s="175"/>
      <c r="Z125" s="175"/>
      <c r="AA125" s="175"/>
      <c r="AB125" s="620"/>
      <c r="AC125" s="620"/>
      <c r="AD125" s="620"/>
      <c r="AE125" s="175"/>
      <c r="AF125" s="175"/>
      <c r="AG125" s="175"/>
      <c r="AH125" s="175"/>
      <c r="AN125" s="219"/>
    </row>
    <row r="126" spans="1:40">
      <c r="A126" s="747"/>
      <c r="B126" s="747"/>
      <c r="Q126" s="175"/>
      <c r="R126" s="175"/>
      <c r="S126" s="175"/>
      <c r="T126" s="175"/>
      <c r="U126" s="175"/>
      <c r="V126" s="175"/>
      <c r="W126" s="175"/>
      <c r="X126" s="175"/>
      <c r="Y126" s="175"/>
      <c r="Z126" s="175"/>
      <c r="AA126" s="175"/>
      <c r="AB126" s="620"/>
      <c r="AC126" s="620"/>
      <c r="AD126" s="620"/>
      <c r="AE126" s="175"/>
      <c r="AF126" s="175"/>
      <c r="AG126" s="175"/>
      <c r="AH126" s="175"/>
      <c r="AN126" s="219"/>
    </row>
    <row r="127" spans="1:40">
      <c r="A127" s="747"/>
      <c r="B127" s="747"/>
      <c r="Q127" s="175"/>
      <c r="R127" s="175"/>
      <c r="S127" s="175"/>
      <c r="T127" s="175"/>
      <c r="U127" s="175"/>
      <c r="V127" s="175"/>
      <c r="W127" s="175"/>
      <c r="X127" s="175"/>
      <c r="Y127" s="175"/>
      <c r="Z127" s="175"/>
      <c r="AA127" s="175"/>
      <c r="AB127" s="620"/>
      <c r="AC127" s="620"/>
      <c r="AD127" s="620"/>
      <c r="AE127" s="175"/>
      <c r="AF127" s="175"/>
      <c r="AG127" s="175"/>
      <c r="AH127" s="175"/>
      <c r="AN127" s="219"/>
    </row>
    <row r="128" spans="1:40">
      <c r="A128" s="747"/>
      <c r="B128" s="747"/>
      <c r="Q128" s="175"/>
      <c r="R128" s="175"/>
      <c r="S128" s="175"/>
      <c r="T128" s="175"/>
      <c r="U128" s="175"/>
      <c r="V128" s="175"/>
      <c r="W128" s="175"/>
      <c r="X128" s="175"/>
      <c r="Y128" s="175"/>
      <c r="Z128" s="175"/>
      <c r="AA128" s="175"/>
      <c r="AB128" s="620"/>
      <c r="AC128" s="620"/>
      <c r="AD128" s="620"/>
      <c r="AE128" s="175"/>
      <c r="AF128" s="175"/>
      <c r="AG128" s="175"/>
      <c r="AH128" s="175"/>
      <c r="AN128" s="219"/>
    </row>
    <row r="129" spans="1:40">
      <c r="A129" s="747"/>
      <c r="B129" s="747"/>
      <c r="Q129" s="175"/>
      <c r="R129" s="175"/>
      <c r="S129" s="175"/>
      <c r="T129" s="175"/>
      <c r="U129" s="175"/>
      <c r="V129" s="175"/>
      <c r="W129" s="175"/>
      <c r="X129" s="175"/>
      <c r="Y129" s="175"/>
      <c r="Z129" s="175"/>
      <c r="AA129" s="175"/>
      <c r="AB129" s="620"/>
      <c r="AC129" s="620"/>
      <c r="AD129" s="620"/>
      <c r="AE129" s="175"/>
      <c r="AF129" s="175"/>
      <c r="AG129" s="175"/>
      <c r="AH129" s="175"/>
      <c r="AN129" s="219"/>
    </row>
    <row r="130" spans="1:40">
      <c r="A130" s="747"/>
      <c r="B130" s="747"/>
      <c r="Q130" s="175"/>
      <c r="R130" s="175"/>
      <c r="S130" s="175"/>
      <c r="T130" s="175"/>
      <c r="U130" s="175"/>
      <c r="V130" s="175"/>
      <c r="W130" s="175"/>
      <c r="X130" s="175"/>
      <c r="Y130" s="175"/>
      <c r="Z130" s="175"/>
      <c r="AA130" s="175"/>
      <c r="AB130" s="620"/>
      <c r="AC130" s="620"/>
      <c r="AD130" s="620"/>
      <c r="AE130" s="175"/>
      <c r="AF130" s="175"/>
      <c r="AG130" s="175"/>
      <c r="AH130" s="175"/>
      <c r="AN130" s="219"/>
    </row>
    <row r="131" spans="1:40">
      <c r="A131" s="747"/>
      <c r="B131" s="747"/>
      <c r="Q131" s="175"/>
      <c r="R131" s="175"/>
      <c r="S131" s="175"/>
      <c r="T131" s="175"/>
      <c r="U131" s="175"/>
      <c r="V131" s="175"/>
      <c r="W131" s="175"/>
      <c r="X131" s="175"/>
      <c r="Y131" s="175"/>
      <c r="Z131" s="175"/>
      <c r="AA131" s="175"/>
      <c r="AB131" s="620"/>
      <c r="AC131" s="620"/>
      <c r="AD131" s="620"/>
      <c r="AE131" s="175"/>
      <c r="AF131" s="175"/>
      <c r="AG131" s="175"/>
      <c r="AH131" s="175"/>
      <c r="AN131" s="219"/>
    </row>
    <row r="132" spans="1:40">
      <c r="A132" s="747"/>
      <c r="B132" s="747"/>
      <c r="Q132" s="175"/>
      <c r="R132" s="175"/>
      <c r="S132" s="175"/>
      <c r="T132" s="175"/>
      <c r="U132" s="175"/>
      <c r="V132" s="175"/>
      <c r="W132" s="175"/>
      <c r="X132" s="175"/>
      <c r="Y132" s="175"/>
      <c r="Z132" s="175"/>
      <c r="AA132" s="175"/>
      <c r="AB132" s="620"/>
      <c r="AC132" s="620"/>
      <c r="AD132" s="620"/>
      <c r="AE132" s="175"/>
      <c r="AF132" s="175"/>
      <c r="AG132" s="175"/>
      <c r="AH132" s="175"/>
      <c r="AN132" s="219"/>
    </row>
    <row r="133" spans="1:40">
      <c r="A133" s="747"/>
      <c r="B133" s="747"/>
      <c r="Q133" s="175"/>
      <c r="R133" s="175"/>
      <c r="S133" s="175"/>
      <c r="T133" s="175"/>
      <c r="U133" s="175"/>
      <c r="V133" s="175"/>
      <c r="W133" s="175"/>
      <c r="X133" s="175"/>
      <c r="Y133" s="175"/>
      <c r="Z133" s="175"/>
      <c r="AA133" s="175"/>
      <c r="AB133" s="620"/>
      <c r="AC133" s="620"/>
      <c r="AD133" s="620"/>
      <c r="AE133" s="175"/>
      <c r="AF133" s="175"/>
      <c r="AG133" s="175"/>
      <c r="AH133" s="175"/>
      <c r="AN133" s="219"/>
    </row>
    <row r="134" spans="1:40">
      <c r="A134" s="747"/>
      <c r="B134" s="747"/>
      <c r="Q134" s="175"/>
      <c r="R134" s="175"/>
      <c r="S134" s="175"/>
      <c r="T134" s="175"/>
      <c r="U134" s="175"/>
      <c r="V134" s="175"/>
      <c r="W134" s="175"/>
      <c r="X134" s="175"/>
      <c r="Y134" s="175"/>
      <c r="Z134" s="175"/>
      <c r="AA134" s="175"/>
      <c r="AB134" s="620"/>
      <c r="AC134" s="620"/>
      <c r="AD134" s="620"/>
      <c r="AE134" s="175"/>
      <c r="AF134" s="175"/>
      <c r="AG134" s="175"/>
      <c r="AH134" s="175"/>
      <c r="AN134" s="219"/>
    </row>
    <row r="135" spans="1:40">
      <c r="A135" s="747"/>
      <c r="B135" s="747"/>
      <c r="Q135" s="175"/>
      <c r="R135" s="175"/>
      <c r="S135" s="175"/>
      <c r="T135" s="175"/>
      <c r="U135" s="175"/>
      <c r="V135" s="175"/>
      <c r="W135" s="175"/>
      <c r="X135" s="175"/>
      <c r="Y135" s="175"/>
      <c r="Z135" s="175"/>
      <c r="AA135" s="175"/>
      <c r="AB135" s="620"/>
      <c r="AC135" s="620"/>
      <c r="AD135" s="620"/>
      <c r="AE135" s="175"/>
      <c r="AF135" s="175"/>
      <c r="AG135" s="175"/>
      <c r="AH135" s="175"/>
      <c r="AN135" s="219"/>
    </row>
    <row r="136" spans="1:40">
      <c r="A136" s="747"/>
      <c r="B136" s="747"/>
      <c r="Q136" s="175"/>
      <c r="R136" s="175"/>
      <c r="S136" s="175"/>
      <c r="T136" s="175"/>
      <c r="U136" s="175"/>
      <c r="V136" s="175"/>
      <c r="W136" s="175"/>
      <c r="X136" s="175"/>
      <c r="Y136" s="175"/>
      <c r="Z136" s="175"/>
      <c r="AA136" s="175"/>
      <c r="AB136" s="620"/>
      <c r="AC136" s="620"/>
      <c r="AD136" s="620"/>
      <c r="AE136" s="175"/>
      <c r="AF136" s="175"/>
      <c r="AG136" s="175"/>
      <c r="AH136" s="175"/>
      <c r="AN136" s="219"/>
    </row>
    <row r="137" spans="1:40">
      <c r="A137" s="747"/>
      <c r="B137" s="747"/>
      <c r="Q137" s="175"/>
      <c r="R137" s="175"/>
      <c r="S137" s="175"/>
      <c r="T137" s="175"/>
      <c r="U137" s="175"/>
      <c r="V137" s="175"/>
      <c r="W137" s="175"/>
      <c r="X137" s="175"/>
      <c r="Y137" s="175"/>
      <c r="Z137" s="175"/>
      <c r="AA137" s="175"/>
      <c r="AB137" s="620"/>
      <c r="AC137" s="620"/>
      <c r="AD137" s="620"/>
      <c r="AE137" s="175"/>
      <c r="AF137" s="175"/>
      <c r="AG137" s="175"/>
      <c r="AH137" s="175"/>
      <c r="AN137" s="219"/>
    </row>
    <row r="138" spans="1:40">
      <c r="A138" s="747"/>
      <c r="B138" s="747"/>
      <c r="Q138" s="175"/>
      <c r="R138" s="175"/>
      <c r="S138" s="175"/>
      <c r="T138" s="175"/>
      <c r="U138" s="175"/>
      <c r="V138" s="175"/>
      <c r="W138" s="175"/>
      <c r="X138" s="175"/>
      <c r="Y138" s="175"/>
      <c r="Z138" s="175"/>
      <c r="AA138" s="175"/>
      <c r="AB138" s="620"/>
      <c r="AC138" s="620"/>
      <c r="AD138" s="620"/>
      <c r="AE138" s="175"/>
      <c r="AF138" s="175"/>
      <c r="AG138" s="175"/>
      <c r="AH138" s="175"/>
      <c r="AN138" s="219"/>
    </row>
    <row r="139" spans="1:40">
      <c r="A139" s="747"/>
      <c r="B139" s="747"/>
      <c r="Q139" s="175"/>
      <c r="R139" s="175"/>
      <c r="S139" s="175"/>
      <c r="T139" s="175"/>
      <c r="U139" s="175"/>
      <c r="V139" s="175"/>
      <c r="W139" s="175"/>
      <c r="X139" s="175"/>
      <c r="Y139" s="175"/>
      <c r="Z139" s="175"/>
      <c r="AA139" s="175"/>
      <c r="AB139" s="620"/>
      <c r="AC139" s="620"/>
      <c r="AD139" s="620"/>
      <c r="AE139" s="175"/>
      <c r="AF139" s="175"/>
      <c r="AG139" s="175"/>
      <c r="AH139" s="175"/>
      <c r="AN139" s="219"/>
    </row>
    <row r="140" spans="1:40">
      <c r="A140" s="747"/>
      <c r="B140" s="747"/>
      <c r="Q140" s="175"/>
      <c r="R140" s="175"/>
      <c r="S140" s="175"/>
      <c r="T140" s="175"/>
      <c r="U140" s="175"/>
      <c r="V140" s="175"/>
      <c r="W140" s="175"/>
      <c r="X140" s="175"/>
      <c r="Y140" s="175"/>
      <c r="Z140" s="175"/>
      <c r="AA140" s="175"/>
      <c r="AB140" s="620"/>
      <c r="AC140" s="620"/>
      <c r="AD140" s="620"/>
      <c r="AE140" s="175"/>
      <c r="AF140" s="175"/>
      <c r="AG140" s="175"/>
      <c r="AH140" s="175"/>
      <c r="AN140" s="219"/>
    </row>
    <row r="141" spans="1:40">
      <c r="A141" s="747"/>
      <c r="B141" s="747"/>
      <c r="Q141" s="175"/>
      <c r="R141" s="175"/>
      <c r="S141" s="175"/>
      <c r="T141" s="175"/>
      <c r="U141" s="175"/>
      <c r="V141" s="175"/>
      <c r="W141" s="175"/>
      <c r="X141" s="175"/>
      <c r="Y141" s="175"/>
      <c r="Z141" s="175"/>
      <c r="AA141" s="175"/>
      <c r="AB141" s="620"/>
      <c r="AC141" s="620"/>
      <c r="AD141" s="620"/>
      <c r="AE141" s="175"/>
      <c r="AF141" s="175"/>
      <c r="AG141" s="175"/>
      <c r="AH141" s="175"/>
      <c r="AN141" s="219"/>
    </row>
    <row r="142" spans="1:40">
      <c r="A142" s="747"/>
      <c r="B142" s="747"/>
      <c r="Q142" s="175"/>
      <c r="R142" s="175"/>
      <c r="S142" s="175"/>
      <c r="T142" s="175"/>
      <c r="U142" s="175"/>
      <c r="V142" s="175"/>
      <c r="W142" s="175"/>
      <c r="X142" s="175"/>
      <c r="Y142" s="175"/>
      <c r="Z142" s="175"/>
      <c r="AA142" s="175"/>
      <c r="AB142" s="620"/>
      <c r="AC142" s="620"/>
      <c r="AD142" s="620"/>
      <c r="AE142" s="175"/>
      <c r="AF142" s="175"/>
      <c r="AG142" s="175"/>
      <c r="AH142" s="175"/>
      <c r="AN142" s="219"/>
    </row>
    <row r="143" spans="1:40">
      <c r="A143" s="747"/>
      <c r="B143" s="747"/>
      <c r="Q143" s="175"/>
      <c r="R143" s="175"/>
      <c r="S143" s="175"/>
      <c r="T143" s="175"/>
      <c r="U143" s="175"/>
      <c r="V143" s="175"/>
      <c r="W143" s="175"/>
      <c r="X143" s="175"/>
      <c r="Y143" s="175"/>
      <c r="Z143" s="175"/>
      <c r="AA143" s="175"/>
      <c r="AB143" s="620"/>
      <c r="AC143" s="620"/>
      <c r="AD143" s="620"/>
      <c r="AE143" s="175"/>
      <c r="AF143" s="175"/>
      <c r="AG143" s="175"/>
      <c r="AH143" s="175"/>
      <c r="AN143" s="219"/>
    </row>
    <row r="144" spans="1:40">
      <c r="A144" s="747"/>
      <c r="B144" s="747"/>
      <c r="Q144" s="175"/>
      <c r="R144" s="175"/>
      <c r="S144" s="175"/>
      <c r="T144" s="175"/>
      <c r="U144" s="175"/>
      <c r="V144" s="175"/>
      <c r="W144" s="175"/>
      <c r="X144" s="175"/>
      <c r="Y144" s="175"/>
      <c r="Z144" s="175"/>
      <c r="AA144" s="175"/>
      <c r="AB144" s="620"/>
      <c r="AC144" s="620"/>
      <c r="AD144" s="620"/>
      <c r="AE144" s="175"/>
      <c r="AF144" s="175"/>
      <c r="AG144" s="175"/>
      <c r="AH144" s="175"/>
      <c r="AN144" s="219"/>
    </row>
    <row r="145" spans="1:40">
      <c r="A145" s="747"/>
      <c r="B145" s="747"/>
      <c r="Q145" s="175"/>
      <c r="R145" s="175"/>
      <c r="S145" s="175"/>
      <c r="T145" s="175"/>
      <c r="U145" s="175"/>
      <c r="V145" s="175"/>
      <c r="W145" s="175"/>
      <c r="X145" s="175"/>
      <c r="Y145" s="175"/>
      <c r="Z145" s="175"/>
      <c r="AA145" s="175"/>
      <c r="AB145" s="620"/>
      <c r="AC145" s="620"/>
      <c r="AD145" s="620"/>
      <c r="AE145" s="175"/>
      <c r="AF145" s="175"/>
      <c r="AG145" s="175"/>
      <c r="AH145" s="175"/>
      <c r="AN145" s="219"/>
    </row>
    <row r="146" spans="1:40">
      <c r="A146" s="747"/>
      <c r="B146" s="747"/>
      <c r="Q146" s="175"/>
      <c r="R146" s="175"/>
      <c r="S146" s="175"/>
      <c r="T146" s="175"/>
      <c r="U146" s="175"/>
      <c r="V146" s="175"/>
      <c r="W146" s="175"/>
      <c r="X146" s="175"/>
      <c r="Y146" s="175"/>
      <c r="Z146" s="175"/>
      <c r="AA146" s="175"/>
      <c r="AB146" s="620"/>
      <c r="AC146" s="620"/>
      <c r="AD146" s="620"/>
      <c r="AE146" s="175"/>
      <c r="AF146" s="175"/>
      <c r="AG146" s="175"/>
      <c r="AH146" s="175"/>
      <c r="AN146" s="219"/>
    </row>
    <row r="147" spans="1:40">
      <c r="A147" s="747"/>
      <c r="B147" s="747"/>
      <c r="Q147" s="175"/>
      <c r="R147" s="175"/>
      <c r="S147" s="175"/>
      <c r="T147" s="175"/>
      <c r="U147" s="175"/>
      <c r="V147" s="175"/>
      <c r="W147" s="175"/>
      <c r="X147" s="175"/>
      <c r="Y147" s="175"/>
      <c r="Z147" s="175"/>
      <c r="AA147" s="175"/>
      <c r="AB147" s="620"/>
      <c r="AC147" s="620"/>
      <c r="AD147" s="620"/>
      <c r="AE147" s="175"/>
      <c r="AF147" s="175"/>
      <c r="AG147" s="175"/>
      <c r="AH147" s="175"/>
      <c r="AN147" s="219"/>
    </row>
    <row r="148" spans="1:40">
      <c r="A148" s="747"/>
      <c r="B148" s="747"/>
      <c r="Q148" s="175"/>
      <c r="R148" s="175"/>
      <c r="S148" s="175"/>
      <c r="T148" s="175"/>
      <c r="U148" s="175"/>
      <c r="V148" s="175"/>
      <c r="W148" s="175"/>
      <c r="X148" s="175"/>
      <c r="Y148" s="175"/>
      <c r="Z148" s="175"/>
      <c r="AA148" s="175"/>
      <c r="AB148" s="620"/>
      <c r="AC148" s="620"/>
      <c r="AD148" s="620"/>
      <c r="AE148" s="175"/>
      <c r="AF148" s="175"/>
      <c r="AG148" s="175"/>
      <c r="AH148" s="175"/>
      <c r="AN148" s="219"/>
    </row>
    <row r="149" spans="1:40">
      <c r="A149" s="747"/>
      <c r="B149" s="747"/>
      <c r="Q149" s="175"/>
      <c r="R149" s="175"/>
      <c r="S149" s="175"/>
      <c r="T149" s="175"/>
      <c r="U149" s="175"/>
      <c r="V149" s="175"/>
      <c r="W149" s="175"/>
      <c r="X149" s="175"/>
      <c r="Y149" s="175"/>
      <c r="Z149" s="175"/>
      <c r="AA149" s="175"/>
      <c r="AB149" s="620"/>
      <c r="AC149" s="620"/>
      <c r="AD149" s="620"/>
      <c r="AE149" s="175"/>
      <c r="AF149" s="175"/>
      <c r="AG149" s="175"/>
      <c r="AH149" s="175"/>
      <c r="AN149" s="219"/>
    </row>
    <row r="150" spans="1:40">
      <c r="A150" s="747"/>
      <c r="B150" s="747"/>
      <c r="Q150" s="175"/>
      <c r="R150" s="175"/>
      <c r="S150" s="175"/>
      <c r="T150" s="175"/>
      <c r="U150" s="175"/>
      <c r="V150" s="175"/>
      <c r="W150" s="175"/>
      <c r="X150" s="175"/>
      <c r="Y150" s="175"/>
      <c r="Z150" s="175"/>
      <c r="AA150" s="175"/>
      <c r="AB150" s="620"/>
      <c r="AC150" s="620"/>
      <c r="AD150" s="620"/>
      <c r="AE150" s="175"/>
      <c r="AF150" s="175"/>
      <c r="AG150" s="175"/>
      <c r="AH150" s="175"/>
      <c r="AN150" s="219"/>
    </row>
    <row r="151" spans="1:40">
      <c r="A151" s="747"/>
      <c r="B151" s="747"/>
      <c r="Q151" s="175"/>
      <c r="R151" s="175"/>
      <c r="S151" s="175"/>
      <c r="T151" s="175"/>
      <c r="U151" s="175"/>
      <c r="V151" s="175"/>
      <c r="W151" s="175"/>
      <c r="X151" s="175"/>
      <c r="Y151" s="175"/>
      <c r="Z151" s="175"/>
      <c r="AA151" s="175"/>
      <c r="AB151" s="620"/>
      <c r="AC151" s="620"/>
      <c r="AD151" s="620"/>
      <c r="AE151" s="175"/>
      <c r="AF151" s="175"/>
      <c r="AG151" s="175"/>
      <c r="AH151" s="175"/>
      <c r="AN151" s="219"/>
    </row>
    <row r="152" spans="1:40">
      <c r="A152" s="747"/>
      <c r="B152" s="747"/>
      <c r="Q152" s="175"/>
      <c r="R152" s="175"/>
      <c r="S152" s="175"/>
      <c r="T152" s="175"/>
      <c r="U152" s="175"/>
      <c r="V152" s="175"/>
      <c r="W152" s="175"/>
      <c r="X152" s="175"/>
      <c r="Y152" s="175"/>
      <c r="Z152" s="175"/>
      <c r="AA152" s="175"/>
      <c r="AB152" s="620"/>
      <c r="AC152" s="620"/>
      <c r="AD152" s="620"/>
      <c r="AE152" s="175"/>
      <c r="AF152" s="175"/>
      <c r="AG152" s="175"/>
      <c r="AH152" s="175"/>
      <c r="AN152" s="219"/>
    </row>
    <row r="153" spans="1:40">
      <c r="A153" s="747"/>
      <c r="B153" s="747"/>
      <c r="Q153" s="175"/>
      <c r="R153" s="175"/>
      <c r="S153" s="175"/>
      <c r="T153" s="175"/>
      <c r="U153" s="175"/>
      <c r="V153" s="175"/>
      <c r="W153" s="175"/>
      <c r="X153" s="175"/>
      <c r="Y153" s="175"/>
      <c r="Z153" s="175"/>
      <c r="AA153" s="175"/>
      <c r="AB153" s="620"/>
      <c r="AC153" s="620"/>
      <c r="AD153" s="620"/>
      <c r="AE153" s="175"/>
      <c r="AF153" s="175"/>
      <c r="AG153" s="175"/>
      <c r="AH153" s="175"/>
      <c r="AN153" s="219"/>
    </row>
    <row r="154" spans="1:40">
      <c r="A154" s="747"/>
      <c r="B154" s="747"/>
      <c r="Q154" s="175"/>
      <c r="R154" s="175"/>
      <c r="S154" s="175"/>
      <c r="T154" s="175"/>
      <c r="U154" s="175"/>
      <c r="V154" s="175"/>
      <c r="W154" s="175"/>
      <c r="X154" s="175"/>
      <c r="Y154" s="175"/>
      <c r="Z154" s="175"/>
      <c r="AA154" s="175"/>
      <c r="AB154" s="620"/>
      <c r="AC154" s="620"/>
      <c r="AD154" s="620"/>
      <c r="AE154" s="175"/>
      <c r="AF154" s="175"/>
      <c r="AG154" s="175"/>
      <c r="AH154" s="175"/>
      <c r="AN154" s="219"/>
    </row>
    <row r="155" spans="1:40">
      <c r="A155" s="747"/>
      <c r="B155" s="747"/>
      <c r="Q155" s="175"/>
      <c r="R155" s="175"/>
      <c r="S155" s="175"/>
      <c r="T155" s="175"/>
      <c r="U155" s="175"/>
      <c r="V155" s="175"/>
      <c r="W155" s="175"/>
      <c r="X155" s="175"/>
      <c r="Y155" s="175"/>
      <c r="Z155" s="175"/>
      <c r="AA155" s="175"/>
      <c r="AB155" s="620"/>
      <c r="AC155" s="620"/>
      <c r="AD155" s="620"/>
      <c r="AE155" s="175"/>
      <c r="AF155" s="175"/>
      <c r="AG155" s="175"/>
      <c r="AH155" s="175"/>
      <c r="AN155" s="219"/>
    </row>
    <row r="156" spans="1:40">
      <c r="A156" s="747"/>
      <c r="B156" s="747"/>
      <c r="Q156" s="175"/>
      <c r="R156" s="175"/>
      <c r="S156" s="175"/>
      <c r="T156" s="175"/>
      <c r="U156" s="175"/>
      <c r="V156" s="175"/>
      <c r="W156" s="175"/>
      <c r="X156" s="175"/>
      <c r="Y156" s="175"/>
      <c r="Z156" s="175"/>
      <c r="AA156" s="175"/>
      <c r="AB156" s="620"/>
      <c r="AC156" s="620"/>
      <c r="AD156" s="620"/>
      <c r="AE156" s="175"/>
      <c r="AF156" s="175"/>
      <c r="AG156" s="175"/>
      <c r="AH156" s="175"/>
      <c r="AN156" s="219"/>
    </row>
    <row r="157" spans="1:40">
      <c r="A157" s="747"/>
      <c r="B157" s="747"/>
      <c r="Q157" s="175"/>
      <c r="R157" s="175"/>
      <c r="S157" s="175"/>
      <c r="T157" s="175"/>
      <c r="U157" s="175"/>
      <c r="V157" s="175"/>
      <c r="W157" s="175"/>
      <c r="X157" s="175"/>
      <c r="Y157" s="175"/>
      <c r="Z157" s="175"/>
      <c r="AA157" s="175"/>
      <c r="AB157" s="620"/>
      <c r="AC157" s="620"/>
      <c r="AD157" s="620"/>
      <c r="AE157" s="175"/>
      <c r="AF157" s="175"/>
      <c r="AG157" s="175"/>
      <c r="AH157" s="175"/>
      <c r="AN157" s="219"/>
    </row>
    <row r="158" spans="1:40">
      <c r="A158" s="747"/>
      <c r="B158" s="747"/>
      <c r="Q158" s="175"/>
      <c r="R158" s="175"/>
      <c r="S158" s="175"/>
      <c r="T158" s="175"/>
      <c r="U158" s="175"/>
      <c r="V158" s="175"/>
      <c r="W158" s="175"/>
      <c r="X158" s="175"/>
      <c r="Y158" s="175"/>
      <c r="Z158" s="175"/>
      <c r="AA158" s="175"/>
      <c r="AB158" s="620"/>
      <c r="AC158" s="620"/>
      <c r="AD158" s="620"/>
      <c r="AE158" s="175"/>
      <c r="AF158" s="175"/>
      <c r="AG158" s="175"/>
      <c r="AH158" s="175"/>
      <c r="AN158" s="219"/>
    </row>
    <row r="159" spans="1:40">
      <c r="A159" s="747"/>
      <c r="B159" s="747"/>
      <c r="Q159" s="175"/>
      <c r="R159" s="175"/>
      <c r="S159" s="175"/>
      <c r="T159" s="175"/>
      <c r="U159" s="175"/>
      <c r="V159" s="175"/>
      <c r="W159" s="175"/>
      <c r="X159" s="175"/>
      <c r="Y159" s="175"/>
      <c r="Z159" s="175"/>
      <c r="AA159" s="175"/>
      <c r="AB159" s="620"/>
      <c r="AC159" s="620"/>
      <c r="AD159" s="620"/>
      <c r="AE159" s="175"/>
      <c r="AF159" s="175"/>
      <c r="AG159" s="175"/>
      <c r="AH159" s="175"/>
      <c r="AN159" s="219"/>
    </row>
    <row r="160" spans="1:40">
      <c r="A160" s="747"/>
      <c r="B160" s="747"/>
      <c r="Q160" s="175"/>
      <c r="R160" s="175"/>
      <c r="S160" s="175"/>
      <c r="T160" s="175"/>
      <c r="U160" s="175"/>
      <c r="V160" s="175"/>
      <c r="W160" s="175"/>
      <c r="X160" s="175"/>
      <c r="Y160" s="175"/>
      <c r="Z160" s="175"/>
      <c r="AA160" s="175"/>
      <c r="AB160" s="620"/>
      <c r="AC160" s="620"/>
      <c r="AD160" s="620"/>
      <c r="AE160" s="175"/>
      <c r="AF160" s="175"/>
      <c r="AG160" s="175"/>
      <c r="AH160" s="175"/>
      <c r="AN160" s="219"/>
    </row>
    <row r="161" spans="1:40">
      <c r="A161" s="747"/>
      <c r="B161" s="747"/>
      <c r="Q161" s="175"/>
      <c r="R161" s="175"/>
      <c r="S161" s="175"/>
      <c r="T161" s="175"/>
      <c r="U161" s="175"/>
      <c r="V161" s="175"/>
      <c r="W161" s="175"/>
      <c r="X161" s="175"/>
      <c r="Y161" s="175"/>
      <c r="Z161" s="175"/>
      <c r="AA161" s="175"/>
      <c r="AB161" s="620"/>
      <c r="AC161" s="620"/>
      <c r="AD161" s="620"/>
      <c r="AE161" s="175"/>
      <c r="AF161" s="175"/>
      <c r="AG161" s="175"/>
      <c r="AH161" s="175"/>
      <c r="AN161" s="219"/>
    </row>
    <row r="162" spans="1:40">
      <c r="A162" s="747"/>
      <c r="B162" s="747"/>
      <c r="Q162" s="175"/>
      <c r="R162" s="175"/>
      <c r="S162" s="175"/>
      <c r="T162" s="175"/>
      <c r="U162" s="175"/>
      <c r="V162" s="175"/>
      <c r="W162" s="175"/>
      <c r="X162" s="175"/>
      <c r="Y162" s="175"/>
      <c r="Z162" s="175"/>
      <c r="AA162" s="175"/>
      <c r="AB162" s="620"/>
      <c r="AC162" s="620"/>
      <c r="AD162" s="620"/>
      <c r="AE162" s="175"/>
      <c r="AF162" s="175"/>
      <c r="AG162" s="175"/>
      <c r="AH162" s="175"/>
      <c r="AN162" s="219"/>
    </row>
    <row r="163" spans="1:40">
      <c r="A163" s="747"/>
      <c r="B163" s="747"/>
      <c r="Q163" s="175"/>
      <c r="R163" s="175"/>
      <c r="S163" s="175"/>
      <c r="T163" s="175"/>
      <c r="U163" s="175"/>
      <c r="V163" s="175"/>
      <c r="W163" s="175"/>
      <c r="X163" s="175"/>
      <c r="Y163" s="175"/>
      <c r="Z163" s="175"/>
      <c r="AA163" s="175"/>
      <c r="AB163" s="620"/>
      <c r="AC163" s="620"/>
      <c r="AD163" s="620"/>
      <c r="AE163" s="175"/>
      <c r="AF163" s="175"/>
      <c r="AG163" s="175"/>
      <c r="AH163" s="175"/>
      <c r="AN163" s="219"/>
    </row>
    <row r="164" spans="1:40">
      <c r="A164" s="747"/>
      <c r="B164" s="747"/>
      <c r="Q164" s="175"/>
      <c r="R164" s="175"/>
      <c r="S164" s="175"/>
      <c r="T164" s="175"/>
      <c r="U164" s="175"/>
      <c r="V164" s="175"/>
      <c r="W164" s="175"/>
      <c r="X164" s="175"/>
      <c r="Y164" s="175"/>
      <c r="Z164" s="175"/>
      <c r="AA164" s="175"/>
      <c r="AB164" s="620"/>
      <c r="AC164" s="620"/>
      <c r="AD164" s="620"/>
      <c r="AE164" s="175"/>
      <c r="AF164" s="175"/>
      <c r="AG164" s="175"/>
      <c r="AH164" s="175"/>
      <c r="AN164" s="219"/>
    </row>
    <row r="165" spans="1:40">
      <c r="A165" s="747"/>
      <c r="B165" s="747"/>
      <c r="Q165" s="175"/>
      <c r="R165" s="175"/>
      <c r="S165" s="175"/>
      <c r="T165" s="175"/>
      <c r="U165" s="175"/>
      <c r="V165" s="175"/>
      <c r="W165" s="175"/>
      <c r="X165" s="175"/>
      <c r="Y165" s="175"/>
      <c r="Z165" s="175"/>
      <c r="AA165" s="175"/>
      <c r="AB165" s="620"/>
      <c r="AC165" s="620"/>
      <c r="AD165" s="620"/>
      <c r="AE165" s="175"/>
      <c r="AF165" s="175"/>
      <c r="AG165" s="175"/>
      <c r="AH165" s="175"/>
      <c r="AN165" s="219"/>
    </row>
    <row r="166" spans="1:40">
      <c r="A166" s="747"/>
      <c r="B166" s="747"/>
      <c r="Q166" s="175"/>
      <c r="R166" s="175"/>
      <c r="S166" s="175"/>
      <c r="T166" s="175"/>
      <c r="U166" s="175"/>
      <c r="V166" s="175"/>
      <c r="W166" s="175"/>
      <c r="X166" s="175"/>
      <c r="Y166" s="175"/>
      <c r="Z166" s="175"/>
      <c r="AA166" s="175"/>
      <c r="AB166" s="620"/>
      <c r="AC166" s="620"/>
      <c r="AD166" s="620"/>
      <c r="AE166" s="175"/>
      <c r="AF166" s="175"/>
      <c r="AG166" s="175"/>
      <c r="AH166" s="175"/>
      <c r="AN166" s="219"/>
    </row>
    <row r="167" spans="1:40">
      <c r="A167" s="747"/>
      <c r="B167" s="747"/>
      <c r="Q167" s="175"/>
      <c r="R167" s="175"/>
      <c r="S167" s="175"/>
      <c r="T167" s="175"/>
      <c r="U167" s="175"/>
      <c r="V167" s="175"/>
      <c r="W167" s="175"/>
      <c r="X167" s="175"/>
      <c r="Y167" s="175"/>
      <c r="Z167" s="175"/>
      <c r="AA167" s="175"/>
      <c r="AB167" s="175"/>
      <c r="AC167" s="175"/>
      <c r="AD167" s="175"/>
      <c r="AE167" s="175"/>
      <c r="AF167" s="175"/>
      <c r="AG167" s="175"/>
      <c r="AH167" s="175"/>
      <c r="AN167" s="219"/>
    </row>
    <row r="168" spans="1:40">
      <c r="A168" s="747"/>
      <c r="B168" s="747"/>
      <c r="Q168" s="175"/>
      <c r="R168" s="175"/>
      <c r="S168" s="175"/>
      <c r="T168" s="175"/>
      <c r="U168" s="175"/>
      <c r="V168" s="175"/>
      <c r="W168" s="175"/>
      <c r="X168" s="175"/>
      <c r="Y168" s="175"/>
      <c r="Z168" s="175"/>
      <c r="AA168" s="175"/>
      <c r="AB168" s="175"/>
      <c r="AC168" s="175"/>
      <c r="AD168" s="175"/>
      <c r="AE168" s="175"/>
      <c r="AF168" s="175"/>
      <c r="AG168" s="175"/>
      <c r="AH168" s="175"/>
      <c r="AN168" s="219"/>
    </row>
    <row r="169" spans="1:40">
      <c r="A169" s="747"/>
      <c r="B169" s="747"/>
      <c r="Q169" s="175"/>
      <c r="R169" s="175"/>
      <c r="S169" s="175"/>
      <c r="T169" s="175"/>
      <c r="U169" s="175"/>
      <c r="V169" s="175"/>
      <c r="W169" s="175"/>
      <c r="X169" s="175"/>
      <c r="Y169" s="175"/>
      <c r="Z169" s="175"/>
      <c r="AA169" s="175"/>
      <c r="AB169" s="175"/>
      <c r="AC169" s="175"/>
      <c r="AD169" s="175"/>
      <c r="AE169" s="175"/>
      <c r="AF169" s="175"/>
      <c r="AG169" s="175"/>
      <c r="AH169" s="175"/>
      <c r="AN169" s="219"/>
    </row>
    <row r="170" spans="1:40">
      <c r="A170" s="747"/>
      <c r="B170" s="747"/>
      <c r="Q170" s="175"/>
      <c r="R170" s="175"/>
      <c r="S170" s="175"/>
      <c r="T170" s="175"/>
      <c r="U170" s="175"/>
      <c r="V170" s="175"/>
      <c r="W170" s="175"/>
      <c r="X170" s="175"/>
      <c r="Y170" s="175"/>
      <c r="Z170" s="175"/>
      <c r="AA170" s="175"/>
      <c r="AB170" s="175"/>
      <c r="AC170" s="175"/>
      <c r="AD170" s="175"/>
      <c r="AE170" s="175"/>
      <c r="AF170" s="175"/>
      <c r="AG170" s="175"/>
      <c r="AH170" s="175"/>
      <c r="AN170" s="219"/>
    </row>
    <row r="171" spans="1:40">
      <c r="A171" s="747"/>
      <c r="B171" s="747"/>
      <c r="Q171" s="175"/>
      <c r="R171" s="175"/>
      <c r="S171" s="175"/>
      <c r="T171" s="175"/>
      <c r="U171" s="175"/>
      <c r="V171" s="175"/>
      <c r="W171" s="175"/>
      <c r="X171" s="175"/>
      <c r="Y171" s="175"/>
      <c r="Z171" s="175"/>
      <c r="AA171" s="175"/>
      <c r="AB171" s="175"/>
      <c r="AC171" s="175"/>
      <c r="AD171" s="175"/>
      <c r="AE171" s="175"/>
      <c r="AF171" s="175"/>
      <c r="AG171" s="175"/>
      <c r="AH171" s="175"/>
      <c r="AN171" s="219"/>
    </row>
    <row r="172" spans="1:40">
      <c r="A172" s="747"/>
      <c r="B172" s="747"/>
      <c r="Q172" s="175"/>
      <c r="R172" s="175"/>
      <c r="S172" s="175"/>
      <c r="T172" s="175"/>
      <c r="U172" s="175"/>
      <c r="V172" s="175"/>
      <c r="W172" s="175"/>
      <c r="X172" s="175"/>
      <c r="Y172" s="175"/>
      <c r="Z172" s="175"/>
      <c r="AA172" s="175"/>
      <c r="AB172" s="175"/>
      <c r="AC172" s="175"/>
      <c r="AD172" s="175"/>
      <c r="AE172" s="175"/>
      <c r="AF172" s="175"/>
      <c r="AG172" s="175"/>
      <c r="AH172" s="175"/>
      <c r="AN172" s="219"/>
    </row>
    <row r="173" spans="1:40">
      <c r="A173" s="747"/>
      <c r="B173" s="747"/>
      <c r="Q173" s="175"/>
      <c r="R173" s="175"/>
      <c r="S173" s="175"/>
      <c r="T173" s="175"/>
      <c r="U173" s="175"/>
      <c r="V173" s="175"/>
      <c r="W173" s="175"/>
      <c r="X173" s="175"/>
      <c r="Y173" s="175"/>
      <c r="Z173" s="175"/>
      <c r="AA173" s="175"/>
      <c r="AB173" s="175"/>
      <c r="AC173" s="175"/>
      <c r="AD173" s="175"/>
      <c r="AE173" s="175"/>
      <c r="AF173" s="175"/>
      <c r="AG173" s="175"/>
      <c r="AH173" s="175"/>
      <c r="AN173" s="219"/>
    </row>
    <row r="174" spans="1:40">
      <c r="A174" s="747"/>
      <c r="B174" s="747"/>
      <c r="Q174" s="175"/>
      <c r="R174" s="175"/>
      <c r="S174" s="175"/>
      <c r="T174" s="175"/>
      <c r="U174" s="175"/>
      <c r="V174" s="175"/>
      <c r="W174" s="175"/>
      <c r="X174" s="175"/>
      <c r="Y174" s="175"/>
      <c r="Z174" s="175"/>
      <c r="AA174" s="175"/>
      <c r="AB174" s="175"/>
      <c r="AC174" s="175"/>
      <c r="AD174" s="175"/>
      <c r="AE174" s="175"/>
      <c r="AF174" s="175"/>
      <c r="AG174" s="175"/>
      <c r="AH174" s="175"/>
      <c r="AN174" s="219"/>
    </row>
    <row r="175" spans="1:40">
      <c r="A175" s="747"/>
      <c r="B175" s="747"/>
      <c r="Q175" s="175"/>
      <c r="R175" s="175"/>
      <c r="S175" s="175"/>
      <c r="T175" s="175"/>
      <c r="U175" s="175"/>
      <c r="V175" s="175"/>
      <c r="W175" s="175"/>
      <c r="X175" s="175"/>
      <c r="Y175" s="175"/>
      <c r="Z175" s="175"/>
      <c r="AA175" s="175"/>
      <c r="AB175" s="175"/>
      <c r="AC175" s="175"/>
      <c r="AD175" s="175"/>
      <c r="AE175" s="175"/>
      <c r="AF175" s="175"/>
      <c r="AG175" s="175"/>
      <c r="AH175" s="175"/>
      <c r="AN175" s="219"/>
    </row>
    <row r="176" spans="1:40">
      <c r="A176" s="747"/>
      <c r="B176" s="747"/>
      <c r="Q176" s="175"/>
      <c r="R176" s="175"/>
      <c r="S176" s="175"/>
      <c r="T176" s="175"/>
      <c r="U176" s="175"/>
      <c r="V176" s="175"/>
      <c r="W176" s="175"/>
      <c r="X176" s="175"/>
      <c r="Y176" s="175"/>
      <c r="Z176" s="175"/>
      <c r="AA176" s="175"/>
      <c r="AB176" s="175"/>
      <c r="AC176" s="175"/>
      <c r="AD176" s="175"/>
      <c r="AE176" s="175"/>
      <c r="AF176" s="175"/>
      <c r="AG176" s="175"/>
      <c r="AH176" s="175"/>
      <c r="AN176" s="219"/>
    </row>
    <row r="177" spans="1:40">
      <c r="A177" s="747"/>
      <c r="B177" s="747"/>
      <c r="Q177" s="175"/>
      <c r="R177" s="175"/>
      <c r="S177" s="175"/>
      <c r="T177" s="175"/>
      <c r="U177" s="175"/>
      <c r="V177" s="175"/>
      <c r="W177" s="175"/>
      <c r="X177" s="175"/>
      <c r="Y177" s="175"/>
      <c r="Z177" s="175"/>
      <c r="AA177" s="175"/>
      <c r="AB177" s="175"/>
      <c r="AC177" s="175"/>
      <c r="AD177" s="175"/>
      <c r="AE177" s="175"/>
      <c r="AF177" s="175"/>
      <c r="AG177" s="175"/>
      <c r="AH177" s="175"/>
      <c r="AN177" s="219"/>
    </row>
    <row r="178" spans="1:40">
      <c r="A178" s="747"/>
      <c r="B178" s="747"/>
      <c r="Q178" s="175"/>
      <c r="R178" s="175"/>
      <c r="S178" s="175"/>
      <c r="T178" s="175"/>
      <c r="U178" s="175"/>
      <c r="V178" s="175"/>
      <c r="W178" s="175"/>
      <c r="X178" s="175"/>
      <c r="Y178" s="175"/>
      <c r="Z178" s="175"/>
      <c r="AA178" s="175"/>
      <c r="AB178" s="175"/>
      <c r="AC178" s="175"/>
      <c r="AD178" s="175"/>
      <c r="AE178" s="175"/>
      <c r="AF178" s="175"/>
      <c r="AG178" s="175"/>
      <c r="AH178" s="175"/>
      <c r="AN178" s="219"/>
    </row>
    <row r="179" spans="1:40">
      <c r="A179" s="747"/>
      <c r="B179" s="747"/>
      <c r="Q179" s="175"/>
      <c r="R179" s="175"/>
      <c r="S179" s="175"/>
      <c r="T179" s="175"/>
      <c r="U179" s="175"/>
      <c r="V179" s="175"/>
      <c r="W179" s="175"/>
      <c r="X179" s="175"/>
      <c r="Y179" s="175"/>
      <c r="Z179" s="175"/>
      <c r="AA179" s="175"/>
      <c r="AB179" s="175"/>
      <c r="AC179" s="175"/>
      <c r="AD179" s="175"/>
      <c r="AE179" s="175"/>
      <c r="AF179" s="175"/>
      <c r="AG179" s="175"/>
      <c r="AH179" s="175"/>
      <c r="AN179" s="219"/>
    </row>
    <row r="180" spans="1:40">
      <c r="A180" s="747"/>
      <c r="B180" s="747"/>
      <c r="Q180" s="175"/>
      <c r="R180" s="175"/>
      <c r="S180" s="175"/>
      <c r="T180" s="175"/>
      <c r="U180" s="175"/>
      <c r="V180" s="175"/>
      <c r="W180" s="175"/>
      <c r="X180" s="175"/>
      <c r="Y180" s="175"/>
      <c r="Z180" s="175"/>
      <c r="AA180" s="175"/>
      <c r="AB180" s="175"/>
      <c r="AC180" s="175"/>
      <c r="AD180" s="175"/>
      <c r="AE180" s="175"/>
      <c r="AF180" s="175"/>
      <c r="AG180" s="175"/>
      <c r="AH180" s="175"/>
      <c r="AN180" s="219"/>
    </row>
    <row r="181" spans="1:40">
      <c r="A181" s="747"/>
      <c r="B181" s="747"/>
      <c r="Q181" s="175"/>
      <c r="R181" s="175"/>
      <c r="S181" s="175"/>
      <c r="T181" s="175"/>
      <c r="U181" s="175"/>
      <c r="V181" s="175"/>
      <c r="W181" s="175"/>
      <c r="X181" s="175"/>
      <c r="Y181" s="175"/>
      <c r="Z181" s="175"/>
      <c r="AA181" s="175"/>
      <c r="AB181" s="175"/>
      <c r="AC181" s="175"/>
      <c r="AD181" s="175"/>
      <c r="AE181" s="175"/>
      <c r="AF181" s="175"/>
      <c r="AG181" s="175"/>
      <c r="AH181" s="175"/>
      <c r="AN181" s="219"/>
    </row>
    <row r="182" spans="1:40">
      <c r="A182" s="747"/>
      <c r="B182" s="747"/>
      <c r="Q182" s="175"/>
      <c r="R182" s="175"/>
      <c r="S182" s="175"/>
      <c r="T182" s="175"/>
      <c r="U182" s="175"/>
      <c r="V182" s="175"/>
      <c r="W182" s="175"/>
      <c r="X182" s="175"/>
      <c r="Y182" s="175"/>
      <c r="Z182" s="175"/>
      <c r="AA182" s="175"/>
      <c r="AB182" s="175"/>
      <c r="AC182" s="175"/>
      <c r="AD182" s="175"/>
      <c r="AE182" s="175"/>
      <c r="AF182" s="175"/>
      <c r="AG182" s="175"/>
      <c r="AH182" s="175"/>
      <c r="AN182" s="219"/>
    </row>
    <row r="183" spans="1:40">
      <c r="A183" s="747"/>
      <c r="B183" s="747"/>
      <c r="Q183" s="175"/>
      <c r="R183" s="175"/>
      <c r="S183" s="175"/>
      <c r="T183" s="175"/>
      <c r="U183" s="175"/>
      <c r="V183" s="175"/>
      <c r="W183" s="175"/>
      <c r="X183" s="175"/>
      <c r="Y183" s="175"/>
      <c r="Z183" s="175"/>
      <c r="AA183" s="175"/>
      <c r="AB183" s="175"/>
      <c r="AC183" s="175"/>
      <c r="AD183" s="175"/>
      <c r="AE183" s="175"/>
      <c r="AF183" s="175"/>
      <c r="AG183" s="175"/>
      <c r="AH183" s="175"/>
      <c r="AN183" s="219"/>
    </row>
    <row r="184" spans="1:40">
      <c r="A184" s="747"/>
      <c r="B184" s="747"/>
      <c r="Q184" s="175"/>
      <c r="R184" s="175"/>
      <c r="S184" s="175"/>
      <c r="T184" s="175"/>
      <c r="U184" s="175"/>
      <c r="V184" s="175"/>
      <c r="W184" s="175"/>
      <c r="X184" s="175"/>
      <c r="Y184" s="175"/>
      <c r="Z184" s="175"/>
      <c r="AA184" s="175"/>
      <c r="AB184" s="175"/>
      <c r="AC184" s="175"/>
      <c r="AD184" s="175"/>
      <c r="AE184" s="175"/>
      <c r="AF184" s="175"/>
      <c r="AG184" s="175"/>
      <c r="AH184" s="175"/>
      <c r="AN184" s="219"/>
    </row>
    <row r="185" spans="1:40">
      <c r="A185" s="747"/>
      <c r="B185" s="747"/>
      <c r="Q185" s="175"/>
      <c r="R185" s="175"/>
      <c r="S185" s="175"/>
      <c r="T185" s="175"/>
      <c r="U185" s="175"/>
      <c r="V185" s="175"/>
      <c r="W185" s="175"/>
      <c r="X185" s="175"/>
      <c r="Y185" s="175"/>
      <c r="Z185" s="175"/>
      <c r="AA185" s="175"/>
      <c r="AB185" s="175"/>
      <c r="AC185" s="175"/>
      <c r="AD185" s="175"/>
      <c r="AE185" s="175"/>
      <c r="AF185" s="175"/>
      <c r="AG185" s="175"/>
      <c r="AH185" s="175"/>
      <c r="AN185" s="219"/>
    </row>
    <row r="186" spans="1:40">
      <c r="A186" s="747"/>
      <c r="B186" s="747"/>
      <c r="Q186" s="175"/>
      <c r="R186" s="175"/>
      <c r="S186" s="175"/>
      <c r="T186" s="175"/>
      <c r="U186" s="175"/>
      <c r="V186" s="175"/>
      <c r="W186" s="175"/>
      <c r="X186" s="175"/>
      <c r="Y186" s="175"/>
      <c r="Z186" s="175"/>
      <c r="AA186" s="175"/>
      <c r="AB186" s="175"/>
      <c r="AC186" s="175"/>
      <c r="AD186" s="175"/>
      <c r="AE186" s="175"/>
      <c r="AF186" s="175"/>
      <c r="AG186" s="175"/>
      <c r="AH186" s="175"/>
      <c r="AN186" s="219"/>
    </row>
    <row r="187" spans="1:40">
      <c r="A187" s="747"/>
      <c r="B187" s="747"/>
      <c r="Q187" s="175"/>
      <c r="R187" s="175"/>
      <c r="S187" s="175"/>
      <c r="T187" s="175"/>
      <c r="U187" s="175"/>
      <c r="V187" s="175"/>
      <c r="W187" s="175"/>
      <c r="X187" s="175"/>
      <c r="Y187" s="175"/>
      <c r="Z187" s="175"/>
      <c r="AA187" s="175"/>
      <c r="AB187" s="175"/>
      <c r="AC187" s="175"/>
      <c r="AD187" s="175"/>
      <c r="AE187" s="175"/>
      <c r="AF187" s="175"/>
      <c r="AG187" s="175"/>
      <c r="AH187" s="175"/>
      <c r="AN187" s="219"/>
    </row>
    <row r="188" spans="1:40">
      <c r="A188" s="747"/>
      <c r="B188" s="747"/>
      <c r="Q188" s="175"/>
      <c r="R188" s="175"/>
      <c r="S188" s="175"/>
      <c r="T188" s="175"/>
      <c r="U188" s="175"/>
      <c r="V188" s="175"/>
      <c r="W188" s="175"/>
      <c r="X188" s="175"/>
      <c r="Y188" s="175"/>
      <c r="Z188" s="175"/>
      <c r="AA188" s="175"/>
      <c r="AB188" s="175"/>
      <c r="AC188" s="175"/>
      <c r="AD188" s="175"/>
      <c r="AE188" s="175"/>
      <c r="AF188" s="175"/>
      <c r="AG188" s="175"/>
      <c r="AH188" s="175"/>
      <c r="AN188" s="219"/>
    </row>
    <row r="189" spans="1:40">
      <c r="A189" s="747"/>
      <c r="B189" s="747"/>
      <c r="Q189" s="175"/>
      <c r="R189" s="175"/>
      <c r="S189" s="175"/>
      <c r="T189" s="175"/>
      <c r="U189" s="175"/>
      <c r="V189" s="175"/>
      <c r="W189" s="175"/>
      <c r="X189" s="175"/>
      <c r="Y189" s="175"/>
      <c r="Z189" s="175"/>
      <c r="AA189" s="175"/>
      <c r="AB189" s="175"/>
      <c r="AC189" s="175"/>
      <c r="AD189" s="175"/>
      <c r="AE189" s="175"/>
      <c r="AF189" s="175"/>
      <c r="AG189" s="175"/>
      <c r="AH189" s="175"/>
      <c r="AN189" s="219"/>
    </row>
    <row r="190" spans="1:40">
      <c r="A190" s="747"/>
      <c r="B190" s="747"/>
      <c r="Q190" s="175"/>
      <c r="R190" s="175"/>
      <c r="S190" s="175"/>
      <c r="T190" s="175"/>
      <c r="U190" s="175"/>
      <c r="V190" s="175"/>
      <c r="W190" s="175"/>
      <c r="X190" s="175"/>
      <c r="Y190" s="175"/>
      <c r="Z190" s="175"/>
      <c r="AA190" s="175"/>
      <c r="AB190" s="175"/>
      <c r="AC190" s="175"/>
      <c r="AD190" s="175"/>
      <c r="AE190" s="175"/>
      <c r="AF190" s="175"/>
      <c r="AG190" s="175"/>
      <c r="AH190" s="175"/>
      <c r="AN190" s="219"/>
    </row>
    <row r="191" spans="1:40">
      <c r="A191" s="747"/>
      <c r="B191" s="747"/>
      <c r="Q191" s="175"/>
      <c r="R191" s="175"/>
      <c r="S191" s="175"/>
      <c r="T191" s="175"/>
      <c r="U191" s="175"/>
      <c r="V191" s="175"/>
      <c r="W191" s="175"/>
      <c r="X191" s="175"/>
      <c r="Y191" s="175"/>
      <c r="Z191" s="175"/>
      <c r="AA191" s="175"/>
      <c r="AB191" s="175"/>
      <c r="AC191" s="175"/>
      <c r="AD191" s="175"/>
      <c r="AE191" s="175"/>
      <c r="AF191" s="175"/>
      <c r="AG191" s="175"/>
      <c r="AH191" s="175"/>
      <c r="AN191" s="219"/>
    </row>
    <row r="192" spans="1:40">
      <c r="A192" s="747"/>
      <c r="B192" s="747"/>
      <c r="Q192" s="175"/>
      <c r="R192" s="175"/>
      <c r="S192" s="175"/>
      <c r="T192" s="175"/>
      <c r="U192" s="175"/>
      <c r="V192" s="175"/>
      <c r="W192" s="175"/>
      <c r="X192" s="175"/>
      <c r="Y192" s="175"/>
      <c r="Z192" s="175"/>
      <c r="AA192" s="175"/>
      <c r="AB192" s="175"/>
      <c r="AC192" s="175"/>
      <c r="AD192" s="175"/>
      <c r="AE192" s="175"/>
      <c r="AF192" s="175"/>
      <c r="AG192" s="175"/>
      <c r="AH192" s="175"/>
      <c r="AN192" s="219"/>
    </row>
    <row r="193" spans="1:40">
      <c r="A193" s="747"/>
      <c r="B193" s="747"/>
      <c r="Q193" s="175"/>
      <c r="R193" s="175"/>
      <c r="S193" s="175"/>
      <c r="T193" s="175"/>
      <c r="U193" s="175"/>
      <c r="V193" s="175"/>
      <c r="W193" s="175"/>
      <c r="X193" s="175"/>
      <c r="Y193" s="175"/>
      <c r="Z193" s="175"/>
      <c r="AA193" s="175"/>
      <c r="AB193" s="175"/>
      <c r="AC193" s="175"/>
      <c r="AD193" s="175"/>
      <c r="AE193" s="175"/>
      <c r="AF193" s="175"/>
      <c r="AG193" s="175"/>
      <c r="AH193" s="175"/>
      <c r="AN193" s="219"/>
    </row>
    <row r="194" spans="1:40">
      <c r="A194" s="747"/>
      <c r="B194" s="747"/>
      <c r="Q194" s="175"/>
      <c r="R194" s="175"/>
      <c r="S194" s="175"/>
      <c r="T194" s="175"/>
      <c r="U194" s="175"/>
      <c r="V194" s="175"/>
      <c r="W194" s="175"/>
      <c r="X194" s="175"/>
      <c r="Y194" s="175"/>
      <c r="Z194" s="175"/>
      <c r="AA194" s="175"/>
      <c r="AB194" s="175"/>
      <c r="AC194" s="175"/>
      <c r="AD194" s="175"/>
      <c r="AE194" s="175"/>
      <c r="AF194" s="175"/>
      <c r="AG194" s="175"/>
      <c r="AH194" s="175"/>
      <c r="AN194" s="219"/>
    </row>
    <row r="195" spans="1:40">
      <c r="A195" s="747"/>
      <c r="B195" s="747"/>
      <c r="Q195" s="175"/>
      <c r="R195" s="175"/>
      <c r="S195" s="175"/>
      <c r="T195" s="175"/>
      <c r="U195" s="175"/>
      <c r="V195" s="175"/>
      <c r="W195" s="175"/>
      <c r="X195" s="175"/>
      <c r="Y195" s="175"/>
      <c r="Z195" s="175"/>
      <c r="AA195" s="175"/>
      <c r="AB195" s="175"/>
      <c r="AC195" s="175"/>
      <c r="AD195" s="175"/>
      <c r="AE195" s="175"/>
      <c r="AF195" s="175"/>
      <c r="AG195" s="175"/>
      <c r="AH195" s="175"/>
      <c r="AN195" s="219"/>
    </row>
    <row r="196" spans="1:40">
      <c r="A196" s="747"/>
      <c r="B196" s="747"/>
      <c r="Q196" s="175"/>
      <c r="R196" s="175"/>
      <c r="S196" s="175"/>
      <c r="T196" s="175"/>
      <c r="U196" s="175"/>
      <c r="V196" s="175"/>
      <c r="W196" s="175"/>
      <c r="X196" s="175"/>
      <c r="Y196" s="175"/>
      <c r="Z196" s="175"/>
      <c r="AA196" s="175"/>
      <c r="AB196" s="175"/>
      <c r="AC196" s="175"/>
      <c r="AD196" s="175"/>
      <c r="AE196" s="175"/>
      <c r="AF196" s="175"/>
      <c r="AG196" s="175"/>
      <c r="AH196" s="175"/>
      <c r="AN196" s="219"/>
    </row>
    <row r="197" spans="1:40">
      <c r="A197" s="747"/>
      <c r="B197" s="747"/>
      <c r="Q197" s="175"/>
      <c r="R197" s="175"/>
      <c r="S197" s="175"/>
      <c r="T197" s="175"/>
      <c r="U197" s="175"/>
      <c r="V197" s="175"/>
      <c r="W197" s="175"/>
      <c r="X197" s="175"/>
      <c r="Y197" s="175"/>
      <c r="Z197" s="175"/>
      <c r="AA197" s="175"/>
      <c r="AB197" s="175"/>
      <c r="AC197" s="175"/>
      <c r="AD197" s="175"/>
      <c r="AE197" s="175"/>
      <c r="AF197" s="175"/>
      <c r="AG197" s="175"/>
      <c r="AH197" s="175"/>
      <c r="AN197" s="219"/>
    </row>
    <row r="198" spans="1:40">
      <c r="A198" s="747"/>
      <c r="B198" s="747"/>
      <c r="Q198" s="175"/>
      <c r="R198" s="175"/>
      <c r="S198" s="175"/>
      <c r="T198" s="175"/>
      <c r="U198" s="175"/>
      <c r="V198" s="175"/>
      <c r="W198" s="175"/>
      <c r="X198" s="175"/>
      <c r="Y198" s="175"/>
      <c r="Z198" s="175"/>
      <c r="AA198" s="175"/>
      <c r="AB198" s="175"/>
      <c r="AC198" s="175"/>
      <c r="AD198" s="175"/>
      <c r="AE198" s="175"/>
      <c r="AF198" s="175"/>
      <c r="AG198" s="175"/>
      <c r="AH198" s="175"/>
      <c r="AN198" s="219"/>
    </row>
    <row r="199" spans="1:40">
      <c r="A199" s="747"/>
      <c r="B199" s="747"/>
      <c r="Q199" s="175"/>
      <c r="R199" s="175"/>
      <c r="S199" s="175"/>
      <c r="T199" s="175"/>
      <c r="U199" s="175"/>
      <c r="V199" s="175"/>
      <c r="W199" s="175"/>
      <c r="X199" s="175"/>
      <c r="Y199" s="175"/>
      <c r="Z199" s="175"/>
      <c r="AA199" s="175"/>
      <c r="AB199" s="175"/>
      <c r="AC199" s="175"/>
      <c r="AD199" s="175"/>
      <c r="AE199" s="175"/>
      <c r="AF199" s="175"/>
      <c r="AG199" s="175"/>
      <c r="AH199" s="175"/>
      <c r="AN199" s="219"/>
    </row>
    <row r="200" spans="1:40">
      <c r="A200" s="747"/>
      <c r="B200" s="747"/>
      <c r="Q200" s="175"/>
      <c r="R200" s="175"/>
      <c r="S200" s="175"/>
      <c r="T200" s="175"/>
      <c r="U200" s="175"/>
      <c r="V200" s="175"/>
      <c r="W200" s="175"/>
      <c r="X200" s="175"/>
      <c r="Y200" s="175"/>
      <c r="Z200" s="175"/>
      <c r="AA200" s="175"/>
      <c r="AB200" s="175"/>
      <c r="AC200" s="175"/>
      <c r="AD200" s="175"/>
      <c r="AE200" s="175"/>
      <c r="AF200" s="175"/>
      <c r="AG200" s="175"/>
      <c r="AH200" s="175"/>
      <c r="AN200" s="219"/>
    </row>
    <row r="201" spans="1:40">
      <c r="A201" s="747"/>
      <c r="B201" s="747"/>
      <c r="Q201" s="175"/>
      <c r="R201" s="175"/>
      <c r="S201" s="175"/>
      <c r="T201" s="175"/>
      <c r="U201" s="175"/>
      <c r="V201" s="175"/>
      <c r="W201" s="175"/>
      <c r="X201" s="175"/>
      <c r="Y201" s="175"/>
      <c r="Z201" s="175"/>
      <c r="AA201" s="175"/>
      <c r="AB201" s="175"/>
      <c r="AC201" s="175"/>
      <c r="AD201" s="175"/>
      <c r="AE201" s="175"/>
      <c r="AF201" s="175"/>
      <c r="AG201" s="175"/>
      <c r="AH201" s="175"/>
      <c r="AN201" s="219"/>
    </row>
    <row r="202" spans="1:40">
      <c r="A202" s="747"/>
      <c r="B202" s="747"/>
      <c r="Q202" s="175"/>
      <c r="R202" s="175"/>
      <c r="S202" s="175"/>
      <c r="T202" s="175"/>
      <c r="U202" s="175"/>
      <c r="V202" s="175"/>
      <c r="W202" s="175"/>
      <c r="X202" s="175"/>
      <c r="Y202" s="175"/>
      <c r="Z202" s="175"/>
      <c r="AA202" s="175"/>
      <c r="AB202" s="175"/>
      <c r="AC202" s="175"/>
      <c r="AD202" s="175"/>
      <c r="AE202" s="175"/>
      <c r="AF202" s="175"/>
      <c r="AG202" s="175"/>
      <c r="AH202" s="175"/>
      <c r="AN202" s="219"/>
    </row>
    <row r="203" spans="1:40">
      <c r="A203" s="747"/>
      <c r="B203" s="747"/>
      <c r="Q203" s="175"/>
      <c r="R203" s="175"/>
      <c r="S203" s="175"/>
      <c r="T203" s="175"/>
      <c r="U203" s="175"/>
      <c r="V203" s="175"/>
      <c r="W203" s="175"/>
      <c r="X203" s="175"/>
      <c r="Y203" s="175"/>
      <c r="Z203" s="175"/>
      <c r="AA203" s="175"/>
      <c r="AB203" s="175"/>
      <c r="AC203" s="175"/>
      <c r="AD203" s="175"/>
      <c r="AE203" s="175"/>
      <c r="AF203" s="175"/>
      <c r="AG203" s="175"/>
      <c r="AH203" s="175"/>
      <c r="AN203" s="219"/>
    </row>
    <row r="204" spans="1:40">
      <c r="A204" s="747"/>
      <c r="B204" s="747"/>
      <c r="Q204" s="175"/>
      <c r="R204" s="175"/>
      <c r="S204" s="175"/>
      <c r="T204" s="175"/>
      <c r="U204" s="175"/>
      <c r="V204" s="175"/>
      <c r="W204" s="175"/>
      <c r="X204" s="175"/>
      <c r="Y204" s="175"/>
      <c r="Z204" s="175"/>
      <c r="AA204" s="175"/>
      <c r="AB204" s="175"/>
      <c r="AC204" s="175"/>
      <c r="AD204" s="175"/>
      <c r="AE204" s="175"/>
      <c r="AF204" s="175"/>
      <c r="AG204" s="175"/>
      <c r="AH204" s="175"/>
      <c r="AN204" s="219"/>
    </row>
    <row r="205" spans="1:40">
      <c r="A205" s="747"/>
      <c r="B205" s="747"/>
      <c r="Q205" s="175"/>
      <c r="R205" s="175"/>
      <c r="S205" s="175"/>
      <c r="T205" s="175"/>
      <c r="U205" s="175"/>
      <c r="V205" s="175"/>
      <c r="W205" s="175"/>
      <c r="X205" s="175"/>
      <c r="Y205" s="175"/>
      <c r="Z205" s="175"/>
      <c r="AA205" s="175"/>
      <c r="AB205" s="175"/>
      <c r="AC205" s="175"/>
      <c r="AD205" s="175"/>
      <c r="AE205" s="175"/>
      <c r="AF205" s="175"/>
      <c r="AG205" s="175"/>
      <c r="AH205" s="175"/>
      <c r="AN205" s="219"/>
    </row>
    <row r="206" spans="1:40">
      <c r="A206" s="747"/>
      <c r="B206" s="747"/>
      <c r="Q206" s="175"/>
      <c r="R206" s="175"/>
      <c r="S206" s="175"/>
      <c r="T206" s="175"/>
      <c r="U206" s="175"/>
      <c r="V206" s="175"/>
      <c r="W206" s="175"/>
      <c r="X206" s="175"/>
      <c r="Y206" s="175"/>
      <c r="Z206" s="175"/>
      <c r="AA206" s="175"/>
      <c r="AB206" s="175"/>
      <c r="AC206" s="175"/>
      <c r="AD206" s="175"/>
      <c r="AE206" s="175"/>
      <c r="AF206" s="175"/>
      <c r="AG206" s="175"/>
      <c r="AH206" s="175"/>
      <c r="AN206" s="219"/>
    </row>
    <row r="207" spans="1:40">
      <c r="A207" s="747"/>
      <c r="B207" s="747"/>
      <c r="Q207" s="175"/>
      <c r="R207" s="175"/>
      <c r="S207" s="175"/>
      <c r="T207" s="175"/>
      <c r="U207" s="175"/>
      <c r="V207" s="175"/>
      <c r="W207" s="175"/>
      <c r="X207" s="175"/>
      <c r="Y207" s="175"/>
      <c r="Z207" s="175"/>
      <c r="AA207" s="175"/>
      <c r="AB207" s="175"/>
      <c r="AC207" s="175"/>
      <c r="AD207" s="175"/>
      <c r="AE207" s="175"/>
      <c r="AF207" s="175"/>
      <c r="AG207" s="175"/>
      <c r="AH207" s="175"/>
      <c r="AN207" s="219"/>
    </row>
    <row r="208" spans="1:40">
      <c r="A208" s="747"/>
      <c r="B208" s="747"/>
      <c r="Q208" s="175"/>
      <c r="R208" s="175"/>
      <c r="S208" s="175"/>
      <c r="T208" s="175"/>
      <c r="U208" s="175"/>
      <c r="V208" s="175"/>
      <c r="W208" s="175"/>
      <c r="X208" s="175"/>
      <c r="Y208" s="175"/>
      <c r="Z208" s="175"/>
      <c r="AA208" s="175"/>
      <c r="AB208" s="175"/>
      <c r="AC208" s="175"/>
      <c r="AD208" s="175"/>
      <c r="AE208" s="175"/>
      <c r="AF208" s="175"/>
      <c r="AG208" s="175"/>
      <c r="AH208" s="175"/>
      <c r="AN208" s="219"/>
    </row>
    <row r="209" spans="1:40">
      <c r="A209" s="747"/>
      <c r="B209" s="747"/>
      <c r="Q209" s="175"/>
      <c r="R209" s="175"/>
      <c r="S209" s="175"/>
      <c r="T209" s="175"/>
      <c r="U209" s="175"/>
      <c r="V209" s="175"/>
      <c r="W209" s="175"/>
      <c r="X209" s="175"/>
      <c r="Y209" s="175"/>
      <c r="Z209" s="175"/>
      <c r="AA209" s="175"/>
      <c r="AB209" s="175"/>
      <c r="AC209" s="175"/>
      <c r="AD209" s="175"/>
      <c r="AE209" s="175"/>
      <c r="AF209" s="175"/>
      <c r="AG209" s="175"/>
      <c r="AH209" s="175"/>
      <c r="AN209" s="219"/>
    </row>
    <row r="210" spans="1:40">
      <c r="A210" s="747"/>
      <c r="B210" s="747"/>
      <c r="Q210" s="175"/>
      <c r="R210" s="175"/>
      <c r="S210" s="175"/>
      <c r="T210" s="175"/>
      <c r="U210" s="175"/>
      <c r="V210" s="175"/>
      <c r="W210" s="175"/>
      <c r="X210" s="175"/>
      <c r="Y210" s="175"/>
      <c r="Z210" s="175"/>
      <c r="AA210" s="175"/>
      <c r="AB210" s="175"/>
      <c r="AC210" s="175"/>
      <c r="AD210" s="175"/>
      <c r="AE210" s="175"/>
      <c r="AF210" s="175"/>
      <c r="AG210" s="175"/>
      <c r="AH210" s="175"/>
      <c r="AN210" s="219"/>
    </row>
    <row r="211" spans="1:40">
      <c r="A211" s="747"/>
      <c r="B211" s="747"/>
      <c r="Q211" s="175"/>
      <c r="R211" s="175"/>
      <c r="S211" s="175"/>
      <c r="T211" s="175"/>
      <c r="U211" s="175"/>
      <c r="V211" s="175"/>
      <c r="W211" s="175"/>
      <c r="X211" s="175"/>
      <c r="Y211" s="175"/>
      <c r="Z211" s="175"/>
      <c r="AA211" s="175"/>
      <c r="AB211" s="175"/>
      <c r="AC211" s="175"/>
      <c r="AD211" s="175"/>
      <c r="AE211" s="175"/>
      <c r="AF211" s="175"/>
      <c r="AG211" s="175"/>
      <c r="AH211" s="175"/>
      <c r="AN211" s="219"/>
    </row>
    <row r="212" spans="1:40">
      <c r="A212" s="747"/>
      <c r="B212" s="747"/>
      <c r="Q212" s="175"/>
      <c r="R212" s="175"/>
      <c r="S212" s="175"/>
      <c r="T212" s="175"/>
      <c r="U212" s="175"/>
      <c r="V212" s="175"/>
      <c r="W212" s="175"/>
      <c r="X212" s="175"/>
      <c r="Y212" s="175"/>
      <c r="Z212" s="175"/>
      <c r="AA212" s="175"/>
      <c r="AB212" s="175"/>
      <c r="AC212" s="175"/>
      <c r="AD212" s="175"/>
      <c r="AE212" s="175"/>
      <c r="AF212" s="175"/>
      <c r="AG212" s="175"/>
      <c r="AH212" s="175"/>
      <c r="AN212" s="219"/>
    </row>
    <row r="213" spans="1:40">
      <c r="A213" s="747"/>
      <c r="B213" s="747"/>
      <c r="Q213" s="175"/>
      <c r="R213" s="175"/>
      <c r="S213" s="175"/>
      <c r="T213" s="175"/>
      <c r="U213" s="175"/>
      <c r="V213" s="175"/>
      <c r="W213" s="175"/>
      <c r="X213" s="175"/>
      <c r="Y213" s="175"/>
      <c r="Z213" s="175"/>
      <c r="AA213" s="175"/>
      <c r="AB213" s="175"/>
      <c r="AC213" s="175"/>
      <c r="AD213" s="175"/>
      <c r="AE213" s="175"/>
      <c r="AF213" s="175"/>
      <c r="AG213" s="175"/>
      <c r="AH213" s="175"/>
      <c r="AN213" s="219"/>
    </row>
    <row r="214" spans="1:40">
      <c r="A214" s="747"/>
      <c r="B214" s="747"/>
      <c r="Q214" s="175"/>
      <c r="R214" s="175"/>
      <c r="S214" s="175"/>
      <c r="T214" s="175"/>
      <c r="U214" s="175"/>
      <c r="V214" s="175"/>
      <c r="W214" s="175"/>
      <c r="X214" s="175"/>
      <c r="Y214" s="175"/>
      <c r="Z214" s="175"/>
      <c r="AA214" s="175"/>
      <c r="AB214" s="175"/>
      <c r="AC214" s="175"/>
      <c r="AD214" s="175"/>
      <c r="AE214" s="175"/>
      <c r="AF214" s="175"/>
      <c r="AG214" s="175"/>
      <c r="AH214" s="175"/>
      <c r="AN214" s="219"/>
    </row>
    <row r="215" spans="1:40">
      <c r="A215" s="747"/>
      <c r="B215" s="747"/>
      <c r="Q215" s="175"/>
      <c r="R215" s="175"/>
      <c r="S215" s="175"/>
      <c r="T215" s="175"/>
      <c r="U215" s="175"/>
      <c r="V215" s="175"/>
      <c r="W215" s="175"/>
      <c r="X215" s="175"/>
      <c r="Y215" s="175"/>
      <c r="Z215" s="175"/>
      <c r="AA215" s="175"/>
      <c r="AB215" s="175"/>
      <c r="AC215" s="175"/>
      <c r="AD215" s="175"/>
      <c r="AE215" s="175"/>
      <c r="AF215" s="175"/>
      <c r="AG215" s="175"/>
      <c r="AH215" s="175"/>
      <c r="AN215" s="219"/>
    </row>
    <row r="216" spans="1:40">
      <c r="A216" s="747"/>
      <c r="B216" s="747"/>
      <c r="Q216" s="175"/>
      <c r="R216" s="175"/>
      <c r="S216" s="175"/>
      <c r="T216" s="175"/>
      <c r="U216" s="175"/>
      <c r="V216" s="175"/>
      <c r="W216" s="175"/>
      <c r="X216" s="175"/>
      <c r="Y216" s="175"/>
      <c r="Z216" s="175"/>
      <c r="AA216" s="175"/>
      <c r="AB216" s="175"/>
      <c r="AC216" s="175"/>
      <c r="AD216" s="175"/>
      <c r="AE216" s="175"/>
      <c r="AF216" s="175"/>
      <c r="AG216" s="175"/>
      <c r="AH216" s="175"/>
      <c r="AN216" s="219"/>
    </row>
    <row r="217" spans="1:40">
      <c r="A217" s="747"/>
      <c r="B217" s="747"/>
      <c r="Q217" s="175"/>
      <c r="R217" s="175"/>
      <c r="S217" s="175"/>
      <c r="T217" s="175"/>
      <c r="U217" s="175"/>
      <c r="V217" s="175"/>
      <c r="W217" s="175"/>
      <c r="X217" s="175"/>
      <c r="Y217" s="175"/>
      <c r="Z217" s="175"/>
      <c r="AA217" s="175"/>
      <c r="AB217" s="175"/>
      <c r="AC217" s="175"/>
      <c r="AD217" s="175"/>
      <c r="AE217" s="175"/>
      <c r="AF217" s="175"/>
      <c r="AG217" s="175"/>
      <c r="AH217" s="175"/>
      <c r="AN217" s="219"/>
    </row>
    <row r="218" spans="1:40">
      <c r="A218" s="747"/>
      <c r="B218" s="747"/>
      <c r="Q218" s="175"/>
      <c r="R218" s="175"/>
      <c r="S218" s="175"/>
      <c r="T218" s="175"/>
      <c r="U218" s="175"/>
      <c r="V218" s="175"/>
      <c r="W218" s="175"/>
      <c r="X218" s="175"/>
      <c r="Y218" s="175"/>
      <c r="Z218" s="175"/>
      <c r="AA218" s="175"/>
      <c r="AB218" s="175"/>
      <c r="AC218" s="175"/>
      <c r="AD218" s="175"/>
      <c r="AE218" s="175"/>
      <c r="AF218" s="175"/>
      <c r="AG218" s="175"/>
      <c r="AH218" s="175"/>
      <c r="AN218" s="219"/>
    </row>
    <row r="219" spans="1:40">
      <c r="A219" s="747"/>
      <c r="B219" s="747"/>
      <c r="Q219" s="175"/>
      <c r="R219" s="175"/>
      <c r="S219" s="175"/>
      <c r="T219" s="175"/>
      <c r="U219" s="175"/>
      <c r="V219" s="175"/>
      <c r="W219" s="175"/>
      <c r="X219" s="175"/>
      <c r="Y219" s="175"/>
      <c r="Z219" s="175"/>
      <c r="AA219" s="175"/>
      <c r="AB219" s="175"/>
      <c r="AC219" s="175"/>
      <c r="AD219" s="175"/>
      <c r="AE219" s="175"/>
      <c r="AF219" s="175"/>
      <c r="AG219" s="175"/>
      <c r="AH219" s="175"/>
      <c r="AN219" s="219"/>
    </row>
    <row r="220" spans="1:40">
      <c r="A220" s="747"/>
      <c r="B220" s="747"/>
      <c r="Q220" s="175"/>
      <c r="R220" s="175"/>
      <c r="S220" s="175"/>
      <c r="T220" s="175"/>
      <c r="U220" s="175"/>
      <c r="V220" s="175"/>
      <c r="W220" s="175"/>
      <c r="X220" s="175"/>
      <c r="Y220" s="175"/>
      <c r="Z220" s="175"/>
      <c r="AA220" s="175"/>
      <c r="AB220" s="175"/>
      <c r="AC220" s="175"/>
      <c r="AD220" s="175"/>
      <c r="AE220" s="175"/>
      <c r="AF220" s="175"/>
      <c r="AG220" s="175"/>
      <c r="AH220" s="175"/>
      <c r="AN220" s="219"/>
    </row>
    <row r="221" spans="1:40">
      <c r="A221" s="747"/>
      <c r="B221" s="747"/>
      <c r="Q221" s="175"/>
      <c r="R221" s="175"/>
      <c r="S221" s="175"/>
      <c r="T221" s="175"/>
      <c r="U221" s="175"/>
      <c r="V221" s="175"/>
      <c r="W221" s="175"/>
      <c r="X221" s="175"/>
      <c r="Y221" s="175"/>
      <c r="Z221" s="175"/>
      <c r="AA221" s="175"/>
      <c r="AB221" s="175"/>
      <c r="AC221" s="175"/>
      <c r="AD221" s="175"/>
      <c r="AE221" s="175"/>
      <c r="AF221" s="175"/>
      <c r="AG221" s="175"/>
      <c r="AH221" s="175"/>
      <c r="AN221" s="219"/>
    </row>
    <row r="222" spans="1:40">
      <c r="A222" s="747"/>
      <c r="B222" s="747"/>
      <c r="Q222" s="175"/>
      <c r="R222" s="175"/>
      <c r="S222" s="175"/>
      <c r="T222" s="175"/>
      <c r="U222" s="175"/>
      <c r="V222" s="175"/>
      <c r="W222" s="175"/>
      <c r="X222" s="175"/>
      <c r="Y222" s="175"/>
      <c r="Z222" s="175"/>
      <c r="AA222" s="175"/>
      <c r="AB222" s="175"/>
      <c r="AC222" s="175"/>
      <c r="AD222" s="175"/>
      <c r="AE222" s="175"/>
      <c r="AF222" s="175"/>
      <c r="AG222" s="175"/>
      <c r="AH222" s="175"/>
      <c r="AN222" s="219"/>
    </row>
    <row r="223" spans="1:40">
      <c r="A223" s="747"/>
      <c r="B223" s="747"/>
      <c r="Q223" s="175"/>
      <c r="R223" s="175"/>
      <c r="S223" s="175"/>
      <c r="T223" s="175"/>
      <c r="U223" s="175"/>
      <c r="V223" s="175"/>
      <c r="W223" s="175"/>
      <c r="X223" s="175"/>
      <c r="Y223" s="175"/>
      <c r="Z223" s="175"/>
      <c r="AA223" s="175"/>
      <c r="AB223" s="175"/>
      <c r="AC223" s="175"/>
      <c r="AD223" s="175"/>
      <c r="AE223" s="175"/>
      <c r="AF223" s="175"/>
      <c r="AG223" s="175"/>
      <c r="AH223" s="175"/>
      <c r="AN223" s="219"/>
    </row>
    <row r="224" spans="1:40">
      <c r="A224" s="747"/>
      <c r="B224" s="747"/>
      <c r="Q224" s="175"/>
      <c r="R224" s="175"/>
      <c r="S224" s="175"/>
      <c r="T224" s="175"/>
      <c r="U224" s="175"/>
      <c r="V224" s="175"/>
      <c r="W224" s="175"/>
      <c r="X224" s="175"/>
      <c r="Y224" s="175"/>
      <c r="Z224" s="175"/>
      <c r="AA224" s="175"/>
      <c r="AB224" s="175"/>
      <c r="AC224" s="175"/>
      <c r="AD224" s="175"/>
      <c r="AE224" s="175"/>
      <c r="AF224" s="175"/>
      <c r="AG224" s="175"/>
      <c r="AH224" s="175"/>
      <c r="AN224" s="219"/>
    </row>
    <row r="225" spans="1:40">
      <c r="A225" s="747"/>
      <c r="B225" s="747"/>
      <c r="Q225" s="175"/>
      <c r="R225" s="175"/>
      <c r="S225" s="175"/>
      <c r="T225" s="175"/>
      <c r="U225" s="175"/>
      <c r="V225" s="175"/>
      <c r="W225" s="175"/>
      <c r="X225" s="175"/>
      <c r="Y225" s="175"/>
      <c r="Z225" s="175"/>
      <c r="AA225" s="175"/>
      <c r="AB225" s="175"/>
      <c r="AC225" s="175"/>
      <c r="AD225" s="175"/>
      <c r="AE225" s="175"/>
      <c r="AF225" s="175"/>
      <c r="AG225" s="175"/>
      <c r="AH225" s="175"/>
      <c r="AN225" s="219"/>
    </row>
    <row r="226" spans="1:40">
      <c r="A226" s="747"/>
      <c r="B226" s="747"/>
      <c r="Q226" s="175"/>
      <c r="R226" s="175"/>
      <c r="S226" s="175"/>
      <c r="T226" s="175"/>
      <c r="U226" s="175"/>
      <c r="V226" s="175"/>
      <c r="W226" s="175"/>
      <c r="X226" s="175"/>
      <c r="Y226" s="175"/>
      <c r="Z226" s="175"/>
      <c r="AA226" s="175"/>
      <c r="AB226" s="175"/>
      <c r="AC226" s="175"/>
      <c r="AD226" s="175"/>
      <c r="AE226" s="175"/>
      <c r="AF226" s="175"/>
      <c r="AG226" s="175"/>
      <c r="AH226" s="175"/>
      <c r="AN226" s="219"/>
    </row>
    <row r="227" spans="1:40">
      <c r="A227" s="747"/>
      <c r="B227" s="747"/>
      <c r="Q227" s="175"/>
      <c r="R227" s="175"/>
      <c r="S227" s="175"/>
      <c r="T227" s="175"/>
      <c r="U227" s="175"/>
      <c r="V227" s="175"/>
      <c r="W227" s="175"/>
      <c r="X227" s="175"/>
      <c r="Y227" s="175"/>
      <c r="Z227" s="175"/>
      <c r="AA227" s="175"/>
      <c r="AB227" s="175"/>
      <c r="AC227" s="175"/>
      <c r="AD227" s="175"/>
      <c r="AE227" s="175"/>
      <c r="AF227" s="175"/>
      <c r="AG227" s="175"/>
      <c r="AH227" s="175"/>
      <c r="AN227" s="219"/>
    </row>
    <row r="228" spans="1:40">
      <c r="A228" s="747"/>
      <c r="B228" s="747"/>
      <c r="Q228" s="175"/>
      <c r="R228" s="175"/>
      <c r="S228" s="175"/>
      <c r="T228" s="175"/>
      <c r="U228" s="175"/>
      <c r="V228" s="175"/>
      <c r="W228" s="175"/>
      <c r="X228" s="175"/>
      <c r="Y228" s="175"/>
      <c r="Z228" s="175"/>
      <c r="AA228" s="175"/>
      <c r="AB228" s="175"/>
      <c r="AC228" s="175"/>
      <c r="AD228" s="175"/>
      <c r="AE228" s="175"/>
      <c r="AF228" s="175"/>
      <c r="AG228" s="175"/>
      <c r="AH228" s="175"/>
      <c r="AN228" s="219"/>
    </row>
    <row r="229" spans="1:40">
      <c r="A229" s="747"/>
      <c r="B229" s="747"/>
      <c r="Q229" s="175"/>
      <c r="R229" s="175"/>
      <c r="S229" s="175"/>
      <c r="T229" s="175"/>
      <c r="U229" s="175"/>
      <c r="V229" s="175"/>
      <c r="W229" s="175"/>
      <c r="X229" s="175"/>
      <c r="Y229" s="175"/>
      <c r="Z229" s="175"/>
      <c r="AA229" s="175"/>
      <c r="AB229" s="175"/>
      <c r="AC229" s="175"/>
      <c r="AD229" s="175"/>
      <c r="AE229" s="175"/>
      <c r="AF229" s="175"/>
      <c r="AG229" s="175"/>
      <c r="AH229" s="175"/>
      <c r="AN229" s="219"/>
    </row>
    <row r="230" spans="1:40">
      <c r="A230" s="747"/>
      <c r="B230" s="747"/>
      <c r="Q230" s="175"/>
      <c r="R230" s="175"/>
      <c r="S230" s="175"/>
      <c r="T230" s="175"/>
      <c r="U230" s="175"/>
      <c r="V230" s="175"/>
      <c r="W230" s="175"/>
      <c r="X230" s="175"/>
      <c r="Y230" s="175"/>
      <c r="Z230" s="175"/>
      <c r="AA230" s="175"/>
      <c r="AB230" s="175"/>
      <c r="AC230" s="175"/>
      <c r="AD230" s="175"/>
      <c r="AE230" s="175"/>
      <c r="AF230" s="175"/>
      <c r="AG230" s="175"/>
      <c r="AH230" s="175"/>
      <c r="AN230" s="219"/>
    </row>
    <row r="231" spans="1:40">
      <c r="A231" s="747"/>
      <c r="B231" s="747"/>
      <c r="Q231" s="175"/>
      <c r="R231" s="175"/>
      <c r="S231" s="175"/>
      <c r="T231" s="175"/>
      <c r="U231" s="175"/>
      <c r="V231" s="175"/>
      <c r="W231" s="175"/>
      <c r="X231" s="175"/>
      <c r="Y231" s="175"/>
      <c r="Z231" s="175"/>
      <c r="AA231" s="175"/>
      <c r="AB231" s="175"/>
      <c r="AC231" s="175"/>
      <c r="AD231" s="175"/>
      <c r="AE231" s="175"/>
      <c r="AF231" s="175"/>
      <c r="AG231" s="175"/>
      <c r="AH231" s="175"/>
      <c r="AN231" s="219"/>
    </row>
    <row r="232" spans="1:40">
      <c r="A232" s="747"/>
      <c r="B232" s="747"/>
      <c r="Q232" s="175"/>
      <c r="R232" s="175"/>
      <c r="S232" s="175"/>
      <c r="T232" s="175"/>
      <c r="U232" s="175"/>
      <c r="V232" s="175"/>
      <c r="W232" s="175"/>
      <c r="X232" s="175"/>
      <c r="Y232" s="175"/>
      <c r="Z232" s="175"/>
      <c r="AA232" s="175"/>
      <c r="AB232" s="175"/>
      <c r="AC232" s="175"/>
      <c r="AD232" s="175"/>
      <c r="AE232" s="175"/>
      <c r="AF232" s="175"/>
      <c r="AG232" s="175"/>
      <c r="AH232" s="175"/>
      <c r="AN232" s="219"/>
    </row>
    <row r="233" spans="1:40">
      <c r="A233" s="747"/>
      <c r="B233" s="747"/>
      <c r="Q233" s="175"/>
      <c r="R233" s="175"/>
      <c r="S233" s="175"/>
      <c r="T233" s="175"/>
      <c r="U233" s="175"/>
      <c r="V233" s="175"/>
      <c r="W233" s="175"/>
      <c r="X233" s="175"/>
      <c r="Y233" s="175"/>
      <c r="Z233" s="175"/>
      <c r="AA233" s="175"/>
      <c r="AB233" s="175"/>
      <c r="AC233" s="175"/>
      <c r="AD233" s="175"/>
      <c r="AE233" s="175"/>
      <c r="AF233" s="175"/>
      <c r="AG233" s="175"/>
      <c r="AH233" s="175"/>
      <c r="AN233" s="219"/>
    </row>
    <row r="234" spans="1:40">
      <c r="A234" s="747"/>
      <c r="B234" s="747"/>
      <c r="Q234" s="175"/>
      <c r="R234" s="175"/>
      <c r="S234" s="175"/>
      <c r="T234" s="175"/>
      <c r="U234" s="175"/>
      <c r="V234" s="175"/>
      <c r="W234" s="175"/>
      <c r="X234" s="175"/>
      <c r="Y234" s="175"/>
      <c r="Z234" s="175"/>
      <c r="AA234" s="175"/>
      <c r="AB234" s="175"/>
      <c r="AC234" s="175"/>
      <c r="AD234" s="175"/>
      <c r="AE234" s="175"/>
      <c r="AF234" s="175"/>
      <c r="AG234" s="175"/>
      <c r="AH234" s="175"/>
      <c r="AN234" s="219"/>
    </row>
    <row r="235" spans="1:40">
      <c r="A235" s="747"/>
      <c r="B235" s="747"/>
      <c r="Q235" s="175"/>
      <c r="R235" s="175"/>
      <c r="S235" s="175"/>
      <c r="T235" s="175"/>
      <c r="U235" s="175"/>
      <c r="V235" s="175"/>
      <c r="W235" s="175"/>
      <c r="X235" s="175"/>
      <c r="Y235" s="175"/>
      <c r="Z235" s="175"/>
      <c r="AA235" s="175"/>
      <c r="AB235" s="175"/>
      <c r="AC235" s="175"/>
      <c r="AD235" s="175"/>
      <c r="AE235" s="175"/>
      <c r="AF235" s="175"/>
      <c r="AG235" s="175"/>
      <c r="AH235" s="175"/>
      <c r="AN235" s="219"/>
    </row>
    <row r="236" spans="1:40">
      <c r="A236" s="747"/>
      <c r="B236" s="747"/>
      <c r="Q236" s="175"/>
      <c r="R236" s="175"/>
      <c r="S236" s="175"/>
      <c r="T236" s="175"/>
      <c r="U236" s="175"/>
      <c r="V236" s="175"/>
      <c r="W236" s="175"/>
      <c r="X236" s="175"/>
      <c r="Y236" s="175"/>
      <c r="Z236" s="175"/>
      <c r="AA236" s="175"/>
      <c r="AB236" s="175"/>
      <c r="AC236" s="175"/>
      <c r="AD236" s="175"/>
      <c r="AE236" s="175"/>
      <c r="AF236" s="175"/>
      <c r="AG236" s="175"/>
      <c r="AH236" s="175"/>
      <c r="AN236" s="219"/>
    </row>
    <row r="237" spans="1:40">
      <c r="A237" s="747"/>
      <c r="B237" s="747"/>
      <c r="Q237" s="175"/>
      <c r="R237" s="175"/>
      <c r="S237" s="175"/>
      <c r="T237" s="175"/>
      <c r="U237" s="175"/>
      <c r="V237" s="175"/>
      <c r="W237" s="175"/>
      <c r="X237" s="175"/>
      <c r="Y237" s="175"/>
      <c r="Z237" s="175"/>
      <c r="AA237" s="175"/>
      <c r="AB237" s="175"/>
      <c r="AC237" s="175"/>
      <c r="AD237" s="175"/>
      <c r="AE237" s="175"/>
      <c r="AF237" s="175"/>
      <c r="AG237" s="175"/>
      <c r="AH237" s="175"/>
      <c r="AN237" s="219"/>
    </row>
    <row r="238" spans="1:40">
      <c r="A238" s="747"/>
      <c r="B238" s="747"/>
      <c r="Q238" s="175"/>
      <c r="R238" s="175"/>
      <c r="S238" s="175"/>
      <c r="T238" s="175"/>
      <c r="U238" s="175"/>
      <c r="V238" s="175"/>
      <c r="W238" s="175"/>
      <c r="X238" s="175"/>
      <c r="Y238" s="175"/>
      <c r="Z238" s="175"/>
      <c r="AA238" s="175"/>
      <c r="AB238" s="175"/>
      <c r="AC238" s="175"/>
      <c r="AD238" s="175"/>
      <c r="AE238" s="175"/>
      <c r="AF238" s="175"/>
      <c r="AG238" s="175"/>
      <c r="AH238" s="175"/>
      <c r="AN238" s="219"/>
    </row>
    <row r="239" spans="1:40">
      <c r="A239" s="747"/>
      <c r="B239" s="747"/>
      <c r="Q239" s="175"/>
      <c r="R239" s="175"/>
      <c r="S239" s="175"/>
      <c r="T239" s="175"/>
      <c r="U239" s="175"/>
      <c r="V239" s="175"/>
      <c r="W239" s="175"/>
      <c r="X239" s="175"/>
      <c r="Y239" s="175"/>
      <c r="Z239" s="175"/>
      <c r="AA239" s="175"/>
      <c r="AB239" s="175"/>
      <c r="AC239" s="175"/>
      <c r="AD239" s="175"/>
      <c r="AE239" s="175"/>
      <c r="AF239" s="175"/>
      <c r="AG239" s="175"/>
      <c r="AH239" s="175"/>
      <c r="AN239" s="219"/>
    </row>
    <row r="240" spans="1:40">
      <c r="A240" s="747"/>
      <c r="B240" s="747"/>
      <c r="Q240" s="175"/>
      <c r="R240" s="175"/>
      <c r="S240" s="175"/>
      <c r="T240" s="175"/>
      <c r="U240" s="175"/>
      <c r="V240" s="175"/>
      <c r="W240" s="175"/>
      <c r="X240" s="175"/>
      <c r="Y240" s="175"/>
      <c r="Z240" s="175"/>
      <c r="AA240" s="175"/>
      <c r="AB240" s="175"/>
      <c r="AC240" s="175"/>
      <c r="AD240" s="175"/>
      <c r="AE240" s="175"/>
      <c r="AF240" s="175"/>
      <c r="AG240" s="175"/>
      <c r="AH240" s="175"/>
      <c r="AN240" s="219"/>
    </row>
    <row r="241" spans="1:40">
      <c r="A241" s="747"/>
      <c r="B241" s="747"/>
      <c r="Q241" s="175"/>
      <c r="R241" s="175"/>
      <c r="S241" s="175"/>
      <c r="T241" s="175"/>
      <c r="U241" s="175"/>
      <c r="V241" s="175"/>
      <c r="W241" s="175"/>
      <c r="X241" s="175"/>
      <c r="Y241" s="175"/>
      <c r="Z241" s="175"/>
      <c r="AA241" s="175"/>
      <c r="AB241" s="175"/>
      <c r="AC241" s="175"/>
      <c r="AD241" s="175"/>
      <c r="AE241" s="175"/>
      <c r="AF241" s="175"/>
      <c r="AG241" s="175"/>
      <c r="AH241" s="175"/>
      <c r="AN241" s="219"/>
    </row>
    <row r="242" spans="1:40">
      <c r="A242" s="747"/>
      <c r="B242" s="747"/>
      <c r="Q242" s="175"/>
      <c r="R242" s="175"/>
      <c r="S242" s="175"/>
      <c r="T242" s="175"/>
      <c r="U242" s="175"/>
      <c r="V242" s="175"/>
      <c r="W242" s="175"/>
      <c r="X242" s="175"/>
      <c r="Y242" s="175"/>
      <c r="Z242" s="175"/>
      <c r="AA242" s="175"/>
      <c r="AB242" s="175"/>
      <c r="AC242" s="175"/>
      <c r="AD242" s="175"/>
      <c r="AE242" s="175"/>
      <c r="AF242" s="175"/>
      <c r="AG242" s="175"/>
      <c r="AH242" s="175"/>
      <c r="AN242" s="219"/>
    </row>
    <row r="243" spans="1:40">
      <c r="A243" s="747"/>
      <c r="B243" s="747"/>
      <c r="Q243" s="175"/>
      <c r="R243" s="175"/>
      <c r="S243" s="175"/>
      <c r="T243" s="175"/>
      <c r="U243" s="175"/>
      <c r="V243" s="175"/>
      <c r="W243" s="175"/>
      <c r="X243" s="175"/>
      <c r="Y243" s="175"/>
      <c r="Z243" s="175"/>
      <c r="AA243" s="175"/>
      <c r="AB243" s="175"/>
      <c r="AC243" s="175"/>
      <c r="AD243" s="175"/>
      <c r="AE243" s="175"/>
      <c r="AF243" s="175"/>
      <c r="AG243" s="175"/>
      <c r="AH243" s="175"/>
      <c r="AN243" s="219"/>
    </row>
    <row r="244" spans="1:40">
      <c r="A244" s="747"/>
      <c r="B244" s="747"/>
      <c r="Q244" s="175"/>
      <c r="R244" s="175"/>
      <c r="S244" s="175"/>
      <c r="T244" s="175"/>
      <c r="U244" s="175"/>
      <c r="V244" s="175"/>
      <c r="W244" s="175"/>
      <c r="X244" s="175"/>
      <c r="Y244" s="175"/>
      <c r="Z244" s="175"/>
      <c r="AA244" s="175"/>
      <c r="AB244" s="175"/>
      <c r="AC244" s="175"/>
      <c r="AD244" s="175"/>
      <c r="AE244" s="175"/>
      <c r="AF244" s="175"/>
      <c r="AG244" s="175"/>
      <c r="AH244" s="175"/>
      <c r="AN244" s="219"/>
    </row>
    <row r="245" spans="1:40">
      <c r="A245" s="747"/>
      <c r="B245" s="747"/>
      <c r="Q245" s="175"/>
      <c r="R245" s="175"/>
      <c r="S245" s="175"/>
      <c r="T245" s="175"/>
      <c r="U245" s="175"/>
      <c r="V245" s="175"/>
      <c r="W245" s="175"/>
      <c r="X245" s="175"/>
      <c r="Y245" s="175"/>
      <c r="Z245" s="175"/>
      <c r="AA245" s="175"/>
      <c r="AB245" s="175"/>
      <c r="AC245" s="175"/>
      <c r="AD245" s="175"/>
      <c r="AE245" s="175"/>
      <c r="AF245" s="175"/>
      <c r="AG245" s="175"/>
      <c r="AH245" s="175"/>
      <c r="AN245" s="219"/>
    </row>
    <row r="246" spans="1:40">
      <c r="A246" s="747"/>
      <c r="B246" s="747"/>
      <c r="Q246" s="175"/>
      <c r="R246" s="175"/>
      <c r="S246" s="175"/>
      <c r="T246" s="175"/>
      <c r="U246" s="175"/>
      <c r="V246" s="175"/>
      <c r="W246" s="175"/>
      <c r="X246" s="175"/>
      <c r="Y246" s="175"/>
      <c r="Z246" s="175"/>
      <c r="AA246" s="175"/>
      <c r="AB246" s="175"/>
      <c r="AC246" s="175"/>
      <c r="AD246" s="175"/>
      <c r="AE246" s="175"/>
      <c r="AF246" s="175"/>
      <c r="AG246" s="175"/>
      <c r="AH246" s="175"/>
      <c r="AN246" s="219"/>
    </row>
    <row r="247" spans="1:40">
      <c r="A247" s="747"/>
      <c r="B247" s="747"/>
      <c r="Q247" s="175"/>
      <c r="R247" s="175"/>
      <c r="S247" s="175"/>
      <c r="T247" s="175"/>
      <c r="U247" s="175"/>
      <c r="V247" s="175"/>
      <c r="W247" s="175"/>
      <c r="X247" s="175"/>
      <c r="Y247" s="175"/>
      <c r="Z247" s="175"/>
      <c r="AA247" s="175"/>
      <c r="AB247" s="175"/>
      <c r="AC247" s="175"/>
      <c r="AD247" s="175"/>
      <c r="AE247" s="175"/>
      <c r="AF247" s="175"/>
      <c r="AG247" s="175"/>
      <c r="AH247" s="175"/>
      <c r="AN247" s="219"/>
    </row>
    <row r="248" spans="1:40">
      <c r="A248" s="747"/>
      <c r="B248" s="747"/>
      <c r="Q248" s="175"/>
      <c r="R248" s="175"/>
      <c r="S248" s="175"/>
      <c r="T248" s="175"/>
      <c r="U248" s="175"/>
      <c r="V248" s="175"/>
      <c r="W248" s="175"/>
      <c r="X248" s="175"/>
      <c r="Y248" s="175"/>
      <c r="Z248" s="175"/>
      <c r="AA248" s="175"/>
      <c r="AB248" s="175"/>
      <c r="AC248" s="175"/>
      <c r="AD248" s="175"/>
      <c r="AE248" s="175"/>
      <c r="AF248" s="175"/>
      <c r="AG248" s="175"/>
      <c r="AH248" s="175"/>
      <c r="AN248" s="219"/>
    </row>
    <row r="249" spans="1:40">
      <c r="A249" s="747"/>
      <c r="B249" s="747"/>
      <c r="Q249" s="175"/>
      <c r="R249" s="175"/>
      <c r="S249" s="175"/>
      <c r="T249" s="175"/>
      <c r="U249" s="175"/>
      <c r="V249" s="175"/>
      <c r="W249" s="175"/>
      <c r="X249" s="175"/>
      <c r="Y249" s="175"/>
      <c r="Z249" s="175"/>
      <c r="AA249" s="175"/>
      <c r="AB249" s="175"/>
      <c r="AC249" s="175"/>
      <c r="AD249" s="175"/>
      <c r="AE249" s="175"/>
      <c r="AF249" s="175"/>
      <c r="AG249" s="175"/>
      <c r="AH249" s="175"/>
      <c r="AN249" s="219"/>
    </row>
    <row r="250" spans="1:40">
      <c r="A250" s="747"/>
      <c r="B250" s="747"/>
      <c r="Q250" s="175"/>
      <c r="R250" s="175"/>
      <c r="S250" s="175"/>
      <c r="T250" s="175"/>
      <c r="U250" s="175"/>
      <c r="V250" s="175"/>
      <c r="W250" s="175"/>
      <c r="X250" s="175"/>
      <c r="Y250" s="175"/>
      <c r="Z250" s="175"/>
      <c r="AA250" s="175"/>
      <c r="AB250" s="175"/>
      <c r="AC250" s="175"/>
      <c r="AD250" s="175"/>
      <c r="AE250" s="175"/>
      <c r="AF250" s="175"/>
      <c r="AG250" s="175"/>
      <c r="AH250" s="175"/>
      <c r="AN250" s="219"/>
    </row>
    <row r="251" spans="1:40">
      <c r="A251" s="747"/>
      <c r="B251" s="747"/>
      <c r="Q251" s="175"/>
      <c r="R251" s="175"/>
      <c r="S251" s="175"/>
      <c r="T251" s="175"/>
      <c r="U251" s="175"/>
      <c r="V251" s="175"/>
      <c r="W251" s="175"/>
      <c r="X251" s="175"/>
      <c r="Y251" s="175"/>
      <c r="Z251" s="175"/>
      <c r="AA251" s="175"/>
      <c r="AB251" s="175"/>
      <c r="AC251" s="175"/>
      <c r="AD251" s="175"/>
      <c r="AE251" s="175"/>
      <c r="AF251" s="175"/>
      <c r="AG251" s="175"/>
      <c r="AH251" s="175"/>
      <c r="AN251" s="219"/>
    </row>
    <row r="252" spans="1:40">
      <c r="A252" s="747"/>
      <c r="B252" s="747"/>
      <c r="Q252" s="175"/>
      <c r="R252" s="175"/>
      <c r="S252" s="175"/>
      <c r="T252" s="175"/>
      <c r="U252" s="175"/>
      <c r="V252" s="175"/>
      <c r="W252" s="175"/>
      <c r="X252" s="175"/>
      <c r="Y252" s="175"/>
      <c r="Z252" s="175"/>
      <c r="AA252" s="175"/>
      <c r="AB252" s="175"/>
      <c r="AC252" s="175"/>
      <c r="AD252" s="175"/>
      <c r="AE252" s="175"/>
      <c r="AF252" s="175"/>
      <c r="AG252" s="175"/>
      <c r="AH252" s="175"/>
      <c r="AN252" s="219"/>
    </row>
    <row r="253" spans="1:40">
      <c r="A253" s="747"/>
      <c r="B253" s="747"/>
      <c r="Q253" s="175"/>
      <c r="R253" s="175"/>
      <c r="S253" s="175"/>
      <c r="T253" s="175"/>
      <c r="U253" s="175"/>
      <c r="V253" s="175"/>
      <c r="W253" s="175"/>
      <c r="X253" s="175"/>
      <c r="Y253" s="175"/>
      <c r="Z253" s="175"/>
      <c r="AA253" s="175"/>
      <c r="AB253" s="175"/>
      <c r="AC253" s="175"/>
      <c r="AD253" s="175"/>
      <c r="AE253" s="175"/>
      <c r="AF253" s="175"/>
      <c r="AG253" s="175"/>
      <c r="AH253" s="175"/>
      <c r="AN253" s="219"/>
    </row>
    <row r="254" spans="1:40">
      <c r="A254" s="747"/>
      <c r="B254" s="747"/>
      <c r="Q254" s="175"/>
      <c r="R254" s="175"/>
      <c r="S254" s="175"/>
      <c r="T254" s="175"/>
      <c r="U254" s="175"/>
      <c r="V254" s="175"/>
      <c r="W254" s="175"/>
      <c r="X254" s="175"/>
      <c r="Y254" s="175"/>
      <c r="Z254" s="175"/>
      <c r="AA254" s="175"/>
      <c r="AB254" s="175"/>
      <c r="AC254" s="175"/>
      <c r="AD254" s="175"/>
      <c r="AE254" s="175"/>
      <c r="AF254" s="175"/>
      <c r="AG254" s="175"/>
      <c r="AH254" s="175"/>
      <c r="AN254" s="219"/>
    </row>
    <row r="255" spans="1:40">
      <c r="A255" s="747"/>
      <c r="B255" s="747"/>
      <c r="Q255" s="175"/>
      <c r="R255" s="175"/>
      <c r="S255" s="175"/>
      <c r="T255" s="175"/>
      <c r="U255" s="175"/>
      <c r="V255" s="175"/>
      <c r="W255" s="175"/>
      <c r="X255" s="175"/>
      <c r="Y255" s="175"/>
      <c r="Z255" s="175"/>
      <c r="AA255" s="175"/>
      <c r="AB255" s="175"/>
      <c r="AC255" s="175"/>
      <c r="AD255" s="175"/>
      <c r="AE255" s="175"/>
      <c r="AF255" s="175"/>
      <c r="AG255" s="175"/>
      <c r="AH255" s="175"/>
      <c r="AN255" s="219"/>
    </row>
    <row r="256" spans="1:40">
      <c r="A256" s="747"/>
      <c r="B256" s="747"/>
      <c r="Q256" s="175"/>
      <c r="R256" s="175"/>
      <c r="S256" s="175"/>
      <c r="T256" s="175"/>
      <c r="U256" s="175"/>
      <c r="V256" s="175"/>
      <c r="W256" s="175"/>
      <c r="X256" s="175"/>
      <c r="Y256" s="175"/>
      <c r="Z256" s="175"/>
      <c r="AA256" s="175"/>
      <c r="AB256" s="175"/>
      <c r="AC256" s="175"/>
      <c r="AD256" s="175"/>
      <c r="AE256" s="175"/>
      <c r="AF256" s="175"/>
      <c r="AG256" s="175"/>
      <c r="AH256" s="175"/>
      <c r="AN256" s="219"/>
    </row>
    <row r="257" spans="1:40">
      <c r="A257" s="747"/>
      <c r="B257" s="747"/>
      <c r="Q257" s="175"/>
      <c r="R257" s="175"/>
      <c r="S257" s="175"/>
      <c r="T257" s="175"/>
      <c r="U257" s="175"/>
      <c r="V257" s="175"/>
      <c r="W257" s="175"/>
      <c r="X257" s="175"/>
      <c r="Y257" s="175"/>
      <c r="Z257" s="175"/>
      <c r="AA257" s="175"/>
      <c r="AB257" s="175"/>
      <c r="AC257" s="175"/>
      <c r="AD257" s="175"/>
      <c r="AE257" s="175"/>
      <c r="AF257" s="175"/>
      <c r="AG257" s="175"/>
      <c r="AH257" s="175"/>
      <c r="AN257" s="219"/>
    </row>
    <row r="258" spans="1:40">
      <c r="A258" s="747"/>
      <c r="B258" s="747"/>
      <c r="Q258" s="175"/>
      <c r="R258" s="175"/>
      <c r="S258" s="175"/>
      <c r="T258" s="175"/>
      <c r="U258" s="175"/>
      <c r="V258" s="175"/>
      <c r="W258" s="175"/>
      <c r="X258" s="175"/>
      <c r="Y258" s="175"/>
      <c r="Z258" s="175"/>
      <c r="AA258" s="175"/>
      <c r="AB258" s="175"/>
      <c r="AC258" s="175"/>
      <c r="AD258" s="175"/>
      <c r="AE258" s="175"/>
      <c r="AF258" s="175"/>
      <c r="AG258" s="175"/>
      <c r="AH258" s="175"/>
      <c r="AN258" s="219"/>
    </row>
    <row r="259" spans="1:40">
      <c r="A259" s="747"/>
      <c r="B259" s="747"/>
      <c r="Q259" s="175"/>
      <c r="R259" s="175"/>
      <c r="S259" s="175"/>
      <c r="T259" s="175"/>
      <c r="U259" s="175"/>
      <c r="V259" s="175"/>
      <c r="W259" s="175"/>
      <c r="X259" s="175"/>
      <c r="Y259" s="175"/>
      <c r="Z259" s="175"/>
      <c r="AA259" s="175"/>
      <c r="AB259" s="175"/>
      <c r="AC259" s="175"/>
      <c r="AD259" s="175"/>
      <c r="AE259" s="175"/>
      <c r="AF259" s="175"/>
      <c r="AG259" s="175"/>
      <c r="AH259" s="175"/>
      <c r="AN259" s="219"/>
    </row>
    <row r="260" spans="1:40">
      <c r="A260" s="747"/>
      <c r="B260" s="747"/>
      <c r="Q260" s="175"/>
      <c r="R260" s="175"/>
      <c r="S260" s="175"/>
      <c r="T260" s="175"/>
      <c r="U260" s="175"/>
      <c r="V260" s="175"/>
      <c r="W260" s="175"/>
      <c r="X260" s="175"/>
      <c r="Y260" s="175"/>
      <c r="Z260" s="175"/>
      <c r="AA260" s="175"/>
      <c r="AB260" s="175"/>
      <c r="AC260" s="175"/>
      <c r="AD260" s="175"/>
      <c r="AE260" s="175"/>
      <c r="AF260" s="175"/>
      <c r="AG260" s="175"/>
      <c r="AH260" s="175"/>
      <c r="AN260" s="219"/>
    </row>
    <row r="261" spans="1:40">
      <c r="A261" s="747"/>
      <c r="B261" s="747"/>
      <c r="Q261" s="175"/>
      <c r="R261" s="175"/>
      <c r="S261" s="175"/>
      <c r="T261" s="175"/>
      <c r="U261" s="175"/>
      <c r="V261" s="175"/>
      <c r="W261" s="175"/>
      <c r="X261" s="175"/>
      <c r="Y261" s="175"/>
      <c r="Z261" s="175"/>
      <c r="AA261" s="175"/>
      <c r="AB261" s="175"/>
      <c r="AC261" s="175"/>
      <c r="AD261" s="175"/>
      <c r="AE261" s="175"/>
      <c r="AF261" s="175"/>
      <c r="AG261" s="175"/>
      <c r="AH261" s="175"/>
      <c r="AN261" s="219"/>
    </row>
    <row r="262" spans="1:40">
      <c r="A262" s="747"/>
      <c r="B262" s="747"/>
      <c r="Q262" s="175"/>
      <c r="R262" s="175"/>
      <c r="S262" s="175"/>
      <c r="T262" s="175"/>
      <c r="U262" s="175"/>
      <c r="V262" s="175"/>
      <c r="W262" s="175"/>
      <c r="X262" s="175"/>
      <c r="Y262" s="175"/>
      <c r="Z262" s="175"/>
      <c r="AA262" s="175"/>
      <c r="AB262" s="175"/>
      <c r="AC262" s="175"/>
      <c r="AD262" s="175"/>
      <c r="AE262" s="175"/>
      <c r="AF262" s="175"/>
      <c r="AG262" s="175"/>
      <c r="AH262" s="175"/>
      <c r="AN262" s="219"/>
    </row>
    <row r="263" spans="1:40">
      <c r="A263" s="747"/>
      <c r="B263" s="747"/>
      <c r="Q263" s="175"/>
      <c r="R263" s="175"/>
      <c r="S263" s="175"/>
      <c r="T263" s="175"/>
      <c r="U263" s="175"/>
      <c r="V263" s="175"/>
      <c r="W263" s="175"/>
      <c r="X263" s="175"/>
      <c r="Y263" s="175"/>
      <c r="Z263" s="175"/>
      <c r="AA263" s="175"/>
      <c r="AB263" s="175"/>
      <c r="AC263" s="175"/>
      <c r="AD263" s="175"/>
      <c r="AE263" s="175"/>
      <c r="AF263" s="175"/>
      <c r="AG263" s="175"/>
      <c r="AH263" s="175"/>
      <c r="AN263" s="219"/>
    </row>
    <row r="264" spans="1:40">
      <c r="A264" s="747"/>
      <c r="B264" s="747"/>
      <c r="Q264" s="175"/>
      <c r="R264" s="175"/>
      <c r="S264" s="175"/>
      <c r="T264" s="175"/>
      <c r="U264" s="175"/>
      <c r="V264" s="175"/>
      <c r="W264" s="175"/>
      <c r="X264" s="175"/>
      <c r="Y264" s="175"/>
      <c r="Z264" s="175"/>
      <c r="AA264" s="175"/>
      <c r="AB264" s="175"/>
      <c r="AC264" s="175"/>
      <c r="AD264" s="175"/>
      <c r="AE264" s="175"/>
      <c r="AF264" s="175"/>
      <c r="AG264" s="175"/>
      <c r="AH264" s="175"/>
      <c r="AN264" s="219"/>
    </row>
    <row r="265" spans="1:40">
      <c r="A265" s="747"/>
      <c r="B265" s="747"/>
      <c r="Q265" s="175"/>
      <c r="R265" s="175"/>
      <c r="S265" s="175"/>
      <c r="T265" s="175"/>
      <c r="U265" s="175"/>
      <c r="V265" s="175"/>
      <c r="W265" s="175"/>
      <c r="X265" s="175"/>
      <c r="Y265" s="175"/>
      <c r="Z265" s="175"/>
      <c r="AA265" s="175"/>
      <c r="AB265" s="175"/>
      <c r="AC265" s="175"/>
      <c r="AD265" s="175"/>
      <c r="AE265" s="175"/>
      <c r="AF265" s="175"/>
      <c r="AG265" s="175"/>
      <c r="AH265" s="175"/>
      <c r="AN265" s="219"/>
    </row>
    <row r="266" spans="1:40">
      <c r="A266" s="747"/>
      <c r="B266" s="747"/>
      <c r="Q266" s="175"/>
      <c r="R266" s="175"/>
      <c r="S266" s="175"/>
      <c r="T266" s="175"/>
      <c r="U266" s="175"/>
      <c r="V266" s="175"/>
      <c r="W266" s="175"/>
      <c r="X266" s="175"/>
      <c r="Y266" s="175"/>
      <c r="Z266" s="175"/>
      <c r="AA266" s="175"/>
      <c r="AB266" s="175"/>
      <c r="AC266" s="175"/>
      <c r="AD266" s="175"/>
      <c r="AE266" s="175"/>
      <c r="AF266" s="175"/>
      <c r="AG266" s="175"/>
      <c r="AH266" s="175"/>
      <c r="AN266" s="219"/>
    </row>
    <row r="267" spans="1:40">
      <c r="A267" s="747"/>
      <c r="B267" s="747"/>
      <c r="Q267" s="175"/>
      <c r="R267" s="175"/>
      <c r="S267" s="175"/>
      <c r="T267" s="175"/>
      <c r="U267" s="175"/>
      <c r="V267" s="175"/>
      <c r="W267" s="175"/>
      <c r="X267" s="175"/>
      <c r="Y267" s="175"/>
      <c r="Z267" s="175"/>
      <c r="AA267" s="175"/>
      <c r="AB267" s="175"/>
      <c r="AC267" s="175"/>
      <c r="AD267" s="175"/>
      <c r="AE267" s="175"/>
      <c r="AF267" s="175"/>
      <c r="AG267" s="175"/>
      <c r="AH267" s="175"/>
      <c r="AN267" s="219"/>
    </row>
    <row r="268" spans="1:40">
      <c r="A268" s="747"/>
      <c r="B268" s="747"/>
      <c r="Q268" s="175"/>
      <c r="R268" s="175"/>
      <c r="S268" s="175"/>
      <c r="T268" s="175"/>
      <c r="U268" s="175"/>
      <c r="V268" s="175"/>
      <c r="W268" s="175"/>
      <c r="X268" s="175"/>
      <c r="Y268" s="175"/>
      <c r="Z268" s="175"/>
      <c r="AA268" s="175"/>
      <c r="AB268" s="175"/>
      <c r="AC268" s="175"/>
      <c r="AD268" s="175"/>
      <c r="AE268" s="175"/>
      <c r="AF268" s="175"/>
      <c r="AG268" s="175"/>
      <c r="AH268" s="175"/>
      <c r="AN268" s="219"/>
    </row>
    <row r="269" spans="1:40">
      <c r="A269" s="747"/>
      <c r="B269" s="747"/>
      <c r="Q269" s="175"/>
      <c r="R269" s="175"/>
      <c r="S269" s="175"/>
      <c r="T269" s="175"/>
      <c r="U269" s="175"/>
      <c r="V269" s="175"/>
      <c r="W269" s="175"/>
      <c r="X269" s="175"/>
      <c r="Y269" s="175"/>
      <c r="Z269" s="175"/>
      <c r="AA269" s="175"/>
      <c r="AB269" s="175"/>
      <c r="AC269" s="175"/>
      <c r="AD269" s="175"/>
      <c r="AE269" s="175"/>
      <c r="AF269" s="175"/>
      <c r="AG269" s="175"/>
      <c r="AH269" s="175"/>
      <c r="AN269" s="219"/>
    </row>
    <row r="270" spans="1:40">
      <c r="A270" s="747"/>
      <c r="B270" s="747"/>
      <c r="Q270" s="175"/>
      <c r="R270" s="175"/>
      <c r="S270" s="175"/>
      <c r="T270" s="175"/>
      <c r="U270" s="175"/>
      <c r="V270" s="175"/>
      <c r="W270" s="175"/>
      <c r="X270" s="175"/>
      <c r="Y270" s="175"/>
      <c r="Z270" s="175"/>
      <c r="AA270" s="175"/>
      <c r="AB270" s="175"/>
      <c r="AC270" s="175"/>
      <c r="AD270" s="175"/>
      <c r="AE270" s="175"/>
      <c r="AF270" s="175"/>
      <c r="AG270" s="175"/>
      <c r="AH270" s="175"/>
      <c r="AN270" s="219"/>
    </row>
    <row r="271" spans="1:40">
      <c r="A271" s="747"/>
      <c r="B271" s="747"/>
      <c r="Q271" s="175"/>
      <c r="R271" s="175"/>
      <c r="S271" s="175"/>
      <c r="T271" s="175"/>
      <c r="U271" s="175"/>
      <c r="V271" s="175"/>
      <c r="W271" s="175"/>
      <c r="X271" s="175"/>
      <c r="Y271" s="175"/>
      <c r="Z271" s="175"/>
      <c r="AA271" s="175"/>
      <c r="AB271" s="175"/>
      <c r="AC271" s="175"/>
      <c r="AD271" s="175"/>
      <c r="AE271" s="175"/>
      <c r="AF271" s="175"/>
      <c r="AG271" s="175"/>
      <c r="AH271" s="175"/>
      <c r="AN271" s="219"/>
    </row>
    <row r="272" spans="1:40">
      <c r="A272" s="747"/>
      <c r="B272" s="747"/>
      <c r="Q272" s="175"/>
      <c r="R272" s="175"/>
      <c r="S272" s="175"/>
      <c r="T272" s="175"/>
      <c r="U272" s="175"/>
      <c r="V272" s="175"/>
      <c r="W272" s="175"/>
      <c r="X272" s="175"/>
      <c r="Y272" s="175"/>
      <c r="Z272" s="175"/>
      <c r="AA272" s="175"/>
      <c r="AB272" s="175"/>
      <c r="AC272" s="175"/>
      <c r="AD272" s="175"/>
      <c r="AE272" s="175"/>
      <c r="AF272" s="175"/>
      <c r="AG272" s="175"/>
      <c r="AH272" s="175"/>
      <c r="AN272" s="219"/>
    </row>
    <row r="273" spans="1:40">
      <c r="A273" s="747"/>
      <c r="B273" s="747"/>
      <c r="Q273" s="175"/>
      <c r="R273" s="175"/>
      <c r="S273" s="175"/>
      <c r="T273" s="175"/>
      <c r="U273" s="175"/>
      <c r="V273" s="175"/>
      <c r="W273" s="175"/>
      <c r="X273" s="175"/>
      <c r="Y273" s="175"/>
      <c r="Z273" s="175"/>
      <c r="AA273" s="175"/>
      <c r="AB273" s="175"/>
      <c r="AC273" s="175"/>
      <c r="AD273" s="175"/>
      <c r="AE273" s="175"/>
      <c r="AF273" s="175"/>
      <c r="AG273" s="175"/>
      <c r="AH273" s="175"/>
      <c r="AN273" s="219"/>
    </row>
    <row r="274" spans="1:40">
      <c r="A274" s="747"/>
      <c r="B274" s="747"/>
      <c r="Q274" s="175"/>
      <c r="R274" s="175"/>
      <c r="S274" s="175"/>
      <c r="T274" s="175"/>
      <c r="U274" s="175"/>
      <c r="V274" s="175"/>
      <c r="W274" s="175"/>
      <c r="X274" s="175"/>
      <c r="Y274" s="175"/>
      <c r="Z274" s="175"/>
      <c r="AA274" s="175"/>
      <c r="AB274" s="175"/>
      <c r="AC274" s="175"/>
      <c r="AD274" s="175"/>
      <c r="AE274" s="175"/>
      <c r="AF274" s="175"/>
      <c r="AG274" s="175"/>
      <c r="AH274" s="175"/>
      <c r="AN274" s="219"/>
    </row>
    <row r="275" spans="1:40">
      <c r="A275" s="747"/>
      <c r="B275" s="747"/>
      <c r="Q275" s="175"/>
      <c r="R275" s="175"/>
      <c r="S275" s="175"/>
      <c r="T275" s="175"/>
      <c r="U275" s="175"/>
      <c r="V275" s="175"/>
      <c r="W275" s="175"/>
      <c r="X275" s="175"/>
      <c r="Y275" s="175"/>
      <c r="Z275" s="175"/>
      <c r="AA275" s="175"/>
      <c r="AB275" s="175"/>
      <c r="AC275" s="175"/>
      <c r="AD275" s="175"/>
      <c r="AE275" s="175"/>
      <c r="AF275" s="175"/>
      <c r="AG275" s="175"/>
      <c r="AH275" s="175"/>
      <c r="AN275" s="219"/>
    </row>
    <row r="276" spans="1:40">
      <c r="A276" s="747"/>
      <c r="B276" s="747"/>
      <c r="Q276" s="175"/>
      <c r="R276" s="175"/>
      <c r="S276" s="175"/>
      <c r="T276" s="175"/>
      <c r="U276" s="175"/>
      <c r="V276" s="175"/>
      <c r="W276" s="175"/>
      <c r="X276" s="175"/>
      <c r="Y276" s="175"/>
      <c r="Z276" s="175"/>
      <c r="AA276" s="175"/>
      <c r="AB276" s="175"/>
      <c r="AC276" s="175"/>
      <c r="AD276" s="175"/>
      <c r="AE276" s="175"/>
      <c r="AF276" s="175"/>
      <c r="AG276" s="175"/>
      <c r="AH276" s="175"/>
      <c r="AN276" s="219"/>
    </row>
    <row r="277" spans="1:40">
      <c r="A277" s="747"/>
      <c r="B277" s="747"/>
      <c r="Q277" s="175"/>
      <c r="R277" s="175"/>
      <c r="S277" s="175"/>
      <c r="T277" s="175"/>
      <c r="U277" s="175"/>
      <c r="V277" s="175"/>
      <c r="W277" s="175"/>
      <c r="X277" s="175"/>
      <c r="Y277" s="175"/>
      <c r="Z277" s="175"/>
      <c r="AA277" s="175"/>
      <c r="AB277" s="175"/>
      <c r="AC277" s="175"/>
      <c r="AD277" s="175"/>
      <c r="AE277" s="175"/>
      <c r="AF277" s="175"/>
      <c r="AG277" s="175"/>
      <c r="AH277" s="175"/>
      <c r="AN277" s="219"/>
    </row>
    <row r="278" spans="1:40">
      <c r="A278" s="747"/>
      <c r="B278" s="747"/>
      <c r="Q278" s="175"/>
      <c r="R278" s="175"/>
      <c r="S278" s="175"/>
      <c r="T278" s="175"/>
      <c r="U278" s="175"/>
      <c r="V278" s="175"/>
      <c r="W278" s="175"/>
      <c r="X278" s="175"/>
      <c r="Y278" s="175"/>
      <c r="Z278" s="175"/>
      <c r="AA278" s="175"/>
      <c r="AB278" s="175"/>
      <c r="AC278" s="175"/>
      <c r="AD278" s="175"/>
      <c r="AE278" s="175"/>
      <c r="AF278" s="175"/>
      <c r="AG278" s="175"/>
      <c r="AH278" s="175"/>
      <c r="AN278" s="219"/>
    </row>
    <row r="279" spans="1:40">
      <c r="A279" s="747"/>
      <c r="B279" s="747"/>
      <c r="Q279" s="175"/>
      <c r="R279" s="175"/>
      <c r="S279" s="175"/>
      <c r="T279" s="175"/>
      <c r="U279" s="175"/>
      <c r="V279" s="175"/>
      <c r="W279" s="175"/>
      <c r="X279" s="175"/>
      <c r="Y279" s="175"/>
      <c r="Z279" s="175"/>
      <c r="AA279" s="175"/>
      <c r="AB279" s="175"/>
      <c r="AC279" s="175"/>
      <c r="AD279" s="175"/>
      <c r="AE279" s="175"/>
      <c r="AF279" s="175"/>
      <c r="AG279" s="175"/>
      <c r="AH279" s="175"/>
      <c r="AN279" s="219"/>
    </row>
    <row r="280" spans="1:40">
      <c r="A280" s="747"/>
      <c r="B280" s="747"/>
      <c r="Q280" s="175"/>
      <c r="R280" s="175"/>
      <c r="S280" s="175"/>
      <c r="T280" s="175"/>
      <c r="U280" s="175"/>
      <c r="V280" s="175"/>
      <c r="W280" s="175"/>
      <c r="X280" s="175"/>
      <c r="Y280" s="175"/>
      <c r="Z280" s="175"/>
      <c r="AA280" s="175"/>
      <c r="AB280" s="175"/>
      <c r="AC280" s="175"/>
      <c r="AD280" s="175"/>
      <c r="AE280" s="175"/>
      <c r="AF280" s="175"/>
      <c r="AG280" s="175"/>
      <c r="AH280" s="175"/>
      <c r="AN280" s="219"/>
    </row>
    <row r="281" spans="1:40">
      <c r="A281" s="747"/>
      <c r="B281" s="747"/>
      <c r="Q281" s="175"/>
      <c r="R281" s="175"/>
      <c r="S281" s="175"/>
      <c r="T281" s="175"/>
      <c r="U281" s="175"/>
      <c r="V281" s="175"/>
      <c r="W281" s="175"/>
      <c r="X281" s="175"/>
      <c r="Y281" s="175"/>
      <c r="Z281" s="175"/>
      <c r="AA281" s="175"/>
      <c r="AB281" s="175"/>
      <c r="AC281" s="175"/>
      <c r="AD281" s="175"/>
      <c r="AE281" s="175"/>
      <c r="AF281" s="175"/>
      <c r="AG281" s="175"/>
      <c r="AH281" s="175"/>
      <c r="AN281" s="219"/>
    </row>
    <row r="282" spans="1:40">
      <c r="A282" s="747"/>
      <c r="B282" s="747"/>
      <c r="Q282" s="175"/>
      <c r="R282" s="175"/>
      <c r="S282" s="175"/>
      <c r="T282" s="175"/>
      <c r="U282" s="175"/>
      <c r="V282" s="175"/>
      <c r="W282" s="175"/>
      <c r="X282" s="175"/>
      <c r="Y282" s="175"/>
      <c r="Z282" s="175"/>
      <c r="AA282" s="175"/>
      <c r="AB282" s="175"/>
      <c r="AC282" s="175"/>
      <c r="AD282" s="175"/>
      <c r="AE282" s="175"/>
      <c r="AF282" s="175"/>
      <c r="AG282" s="175"/>
      <c r="AH282" s="175"/>
      <c r="AN282" s="219"/>
    </row>
    <row r="283" spans="1:40">
      <c r="A283" s="747"/>
      <c r="B283" s="747"/>
      <c r="Q283" s="175"/>
      <c r="R283" s="175"/>
      <c r="S283" s="175"/>
      <c r="T283" s="175"/>
      <c r="U283" s="175"/>
      <c r="V283" s="175"/>
      <c r="W283" s="175"/>
      <c r="X283" s="175"/>
      <c r="Y283" s="175"/>
      <c r="Z283" s="175"/>
      <c r="AA283" s="175"/>
      <c r="AB283" s="175"/>
      <c r="AC283" s="175"/>
      <c r="AD283" s="175"/>
      <c r="AE283" s="175"/>
      <c r="AF283" s="175"/>
      <c r="AG283" s="175"/>
      <c r="AH283" s="175"/>
      <c r="AN283" s="219"/>
    </row>
    <row r="284" spans="1:40">
      <c r="A284" s="747"/>
      <c r="B284" s="747"/>
      <c r="Q284" s="175"/>
      <c r="R284" s="175"/>
      <c r="S284" s="175"/>
      <c r="T284" s="175"/>
      <c r="U284" s="175"/>
      <c r="V284" s="175"/>
      <c r="W284" s="175"/>
      <c r="X284" s="175"/>
      <c r="Y284" s="175"/>
      <c r="Z284" s="175"/>
      <c r="AA284" s="175"/>
      <c r="AB284" s="175"/>
      <c r="AC284" s="175"/>
      <c r="AD284" s="175"/>
      <c r="AE284" s="175"/>
      <c r="AF284" s="175"/>
      <c r="AG284" s="175"/>
      <c r="AH284" s="175"/>
      <c r="AN284" s="219"/>
    </row>
    <row r="285" spans="1:40">
      <c r="A285" s="747"/>
      <c r="B285" s="747"/>
      <c r="Q285" s="175"/>
      <c r="R285" s="175"/>
      <c r="S285" s="175"/>
      <c r="T285" s="175"/>
      <c r="U285" s="175"/>
      <c r="V285" s="175"/>
      <c r="W285" s="175"/>
      <c r="X285" s="175"/>
      <c r="Y285" s="175"/>
      <c r="Z285" s="175"/>
      <c r="AA285" s="175"/>
      <c r="AB285" s="175"/>
      <c r="AC285" s="175"/>
      <c r="AD285" s="175"/>
      <c r="AE285" s="175"/>
      <c r="AF285" s="175"/>
      <c r="AG285" s="175"/>
      <c r="AH285" s="175"/>
      <c r="AN285" s="219"/>
    </row>
    <row r="286" spans="1:40">
      <c r="A286" s="747"/>
      <c r="B286" s="747"/>
      <c r="Q286" s="175"/>
      <c r="R286" s="175"/>
      <c r="S286" s="175"/>
      <c r="T286" s="175"/>
      <c r="U286" s="175"/>
      <c r="V286" s="175"/>
      <c r="W286" s="175"/>
      <c r="X286" s="175"/>
      <c r="Y286" s="175"/>
      <c r="Z286" s="175"/>
      <c r="AA286" s="175"/>
      <c r="AB286" s="175"/>
      <c r="AC286" s="175"/>
      <c r="AD286" s="175"/>
      <c r="AE286" s="175"/>
      <c r="AF286" s="175"/>
      <c r="AG286" s="175"/>
      <c r="AH286" s="175"/>
      <c r="AN286" s="219"/>
    </row>
    <row r="287" spans="1:40">
      <c r="A287" s="747"/>
      <c r="B287" s="747"/>
      <c r="Q287" s="175"/>
      <c r="R287" s="175"/>
      <c r="S287" s="175"/>
      <c r="T287" s="175"/>
      <c r="U287" s="175"/>
      <c r="V287" s="175"/>
      <c r="W287" s="175"/>
      <c r="X287" s="175"/>
      <c r="Y287" s="175"/>
      <c r="Z287" s="175"/>
      <c r="AA287" s="175"/>
      <c r="AB287" s="175"/>
      <c r="AC287" s="175"/>
      <c r="AD287" s="175"/>
      <c r="AE287" s="175"/>
      <c r="AF287" s="175"/>
      <c r="AG287" s="175"/>
      <c r="AH287" s="175"/>
      <c r="AN287" s="219"/>
    </row>
    <row r="288" spans="1:40">
      <c r="A288" s="747"/>
      <c r="B288" s="747"/>
      <c r="Q288" s="175"/>
      <c r="R288" s="175"/>
      <c r="S288" s="175"/>
      <c r="T288" s="175"/>
      <c r="U288" s="175"/>
      <c r="V288" s="175"/>
      <c r="W288" s="175"/>
      <c r="X288" s="175"/>
      <c r="Y288" s="175"/>
      <c r="Z288" s="175"/>
      <c r="AA288" s="175"/>
      <c r="AB288" s="175"/>
      <c r="AC288" s="175"/>
      <c r="AD288" s="175"/>
      <c r="AE288" s="175"/>
      <c r="AF288" s="175"/>
      <c r="AG288" s="175"/>
      <c r="AH288" s="175"/>
      <c r="AN288" s="219"/>
    </row>
    <row r="289" spans="1:40">
      <c r="A289" s="747"/>
      <c r="B289" s="747"/>
      <c r="Q289" s="175"/>
      <c r="R289" s="175"/>
      <c r="S289" s="175"/>
      <c r="T289" s="175"/>
      <c r="U289" s="175"/>
      <c r="V289" s="175"/>
      <c r="W289" s="175"/>
      <c r="X289" s="175"/>
      <c r="Y289" s="175"/>
      <c r="Z289" s="175"/>
      <c r="AA289" s="175"/>
      <c r="AB289" s="175"/>
      <c r="AC289" s="175"/>
      <c r="AD289" s="175"/>
      <c r="AE289" s="175"/>
      <c r="AF289" s="175"/>
      <c r="AG289" s="175"/>
      <c r="AH289" s="175"/>
      <c r="AN289" s="219"/>
    </row>
    <row r="290" spans="1:40">
      <c r="A290" s="747"/>
      <c r="B290" s="747"/>
      <c r="Q290" s="175"/>
      <c r="R290" s="175"/>
      <c r="S290" s="175"/>
      <c r="T290" s="175"/>
      <c r="U290" s="175"/>
      <c r="V290" s="175"/>
      <c r="W290" s="175"/>
      <c r="X290" s="175"/>
      <c r="Y290" s="175"/>
      <c r="Z290" s="175"/>
      <c r="AA290" s="175"/>
      <c r="AB290" s="175"/>
      <c r="AC290" s="175"/>
      <c r="AD290" s="175"/>
      <c r="AE290" s="175"/>
      <c r="AF290" s="175"/>
      <c r="AG290" s="175"/>
      <c r="AH290" s="175"/>
      <c r="AN290" s="219"/>
    </row>
    <row r="291" spans="1:40">
      <c r="A291" s="747"/>
      <c r="B291" s="747"/>
      <c r="Q291" s="175"/>
      <c r="R291" s="175"/>
      <c r="S291" s="175"/>
      <c r="T291" s="175"/>
      <c r="U291" s="175"/>
      <c r="V291" s="175"/>
      <c r="W291" s="175"/>
      <c r="X291" s="175"/>
      <c r="Y291" s="175"/>
      <c r="Z291" s="175"/>
      <c r="AA291" s="175"/>
      <c r="AB291" s="175"/>
      <c r="AC291" s="175"/>
      <c r="AD291" s="175"/>
      <c r="AE291" s="175"/>
      <c r="AF291" s="175"/>
      <c r="AG291" s="175"/>
      <c r="AH291" s="175"/>
      <c r="AN291" s="219"/>
    </row>
    <row r="292" spans="1:40">
      <c r="A292" s="747"/>
      <c r="B292" s="747"/>
      <c r="Q292" s="175"/>
      <c r="R292" s="175"/>
      <c r="S292" s="175"/>
      <c r="T292" s="175"/>
      <c r="U292" s="175"/>
      <c r="V292" s="175"/>
      <c r="W292" s="175"/>
      <c r="X292" s="175"/>
      <c r="Y292" s="175"/>
      <c r="Z292" s="175"/>
      <c r="AA292" s="175"/>
      <c r="AB292" s="175"/>
      <c r="AC292" s="175"/>
      <c r="AD292" s="175"/>
      <c r="AE292" s="175"/>
      <c r="AF292" s="175"/>
      <c r="AG292" s="175"/>
      <c r="AH292" s="175"/>
      <c r="AN292" s="219"/>
    </row>
    <row r="293" spans="1:40">
      <c r="A293" s="747"/>
      <c r="B293" s="747"/>
      <c r="Q293" s="175"/>
      <c r="R293" s="175"/>
      <c r="S293" s="175"/>
      <c r="T293" s="175"/>
      <c r="U293" s="175"/>
      <c r="V293" s="175"/>
      <c r="W293" s="175"/>
      <c r="X293" s="175"/>
      <c r="Y293" s="175"/>
      <c r="Z293" s="175"/>
      <c r="AA293" s="175"/>
      <c r="AB293" s="175"/>
      <c r="AC293" s="175"/>
      <c r="AD293" s="175"/>
      <c r="AE293" s="175"/>
      <c r="AF293" s="175"/>
      <c r="AG293" s="175"/>
      <c r="AH293" s="175"/>
      <c r="AN293" s="219"/>
    </row>
    <row r="294" spans="1:40">
      <c r="A294" s="747"/>
      <c r="B294" s="747"/>
      <c r="Q294" s="175"/>
      <c r="R294" s="175"/>
      <c r="S294" s="175"/>
      <c r="T294" s="175"/>
      <c r="U294" s="175"/>
      <c r="V294" s="175"/>
      <c r="W294" s="175"/>
      <c r="X294" s="175"/>
      <c r="Y294" s="175"/>
      <c r="Z294" s="175"/>
      <c r="AA294" s="175"/>
      <c r="AB294" s="175"/>
      <c r="AC294" s="175"/>
      <c r="AD294" s="175"/>
      <c r="AE294" s="175"/>
      <c r="AF294" s="175"/>
      <c r="AG294" s="175"/>
      <c r="AH294" s="175"/>
      <c r="AN294" s="219"/>
    </row>
    <row r="295" spans="1:40">
      <c r="A295" s="747"/>
      <c r="B295" s="747"/>
      <c r="Q295" s="175"/>
      <c r="R295" s="175"/>
      <c r="S295" s="175"/>
      <c r="T295" s="175"/>
      <c r="U295" s="175"/>
      <c r="V295" s="175"/>
      <c r="W295" s="175"/>
      <c r="X295" s="175"/>
      <c r="Y295" s="175"/>
      <c r="Z295" s="175"/>
      <c r="AA295" s="175"/>
      <c r="AB295" s="175"/>
      <c r="AC295" s="175"/>
      <c r="AD295" s="175"/>
      <c r="AE295" s="175"/>
      <c r="AF295" s="175"/>
      <c r="AG295" s="175"/>
      <c r="AH295" s="175"/>
      <c r="AN295" s="219"/>
    </row>
    <row r="296" spans="1:40">
      <c r="A296" s="747"/>
      <c r="B296" s="747"/>
      <c r="Q296" s="175"/>
      <c r="R296" s="175"/>
      <c r="S296" s="175"/>
      <c r="T296" s="175"/>
      <c r="U296" s="175"/>
      <c r="V296" s="175"/>
      <c r="W296" s="175"/>
      <c r="X296" s="175"/>
      <c r="Y296" s="175"/>
      <c r="Z296" s="175"/>
      <c r="AA296" s="175"/>
      <c r="AB296" s="175"/>
      <c r="AC296" s="175"/>
      <c r="AD296" s="175"/>
      <c r="AE296" s="175"/>
      <c r="AF296" s="175"/>
      <c r="AG296" s="175"/>
      <c r="AH296" s="175"/>
      <c r="AN296" s="219"/>
    </row>
    <row r="297" spans="1:40">
      <c r="A297" s="747"/>
      <c r="B297" s="747"/>
      <c r="Q297" s="175"/>
      <c r="R297" s="175"/>
      <c r="S297" s="175"/>
      <c r="T297" s="175"/>
      <c r="U297" s="175"/>
      <c r="V297" s="175"/>
      <c r="W297" s="175"/>
      <c r="X297" s="175"/>
      <c r="Y297" s="175"/>
      <c r="Z297" s="175"/>
      <c r="AA297" s="175"/>
      <c r="AB297" s="175"/>
      <c r="AC297" s="175"/>
      <c r="AD297" s="175"/>
      <c r="AE297" s="175"/>
      <c r="AF297" s="175"/>
      <c r="AG297" s="175"/>
      <c r="AH297" s="175"/>
      <c r="AN297" s="219"/>
    </row>
    <row r="298" spans="1:40">
      <c r="A298" s="747"/>
      <c r="B298" s="747"/>
      <c r="Q298" s="175"/>
      <c r="R298" s="175"/>
      <c r="S298" s="175"/>
      <c r="T298" s="175"/>
      <c r="U298" s="175"/>
      <c r="V298" s="175"/>
      <c r="W298" s="175"/>
      <c r="X298" s="175"/>
      <c r="Y298" s="175"/>
      <c r="Z298" s="175"/>
      <c r="AA298" s="175"/>
      <c r="AB298" s="175"/>
      <c r="AC298" s="175"/>
      <c r="AD298" s="175"/>
      <c r="AE298" s="175"/>
      <c r="AF298" s="175"/>
      <c r="AG298" s="175"/>
      <c r="AH298" s="175"/>
      <c r="AN298" s="219"/>
    </row>
    <row r="299" spans="1:40">
      <c r="A299" s="747"/>
      <c r="B299" s="747"/>
      <c r="Q299" s="175"/>
      <c r="R299" s="175"/>
      <c r="S299" s="175"/>
      <c r="T299" s="175"/>
      <c r="U299" s="175"/>
      <c r="V299" s="175"/>
      <c r="W299" s="175"/>
      <c r="X299" s="175"/>
      <c r="Y299" s="175"/>
      <c r="Z299" s="175"/>
      <c r="AA299" s="175"/>
      <c r="AB299" s="175"/>
      <c r="AC299" s="175"/>
      <c r="AD299" s="175"/>
      <c r="AE299" s="175"/>
      <c r="AF299" s="175"/>
      <c r="AG299" s="175"/>
      <c r="AH299" s="175"/>
      <c r="AN299" s="219"/>
    </row>
    <row r="300" spans="1:40">
      <c r="A300" s="747"/>
      <c r="B300" s="747"/>
      <c r="Q300" s="175"/>
      <c r="R300" s="175"/>
      <c r="S300" s="175"/>
      <c r="T300" s="175"/>
      <c r="U300" s="175"/>
      <c r="V300" s="175"/>
      <c r="W300" s="175"/>
      <c r="X300" s="175"/>
      <c r="Y300" s="175"/>
      <c r="Z300" s="175"/>
      <c r="AA300" s="175"/>
      <c r="AB300" s="175"/>
      <c r="AC300" s="175"/>
      <c r="AD300" s="175"/>
      <c r="AE300" s="175"/>
      <c r="AF300" s="175"/>
      <c r="AG300" s="175"/>
      <c r="AH300" s="175"/>
      <c r="AN300" s="219"/>
    </row>
    <row r="301" spans="1:40">
      <c r="A301" s="747"/>
      <c r="B301" s="747"/>
      <c r="Q301" s="175"/>
      <c r="R301" s="175"/>
      <c r="S301" s="175"/>
      <c r="T301" s="175"/>
      <c r="U301" s="175"/>
      <c r="V301" s="175"/>
      <c r="W301" s="175"/>
      <c r="X301" s="175"/>
      <c r="Y301" s="175"/>
      <c r="Z301" s="175"/>
      <c r="AA301" s="175"/>
      <c r="AB301" s="175"/>
      <c r="AC301" s="175"/>
      <c r="AD301" s="175"/>
      <c r="AE301" s="175"/>
      <c r="AF301" s="175"/>
      <c r="AG301" s="175"/>
      <c r="AH301" s="175"/>
      <c r="AN301" s="219"/>
    </row>
    <row r="302" spans="1:40">
      <c r="A302" s="747"/>
      <c r="B302" s="747"/>
      <c r="Q302" s="175"/>
      <c r="R302" s="175"/>
      <c r="S302" s="175"/>
      <c r="T302" s="175"/>
      <c r="U302" s="175"/>
      <c r="V302" s="175"/>
      <c r="W302" s="175"/>
      <c r="X302" s="175"/>
      <c r="Y302" s="175"/>
      <c r="Z302" s="175"/>
      <c r="AA302" s="175"/>
      <c r="AB302" s="175"/>
      <c r="AC302" s="175"/>
      <c r="AD302" s="175"/>
      <c r="AE302" s="175"/>
      <c r="AF302" s="175"/>
      <c r="AG302" s="175"/>
      <c r="AH302" s="175"/>
      <c r="AN302" s="219"/>
    </row>
    <row r="303" spans="1:40">
      <c r="A303" s="747"/>
      <c r="B303" s="747"/>
      <c r="Q303" s="175"/>
      <c r="R303" s="175"/>
      <c r="S303" s="175"/>
      <c r="T303" s="175"/>
      <c r="U303" s="175"/>
      <c r="V303" s="175"/>
      <c r="W303" s="175"/>
      <c r="X303" s="175"/>
      <c r="Y303" s="175"/>
      <c r="Z303" s="175"/>
      <c r="AA303" s="175"/>
      <c r="AB303" s="175"/>
      <c r="AC303" s="175"/>
      <c r="AD303" s="175"/>
      <c r="AE303" s="175"/>
      <c r="AF303" s="175"/>
      <c r="AG303" s="175"/>
      <c r="AH303" s="175"/>
      <c r="AN303" s="219"/>
    </row>
    <row r="304" spans="1:40">
      <c r="A304" s="747"/>
      <c r="B304" s="747"/>
      <c r="Q304" s="175"/>
      <c r="R304" s="175"/>
      <c r="S304" s="175"/>
      <c r="T304" s="175"/>
      <c r="U304" s="175"/>
      <c r="V304" s="175"/>
      <c r="W304" s="175"/>
      <c r="X304" s="175"/>
      <c r="Y304" s="175"/>
      <c r="Z304" s="175"/>
      <c r="AA304" s="175"/>
      <c r="AB304" s="175"/>
      <c r="AC304" s="175"/>
      <c r="AD304" s="175"/>
      <c r="AE304" s="175"/>
      <c r="AF304" s="175"/>
      <c r="AG304" s="175"/>
      <c r="AH304" s="175"/>
      <c r="AN304" s="219"/>
    </row>
    <row r="305" spans="1:40">
      <c r="A305" s="747"/>
      <c r="B305" s="747"/>
      <c r="Q305" s="175"/>
      <c r="R305" s="175"/>
      <c r="S305" s="175"/>
      <c r="T305" s="175"/>
      <c r="U305" s="175"/>
      <c r="V305" s="175"/>
      <c r="W305" s="175"/>
      <c r="X305" s="175"/>
      <c r="Y305" s="175"/>
      <c r="Z305" s="175"/>
      <c r="AA305" s="175"/>
      <c r="AB305" s="175"/>
      <c r="AC305" s="175"/>
      <c r="AD305" s="175"/>
      <c r="AE305" s="175"/>
      <c r="AF305" s="175"/>
      <c r="AG305" s="175"/>
      <c r="AH305" s="175"/>
      <c r="AN305" s="219"/>
    </row>
    <row r="306" spans="1:40">
      <c r="A306" s="747"/>
      <c r="B306" s="747"/>
      <c r="Q306" s="175"/>
      <c r="R306" s="175"/>
      <c r="S306" s="175"/>
      <c r="T306" s="175"/>
      <c r="U306" s="175"/>
      <c r="V306" s="175"/>
      <c r="W306" s="175"/>
      <c r="X306" s="175"/>
      <c r="Y306" s="175"/>
      <c r="Z306" s="175"/>
      <c r="AA306" s="175"/>
      <c r="AB306" s="175"/>
      <c r="AC306" s="175"/>
      <c r="AD306" s="175"/>
      <c r="AE306" s="175"/>
      <c r="AF306" s="175"/>
      <c r="AG306" s="175"/>
      <c r="AH306" s="175"/>
      <c r="AN306" s="219"/>
    </row>
    <row r="307" spans="1:40">
      <c r="A307" s="747"/>
      <c r="B307" s="747"/>
      <c r="Q307" s="175"/>
      <c r="R307" s="175"/>
      <c r="S307" s="175"/>
      <c r="T307" s="175"/>
      <c r="U307" s="175"/>
      <c r="V307" s="175"/>
      <c r="W307" s="175"/>
      <c r="X307" s="175"/>
      <c r="Y307" s="175"/>
      <c r="Z307" s="175"/>
      <c r="AA307" s="175"/>
      <c r="AB307" s="175"/>
      <c r="AC307" s="175"/>
      <c r="AD307" s="175"/>
      <c r="AE307" s="175"/>
      <c r="AF307" s="175"/>
      <c r="AG307" s="175"/>
      <c r="AH307" s="175"/>
      <c r="AN307" s="219"/>
    </row>
    <row r="308" spans="1:40">
      <c r="A308" s="747"/>
      <c r="B308" s="747"/>
      <c r="Q308" s="175"/>
      <c r="R308" s="175"/>
      <c r="S308" s="175"/>
      <c r="T308" s="175"/>
      <c r="U308" s="175"/>
      <c r="V308" s="175"/>
      <c r="W308" s="175"/>
      <c r="X308" s="175"/>
      <c r="Y308" s="175"/>
      <c r="Z308" s="175"/>
      <c r="AA308" s="175"/>
      <c r="AB308" s="175"/>
      <c r="AC308" s="175"/>
      <c r="AD308" s="175"/>
      <c r="AE308" s="175"/>
      <c r="AF308" s="175"/>
      <c r="AG308" s="175"/>
      <c r="AH308" s="175"/>
      <c r="AN308" s="219"/>
    </row>
    <row r="309" spans="1:40">
      <c r="A309" s="747"/>
      <c r="B309" s="747"/>
      <c r="Q309" s="175"/>
      <c r="R309" s="175"/>
      <c r="S309" s="175"/>
      <c r="T309" s="175"/>
      <c r="U309" s="175"/>
      <c r="V309" s="175"/>
      <c r="W309" s="175"/>
      <c r="X309" s="175"/>
      <c r="Y309" s="175"/>
      <c r="Z309" s="175"/>
      <c r="AA309" s="175"/>
      <c r="AB309" s="175"/>
      <c r="AC309" s="175"/>
      <c r="AD309" s="175"/>
      <c r="AE309" s="175"/>
      <c r="AF309" s="175"/>
      <c r="AG309" s="175"/>
      <c r="AH309" s="175"/>
      <c r="AN309" s="219"/>
    </row>
    <row r="310" spans="1:40">
      <c r="A310" s="747"/>
      <c r="B310" s="747"/>
      <c r="Q310" s="175"/>
      <c r="R310" s="175"/>
      <c r="S310" s="175"/>
      <c r="T310" s="175"/>
      <c r="U310" s="175"/>
      <c r="V310" s="175"/>
      <c r="W310" s="175"/>
      <c r="X310" s="175"/>
      <c r="Y310" s="175"/>
      <c r="Z310" s="175"/>
      <c r="AA310" s="175"/>
      <c r="AB310" s="175"/>
      <c r="AC310" s="175"/>
      <c r="AD310" s="175"/>
      <c r="AE310" s="175"/>
      <c r="AF310" s="175"/>
      <c r="AG310" s="175"/>
      <c r="AH310" s="175"/>
      <c r="AN310" s="219"/>
    </row>
    <row r="311" spans="1:40">
      <c r="A311" s="747"/>
      <c r="B311" s="747"/>
      <c r="Q311" s="175"/>
      <c r="R311" s="175"/>
      <c r="S311" s="175"/>
      <c r="T311" s="175"/>
      <c r="U311" s="175"/>
      <c r="V311" s="175"/>
      <c r="W311" s="175"/>
      <c r="X311" s="175"/>
      <c r="Y311" s="175"/>
      <c r="Z311" s="175"/>
      <c r="AA311" s="175"/>
      <c r="AB311" s="175"/>
      <c r="AC311" s="175"/>
      <c r="AD311" s="175"/>
      <c r="AE311" s="175"/>
      <c r="AF311" s="175"/>
      <c r="AG311" s="175"/>
      <c r="AH311" s="175"/>
      <c r="AN311" s="219"/>
    </row>
    <row r="312" spans="1:40">
      <c r="A312" s="747"/>
      <c r="B312" s="747"/>
      <c r="Q312" s="175"/>
      <c r="R312" s="175"/>
      <c r="S312" s="175"/>
      <c r="T312" s="175"/>
      <c r="U312" s="175"/>
      <c r="V312" s="175"/>
      <c r="W312" s="175"/>
      <c r="X312" s="175"/>
      <c r="Y312" s="175"/>
      <c r="Z312" s="175"/>
      <c r="AA312" s="175"/>
      <c r="AB312" s="175"/>
      <c r="AC312" s="175"/>
      <c r="AD312" s="175"/>
      <c r="AE312" s="175"/>
      <c r="AF312" s="175"/>
      <c r="AG312" s="175"/>
      <c r="AH312" s="175"/>
      <c r="AN312" s="219"/>
    </row>
    <row r="313" spans="1:40">
      <c r="A313" s="747"/>
      <c r="B313" s="747"/>
      <c r="Q313" s="175"/>
      <c r="R313" s="175"/>
      <c r="S313" s="175"/>
      <c r="T313" s="175"/>
      <c r="U313" s="175"/>
      <c r="V313" s="175"/>
      <c r="W313" s="175"/>
      <c r="X313" s="175"/>
      <c r="Y313" s="175"/>
      <c r="Z313" s="175"/>
      <c r="AA313" s="175"/>
      <c r="AB313" s="175"/>
      <c r="AC313" s="175"/>
      <c r="AD313" s="175"/>
      <c r="AE313" s="175"/>
      <c r="AF313" s="175"/>
      <c r="AG313" s="175"/>
      <c r="AH313" s="175"/>
      <c r="AN313" s="219"/>
    </row>
    <row r="314" spans="1:40">
      <c r="A314" s="747"/>
      <c r="B314" s="747"/>
      <c r="Q314" s="175"/>
      <c r="R314" s="175"/>
      <c r="S314" s="175"/>
      <c r="T314" s="175"/>
      <c r="U314" s="175"/>
      <c r="V314" s="175"/>
      <c r="W314" s="175"/>
      <c r="X314" s="175"/>
      <c r="Y314" s="175"/>
      <c r="Z314" s="175"/>
      <c r="AA314" s="175"/>
      <c r="AB314" s="175"/>
      <c r="AC314" s="175"/>
      <c r="AD314" s="175"/>
      <c r="AE314" s="175"/>
      <c r="AF314" s="175"/>
      <c r="AG314" s="175"/>
      <c r="AH314" s="175"/>
      <c r="AN314" s="219"/>
    </row>
    <row r="315" spans="1:40">
      <c r="A315" s="747"/>
      <c r="B315" s="747"/>
      <c r="Q315" s="175"/>
      <c r="R315" s="175"/>
      <c r="S315" s="175"/>
      <c r="T315" s="175"/>
      <c r="U315" s="175"/>
      <c r="V315" s="175"/>
      <c r="W315" s="175"/>
      <c r="X315" s="175"/>
      <c r="Y315" s="175"/>
      <c r="Z315" s="175"/>
      <c r="AA315" s="175"/>
      <c r="AB315" s="175"/>
      <c r="AC315" s="175"/>
      <c r="AD315" s="175"/>
      <c r="AE315" s="175"/>
      <c r="AF315" s="175"/>
      <c r="AG315" s="175"/>
      <c r="AH315" s="175"/>
      <c r="AN315" s="219"/>
    </row>
    <row r="316" spans="1:40">
      <c r="A316" s="747"/>
      <c r="B316" s="747"/>
      <c r="Q316" s="175"/>
      <c r="R316" s="175"/>
      <c r="S316" s="175"/>
      <c r="T316" s="175"/>
      <c r="U316" s="175"/>
      <c r="V316" s="175"/>
      <c r="W316" s="175"/>
      <c r="X316" s="175"/>
      <c r="Y316" s="175"/>
      <c r="Z316" s="175"/>
      <c r="AA316" s="175"/>
      <c r="AB316" s="175"/>
      <c r="AC316" s="175"/>
      <c r="AD316" s="175"/>
      <c r="AE316" s="175"/>
      <c r="AF316" s="175"/>
      <c r="AG316" s="175"/>
      <c r="AH316" s="175"/>
      <c r="AN316" s="219"/>
    </row>
    <row r="317" spans="1:40">
      <c r="A317" s="747"/>
      <c r="B317" s="747"/>
      <c r="Q317" s="175"/>
      <c r="R317" s="175"/>
      <c r="S317" s="175"/>
      <c r="T317" s="175"/>
      <c r="U317" s="175"/>
      <c r="V317" s="175"/>
      <c r="W317" s="175"/>
      <c r="X317" s="175"/>
      <c r="Y317" s="175"/>
      <c r="Z317" s="175"/>
      <c r="AA317" s="175"/>
      <c r="AB317" s="175"/>
      <c r="AC317" s="175"/>
      <c r="AD317" s="175"/>
      <c r="AE317" s="175"/>
      <c r="AF317" s="175"/>
      <c r="AG317" s="175"/>
      <c r="AH317" s="175"/>
      <c r="AN317" s="219"/>
    </row>
    <row r="318" spans="1:40">
      <c r="A318" s="747"/>
      <c r="B318" s="747"/>
      <c r="Q318" s="175"/>
      <c r="R318" s="175"/>
      <c r="S318" s="175"/>
      <c r="T318" s="175"/>
      <c r="U318" s="175"/>
      <c r="V318" s="175"/>
      <c r="W318" s="175"/>
      <c r="X318" s="175"/>
      <c r="Y318" s="175"/>
      <c r="Z318" s="175"/>
      <c r="AA318" s="175"/>
      <c r="AB318" s="175"/>
      <c r="AC318" s="175"/>
      <c r="AD318" s="175"/>
      <c r="AE318" s="175"/>
      <c r="AF318" s="175"/>
      <c r="AG318" s="175"/>
      <c r="AH318" s="175"/>
      <c r="AN318" s="219"/>
    </row>
    <row r="319" spans="1:40">
      <c r="A319" s="747"/>
      <c r="B319" s="747"/>
      <c r="Q319" s="175"/>
      <c r="R319" s="175"/>
      <c r="S319" s="175"/>
      <c r="T319" s="175"/>
      <c r="U319" s="175"/>
      <c r="V319" s="175"/>
      <c r="W319" s="175"/>
      <c r="X319" s="175"/>
      <c r="Y319" s="175"/>
      <c r="Z319" s="175"/>
      <c r="AA319" s="175"/>
      <c r="AB319" s="175"/>
      <c r="AC319" s="175"/>
      <c r="AD319" s="175"/>
      <c r="AE319" s="175"/>
      <c r="AF319" s="175"/>
      <c r="AG319" s="175"/>
      <c r="AH319" s="175"/>
      <c r="AN319" s="219"/>
    </row>
    <row r="320" spans="1:40">
      <c r="A320" s="747"/>
      <c r="B320" s="747"/>
      <c r="Q320" s="175"/>
      <c r="R320" s="175"/>
      <c r="S320" s="175"/>
      <c r="T320" s="175"/>
      <c r="U320" s="175"/>
      <c r="V320" s="175"/>
      <c r="W320" s="175"/>
      <c r="X320" s="175"/>
      <c r="Y320" s="175"/>
      <c r="Z320" s="175"/>
      <c r="AA320" s="175"/>
      <c r="AB320" s="175"/>
      <c r="AC320" s="175"/>
      <c r="AD320" s="175"/>
      <c r="AE320" s="175"/>
      <c r="AF320" s="175"/>
      <c r="AG320" s="175"/>
      <c r="AH320" s="175"/>
      <c r="AN320" s="219"/>
    </row>
    <row r="321" spans="1:40">
      <c r="A321" s="747"/>
      <c r="B321" s="747"/>
      <c r="Q321" s="175"/>
      <c r="R321" s="175"/>
      <c r="S321" s="175"/>
      <c r="T321" s="175"/>
      <c r="U321" s="175"/>
      <c r="V321" s="175"/>
      <c r="W321" s="175"/>
      <c r="X321" s="175"/>
      <c r="Y321" s="175"/>
      <c r="Z321" s="175"/>
      <c r="AA321" s="175"/>
      <c r="AB321" s="175"/>
      <c r="AC321" s="175"/>
      <c r="AD321" s="175"/>
      <c r="AE321" s="175"/>
      <c r="AF321" s="175"/>
      <c r="AG321" s="175"/>
      <c r="AH321" s="175"/>
      <c r="AN321" s="219"/>
    </row>
    <row r="322" spans="1:40">
      <c r="A322" s="747"/>
      <c r="B322" s="747"/>
      <c r="Q322" s="175"/>
      <c r="R322" s="175"/>
      <c r="S322" s="175"/>
      <c r="T322" s="175"/>
      <c r="U322" s="175"/>
      <c r="V322" s="175"/>
      <c r="W322" s="175"/>
      <c r="X322" s="175"/>
      <c r="Y322" s="175"/>
      <c r="Z322" s="175"/>
      <c r="AA322" s="175"/>
      <c r="AB322" s="175"/>
      <c r="AC322" s="175"/>
      <c r="AD322" s="175"/>
      <c r="AE322" s="175"/>
      <c r="AF322" s="175"/>
      <c r="AG322" s="175"/>
      <c r="AH322" s="175"/>
      <c r="AN322" s="219"/>
    </row>
    <row r="323" spans="1:40">
      <c r="A323" s="747"/>
      <c r="B323" s="747"/>
      <c r="Q323" s="175"/>
      <c r="R323" s="175"/>
      <c r="S323" s="175"/>
      <c r="T323" s="175"/>
      <c r="U323" s="175"/>
      <c r="V323" s="175"/>
      <c r="W323" s="175"/>
      <c r="X323" s="175"/>
      <c r="Y323" s="175"/>
      <c r="Z323" s="175"/>
      <c r="AA323" s="175"/>
      <c r="AB323" s="175"/>
      <c r="AC323" s="175"/>
      <c r="AD323" s="175"/>
      <c r="AE323" s="175"/>
      <c r="AF323" s="175"/>
      <c r="AG323" s="175"/>
      <c r="AH323" s="175"/>
      <c r="AN323" s="219"/>
    </row>
    <row r="324" spans="1:40">
      <c r="A324" s="747"/>
      <c r="B324" s="747"/>
      <c r="Q324" s="175"/>
      <c r="R324" s="175"/>
      <c r="S324" s="175"/>
      <c r="T324" s="175"/>
      <c r="U324" s="175"/>
      <c r="V324" s="175"/>
      <c r="W324" s="175"/>
      <c r="X324" s="175"/>
      <c r="Y324" s="175"/>
      <c r="Z324" s="175"/>
      <c r="AA324" s="175"/>
      <c r="AB324" s="175"/>
      <c r="AC324" s="175"/>
      <c r="AD324" s="175"/>
      <c r="AE324" s="175"/>
      <c r="AF324" s="175"/>
      <c r="AG324" s="175"/>
      <c r="AH324" s="175"/>
      <c r="AN324" s="219"/>
    </row>
    <row r="325" spans="1:40">
      <c r="A325" s="747"/>
      <c r="B325" s="747"/>
      <c r="Q325" s="175"/>
      <c r="R325" s="175"/>
      <c r="S325" s="175"/>
      <c r="T325" s="175"/>
      <c r="U325" s="175"/>
      <c r="V325" s="175"/>
      <c r="W325" s="175"/>
      <c r="X325" s="175"/>
      <c r="Y325" s="175"/>
      <c r="Z325" s="175"/>
      <c r="AA325" s="175"/>
      <c r="AB325" s="175"/>
      <c r="AC325" s="175"/>
      <c r="AD325" s="175"/>
      <c r="AE325" s="175"/>
      <c r="AF325" s="175"/>
      <c r="AG325" s="175"/>
      <c r="AH325" s="175"/>
      <c r="AN325" s="219"/>
    </row>
    <row r="326" spans="1:40">
      <c r="A326" s="747"/>
      <c r="B326" s="747"/>
      <c r="Q326" s="175"/>
      <c r="R326" s="175"/>
      <c r="S326" s="175"/>
      <c r="T326" s="175"/>
      <c r="U326" s="175"/>
      <c r="V326" s="175"/>
      <c r="W326" s="175"/>
      <c r="X326" s="175"/>
      <c r="Y326" s="175"/>
      <c r="Z326" s="175"/>
      <c r="AA326" s="175"/>
      <c r="AB326" s="175"/>
      <c r="AC326" s="175"/>
      <c r="AD326" s="175"/>
      <c r="AE326" s="175"/>
      <c r="AF326" s="175"/>
      <c r="AG326" s="175"/>
      <c r="AH326" s="175"/>
      <c r="AN326" s="219"/>
    </row>
    <row r="327" spans="1:40">
      <c r="A327" s="747"/>
      <c r="B327" s="747"/>
      <c r="Q327" s="175"/>
      <c r="R327" s="175"/>
      <c r="S327" s="175"/>
      <c r="T327" s="175"/>
      <c r="U327" s="175"/>
      <c r="V327" s="175"/>
      <c r="W327" s="175"/>
      <c r="X327" s="175"/>
      <c r="Y327" s="175"/>
      <c r="Z327" s="175"/>
      <c r="AA327" s="175"/>
      <c r="AB327" s="175"/>
      <c r="AC327" s="175"/>
      <c r="AD327" s="175"/>
      <c r="AE327" s="175"/>
      <c r="AF327" s="175"/>
      <c r="AG327" s="175"/>
      <c r="AH327" s="175"/>
      <c r="AN327" s="219"/>
    </row>
    <row r="328" spans="1:40">
      <c r="A328" s="747"/>
      <c r="B328" s="747"/>
      <c r="Q328" s="175"/>
      <c r="R328" s="175"/>
      <c r="S328" s="175"/>
      <c r="T328" s="175"/>
      <c r="U328" s="175"/>
      <c r="V328" s="175"/>
      <c r="W328" s="175"/>
      <c r="X328" s="175"/>
      <c r="Y328" s="175"/>
      <c r="Z328" s="175"/>
      <c r="AA328" s="175"/>
      <c r="AB328" s="175"/>
      <c r="AC328" s="175"/>
      <c r="AD328" s="175"/>
      <c r="AE328" s="175"/>
      <c r="AF328" s="175"/>
      <c r="AG328" s="175"/>
      <c r="AH328" s="175"/>
    </row>
    <row r="329" spans="1:40">
      <c r="A329" s="747"/>
      <c r="B329" s="747"/>
      <c r="Q329" s="175"/>
      <c r="R329" s="175"/>
      <c r="S329" s="175"/>
      <c r="T329" s="175"/>
      <c r="U329" s="175"/>
      <c r="V329" s="175"/>
      <c r="W329" s="175"/>
      <c r="X329" s="175"/>
      <c r="Y329" s="175"/>
      <c r="Z329" s="175"/>
      <c r="AA329" s="175"/>
      <c r="AB329" s="175"/>
      <c r="AC329" s="175"/>
      <c r="AD329" s="175"/>
      <c r="AE329" s="175"/>
      <c r="AF329" s="175"/>
      <c r="AG329" s="175"/>
      <c r="AH329" s="175"/>
    </row>
    <row r="330" spans="1:40">
      <c r="A330" s="747"/>
      <c r="B330" s="747"/>
      <c r="Q330" s="175"/>
      <c r="R330" s="175"/>
      <c r="S330" s="175"/>
      <c r="T330" s="175"/>
      <c r="U330" s="175"/>
      <c r="V330" s="175"/>
      <c r="W330" s="175"/>
      <c r="X330" s="175"/>
      <c r="Y330" s="175"/>
      <c r="Z330" s="175"/>
      <c r="AA330" s="175"/>
      <c r="AB330" s="175"/>
      <c r="AC330" s="175"/>
      <c r="AD330" s="175"/>
      <c r="AE330" s="175"/>
      <c r="AF330" s="175"/>
      <c r="AG330" s="175"/>
      <c r="AH330" s="175"/>
    </row>
    <row r="331" spans="1:40">
      <c r="A331" s="747"/>
      <c r="B331" s="747"/>
      <c r="Q331" s="175"/>
      <c r="R331" s="175"/>
      <c r="S331" s="175"/>
      <c r="T331" s="175"/>
      <c r="U331" s="175"/>
      <c r="V331" s="175"/>
      <c r="W331" s="175"/>
      <c r="X331" s="175"/>
      <c r="Y331" s="175"/>
      <c r="Z331" s="175"/>
      <c r="AA331" s="175"/>
      <c r="AB331" s="175"/>
      <c r="AC331" s="175"/>
      <c r="AD331" s="175"/>
      <c r="AE331" s="175"/>
      <c r="AF331" s="175"/>
      <c r="AG331" s="175"/>
      <c r="AH331" s="175"/>
    </row>
    <row r="332" spans="1:40">
      <c r="A332" s="747"/>
      <c r="B332" s="747"/>
      <c r="Q332" s="175"/>
      <c r="R332" s="175"/>
      <c r="S332" s="175"/>
      <c r="T332" s="175"/>
      <c r="U332" s="175"/>
      <c r="V332" s="175"/>
      <c r="W332" s="175"/>
      <c r="X332" s="175"/>
      <c r="Y332" s="175"/>
      <c r="Z332" s="175"/>
      <c r="AA332" s="175"/>
      <c r="AB332" s="175"/>
      <c r="AC332" s="175"/>
      <c r="AD332" s="175"/>
      <c r="AE332" s="175"/>
      <c r="AF332" s="175"/>
      <c r="AG332" s="175"/>
      <c r="AH332" s="175"/>
    </row>
    <row r="333" spans="1:40">
      <c r="A333" s="747"/>
      <c r="B333" s="747"/>
      <c r="Q333" s="175"/>
      <c r="R333" s="175"/>
      <c r="S333" s="175"/>
      <c r="T333" s="175"/>
      <c r="U333" s="175"/>
      <c r="V333" s="175"/>
      <c r="W333" s="175"/>
      <c r="X333" s="175"/>
      <c r="Y333" s="175"/>
      <c r="Z333" s="175"/>
      <c r="AA333" s="175"/>
      <c r="AB333" s="175"/>
      <c r="AC333" s="175"/>
      <c r="AD333" s="175"/>
      <c r="AE333" s="175"/>
      <c r="AF333" s="175"/>
      <c r="AG333" s="175"/>
      <c r="AH333" s="175"/>
    </row>
    <row r="334" spans="1:40">
      <c r="A334" s="747"/>
      <c r="B334" s="747"/>
      <c r="Q334" s="175"/>
      <c r="R334" s="175"/>
      <c r="S334" s="175"/>
      <c r="T334" s="175"/>
      <c r="U334" s="175"/>
      <c r="V334" s="175"/>
      <c r="W334" s="175"/>
      <c r="X334" s="175"/>
      <c r="Y334" s="175"/>
      <c r="Z334" s="175"/>
      <c r="AA334" s="175"/>
      <c r="AB334" s="175"/>
      <c r="AC334" s="175"/>
      <c r="AD334" s="175"/>
      <c r="AE334" s="175"/>
      <c r="AF334" s="175"/>
      <c r="AG334" s="175"/>
      <c r="AH334" s="175"/>
    </row>
    <row r="335" spans="1:40">
      <c r="A335" s="747"/>
      <c r="B335" s="747"/>
      <c r="Q335" s="175"/>
      <c r="R335" s="175"/>
      <c r="S335" s="175"/>
      <c r="T335" s="175"/>
      <c r="U335" s="175"/>
      <c r="V335" s="175"/>
      <c r="W335" s="175"/>
      <c r="X335" s="175"/>
      <c r="Y335" s="175"/>
      <c r="Z335" s="175"/>
      <c r="AA335" s="175"/>
      <c r="AB335" s="175"/>
      <c r="AC335" s="175"/>
      <c r="AD335" s="175"/>
      <c r="AE335" s="175"/>
      <c r="AF335" s="175"/>
      <c r="AG335" s="175"/>
      <c r="AH335" s="175"/>
    </row>
    <row r="336" spans="1:40">
      <c r="A336" s="747"/>
      <c r="B336" s="747"/>
      <c r="Q336" s="175"/>
      <c r="R336" s="175"/>
      <c r="S336" s="175"/>
      <c r="T336" s="175"/>
      <c r="U336" s="175"/>
      <c r="V336" s="175"/>
      <c r="W336" s="175"/>
      <c r="X336" s="175"/>
      <c r="Y336" s="175"/>
      <c r="Z336" s="175"/>
      <c r="AA336" s="175"/>
      <c r="AB336" s="175"/>
      <c r="AC336" s="175"/>
      <c r="AD336" s="175"/>
      <c r="AE336" s="175"/>
      <c r="AF336" s="175"/>
      <c r="AG336" s="175"/>
      <c r="AH336" s="175"/>
    </row>
    <row r="337" spans="1:34">
      <c r="A337" s="747"/>
      <c r="B337" s="747"/>
      <c r="Q337" s="175"/>
      <c r="R337" s="175"/>
      <c r="S337" s="175"/>
      <c r="T337" s="175"/>
      <c r="U337" s="175"/>
      <c r="V337" s="175"/>
      <c r="W337" s="175"/>
      <c r="X337" s="175"/>
      <c r="Y337" s="175"/>
      <c r="Z337" s="175"/>
      <c r="AA337" s="175"/>
      <c r="AB337" s="175"/>
      <c r="AC337" s="175"/>
      <c r="AD337" s="175"/>
      <c r="AE337" s="175"/>
      <c r="AF337" s="175"/>
      <c r="AG337" s="175"/>
      <c r="AH337" s="175"/>
    </row>
    <row r="338" spans="1:34">
      <c r="A338" s="747"/>
      <c r="B338" s="747"/>
      <c r="Q338" s="175"/>
      <c r="R338" s="175"/>
      <c r="S338" s="175"/>
      <c r="T338" s="175"/>
      <c r="U338" s="175"/>
      <c r="V338" s="175"/>
      <c r="W338" s="175"/>
      <c r="X338" s="175"/>
      <c r="Y338" s="175"/>
      <c r="Z338" s="175"/>
      <c r="AA338" s="175"/>
      <c r="AB338" s="175"/>
      <c r="AC338" s="175"/>
      <c r="AD338" s="175"/>
      <c r="AE338" s="175"/>
      <c r="AF338" s="175"/>
      <c r="AG338" s="175"/>
      <c r="AH338" s="175"/>
    </row>
    <row r="339" spans="1:34">
      <c r="A339" s="747"/>
      <c r="B339" s="747"/>
      <c r="Q339" s="175"/>
      <c r="R339" s="175"/>
      <c r="S339" s="175"/>
      <c r="T339" s="175"/>
      <c r="U339" s="175"/>
      <c r="V339" s="175"/>
      <c r="W339" s="175"/>
      <c r="X339" s="175"/>
      <c r="Y339" s="175"/>
      <c r="Z339" s="175"/>
      <c r="AA339" s="175"/>
      <c r="AB339" s="175"/>
      <c r="AC339" s="175"/>
      <c r="AD339" s="175"/>
      <c r="AE339" s="175"/>
      <c r="AF339" s="175"/>
      <c r="AG339" s="175"/>
      <c r="AH339" s="175"/>
    </row>
    <row r="340" spans="1:34">
      <c r="A340" s="747"/>
      <c r="B340" s="747"/>
      <c r="Q340" s="175"/>
      <c r="R340" s="175"/>
      <c r="S340" s="175"/>
      <c r="T340" s="175"/>
      <c r="U340" s="175"/>
      <c r="V340" s="175"/>
      <c r="W340" s="175"/>
      <c r="X340" s="175"/>
      <c r="Y340" s="175"/>
      <c r="Z340" s="175"/>
      <c r="AA340" s="175"/>
      <c r="AB340" s="175"/>
      <c r="AC340" s="175"/>
      <c r="AD340" s="175"/>
      <c r="AE340" s="175"/>
      <c r="AF340" s="175"/>
      <c r="AG340" s="175"/>
      <c r="AH340" s="175"/>
    </row>
    <row r="341" spans="1:34">
      <c r="A341" s="747"/>
      <c r="B341" s="747"/>
      <c r="Q341" s="175"/>
      <c r="R341" s="175"/>
      <c r="S341" s="175"/>
      <c r="T341" s="175"/>
      <c r="U341" s="175"/>
      <c r="V341" s="175"/>
      <c r="W341" s="175"/>
      <c r="X341" s="175"/>
      <c r="Y341" s="175"/>
      <c r="Z341" s="175"/>
      <c r="AA341" s="175"/>
      <c r="AB341" s="175"/>
      <c r="AC341" s="175"/>
      <c r="AD341" s="175"/>
      <c r="AE341" s="175"/>
      <c r="AF341" s="175"/>
      <c r="AG341" s="175"/>
      <c r="AH341" s="175"/>
    </row>
    <row r="342" spans="1:34">
      <c r="A342" s="747"/>
      <c r="B342" s="747"/>
      <c r="Q342" s="175"/>
      <c r="R342" s="175"/>
      <c r="S342" s="175"/>
      <c r="T342" s="175"/>
      <c r="U342" s="175"/>
      <c r="V342" s="175"/>
      <c r="W342" s="175"/>
      <c r="X342" s="175"/>
      <c r="Y342" s="175"/>
      <c r="Z342" s="175"/>
      <c r="AA342" s="175"/>
      <c r="AB342" s="175"/>
      <c r="AC342" s="175"/>
      <c r="AD342" s="175"/>
      <c r="AE342" s="175"/>
      <c r="AF342" s="175"/>
      <c r="AG342" s="175"/>
      <c r="AH342" s="175"/>
    </row>
    <row r="343" spans="1:34">
      <c r="A343" s="747"/>
      <c r="B343" s="747"/>
      <c r="Q343" s="175"/>
      <c r="R343" s="175"/>
      <c r="S343" s="175"/>
      <c r="T343" s="175"/>
      <c r="U343" s="175"/>
      <c r="V343" s="175"/>
      <c r="W343" s="175"/>
      <c r="X343" s="175"/>
      <c r="Y343" s="175"/>
      <c r="Z343" s="175"/>
      <c r="AA343" s="175"/>
      <c r="AB343" s="175"/>
      <c r="AC343" s="175"/>
      <c r="AD343" s="175"/>
      <c r="AE343" s="175"/>
      <c r="AF343" s="175"/>
      <c r="AG343" s="175"/>
      <c r="AH343" s="175"/>
    </row>
    <row r="344" spans="1:34">
      <c r="A344" s="747"/>
      <c r="B344" s="747"/>
      <c r="Q344" s="175"/>
      <c r="R344" s="175"/>
      <c r="S344" s="175"/>
      <c r="T344" s="175"/>
      <c r="U344" s="175"/>
      <c r="V344" s="175"/>
      <c r="W344" s="175"/>
      <c r="X344" s="175"/>
      <c r="Y344" s="175"/>
      <c r="Z344" s="175"/>
      <c r="AA344" s="175"/>
      <c r="AB344" s="175"/>
      <c r="AC344" s="175"/>
      <c r="AD344" s="175"/>
      <c r="AE344" s="175"/>
      <c r="AF344" s="175"/>
      <c r="AG344" s="175"/>
      <c r="AH344" s="175"/>
    </row>
    <row r="345" spans="1:34">
      <c r="A345" s="747"/>
      <c r="B345" s="747"/>
      <c r="Q345" s="175"/>
      <c r="R345" s="175"/>
      <c r="S345" s="175"/>
      <c r="T345" s="175"/>
      <c r="U345" s="175"/>
      <c r="V345" s="175"/>
      <c r="W345" s="175"/>
      <c r="X345" s="175"/>
      <c r="Y345" s="175"/>
      <c r="Z345" s="175"/>
      <c r="AA345" s="175"/>
      <c r="AB345" s="175"/>
      <c r="AC345" s="175"/>
      <c r="AD345" s="175"/>
      <c r="AE345" s="175"/>
      <c r="AF345" s="175"/>
      <c r="AG345" s="175"/>
      <c r="AH345" s="175"/>
    </row>
    <row r="346" spans="1:34">
      <c r="A346" s="747"/>
      <c r="B346" s="747"/>
      <c r="Q346" s="175"/>
      <c r="R346" s="175"/>
      <c r="S346" s="175"/>
      <c r="T346" s="175"/>
      <c r="U346" s="175"/>
      <c r="V346" s="175"/>
      <c r="W346" s="175"/>
      <c r="X346" s="175"/>
      <c r="Y346" s="175"/>
      <c r="Z346" s="175"/>
      <c r="AA346" s="175"/>
      <c r="AB346" s="175"/>
      <c r="AC346" s="175"/>
      <c r="AD346" s="175"/>
      <c r="AE346" s="175"/>
      <c r="AF346" s="175"/>
      <c r="AG346" s="175"/>
      <c r="AH346" s="175"/>
    </row>
    <row r="347" spans="1:34">
      <c r="A347" s="747"/>
      <c r="B347" s="747"/>
      <c r="Q347" s="175"/>
      <c r="R347" s="175"/>
      <c r="S347" s="175"/>
      <c r="T347" s="175"/>
      <c r="U347" s="175"/>
      <c r="V347" s="175"/>
      <c r="W347" s="175"/>
      <c r="X347" s="175"/>
      <c r="Y347" s="175"/>
      <c r="Z347" s="175"/>
      <c r="AA347" s="175"/>
      <c r="AB347" s="175"/>
      <c r="AC347" s="175"/>
      <c r="AD347" s="175"/>
      <c r="AE347" s="175"/>
      <c r="AF347" s="175"/>
      <c r="AG347" s="175"/>
      <c r="AH347" s="175"/>
    </row>
    <row r="348" spans="1:34">
      <c r="A348" s="747"/>
      <c r="B348" s="747"/>
      <c r="Q348" s="175"/>
      <c r="R348" s="175"/>
      <c r="S348" s="175"/>
      <c r="T348" s="175"/>
      <c r="U348" s="175"/>
      <c r="V348" s="175"/>
      <c r="W348" s="175"/>
      <c r="X348" s="175"/>
      <c r="Y348" s="175"/>
      <c r="Z348" s="175"/>
      <c r="AA348" s="175"/>
      <c r="AB348" s="175"/>
      <c r="AC348" s="175"/>
      <c r="AD348" s="175"/>
      <c r="AE348" s="175"/>
      <c r="AF348" s="175"/>
      <c r="AG348" s="175"/>
      <c r="AH348" s="175"/>
    </row>
    <row r="349" spans="1:34">
      <c r="A349" s="747"/>
      <c r="B349" s="747"/>
      <c r="Q349" s="175"/>
      <c r="R349" s="175"/>
      <c r="S349" s="175"/>
      <c r="T349" s="175"/>
      <c r="U349" s="175"/>
      <c r="V349" s="175"/>
      <c r="W349" s="175"/>
      <c r="X349" s="175"/>
      <c r="Y349" s="175"/>
      <c r="Z349" s="175"/>
      <c r="AA349" s="175"/>
      <c r="AB349" s="175"/>
      <c r="AC349" s="175"/>
      <c r="AD349" s="175"/>
      <c r="AE349" s="175"/>
      <c r="AF349" s="175"/>
      <c r="AG349" s="175"/>
      <c r="AH349" s="175"/>
    </row>
    <row r="350" spans="1:34">
      <c r="A350" s="747"/>
      <c r="B350" s="747"/>
      <c r="Q350" s="175"/>
      <c r="R350" s="175"/>
      <c r="S350" s="175"/>
      <c r="T350" s="175"/>
      <c r="U350" s="175"/>
      <c r="V350" s="175"/>
      <c r="W350" s="175"/>
      <c r="X350" s="175"/>
      <c r="Y350" s="175"/>
      <c r="Z350" s="175"/>
      <c r="AA350" s="175"/>
      <c r="AB350" s="175"/>
      <c r="AC350" s="175"/>
      <c r="AD350" s="175"/>
      <c r="AE350" s="175"/>
      <c r="AF350" s="175"/>
      <c r="AG350" s="175"/>
      <c r="AH350" s="175"/>
    </row>
    <row r="351" spans="1:34">
      <c r="A351" s="747"/>
      <c r="B351" s="747"/>
      <c r="Q351" s="175"/>
      <c r="R351" s="175"/>
      <c r="S351" s="175"/>
      <c r="T351" s="175"/>
      <c r="U351" s="175"/>
      <c r="V351" s="175"/>
      <c r="W351" s="175"/>
      <c r="X351" s="175"/>
      <c r="Y351" s="175"/>
      <c r="Z351" s="175"/>
      <c r="AA351" s="175"/>
      <c r="AB351" s="175"/>
      <c r="AC351" s="175"/>
      <c r="AD351" s="175"/>
      <c r="AE351" s="175"/>
      <c r="AF351" s="175"/>
      <c r="AG351" s="175"/>
      <c r="AH351" s="175"/>
    </row>
    <row r="352" spans="1:34">
      <c r="A352" s="747"/>
      <c r="B352" s="747"/>
      <c r="Q352" s="175"/>
      <c r="R352" s="175"/>
      <c r="S352" s="175"/>
      <c r="T352" s="175"/>
      <c r="U352" s="175"/>
      <c r="V352" s="175"/>
      <c r="W352" s="175"/>
      <c r="X352" s="175"/>
      <c r="Y352" s="175"/>
      <c r="Z352" s="175"/>
      <c r="AA352" s="175"/>
      <c r="AB352" s="175"/>
      <c r="AC352" s="175"/>
      <c r="AD352" s="175"/>
      <c r="AE352" s="175"/>
      <c r="AF352" s="175"/>
      <c r="AG352" s="175"/>
      <c r="AH352" s="175"/>
    </row>
    <row r="353" spans="1:34">
      <c r="A353" s="747"/>
      <c r="B353" s="747"/>
      <c r="Q353" s="175"/>
      <c r="R353" s="175"/>
      <c r="S353" s="175"/>
      <c r="T353" s="175"/>
      <c r="U353" s="175"/>
      <c r="V353" s="175"/>
      <c r="W353" s="175"/>
      <c r="X353" s="175"/>
      <c r="Y353" s="175"/>
      <c r="Z353" s="175"/>
      <c r="AA353" s="175"/>
      <c r="AB353" s="175"/>
      <c r="AC353" s="175"/>
      <c r="AD353" s="175"/>
      <c r="AE353" s="175"/>
      <c r="AF353" s="175"/>
      <c r="AG353" s="175"/>
      <c r="AH353" s="175"/>
    </row>
    <row r="354" spans="1:34">
      <c r="A354" s="747"/>
      <c r="B354" s="747"/>
      <c r="Q354" s="175"/>
      <c r="R354" s="175"/>
      <c r="S354" s="175"/>
      <c r="T354" s="175"/>
      <c r="U354" s="175"/>
      <c r="V354" s="175"/>
      <c r="W354" s="175"/>
      <c r="X354" s="175"/>
      <c r="Y354" s="175"/>
      <c r="Z354" s="175"/>
      <c r="AA354" s="175"/>
      <c r="AB354" s="175"/>
      <c r="AC354" s="175"/>
      <c r="AD354" s="175"/>
      <c r="AE354" s="175"/>
      <c r="AF354" s="175"/>
      <c r="AG354" s="175"/>
      <c r="AH354" s="175"/>
    </row>
    <row r="355" spans="1:34">
      <c r="A355" s="747"/>
      <c r="B355" s="747"/>
      <c r="Q355" s="175"/>
      <c r="R355" s="175"/>
      <c r="S355" s="175"/>
      <c r="T355" s="175"/>
      <c r="U355" s="175"/>
      <c r="V355" s="175"/>
      <c r="W355" s="175"/>
      <c r="X355" s="175"/>
      <c r="Y355" s="175"/>
      <c r="Z355" s="175"/>
      <c r="AA355" s="175"/>
      <c r="AB355" s="175"/>
      <c r="AC355" s="175"/>
      <c r="AD355" s="175"/>
      <c r="AE355" s="175"/>
      <c r="AF355" s="175"/>
      <c r="AG355" s="175"/>
      <c r="AH355" s="175"/>
    </row>
    <row r="356" spans="1:34">
      <c r="A356" s="747"/>
      <c r="B356" s="747"/>
      <c r="Q356" s="175"/>
      <c r="R356" s="175"/>
      <c r="S356" s="175"/>
      <c r="T356" s="175"/>
      <c r="U356" s="175"/>
      <c r="V356" s="175"/>
      <c r="W356" s="175"/>
      <c r="X356" s="175"/>
      <c r="Y356" s="175"/>
      <c r="Z356" s="175"/>
      <c r="AA356" s="175"/>
      <c r="AB356" s="175"/>
      <c r="AC356" s="175"/>
      <c r="AD356" s="175"/>
      <c r="AE356" s="175"/>
      <c r="AF356" s="175"/>
      <c r="AG356" s="175"/>
      <c r="AH356" s="175"/>
    </row>
    <row r="357" spans="1:34">
      <c r="A357" s="747"/>
      <c r="B357" s="747"/>
      <c r="Q357" s="175"/>
      <c r="R357" s="175"/>
      <c r="S357" s="175"/>
      <c r="T357" s="175"/>
      <c r="U357" s="175"/>
      <c r="V357" s="175"/>
      <c r="W357" s="175"/>
      <c r="X357" s="175"/>
      <c r="Y357" s="175"/>
      <c r="Z357" s="175"/>
      <c r="AA357" s="175"/>
      <c r="AB357" s="175"/>
      <c r="AC357" s="175"/>
      <c r="AD357" s="175"/>
      <c r="AE357" s="175"/>
      <c r="AF357" s="175"/>
      <c r="AG357" s="175"/>
      <c r="AH357" s="175"/>
    </row>
    <row r="358" spans="1:34">
      <c r="A358" s="747"/>
      <c r="B358" s="747"/>
      <c r="Q358" s="175"/>
      <c r="R358" s="175"/>
      <c r="S358" s="175"/>
      <c r="T358" s="175"/>
      <c r="U358" s="175"/>
      <c r="V358" s="175"/>
      <c r="W358" s="175"/>
      <c r="X358" s="175"/>
      <c r="Y358" s="175"/>
      <c r="Z358" s="175"/>
      <c r="AA358" s="175"/>
      <c r="AB358" s="175"/>
      <c r="AC358" s="175"/>
      <c r="AD358" s="175"/>
      <c r="AE358" s="175"/>
      <c r="AF358" s="175"/>
      <c r="AG358" s="175"/>
      <c r="AH358" s="175"/>
    </row>
    <row r="359" spans="1:34">
      <c r="A359" s="747"/>
      <c r="B359" s="747"/>
      <c r="Q359" s="175"/>
      <c r="R359" s="175"/>
      <c r="S359" s="175"/>
      <c r="T359" s="175"/>
      <c r="U359" s="175"/>
      <c r="V359" s="175"/>
      <c r="W359" s="175"/>
      <c r="X359" s="175"/>
      <c r="Y359" s="175"/>
      <c r="Z359" s="175"/>
      <c r="AA359" s="175"/>
      <c r="AB359" s="175"/>
      <c r="AC359" s="175"/>
      <c r="AD359" s="175"/>
      <c r="AE359" s="175"/>
      <c r="AF359" s="175"/>
      <c r="AG359" s="175"/>
      <c r="AH359" s="175"/>
    </row>
    <row r="360" spans="1:34">
      <c r="A360" s="747"/>
      <c r="B360" s="747"/>
      <c r="Q360" s="175"/>
      <c r="R360" s="175"/>
      <c r="S360" s="175"/>
      <c r="T360" s="175"/>
      <c r="U360" s="175"/>
      <c r="V360" s="175"/>
      <c r="W360" s="175"/>
      <c r="X360" s="175"/>
      <c r="Y360" s="175"/>
      <c r="Z360" s="175"/>
      <c r="AA360" s="175"/>
      <c r="AB360" s="175"/>
      <c r="AC360" s="175"/>
      <c r="AD360" s="175"/>
      <c r="AE360" s="175"/>
      <c r="AF360" s="175"/>
      <c r="AG360" s="175"/>
      <c r="AH360" s="175"/>
    </row>
    <row r="361" spans="1:34">
      <c r="A361" s="747"/>
      <c r="B361" s="747"/>
      <c r="Q361" s="175"/>
      <c r="R361" s="175"/>
      <c r="S361" s="175"/>
      <c r="T361" s="175"/>
      <c r="U361" s="175"/>
      <c r="V361" s="175"/>
      <c r="W361" s="175"/>
      <c r="X361" s="175"/>
      <c r="Y361" s="175"/>
      <c r="Z361" s="175"/>
      <c r="AA361" s="175"/>
      <c r="AB361" s="175"/>
      <c r="AC361" s="175"/>
      <c r="AD361" s="175"/>
      <c r="AE361" s="175"/>
      <c r="AF361" s="175"/>
      <c r="AG361" s="175"/>
      <c r="AH361" s="175"/>
    </row>
    <row r="362" spans="1:34">
      <c r="A362" s="747"/>
      <c r="B362" s="747"/>
      <c r="Q362" s="175"/>
      <c r="R362" s="175"/>
      <c r="S362" s="175"/>
      <c r="T362" s="175"/>
      <c r="U362" s="175"/>
      <c r="V362" s="175"/>
      <c r="W362" s="175"/>
      <c r="X362" s="175"/>
      <c r="Y362" s="175"/>
      <c r="Z362" s="175"/>
      <c r="AA362" s="175"/>
      <c r="AB362" s="175"/>
      <c r="AC362" s="175"/>
      <c r="AD362" s="175"/>
      <c r="AE362" s="175"/>
      <c r="AF362" s="175"/>
      <c r="AG362" s="175"/>
      <c r="AH362" s="175"/>
    </row>
    <row r="363" spans="1:34">
      <c r="A363" s="747"/>
      <c r="B363" s="747"/>
      <c r="Q363" s="175"/>
      <c r="R363" s="175"/>
      <c r="S363" s="175"/>
      <c r="T363" s="175"/>
      <c r="U363" s="175"/>
      <c r="V363" s="175"/>
      <c r="W363" s="175"/>
      <c r="X363" s="175"/>
      <c r="Y363" s="175"/>
      <c r="Z363" s="175"/>
      <c r="AA363" s="175"/>
      <c r="AB363" s="175"/>
      <c r="AC363" s="175"/>
      <c r="AD363" s="175"/>
      <c r="AE363" s="175"/>
      <c r="AF363" s="175"/>
      <c r="AG363" s="175"/>
      <c r="AH363" s="175"/>
    </row>
    <row r="364" spans="1:34">
      <c r="A364" s="747"/>
      <c r="B364" s="747"/>
      <c r="Q364" s="175"/>
      <c r="R364" s="175"/>
      <c r="S364" s="175"/>
      <c r="T364" s="175"/>
      <c r="U364" s="175"/>
      <c r="V364" s="175"/>
      <c r="W364" s="175"/>
      <c r="X364" s="175"/>
      <c r="Y364" s="175"/>
      <c r="Z364" s="175"/>
      <c r="AA364" s="175"/>
      <c r="AB364" s="175"/>
      <c r="AC364" s="175"/>
      <c r="AD364" s="175"/>
      <c r="AE364" s="175"/>
      <c r="AF364" s="175"/>
      <c r="AG364" s="175"/>
      <c r="AH364" s="175"/>
    </row>
    <row r="365" spans="1:34">
      <c r="A365" s="747"/>
      <c r="B365" s="747"/>
      <c r="Q365" s="175"/>
      <c r="R365" s="175"/>
      <c r="S365" s="175"/>
      <c r="T365" s="175"/>
      <c r="U365" s="175"/>
      <c r="V365" s="175"/>
      <c r="W365" s="175"/>
      <c r="X365" s="175"/>
      <c r="Y365" s="175"/>
      <c r="Z365" s="175"/>
      <c r="AA365" s="175"/>
      <c r="AB365" s="175"/>
      <c r="AC365" s="175"/>
      <c r="AD365" s="175"/>
      <c r="AE365" s="175"/>
      <c r="AF365" s="175"/>
      <c r="AG365" s="175"/>
      <c r="AH365" s="175"/>
    </row>
    <row r="366" spans="1:34">
      <c r="A366" s="747"/>
      <c r="B366" s="747"/>
      <c r="Q366" s="175"/>
      <c r="R366" s="175"/>
      <c r="S366" s="175"/>
      <c r="T366" s="175"/>
      <c r="U366" s="175"/>
      <c r="V366" s="175"/>
      <c r="W366" s="175"/>
      <c r="X366" s="175"/>
      <c r="Y366" s="175"/>
      <c r="Z366" s="175"/>
      <c r="AA366" s="175"/>
      <c r="AB366" s="175"/>
      <c r="AC366" s="175"/>
      <c r="AD366" s="175"/>
      <c r="AE366" s="175"/>
      <c r="AF366" s="175"/>
      <c r="AG366" s="175"/>
      <c r="AH366" s="175"/>
    </row>
    <row r="367" spans="1:34">
      <c r="A367" s="747"/>
      <c r="B367" s="747"/>
      <c r="Q367" s="175"/>
      <c r="R367" s="175"/>
      <c r="S367" s="175"/>
      <c r="T367" s="175"/>
      <c r="U367" s="175"/>
      <c r="V367" s="175"/>
      <c r="W367" s="175"/>
      <c r="X367" s="175"/>
      <c r="Y367" s="175"/>
      <c r="Z367" s="175"/>
      <c r="AA367" s="175"/>
      <c r="AB367" s="175"/>
      <c r="AC367" s="175"/>
      <c r="AD367" s="175"/>
      <c r="AE367" s="175"/>
      <c r="AF367" s="175"/>
      <c r="AG367" s="175"/>
      <c r="AH367" s="175"/>
    </row>
    <row r="368" spans="1:34">
      <c r="A368" s="747"/>
      <c r="B368" s="747"/>
      <c r="Q368" s="175"/>
      <c r="R368" s="175"/>
      <c r="S368" s="175"/>
      <c r="T368" s="175"/>
      <c r="U368" s="175"/>
      <c r="V368" s="175"/>
      <c r="W368" s="175"/>
      <c r="X368" s="175"/>
      <c r="Y368" s="175"/>
      <c r="Z368" s="175"/>
      <c r="AA368" s="175"/>
      <c r="AB368" s="175"/>
      <c r="AC368" s="175"/>
      <c r="AD368" s="175"/>
      <c r="AE368" s="175"/>
      <c r="AF368" s="175"/>
      <c r="AG368" s="175"/>
      <c r="AH368" s="175"/>
    </row>
    <row r="369" spans="1:34">
      <c r="A369" s="747"/>
      <c r="B369" s="747"/>
      <c r="Q369" s="175"/>
      <c r="R369" s="175"/>
      <c r="S369" s="175"/>
      <c r="T369" s="175"/>
      <c r="U369" s="175"/>
      <c r="V369" s="175"/>
      <c r="W369" s="175"/>
      <c r="X369" s="175"/>
      <c r="Y369" s="175"/>
      <c r="Z369" s="175"/>
      <c r="AA369" s="175"/>
      <c r="AB369" s="175"/>
      <c r="AC369" s="175"/>
      <c r="AD369" s="175"/>
      <c r="AE369" s="175"/>
      <c r="AF369" s="175"/>
      <c r="AG369" s="175"/>
      <c r="AH369" s="175"/>
    </row>
    <row r="370" spans="1:34">
      <c r="A370" s="747"/>
      <c r="B370" s="747"/>
      <c r="Q370" s="175"/>
      <c r="R370" s="175"/>
      <c r="S370" s="175"/>
      <c r="T370" s="175"/>
      <c r="U370" s="175"/>
      <c r="V370" s="175"/>
      <c r="W370" s="175"/>
      <c r="X370" s="175"/>
      <c r="Y370" s="175"/>
      <c r="Z370" s="175"/>
      <c r="AA370" s="175"/>
      <c r="AB370" s="175"/>
      <c r="AC370" s="175"/>
      <c r="AD370" s="175"/>
      <c r="AE370" s="175"/>
      <c r="AF370" s="175"/>
      <c r="AG370" s="175"/>
      <c r="AH370" s="175"/>
    </row>
    <row r="371" spans="1:34">
      <c r="A371" s="747"/>
      <c r="B371" s="747"/>
      <c r="Q371" s="175"/>
      <c r="R371" s="175"/>
      <c r="S371" s="175"/>
      <c r="T371" s="175"/>
      <c r="U371" s="175"/>
      <c r="V371" s="175"/>
      <c r="W371" s="175"/>
      <c r="X371" s="175"/>
      <c r="Y371" s="175"/>
      <c r="Z371" s="175"/>
      <c r="AA371" s="175"/>
      <c r="AB371" s="175"/>
      <c r="AC371" s="175"/>
      <c r="AD371" s="175"/>
      <c r="AE371" s="175"/>
      <c r="AF371" s="175"/>
      <c r="AG371" s="175"/>
      <c r="AH371" s="175"/>
    </row>
    <row r="372" spans="1:34">
      <c r="A372" s="747"/>
      <c r="B372" s="747"/>
      <c r="Q372" s="175"/>
      <c r="R372" s="175"/>
      <c r="S372" s="175"/>
      <c r="T372" s="175"/>
      <c r="U372" s="175"/>
      <c r="V372" s="175"/>
      <c r="W372" s="175"/>
      <c r="X372" s="175"/>
      <c r="Y372" s="175"/>
      <c r="Z372" s="175"/>
      <c r="AA372" s="175"/>
      <c r="AB372" s="175"/>
      <c r="AC372" s="175"/>
      <c r="AD372" s="175"/>
      <c r="AE372" s="175"/>
      <c r="AF372" s="175"/>
      <c r="AG372" s="175"/>
      <c r="AH372" s="175"/>
    </row>
    <row r="373" spans="1:34">
      <c r="A373" s="747"/>
      <c r="B373" s="747"/>
      <c r="Q373" s="175"/>
      <c r="R373" s="175"/>
      <c r="S373" s="175"/>
      <c r="T373" s="175"/>
      <c r="U373" s="175"/>
      <c r="V373" s="175"/>
      <c r="W373" s="175"/>
      <c r="X373" s="175"/>
      <c r="Y373" s="175"/>
      <c r="Z373" s="175"/>
      <c r="AA373" s="175"/>
      <c r="AB373" s="175"/>
      <c r="AC373" s="175"/>
      <c r="AD373" s="175"/>
      <c r="AE373" s="175"/>
      <c r="AF373" s="175"/>
      <c r="AG373" s="175"/>
      <c r="AH373" s="175"/>
    </row>
    <row r="374" spans="1:34">
      <c r="A374" s="747"/>
      <c r="B374" s="747"/>
      <c r="Q374" s="175"/>
      <c r="R374" s="175"/>
      <c r="S374" s="175"/>
      <c r="T374" s="175"/>
      <c r="U374" s="175"/>
      <c r="V374" s="175"/>
      <c r="W374" s="175"/>
      <c r="X374" s="175"/>
      <c r="Y374" s="175"/>
      <c r="Z374" s="175"/>
      <c r="AA374" s="175"/>
      <c r="AB374" s="175"/>
      <c r="AC374" s="175"/>
      <c r="AD374" s="175"/>
      <c r="AE374" s="175"/>
      <c r="AF374" s="175"/>
      <c r="AG374" s="175"/>
      <c r="AH374" s="175"/>
    </row>
    <row r="375" spans="1:34">
      <c r="A375" s="747"/>
      <c r="B375" s="747"/>
      <c r="Q375" s="175"/>
      <c r="R375" s="175"/>
      <c r="S375" s="175"/>
      <c r="T375" s="175"/>
      <c r="U375" s="175"/>
      <c r="V375" s="175"/>
      <c r="W375" s="175"/>
      <c r="X375" s="175"/>
      <c r="Y375" s="175"/>
      <c r="Z375" s="175"/>
      <c r="AA375" s="175"/>
      <c r="AB375" s="175"/>
      <c r="AC375" s="175"/>
      <c r="AD375" s="175"/>
      <c r="AE375" s="175"/>
      <c r="AF375" s="175"/>
      <c r="AG375" s="175"/>
      <c r="AH375" s="175"/>
    </row>
    <row r="376" spans="1:34">
      <c r="A376" s="747"/>
      <c r="B376" s="747"/>
      <c r="Q376" s="175"/>
      <c r="R376" s="175"/>
      <c r="S376" s="175"/>
      <c r="T376" s="175"/>
      <c r="U376" s="175"/>
      <c r="V376" s="175"/>
      <c r="W376" s="175"/>
      <c r="X376" s="175"/>
      <c r="Y376" s="175"/>
      <c r="Z376" s="175"/>
      <c r="AA376" s="175"/>
      <c r="AB376" s="175"/>
      <c r="AC376" s="175"/>
      <c r="AD376" s="175"/>
      <c r="AE376" s="175"/>
      <c r="AF376" s="175"/>
      <c r="AG376" s="175"/>
      <c r="AH376" s="175"/>
    </row>
    <row r="377" spans="1:34">
      <c r="A377" s="747"/>
      <c r="B377" s="747"/>
      <c r="Q377" s="175"/>
      <c r="R377" s="175"/>
      <c r="S377" s="175"/>
      <c r="T377" s="175"/>
      <c r="U377" s="175"/>
      <c r="V377" s="175"/>
      <c r="W377" s="175"/>
      <c r="X377" s="175"/>
      <c r="Y377" s="175"/>
      <c r="Z377" s="175"/>
      <c r="AA377" s="175"/>
      <c r="AB377" s="175"/>
      <c r="AC377" s="175"/>
      <c r="AD377" s="175"/>
      <c r="AE377" s="175"/>
      <c r="AF377" s="175"/>
      <c r="AG377" s="175"/>
      <c r="AH377" s="175"/>
    </row>
    <row r="378" spans="1:34">
      <c r="A378" s="747"/>
      <c r="B378" s="747"/>
      <c r="Q378" s="175"/>
      <c r="R378" s="175"/>
      <c r="S378" s="175"/>
      <c r="T378" s="175"/>
      <c r="U378" s="175"/>
      <c r="V378" s="175"/>
      <c r="W378" s="175"/>
      <c r="X378" s="175"/>
      <c r="Y378" s="175"/>
      <c r="Z378" s="175"/>
      <c r="AA378" s="175"/>
      <c r="AB378" s="175"/>
      <c r="AC378" s="175"/>
      <c r="AD378" s="175"/>
      <c r="AE378" s="175"/>
      <c r="AF378" s="175"/>
      <c r="AG378" s="175"/>
      <c r="AH378" s="175"/>
    </row>
    <row r="379" spans="1:34">
      <c r="A379" s="747"/>
      <c r="B379" s="747"/>
      <c r="Q379" s="175"/>
      <c r="R379" s="175"/>
      <c r="S379" s="175"/>
      <c r="T379" s="175"/>
      <c r="U379" s="175"/>
      <c r="V379" s="175"/>
      <c r="W379" s="175"/>
      <c r="X379" s="175"/>
      <c r="Y379" s="175"/>
      <c r="Z379" s="175"/>
      <c r="AA379" s="175"/>
      <c r="AB379" s="175"/>
      <c r="AC379" s="175"/>
      <c r="AD379" s="175"/>
      <c r="AE379" s="175"/>
      <c r="AF379" s="175"/>
      <c r="AG379" s="175"/>
      <c r="AH379" s="175"/>
    </row>
    <row r="380" spans="1:34">
      <c r="A380" s="747"/>
      <c r="B380" s="747"/>
      <c r="Q380" s="175"/>
      <c r="R380" s="175"/>
      <c r="S380" s="175"/>
      <c r="T380" s="175"/>
      <c r="U380" s="175"/>
      <c r="V380" s="175"/>
      <c r="W380" s="175"/>
      <c r="X380" s="175"/>
      <c r="Y380" s="175"/>
      <c r="Z380" s="175"/>
      <c r="AA380" s="175"/>
      <c r="AB380" s="175"/>
      <c r="AC380" s="175"/>
      <c r="AD380" s="175"/>
      <c r="AE380" s="175"/>
      <c r="AF380" s="175"/>
      <c r="AG380" s="175"/>
      <c r="AH380" s="175"/>
    </row>
    <row r="381" spans="1:34">
      <c r="A381" s="747"/>
      <c r="B381" s="747"/>
      <c r="Q381" s="175"/>
      <c r="R381" s="175"/>
      <c r="S381" s="175"/>
      <c r="T381" s="175"/>
      <c r="U381" s="175"/>
      <c r="V381" s="175"/>
      <c r="W381" s="175"/>
      <c r="X381" s="175"/>
      <c r="Y381" s="175"/>
      <c r="Z381" s="175"/>
      <c r="AA381" s="175"/>
      <c r="AB381" s="175"/>
      <c r="AC381" s="175"/>
      <c r="AD381" s="175"/>
      <c r="AE381" s="175"/>
      <c r="AF381" s="175"/>
      <c r="AG381" s="175"/>
      <c r="AH381" s="175"/>
    </row>
    <row r="382" spans="1:34">
      <c r="A382" s="747"/>
      <c r="B382" s="747"/>
      <c r="Q382" s="175"/>
      <c r="R382" s="175"/>
      <c r="S382" s="175"/>
      <c r="T382" s="175"/>
      <c r="U382" s="175"/>
      <c r="V382" s="175"/>
      <c r="W382" s="175"/>
      <c r="X382" s="175"/>
      <c r="Y382" s="175"/>
      <c r="Z382" s="175"/>
      <c r="AA382" s="175"/>
      <c r="AB382" s="175"/>
      <c r="AC382" s="175"/>
      <c r="AD382" s="175"/>
      <c r="AE382" s="175"/>
      <c r="AF382" s="175"/>
      <c r="AG382" s="175"/>
      <c r="AH382" s="175"/>
    </row>
    <row r="383" spans="1:34">
      <c r="A383" s="747"/>
      <c r="B383" s="747"/>
      <c r="Q383" s="175"/>
      <c r="R383" s="175"/>
      <c r="S383" s="175"/>
      <c r="T383" s="175"/>
      <c r="U383" s="175"/>
      <c r="V383" s="175"/>
      <c r="W383" s="175"/>
      <c r="X383" s="175"/>
      <c r="Y383" s="175"/>
      <c r="Z383" s="175"/>
      <c r="AA383" s="175"/>
      <c r="AB383" s="175"/>
      <c r="AC383" s="175"/>
      <c r="AD383" s="175"/>
      <c r="AE383" s="175"/>
      <c r="AF383" s="175"/>
      <c r="AG383" s="175"/>
      <c r="AH383" s="175"/>
    </row>
    <row r="384" spans="1:34">
      <c r="A384" s="747"/>
      <c r="B384" s="747"/>
      <c r="Q384" s="175"/>
      <c r="R384" s="175"/>
      <c r="S384" s="175"/>
      <c r="T384" s="175"/>
      <c r="U384" s="175"/>
      <c r="V384" s="175"/>
      <c r="W384" s="175"/>
      <c r="X384" s="175"/>
      <c r="Y384" s="175"/>
      <c r="Z384" s="175"/>
      <c r="AA384" s="175"/>
      <c r="AB384" s="175"/>
      <c r="AC384" s="175"/>
      <c r="AD384" s="175"/>
      <c r="AE384" s="175"/>
      <c r="AF384" s="175"/>
      <c r="AG384" s="175"/>
      <c r="AH384" s="175"/>
    </row>
    <row r="385" spans="1:34">
      <c r="A385" s="747"/>
      <c r="B385" s="747"/>
      <c r="Q385" s="175"/>
      <c r="R385" s="175"/>
      <c r="S385" s="175"/>
      <c r="T385" s="175"/>
      <c r="U385" s="175"/>
      <c r="V385" s="175"/>
      <c r="W385" s="175"/>
      <c r="X385" s="175"/>
      <c r="Y385" s="175"/>
      <c r="Z385" s="175"/>
      <c r="AA385" s="175"/>
      <c r="AB385" s="175"/>
      <c r="AC385" s="175"/>
      <c r="AD385" s="175"/>
      <c r="AE385" s="175"/>
      <c r="AF385" s="175"/>
      <c r="AG385" s="175"/>
      <c r="AH385" s="175"/>
    </row>
    <row r="386" spans="1:34">
      <c r="A386" s="747"/>
      <c r="B386" s="747"/>
      <c r="Q386" s="175"/>
      <c r="R386" s="175"/>
      <c r="S386" s="175"/>
      <c r="T386" s="175"/>
      <c r="U386" s="175"/>
      <c r="V386" s="175"/>
      <c r="W386" s="175"/>
      <c r="X386" s="175"/>
      <c r="Y386" s="175"/>
      <c r="Z386" s="175"/>
      <c r="AA386" s="175"/>
      <c r="AB386" s="175"/>
      <c r="AC386" s="175"/>
      <c r="AD386" s="175"/>
      <c r="AE386" s="175"/>
      <c r="AF386" s="175"/>
      <c r="AG386" s="175"/>
      <c r="AH386" s="175"/>
    </row>
    <row r="387" spans="1:34">
      <c r="A387" s="747"/>
      <c r="B387" s="747"/>
      <c r="Q387" s="175"/>
      <c r="R387" s="175"/>
      <c r="S387" s="175"/>
      <c r="T387" s="175"/>
      <c r="U387" s="175"/>
      <c r="V387" s="175"/>
      <c r="W387" s="175"/>
      <c r="X387" s="175"/>
      <c r="Y387" s="175"/>
      <c r="Z387" s="175"/>
      <c r="AA387" s="175"/>
      <c r="AB387" s="175"/>
      <c r="AC387" s="175"/>
      <c r="AD387" s="175"/>
      <c r="AE387" s="175"/>
      <c r="AF387" s="175"/>
      <c r="AG387" s="175"/>
      <c r="AH387" s="175"/>
    </row>
    <row r="388" spans="1:34">
      <c r="A388" s="747"/>
      <c r="B388" s="747"/>
      <c r="Q388" s="175"/>
      <c r="R388" s="175"/>
      <c r="S388" s="175"/>
      <c r="T388" s="175"/>
      <c r="U388" s="175"/>
      <c r="V388" s="175"/>
      <c r="W388" s="175"/>
      <c r="X388" s="175"/>
      <c r="Y388" s="175"/>
      <c r="Z388" s="175"/>
      <c r="AA388" s="175"/>
      <c r="AB388" s="175"/>
      <c r="AC388" s="175"/>
      <c r="AD388" s="175"/>
      <c r="AE388" s="175"/>
      <c r="AF388" s="175"/>
      <c r="AG388" s="175"/>
      <c r="AH388" s="175"/>
    </row>
    <row r="389" spans="1:34">
      <c r="A389" s="747"/>
      <c r="B389" s="747"/>
      <c r="Q389" s="175"/>
      <c r="R389" s="175"/>
      <c r="S389" s="175"/>
      <c r="T389" s="175"/>
      <c r="U389" s="175"/>
      <c r="V389" s="175"/>
      <c r="W389" s="175"/>
      <c r="X389" s="175"/>
      <c r="Y389" s="175"/>
      <c r="Z389" s="175"/>
      <c r="AA389" s="175"/>
      <c r="AB389" s="175"/>
      <c r="AC389" s="175"/>
      <c r="AD389" s="175"/>
      <c r="AE389" s="175"/>
      <c r="AF389" s="175"/>
      <c r="AG389" s="175"/>
      <c r="AH389" s="175"/>
    </row>
    <row r="390" spans="1:34">
      <c r="A390" s="747"/>
      <c r="B390" s="747"/>
      <c r="Q390" s="175"/>
      <c r="R390" s="175"/>
      <c r="S390" s="175"/>
      <c r="T390" s="175"/>
      <c r="U390" s="175"/>
      <c r="V390" s="175"/>
      <c r="W390" s="175"/>
      <c r="X390" s="175"/>
      <c r="Y390" s="175"/>
      <c r="Z390" s="175"/>
      <c r="AA390" s="175"/>
      <c r="AB390" s="175"/>
      <c r="AC390" s="175"/>
      <c r="AD390" s="175"/>
      <c r="AE390" s="175"/>
      <c r="AF390" s="175"/>
      <c r="AG390" s="175"/>
      <c r="AH390" s="175"/>
    </row>
    <row r="391" spans="1:34">
      <c r="A391" s="747"/>
      <c r="B391" s="747"/>
      <c r="Q391" s="175"/>
      <c r="R391" s="175"/>
      <c r="S391" s="175"/>
      <c r="T391" s="175"/>
      <c r="U391" s="175"/>
      <c r="V391" s="175"/>
      <c r="W391" s="175"/>
      <c r="X391" s="175"/>
      <c r="Y391" s="175"/>
      <c r="Z391" s="175"/>
      <c r="AA391" s="175"/>
      <c r="AB391" s="175"/>
      <c r="AC391" s="175"/>
      <c r="AD391" s="175"/>
      <c r="AE391" s="175"/>
      <c r="AF391" s="175"/>
      <c r="AG391" s="175"/>
      <c r="AH391" s="175"/>
    </row>
    <row r="392" spans="1:34">
      <c r="A392" s="747"/>
      <c r="B392" s="747"/>
      <c r="Q392" s="175"/>
      <c r="R392" s="175"/>
      <c r="S392" s="175"/>
      <c r="T392" s="175"/>
      <c r="U392" s="175"/>
      <c r="V392" s="175"/>
      <c r="W392" s="175"/>
      <c r="X392" s="175"/>
      <c r="Y392" s="175"/>
      <c r="Z392" s="175"/>
      <c r="AA392" s="175"/>
      <c r="AB392" s="175"/>
      <c r="AC392" s="175"/>
      <c r="AD392" s="175"/>
      <c r="AE392" s="175"/>
      <c r="AF392" s="175"/>
      <c r="AG392" s="175"/>
      <c r="AH392" s="175"/>
    </row>
    <row r="393" spans="1:34">
      <c r="A393" s="747"/>
      <c r="B393" s="747"/>
      <c r="Q393" s="175"/>
      <c r="R393" s="175"/>
      <c r="S393" s="175"/>
      <c r="T393" s="175"/>
      <c r="U393" s="175"/>
      <c r="V393" s="175"/>
      <c r="W393" s="175"/>
      <c r="X393" s="175"/>
      <c r="Y393" s="175"/>
      <c r="Z393" s="175"/>
      <c r="AA393" s="175"/>
      <c r="AB393" s="175"/>
      <c r="AC393" s="175"/>
      <c r="AD393" s="175"/>
      <c r="AE393" s="175"/>
      <c r="AF393" s="175"/>
      <c r="AG393" s="175"/>
      <c r="AH393" s="175"/>
    </row>
    <row r="394" spans="1:34">
      <c r="A394" s="747"/>
      <c r="B394" s="747"/>
      <c r="Q394" s="175"/>
      <c r="R394" s="175"/>
      <c r="S394" s="175"/>
      <c r="T394" s="175"/>
      <c r="U394" s="175"/>
      <c r="V394" s="175"/>
      <c r="W394" s="175"/>
      <c r="X394" s="175"/>
      <c r="Y394" s="175"/>
      <c r="Z394" s="175"/>
      <c r="AA394" s="175"/>
      <c r="AB394" s="175"/>
      <c r="AC394" s="175"/>
      <c r="AD394" s="175"/>
      <c r="AE394" s="175"/>
      <c r="AF394" s="175"/>
      <c r="AG394" s="175"/>
      <c r="AH394" s="175"/>
    </row>
    <row r="395" spans="1:34">
      <c r="A395" s="747"/>
      <c r="B395" s="747"/>
      <c r="Q395" s="175"/>
      <c r="R395" s="175"/>
      <c r="S395" s="175"/>
      <c r="T395" s="175"/>
      <c r="U395" s="175"/>
      <c r="V395" s="175"/>
      <c r="W395" s="175"/>
      <c r="X395" s="175"/>
      <c r="Y395" s="175"/>
      <c r="Z395" s="175"/>
      <c r="AA395" s="175"/>
      <c r="AB395" s="175"/>
      <c r="AC395" s="175"/>
      <c r="AD395" s="175"/>
      <c r="AE395" s="175"/>
      <c r="AF395" s="175"/>
      <c r="AG395" s="175"/>
      <c r="AH395" s="175"/>
    </row>
    <row r="396" spans="1:34">
      <c r="A396" s="747"/>
      <c r="B396" s="747"/>
      <c r="Q396" s="175"/>
      <c r="R396" s="175"/>
      <c r="S396" s="175"/>
      <c r="T396" s="175"/>
      <c r="U396" s="175"/>
      <c r="V396" s="175"/>
      <c r="W396" s="175"/>
      <c r="X396" s="175"/>
      <c r="Y396" s="175"/>
      <c r="Z396" s="175"/>
      <c r="AA396" s="175"/>
      <c r="AB396" s="175"/>
      <c r="AC396" s="175"/>
      <c r="AD396" s="175"/>
      <c r="AE396" s="175"/>
      <c r="AF396" s="175"/>
      <c r="AG396" s="175"/>
      <c r="AH396" s="175"/>
    </row>
    <row r="397" spans="1:34">
      <c r="A397" s="747"/>
      <c r="B397" s="747"/>
      <c r="Q397" s="175"/>
      <c r="R397" s="175"/>
      <c r="S397" s="175"/>
      <c r="T397" s="175"/>
      <c r="U397" s="175"/>
      <c r="V397" s="175"/>
      <c r="W397" s="175"/>
      <c r="X397" s="175"/>
      <c r="Y397" s="175"/>
      <c r="Z397" s="175"/>
      <c r="AA397" s="175"/>
      <c r="AB397" s="175"/>
      <c r="AC397" s="175"/>
      <c r="AD397" s="175"/>
      <c r="AE397" s="175"/>
      <c r="AF397" s="175"/>
      <c r="AG397" s="175"/>
      <c r="AH397" s="175"/>
    </row>
    <row r="398" spans="1:34">
      <c r="A398" s="747"/>
      <c r="B398" s="747"/>
      <c r="Q398" s="175"/>
      <c r="R398" s="175"/>
      <c r="S398" s="175"/>
      <c r="T398" s="175"/>
      <c r="U398" s="175"/>
      <c r="V398" s="175"/>
      <c r="W398" s="175"/>
      <c r="X398" s="175"/>
      <c r="Y398" s="175"/>
      <c r="Z398" s="175"/>
      <c r="AA398" s="175"/>
      <c r="AB398" s="175"/>
      <c r="AC398" s="175"/>
      <c r="AD398" s="175"/>
      <c r="AE398" s="175"/>
      <c r="AF398" s="175"/>
      <c r="AG398" s="175"/>
      <c r="AH398" s="175"/>
    </row>
    <row r="399" spans="1:34">
      <c r="A399" s="747"/>
      <c r="B399" s="747"/>
      <c r="Q399" s="175"/>
      <c r="R399" s="175"/>
      <c r="S399" s="175"/>
      <c r="T399" s="175"/>
      <c r="U399" s="175"/>
      <c r="V399" s="175"/>
      <c r="W399" s="175"/>
      <c r="X399" s="175"/>
      <c r="Y399" s="175"/>
      <c r="Z399" s="175"/>
      <c r="AA399" s="175"/>
      <c r="AB399" s="175"/>
      <c r="AC399" s="175"/>
      <c r="AD399" s="175"/>
      <c r="AE399" s="175"/>
      <c r="AF399" s="175"/>
      <c r="AG399" s="175"/>
      <c r="AH399" s="175"/>
    </row>
    <row r="400" spans="1:34">
      <c r="A400" s="747"/>
      <c r="B400" s="747"/>
      <c r="Q400" s="175"/>
      <c r="R400" s="175"/>
      <c r="S400" s="175"/>
      <c r="T400" s="175"/>
      <c r="U400" s="175"/>
      <c r="V400" s="175"/>
      <c r="W400" s="175"/>
      <c r="X400" s="175"/>
      <c r="Y400" s="175"/>
      <c r="Z400" s="175"/>
      <c r="AA400" s="175"/>
      <c r="AB400" s="175"/>
      <c r="AC400" s="175"/>
      <c r="AD400" s="175"/>
      <c r="AE400" s="175"/>
      <c r="AF400" s="175"/>
      <c r="AG400" s="175"/>
      <c r="AH400" s="175"/>
    </row>
    <row r="401" spans="1:34">
      <c r="A401" s="747"/>
      <c r="B401" s="747"/>
      <c r="Q401" s="175"/>
      <c r="R401" s="175"/>
      <c r="S401" s="175"/>
      <c r="T401" s="175"/>
      <c r="U401" s="175"/>
      <c r="V401" s="175"/>
      <c r="W401" s="175"/>
      <c r="X401" s="175"/>
      <c r="Y401" s="175"/>
      <c r="Z401" s="175"/>
      <c r="AA401" s="175"/>
      <c r="AB401" s="175"/>
      <c r="AC401" s="175"/>
      <c r="AD401" s="175"/>
      <c r="AE401" s="175"/>
      <c r="AF401" s="175"/>
      <c r="AG401" s="175"/>
      <c r="AH401" s="175"/>
    </row>
    <row r="402" spans="1:34">
      <c r="A402" s="747"/>
      <c r="B402" s="747"/>
      <c r="Q402" s="175"/>
      <c r="R402" s="175"/>
      <c r="S402" s="175"/>
      <c r="T402" s="175"/>
      <c r="U402" s="175"/>
      <c r="V402" s="175"/>
      <c r="W402" s="175"/>
      <c r="X402" s="175"/>
      <c r="Y402" s="175"/>
      <c r="Z402" s="175"/>
      <c r="AA402" s="175"/>
      <c r="AB402" s="175"/>
      <c r="AC402" s="175"/>
      <c r="AD402" s="175"/>
      <c r="AE402" s="175"/>
      <c r="AF402" s="175"/>
      <c r="AG402" s="175"/>
      <c r="AH402" s="175"/>
    </row>
    <row r="403" spans="1:34">
      <c r="A403" s="747"/>
      <c r="B403" s="747"/>
      <c r="Q403" s="175"/>
      <c r="R403" s="175"/>
      <c r="S403" s="175"/>
      <c r="T403" s="175"/>
      <c r="U403" s="175"/>
      <c r="V403" s="175"/>
      <c r="W403" s="175"/>
      <c r="X403" s="175"/>
      <c r="Y403" s="175"/>
      <c r="Z403" s="175"/>
      <c r="AA403" s="175"/>
      <c r="AB403" s="175"/>
      <c r="AC403" s="175"/>
      <c r="AD403" s="175"/>
      <c r="AE403" s="175"/>
      <c r="AF403" s="175"/>
      <c r="AG403" s="175"/>
      <c r="AH403" s="175"/>
    </row>
    <row r="404" spans="1:34">
      <c r="A404" s="747"/>
      <c r="B404" s="747"/>
      <c r="Q404" s="175"/>
      <c r="R404" s="175"/>
      <c r="S404" s="175"/>
      <c r="T404" s="175"/>
      <c r="U404" s="175"/>
      <c r="V404" s="175"/>
      <c r="W404" s="175"/>
      <c r="X404" s="175"/>
      <c r="Y404" s="175"/>
      <c r="Z404" s="175"/>
      <c r="AA404" s="175"/>
      <c r="AB404" s="175"/>
      <c r="AC404" s="175"/>
      <c r="AD404" s="175"/>
      <c r="AE404" s="175"/>
      <c r="AF404" s="175"/>
      <c r="AG404" s="175"/>
      <c r="AH404" s="175"/>
    </row>
    <row r="405" spans="1:34">
      <c r="A405" s="747"/>
      <c r="B405" s="747"/>
      <c r="Q405" s="175"/>
      <c r="R405" s="175"/>
      <c r="S405" s="175"/>
      <c r="T405" s="175"/>
      <c r="U405" s="175"/>
      <c r="V405" s="175"/>
      <c r="W405" s="175"/>
      <c r="X405" s="175"/>
      <c r="Y405" s="175"/>
      <c r="Z405" s="175"/>
      <c r="AA405" s="175"/>
      <c r="AB405" s="175"/>
      <c r="AC405" s="175"/>
      <c r="AD405" s="175"/>
      <c r="AE405" s="175"/>
      <c r="AF405" s="175"/>
      <c r="AG405" s="175"/>
      <c r="AH405" s="175"/>
    </row>
    <row r="406" spans="1:34">
      <c r="A406" s="747"/>
      <c r="B406" s="747"/>
      <c r="Q406" s="175"/>
      <c r="R406" s="175"/>
      <c r="S406" s="175"/>
      <c r="T406" s="175"/>
      <c r="U406" s="175"/>
      <c r="V406" s="175"/>
      <c r="W406" s="175"/>
      <c r="X406" s="175"/>
      <c r="Y406" s="175"/>
      <c r="Z406" s="175"/>
      <c r="AA406" s="175"/>
      <c r="AB406" s="175"/>
      <c r="AC406" s="175"/>
      <c r="AD406" s="175"/>
      <c r="AE406" s="175"/>
      <c r="AF406" s="175"/>
      <c r="AG406" s="175"/>
      <c r="AH406" s="175"/>
    </row>
    <row r="407" spans="1:34">
      <c r="A407" s="747"/>
      <c r="B407" s="747"/>
      <c r="Q407" s="175"/>
      <c r="R407" s="175"/>
      <c r="S407" s="175"/>
      <c r="T407" s="175"/>
      <c r="U407" s="175"/>
      <c r="V407" s="175"/>
      <c r="W407" s="175"/>
      <c r="X407" s="175"/>
      <c r="Y407" s="175"/>
      <c r="Z407" s="175"/>
      <c r="AA407" s="175"/>
      <c r="AB407" s="175"/>
      <c r="AC407" s="175"/>
      <c r="AD407" s="175"/>
      <c r="AE407" s="175"/>
      <c r="AF407" s="175"/>
      <c r="AG407" s="175"/>
      <c r="AH407" s="175"/>
    </row>
    <row r="408" spans="1:34">
      <c r="A408" s="747"/>
      <c r="B408" s="747"/>
      <c r="Q408" s="175"/>
      <c r="R408" s="175"/>
      <c r="S408" s="175"/>
      <c r="T408" s="175"/>
      <c r="U408" s="175"/>
      <c r="V408" s="175"/>
      <c r="W408" s="175"/>
      <c r="X408" s="175"/>
      <c r="Y408" s="175"/>
      <c r="Z408" s="175"/>
      <c r="AA408" s="175"/>
      <c r="AB408" s="175"/>
      <c r="AC408" s="175"/>
      <c r="AD408" s="175"/>
      <c r="AE408" s="175"/>
      <c r="AF408" s="175"/>
      <c r="AG408" s="175"/>
      <c r="AH408" s="175"/>
    </row>
    <row r="409" spans="1:34">
      <c r="A409" s="747"/>
      <c r="B409" s="747"/>
      <c r="Q409" s="175"/>
      <c r="R409" s="175"/>
      <c r="S409" s="175"/>
      <c r="T409" s="175"/>
      <c r="U409" s="175"/>
      <c r="V409" s="175"/>
      <c r="W409" s="175"/>
      <c r="X409" s="175"/>
      <c r="Y409" s="175"/>
      <c r="Z409" s="175"/>
      <c r="AA409" s="175"/>
      <c r="AB409" s="175"/>
      <c r="AC409" s="175"/>
      <c r="AD409" s="175"/>
      <c r="AE409" s="175"/>
      <c r="AF409" s="175"/>
      <c r="AG409" s="175"/>
      <c r="AH409" s="175"/>
    </row>
    <row r="410" spans="1:34">
      <c r="A410" s="747"/>
      <c r="B410" s="747"/>
      <c r="Q410" s="175"/>
      <c r="R410" s="175"/>
      <c r="S410" s="175"/>
      <c r="T410" s="175"/>
      <c r="U410" s="175"/>
      <c r="V410" s="175"/>
      <c r="W410" s="175"/>
      <c r="X410" s="175"/>
      <c r="Y410" s="175"/>
      <c r="Z410" s="175"/>
      <c r="AA410" s="175"/>
      <c r="AB410" s="175"/>
      <c r="AC410" s="175"/>
      <c r="AD410" s="175"/>
      <c r="AE410" s="175"/>
      <c r="AF410" s="175"/>
      <c r="AG410" s="175"/>
      <c r="AH410" s="175"/>
    </row>
    <row r="411" spans="1:34">
      <c r="A411" s="747"/>
      <c r="B411" s="747"/>
      <c r="Q411" s="175"/>
      <c r="R411" s="175"/>
      <c r="S411" s="175"/>
      <c r="T411" s="175"/>
      <c r="U411" s="175"/>
      <c r="V411" s="175"/>
      <c r="W411" s="175"/>
      <c r="X411" s="175"/>
      <c r="Y411" s="175"/>
      <c r="Z411" s="175"/>
      <c r="AA411" s="175"/>
      <c r="AB411" s="175"/>
      <c r="AC411" s="175"/>
      <c r="AD411" s="175"/>
      <c r="AE411" s="175"/>
      <c r="AF411" s="175"/>
      <c r="AG411" s="175"/>
      <c r="AH411" s="175"/>
    </row>
    <row r="412" spans="1:34">
      <c r="A412" s="747"/>
      <c r="B412" s="747"/>
      <c r="Q412" s="175"/>
      <c r="R412" s="175"/>
      <c r="S412" s="175"/>
      <c r="T412" s="175"/>
      <c r="U412" s="175"/>
      <c r="V412" s="175"/>
      <c r="W412" s="175"/>
      <c r="X412" s="175"/>
      <c r="Y412" s="175"/>
      <c r="Z412" s="175"/>
      <c r="AA412" s="175"/>
      <c r="AB412" s="175"/>
      <c r="AC412" s="175"/>
      <c r="AD412" s="175"/>
      <c r="AE412" s="175"/>
      <c r="AF412" s="175"/>
      <c r="AG412" s="175"/>
      <c r="AH412" s="175"/>
    </row>
    <row r="413" spans="1:34">
      <c r="A413" s="747"/>
      <c r="B413" s="747"/>
      <c r="Q413" s="175"/>
      <c r="R413" s="175"/>
      <c r="S413" s="175"/>
      <c r="T413" s="175"/>
      <c r="U413" s="175"/>
      <c r="V413" s="175"/>
      <c r="W413" s="175"/>
      <c r="X413" s="175"/>
      <c r="Y413" s="175"/>
      <c r="Z413" s="175"/>
      <c r="AA413" s="175"/>
      <c r="AB413" s="175"/>
      <c r="AC413" s="175"/>
      <c r="AD413" s="175"/>
      <c r="AE413" s="175"/>
      <c r="AF413" s="175"/>
      <c r="AG413" s="175"/>
      <c r="AH413" s="175"/>
    </row>
    <row r="414" spans="1:34">
      <c r="A414" s="747"/>
      <c r="B414" s="747"/>
      <c r="Q414" s="175"/>
      <c r="R414" s="175"/>
      <c r="S414" s="175"/>
      <c r="T414" s="175"/>
      <c r="U414" s="175"/>
      <c r="V414" s="175"/>
      <c r="W414" s="175"/>
      <c r="X414" s="175"/>
      <c r="Y414" s="175"/>
      <c r="Z414" s="175"/>
      <c r="AA414" s="175"/>
      <c r="AB414" s="175"/>
      <c r="AC414" s="175"/>
      <c r="AD414" s="175"/>
      <c r="AE414" s="175"/>
      <c r="AF414" s="175"/>
      <c r="AG414" s="175"/>
      <c r="AH414" s="175"/>
    </row>
    <row r="415" spans="1:34">
      <c r="A415" s="747"/>
      <c r="B415" s="747"/>
      <c r="Q415" s="175"/>
      <c r="R415" s="175"/>
      <c r="S415" s="175"/>
      <c r="T415" s="175"/>
      <c r="U415" s="175"/>
      <c r="V415" s="175"/>
      <c r="W415" s="175"/>
      <c r="X415" s="175"/>
      <c r="Y415" s="175"/>
      <c r="Z415" s="175"/>
      <c r="AA415" s="175"/>
      <c r="AB415" s="175"/>
      <c r="AC415" s="175"/>
      <c r="AD415" s="175"/>
      <c r="AE415" s="175"/>
      <c r="AF415" s="175"/>
      <c r="AG415" s="175"/>
      <c r="AH415" s="175"/>
    </row>
    <row r="416" spans="1:34">
      <c r="A416" s="747"/>
      <c r="B416" s="747"/>
      <c r="Q416" s="175"/>
      <c r="R416" s="175"/>
      <c r="S416" s="175"/>
      <c r="T416" s="175"/>
      <c r="U416" s="175"/>
      <c r="V416" s="175"/>
      <c r="W416" s="175"/>
      <c r="X416" s="175"/>
      <c r="Y416" s="175"/>
      <c r="Z416" s="175"/>
      <c r="AA416" s="175"/>
      <c r="AB416" s="175"/>
      <c r="AC416" s="175"/>
      <c r="AD416" s="175"/>
      <c r="AE416" s="175"/>
      <c r="AF416" s="175"/>
      <c r="AG416" s="175"/>
      <c r="AH416" s="175"/>
    </row>
    <row r="417" spans="1:34">
      <c r="A417" s="747"/>
      <c r="B417" s="747"/>
      <c r="Q417" s="175"/>
      <c r="R417" s="175"/>
      <c r="S417" s="175"/>
      <c r="T417" s="175"/>
      <c r="U417" s="175"/>
      <c r="V417" s="175"/>
      <c r="W417" s="175"/>
      <c r="X417" s="175"/>
      <c r="Y417" s="175"/>
      <c r="Z417" s="175"/>
      <c r="AA417" s="175"/>
      <c r="AB417" s="175"/>
      <c r="AC417" s="175"/>
      <c r="AD417" s="175"/>
      <c r="AE417" s="175"/>
      <c r="AF417" s="175"/>
      <c r="AG417" s="175"/>
      <c r="AH417" s="175"/>
    </row>
    <row r="418" spans="1:34">
      <c r="A418" s="747"/>
      <c r="B418" s="747"/>
      <c r="Q418" s="175"/>
      <c r="R418" s="175"/>
      <c r="S418" s="175"/>
      <c r="T418" s="175"/>
      <c r="U418" s="175"/>
      <c r="V418" s="175"/>
      <c r="W418" s="175"/>
      <c r="X418" s="175"/>
      <c r="Y418" s="175"/>
      <c r="Z418" s="175"/>
      <c r="AA418" s="175"/>
      <c r="AB418" s="175"/>
      <c r="AC418" s="175"/>
      <c r="AD418" s="175"/>
      <c r="AE418" s="175"/>
      <c r="AF418" s="175"/>
      <c r="AG418" s="175"/>
      <c r="AH418" s="175"/>
    </row>
    <row r="419" spans="1:34">
      <c r="A419" s="747"/>
      <c r="B419" s="747"/>
      <c r="Q419" s="175"/>
      <c r="R419" s="175"/>
      <c r="S419" s="175"/>
      <c r="T419" s="175"/>
      <c r="U419" s="175"/>
      <c r="V419" s="175"/>
      <c r="W419" s="175"/>
      <c r="X419" s="175"/>
      <c r="Y419" s="175"/>
      <c r="Z419" s="175"/>
      <c r="AA419" s="175"/>
      <c r="AB419" s="175"/>
      <c r="AC419" s="175"/>
      <c r="AD419" s="175"/>
      <c r="AE419" s="175"/>
      <c r="AF419" s="175"/>
      <c r="AG419" s="175"/>
      <c r="AH419" s="175"/>
    </row>
    <row r="420" spans="1:34">
      <c r="A420" s="747"/>
      <c r="B420" s="747"/>
      <c r="Q420" s="175"/>
      <c r="R420" s="175"/>
      <c r="S420" s="175"/>
      <c r="T420" s="175"/>
      <c r="U420" s="175"/>
      <c r="V420" s="175"/>
      <c r="W420" s="175"/>
      <c r="X420" s="175"/>
      <c r="Y420" s="175"/>
      <c r="Z420" s="175"/>
      <c r="AA420" s="175"/>
      <c r="AB420" s="175"/>
      <c r="AC420" s="175"/>
      <c r="AD420" s="175"/>
      <c r="AE420" s="175"/>
      <c r="AF420" s="175"/>
      <c r="AG420" s="175"/>
      <c r="AH420" s="175"/>
    </row>
    <row r="421" spans="1:34">
      <c r="A421" s="747"/>
      <c r="B421" s="747"/>
      <c r="Q421" s="175"/>
      <c r="R421" s="175"/>
      <c r="S421" s="175"/>
      <c r="T421" s="175"/>
      <c r="U421" s="175"/>
      <c r="V421" s="175"/>
      <c r="W421" s="175"/>
      <c r="X421" s="175"/>
      <c r="Y421" s="175"/>
      <c r="Z421" s="175"/>
      <c r="AA421" s="175"/>
      <c r="AB421" s="175"/>
      <c r="AC421" s="175"/>
      <c r="AD421" s="175"/>
      <c r="AE421" s="175"/>
      <c r="AF421" s="175"/>
      <c r="AG421" s="175"/>
      <c r="AH421" s="175"/>
    </row>
    <row r="422" spans="1:34">
      <c r="A422" s="747"/>
      <c r="B422" s="747"/>
      <c r="Q422" s="175"/>
      <c r="R422" s="175"/>
      <c r="S422" s="175"/>
      <c r="T422" s="175"/>
      <c r="U422" s="175"/>
      <c r="V422" s="175"/>
      <c r="W422" s="175"/>
      <c r="X422" s="175"/>
      <c r="Y422" s="175"/>
      <c r="Z422" s="175"/>
      <c r="AA422" s="175"/>
      <c r="AB422" s="175"/>
      <c r="AC422" s="175"/>
      <c r="AD422" s="175"/>
      <c r="AE422" s="175"/>
      <c r="AF422" s="175"/>
      <c r="AG422" s="175"/>
      <c r="AH422" s="175"/>
    </row>
    <row r="423" spans="1:34">
      <c r="A423" s="747"/>
      <c r="B423" s="747"/>
      <c r="Q423" s="175"/>
      <c r="R423" s="175"/>
      <c r="S423" s="175"/>
      <c r="T423" s="175"/>
      <c r="U423" s="175"/>
      <c r="V423" s="175"/>
      <c r="W423" s="175"/>
      <c r="X423" s="175"/>
      <c r="Y423" s="175"/>
      <c r="Z423" s="175"/>
      <c r="AA423" s="175"/>
      <c r="AB423" s="175"/>
      <c r="AC423" s="175"/>
      <c r="AD423" s="175"/>
      <c r="AE423" s="175"/>
      <c r="AF423" s="175"/>
      <c r="AG423" s="175"/>
      <c r="AH423" s="175"/>
    </row>
    <row r="424" spans="1:34">
      <c r="A424" s="747"/>
      <c r="B424" s="747"/>
      <c r="Q424" s="175"/>
      <c r="R424" s="175"/>
      <c r="S424" s="175"/>
      <c r="T424" s="175"/>
      <c r="U424" s="175"/>
      <c r="V424" s="175"/>
      <c r="W424" s="175"/>
      <c r="X424" s="175"/>
      <c r="Y424" s="175"/>
      <c r="Z424" s="175"/>
      <c r="AA424" s="175"/>
      <c r="AB424" s="175"/>
      <c r="AC424" s="175"/>
      <c r="AD424" s="175"/>
      <c r="AE424" s="175"/>
      <c r="AF424" s="175"/>
      <c r="AG424" s="175"/>
      <c r="AH424" s="175"/>
    </row>
    <row r="425" spans="1:34">
      <c r="A425" s="747"/>
      <c r="B425" s="747"/>
      <c r="Q425" s="175"/>
      <c r="R425" s="175"/>
      <c r="S425" s="175"/>
      <c r="T425" s="175"/>
      <c r="U425" s="175"/>
      <c r="V425" s="175"/>
      <c r="W425" s="175"/>
      <c r="X425" s="175"/>
      <c r="Y425" s="175"/>
      <c r="Z425" s="175"/>
      <c r="AA425" s="175"/>
      <c r="AB425" s="175"/>
      <c r="AC425" s="175"/>
      <c r="AD425" s="175"/>
      <c r="AE425" s="175"/>
      <c r="AF425" s="175"/>
      <c r="AG425" s="175"/>
      <c r="AH425" s="175"/>
    </row>
    <row r="426" spans="1:34">
      <c r="A426" s="747"/>
      <c r="B426" s="747"/>
      <c r="Q426" s="175"/>
      <c r="R426" s="175"/>
      <c r="S426" s="175"/>
      <c r="T426" s="175"/>
      <c r="U426" s="175"/>
      <c r="V426" s="175"/>
      <c r="W426" s="175"/>
      <c r="X426" s="175"/>
      <c r="Y426" s="175"/>
      <c r="Z426" s="175"/>
      <c r="AA426" s="175"/>
      <c r="AB426" s="175"/>
      <c r="AC426" s="175"/>
      <c r="AD426" s="175"/>
      <c r="AE426" s="175"/>
      <c r="AF426" s="175"/>
      <c r="AG426" s="175"/>
      <c r="AH426" s="175"/>
    </row>
    <row r="427" spans="1:34">
      <c r="A427" s="747"/>
      <c r="B427" s="747"/>
      <c r="Q427" s="175"/>
      <c r="R427" s="175"/>
      <c r="S427" s="175"/>
      <c r="T427" s="175"/>
      <c r="U427" s="175"/>
      <c r="V427" s="175"/>
      <c r="W427" s="175"/>
      <c r="X427" s="175"/>
      <c r="Y427" s="175"/>
      <c r="Z427" s="175"/>
      <c r="AA427" s="175"/>
      <c r="AB427" s="175"/>
      <c r="AC427" s="175"/>
      <c r="AD427" s="175"/>
      <c r="AE427" s="175"/>
      <c r="AF427" s="175"/>
      <c r="AG427" s="175"/>
      <c r="AH427" s="175"/>
    </row>
    <row r="428" spans="1:34">
      <c r="A428" s="747"/>
      <c r="B428" s="747"/>
      <c r="Q428" s="175"/>
      <c r="R428" s="175"/>
      <c r="S428" s="175"/>
      <c r="T428" s="175"/>
      <c r="U428" s="175"/>
      <c r="V428" s="175"/>
      <c r="W428" s="175"/>
      <c r="X428" s="175"/>
      <c r="Y428" s="175"/>
      <c r="Z428" s="175"/>
      <c r="AA428" s="175"/>
      <c r="AB428" s="175"/>
      <c r="AC428" s="175"/>
      <c r="AD428" s="175"/>
      <c r="AE428" s="175"/>
      <c r="AF428" s="175"/>
      <c r="AG428" s="175"/>
      <c r="AH428" s="175"/>
    </row>
    <row r="429" spans="1:34">
      <c r="A429" s="747"/>
      <c r="B429" s="747"/>
      <c r="Q429" s="175"/>
      <c r="R429" s="175"/>
      <c r="S429" s="175"/>
      <c r="T429" s="175"/>
      <c r="U429" s="175"/>
      <c r="V429" s="175"/>
      <c r="W429" s="175"/>
      <c r="X429" s="175"/>
      <c r="Y429" s="175"/>
      <c r="Z429" s="175"/>
      <c r="AA429" s="175"/>
      <c r="AB429" s="175"/>
      <c r="AC429" s="175"/>
      <c r="AD429" s="175"/>
      <c r="AE429" s="175"/>
      <c r="AF429" s="175"/>
      <c r="AG429" s="175"/>
      <c r="AH429" s="175"/>
    </row>
    <row r="430" spans="1:34">
      <c r="A430" s="747"/>
      <c r="B430" s="747"/>
      <c r="Q430" s="175"/>
      <c r="R430" s="175"/>
      <c r="S430" s="175"/>
      <c r="T430" s="175"/>
      <c r="U430" s="175"/>
      <c r="V430" s="175"/>
      <c r="W430" s="175"/>
      <c r="X430" s="175"/>
      <c r="Y430" s="175"/>
      <c r="Z430" s="175"/>
      <c r="AA430" s="175"/>
      <c r="AB430" s="175"/>
      <c r="AC430" s="175"/>
      <c r="AD430" s="175"/>
      <c r="AE430" s="175"/>
      <c r="AF430" s="175"/>
      <c r="AG430" s="175"/>
      <c r="AH430" s="175"/>
    </row>
    <row r="431" spans="1:34">
      <c r="A431" s="747"/>
      <c r="B431" s="747"/>
      <c r="Q431" s="175"/>
      <c r="R431" s="175"/>
      <c r="S431" s="175"/>
      <c r="T431" s="175"/>
      <c r="U431" s="175"/>
      <c r="V431" s="175"/>
      <c r="W431" s="175"/>
      <c r="X431" s="175"/>
      <c r="Y431" s="175"/>
      <c r="Z431" s="175"/>
      <c r="AA431" s="175"/>
      <c r="AB431" s="175"/>
      <c r="AC431" s="175"/>
      <c r="AD431" s="175"/>
      <c r="AE431" s="175"/>
      <c r="AF431" s="175"/>
      <c r="AG431" s="175"/>
      <c r="AH431" s="175"/>
    </row>
    <row r="432" spans="1:34">
      <c r="A432" s="747"/>
      <c r="B432" s="747"/>
      <c r="Q432" s="175"/>
      <c r="R432" s="175"/>
      <c r="S432" s="175"/>
      <c r="T432" s="175"/>
      <c r="U432" s="175"/>
      <c r="V432" s="175"/>
      <c r="W432" s="175"/>
      <c r="X432" s="175"/>
      <c r="Y432" s="175"/>
      <c r="Z432" s="175"/>
      <c r="AA432" s="175"/>
      <c r="AB432" s="175"/>
      <c r="AC432" s="175"/>
      <c r="AD432" s="175"/>
      <c r="AE432" s="175"/>
      <c r="AF432" s="175"/>
      <c r="AG432" s="175"/>
      <c r="AH432" s="175"/>
    </row>
    <row r="433" spans="1:34">
      <c r="A433" s="747"/>
      <c r="B433" s="747"/>
      <c r="Q433" s="175"/>
      <c r="R433" s="175"/>
      <c r="S433" s="175"/>
      <c r="T433" s="175"/>
      <c r="U433" s="175"/>
      <c r="V433" s="175"/>
      <c r="W433" s="175"/>
      <c r="X433" s="175"/>
      <c r="Y433" s="175"/>
      <c r="Z433" s="175"/>
      <c r="AA433" s="175"/>
      <c r="AB433" s="175"/>
      <c r="AC433" s="175"/>
      <c r="AD433" s="175"/>
      <c r="AE433" s="175"/>
      <c r="AF433" s="175"/>
      <c r="AG433" s="175"/>
      <c r="AH433" s="175"/>
    </row>
    <row r="434" spans="1:34">
      <c r="A434" s="747"/>
      <c r="B434" s="747"/>
      <c r="Q434" s="175"/>
      <c r="R434" s="175"/>
      <c r="S434" s="175"/>
      <c r="T434" s="175"/>
      <c r="U434" s="175"/>
      <c r="V434" s="175"/>
      <c r="W434" s="175"/>
      <c r="X434" s="175"/>
      <c r="Y434" s="175"/>
      <c r="Z434" s="175"/>
      <c r="AA434" s="175"/>
      <c r="AB434" s="175"/>
      <c r="AC434" s="175"/>
      <c r="AD434" s="175"/>
      <c r="AE434" s="175"/>
      <c r="AF434" s="175"/>
      <c r="AG434" s="175"/>
      <c r="AH434" s="175"/>
    </row>
    <row r="435" spans="1:34">
      <c r="A435" s="747"/>
      <c r="B435" s="747"/>
      <c r="Q435" s="175"/>
      <c r="R435" s="175"/>
      <c r="S435" s="175"/>
      <c r="T435" s="175"/>
      <c r="U435" s="175"/>
      <c r="V435" s="175"/>
      <c r="W435" s="175"/>
      <c r="X435" s="175"/>
      <c r="Y435" s="175"/>
      <c r="Z435" s="175"/>
      <c r="AA435" s="175"/>
      <c r="AB435" s="175"/>
      <c r="AC435" s="175"/>
      <c r="AD435" s="175"/>
      <c r="AE435" s="175"/>
      <c r="AF435" s="175"/>
      <c r="AG435" s="175"/>
      <c r="AH435" s="175"/>
    </row>
    <row r="436" spans="1:34">
      <c r="A436" s="747"/>
      <c r="B436" s="747"/>
      <c r="Q436" s="175"/>
      <c r="R436" s="175"/>
      <c r="S436" s="175"/>
      <c r="T436" s="175"/>
      <c r="U436" s="175"/>
      <c r="V436" s="175"/>
      <c r="W436" s="175"/>
      <c r="X436" s="175"/>
      <c r="Y436" s="175"/>
      <c r="Z436" s="175"/>
      <c r="AA436" s="175"/>
      <c r="AB436" s="175"/>
      <c r="AC436" s="175"/>
      <c r="AD436" s="175"/>
      <c r="AE436" s="175"/>
      <c r="AF436" s="175"/>
      <c r="AG436" s="175"/>
      <c r="AH436" s="175"/>
    </row>
    <row r="437" spans="1:34">
      <c r="A437" s="747"/>
      <c r="B437" s="747"/>
      <c r="Q437" s="175"/>
      <c r="R437" s="175"/>
      <c r="S437" s="175"/>
      <c r="T437" s="175"/>
      <c r="U437" s="175"/>
      <c r="V437" s="175"/>
      <c r="W437" s="175"/>
      <c r="X437" s="175"/>
      <c r="Y437" s="175"/>
      <c r="Z437" s="175"/>
      <c r="AA437" s="175"/>
      <c r="AB437" s="175"/>
      <c r="AC437" s="175"/>
      <c r="AD437" s="175"/>
      <c r="AE437" s="175"/>
      <c r="AF437" s="175"/>
      <c r="AG437" s="175"/>
      <c r="AH437" s="175"/>
    </row>
    <row r="438" spans="1:34">
      <c r="A438" s="747"/>
      <c r="B438" s="747"/>
      <c r="Q438" s="175"/>
      <c r="R438" s="175"/>
      <c r="S438" s="175"/>
      <c r="T438" s="175"/>
      <c r="U438" s="175"/>
      <c r="V438" s="175"/>
      <c r="W438" s="175"/>
      <c r="X438" s="175"/>
      <c r="Y438" s="175"/>
      <c r="Z438" s="175"/>
      <c r="AA438" s="175"/>
      <c r="AB438" s="175"/>
      <c r="AC438" s="175"/>
      <c r="AD438" s="175"/>
      <c r="AE438" s="175"/>
      <c r="AF438" s="175"/>
      <c r="AG438" s="175"/>
      <c r="AH438" s="175"/>
    </row>
    <row r="439" spans="1:34">
      <c r="A439" s="747"/>
      <c r="B439" s="747"/>
      <c r="Q439" s="175"/>
      <c r="R439" s="175"/>
      <c r="S439" s="175"/>
      <c r="T439" s="175"/>
      <c r="U439" s="175"/>
      <c r="V439" s="175"/>
      <c r="W439" s="175"/>
      <c r="X439" s="175"/>
      <c r="Y439" s="175"/>
      <c r="Z439" s="175"/>
      <c r="AA439" s="175"/>
      <c r="AB439" s="175"/>
      <c r="AC439" s="175"/>
      <c r="AD439" s="175"/>
      <c r="AE439" s="175"/>
      <c r="AF439" s="175"/>
      <c r="AG439" s="175"/>
      <c r="AH439" s="175"/>
    </row>
    <row r="440" spans="1:34">
      <c r="A440" s="747"/>
      <c r="B440" s="747"/>
      <c r="Q440" s="175"/>
      <c r="R440" s="175"/>
      <c r="S440" s="175"/>
      <c r="T440" s="175"/>
      <c r="U440" s="175"/>
      <c r="V440" s="175"/>
      <c r="W440" s="175"/>
      <c r="X440" s="175"/>
      <c r="Y440" s="175"/>
      <c r="Z440" s="175"/>
      <c r="AA440" s="175"/>
      <c r="AB440" s="175"/>
      <c r="AC440" s="175"/>
      <c r="AD440" s="175"/>
      <c r="AE440" s="175"/>
      <c r="AF440" s="175"/>
      <c r="AG440" s="175"/>
      <c r="AH440" s="175"/>
    </row>
    <row r="441" spans="1:34">
      <c r="A441" s="747"/>
      <c r="B441" s="747"/>
      <c r="Q441" s="175"/>
      <c r="R441" s="175"/>
      <c r="S441" s="175"/>
      <c r="T441" s="175"/>
      <c r="U441" s="175"/>
      <c r="V441" s="175"/>
      <c r="W441" s="175"/>
      <c r="X441" s="175"/>
      <c r="Y441" s="175"/>
      <c r="Z441" s="175"/>
      <c r="AA441" s="175"/>
      <c r="AB441" s="175"/>
      <c r="AC441" s="175"/>
      <c r="AD441" s="175"/>
      <c r="AE441" s="175"/>
      <c r="AF441" s="175"/>
      <c r="AG441" s="175"/>
      <c r="AH441" s="175"/>
    </row>
    <row r="442" spans="1:34">
      <c r="A442" s="747"/>
      <c r="B442" s="747"/>
      <c r="Q442" s="175"/>
      <c r="R442" s="175"/>
      <c r="S442" s="175"/>
      <c r="T442" s="175"/>
      <c r="U442" s="175"/>
      <c r="V442" s="175"/>
      <c r="W442" s="175"/>
      <c r="X442" s="175"/>
      <c r="Y442" s="175"/>
      <c r="Z442" s="175"/>
      <c r="AA442" s="175"/>
      <c r="AB442" s="175"/>
      <c r="AC442" s="175"/>
      <c r="AD442" s="175"/>
      <c r="AE442" s="175"/>
      <c r="AF442" s="175"/>
      <c r="AG442" s="175"/>
      <c r="AH442" s="175"/>
    </row>
    <row r="443" spans="1:34">
      <c r="A443" s="747"/>
      <c r="B443" s="747"/>
      <c r="Q443" s="175"/>
      <c r="R443" s="175"/>
      <c r="S443" s="175"/>
      <c r="T443" s="175"/>
      <c r="U443" s="175"/>
      <c r="V443" s="175"/>
      <c r="W443" s="175"/>
      <c r="X443" s="175"/>
      <c r="Y443" s="175"/>
      <c r="Z443" s="175"/>
      <c r="AA443" s="175"/>
      <c r="AB443" s="175"/>
      <c r="AC443" s="175"/>
      <c r="AD443" s="175"/>
      <c r="AE443" s="175"/>
      <c r="AF443" s="175"/>
      <c r="AG443" s="175"/>
      <c r="AH443" s="175"/>
    </row>
    <row r="444" spans="1:34">
      <c r="A444" s="747"/>
      <c r="B444" s="747"/>
      <c r="Q444" s="175"/>
      <c r="R444" s="175"/>
      <c r="S444" s="175"/>
      <c r="T444" s="175"/>
      <c r="U444" s="175"/>
      <c r="V444" s="175"/>
      <c r="W444" s="175"/>
      <c r="X444" s="175"/>
      <c r="Y444" s="175"/>
      <c r="Z444" s="175"/>
      <c r="AA444" s="175"/>
      <c r="AB444" s="175"/>
      <c r="AC444" s="175"/>
      <c r="AD444" s="175"/>
      <c r="AE444" s="175"/>
      <c r="AF444" s="175"/>
      <c r="AG444" s="175"/>
      <c r="AH444" s="175"/>
    </row>
    <row r="445" spans="1:34">
      <c r="A445" s="747"/>
      <c r="B445" s="747"/>
      <c r="Q445" s="175"/>
      <c r="R445" s="175"/>
      <c r="S445" s="175"/>
      <c r="T445" s="175"/>
      <c r="U445" s="175"/>
      <c r="V445" s="175"/>
      <c r="W445" s="175"/>
      <c r="X445" s="175"/>
      <c r="Y445" s="175"/>
      <c r="Z445" s="175"/>
      <c r="AA445" s="175"/>
      <c r="AB445" s="175"/>
      <c r="AC445" s="175"/>
      <c r="AD445" s="175"/>
      <c r="AE445" s="175"/>
      <c r="AF445" s="175"/>
      <c r="AG445" s="175"/>
      <c r="AH445" s="175"/>
    </row>
    <row r="446" spans="1:34">
      <c r="A446" s="747"/>
      <c r="B446" s="747"/>
      <c r="Q446" s="175"/>
      <c r="R446" s="175"/>
      <c r="S446" s="175"/>
      <c r="T446" s="175"/>
      <c r="U446" s="175"/>
      <c r="V446" s="175"/>
      <c r="W446" s="175"/>
      <c r="X446" s="175"/>
      <c r="Y446" s="175"/>
      <c r="Z446" s="175"/>
      <c r="AA446" s="175"/>
      <c r="AB446" s="175"/>
      <c r="AC446" s="175"/>
      <c r="AD446" s="175"/>
      <c r="AE446" s="175"/>
      <c r="AF446" s="175"/>
      <c r="AG446" s="175"/>
      <c r="AH446" s="175"/>
    </row>
    <row r="447" spans="1:34">
      <c r="A447" s="747"/>
      <c r="B447" s="747"/>
      <c r="Q447" s="175"/>
      <c r="R447" s="175"/>
      <c r="S447" s="175"/>
      <c r="T447" s="175"/>
      <c r="U447" s="175"/>
      <c r="V447" s="175"/>
      <c r="W447" s="175"/>
      <c r="X447" s="175"/>
      <c r="Y447" s="175"/>
      <c r="Z447" s="175"/>
      <c r="AA447" s="175"/>
      <c r="AB447" s="175"/>
      <c r="AC447" s="175"/>
      <c r="AD447" s="175"/>
      <c r="AE447" s="175"/>
      <c r="AF447" s="175"/>
      <c r="AG447" s="175"/>
      <c r="AH447" s="175"/>
    </row>
    <row r="448" spans="1:34">
      <c r="A448" s="747"/>
      <c r="B448" s="747"/>
      <c r="Q448" s="175"/>
      <c r="R448" s="175"/>
      <c r="S448" s="175"/>
      <c r="T448" s="175"/>
      <c r="U448" s="175"/>
      <c r="V448" s="175"/>
      <c r="W448" s="175"/>
      <c r="X448" s="175"/>
      <c r="Y448" s="175"/>
      <c r="Z448" s="175"/>
      <c r="AA448" s="175"/>
      <c r="AB448" s="175"/>
      <c r="AC448" s="175"/>
      <c r="AD448" s="175"/>
      <c r="AE448" s="175"/>
      <c r="AF448" s="175"/>
      <c r="AG448" s="175"/>
      <c r="AH448" s="175"/>
    </row>
    <row r="449" spans="1:34">
      <c r="A449" s="747"/>
      <c r="B449" s="747"/>
      <c r="Q449" s="175"/>
      <c r="R449" s="175"/>
      <c r="S449" s="175"/>
      <c r="T449" s="175"/>
      <c r="U449" s="175"/>
      <c r="V449" s="175"/>
      <c r="W449" s="175"/>
      <c r="X449" s="175"/>
      <c r="Y449" s="175"/>
      <c r="Z449" s="175"/>
      <c r="AA449" s="175"/>
      <c r="AB449" s="175"/>
      <c r="AC449" s="175"/>
      <c r="AD449" s="175"/>
      <c r="AE449" s="175"/>
      <c r="AF449" s="175"/>
      <c r="AG449" s="175"/>
      <c r="AH449" s="175"/>
    </row>
    <row r="450" spans="1:34">
      <c r="Q450" s="175"/>
      <c r="R450" s="175"/>
      <c r="S450" s="175"/>
      <c r="T450" s="175"/>
      <c r="U450" s="175"/>
      <c r="V450" s="175"/>
      <c r="W450" s="175"/>
      <c r="X450" s="175"/>
      <c r="Y450" s="175"/>
      <c r="Z450" s="175"/>
      <c r="AA450" s="175"/>
      <c r="AB450" s="175"/>
      <c r="AC450" s="175"/>
      <c r="AD450" s="175"/>
      <c r="AE450" s="175"/>
      <c r="AF450" s="175"/>
      <c r="AG450" s="175"/>
      <c r="AH450" s="175"/>
    </row>
    <row r="451" spans="1:34">
      <c r="Q451" s="175"/>
      <c r="R451" s="175"/>
      <c r="S451" s="175"/>
      <c r="T451" s="175"/>
      <c r="U451" s="175"/>
      <c r="V451" s="175"/>
      <c r="W451" s="175"/>
      <c r="X451" s="175"/>
      <c r="Y451" s="175"/>
      <c r="Z451" s="175"/>
      <c r="AA451" s="175"/>
      <c r="AB451" s="175"/>
      <c r="AC451" s="175"/>
      <c r="AD451" s="175"/>
      <c r="AE451" s="175"/>
      <c r="AF451" s="175"/>
      <c r="AG451" s="175"/>
      <c r="AH451" s="175"/>
    </row>
    <row r="452" spans="1:34">
      <c r="Q452" s="175"/>
      <c r="R452" s="175"/>
      <c r="S452" s="175"/>
      <c r="T452" s="175"/>
      <c r="U452" s="175"/>
      <c r="V452" s="175"/>
      <c r="W452" s="175"/>
      <c r="X452" s="175"/>
      <c r="Y452" s="175"/>
      <c r="Z452" s="175"/>
      <c r="AA452" s="175"/>
      <c r="AB452" s="175"/>
      <c r="AC452" s="175"/>
      <c r="AD452" s="175"/>
      <c r="AE452" s="175"/>
      <c r="AF452" s="175"/>
      <c r="AG452" s="175"/>
      <c r="AH452" s="175"/>
    </row>
    <row r="453" spans="1:34">
      <c r="Q453" s="175"/>
      <c r="R453" s="175"/>
      <c r="S453" s="175"/>
      <c r="T453" s="175"/>
      <c r="U453" s="175"/>
      <c r="V453" s="175"/>
      <c r="W453" s="175"/>
      <c r="X453" s="175"/>
      <c r="Y453" s="175"/>
      <c r="Z453" s="175"/>
      <c r="AA453" s="175"/>
      <c r="AB453" s="175"/>
      <c r="AC453" s="175"/>
      <c r="AD453" s="175"/>
      <c r="AE453" s="175"/>
      <c r="AF453" s="175"/>
      <c r="AG453" s="175"/>
      <c r="AH453" s="175"/>
    </row>
    <row r="454" spans="1:34">
      <c r="Q454" s="175"/>
      <c r="R454" s="175"/>
      <c r="S454" s="175"/>
      <c r="T454" s="175"/>
      <c r="U454" s="175"/>
      <c r="V454" s="175"/>
      <c r="W454" s="175"/>
      <c r="X454" s="175"/>
      <c r="Y454" s="175"/>
      <c r="Z454" s="175"/>
      <c r="AA454" s="175"/>
      <c r="AB454" s="175"/>
      <c r="AC454" s="175"/>
      <c r="AD454" s="175"/>
      <c r="AE454" s="175"/>
      <c r="AF454" s="175"/>
      <c r="AG454" s="175"/>
      <c r="AH454" s="175"/>
    </row>
    <row r="455" spans="1:34">
      <c r="Q455" s="175"/>
      <c r="R455" s="175"/>
      <c r="S455" s="175"/>
      <c r="T455" s="175"/>
      <c r="U455" s="175"/>
      <c r="V455" s="175"/>
      <c r="W455" s="175"/>
      <c r="X455" s="175"/>
      <c r="Y455" s="175"/>
      <c r="Z455" s="175"/>
      <c r="AA455" s="175"/>
      <c r="AB455" s="175"/>
      <c r="AC455" s="175"/>
      <c r="AD455" s="175"/>
      <c r="AE455" s="175"/>
      <c r="AF455" s="175"/>
      <c r="AG455" s="175"/>
      <c r="AH455" s="175"/>
    </row>
    <row r="456" spans="1:34">
      <c r="Q456" s="175"/>
      <c r="R456" s="175"/>
      <c r="S456" s="175"/>
      <c r="T456" s="175"/>
      <c r="U456" s="175"/>
      <c r="V456" s="175"/>
      <c r="W456" s="175"/>
      <c r="X456" s="175"/>
      <c r="Y456" s="175"/>
      <c r="Z456" s="175"/>
      <c r="AA456" s="175"/>
      <c r="AB456" s="175"/>
      <c r="AC456" s="175"/>
      <c r="AD456" s="175"/>
      <c r="AE456" s="175"/>
      <c r="AF456" s="175"/>
      <c r="AG456" s="175"/>
      <c r="AH456" s="175"/>
    </row>
    <row r="457" spans="1:34">
      <c r="Q457" s="175"/>
      <c r="R457" s="175"/>
      <c r="S457" s="175"/>
      <c r="T457" s="175"/>
      <c r="U457" s="175"/>
      <c r="V457" s="175"/>
      <c r="W457" s="175"/>
      <c r="X457" s="175"/>
      <c r="Y457" s="175"/>
      <c r="Z457" s="175"/>
      <c r="AA457" s="175"/>
      <c r="AB457" s="175"/>
      <c r="AC457" s="175"/>
      <c r="AD457" s="175"/>
      <c r="AE457" s="175"/>
      <c r="AF457" s="175"/>
      <c r="AG457" s="175"/>
      <c r="AH457" s="175"/>
    </row>
    <row r="458" spans="1:34">
      <c r="Q458" s="175"/>
      <c r="R458" s="175"/>
      <c r="S458" s="175"/>
      <c r="T458" s="175"/>
      <c r="U458" s="175"/>
      <c r="V458" s="175"/>
      <c r="W458" s="175"/>
      <c r="X458" s="175"/>
      <c r="Y458" s="175"/>
      <c r="Z458" s="175"/>
      <c r="AA458" s="175"/>
      <c r="AB458" s="175"/>
      <c r="AC458" s="175"/>
      <c r="AD458" s="175"/>
      <c r="AE458" s="175"/>
      <c r="AF458" s="175"/>
      <c r="AG458" s="175"/>
      <c r="AH458" s="175"/>
    </row>
    <row r="459" spans="1:34">
      <c r="Q459" s="175"/>
      <c r="R459" s="175"/>
      <c r="S459" s="175"/>
      <c r="T459" s="175"/>
      <c r="U459" s="175"/>
      <c r="V459" s="175"/>
      <c r="W459" s="175"/>
      <c r="X459" s="175"/>
      <c r="Y459" s="175"/>
      <c r="Z459" s="175"/>
      <c r="AA459" s="175"/>
      <c r="AB459" s="175"/>
      <c r="AC459" s="175"/>
      <c r="AD459" s="175"/>
      <c r="AE459" s="175"/>
      <c r="AF459" s="175"/>
      <c r="AG459" s="175"/>
      <c r="AH459" s="175"/>
    </row>
    <row r="460" spans="1:34">
      <c r="Q460" s="175"/>
      <c r="R460" s="175"/>
      <c r="S460" s="175"/>
      <c r="T460" s="175"/>
      <c r="U460" s="175"/>
      <c r="V460" s="175"/>
      <c r="W460" s="175"/>
      <c r="X460" s="175"/>
      <c r="Y460" s="175"/>
      <c r="Z460" s="175"/>
      <c r="AA460" s="175"/>
      <c r="AB460" s="175"/>
      <c r="AC460" s="175"/>
      <c r="AD460" s="175"/>
      <c r="AE460" s="175"/>
      <c r="AF460" s="175"/>
      <c r="AG460" s="175"/>
      <c r="AH460" s="175"/>
    </row>
    <row r="461" spans="1:34">
      <c r="Q461" s="175"/>
      <c r="R461" s="175"/>
      <c r="S461" s="175"/>
      <c r="T461" s="175"/>
      <c r="U461" s="175"/>
      <c r="V461" s="175"/>
      <c r="W461" s="175"/>
      <c r="X461" s="175"/>
      <c r="Y461" s="175"/>
      <c r="Z461" s="175"/>
      <c r="AA461" s="175"/>
      <c r="AB461" s="175"/>
      <c r="AC461" s="175"/>
      <c r="AD461" s="175"/>
      <c r="AE461" s="175"/>
      <c r="AF461" s="175"/>
      <c r="AG461" s="175"/>
      <c r="AH461" s="175"/>
    </row>
    <row r="462" spans="1:34">
      <c r="Q462" s="175"/>
      <c r="R462" s="175"/>
      <c r="S462" s="175"/>
      <c r="T462" s="175"/>
      <c r="U462" s="175"/>
      <c r="V462" s="175"/>
      <c r="W462" s="175"/>
      <c r="X462" s="175"/>
      <c r="Y462" s="175"/>
      <c r="Z462" s="175"/>
      <c r="AA462" s="175"/>
      <c r="AB462" s="175"/>
      <c r="AC462" s="175"/>
      <c r="AD462" s="175"/>
      <c r="AE462" s="175"/>
      <c r="AF462" s="175"/>
      <c r="AG462" s="175"/>
      <c r="AH462" s="175"/>
    </row>
    <row r="463" spans="1:34">
      <c r="Q463" s="175"/>
      <c r="R463" s="175"/>
      <c r="S463" s="175"/>
      <c r="T463" s="175"/>
      <c r="U463" s="175"/>
      <c r="V463" s="175"/>
      <c r="W463" s="175"/>
      <c r="X463" s="175"/>
      <c r="Y463" s="175"/>
      <c r="Z463" s="175"/>
      <c r="AA463" s="175"/>
      <c r="AB463" s="175"/>
      <c r="AC463" s="175"/>
      <c r="AD463" s="175"/>
      <c r="AE463" s="175"/>
      <c r="AF463" s="175"/>
      <c r="AG463" s="175"/>
      <c r="AH463" s="175"/>
    </row>
    <row r="464" spans="1:34">
      <c r="Q464" s="175"/>
      <c r="R464" s="175"/>
      <c r="S464" s="175"/>
      <c r="T464" s="175"/>
      <c r="U464" s="175"/>
      <c r="V464" s="175"/>
      <c r="W464" s="175"/>
      <c r="X464" s="175"/>
      <c r="Y464" s="175"/>
      <c r="Z464" s="175"/>
      <c r="AA464" s="175"/>
      <c r="AB464" s="175"/>
      <c r="AC464" s="175"/>
      <c r="AD464" s="175"/>
      <c r="AE464" s="175"/>
      <c r="AF464" s="175"/>
      <c r="AG464" s="175"/>
      <c r="AH464" s="175"/>
    </row>
    <row r="465" spans="17:34">
      <c r="Q465" s="175"/>
      <c r="R465" s="175"/>
      <c r="S465" s="175"/>
      <c r="T465" s="175"/>
      <c r="U465" s="175"/>
      <c r="V465" s="175"/>
      <c r="W465" s="175"/>
      <c r="X465" s="175"/>
      <c r="Y465" s="175"/>
      <c r="Z465" s="175"/>
      <c r="AA465" s="175"/>
      <c r="AB465" s="175"/>
      <c r="AC465" s="175"/>
      <c r="AD465" s="175"/>
      <c r="AE465" s="175"/>
      <c r="AF465" s="175"/>
      <c r="AG465" s="175"/>
      <c r="AH465" s="175"/>
    </row>
    <row r="466" spans="17:34">
      <c r="Q466" s="175"/>
      <c r="R466" s="175"/>
      <c r="S466" s="175"/>
      <c r="T466" s="175"/>
      <c r="U466" s="175"/>
      <c r="V466" s="175"/>
      <c r="W466" s="175"/>
      <c r="X466" s="175"/>
      <c r="Y466" s="175"/>
      <c r="Z466" s="175"/>
      <c r="AA466" s="175"/>
      <c r="AB466" s="175"/>
      <c r="AC466" s="175"/>
      <c r="AD466" s="175"/>
      <c r="AE466" s="175"/>
      <c r="AF466" s="175"/>
      <c r="AG466" s="175"/>
      <c r="AH466" s="175"/>
    </row>
    <row r="467" spans="17:34">
      <c r="Q467" s="175"/>
      <c r="R467" s="175"/>
      <c r="S467" s="175"/>
      <c r="T467" s="175"/>
      <c r="U467" s="175"/>
      <c r="V467" s="175"/>
      <c r="W467" s="175"/>
      <c r="X467" s="175"/>
      <c r="Y467" s="175"/>
      <c r="Z467" s="175"/>
      <c r="AA467" s="175"/>
      <c r="AB467" s="175"/>
      <c r="AC467" s="175"/>
      <c r="AD467" s="175"/>
      <c r="AE467" s="175"/>
      <c r="AF467" s="175"/>
      <c r="AG467" s="175"/>
      <c r="AH467" s="175"/>
    </row>
    <row r="468" spans="17:34">
      <c r="Q468" s="175"/>
      <c r="R468" s="175"/>
      <c r="S468" s="175"/>
      <c r="T468" s="175"/>
      <c r="U468" s="175"/>
      <c r="V468" s="175"/>
      <c r="W468" s="175"/>
      <c r="X468" s="175"/>
      <c r="Y468" s="175"/>
      <c r="Z468" s="175"/>
      <c r="AA468" s="175"/>
      <c r="AB468" s="175"/>
      <c r="AC468" s="175"/>
      <c r="AD468" s="175"/>
      <c r="AE468" s="175"/>
      <c r="AF468" s="175"/>
      <c r="AG468" s="175"/>
      <c r="AH468" s="175"/>
    </row>
    <row r="469" spans="17:34">
      <c r="Q469" s="175"/>
      <c r="R469" s="175"/>
      <c r="S469" s="175"/>
      <c r="T469" s="175"/>
      <c r="U469" s="175"/>
      <c r="V469" s="175"/>
      <c r="W469" s="175"/>
      <c r="X469" s="175"/>
      <c r="Y469" s="175"/>
      <c r="Z469" s="175"/>
      <c r="AA469" s="175"/>
      <c r="AB469" s="175"/>
      <c r="AC469" s="175"/>
      <c r="AD469" s="175"/>
      <c r="AE469" s="175"/>
      <c r="AF469" s="175"/>
      <c r="AG469" s="175"/>
      <c r="AH469" s="175"/>
    </row>
    <row r="470" spans="17:34">
      <c r="Q470" s="175"/>
      <c r="R470" s="175"/>
      <c r="S470" s="175"/>
      <c r="T470" s="175"/>
      <c r="U470" s="175"/>
      <c r="V470" s="175"/>
      <c r="W470" s="175"/>
      <c r="X470" s="175"/>
      <c r="Y470" s="175"/>
      <c r="Z470" s="175"/>
      <c r="AA470" s="175"/>
      <c r="AB470" s="175"/>
      <c r="AC470" s="175"/>
      <c r="AD470" s="175"/>
      <c r="AE470" s="175"/>
      <c r="AF470" s="175"/>
      <c r="AG470" s="175"/>
      <c r="AH470" s="175"/>
    </row>
    <row r="471" spans="17:34">
      <c r="Q471" s="175"/>
      <c r="R471" s="175"/>
      <c r="S471" s="175"/>
      <c r="T471" s="175"/>
      <c r="U471" s="175"/>
      <c r="V471" s="175"/>
      <c r="W471" s="175"/>
      <c r="X471" s="175"/>
      <c r="Y471" s="175"/>
      <c r="Z471" s="175"/>
      <c r="AA471" s="175"/>
      <c r="AB471" s="175"/>
      <c r="AC471" s="175"/>
      <c r="AD471" s="175"/>
      <c r="AE471" s="175"/>
      <c r="AF471" s="175"/>
      <c r="AG471" s="175"/>
      <c r="AH471" s="175"/>
    </row>
    <row r="472" spans="17:34">
      <c r="Q472" s="175"/>
      <c r="R472" s="175"/>
      <c r="S472" s="175"/>
      <c r="T472" s="175"/>
      <c r="U472" s="175"/>
      <c r="V472" s="175"/>
      <c r="W472" s="175"/>
      <c r="X472" s="175"/>
      <c r="Y472" s="175"/>
      <c r="Z472" s="175"/>
      <c r="AA472" s="175"/>
      <c r="AB472" s="175"/>
      <c r="AC472" s="175"/>
      <c r="AD472" s="175"/>
      <c r="AE472" s="175"/>
      <c r="AF472" s="175"/>
      <c r="AG472" s="175"/>
      <c r="AH472" s="175"/>
    </row>
    <row r="473" spans="17:34">
      <c r="Q473" s="175"/>
      <c r="R473" s="175"/>
      <c r="S473" s="175"/>
      <c r="T473" s="175"/>
      <c r="U473" s="175"/>
      <c r="V473" s="175"/>
      <c r="W473" s="175"/>
      <c r="X473" s="175"/>
      <c r="Y473" s="175"/>
      <c r="Z473" s="175"/>
      <c r="AA473" s="175"/>
      <c r="AB473" s="175"/>
      <c r="AC473" s="175"/>
      <c r="AD473" s="175"/>
      <c r="AE473" s="175"/>
      <c r="AF473" s="175"/>
      <c r="AG473" s="175"/>
      <c r="AH473" s="175"/>
    </row>
    <row r="474" spans="17:34">
      <c r="Q474" s="175"/>
      <c r="R474" s="175"/>
      <c r="S474" s="175"/>
      <c r="T474" s="175"/>
      <c r="U474" s="175"/>
      <c r="V474" s="175"/>
      <c r="W474" s="175"/>
      <c r="X474" s="175"/>
      <c r="Y474" s="175"/>
      <c r="Z474" s="175"/>
      <c r="AA474" s="175"/>
      <c r="AB474" s="175"/>
      <c r="AC474" s="175"/>
      <c r="AD474" s="175"/>
      <c r="AE474" s="175"/>
      <c r="AF474" s="175"/>
      <c r="AG474" s="175"/>
      <c r="AH474" s="175"/>
    </row>
    <row r="475" spans="17:34">
      <c r="Q475" s="175"/>
      <c r="R475" s="175"/>
      <c r="S475" s="175"/>
      <c r="T475" s="175"/>
      <c r="U475" s="175"/>
      <c r="V475" s="175"/>
      <c r="W475" s="175"/>
      <c r="X475" s="175"/>
      <c r="Y475" s="175"/>
      <c r="Z475" s="175"/>
      <c r="AA475" s="175"/>
      <c r="AB475" s="175"/>
      <c r="AC475" s="175"/>
      <c r="AD475" s="175"/>
      <c r="AE475" s="175"/>
      <c r="AF475" s="175"/>
      <c r="AG475" s="175"/>
      <c r="AH475" s="175"/>
    </row>
    <row r="476" spans="17:34">
      <c r="Q476" s="175"/>
      <c r="R476" s="175"/>
      <c r="S476" s="175"/>
      <c r="T476" s="175"/>
      <c r="U476" s="175"/>
      <c r="V476" s="175"/>
      <c r="W476" s="175"/>
      <c r="X476" s="175"/>
      <c r="Y476" s="175"/>
      <c r="Z476" s="175"/>
      <c r="AA476" s="175"/>
      <c r="AB476" s="175"/>
      <c r="AC476" s="175"/>
      <c r="AD476" s="175"/>
      <c r="AE476" s="175"/>
      <c r="AF476" s="175"/>
      <c r="AG476" s="175"/>
      <c r="AH476" s="175"/>
    </row>
    <row r="477" spans="17:34">
      <c r="Q477" s="175"/>
      <c r="R477" s="175"/>
      <c r="S477" s="175"/>
      <c r="T477" s="175"/>
      <c r="U477" s="175"/>
      <c r="V477" s="175"/>
      <c r="W477" s="175"/>
      <c r="X477" s="175"/>
      <c r="Y477" s="175"/>
      <c r="Z477" s="175"/>
      <c r="AA477" s="175"/>
      <c r="AB477" s="175"/>
      <c r="AC477" s="175"/>
      <c r="AD477" s="175"/>
      <c r="AE477" s="175"/>
      <c r="AF477" s="175"/>
      <c r="AG477" s="175"/>
      <c r="AH477" s="175"/>
    </row>
    <row r="478" spans="17:34">
      <c r="Q478" s="175"/>
      <c r="R478" s="175"/>
      <c r="S478" s="175"/>
      <c r="T478" s="175"/>
      <c r="U478" s="175"/>
      <c r="V478" s="175"/>
      <c r="W478" s="175"/>
      <c r="X478" s="175"/>
      <c r="Y478" s="175"/>
      <c r="Z478" s="175"/>
      <c r="AA478" s="175"/>
      <c r="AB478" s="175"/>
      <c r="AC478" s="175"/>
      <c r="AD478" s="175"/>
      <c r="AE478" s="175"/>
      <c r="AF478" s="175"/>
      <c r="AG478" s="175"/>
      <c r="AH478" s="175"/>
    </row>
    <row r="479" spans="17:34">
      <c r="Q479" s="175"/>
      <c r="R479" s="175"/>
      <c r="S479" s="175"/>
      <c r="T479" s="175"/>
      <c r="U479" s="175"/>
      <c r="V479" s="175"/>
      <c r="W479" s="175"/>
      <c r="X479" s="175"/>
      <c r="Y479" s="175"/>
      <c r="Z479" s="175"/>
      <c r="AA479" s="175"/>
      <c r="AB479" s="175"/>
      <c r="AC479" s="175"/>
      <c r="AD479" s="175"/>
      <c r="AE479" s="175"/>
      <c r="AF479" s="175"/>
      <c r="AG479" s="175"/>
      <c r="AH479" s="175"/>
    </row>
    <row r="480" spans="17:34">
      <c r="Q480" s="175"/>
      <c r="R480" s="175"/>
      <c r="S480" s="175"/>
      <c r="T480" s="175"/>
      <c r="U480" s="175"/>
      <c r="V480" s="175"/>
      <c r="W480" s="175"/>
      <c r="X480" s="175"/>
      <c r="Y480" s="175"/>
      <c r="Z480" s="175"/>
      <c r="AA480" s="175"/>
      <c r="AB480" s="175"/>
      <c r="AC480" s="175"/>
      <c r="AD480" s="175"/>
      <c r="AE480" s="175"/>
      <c r="AF480" s="175"/>
      <c r="AG480" s="175"/>
      <c r="AH480" s="175"/>
    </row>
    <row r="481" spans="17:34">
      <c r="Q481" s="175"/>
      <c r="R481" s="175"/>
      <c r="S481" s="175"/>
      <c r="T481" s="175"/>
      <c r="U481" s="175"/>
      <c r="V481" s="175"/>
      <c r="W481" s="175"/>
      <c r="X481" s="175"/>
      <c r="Y481" s="175"/>
      <c r="Z481" s="175"/>
      <c r="AA481" s="175"/>
      <c r="AB481" s="175"/>
      <c r="AC481" s="175"/>
      <c r="AD481" s="175"/>
      <c r="AE481" s="175"/>
      <c r="AF481" s="175"/>
      <c r="AG481" s="175"/>
      <c r="AH481" s="175"/>
    </row>
    <row r="482" spans="17:34">
      <c r="Q482" s="175"/>
      <c r="R482" s="175"/>
      <c r="S482" s="175"/>
      <c r="T482" s="175"/>
      <c r="U482" s="175"/>
      <c r="V482" s="175"/>
      <c r="W482" s="175"/>
      <c r="X482" s="175"/>
      <c r="Y482" s="175"/>
      <c r="Z482" s="175"/>
      <c r="AA482" s="175"/>
      <c r="AB482" s="175"/>
      <c r="AC482" s="175"/>
      <c r="AD482" s="175"/>
      <c r="AE482" s="175"/>
      <c r="AF482" s="175"/>
      <c r="AG482" s="175"/>
      <c r="AH482" s="175"/>
    </row>
    <row r="483" spans="17:34">
      <c r="Q483" s="175"/>
      <c r="R483" s="175"/>
      <c r="S483" s="175"/>
      <c r="T483" s="175"/>
      <c r="U483" s="175"/>
      <c r="V483" s="175"/>
      <c r="W483" s="175"/>
      <c r="X483" s="175"/>
      <c r="Y483" s="175"/>
      <c r="Z483" s="175"/>
      <c r="AA483" s="175"/>
      <c r="AB483" s="175"/>
      <c r="AC483" s="175"/>
      <c r="AD483" s="175"/>
      <c r="AE483" s="175"/>
      <c r="AF483" s="175"/>
      <c r="AG483" s="175"/>
      <c r="AH483" s="175"/>
    </row>
    <row r="484" spans="17:34">
      <c r="Q484" s="175"/>
      <c r="R484" s="175"/>
      <c r="S484" s="175"/>
      <c r="T484" s="175"/>
      <c r="U484" s="175"/>
      <c r="V484" s="175"/>
      <c r="W484" s="175"/>
      <c r="X484" s="175"/>
      <c r="Y484" s="175"/>
      <c r="Z484" s="175"/>
      <c r="AA484" s="175"/>
      <c r="AB484" s="175"/>
      <c r="AC484" s="175"/>
      <c r="AD484" s="175"/>
      <c r="AE484" s="175"/>
      <c r="AF484" s="175"/>
      <c r="AG484" s="175"/>
      <c r="AH484" s="175"/>
    </row>
    <row r="485" spans="17:34">
      <c r="Q485" s="175"/>
      <c r="R485" s="175"/>
      <c r="S485" s="175"/>
      <c r="T485" s="175"/>
      <c r="U485" s="175"/>
      <c r="V485" s="175"/>
      <c r="W485" s="175"/>
      <c r="X485" s="175"/>
      <c r="Y485" s="175"/>
      <c r="Z485" s="175"/>
      <c r="AA485" s="175"/>
      <c r="AB485" s="175"/>
      <c r="AC485" s="175"/>
      <c r="AD485" s="175"/>
      <c r="AE485" s="175"/>
      <c r="AF485" s="175"/>
      <c r="AG485" s="175"/>
      <c r="AH485" s="175"/>
    </row>
    <row r="486" spans="17:34">
      <c r="Q486" s="175"/>
      <c r="R486" s="175"/>
      <c r="S486" s="175"/>
      <c r="T486" s="175"/>
      <c r="U486" s="175"/>
      <c r="V486" s="175"/>
      <c r="W486" s="175"/>
      <c r="X486" s="175"/>
      <c r="Y486" s="175"/>
      <c r="Z486" s="175"/>
      <c r="AA486" s="175"/>
      <c r="AB486" s="175"/>
      <c r="AC486" s="175"/>
      <c r="AD486" s="175"/>
      <c r="AE486" s="175"/>
      <c r="AF486" s="175"/>
      <c r="AG486" s="175"/>
      <c r="AH486" s="175"/>
    </row>
    <row r="487" spans="17:34">
      <c r="Q487" s="175"/>
      <c r="R487" s="175"/>
      <c r="S487" s="175"/>
      <c r="T487" s="175"/>
      <c r="U487" s="175"/>
      <c r="V487" s="175"/>
      <c r="W487" s="175"/>
      <c r="X487" s="175"/>
      <c r="Y487" s="175"/>
      <c r="Z487" s="175"/>
      <c r="AA487" s="175"/>
      <c r="AB487" s="175"/>
      <c r="AC487" s="175"/>
      <c r="AD487" s="175"/>
      <c r="AE487" s="175"/>
      <c r="AF487" s="175"/>
      <c r="AG487" s="175"/>
      <c r="AH487" s="175"/>
    </row>
    <row r="488" spans="17:34">
      <c r="Q488" s="175"/>
      <c r="R488" s="175"/>
      <c r="S488" s="175"/>
      <c r="T488" s="175"/>
      <c r="U488" s="175"/>
      <c r="V488" s="175"/>
      <c r="W488" s="175"/>
      <c r="X488" s="175"/>
      <c r="Y488" s="175"/>
      <c r="Z488" s="175"/>
      <c r="AA488" s="175"/>
      <c r="AB488" s="175"/>
      <c r="AC488" s="175"/>
      <c r="AD488" s="175"/>
      <c r="AE488" s="175"/>
      <c r="AF488" s="175"/>
      <c r="AG488" s="175"/>
      <c r="AH488" s="175"/>
    </row>
    <row r="489" spans="17:34">
      <c r="Q489" s="175"/>
      <c r="R489" s="175"/>
      <c r="S489" s="175"/>
      <c r="T489" s="175"/>
      <c r="U489" s="175"/>
      <c r="V489" s="175"/>
      <c r="W489" s="175"/>
      <c r="X489" s="175"/>
      <c r="Y489" s="175"/>
      <c r="Z489" s="175"/>
      <c r="AA489" s="175"/>
      <c r="AB489" s="175"/>
      <c r="AC489" s="175"/>
      <c r="AD489" s="175"/>
      <c r="AE489" s="175"/>
      <c r="AF489" s="175"/>
      <c r="AG489" s="175"/>
      <c r="AH489" s="175"/>
    </row>
    <row r="490" spans="17:34">
      <c r="Q490" s="175"/>
      <c r="R490" s="175"/>
      <c r="S490" s="175"/>
      <c r="T490" s="175"/>
      <c r="U490" s="175"/>
      <c r="V490" s="175"/>
      <c r="W490" s="175"/>
      <c r="X490" s="175"/>
      <c r="Y490" s="175"/>
      <c r="Z490" s="175"/>
      <c r="AA490" s="175"/>
      <c r="AB490" s="175"/>
      <c r="AC490" s="175"/>
      <c r="AD490" s="175"/>
      <c r="AE490" s="175"/>
      <c r="AF490" s="175"/>
      <c r="AG490" s="175"/>
      <c r="AH490" s="175"/>
    </row>
    <row r="491" spans="17:34">
      <c r="Q491" s="175"/>
      <c r="R491" s="175"/>
      <c r="S491" s="175"/>
      <c r="T491" s="175"/>
      <c r="U491" s="175"/>
      <c r="V491" s="175"/>
      <c r="W491" s="175"/>
      <c r="X491" s="175"/>
      <c r="Y491" s="175"/>
      <c r="Z491" s="175"/>
      <c r="AA491" s="175"/>
      <c r="AB491" s="175"/>
      <c r="AC491" s="175"/>
      <c r="AD491" s="175"/>
      <c r="AE491" s="175"/>
      <c r="AF491" s="175"/>
      <c r="AG491" s="175"/>
      <c r="AH491" s="175"/>
    </row>
    <row r="492" spans="17:34">
      <c r="Q492" s="175"/>
      <c r="R492" s="175"/>
      <c r="S492" s="175"/>
      <c r="T492" s="175"/>
      <c r="U492" s="175"/>
      <c r="V492" s="175"/>
      <c r="W492" s="175"/>
      <c r="X492" s="175"/>
      <c r="Y492" s="175"/>
      <c r="Z492" s="175"/>
      <c r="AA492" s="175"/>
      <c r="AB492" s="175"/>
      <c r="AC492" s="175"/>
      <c r="AD492" s="175"/>
      <c r="AE492" s="175"/>
      <c r="AF492" s="175"/>
      <c r="AG492" s="175"/>
      <c r="AH492" s="175"/>
    </row>
    <row r="493" spans="17:34">
      <c r="Q493" s="175"/>
      <c r="R493" s="175"/>
      <c r="S493" s="175"/>
      <c r="T493" s="175"/>
      <c r="U493" s="175"/>
      <c r="V493" s="175"/>
      <c r="W493" s="175"/>
      <c r="X493" s="175"/>
      <c r="Y493" s="175"/>
      <c r="Z493" s="175"/>
      <c r="AA493" s="175"/>
      <c r="AB493" s="175"/>
      <c r="AC493" s="175"/>
      <c r="AD493" s="175"/>
      <c r="AE493" s="175"/>
      <c r="AF493" s="175"/>
      <c r="AG493" s="175"/>
      <c r="AH493" s="175"/>
    </row>
    <row r="494" spans="17:34">
      <c r="Q494" s="175"/>
      <c r="R494" s="175"/>
      <c r="S494" s="175"/>
      <c r="T494" s="175"/>
      <c r="U494" s="175"/>
      <c r="V494" s="175"/>
      <c r="W494" s="175"/>
      <c r="X494" s="175"/>
      <c r="Y494" s="175"/>
      <c r="Z494" s="175"/>
      <c r="AA494" s="175"/>
      <c r="AB494" s="175"/>
      <c r="AC494" s="175"/>
      <c r="AD494" s="175"/>
      <c r="AE494" s="175"/>
      <c r="AF494" s="175"/>
      <c r="AG494" s="175"/>
      <c r="AH494" s="175"/>
    </row>
    <row r="495" spans="17:34">
      <c r="Q495" s="175"/>
      <c r="R495" s="175"/>
      <c r="S495" s="175"/>
      <c r="T495" s="175"/>
      <c r="U495" s="175"/>
      <c r="V495" s="175"/>
      <c r="W495" s="175"/>
      <c r="X495" s="175"/>
      <c r="Y495" s="175"/>
      <c r="Z495" s="175"/>
      <c r="AA495" s="175"/>
      <c r="AB495" s="175"/>
      <c r="AC495" s="175"/>
      <c r="AD495" s="175"/>
      <c r="AE495" s="175"/>
      <c r="AF495" s="175"/>
      <c r="AG495" s="175"/>
      <c r="AH495" s="175"/>
    </row>
    <row r="496" spans="17:34">
      <c r="Q496" s="175"/>
      <c r="R496" s="175"/>
      <c r="S496" s="175"/>
      <c r="T496" s="175"/>
      <c r="U496" s="175"/>
      <c r="V496" s="175"/>
      <c r="W496" s="175"/>
      <c r="X496" s="175"/>
      <c r="Y496" s="175"/>
      <c r="Z496" s="175"/>
      <c r="AA496" s="175"/>
      <c r="AB496" s="175"/>
      <c r="AC496" s="175"/>
      <c r="AD496" s="175"/>
      <c r="AE496" s="175"/>
      <c r="AF496" s="175"/>
      <c r="AG496" s="175"/>
      <c r="AH496" s="175"/>
    </row>
    <row r="497" spans="17:34">
      <c r="Q497" s="175"/>
      <c r="R497" s="175"/>
      <c r="S497" s="175"/>
      <c r="T497" s="175"/>
      <c r="U497" s="175"/>
      <c r="V497" s="175"/>
      <c r="W497" s="175"/>
      <c r="X497" s="175"/>
      <c r="Y497" s="175"/>
      <c r="Z497" s="175"/>
      <c r="AA497" s="175"/>
      <c r="AB497" s="175"/>
      <c r="AC497" s="175"/>
      <c r="AD497" s="175"/>
      <c r="AE497" s="175"/>
      <c r="AF497" s="175"/>
      <c r="AG497" s="175"/>
      <c r="AH497" s="175"/>
    </row>
    <row r="498" spans="17:34">
      <c r="Q498" s="175"/>
      <c r="R498" s="175"/>
      <c r="S498" s="175"/>
      <c r="T498" s="175"/>
      <c r="U498" s="175"/>
      <c r="V498" s="175"/>
      <c r="W498" s="175"/>
      <c r="X498" s="175"/>
      <c r="Y498" s="175"/>
      <c r="Z498" s="175"/>
      <c r="AA498" s="175"/>
      <c r="AB498" s="175"/>
      <c r="AC498" s="175"/>
      <c r="AD498" s="175"/>
      <c r="AE498" s="175"/>
      <c r="AF498" s="175"/>
      <c r="AG498" s="175"/>
      <c r="AH498" s="175"/>
    </row>
    <row r="499" spans="17:34">
      <c r="Q499" s="175"/>
      <c r="R499" s="175"/>
      <c r="S499" s="175"/>
      <c r="T499" s="175"/>
      <c r="U499" s="175"/>
      <c r="V499" s="175"/>
      <c r="W499" s="175"/>
      <c r="X499" s="175"/>
      <c r="Y499" s="175"/>
      <c r="Z499" s="175"/>
      <c r="AA499" s="175"/>
      <c r="AB499" s="175"/>
      <c r="AC499" s="175"/>
      <c r="AD499" s="175"/>
      <c r="AE499" s="175"/>
      <c r="AF499" s="175"/>
      <c r="AG499" s="175"/>
      <c r="AH499" s="175"/>
    </row>
    <row r="500" spans="17:34">
      <c r="Q500" s="175"/>
      <c r="R500" s="175"/>
      <c r="S500" s="175"/>
      <c r="T500" s="175"/>
      <c r="U500" s="175"/>
      <c r="V500" s="175"/>
      <c r="W500" s="175"/>
      <c r="X500" s="175"/>
      <c r="Y500" s="175"/>
      <c r="Z500" s="175"/>
      <c r="AA500" s="175"/>
      <c r="AB500" s="175"/>
      <c r="AC500" s="175"/>
      <c r="AD500" s="175"/>
      <c r="AE500" s="175"/>
      <c r="AF500" s="175"/>
      <c r="AG500" s="175"/>
      <c r="AH500" s="175"/>
    </row>
    <row r="501" spans="17:34">
      <c r="Q501" s="175"/>
      <c r="R501" s="175"/>
      <c r="S501" s="175"/>
      <c r="T501" s="175"/>
      <c r="U501" s="175"/>
      <c r="V501" s="175"/>
      <c r="W501" s="175"/>
      <c r="X501" s="175"/>
      <c r="Y501" s="175"/>
      <c r="Z501" s="175"/>
      <c r="AA501" s="175"/>
      <c r="AB501" s="175"/>
      <c r="AC501" s="175"/>
      <c r="AD501" s="175"/>
      <c r="AE501" s="175"/>
      <c r="AF501" s="175"/>
      <c r="AG501" s="175"/>
      <c r="AH501" s="175"/>
    </row>
    <row r="502" spans="17:34">
      <c r="Q502" s="175"/>
      <c r="R502" s="175"/>
      <c r="S502" s="175"/>
      <c r="T502" s="175"/>
      <c r="U502" s="175"/>
      <c r="V502" s="175"/>
      <c r="W502" s="175"/>
      <c r="X502" s="175"/>
      <c r="Y502" s="175"/>
      <c r="Z502" s="175"/>
      <c r="AA502" s="175"/>
      <c r="AB502" s="175"/>
      <c r="AC502" s="175"/>
      <c r="AD502" s="175"/>
      <c r="AE502" s="175"/>
      <c r="AF502" s="175"/>
      <c r="AG502" s="175"/>
      <c r="AH502" s="175"/>
    </row>
    <row r="503" spans="17:34">
      <c r="Q503" s="175"/>
      <c r="R503" s="175"/>
      <c r="S503" s="175"/>
      <c r="T503" s="175"/>
      <c r="U503" s="175"/>
      <c r="V503" s="175"/>
      <c r="W503" s="175"/>
      <c r="X503" s="175"/>
      <c r="Y503" s="175"/>
      <c r="Z503" s="175"/>
      <c r="AA503" s="175"/>
      <c r="AB503" s="175"/>
      <c r="AC503" s="175"/>
      <c r="AD503" s="175"/>
      <c r="AE503" s="175"/>
      <c r="AF503" s="175"/>
      <c r="AG503" s="175"/>
      <c r="AH503" s="175"/>
    </row>
    <row r="504" spans="17:34">
      <c r="Q504" s="175"/>
      <c r="R504" s="175"/>
      <c r="S504" s="175"/>
      <c r="T504" s="175"/>
      <c r="U504" s="175"/>
      <c r="V504" s="175"/>
      <c r="W504" s="175"/>
      <c r="X504" s="175"/>
      <c r="Y504" s="175"/>
      <c r="Z504" s="175"/>
      <c r="AA504" s="175"/>
      <c r="AB504" s="175"/>
      <c r="AC504" s="175"/>
      <c r="AD504" s="175"/>
      <c r="AE504" s="175"/>
      <c r="AF504" s="175"/>
      <c r="AG504" s="175"/>
      <c r="AH504" s="175"/>
    </row>
    <row r="505" spans="17:34">
      <c r="Q505" s="175"/>
      <c r="R505" s="175"/>
      <c r="S505" s="175"/>
      <c r="T505" s="175"/>
      <c r="U505" s="175"/>
      <c r="V505" s="175"/>
      <c r="W505" s="175"/>
      <c r="X505" s="175"/>
      <c r="Y505" s="175"/>
      <c r="Z505" s="175"/>
      <c r="AA505" s="175"/>
      <c r="AB505" s="175"/>
      <c r="AC505" s="175"/>
      <c r="AD505" s="175"/>
      <c r="AE505" s="175"/>
      <c r="AF505" s="175"/>
      <c r="AG505" s="175"/>
      <c r="AH505" s="175"/>
    </row>
    <row r="506" spans="17:34">
      <c r="Q506" s="175"/>
      <c r="R506" s="175"/>
      <c r="S506" s="175"/>
      <c r="T506" s="175"/>
      <c r="U506" s="175"/>
      <c r="V506" s="175"/>
      <c r="W506" s="175"/>
      <c r="X506" s="175"/>
      <c r="Y506" s="175"/>
      <c r="Z506" s="175"/>
      <c r="AA506" s="175"/>
      <c r="AB506" s="175"/>
      <c r="AC506" s="175"/>
      <c r="AD506" s="175"/>
      <c r="AE506" s="175"/>
      <c r="AF506" s="175"/>
      <c r="AG506" s="175"/>
      <c r="AH506" s="175"/>
    </row>
    <row r="507" spans="17:34">
      <c r="Q507" s="175"/>
      <c r="R507" s="175"/>
      <c r="S507" s="175"/>
      <c r="T507" s="175"/>
      <c r="U507" s="175"/>
      <c r="V507" s="175"/>
      <c r="W507" s="175"/>
      <c r="X507" s="175"/>
      <c r="Y507" s="175"/>
      <c r="Z507" s="175"/>
      <c r="AA507" s="175"/>
      <c r="AB507" s="175"/>
      <c r="AC507" s="175"/>
      <c r="AD507" s="175"/>
      <c r="AE507" s="175"/>
      <c r="AF507" s="175"/>
      <c r="AG507" s="175"/>
      <c r="AH507" s="175"/>
    </row>
    <row r="508" spans="17:34">
      <c r="Q508" s="175"/>
      <c r="R508" s="175"/>
      <c r="S508" s="175"/>
      <c r="T508" s="175"/>
      <c r="U508" s="175"/>
      <c r="V508" s="175"/>
      <c r="W508" s="175"/>
      <c r="X508" s="175"/>
      <c r="Y508" s="175"/>
      <c r="Z508" s="175"/>
      <c r="AA508" s="175"/>
      <c r="AB508" s="175"/>
      <c r="AC508" s="175"/>
      <c r="AD508" s="175"/>
      <c r="AE508" s="175"/>
      <c r="AF508" s="175"/>
      <c r="AG508" s="175"/>
      <c r="AH508" s="175"/>
    </row>
    <row r="509" spans="17:34">
      <c r="Q509" s="175"/>
      <c r="R509" s="175"/>
      <c r="S509" s="175"/>
      <c r="T509" s="175"/>
      <c r="U509" s="175"/>
      <c r="V509" s="175"/>
      <c r="W509" s="175"/>
      <c r="X509" s="175"/>
      <c r="Y509" s="175"/>
      <c r="Z509" s="175"/>
      <c r="AA509" s="175"/>
      <c r="AB509" s="175"/>
      <c r="AC509" s="175"/>
      <c r="AD509" s="175"/>
      <c r="AE509" s="175"/>
      <c r="AF509" s="175"/>
      <c r="AG509" s="175"/>
      <c r="AH509" s="175"/>
    </row>
    <row r="510" spans="17:34">
      <c r="Q510" s="175"/>
      <c r="R510" s="175"/>
      <c r="S510" s="175"/>
      <c r="T510" s="175"/>
      <c r="U510" s="175"/>
      <c r="V510" s="175"/>
      <c r="W510" s="175"/>
      <c r="X510" s="175"/>
      <c r="Y510" s="175"/>
      <c r="Z510" s="175"/>
      <c r="AA510" s="175"/>
      <c r="AB510" s="175"/>
      <c r="AC510" s="175"/>
      <c r="AD510" s="175"/>
      <c r="AE510" s="175"/>
      <c r="AF510" s="175"/>
      <c r="AG510" s="175"/>
      <c r="AH510" s="175"/>
    </row>
    <row r="511" spans="17:34">
      <c r="Q511" s="175"/>
      <c r="R511" s="175"/>
      <c r="S511" s="175"/>
      <c r="T511" s="175"/>
      <c r="U511" s="175"/>
      <c r="V511" s="175"/>
      <c r="W511" s="175"/>
      <c r="X511" s="175"/>
      <c r="Y511" s="175"/>
      <c r="Z511" s="175"/>
      <c r="AA511" s="175"/>
      <c r="AB511" s="175"/>
      <c r="AC511" s="175"/>
      <c r="AD511" s="175"/>
      <c r="AE511" s="175"/>
      <c r="AF511" s="175"/>
      <c r="AG511" s="175"/>
      <c r="AH511" s="175"/>
    </row>
    <row r="512" spans="17:34">
      <c r="Q512" s="175"/>
      <c r="R512" s="175"/>
      <c r="S512" s="175"/>
      <c r="T512" s="175"/>
      <c r="U512" s="175"/>
      <c r="V512" s="175"/>
      <c r="W512" s="175"/>
      <c r="X512" s="175"/>
      <c r="Y512" s="175"/>
      <c r="Z512" s="175"/>
      <c r="AA512" s="175"/>
      <c r="AB512" s="175"/>
      <c r="AC512" s="175"/>
      <c r="AD512" s="175"/>
      <c r="AE512" s="175"/>
      <c r="AF512" s="175"/>
      <c r="AG512" s="175"/>
      <c r="AH512" s="175"/>
    </row>
    <row r="513" spans="17:34">
      <c r="Q513" s="175"/>
      <c r="R513" s="175"/>
      <c r="S513" s="175"/>
      <c r="T513" s="175"/>
      <c r="U513" s="175"/>
      <c r="V513" s="175"/>
      <c r="W513" s="175"/>
      <c r="X513" s="175"/>
      <c r="Y513" s="175"/>
      <c r="Z513" s="175"/>
      <c r="AA513" s="175"/>
      <c r="AB513" s="175"/>
      <c r="AC513" s="175"/>
      <c r="AD513" s="175"/>
      <c r="AE513" s="175"/>
      <c r="AF513" s="175"/>
      <c r="AG513" s="175"/>
      <c r="AH513" s="175"/>
    </row>
    <row r="514" spans="17:34">
      <c r="Q514" s="175"/>
      <c r="R514" s="175"/>
      <c r="S514" s="175"/>
      <c r="T514" s="175"/>
      <c r="U514" s="175"/>
      <c r="V514" s="175"/>
      <c r="W514" s="175"/>
      <c r="X514" s="175"/>
      <c r="Y514" s="175"/>
      <c r="Z514" s="175"/>
      <c r="AA514" s="175"/>
      <c r="AB514" s="175"/>
      <c r="AC514" s="175"/>
      <c r="AD514" s="175"/>
      <c r="AE514" s="175"/>
      <c r="AF514" s="175"/>
      <c r="AG514" s="175"/>
      <c r="AH514" s="175"/>
    </row>
    <row r="515" spans="17:34">
      <c r="Q515" s="175"/>
      <c r="R515" s="175"/>
      <c r="S515" s="175"/>
      <c r="T515" s="175"/>
      <c r="U515" s="175"/>
      <c r="V515" s="175"/>
      <c r="W515" s="175"/>
      <c r="X515" s="175"/>
      <c r="Y515" s="175"/>
      <c r="Z515" s="175"/>
      <c r="AA515" s="175"/>
      <c r="AB515" s="175"/>
      <c r="AC515" s="175"/>
      <c r="AD515" s="175"/>
      <c r="AE515" s="175"/>
      <c r="AF515" s="175"/>
      <c r="AG515" s="175"/>
      <c r="AH515" s="175"/>
    </row>
    <row r="516" spans="17:34">
      <c r="Q516" s="175"/>
      <c r="R516" s="175"/>
      <c r="S516" s="175"/>
      <c r="T516" s="175"/>
      <c r="U516" s="175"/>
      <c r="V516" s="175"/>
      <c r="W516" s="175"/>
      <c r="X516" s="175"/>
      <c r="Y516" s="175"/>
      <c r="Z516" s="175"/>
      <c r="AA516" s="175"/>
      <c r="AB516" s="175"/>
      <c r="AC516" s="175"/>
      <c r="AD516" s="175"/>
      <c r="AE516" s="175"/>
      <c r="AF516" s="175"/>
      <c r="AG516" s="175"/>
      <c r="AH516" s="175"/>
    </row>
    <row r="517" spans="17:34">
      <c r="Q517" s="175"/>
      <c r="R517" s="175"/>
      <c r="S517" s="175"/>
      <c r="T517" s="175"/>
      <c r="U517" s="175"/>
      <c r="V517" s="175"/>
      <c r="W517" s="175"/>
      <c r="X517" s="175"/>
      <c r="Y517" s="175"/>
      <c r="Z517" s="175"/>
      <c r="AA517" s="175"/>
      <c r="AB517" s="175"/>
      <c r="AC517" s="175"/>
      <c r="AD517" s="175"/>
      <c r="AE517" s="175"/>
      <c r="AF517" s="175"/>
      <c r="AG517" s="175"/>
      <c r="AH517" s="175"/>
    </row>
    <row r="518" spans="17:34">
      <c r="Q518" s="175"/>
      <c r="R518" s="175"/>
      <c r="S518" s="175"/>
      <c r="T518" s="175"/>
      <c r="U518" s="175"/>
      <c r="V518" s="175"/>
      <c r="W518" s="175"/>
      <c r="X518" s="175"/>
      <c r="Y518" s="175"/>
      <c r="Z518" s="175"/>
      <c r="AA518" s="175"/>
      <c r="AB518" s="175"/>
      <c r="AC518" s="175"/>
      <c r="AD518" s="175"/>
      <c r="AE518" s="175"/>
      <c r="AF518" s="175"/>
      <c r="AG518" s="175"/>
      <c r="AH518" s="175"/>
    </row>
    <row r="519" spans="17:34">
      <c r="Q519" s="175"/>
      <c r="R519" s="175"/>
      <c r="S519" s="175"/>
      <c r="T519" s="175"/>
      <c r="U519" s="175"/>
      <c r="V519" s="175"/>
      <c r="W519" s="175"/>
      <c r="X519" s="175"/>
      <c r="Y519" s="175"/>
      <c r="Z519" s="175"/>
      <c r="AA519" s="175"/>
      <c r="AB519" s="175"/>
      <c r="AC519" s="175"/>
      <c r="AD519" s="175"/>
      <c r="AE519" s="175"/>
      <c r="AF519" s="175"/>
      <c r="AG519" s="175"/>
      <c r="AH519" s="175"/>
    </row>
    <row r="520" spans="17:34">
      <c r="Q520" s="175"/>
      <c r="R520" s="175"/>
      <c r="S520" s="175"/>
      <c r="T520" s="175"/>
      <c r="U520" s="175"/>
      <c r="V520" s="175"/>
      <c r="W520" s="175"/>
      <c r="X520" s="175"/>
      <c r="Y520" s="175"/>
      <c r="Z520" s="175"/>
      <c r="AA520" s="175"/>
      <c r="AB520" s="175"/>
      <c r="AC520" s="175"/>
      <c r="AD520" s="175"/>
      <c r="AE520" s="175"/>
      <c r="AF520" s="175"/>
      <c r="AG520" s="175"/>
      <c r="AH520" s="175"/>
    </row>
    <row r="521" spans="17:34">
      <c r="Q521" s="175"/>
      <c r="R521" s="175"/>
      <c r="S521" s="175"/>
      <c r="T521" s="175"/>
      <c r="U521" s="175"/>
      <c r="V521" s="175"/>
      <c r="W521" s="175"/>
      <c r="X521" s="175"/>
      <c r="Y521" s="175"/>
      <c r="Z521" s="175"/>
      <c r="AA521" s="175"/>
      <c r="AB521" s="175"/>
      <c r="AC521" s="175"/>
      <c r="AD521" s="175"/>
      <c r="AE521" s="175"/>
      <c r="AF521" s="175"/>
      <c r="AG521" s="175"/>
      <c r="AH521" s="175"/>
    </row>
    <row r="522" spans="17:34">
      <c r="Q522" s="175"/>
      <c r="R522" s="175"/>
      <c r="S522" s="175"/>
      <c r="T522" s="175"/>
      <c r="U522" s="175"/>
      <c r="V522" s="175"/>
      <c r="W522" s="175"/>
      <c r="X522" s="175"/>
      <c r="Y522" s="175"/>
      <c r="Z522" s="175"/>
      <c r="AA522" s="175"/>
      <c r="AB522" s="175"/>
      <c r="AC522" s="175"/>
      <c r="AD522" s="175"/>
      <c r="AE522" s="175"/>
      <c r="AF522" s="175"/>
      <c r="AG522" s="175"/>
      <c r="AH522" s="175"/>
    </row>
    <row r="523" spans="17:34">
      <c r="Q523" s="175"/>
      <c r="R523" s="175"/>
      <c r="S523" s="175"/>
      <c r="T523" s="175"/>
      <c r="U523" s="175"/>
      <c r="V523" s="175"/>
      <c r="W523" s="175"/>
      <c r="X523" s="175"/>
      <c r="Y523" s="175"/>
      <c r="Z523" s="175"/>
      <c r="AA523" s="175"/>
      <c r="AB523" s="175"/>
      <c r="AC523" s="175"/>
      <c r="AD523" s="175"/>
      <c r="AE523" s="175"/>
      <c r="AF523" s="175"/>
      <c r="AG523" s="175"/>
      <c r="AH523" s="175"/>
    </row>
    <row r="524" spans="17:34">
      <c r="Q524" s="175"/>
      <c r="R524" s="175"/>
      <c r="S524" s="175"/>
      <c r="T524" s="175"/>
      <c r="U524" s="175"/>
      <c r="V524" s="175"/>
      <c r="W524" s="175"/>
      <c r="X524" s="175"/>
      <c r="Y524" s="175"/>
      <c r="Z524" s="175"/>
      <c r="AA524" s="175"/>
      <c r="AB524" s="175"/>
      <c r="AC524" s="175"/>
      <c r="AD524" s="175"/>
      <c r="AE524" s="175"/>
      <c r="AF524" s="175"/>
      <c r="AG524" s="175"/>
      <c r="AH524" s="175"/>
    </row>
    <row r="525" spans="17:34">
      <c r="Q525" s="175"/>
      <c r="R525" s="175"/>
      <c r="S525" s="175"/>
      <c r="T525" s="175"/>
      <c r="U525" s="175"/>
      <c r="V525" s="175"/>
      <c r="W525" s="175"/>
      <c r="X525" s="175"/>
      <c r="Y525" s="175"/>
      <c r="Z525" s="175"/>
      <c r="AA525" s="175"/>
      <c r="AB525" s="175"/>
      <c r="AC525" s="175"/>
      <c r="AD525" s="175"/>
      <c r="AE525" s="175"/>
      <c r="AF525" s="175"/>
      <c r="AG525" s="175"/>
      <c r="AH525" s="175"/>
    </row>
    <row r="526" spans="17:34">
      <c r="Q526" s="175"/>
      <c r="R526" s="175"/>
      <c r="S526" s="175"/>
      <c r="T526" s="175"/>
      <c r="U526" s="175"/>
      <c r="V526" s="175"/>
      <c r="W526" s="175"/>
      <c r="X526" s="175"/>
      <c r="Y526" s="175"/>
      <c r="Z526" s="175"/>
      <c r="AA526" s="175"/>
      <c r="AB526" s="175"/>
      <c r="AC526" s="175"/>
      <c r="AD526" s="175"/>
      <c r="AE526" s="175"/>
      <c r="AF526" s="175"/>
      <c r="AG526" s="175"/>
      <c r="AH526" s="175"/>
    </row>
    <row r="527" spans="17:34">
      <c r="Q527" s="175"/>
      <c r="R527" s="175"/>
      <c r="S527" s="175"/>
      <c r="T527" s="175"/>
      <c r="U527" s="175"/>
      <c r="V527" s="175"/>
      <c r="W527" s="175"/>
      <c r="X527" s="175"/>
      <c r="Y527" s="175"/>
      <c r="Z527" s="175"/>
      <c r="AA527" s="175"/>
      <c r="AB527" s="175"/>
      <c r="AC527" s="175"/>
      <c r="AD527" s="175"/>
      <c r="AE527" s="175"/>
      <c r="AF527" s="175"/>
      <c r="AG527" s="175"/>
      <c r="AH527" s="175"/>
    </row>
    <row r="528" spans="17:34">
      <c r="Q528" s="175"/>
      <c r="R528" s="175"/>
      <c r="S528" s="175"/>
      <c r="T528" s="175"/>
      <c r="U528" s="175"/>
      <c r="V528" s="175"/>
      <c r="W528" s="175"/>
      <c r="X528" s="175"/>
      <c r="Y528" s="175"/>
      <c r="Z528" s="175"/>
      <c r="AA528" s="175"/>
      <c r="AB528" s="175"/>
      <c r="AC528" s="175"/>
      <c r="AD528" s="175"/>
      <c r="AE528" s="175"/>
      <c r="AF528" s="175"/>
      <c r="AG528" s="175"/>
      <c r="AH528" s="175"/>
    </row>
    <row r="529" spans="17:34">
      <c r="Q529" s="175"/>
      <c r="R529" s="175"/>
      <c r="S529" s="175"/>
      <c r="T529" s="175"/>
      <c r="U529" s="175"/>
      <c r="V529" s="175"/>
      <c r="W529" s="175"/>
      <c r="X529" s="175"/>
      <c r="Y529" s="175"/>
      <c r="Z529" s="175"/>
      <c r="AA529" s="175"/>
      <c r="AB529" s="175"/>
      <c r="AC529" s="175"/>
      <c r="AD529" s="175"/>
      <c r="AE529" s="175"/>
      <c r="AF529" s="175"/>
      <c r="AG529" s="175"/>
      <c r="AH529" s="175"/>
    </row>
    <row r="530" spans="17:34">
      <c r="Q530" s="175"/>
      <c r="R530" s="175"/>
      <c r="S530" s="175"/>
      <c r="T530" s="175"/>
      <c r="U530" s="175"/>
      <c r="V530" s="175"/>
      <c r="W530" s="175"/>
      <c r="X530" s="175"/>
      <c r="Y530" s="175"/>
      <c r="Z530" s="175"/>
      <c r="AA530" s="175"/>
      <c r="AB530" s="175"/>
      <c r="AC530" s="175"/>
      <c r="AD530" s="175"/>
      <c r="AE530" s="175"/>
      <c r="AF530" s="175"/>
      <c r="AG530" s="175"/>
      <c r="AH530" s="175"/>
    </row>
    <row r="531" spans="17:34">
      <c r="Q531" s="175"/>
      <c r="R531" s="175"/>
      <c r="S531" s="175"/>
      <c r="T531" s="175"/>
      <c r="U531" s="175"/>
      <c r="V531" s="175"/>
      <c r="W531" s="175"/>
      <c r="X531" s="175"/>
      <c r="Y531" s="175"/>
      <c r="Z531" s="175"/>
      <c r="AA531" s="175"/>
      <c r="AB531" s="175"/>
      <c r="AC531" s="175"/>
      <c r="AD531" s="175"/>
      <c r="AE531" s="175"/>
      <c r="AF531" s="175"/>
      <c r="AG531" s="175"/>
      <c r="AH531" s="175"/>
    </row>
    <row r="532" spans="17:34">
      <c r="Q532" s="175"/>
      <c r="R532" s="175"/>
      <c r="S532" s="175"/>
      <c r="T532" s="175"/>
      <c r="U532" s="175"/>
      <c r="V532" s="175"/>
      <c r="W532" s="175"/>
      <c r="X532" s="175"/>
      <c r="Y532" s="175"/>
      <c r="Z532" s="175"/>
      <c r="AA532" s="175"/>
      <c r="AB532" s="175"/>
      <c r="AC532" s="175"/>
      <c r="AD532" s="175"/>
      <c r="AE532" s="175"/>
      <c r="AF532" s="175"/>
      <c r="AG532" s="175"/>
      <c r="AH532" s="175"/>
    </row>
    <row r="533" spans="17:34">
      <c r="Q533" s="175"/>
      <c r="R533" s="175"/>
      <c r="S533" s="175"/>
      <c r="T533" s="175"/>
      <c r="U533" s="175"/>
      <c r="V533" s="175"/>
      <c r="W533" s="175"/>
      <c r="X533" s="175"/>
      <c r="Y533" s="175"/>
      <c r="Z533" s="175"/>
      <c r="AA533" s="175"/>
      <c r="AB533" s="175"/>
      <c r="AC533" s="175"/>
      <c r="AD533" s="175"/>
      <c r="AE533" s="175"/>
      <c r="AF533" s="175"/>
      <c r="AG533" s="175"/>
      <c r="AH533" s="175"/>
    </row>
    <row r="534" spans="17:34">
      <c r="Q534" s="175"/>
      <c r="R534" s="175"/>
      <c r="S534" s="175"/>
      <c r="T534" s="175"/>
      <c r="U534" s="175"/>
      <c r="V534" s="175"/>
      <c r="W534" s="175"/>
      <c r="X534" s="175"/>
      <c r="Y534" s="175"/>
      <c r="Z534" s="175"/>
      <c r="AA534" s="175"/>
      <c r="AB534" s="175"/>
      <c r="AC534" s="175"/>
      <c r="AD534" s="175"/>
      <c r="AE534" s="175"/>
      <c r="AF534" s="175"/>
      <c r="AG534" s="175"/>
      <c r="AH534" s="175"/>
    </row>
    <row r="535" spans="17:34">
      <c r="Q535" s="175"/>
      <c r="R535" s="175"/>
      <c r="S535" s="175"/>
      <c r="T535" s="175"/>
      <c r="U535" s="175"/>
      <c r="V535" s="175"/>
      <c r="W535" s="175"/>
      <c r="X535" s="175"/>
      <c r="Y535" s="175"/>
      <c r="Z535" s="175"/>
      <c r="AA535" s="175"/>
      <c r="AB535" s="175"/>
      <c r="AC535" s="175"/>
      <c r="AD535" s="175"/>
      <c r="AE535" s="175"/>
      <c r="AF535" s="175"/>
      <c r="AG535" s="175"/>
      <c r="AH535" s="175"/>
    </row>
    <row r="536" spans="17:34">
      <c r="Q536" s="175"/>
      <c r="R536" s="175"/>
      <c r="S536" s="175"/>
      <c r="T536" s="175"/>
      <c r="U536" s="175"/>
      <c r="V536" s="175"/>
      <c r="W536" s="175"/>
      <c r="X536" s="175"/>
      <c r="Y536" s="175"/>
      <c r="Z536" s="175"/>
      <c r="AA536" s="175"/>
      <c r="AB536" s="175"/>
      <c r="AC536" s="175"/>
      <c r="AD536" s="175"/>
      <c r="AE536" s="175"/>
      <c r="AF536" s="175"/>
      <c r="AG536" s="175"/>
      <c r="AH536" s="175"/>
    </row>
    <row r="537" spans="17:34">
      <c r="Q537" s="175"/>
      <c r="R537" s="175"/>
      <c r="S537" s="175"/>
      <c r="T537" s="175"/>
      <c r="U537" s="175"/>
      <c r="V537" s="175"/>
      <c r="W537" s="175"/>
      <c r="X537" s="175"/>
      <c r="Y537" s="175"/>
      <c r="Z537" s="175"/>
      <c r="AA537" s="175"/>
      <c r="AB537" s="175"/>
      <c r="AC537" s="175"/>
      <c r="AD537" s="175"/>
      <c r="AE537" s="175"/>
      <c r="AF537" s="175"/>
      <c r="AG537" s="175"/>
      <c r="AH537" s="175"/>
    </row>
    <row r="538" spans="17:34">
      <c r="Q538" s="175"/>
      <c r="R538" s="175"/>
      <c r="S538" s="175"/>
      <c r="T538" s="175"/>
      <c r="U538" s="175"/>
      <c r="V538" s="175"/>
      <c r="W538" s="175"/>
      <c r="X538" s="175"/>
      <c r="Y538" s="175"/>
      <c r="Z538" s="175"/>
      <c r="AA538" s="175"/>
      <c r="AB538" s="175"/>
      <c r="AC538" s="175"/>
      <c r="AD538" s="175"/>
      <c r="AE538" s="175"/>
      <c r="AF538" s="175"/>
      <c r="AG538" s="175"/>
      <c r="AH538" s="175"/>
    </row>
    <row r="539" spans="17:34">
      <c r="Q539" s="175"/>
      <c r="R539" s="175"/>
      <c r="S539" s="175"/>
      <c r="T539" s="175"/>
      <c r="U539" s="175"/>
      <c r="V539" s="175"/>
      <c r="W539" s="175"/>
      <c r="X539" s="175"/>
      <c r="Y539" s="175"/>
      <c r="Z539" s="175"/>
      <c r="AA539" s="175"/>
      <c r="AB539" s="175"/>
      <c r="AC539" s="175"/>
      <c r="AD539" s="175"/>
      <c r="AE539" s="175"/>
      <c r="AF539" s="175"/>
      <c r="AG539" s="175"/>
      <c r="AH539" s="175"/>
    </row>
    <row r="540" spans="17:34">
      <c r="Q540" s="175"/>
      <c r="R540" s="175"/>
      <c r="S540" s="175"/>
      <c r="T540" s="175"/>
      <c r="U540" s="175"/>
      <c r="V540" s="175"/>
      <c r="W540" s="175"/>
      <c r="X540" s="175"/>
      <c r="Y540" s="175"/>
      <c r="Z540" s="175"/>
      <c r="AA540" s="175"/>
      <c r="AB540" s="175"/>
      <c r="AC540" s="175"/>
      <c r="AD540" s="175"/>
      <c r="AE540" s="175"/>
      <c r="AF540" s="175"/>
      <c r="AG540" s="175"/>
      <c r="AH540" s="175"/>
    </row>
    <row r="541" spans="17:34">
      <c r="Q541" s="175"/>
      <c r="R541" s="175"/>
      <c r="S541" s="175"/>
      <c r="T541" s="175"/>
      <c r="U541" s="175"/>
      <c r="V541" s="175"/>
      <c r="W541" s="175"/>
      <c r="X541" s="175"/>
      <c r="Y541" s="175"/>
      <c r="Z541" s="175"/>
      <c r="AA541" s="175"/>
      <c r="AB541" s="175"/>
      <c r="AC541" s="175"/>
      <c r="AD541" s="175"/>
      <c r="AE541" s="175"/>
      <c r="AF541" s="175"/>
      <c r="AG541" s="175"/>
      <c r="AH541" s="175"/>
    </row>
    <row r="542" spans="17:34">
      <c r="Q542" s="175"/>
      <c r="R542" s="175"/>
      <c r="S542" s="175"/>
      <c r="T542" s="175"/>
      <c r="U542" s="175"/>
      <c r="V542" s="175"/>
      <c r="W542" s="175"/>
      <c r="X542" s="175"/>
      <c r="Y542" s="175"/>
      <c r="Z542" s="175"/>
      <c r="AA542" s="175"/>
      <c r="AB542" s="175"/>
      <c r="AC542" s="175"/>
      <c r="AD542" s="175"/>
      <c r="AE542" s="175"/>
      <c r="AF542" s="175"/>
      <c r="AG542" s="175"/>
      <c r="AH542" s="175"/>
    </row>
    <row r="543" spans="17:34">
      <c r="Q543" s="175"/>
      <c r="R543" s="175"/>
      <c r="S543" s="175"/>
      <c r="T543" s="175"/>
      <c r="U543" s="175"/>
      <c r="V543" s="175"/>
      <c r="W543" s="175"/>
      <c r="X543" s="175"/>
      <c r="Y543" s="175"/>
      <c r="Z543" s="175"/>
      <c r="AA543" s="175"/>
      <c r="AB543" s="175"/>
      <c r="AC543" s="175"/>
      <c r="AD543" s="175"/>
      <c r="AE543" s="175"/>
      <c r="AF543" s="175"/>
      <c r="AG543" s="175"/>
      <c r="AH543" s="175"/>
    </row>
    <row r="544" spans="17:34">
      <c r="Q544" s="175"/>
      <c r="R544" s="175"/>
      <c r="S544" s="175"/>
      <c r="T544" s="175"/>
      <c r="U544" s="175"/>
      <c r="V544" s="175"/>
      <c r="W544" s="175"/>
      <c r="X544" s="175"/>
      <c r="Y544" s="175"/>
      <c r="Z544" s="175"/>
      <c r="AA544" s="175"/>
      <c r="AB544" s="175"/>
      <c r="AC544" s="175"/>
      <c r="AD544" s="175"/>
      <c r="AE544" s="175"/>
      <c r="AF544" s="175"/>
      <c r="AG544" s="175"/>
      <c r="AH544" s="175"/>
    </row>
    <row r="545" spans="17:34">
      <c r="Q545" s="175"/>
      <c r="R545" s="175"/>
      <c r="S545" s="175"/>
      <c r="T545" s="175"/>
      <c r="U545" s="175"/>
      <c r="V545" s="175"/>
      <c r="W545" s="175"/>
      <c r="X545" s="175"/>
      <c r="Y545" s="175"/>
      <c r="Z545" s="175"/>
      <c r="AA545" s="175"/>
      <c r="AB545" s="175"/>
      <c r="AC545" s="175"/>
      <c r="AD545" s="175"/>
      <c r="AE545" s="175"/>
      <c r="AF545" s="175"/>
      <c r="AG545" s="175"/>
      <c r="AH545" s="175"/>
    </row>
    <row r="546" spans="17:34">
      <c r="Q546" s="175"/>
      <c r="R546" s="175"/>
      <c r="S546" s="175"/>
      <c r="T546" s="175"/>
      <c r="U546" s="175"/>
      <c r="V546" s="175"/>
      <c r="W546" s="175"/>
      <c r="X546" s="175"/>
      <c r="Y546" s="175"/>
      <c r="Z546" s="175"/>
      <c r="AA546" s="175"/>
      <c r="AB546" s="175"/>
      <c r="AC546" s="175"/>
      <c r="AD546" s="175"/>
      <c r="AE546" s="175"/>
      <c r="AF546" s="175"/>
      <c r="AG546" s="175"/>
      <c r="AH546" s="175"/>
    </row>
    <row r="547" spans="17:34">
      <c r="Q547" s="175"/>
      <c r="R547" s="175"/>
      <c r="S547" s="175"/>
      <c r="T547" s="175"/>
      <c r="U547" s="175"/>
      <c r="V547" s="175"/>
      <c r="W547" s="175"/>
      <c r="X547" s="175"/>
      <c r="Y547" s="175"/>
      <c r="Z547" s="175"/>
      <c r="AA547" s="175"/>
      <c r="AB547" s="175"/>
      <c r="AC547" s="175"/>
      <c r="AD547" s="175"/>
      <c r="AE547" s="175"/>
      <c r="AF547" s="175"/>
      <c r="AG547" s="175"/>
      <c r="AH547" s="175"/>
    </row>
    <row r="548" spans="17:34">
      <c r="Q548" s="175"/>
      <c r="R548" s="175"/>
      <c r="S548" s="175"/>
      <c r="T548" s="175"/>
      <c r="U548" s="175"/>
      <c r="V548" s="175"/>
      <c r="W548" s="175"/>
      <c r="X548" s="175"/>
      <c r="Y548" s="175"/>
      <c r="Z548" s="175"/>
      <c r="AA548" s="175"/>
      <c r="AB548" s="175"/>
      <c r="AC548" s="175"/>
      <c r="AD548" s="175"/>
      <c r="AE548" s="175"/>
      <c r="AF548" s="175"/>
      <c r="AG548" s="175"/>
      <c r="AH548" s="175"/>
    </row>
    <row r="549" spans="17:34">
      <c r="Q549" s="175"/>
      <c r="R549" s="175"/>
      <c r="S549" s="175"/>
      <c r="T549" s="175"/>
      <c r="U549" s="175"/>
      <c r="V549" s="175"/>
      <c r="W549" s="175"/>
      <c r="X549" s="175"/>
      <c r="Y549" s="175"/>
      <c r="Z549" s="175"/>
      <c r="AA549" s="175"/>
      <c r="AB549" s="175"/>
      <c r="AC549" s="175"/>
      <c r="AD549" s="175"/>
      <c r="AE549" s="175"/>
      <c r="AF549" s="175"/>
      <c r="AG549" s="175"/>
      <c r="AH549" s="175"/>
    </row>
    <row r="550" spans="17:34">
      <c r="Q550" s="175"/>
      <c r="R550" s="175"/>
      <c r="S550" s="175"/>
      <c r="T550" s="175"/>
      <c r="U550" s="175"/>
      <c r="V550" s="175"/>
      <c r="W550" s="175"/>
      <c r="X550" s="175"/>
      <c r="Y550" s="175"/>
      <c r="Z550" s="175"/>
      <c r="AA550" s="175"/>
      <c r="AB550" s="175"/>
      <c r="AC550" s="175"/>
      <c r="AD550" s="175"/>
      <c r="AE550" s="175"/>
      <c r="AF550" s="175"/>
      <c r="AG550" s="175"/>
      <c r="AH550" s="175"/>
    </row>
    <row r="551" spans="17:34">
      <c r="Q551" s="175"/>
      <c r="R551" s="175"/>
      <c r="S551" s="175"/>
      <c r="T551" s="175"/>
      <c r="U551" s="175"/>
      <c r="V551" s="175"/>
      <c r="W551" s="175"/>
      <c r="X551" s="175"/>
      <c r="Y551" s="175"/>
      <c r="Z551" s="175"/>
      <c r="AA551" s="175"/>
      <c r="AB551" s="175"/>
      <c r="AC551" s="175"/>
      <c r="AD551" s="175"/>
      <c r="AE551" s="175"/>
      <c r="AF551" s="175"/>
      <c r="AG551" s="175"/>
      <c r="AH551" s="175"/>
    </row>
    <row r="552" spans="17:34">
      <c r="Q552" s="175"/>
      <c r="R552" s="175"/>
      <c r="S552" s="175"/>
      <c r="T552" s="175"/>
      <c r="U552" s="175"/>
      <c r="V552" s="175"/>
      <c r="W552" s="175"/>
      <c r="X552" s="175"/>
      <c r="Y552" s="175"/>
      <c r="Z552" s="175"/>
      <c r="AA552" s="175"/>
      <c r="AB552" s="175"/>
      <c r="AC552" s="175"/>
      <c r="AD552" s="175"/>
      <c r="AE552" s="175"/>
      <c r="AF552" s="175"/>
      <c r="AG552" s="175"/>
      <c r="AH552" s="175"/>
    </row>
    <row r="553" spans="17:34">
      <c r="Q553" s="175"/>
      <c r="R553" s="175"/>
      <c r="S553" s="175"/>
      <c r="T553" s="175"/>
      <c r="U553" s="175"/>
      <c r="V553" s="175"/>
      <c r="W553" s="175"/>
      <c r="X553" s="175"/>
      <c r="Y553" s="175"/>
      <c r="Z553" s="175"/>
      <c r="AA553" s="175"/>
      <c r="AB553" s="175"/>
      <c r="AC553" s="175"/>
      <c r="AD553" s="175"/>
      <c r="AE553" s="175"/>
      <c r="AF553" s="175"/>
      <c r="AG553" s="175"/>
      <c r="AH553" s="175"/>
    </row>
    <row r="554" spans="17:34">
      <c r="Q554" s="175"/>
      <c r="R554" s="175"/>
      <c r="S554" s="175"/>
      <c r="T554" s="175"/>
      <c r="U554" s="175"/>
      <c r="V554" s="175"/>
      <c r="W554" s="175"/>
      <c r="X554" s="175"/>
      <c r="Y554" s="175"/>
      <c r="Z554" s="175"/>
      <c r="AA554" s="175"/>
      <c r="AB554" s="175"/>
      <c r="AC554" s="175"/>
      <c r="AD554" s="175"/>
      <c r="AE554" s="175"/>
      <c r="AF554" s="175"/>
      <c r="AG554" s="175"/>
      <c r="AH554" s="175"/>
    </row>
    <row r="555" spans="17:34">
      <c r="Q555" s="175"/>
      <c r="R555" s="175"/>
      <c r="S555" s="175"/>
      <c r="T555" s="175"/>
      <c r="U555" s="175"/>
      <c r="V555" s="175"/>
      <c r="W555" s="175"/>
      <c r="X555" s="175"/>
      <c r="Y555" s="175"/>
      <c r="Z555" s="175"/>
      <c r="AA555" s="175"/>
      <c r="AB555" s="175"/>
      <c r="AC555" s="175"/>
      <c r="AD555" s="175"/>
      <c r="AE555" s="175"/>
      <c r="AF555" s="175"/>
      <c r="AG555" s="175"/>
      <c r="AH555" s="175"/>
    </row>
    <row r="556" spans="17:34">
      <c r="Q556" s="175"/>
      <c r="R556" s="175"/>
      <c r="S556" s="175"/>
      <c r="T556" s="175"/>
      <c r="U556" s="175"/>
      <c r="V556" s="175"/>
      <c r="W556" s="175"/>
      <c r="X556" s="175"/>
      <c r="Y556" s="175"/>
      <c r="Z556" s="175"/>
      <c r="AA556" s="175"/>
      <c r="AB556" s="175"/>
      <c r="AC556" s="175"/>
      <c r="AD556" s="175"/>
      <c r="AE556" s="175"/>
      <c r="AF556" s="175"/>
      <c r="AG556" s="175"/>
      <c r="AH556" s="175"/>
    </row>
    <row r="557" spans="17:34">
      <c r="Q557" s="175"/>
      <c r="R557" s="175"/>
      <c r="S557" s="175"/>
      <c r="T557" s="175"/>
      <c r="U557" s="175"/>
      <c r="V557" s="175"/>
      <c r="W557" s="175"/>
      <c r="X557" s="175"/>
      <c r="Y557" s="175"/>
      <c r="Z557" s="175"/>
      <c r="AA557" s="175"/>
      <c r="AB557" s="175"/>
      <c r="AC557" s="175"/>
      <c r="AD557" s="175"/>
      <c r="AE557" s="175"/>
      <c r="AF557" s="175"/>
      <c r="AG557" s="175"/>
      <c r="AH557" s="175"/>
    </row>
    <row r="558" spans="17:34">
      <c r="Q558" s="175"/>
      <c r="R558" s="175"/>
      <c r="S558" s="175"/>
      <c r="T558" s="175"/>
      <c r="U558" s="175"/>
      <c r="V558" s="175"/>
      <c r="W558" s="175"/>
      <c r="X558" s="175"/>
      <c r="Y558" s="175"/>
      <c r="Z558" s="175"/>
      <c r="AA558" s="175"/>
      <c r="AB558" s="175"/>
      <c r="AC558" s="175"/>
      <c r="AD558" s="175"/>
      <c r="AE558" s="175"/>
      <c r="AF558" s="175"/>
      <c r="AG558" s="175"/>
      <c r="AH558" s="175"/>
    </row>
    <row r="559" spans="17:34">
      <c r="Q559" s="175"/>
      <c r="R559" s="175"/>
      <c r="S559" s="175"/>
      <c r="T559" s="175"/>
      <c r="U559" s="175"/>
      <c r="V559" s="175"/>
      <c r="W559" s="175"/>
      <c r="X559" s="175"/>
      <c r="Y559" s="175"/>
      <c r="Z559" s="175"/>
      <c r="AA559" s="175"/>
      <c r="AB559" s="175"/>
      <c r="AC559" s="175"/>
      <c r="AD559" s="175"/>
      <c r="AE559" s="175"/>
      <c r="AF559" s="175"/>
      <c r="AG559" s="175"/>
      <c r="AH559" s="175"/>
    </row>
    <row r="560" spans="17:34">
      <c r="Q560" s="175"/>
      <c r="R560" s="175"/>
      <c r="S560" s="175"/>
      <c r="T560" s="175"/>
      <c r="U560" s="175"/>
      <c r="V560" s="175"/>
      <c r="W560" s="175"/>
      <c r="X560" s="175"/>
      <c r="Y560" s="175"/>
      <c r="Z560" s="175"/>
      <c r="AA560" s="175"/>
      <c r="AB560" s="175"/>
      <c r="AC560" s="175"/>
      <c r="AD560" s="175"/>
      <c r="AE560" s="175"/>
      <c r="AF560" s="175"/>
      <c r="AG560" s="175"/>
      <c r="AH560" s="175"/>
    </row>
    <row r="561" spans="17:34">
      <c r="Q561" s="175"/>
      <c r="R561" s="175"/>
      <c r="S561" s="175"/>
      <c r="T561" s="175"/>
      <c r="U561" s="175"/>
      <c r="V561" s="175"/>
      <c r="W561" s="175"/>
      <c r="X561" s="175"/>
      <c r="Y561" s="175"/>
      <c r="Z561" s="175"/>
      <c r="AA561" s="175"/>
      <c r="AB561" s="175"/>
      <c r="AC561" s="175"/>
      <c r="AD561" s="175"/>
      <c r="AE561" s="175"/>
      <c r="AF561" s="175"/>
      <c r="AG561" s="175"/>
      <c r="AH561" s="175"/>
    </row>
    <row r="562" spans="17:34">
      <c r="Q562" s="175"/>
      <c r="R562" s="175"/>
      <c r="S562" s="175"/>
      <c r="T562" s="175"/>
      <c r="U562" s="175"/>
      <c r="V562" s="175"/>
      <c r="W562" s="175"/>
      <c r="X562" s="175"/>
      <c r="Y562" s="175"/>
      <c r="Z562" s="175"/>
      <c r="AA562" s="175"/>
      <c r="AB562" s="175"/>
      <c r="AC562" s="175"/>
      <c r="AD562" s="175"/>
      <c r="AE562" s="175"/>
      <c r="AF562" s="175"/>
      <c r="AG562" s="175"/>
      <c r="AH562" s="175"/>
    </row>
    <row r="563" spans="17:34">
      <c r="Q563" s="175"/>
      <c r="R563" s="175"/>
      <c r="S563" s="175"/>
      <c r="T563" s="175"/>
      <c r="U563" s="175"/>
      <c r="V563" s="175"/>
      <c r="W563" s="175"/>
      <c r="X563" s="175"/>
      <c r="Y563" s="175"/>
      <c r="Z563" s="175"/>
      <c r="AA563" s="175"/>
      <c r="AB563" s="175"/>
      <c r="AC563" s="175"/>
      <c r="AD563" s="175"/>
      <c r="AE563" s="175"/>
      <c r="AF563" s="175"/>
      <c r="AG563" s="175"/>
      <c r="AH563" s="175"/>
    </row>
    <row r="564" spans="17:34">
      <c r="Q564" s="175"/>
      <c r="R564" s="175"/>
      <c r="S564" s="175"/>
      <c r="T564" s="175"/>
      <c r="U564" s="175"/>
      <c r="V564" s="175"/>
      <c r="W564" s="175"/>
      <c r="X564" s="175"/>
      <c r="Y564" s="175"/>
      <c r="Z564" s="175"/>
      <c r="AA564" s="175"/>
      <c r="AB564" s="175"/>
      <c r="AC564" s="175"/>
      <c r="AD564" s="175"/>
      <c r="AE564" s="175"/>
      <c r="AF564" s="175"/>
      <c r="AG564" s="175"/>
      <c r="AH564" s="175"/>
    </row>
    <row r="565" spans="17:34">
      <c r="Q565" s="175"/>
      <c r="R565" s="175"/>
      <c r="S565" s="175"/>
      <c r="T565" s="175"/>
      <c r="U565" s="175"/>
      <c r="V565" s="175"/>
      <c r="W565" s="175"/>
      <c r="X565" s="175"/>
      <c r="Y565" s="175"/>
      <c r="Z565" s="175"/>
      <c r="AA565" s="175"/>
      <c r="AB565" s="175"/>
      <c r="AC565" s="175"/>
      <c r="AD565" s="175"/>
      <c r="AE565" s="175"/>
      <c r="AF565" s="175"/>
      <c r="AG565" s="175"/>
      <c r="AH565" s="175"/>
    </row>
    <row r="566" spans="17:34">
      <c r="Q566" s="175"/>
      <c r="R566" s="175"/>
      <c r="S566" s="175"/>
      <c r="T566" s="175"/>
      <c r="U566" s="175"/>
      <c r="V566" s="175"/>
      <c r="W566" s="175"/>
      <c r="X566" s="175"/>
      <c r="Y566" s="175"/>
      <c r="Z566" s="175"/>
      <c r="AA566" s="175"/>
      <c r="AB566" s="175"/>
      <c r="AC566" s="175"/>
      <c r="AD566" s="175"/>
      <c r="AE566" s="175"/>
      <c r="AF566" s="175"/>
      <c r="AG566" s="175"/>
      <c r="AH566" s="175"/>
    </row>
    <row r="567" spans="17:34">
      <c r="Q567" s="175"/>
      <c r="R567" s="175"/>
      <c r="S567" s="175"/>
      <c r="T567" s="175"/>
      <c r="U567" s="175"/>
      <c r="V567" s="175"/>
      <c r="W567" s="175"/>
      <c r="X567" s="175"/>
      <c r="Y567" s="175"/>
      <c r="Z567" s="175"/>
      <c r="AA567" s="175"/>
      <c r="AB567" s="175"/>
      <c r="AC567" s="175"/>
      <c r="AD567" s="175"/>
      <c r="AE567" s="175"/>
      <c r="AF567" s="175"/>
      <c r="AG567" s="175"/>
      <c r="AH567" s="175"/>
    </row>
    <row r="568" spans="17:34">
      <c r="Q568" s="175"/>
      <c r="R568" s="175"/>
      <c r="S568" s="175"/>
      <c r="T568" s="175"/>
      <c r="U568" s="175"/>
      <c r="V568" s="175"/>
      <c r="W568" s="175"/>
      <c r="X568" s="175"/>
      <c r="Y568" s="175"/>
      <c r="Z568" s="175"/>
      <c r="AA568" s="175"/>
      <c r="AB568" s="175"/>
      <c r="AC568" s="175"/>
      <c r="AD568" s="175"/>
      <c r="AE568" s="175"/>
      <c r="AF568" s="175"/>
      <c r="AG568" s="175"/>
      <c r="AH568" s="175"/>
    </row>
    <row r="569" spans="17:34">
      <c r="Q569" s="175"/>
      <c r="R569" s="175"/>
      <c r="S569" s="175"/>
      <c r="T569" s="175"/>
      <c r="U569" s="175"/>
      <c r="V569" s="175"/>
      <c r="W569" s="175"/>
      <c r="X569" s="175"/>
      <c r="Y569" s="175"/>
      <c r="Z569" s="175"/>
      <c r="AA569" s="175"/>
      <c r="AB569" s="175"/>
      <c r="AC569" s="175"/>
      <c r="AD569" s="175"/>
      <c r="AE569" s="175"/>
      <c r="AF569" s="175"/>
      <c r="AG569" s="175"/>
      <c r="AH569" s="175"/>
    </row>
    <row r="570" spans="17:34">
      <c r="Q570" s="175"/>
      <c r="R570" s="175"/>
      <c r="S570" s="175"/>
      <c r="T570" s="175"/>
      <c r="U570" s="175"/>
      <c r="V570" s="175"/>
      <c r="W570" s="175"/>
      <c r="X570" s="175"/>
      <c r="Y570" s="175"/>
      <c r="Z570" s="175"/>
      <c r="AA570" s="175"/>
      <c r="AB570" s="175"/>
      <c r="AC570" s="175"/>
      <c r="AD570" s="175"/>
      <c r="AE570" s="175"/>
      <c r="AF570" s="175"/>
      <c r="AG570" s="175"/>
      <c r="AH570" s="175"/>
    </row>
    <row r="571" spans="17:34">
      <c r="Q571" s="175"/>
      <c r="R571" s="175"/>
      <c r="S571" s="175"/>
      <c r="T571" s="175"/>
      <c r="U571" s="175"/>
      <c r="V571" s="175"/>
      <c r="W571" s="175"/>
      <c r="X571" s="175"/>
      <c r="Y571" s="175"/>
      <c r="Z571" s="175"/>
      <c r="AA571" s="175"/>
      <c r="AB571" s="175"/>
      <c r="AC571" s="175"/>
      <c r="AD571" s="175"/>
      <c r="AE571" s="175"/>
      <c r="AF571" s="175"/>
      <c r="AG571" s="175"/>
      <c r="AH571" s="175"/>
    </row>
    <row r="572" spans="17:34">
      <c r="Q572" s="175"/>
      <c r="R572" s="175"/>
      <c r="S572" s="175"/>
      <c r="T572" s="175"/>
      <c r="U572" s="175"/>
      <c r="V572" s="175"/>
      <c r="W572" s="175"/>
      <c r="X572" s="175"/>
      <c r="Y572" s="175"/>
      <c r="Z572" s="175"/>
      <c r="AA572" s="175"/>
      <c r="AB572" s="175"/>
      <c r="AC572" s="175"/>
      <c r="AD572" s="175"/>
      <c r="AE572" s="175"/>
      <c r="AF572" s="175"/>
      <c r="AG572" s="175"/>
      <c r="AH572" s="175"/>
    </row>
    <row r="573" spans="17:34">
      <c r="Q573" s="175"/>
      <c r="R573" s="175"/>
      <c r="S573" s="175"/>
      <c r="T573" s="175"/>
      <c r="U573" s="175"/>
      <c r="V573" s="175"/>
      <c r="W573" s="175"/>
      <c r="X573" s="175"/>
      <c r="Y573" s="175"/>
      <c r="Z573" s="175"/>
      <c r="AA573" s="175"/>
      <c r="AB573" s="175"/>
      <c r="AC573" s="175"/>
      <c r="AD573" s="175"/>
      <c r="AE573" s="175"/>
      <c r="AF573" s="175"/>
      <c r="AG573" s="175"/>
      <c r="AH573" s="175"/>
    </row>
    <row r="574" spans="17:34">
      <c r="Q574" s="175"/>
      <c r="R574" s="175"/>
      <c r="S574" s="175"/>
      <c r="T574" s="175"/>
      <c r="U574" s="175"/>
      <c r="V574" s="175"/>
      <c r="W574" s="175"/>
      <c r="X574" s="175"/>
      <c r="Y574" s="175"/>
      <c r="Z574" s="175"/>
      <c r="AA574" s="175"/>
      <c r="AB574" s="175"/>
      <c r="AC574" s="175"/>
      <c r="AD574" s="175"/>
      <c r="AE574" s="175"/>
      <c r="AF574" s="175"/>
      <c r="AG574" s="175"/>
      <c r="AH574" s="175"/>
    </row>
    <row r="575" spans="17:34">
      <c r="Q575" s="175"/>
      <c r="R575" s="175"/>
      <c r="S575" s="175"/>
      <c r="T575" s="175"/>
      <c r="U575" s="175"/>
      <c r="V575" s="175"/>
      <c r="W575" s="175"/>
      <c r="X575" s="175"/>
      <c r="Y575" s="175"/>
      <c r="Z575" s="175"/>
      <c r="AA575" s="175"/>
      <c r="AB575" s="175"/>
      <c r="AC575" s="175"/>
      <c r="AD575" s="175"/>
      <c r="AE575" s="175"/>
      <c r="AF575" s="175"/>
      <c r="AG575" s="175"/>
      <c r="AH575" s="175"/>
    </row>
    <row r="576" spans="17:34">
      <c r="Q576" s="175"/>
      <c r="R576" s="175"/>
      <c r="S576" s="175"/>
      <c r="T576" s="175"/>
      <c r="U576" s="175"/>
      <c r="V576" s="175"/>
      <c r="W576" s="175"/>
      <c r="X576" s="175"/>
      <c r="Y576" s="175"/>
      <c r="Z576" s="175"/>
      <c r="AA576" s="175"/>
      <c r="AB576" s="175"/>
      <c r="AC576" s="175"/>
      <c r="AD576" s="175"/>
      <c r="AE576" s="175"/>
      <c r="AF576" s="175"/>
      <c r="AG576" s="175"/>
      <c r="AH576" s="175"/>
    </row>
    <row r="577" spans="17:34">
      <c r="Q577" s="175"/>
      <c r="R577" s="175"/>
      <c r="S577" s="175"/>
      <c r="T577" s="175"/>
      <c r="U577" s="175"/>
      <c r="V577" s="175"/>
      <c r="W577" s="175"/>
      <c r="X577" s="175"/>
      <c r="Y577" s="175"/>
      <c r="Z577" s="175"/>
      <c r="AA577" s="175"/>
      <c r="AB577" s="175"/>
      <c r="AC577" s="175"/>
      <c r="AD577" s="175"/>
      <c r="AE577" s="175"/>
      <c r="AF577" s="175"/>
      <c r="AG577" s="175"/>
      <c r="AH577" s="175"/>
    </row>
    <row r="578" spans="17:34">
      <c r="Q578" s="175"/>
      <c r="R578" s="175"/>
      <c r="S578" s="175"/>
      <c r="T578" s="175"/>
      <c r="U578" s="175"/>
      <c r="V578" s="175"/>
      <c r="W578" s="175"/>
      <c r="X578" s="175"/>
      <c r="Y578" s="175"/>
      <c r="Z578" s="175"/>
      <c r="AA578" s="175"/>
      <c r="AB578" s="175"/>
      <c r="AC578" s="175"/>
      <c r="AD578" s="175"/>
      <c r="AE578" s="175"/>
      <c r="AF578" s="175"/>
      <c r="AG578" s="175"/>
      <c r="AH578" s="175"/>
    </row>
    <row r="579" spans="17:34">
      <c r="Q579" s="175"/>
      <c r="R579" s="175"/>
      <c r="S579" s="175"/>
      <c r="T579" s="175"/>
      <c r="U579" s="175"/>
      <c r="V579" s="175"/>
      <c r="W579" s="175"/>
      <c r="X579" s="175"/>
      <c r="Y579" s="175"/>
      <c r="Z579" s="175"/>
      <c r="AA579" s="175"/>
      <c r="AB579" s="175"/>
      <c r="AC579" s="175"/>
      <c r="AD579" s="175"/>
      <c r="AE579" s="175"/>
      <c r="AF579" s="175"/>
      <c r="AG579" s="175"/>
      <c r="AH579" s="175"/>
    </row>
    <row r="580" spans="17:34">
      <c r="Q580" s="175"/>
      <c r="R580" s="175"/>
      <c r="S580" s="175"/>
      <c r="T580" s="175"/>
      <c r="U580" s="175"/>
      <c r="V580" s="175"/>
      <c r="W580" s="175"/>
      <c r="X580" s="175"/>
      <c r="Y580" s="175"/>
      <c r="Z580" s="175"/>
      <c r="AA580" s="175"/>
      <c r="AB580" s="175"/>
      <c r="AC580" s="175"/>
      <c r="AD580" s="175"/>
      <c r="AE580" s="175"/>
      <c r="AF580" s="175"/>
      <c r="AG580" s="175"/>
      <c r="AH580" s="175"/>
    </row>
    <row r="581" spans="17:34">
      <c r="Q581" s="175"/>
      <c r="R581" s="175"/>
      <c r="S581" s="175"/>
      <c r="T581" s="175"/>
      <c r="U581" s="175"/>
      <c r="V581" s="175"/>
      <c r="W581" s="175"/>
      <c r="X581" s="175"/>
      <c r="Y581" s="175"/>
      <c r="Z581" s="175"/>
      <c r="AA581" s="175"/>
      <c r="AB581" s="175"/>
      <c r="AC581" s="175"/>
      <c r="AD581" s="175"/>
      <c r="AE581" s="175"/>
      <c r="AF581" s="175"/>
      <c r="AG581" s="175"/>
      <c r="AH581" s="175"/>
    </row>
    <row r="582" spans="17:34">
      <c r="Q582" s="175"/>
      <c r="R582" s="175"/>
      <c r="S582" s="175"/>
      <c r="T582" s="175"/>
      <c r="U582" s="175"/>
      <c r="V582" s="175"/>
      <c r="W582" s="175"/>
      <c r="X582" s="175"/>
      <c r="Y582" s="175"/>
      <c r="Z582" s="175"/>
      <c r="AA582" s="175"/>
      <c r="AB582" s="175"/>
      <c r="AC582" s="175"/>
      <c r="AD582" s="175"/>
      <c r="AE582" s="175"/>
      <c r="AF582" s="175"/>
      <c r="AG582" s="175"/>
      <c r="AH582" s="175"/>
    </row>
    <row r="583" spans="17:34">
      <c r="Q583" s="175"/>
      <c r="R583" s="175"/>
      <c r="S583" s="175"/>
      <c r="T583" s="175"/>
      <c r="U583" s="175"/>
      <c r="V583" s="175"/>
      <c r="W583" s="175"/>
      <c r="X583" s="175"/>
      <c r="Y583" s="175"/>
      <c r="Z583" s="175"/>
      <c r="AA583" s="175"/>
      <c r="AB583" s="175"/>
      <c r="AC583" s="175"/>
      <c r="AD583" s="175"/>
      <c r="AE583" s="175"/>
      <c r="AF583" s="175"/>
      <c r="AG583" s="175"/>
      <c r="AH583" s="175"/>
    </row>
    <row r="584" spans="17:34">
      <c r="Q584" s="175"/>
      <c r="R584" s="175"/>
      <c r="S584" s="175"/>
      <c r="T584" s="175"/>
      <c r="U584" s="175"/>
      <c r="V584" s="175"/>
      <c r="W584" s="175"/>
      <c r="X584" s="175"/>
      <c r="Y584" s="175"/>
      <c r="Z584" s="175"/>
      <c r="AA584" s="175"/>
      <c r="AB584" s="175"/>
      <c r="AC584" s="175"/>
      <c r="AD584" s="175"/>
      <c r="AE584" s="175"/>
      <c r="AF584" s="175"/>
      <c r="AG584" s="175"/>
      <c r="AH584" s="175"/>
    </row>
    <row r="585" spans="17:34">
      <c r="Q585" s="175"/>
      <c r="R585" s="175"/>
      <c r="S585" s="175"/>
      <c r="T585" s="175"/>
      <c r="U585" s="175"/>
      <c r="V585" s="175"/>
      <c r="W585" s="175"/>
      <c r="X585" s="175"/>
      <c r="Y585" s="175"/>
      <c r="Z585" s="175"/>
      <c r="AA585" s="175"/>
      <c r="AB585" s="175"/>
      <c r="AC585" s="175"/>
      <c r="AD585" s="175"/>
      <c r="AE585" s="175"/>
      <c r="AF585" s="175"/>
      <c r="AG585" s="175"/>
      <c r="AH585" s="175"/>
    </row>
    <row r="586" spans="17:34">
      <c r="Q586" s="175"/>
      <c r="R586" s="175"/>
      <c r="S586" s="175"/>
      <c r="T586" s="175"/>
      <c r="U586" s="175"/>
      <c r="V586" s="175"/>
      <c r="W586" s="175"/>
      <c r="X586" s="175"/>
      <c r="Y586" s="175"/>
      <c r="Z586" s="175"/>
      <c r="AA586" s="175"/>
      <c r="AB586" s="175"/>
      <c r="AC586" s="175"/>
      <c r="AD586" s="175"/>
      <c r="AE586" s="175"/>
      <c r="AF586" s="175"/>
      <c r="AG586" s="175"/>
      <c r="AH586" s="175"/>
    </row>
    <row r="587" spans="17:34">
      <c r="Q587" s="175"/>
      <c r="R587" s="175"/>
      <c r="S587" s="175"/>
      <c r="T587" s="175"/>
      <c r="U587" s="175"/>
      <c r="V587" s="175"/>
      <c r="W587" s="175"/>
      <c r="X587" s="175"/>
      <c r="Y587" s="175"/>
      <c r="Z587" s="175"/>
      <c r="AA587" s="175"/>
      <c r="AB587" s="175"/>
      <c r="AC587" s="175"/>
      <c r="AD587" s="175"/>
      <c r="AE587" s="175"/>
      <c r="AF587" s="175"/>
      <c r="AG587" s="175"/>
      <c r="AH587" s="175"/>
    </row>
    <row r="588" spans="17:34">
      <c r="Q588" s="175"/>
      <c r="R588" s="175"/>
      <c r="S588" s="175"/>
      <c r="T588" s="175"/>
      <c r="U588" s="175"/>
      <c r="V588" s="175"/>
      <c r="W588" s="175"/>
      <c r="X588" s="175"/>
      <c r="Y588" s="175"/>
      <c r="Z588" s="175"/>
      <c r="AA588" s="175"/>
      <c r="AB588" s="175"/>
      <c r="AC588" s="175"/>
      <c r="AD588" s="175"/>
      <c r="AE588" s="175"/>
      <c r="AF588" s="175"/>
      <c r="AG588" s="175"/>
      <c r="AH588" s="175"/>
    </row>
    <row r="589" spans="17:34">
      <c r="Q589" s="175"/>
      <c r="R589" s="175"/>
      <c r="S589" s="175"/>
      <c r="T589" s="175"/>
      <c r="U589" s="175"/>
      <c r="V589" s="175"/>
      <c r="W589" s="175"/>
      <c r="X589" s="175"/>
      <c r="Y589" s="175"/>
      <c r="Z589" s="175"/>
      <c r="AA589" s="175"/>
      <c r="AB589" s="175"/>
      <c r="AC589" s="175"/>
      <c r="AD589" s="175"/>
      <c r="AE589" s="175"/>
      <c r="AF589" s="175"/>
      <c r="AG589" s="175"/>
      <c r="AH589" s="175"/>
    </row>
    <row r="590" spans="17:34">
      <c r="Q590" s="175"/>
      <c r="R590" s="175"/>
      <c r="S590" s="175"/>
      <c r="T590" s="175"/>
      <c r="U590" s="175"/>
      <c r="V590" s="175"/>
      <c r="W590" s="175"/>
      <c r="X590" s="175"/>
      <c r="Y590" s="175"/>
      <c r="Z590" s="175"/>
      <c r="AA590" s="175"/>
      <c r="AB590" s="175"/>
      <c r="AC590" s="175"/>
      <c r="AD590" s="175"/>
      <c r="AE590" s="175"/>
      <c r="AF590" s="175"/>
      <c r="AG590" s="175"/>
      <c r="AH590" s="175"/>
    </row>
    <row r="591" spans="17:34">
      <c r="Q591" s="175"/>
      <c r="R591" s="175"/>
      <c r="S591" s="175"/>
      <c r="T591" s="175"/>
      <c r="U591" s="175"/>
      <c r="V591" s="175"/>
      <c r="W591" s="175"/>
      <c r="X591" s="175"/>
      <c r="Y591" s="175"/>
      <c r="Z591" s="175"/>
      <c r="AA591" s="175"/>
      <c r="AB591" s="175"/>
      <c r="AC591" s="175"/>
      <c r="AD591" s="175"/>
      <c r="AE591" s="175"/>
      <c r="AF591" s="175"/>
      <c r="AG591" s="175"/>
      <c r="AH591" s="175"/>
    </row>
    <row r="592" spans="17:34">
      <c r="Q592" s="175"/>
      <c r="R592" s="175"/>
      <c r="S592" s="175"/>
      <c r="T592" s="175"/>
      <c r="U592" s="175"/>
      <c r="V592" s="175"/>
      <c r="W592" s="175"/>
      <c r="X592" s="175"/>
      <c r="Y592" s="175"/>
      <c r="Z592" s="175"/>
      <c r="AA592" s="175"/>
      <c r="AB592" s="175"/>
      <c r="AC592" s="175"/>
      <c r="AD592" s="175"/>
      <c r="AE592" s="175"/>
      <c r="AF592" s="175"/>
      <c r="AG592" s="175"/>
      <c r="AH592" s="175"/>
    </row>
    <row r="593" spans="17:34">
      <c r="Q593" s="175"/>
      <c r="R593" s="175"/>
      <c r="S593" s="175"/>
      <c r="T593" s="175"/>
      <c r="U593" s="175"/>
      <c r="V593" s="175"/>
      <c r="W593" s="175"/>
      <c r="X593" s="175"/>
      <c r="Y593" s="175"/>
      <c r="Z593" s="175"/>
      <c r="AA593" s="175"/>
      <c r="AB593" s="175"/>
      <c r="AC593" s="175"/>
      <c r="AD593" s="175"/>
      <c r="AE593" s="175"/>
      <c r="AF593" s="175"/>
      <c r="AG593" s="175"/>
      <c r="AH593" s="175"/>
    </row>
    <row r="594" spans="17:34">
      <c r="Q594" s="175"/>
      <c r="R594" s="175"/>
      <c r="S594" s="175"/>
      <c r="T594" s="175"/>
      <c r="U594" s="175"/>
      <c r="V594" s="175"/>
      <c r="W594" s="175"/>
      <c r="X594" s="175"/>
      <c r="Y594" s="175"/>
      <c r="Z594" s="175"/>
      <c r="AA594" s="175"/>
      <c r="AB594" s="175"/>
      <c r="AC594" s="175"/>
      <c r="AD594" s="175"/>
      <c r="AE594" s="175"/>
      <c r="AF594" s="175"/>
      <c r="AG594" s="175"/>
      <c r="AH594" s="175"/>
    </row>
    <row r="595" spans="17:34">
      <c r="Q595" s="175"/>
      <c r="R595" s="175"/>
      <c r="S595" s="175"/>
      <c r="T595" s="175"/>
      <c r="U595" s="175"/>
      <c r="V595" s="175"/>
      <c r="W595" s="175"/>
      <c r="X595" s="175"/>
      <c r="Y595" s="175"/>
      <c r="Z595" s="175"/>
      <c r="AA595" s="175"/>
      <c r="AB595" s="175"/>
      <c r="AC595" s="175"/>
      <c r="AD595" s="175"/>
      <c r="AE595" s="175"/>
      <c r="AF595" s="175"/>
      <c r="AG595" s="175"/>
      <c r="AH595" s="175"/>
    </row>
    <row r="596" spans="17:34">
      <c r="Q596" s="175"/>
      <c r="R596" s="175"/>
      <c r="S596" s="175"/>
      <c r="T596" s="175"/>
      <c r="U596" s="175"/>
      <c r="V596" s="175"/>
      <c r="W596" s="175"/>
      <c r="X596" s="175"/>
      <c r="Y596" s="175"/>
      <c r="Z596" s="175"/>
      <c r="AA596" s="175"/>
      <c r="AB596" s="175"/>
      <c r="AC596" s="175"/>
      <c r="AD596" s="175"/>
      <c r="AE596" s="175"/>
      <c r="AF596" s="175"/>
      <c r="AG596" s="175"/>
      <c r="AH596" s="175"/>
    </row>
    <row r="597" spans="17:34">
      <c r="Q597" s="175"/>
      <c r="R597" s="175"/>
      <c r="S597" s="175"/>
      <c r="T597" s="175"/>
      <c r="U597" s="175"/>
      <c r="V597" s="175"/>
      <c r="W597" s="175"/>
      <c r="X597" s="175"/>
      <c r="Y597" s="175"/>
      <c r="Z597" s="175"/>
      <c r="AA597" s="175"/>
      <c r="AB597" s="175"/>
      <c r="AC597" s="175"/>
      <c r="AD597" s="175"/>
      <c r="AE597" s="175"/>
      <c r="AF597" s="175"/>
      <c r="AG597" s="175"/>
      <c r="AH597" s="175"/>
    </row>
    <row r="598" spans="17:34">
      <c r="Q598" s="175"/>
      <c r="R598" s="175"/>
      <c r="S598" s="175"/>
      <c r="T598" s="175"/>
      <c r="U598" s="175"/>
      <c r="V598" s="175"/>
      <c r="W598" s="175"/>
      <c r="X598" s="175"/>
      <c r="Y598" s="175"/>
      <c r="Z598" s="175"/>
      <c r="AA598" s="175"/>
      <c r="AB598" s="175"/>
      <c r="AC598" s="175"/>
      <c r="AD598" s="175"/>
      <c r="AE598" s="175"/>
      <c r="AF598" s="175"/>
      <c r="AG598" s="175"/>
      <c r="AH598" s="175"/>
    </row>
    <row r="599" spans="17:34">
      <c r="Q599" s="175"/>
      <c r="R599" s="175"/>
      <c r="S599" s="175"/>
      <c r="T599" s="175"/>
      <c r="U599" s="175"/>
      <c r="V599" s="175"/>
      <c r="W599" s="175"/>
      <c r="X599" s="175"/>
      <c r="Y599" s="175"/>
      <c r="Z599" s="175"/>
      <c r="AA599" s="175"/>
      <c r="AB599" s="175"/>
      <c r="AC599" s="175"/>
      <c r="AD599" s="175"/>
      <c r="AE599" s="175"/>
      <c r="AF599" s="175"/>
      <c r="AG599" s="175"/>
      <c r="AH599" s="175"/>
    </row>
    <row r="600" spans="17:34">
      <c r="Q600" s="175"/>
      <c r="R600" s="175"/>
      <c r="S600" s="175"/>
      <c r="T600" s="175"/>
      <c r="U600" s="175"/>
      <c r="V600" s="175"/>
      <c r="W600" s="175"/>
      <c r="X600" s="175"/>
      <c r="Y600" s="175"/>
      <c r="Z600" s="175"/>
      <c r="AA600" s="175"/>
      <c r="AB600" s="175"/>
      <c r="AC600" s="175"/>
      <c r="AD600" s="175"/>
      <c r="AE600" s="175"/>
      <c r="AF600" s="175"/>
      <c r="AG600" s="175"/>
      <c r="AH600" s="175"/>
    </row>
    <row r="601" spans="17:34">
      <c r="Q601" s="175"/>
      <c r="R601" s="175"/>
      <c r="S601" s="175"/>
      <c r="T601" s="175"/>
      <c r="U601" s="175"/>
      <c r="V601" s="175"/>
      <c r="W601" s="175"/>
      <c r="X601" s="175"/>
      <c r="Y601" s="175"/>
      <c r="Z601" s="175"/>
      <c r="AA601" s="175"/>
      <c r="AB601" s="175"/>
      <c r="AC601" s="175"/>
      <c r="AD601" s="175"/>
      <c r="AE601" s="175"/>
      <c r="AF601" s="175"/>
      <c r="AG601" s="175"/>
      <c r="AH601" s="175"/>
    </row>
    <row r="602" spans="17:34">
      <c r="Q602" s="175"/>
      <c r="R602" s="175"/>
      <c r="S602" s="175"/>
      <c r="T602" s="175"/>
      <c r="U602" s="175"/>
      <c r="V602" s="175"/>
      <c r="W602" s="175"/>
      <c r="X602" s="175"/>
      <c r="Y602" s="175"/>
      <c r="Z602" s="175"/>
      <c r="AA602" s="175"/>
      <c r="AB602" s="175"/>
      <c r="AC602" s="175"/>
      <c r="AD602" s="175"/>
      <c r="AE602" s="175"/>
      <c r="AF602" s="175"/>
      <c r="AG602" s="175"/>
      <c r="AH602" s="175"/>
    </row>
    <row r="603" spans="17:34">
      <c r="Q603" s="175"/>
      <c r="R603" s="175"/>
      <c r="S603" s="175"/>
      <c r="T603" s="175"/>
      <c r="U603" s="175"/>
      <c r="V603" s="175"/>
      <c r="W603" s="175"/>
      <c r="X603" s="175"/>
      <c r="Y603" s="175"/>
      <c r="Z603" s="175"/>
      <c r="AA603" s="175"/>
      <c r="AB603" s="175"/>
      <c r="AC603" s="175"/>
      <c r="AD603" s="175"/>
      <c r="AE603" s="175"/>
      <c r="AF603" s="175"/>
      <c r="AG603" s="175"/>
      <c r="AH603" s="175"/>
    </row>
    <row r="604" spans="17:34">
      <c r="Q604" s="175"/>
      <c r="R604" s="175"/>
      <c r="S604" s="175"/>
      <c r="T604" s="175"/>
      <c r="U604" s="175"/>
      <c r="V604" s="175"/>
      <c r="W604" s="175"/>
      <c r="X604" s="175"/>
      <c r="Y604" s="175"/>
      <c r="Z604" s="175"/>
      <c r="AA604" s="175"/>
      <c r="AB604" s="175"/>
      <c r="AC604" s="175"/>
      <c r="AD604" s="175"/>
      <c r="AE604" s="175"/>
      <c r="AF604" s="175"/>
      <c r="AG604" s="175"/>
      <c r="AH604" s="175"/>
    </row>
    <row r="605" spans="17:34">
      <c r="Q605" s="175"/>
      <c r="R605" s="175"/>
      <c r="S605" s="175"/>
      <c r="T605" s="175"/>
      <c r="U605" s="175"/>
      <c r="V605" s="175"/>
      <c r="W605" s="175"/>
      <c r="X605" s="175"/>
      <c r="Y605" s="175"/>
      <c r="Z605" s="175"/>
      <c r="AA605" s="175"/>
      <c r="AB605" s="175"/>
      <c r="AC605" s="175"/>
      <c r="AD605" s="175"/>
      <c r="AE605" s="175"/>
      <c r="AF605" s="175"/>
      <c r="AG605" s="175"/>
      <c r="AH605" s="175"/>
    </row>
    <row r="606" spans="17:34">
      <c r="Q606" s="175"/>
      <c r="R606" s="175"/>
      <c r="S606" s="175"/>
      <c r="T606" s="175"/>
      <c r="U606" s="175"/>
      <c r="V606" s="175"/>
      <c r="W606" s="175"/>
      <c r="X606" s="175"/>
      <c r="Y606" s="175"/>
      <c r="Z606" s="175"/>
      <c r="AA606" s="175"/>
      <c r="AB606" s="175"/>
      <c r="AC606" s="175"/>
      <c r="AD606" s="175"/>
      <c r="AE606" s="175"/>
      <c r="AF606" s="175"/>
      <c r="AG606" s="175"/>
      <c r="AH606" s="175"/>
    </row>
    <row r="607" spans="17:34">
      <c r="Q607" s="175"/>
      <c r="R607" s="175"/>
      <c r="S607" s="175"/>
      <c r="T607" s="175"/>
      <c r="U607" s="175"/>
      <c r="V607" s="175"/>
      <c r="W607" s="175"/>
      <c r="X607" s="175"/>
      <c r="Y607" s="175"/>
      <c r="Z607" s="175"/>
      <c r="AA607" s="175"/>
      <c r="AB607" s="175"/>
      <c r="AC607" s="175"/>
      <c r="AD607" s="175"/>
      <c r="AE607" s="175"/>
      <c r="AF607" s="175"/>
      <c r="AG607" s="175"/>
      <c r="AH607" s="175"/>
    </row>
    <row r="608" spans="17:34">
      <c r="Q608" s="175"/>
      <c r="R608" s="175"/>
      <c r="S608" s="175"/>
      <c r="T608" s="175"/>
      <c r="U608" s="175"/>
      <c r="V608" s="175"/>
      <c r="W608" s="175"/>
      <c r="X608" s="175"/>
      <c r="Y608" s="175"/>
      <c r="Z608" s="175"/>
      <c r="AA608" s="175"/>
      <c r="AB608" s="175"/>
      <c r="AC608" s="175"/>
      <c r="AD608" s="175"/>
      <c r="AE608" s="175"/>
      <c r="AF608" s="175"/>
      <c r="AG608" s="175"/>
      <c r="AH608" s="175"/>
    </row>
    <row r="609" spans="17:34">
      <c r="Q609" s="175"/>
      <c r="R609" s="175"/>
      <c r="S609" s="175"/>
      <c r="T609" s="175"/>
      <c r="U609" s="175"/>
      <c r="V609" s="175"/>
      <c r="W609" s="175"/>
      <c r="X609" s="175"/>
      <c r="Y609" s="175"/>
      <c r="Z609" s="175"/>
      <c r="AA609" s="175"/>
      <c r="AB609" s="175"/>
      <c r="AC609" s="175"/>
      <c r="AD609" s="175"/>
      <c r="AE609" s="175"/>
      <c r="AF609" s="175"/>
      <c r="AG609" s="175"/>
      <c r="AH609" s="175"/>
    </row>
    <row r="610" spans="17:34">
      <c r="Q610" s="175"/>
      <c r="R610" s="175"/>
      <c r="S610" s="175"/>
      <c r="T610" s="175"/>
      <c r="U610" s="175"/>
      <c r="V610" s="175"/>
      <c r="W610" s="175"/>
      <c r="X610" s="175"/>
      <c r="Y610" s="175"/>
      <c r="Z610" s="175"/>
      <c r="AA610" s="175"/>
      <c r="AB610" s="175"/>
      <c r="AC610" s="175"/>
      <c r="AD610" s="175"/>
      <c r="AE610" s="175"/>
      <c r="AF610" s="175"/>
      <c r="AG610" s="175"/>
      <c r="AH610" s="175"/>
    </row>
    <row r="611" spans="17:34">
      <c r="Q611" s="175"/>
      <c r="R611" s="175"/>
      <c r="S611" s="175"/>
      <c r="T611" s="175"/>
      <c r="U611" s="175"/>
      <c r="V611" s="175"/>
      <c r="W611" s="175"/>
      <c r="X611" s="175"/>
      <c r="Y611" s="175"/>
      <c r="Z611" s="175"/>
      <c r="AA611" s="175"/>
      <c r="AB611" s="175"/>
      <c r="AC611" s="175"/>
      <c r="AD611" s="175"/>
      <c r="AE611" s="175"/>
      <c r="AF611" s="175"/>
      <c r="AG611" s="175"/>
      <c r="AH611" s="175"/>
    </row>
    <row r="612" spans="17:34">
      <c r="Q612" s="175"/>
      <c r="R612" s="175"/>
      <c r="S612" s="175"/>
      <c r="T612" s="175"/>
      <c r="U612" s="175"/>
      <c r="V612" s="175"/>
      <c r="W612" s="175"/>
      <c r="X612" s="175"/>
      <c r="Y612" s="175"/>
      <c r="Z612" s="175"/>
      <c r="AA612" s="175"/>
      <c r="AB612" s="175"/>
      <c r="AC612" s="175"/>
      <c r="AD612" s="175"/>
      <c r="AE612" s="175"/>
      <c r="AF612" s="175"/>
      <c r="AG612" s="175"/>
      <c r="AH612" s="175"/>
    </row>
    <row r="613" spans="17:34">
      <c r="Q613" s="175"/>
      <c r="R613" s="175"/>
      <c r="S613" s="175"/>
      <c r="T613" s="175"/>
      <c r="U613" s="175"/>
      <c r="V613" s="175"/>
      <c r="W613" s="175"/>
      <c r="X613" s="175"/>
      <c r="Y613" s="175"/>
      <c r="Z613" s="175"/>
      <c r="AA613" s="175"/>
      <c r="AB613" s="175"/>
      <c r="AC613" s="175"/>
      <c r="AD613" s="175"/>
      <c r="AE613" s="175"/>
      <c r="AF613" s="175"/>
      <c r="AG613" s="175"/>
      <c r="AH613" s="175"/>
    </row>
    <row r="614" spans="17:34">
      <c r="Q614" s="175"/>
      <c r="R614" s="175"/>
      <c r="S614" s="175"/>
      <c r="T614" s="175"/>
      <c r="U614" s="175"/>
      <c r="V614" s="175"/>
      <c r="W614" s="175"/>
      <c r="X614" s="175"/>
      <c r="Y614" s="175"/>
      <c r="Z614" s="175"/>
      <c r="AA614" s="175"/>
      <c r="AB614" s="175"/>
      <c r="AC614" s="175"/>
      <c r="AD614" s="175"/>
      <c r="AE614" s="175"/>
      <c r="AF614" s="175"/>
      <c r="AG614" s="175"/>
      <c r="AH614" s="175"/>
    </row>
    <row r="615" spans="17:34">
      <c r="Q615" s="175"/>
      <c r="R615" s="175"/>
      <c r="S615" s="175"/>
      <c r="T615" s="175"/>
      <c r="U615" s="175"/>
      <c r="V615" s="175"/>
      <c r="W615" s="175"/>
      <c r="X615" s="175"/>
      <c r="Y615" s="175"/>
      <c r="Z615" s="175"/>
      <c r="AA615" s="175"/>
      <c r="AB615" s="175"/>
      <c r="AC615" s="175"/>
      <c r="AD615" s="175"/>
      <c r="AE615" s="175"/>
      <c r="AF615" s="175"/>
      <c r="AG615" s="175"/>
      <c r="AH615" s="175"/>
    </row>
    <row r="616" spans="17:34">
      <c r="Q616" s="175"/>
      <c r="R616" s="175"/>
      <c r="S616" s="175"/>
      <c r="T616" s="175"/>
      <c r="U616" s="175"/>
      <c r="V616" s="175"/>
      <c r="W616" s="175"/>
      <c r="X616" s="175"/>
      <c r="Y616" s="175"/>
      <c r="Z616" s="175"/>
      <c r="AA616" s="175"/>
      <c r="AB616" s="175"/>
      <c r="AC616" s="175"/>
      <c r="AD616" s="175"/>
      <c r="AE616" s="175"/>
      <c r="AF616" s="175"/>
      <c r="AG616" s="175"/>
      <c r="AH616" s="175"/>
    </row>
    <row r="617" spans="17:34">
      <c r="Q617" s="175"/>
      <c r="R617" s="175"/>
      <c r="S617" s="175"/>
      <c r="T617" s="175"/>
      <c r="U617" s="175"/>
      <c r="V617" s="175"/>
      <c r="W617" s="175"/>
      <c r="X617" s="175"/>
      <c r="Y617" s="175"/>
      <c r="Z617" s="175"/>
      <c r="AA617" s="175"/>
      <c r="AB617" s="175"/>
      <c r="AC617" s="175"/>
      <c r="AD617" s="175"/>
      <c r="AE617" s="175"/>
      <c r="AF617" s="175"/>
      <c r="AG617" s="175"/>
      <c r="AH617" s="175"/>
    </row>
    <row r="618" spans="17:34">
      <c r="Q618" s="175"/>
      <c r="R618" s="175"/>
      <c r="S618" s="175"/>
      <c r="T618" s="175"/>
      <c r="U618" s="175"/>
      <c r="V618" s="175"/>
      <c r="W618" s="175"/>
      <c r="X618" s="175"/>
      <c r="Y618" s="175"/>
      <c r="Z618" s="175"/>
      <c r="AA618" s="175"/>
      <c r="AB618" s="175"/>
      <c r="AC618" s="175"/>
      <c r="AD618" s="175"/>
      <c r="AE618" s="175"/>
      <c r="AF618" s="175"/>
      <c r="AG618" s="175"/>
      <c r="AH618" s="175"/>
    </row>
    <row r="619" spans="17:34">
      <c r="Q619" s="175"/>
      <c r="R619" s="175"/>
      <c r="S619" s="175"/>
      <c r="T619" s="175"/>
      <c r="U619" s="175"/>
      <c r="V619" s="175"/>
      <c r="W619" s="175"/>
      <c r="X619" s="175"/>
      <c r="Y619" s="175"/>
      <c r="Z619" s="175"/>
      <c r="AA619" s="175"/>
      <c r="AB619" s="175"/>
      <c r="AC619" s="175"/>
      <c r="AD619" s="175"/>
      <c r="AE619" s="175"/>
      <c r="AF619" s="175"/>
      <c r="AG619" s="175"/>
      <c r="AH619" s="175"/>
    </row>
    <row r="620" spans="17:34">
      <c r="Q620" s="175"/>
      <c r="R620" s="175"/>
      <c r="S620" s="175"/>
      <c r="T620" s="175"/>
      <c r="U620" s="175"/>
      <c r="V620" s="175"/>
      <c r="W620" s="175"/>
      <c r="X620" s="175"/>
      <c r="Y620" s="175"/>
      <c r="Z620" s="175"/>
      <c r="AA620" s="175"/>
      <c r="AB620" s="175"/>
      <c r="AC620" s="175"/>
      <c r="AD620" s="175"/>
      <c r="AE620" s="175"/>
      <c r="AF620" s="175"/>
      <c r="AG620" s="175"/>
      <c r="AH620" s="175"/>
    </row>
    <row r="621" spans="17:34">
      <c r="Q621" s="175"/>
      <c r="R621" s="175"/>
      <c r="S621" s="175"/>
      <c r="T621" s="175"/>
      <c r="U621" s="175"/>
      <c r="V621" s="175"/>
      <c r="W621" s="175"/>
      <c r="X621" s="175"/>
      <c r="Y621" s="175"/>
      <c r="Z621" s="175"/>
      <c r="AA621" s="175"/>
      <c r="AB621" s="175"/>
      <c r="AC621" s="175"/>
      <c r="AD621" s="175"/>
      <c r="AE621" s="175"/>
      <c r="AF621" s="175"/>
      <c r="AG621" s="175"/>
      <c r="AH621" s="175"/>
    </row>
    <row r="622" spans="17:34">
      <c r="Q622" s="175"/>
      <c r="R622" s="175"/>
      <c r="S622" s="175"/>
      <c r="T622" s="175"/>
      <c r="U622" s="175"/>
      <c r="V622" s="175"/>
      <c r="W622" s="175"/>
      <c r="X622" s="175"/>
      <c r="Y622" s="175"/>
      <c r="Z622" s="175"/>
      <c r="AA622" s="175"/>
      <c r="AB622" s="175"/>
      <c r="AC622" s="175"/>
      <c r="AD622" s="175"/>
      <c r="AE622" s="175"/>
      <c r="AF622" s="175"/>
      <c r="AG622" s="175"/>
      <c r="AH622" s="175"/>
    </row>
    <row r="623" spans="17:34">
      <c r="Q623" s="175"/>
      <c r="R623" s="175"/>
      <c r="S623" s="175"/>
      <c r="T623" s="175"/>
      <c r="U623" s="175"/>
      <c r="V623" s="175"/>
      <c r="W623" s="175"/>
      <c r="X623" s="175"/>
      <c r="Y623" s="175"/>
      <c r="Z623" s="175"/>
      <c r="AA623" s="175"/>
      <c r="AB623" s="175"/>
      <c r="AC623" s="175"/>
      <c r="AD623" s="175"/>
      <c r="AE623" s="175"/>
      <c r="AF623" s="175"/>
      <c r="AG623" s="175"/>
      <c r="AH623" s="175"/>
    </row>
    <row r="624" spans="17:34">
      <c r="Q624" s="175"/>
      <c r="R624" s="175"/>
      <c r="S624" s="175"/>
      <c r="T624" s="175"/>
      <c r="U624" s="175"/>
      <c r="V624" s="175"/>
      <c r="W624" s="175"/>
      <c r="X624" s="175"/>
      <c r="Y624" s="175"/>
      <c r="Z624" s="175"/>
      <c r="AA624" s="175"/>
      <c r="AB624" s="175"/>
      <c r="AC624" s="175"/>
      <c r="AD624" s="175"/>
      <c r="AE624" s="175"/>
      <c r="AF624" s="175"/>
      <c r="AG624" s="175"/>
      <c r="AH624" s="175"/>
    </row>
    <row r="625" spans="17:34">
      <c r="Q625" s="175"/>
      <c r="R625" s="175"/>
      <c r="S625" s="175"/>
      <c r="T625" s="175"/>
      <c r="U625" s="175"/>
      <c r="V625" s="175"/>
      <c r="W625" s="175"/>
      <c r="X625" s="175"/>
      <c r="Y625" s="175"/>
      <c r="Z625" s="175"/>
      <c r="AA625" s="175"/>
      <c r="AB625" s="175"/>
      <c r="AC625" s="175"/>
      <c r="AD625" s="175"/>
      <c r="AE625" s="175"/>
      <c r="AF625" s="175"/>
      <c r="AG625" s="175"/>
      <c r="AH625" s="175"/>
    </row>
    <row r="626" spans="17:34">
      <c r="Q626" s="175"/>
      <c r="R626" s="175"/>
      <c r="S626" s="175"/>
      <c r="T626" s="175"/>
      <c r="U626" s="175"/>
      <c r="V626" s="175"/>
      <c r="W626" s="175"/>
      <c r="X626" s="175"/>
      <c r="Y626" s="175"/>
      <c r="Z626" s="175"/>
      <c r="AA626" s="175"/>
      <c r="AB626" s="175"/>
      <c r="AC626" s="175"/>
      <c r="AD626" s="175"/>
      <c r="AE626" s="175"/>
      <c r="AF626" s="175"/>
      <c r="AG626" s="175"/>
      <c r="AH626" s="175"/>
    </row>
    <row r="627" spans="17:34">
      <c r="Q627" s="175"/>
      <c r="R627" s="175"/>
      <c r="S627" s="175"/>
      <c r="T627" s="175"/>
      <c r="U627" s="175"/>
      <c r="V627" s="175"/>
      <c r="W627" s="175"/>
      <c r="X627" s="175"/>
      <c r="Y627" s="175"/>
      <c r="Z627" s="175"/>
      <c r="AA627" s="175"/>
      <c r="AB627" s="175"/>
      <c r="AC627" s="175"/>
      <c r="AD627" s="175"/>
      <c r="AE627" s="175"/>
      <c r="AF627" s="175"/>
      <c r="AG627" s="175"/>
      <c r="AH627" s="175"/>
    </row>
    <row r="628" spans="17:34">
      <c r="Q628" s="175"/>
      <c r="R628" s="175"/>
      <c r="S628" s="175"/>
      <c r="T628" s="175"/>
      <c r="U628" s="175"/>
      <c r="V628" s="175"/>
      <c r="W628" s="175"/>
      <c r="X628" s="175"/>
      <c r="Y628" s="175"/>
      <c r="Z628" s="175"/>
      <c r="AA628" s="175"/>
      <c r="AB628" s="175"/>
      <c r="AC628" s="175"/>
      <c r="AD628" s="175"/>
      <c r="AE628" s="175"/>
      <c r="AF628" s="175"/>
      <c r="AG628" s="175"/>
      <c r="AH628" s="175"/>
    </row>
    <row r="629" spans="17:34">
      <c r="Q629" s="175"/>
      <c r="R629" s="175"/>
      <c r="S629" s="175"/>
      <c r="T629" s="175"/>
      <c r="U629" s="175"/>
      <c r="V629" s="175"/>
      <c r="W629" s="175"/>
      <c r="X629" s="175"/>
      <c r="Y629" s="175"/>
      <c r="Z629" s="175"/>
      <c r="AA629" s="175"/>
      <c r="AB629" s="175"/>
      <c r="AC629" s="175"/>
      <c r="AD629" s="175"/>
      <c r="AE629" s="175"/>
      <c r="AF629" s="175"/>
      <c r="AG629" s="175"/>
      <c r="AH629" s="175"/>
    </row>
    <row r="630" spans="17:34">
      <c r="Q630" s="175"/>
      <c r="R630" s="175"/>
      <c r="S630" s="175"/>
      <c r="T630" s="175"/>
      <c r="U630" s="175"/>
      <c r="V630" s="175"/>
      <c r="W630" s="175"/>
      <c r="X630" s="175"/>
      <c r="Y630" s="175"/>
      <c r="Z630" s="175"/>
      <c r="AA630" s="175"/>
      <c r="AB630" s="175"/>
      <c r="AC630" s="175"/>
      <c r="AD630" s="175"/>
      <c r="AE630" s="175"/>
      <c r="AF630" s="175"/>
      <c r="AG630" s="175"/>
      <c r="AH630" s="175"/>
    </row>
    <row r="631" spans="17:34">
      <c r="Q631" s="175"/>
      <c r="R631" s="175"/>
      <c r="S631" s="175"/>
      <c r="T631" s="175"/>
      <c r="U631" s="175"/>
      <c r="V631" s="175"/>
      <c r="W631" s="175"/>
      <c r="X631" s="175"/>
      <c r="Y631" s="175"/>
      <c r="Z631" s="175"/>
      <c r="AA631" s="175"/>
      <c r="AB631" s="175"/>
      <c r="AC631" s="175"/>
      <c r="AD631" s="175"/>
      <c r="AE631" s="175"/>
      <c r="AF631" s="175"/>
      <c r="AG631" s="175"/>
      <c r="AH631" s="175"/>
    </row>
    <row r="632" spans="17:34">
      <c r="Q632" s="175"/>
      <c r="R632" s="175"/>
      <c r="S632" s="175"/>
      <c r="T632" s="175"/>
      <c r="U632" s="175"/>
      <c r="V632" s="175"/>
      <c r="W632" s="175"/>
      <c r="X632" s="175"/>
      <c r="Y632" s="175"/>
      <c r="Z632" s="175"/>
      <c r="AA632" s="175"/>
      <c r="AB632" s="175"/>
      <c r="AC632" s="175"/>
      <c r="AD632" s="175"/>
      <c r="AE632" s="175"/>
      <c r="AF632" s="175"/>
      <c r="AG632" s="175"/>
      <c r="AH632" s="175"/>
    </row>
    <row r="633" spans="17:34">
      <c r="Q633" s="175"/>
      <c r="R633" s="175"/>
      <c r="S633" s="175"/>
      <c r="T633" s="175"/>
      <c r="U633" s="175"/>
      <c r="V633" s="175"/>
      <c r="W633" s="175"/>
      <c r="X633" s="175"/>
      <c r="Y633" s="175"/>
      <c r="Z633" s="175"/>
      <c r="AA633" s="175"/>
      <c r="AB633" s="175"/>
      <c r="AC633" s="175"/>
      <c r="AD633" s="175"/>
      <c r="AE633" s="175"/>
      <c r="AF633" s="175"/>
      <c r="AG633" s="175"/>
      <c r="AH633" s="175"/>
    </row>
    <row r="634" spans="17:34">
      <c r="Q634" s="175"/>
      <c r="R634" s="175"/>
      <c r="S634" s="175"/>
      <c r="T634" s="175"/>
      <c r="U634" s="175"/>
      <c r="V634" s="175"/>
      <c r="W634" s="175"/>
      <c r="X634" s="175"/>
      <c r="Y634" s="175"/>
      <c r="Z634" s="175"/>
      <c r="AA634" s="175"/>
      <c r="AB634" s="175"/>
      <c r="AC634" s="175"/>
      <c r="AD634" s="175"/>
      <c r="AE634" s="175"/>
      <c r="AF634" s="175"/>
      <c r="AG634" s="175"/>
      <c r="AH634" s="175"/>
    </row>
    <row r="635" spans="17:34">
      <c r="Q635" s="175"/>
      <c r="R635" s="175"/>
      <c r="S635" s="175"/>
      <c r="T635" s="175"/>
      <c r="U635" s="175"/>
      <c r="V635" s="175"/>
      <c r="W635" s="175"/>
      <c r="X635" s="175"/>
      <c r="Y635" s="175"/>
      <c r="Z635" s="175"/>
      <c r="AA635" s="175"/>
      <c r="AB635" s="175"/>
      <c r="AC635" s="175"/>
      <c r="AD635" s="175"/>
      <c r="AE635" s="175"/>
      <c r="AF635" s="175"/>
      <c r="AG635" s="175"/>
      <c r="AH635" s="175"/>
    </row>
    <row r="636" spans="17:34">
      <c r="Q636" s="175"/>
      <c r="R636" s="175"/>
      <c r="S636" s="175"/>
      <c r="T636" s="175"/>
      <c r="U636" s="175"/>
      <c r="V636" s="175"/>
      <c r="W636" s="175"/>
      <c r="X636" s="175"/>
      <c r="Y636" s="175"/>
      <c r="Z636" s="175"/>
      <c r="AA636" s="175"/>
      <c r="AB636" s="175"/>
      <c r="AC636" s="175"/>
      <c r="AD636" s="175"/>
      <c r="AE636" s="175"/>
      <c r="AF636" s="175"/>
      <c r="AG636" s="175"/>
      <c r="AH636" s="175"/>
    </row>
    <row r="637" spans="17:34">
      <c r="Q637" s="175"/>
      <c r="R637" s="175"/>
      <c r="S637" s="175"/>
      <c r="T637" s="175"/>
      <c r="U637" s="175"/>
      <c r="V637" s="175"/>
      <c r="W637" s="175"/>
      <c r="X637" s="175"/>
      <c r="Y637" s="175"/>
      <c r="Z637" s="175"/>
      <c r="AA637" s="175"/>
      <c r="AB637" s="175"/>
      <c r="AC637" s="175"/>
      <c r="AD637" s="175"/>
      <c r="AE637" s="175"/>
      <c r="AF637" s="175"/>
      <c r="AG637" s="175"/>
      <c r="AH637" s="175"/>
    </row>
    <row r="638" spans="17:34">
      <c r="Q638" s="175"/>
      <c r="R638" s="175"/>
      <c r="S638" s="175"/>
      <c r="T638" s="175"/>
      <c r="U638" s="175"/>
      <c r="V638" s="175"/>
      <c r="W638" s="175"/>
      <c r="X638" s="175"/>
      <c r="Y638" s="175"/>
      <c r="Z638" s="175"/>
      <c r="AA638" s="175"/>
      <c r="AB638" s="175"/>
      <c r="AC638" s="175"/>
      <c r="AD638" s="175"/>
      <c r="AE638" s="175"/>
      <c r="AF638" s="175"/>
      <c r="AG638" s="175"/>
      <c r="AH638" s="175"/>
    </row>
    <row r="639" spans="17:34">
      <c r="Q639" s="175"/>
      <c r="R639" s="175"/>
      <c r="S639" s="175"/>
      <c r="T639" s="175"/>
      <c r="U639" s="175"/>
      <c r="V639" s="175"/>
      <c r="W639" s="175"/>
      <c r="X639" s="175"/>
      <c r="Y639" s="175"/>
      <c r="Z639" s="175"/>
      <c r="AA639" s="175"/>
      <c r="AB639" s="175"/>
      <c r="AC639" s="175"/>
      <c r="AD639" s="175"/>
      <c r="AE639" s="175"/>
      <c r="AF639" s="175"/>
      <c r="AG639" s="175"/>
      <c r="AH639" s="175"/>
    </row>
    <row r="640" spans="17:34">
      <c r="Q640" s="175"/>
      <c r="R640" s="175"/>
      <c r="S640" s="175"/>
      <c r="T640" s="175"/>
      <c r="U640" s="175"/>
      <c r="V640" s="175"/>
      <c r="W640" s="175"/>
      <c r="X640" s="175"/>
      <c r="Y640" s="175"/>
      <c r="Z640" s="175"/>
      <c r="AA640" s="175"/>
      <c r="AB640" s="175"/>
      <c r="AC640" s="175"/>
      <c r="AD640" s="175"/>
      <c r="AE640" s="175"/>
      <c r="AF640" s="175"/>
      <c r="AG640" s="175"/>
      <c r="AH640" s="175"/>
    </row>
    <row r="641" spans="17:34">
      <c r="Q641" s="175"/>
      <c r="R641" s="175"/>
      <c r="S641" s="175"/>
      <c r="T641" s="175"/>
      <c r="U641" s="175"/>
      <c r="V641" s="175"/>
      <c r="W641" s="175"/>
      <c r="X641" s="175"/>
      <c r="Y641" s="175"/>
      <c r="Z641" s="175"/>
      <c r="AA641" s="175"/>
      <c r="AB641" s="175"/>
      <c r="AC641" s="175"/>
      <c r="AD641" s="175"/>
      <c r="AE641" s="175"/>
      <c r="AF641" s="175"/>
      <c r="AG641" s="175"/>
      <c r="AH641" s="175"/>
    </row>
    <row r="642" spans="17:34">
      <c r="Q642" s="175"/>
      <c r="R642" s="175"/>
      <c r="S642" s="175"/>
      <c r="T642" s="175"/>
      <c r="U642" s="175"/>
      <c r="V642" s="175"/>
      <c r="W642" s="175"/>
      <c r="X642" s="175"/>
      <c r="Y642" s="175"/>
      <c r="Z642" s="175"/>
      <c r="AA642" s="175"/>
      <c r="AB642" s="175"/>
      <c r="AC642" s="175"/>
      <c r="AD642" s="175"/>
      <c r="AE642" s="175"/>
      <c r="AF642" s="175"/>
      <c r="AG642" s="175"/>
      <c r="AH642" s="175"/>
    </row>
    <row r="643" spans="17:34">
      <c r="Q643" s="175"/>
      <c r="R643" s="175"/>
      <c r="S643" s="175"/>
      <c r="T643" s="175"/>
      <c r="U643" s="175"/>
      <c r="V643" s="175"/>
      <c r="W643" s="175"/>
      <c r="X643" s="175"/>
      <c r="Y643" s="175"/>
      <c r="Z643" s="175"/>
      <c r="AA643" s="175"/>
      <c r="AB643" s="175"/>
      <c r="AC643" s="175"/>
      <c r="AD643" s="175"/>
      <c r="AE643" s="175"/>
      <c r="AF643" s="175"/>
      <c r="AG643" s="175"/>
      <c r="AH643" s="175"/>
    </row>
    <row r="644" spans="17:34">
      <c r="Q644" s="175"/>
      <c r="R644" s="175"/>
      <c r="S644" s="175"/>
      <c r="T644" s="175"/>
      <c r="U644" s="175"/>
      <c r="V644" s="175"/>
      <c r="W644" s="175"/>
      <c r="X644" s="175"/>
      <c r="Y644" s="175"/>
      <c r="Z644" s="175"/>
      <c r="AA644" s="175"/>
      <c r="AB644" s="175"/>
      <c r="AC644" s="175"/>
      <c r="AD644" s="175"/>
      <c r="AE644" s="175"/>
      <c r="AF644" s="175"/>
      <c r="AG644" s="175"/>
      <c r="AH644" s="175"/>
    </row>
    <row r="645" spans="17:34">
      <c r="Q645" s="175"/>
      <c r="R645" s="175"/>
      <c r="S645" s="175"/>
      <c r="T645" s="175"/>
      <c r="U645" s="175"/>
      <c r="V645" s="175"/>
      <c r="W645" s="175"/>
      <c r="X645" s="175"/>
      <c r="Y645" s="175"/>
      <c r="Z645" s="175"/>
      <c r="AA645" s="175"/>
      <c r="AB645" s="175"/>
      <c r="AC645" s="175"/>
      <c r="AD645" s="175"/>
      <c r="AE645" s="175"/>
      <c r="AF645" s="175"/>
      <c r="AG645" s="175"/>
      <c r="AH645" s="175"/>
    </row>
    <row r="646" spans="17:34">
      <c r="Q646" s="175"/>
      <c r="R646" s="175"/>
      <c r="S646" s="175"/>
      <c r="T646" s="175"/>
      <c r="U646" s="175"/>
      <c r="V646" s="175"/>
      <c r="W646" s="175"/>
      <c r="X646" s="175"/>
      <c r="Y646" s="175"/>
      <c r="Z646" s="175"/>
      <c r="AA646" s="175"/>
      <c r="AB646" s="175"/>
      <c r="AC646" s="175"/>
      <c r="AD646" s="175"/>
      <c r="AE646" s="175"/>
      <c r="AF646" s="175"/>
      <c r="AG646" s="175"/>
      <c r="AH646" s="175"/>
    </row>
    <row r="647" spans="17:34">
      <c r="Q647" s="175"/>
      <c r="R647" s="175"/>
      <c r="S647" s="175"/>
      <c r="T647" s="175"/>
      <c r="U647" s="175"/>
      <c r="V647" s="175"/>
      <c r="W647" s="175"/>
      <c r="X647" s="175"/>
      <c r="Y647" s="175"/>
      <c r="Z647" s="175"/>
      <c r="AA647" s="175"/>
      <c r="AB647" s="175"/>
      <c r="AC647" s="175"/>
      <c r="AD647" s="175"/>
      <c r="AE647" s="175"/>
      <c r="AF647" s="175"/>
      <c r="AG647" s="175"/>
      <c r="AH647" s="175"/>
    </row>
    <row r="648" spans="17:34">
      <c r="Q648" s="175"/>
      <c r="R648" s="175"/>
      <c r="S648" s="175"/>
      <c r="T648" s="175"/>
      <c r="U648" s="175"/>
      <c r="V648" s="175"/>
      <c r="W648" s="175"/>
      <c r="X648" s="175"/>
      <c r="Y648" s="175"/>
      <c r="Z648" s="175"/>
      <c r="AA648" s="175"/>
      <c r="AB648" s="175"/>
      <c r="AC648" s="175"/>
      <c r="AD648" s="175"/>
      <c r="AE648" s="175"/>
      <c r="AF648" s="175"/>
      <c r="AG648" s="175"/>
      <c r="AH648" s="175"/>
    </row>
    <row r="649" spans="17:34">
      <c r="Q649" s="175"/>
      <c r="R649" s="175"/>
      <c r="S649" s="175"/>
      <c r="T649" s="175"/>
      <c r="U649" s="175"/>
      <c r="V649" s="175"/>
      <c r="W649" s="175"/>
      <c r="X649" s="175"/>
      <c r="Y649" s="175"/>
      <c r="Z649" s="175"/>
      <c r="AA649" s="175"/>
      <c r="AB649" s="175"/>
      <c r="AC649" s="175"/>
      <c r="AD649" s="175"/>
      <c r="AE649" s="175"/>
      <c r="AF649" s="175"/>
      <c r="AG649" s="175"/>
      <c r="AH649" s="175"/>
    </row>
    <row r="650" spans="17:34">
      <c r="Q650" s="175"/>
      <c r="R650" s="175"/>
      <c r="S650" s="175"/>
      <c r="T650" s="175"/>
      <c r="U650" s="175"/>
      <c r="V650" s="175"/>
      <c r="W650" s="175"/>
      <c r="X650" s="175"/>
      <c r="Y650" s="175"/>
      <c r="Z650" s="175"/>
      <c r="AA650" s="175"/>
      <c r="AB650" s="175"/>
      <c r="AC650" s="175"/>
      <c r="AD650" s="175"/>
      <c r="AE650" s="175"/>
      <c r="AF650" s="175"/>
      <c r="AG650" s="175"/>
      <c r="AH650" s="175"/>
    </row>
    <row r="651" spans="17:34">
      <c r="Q651" s="175"/>
      <c r="R651" s="175"/>
      <c r="S651" s="175"/>
      <c r="T651" s="175"/>
      <c r="U651" s="175"/>
      <c r="V651" s="175"/>
      <c r="W651" s="175"/>
      <c r="X651" s="175"/>
      <c r="Y651" s="175"/>
      <c r="Z651" s="175"/>
      <c r="AA651" s="175"/>
      <c r="AB651" s="175"/>
      <c r="AC651" s="175"/>
      <c r="AD651" s="175"/>
      <c r="AE651" s="175"/>
      <c r="AF651" s="175"/>
      <c r="AG651" s="175"/>
      <c r="AH651" s="175"/>
    </row>
    <row r="652" spans="17:34">
      <c r="Q652" s="175"/>
      <c r="R652" s="175"/>
      <c r="S652" s="175"/>
      <c r="T652" s="175"/>
      <c r="U652" s="175"/>
      <c r="V652" s="175"/>
      <c r="W652" s="175"/>
      <c r="X652" s="175"/>
      <c r="Y652" s="175"/>
      <c r="Z652" s="175"/>
      <c r="AA652" s="175"/>
      <c r="AB652" s="175"/>
      <c r="AC652" s="175"/>
      <c r="AD652" s="175"/>
      <c r="AE652" s="175"/>
      <c r="AF652" s="175"/>
      <c r="AG652" s="175"/>
      <c r="AH652" s="175"/>
    </row>
    <row r="653" spans="17:34">
      <c r="Q653" s="175"/>
      <c r="R653" s="175"/>
      <c r="S653" s="175"/>
      <c r="T653" s="175"/>
      <c r="U653" s="175"/>
      <c r="V653" s="175"/>
      <c r="W653" s="175"/>
      <c r="X653" s="175"/>
      <c r="Y653" s="175"/>
      <c r="Z653" s="175"/>
      <c r="AA653" s="175"/>
      <c r="AB653" s="175"/>
      <c r="AC653" s="175"/>
      <c r="AD653" s="175"/>
      <c r="AE653" s="175"/>
      <c r="AF653" s="175"/>
      <c r="AG653" s="175"/>
      <c r="AH653" s="175"/>
    </row>
    <row r="654" spans="17:34">
      <c r="Q654" s="175"/>
      <c r="R654" s="175"/>
      <c r="S654" s="175"/>
      <c r="T654" s="175"/>
      <c r="U654" s="175"/>
      <c r="V654" s="175"/>
      <c r="W654" s="175"/>
      <c r="X654" s="175"/>
      <c r="Y654" s="175"/>
      <c r="Z654" s="175"/>
      <c r="AA654" s="175"/>
      <c r="AB654" s="175"/>
      <c r="AC654" s="175"/>
      <c r="AD654" s="175"/>
      <c r="AE654" s="175"/>
      <c r="AF654" s="175"/>
      <c r="AG654" s="175"/>
      <c r="AH654" s="175"/>
    </row>
    <row r="655" spans="17:34">
      <c r="Q655" s="175"/>
      <c r="R655" s="175"/>
      <c r="S655" s="175"/>
      <c r="T655" s="175"/>
      <c r="U655" s="175"/>
      <c r="V655" s="175"/>
      <c r="W655" s="175"/>
      <c r="X655" s="175"/>
      <c r="Y655" s="175"/>
      <c r="Z655" s="175"/>
      <c r="AA655" s="175"/>
      <c r="AB655" s="175"/>
      <c r="AC655" s="175"/>
      <c r="AD655" s="175"/>
      <c r="AE655" s="175"/>
      <c r="AF655" s="175"/>
      <c r="AG655" s="175"/>
      <c r="AH655" s="175"/>
    </row>
    <row r="656" spans="17:34">
      <c r="Q656" s="175"/>
      <c r="R656" s="175"/>
      <c r="S656" s="175"/>
      <c r="T656" s="175"/>
      <c r="U656" s="175"/>
      <c r="V656" s="175"/>
      <c r="W656" s="175"/>
      <c r="X656" s="175"/>
      <c r="Y656" s="175"/>
      <c r="Z656" s="175"/>
      <c r="AA656" s="175"/>
      <c r="AB656" s="175"/>
      <c r="AC656" s="175"/>
      <c r="AD656" s="175"/>
      <c r="AE656" s="175"/>
      <c r="AF656" s="175"/>
      <c r="AG656" s="175"/>
      <c r="AH656" s="175"/>
    </row>
    <row r="657" spans="17:34">
      <c r="Q657" s="175"/>
      <c r="R657" s="175"/>
      <c r="S657" s="175"/>
      <c r="T657" s="175"/>
      <c r="U657" s="175"/>
      <c r="V657" s="175"/>
      <c r="W657" s="175"/>
      <c r="X657" s="175"/>
      <c r="Y657" s="175"/>
      <c r="Z657" s="175"/>
      <c r="AA657" s="175"/>
      <c r="AB657" s="175"/>
      <c r="AC657" s="175"/>
      <c r="AD657" s="175"/>
      <c r="AE657" s="175"/>
      <c r="AF657" s="175"/>
      <c r="AG657" s="175"/>
      <c r="AH657" s="175"/>
    </row>
    <row r="658" spans="17:34">
      <c r="Q658" s="175"/>
      <c r="R658" s="175"/>
      <c r="S658" s="175"/>
      <c r="T658" s="175"/>
      <c r="U658" s="175"/>
      <c r="V658" s="175"/>
      <c r="W658" s="175"/>
      <c r="X658" s="175"/>
      <c r="Y658" s="175"/>
      <c r="Z658" s="175"/>
      <c r="AA658" s="175"/>
      <c r="AB658" s="175"/>
      <c r="AC658" s="175"/>
      <c r="AD658" s="175"/>
      <c r="AE658" s="175"/>
      <c r="AF658" s="175"/>
      <c r="AG658" s="175"/>
      <c r="AH658" s="175"/>
    </row>
    <row r="659" spans="17:34">
      <c r="Q659" s="175"/>
      <c r="R659" s="175"/>
      <c r="S659" s="175"/>
      <c r="T659" s="175"/>
      <c r="U659" s="175"/>
      <c r="V659" s="175"/>
      <c r="W659" s="175"/>
      <c r="X659" s="175"/>
      <c r="Y659" s="175"/>
      <c r="Z659" s="175"/>
      <c r="AA659" s="175"/>
      <c r="AB659" s="175"/>
      <c r="AC659" s="175"/>
      <c r="AD659" s="175"/>
      <c r="AE659" s="175"/>
      <c r="AF659" s="175"/>
      <c r="AG659" s="175"/>
      <c r="AH659" s="175"/>
    </row>
    <row r="660" spans="17:34">
      <c r="Q660" s="175"/>
      <c r="R660" s="175"/>
      <c r="S660" s="175"/>
      <c r="T660" s="175"/>
      <c r="U660" s="175"/>
      <c r="V660" s="175"/>
      <c r="W660" s="175"/>
      <c r="X660" s="175"/>
      <c r="Y660" s="175"/>
      <c r="Z660" s="175"/>
      <c r="AA660" s="175"/>
      <c r="AB660" s="175"/>
      <c r="AC660" s="175"/>
      <c r="AD660" s="175"/>
      <c r="AE660" s="175"/>
      <c r="AF660" s="175"/>
      <c r="AG660" s="175"/>
      <c r="AH660" s="175"/>
    </row>
    <row r="661" spans="17:34">
      <c r="Q661" s="175"/>
      <c r="R661" s="175"/>
      <c r="S661" s="175"/>
      <c r="T661" s="175"/>
      <c r="U661" s="175"/>
      <c r="V661" s="175"/>
      <c r="W661" s="175"/>
      <c r="X661" s="175"/>
      <c r="Y661" s="175"/>
      <c r="Z661" s="175"/>
      <c r="AA661" s="175"/>
      <c r="AB661" s="175"/>
      <c r="AC661" s="175"/>
      <c r="AD661" s="175"/>
      <c r="AE661" s="175"/>
      <c r="AF661" s="175"/>
      <c r="AG661" s="175"/>
      <c r="AH661" s="175"/>
    </row>
    <row r="662" spans="17:34">
      <c r="Q662" s="175"/>
      <c r="R662" s="175"/>
      <c r="S662" s="175"/>
      <c r="T662" s="175"/>
      <c r="U662" s="175"/>
      <c r="V662" s="175"/>
      <c r="W662" s="175"/>
      <c r="X662" s="175"/>
      <c r="Y662" s="175"/>
      <c r="Z662" s="175"/>
      <c r="AA662" s="175"/>
      <c r="AB662" s="175"/>
      <c r="AC662" s="175"/>
      <c r="AD662" s="175"/>
      <c r="AE662" s="175"/>
      <c r="AF662" s="175"/>
      <c r="AG662" s="175"/>
      <c r="AH662" s="175"/>
    </row>
    <row r="663" spans="17:34">
      <c r="Q663" s="175"/>
      <c r="R663" s="175"/>
      <c r="S663" s="175"/>
      <c r="T663" s="175"/>
      <c r="U663" s="175"/>
      <c r="V663" s="175"/>
      <c r="W663" s="175"/>
      <c r="X663" s="175"/>
      <c r="Y663" s="175"/>
      <c r="Z663" s="175"/>
      <c r="AA663" s="175"/>
      <c r="AB663" s="175"/>
      <c r="AC663" s="175"/>
      <c r="AD663" s="175"/>
      <c r="AE663" s="175"/>
      <c r="AF663" s="175"/>
      <c r="AG663" s="175"/>
      <c r="AH663" s="175"/>
    </row>
    <row r="664" spans="17:34">
      <c r="Q664" s="175"/>
      <c r="R664" s="175"/>
      <c r="S664" s="175"/>
      <c r="T664" s="175"/>
      <c r="U664" s="175"/>
      <c r="V664" s="175"/>
      <c r="W664" s="175"/>
      <c r="X664" s="175"/>
      <c r="Y664" s="175"/>
      <c r="Z664" s="175"/>
      <c r="AA664" s="175"/>
      <c r="AB664" s="175"/>
      <c r="AC664" s="175"/>
      <c r="AD664" s="175"/>
      <c r="AE664" s="175"/>
      <c r="AF664" s="175"/>
      <c r="AG664" s="175"/>
      <c r="AH664" s="175"/>
    </row>
    <row r="665" spans="17:34">
      <c r="Q665" s="175"/>
      <c r="R665" s="175"/>
      <c r="S665" s="175"/>
      <c r="T665" s="175"/>
      <c r="U665" s="175"/>
      <c r="V665" s="175"/>
      <c r="W665" s="175"/>
      <c r="X665" s="175"/>
      <c r="Y665" s="175"/>
      <c r="Z665" s="175"/>
      <c r="AA665" s="175"/>
      <c r="AB665" s="175"/>
      <c r="AC665" s="175"/>
      <c r="AD665" s="175"/>
      <c r="AE665" s="175"/>
      <c r="AF665" s="175"/>
      <c r="AG665" s="175"/>
      <c r="AH665" s="175"/>
    </row>
    <row r="666" spans="17:34">
      <c r="Q666" s="175"/>
      <c r="R666" s="175"/>
      <c r="S666" s="175"/>
      <c r="T666" s="175"/>
      <c r="U666" s="175"/>
      <c r="V666" s="175"/>
      <c r="W666" s="175"/>
      <c r="X666" s="175"/>
      <c r="Y666" s="175"/>
      <c r="Z666" s="175"/>
      <c r="AA666" s="175"/>
      <c r="AB666" s="175"/>
      <c r="AC666" s="175"/>
      <c r="AD666" s="175"/>
      <c r="AE666" s="175"/>
      <c r="AF666" s="175"/>
      <c r="AG666" s="175"/>
      <c r="AH666" s="175"/>
    </row>
    <row r="667" spans="17:34">
      <c r="Q667" s="175"/>
      <c r="R667" s="175"/>
      <c r="S667" s="175"/>
      <c r="T667" s="175"/>
      <c r="U667" s="175"/>
      <c r="V667" s="175"/>
      <c r="W667" s="175"/>
      <c r="X667" s="175"/>
      <c r="Y667" s="175"/>
      <c r="Z667" s="175"/>
      <c r="AA667" s="175"/>
      <c r="AB667" s="175"/>
      <c r="AC667" s="175"/>
      <c r="AD667" s="175"/>
      <c r="AE667" s="175"/>
      <c r="AF667" s="175"/>
      <c r="AG667" s="175"/>
      <c r="AH667" s="175"/>
    </row>
    <row r="668" spans="17:34">
      <c r="Q668" s="175"/>
      <c r="R668" s="175"/>
      <c r="S668" s="175"/>
      <c r="T668" s="175"/>
      <c r="U668" s="175"/>
      <c r="V668" s="175"/>
      <c r="W668" s="175"/>
      <c r="X668" s="175"/>
      <c r="Y668" s="175"/>
      <c r="Z668" s="175"/>
      <c r="AA668" s="175"/>
      <c r="AB668" s="175"/>
      <c r="AC668" s="175"/>
      <c r="AD668" s="175"/>
      <c r="AE668" s="175"/>
      <c r="AF668" s="175"/>
      <c r="AG668" s="175"/>
      <c r="AH668" s="175"/>
    </row>
    <row r="669" spans="17:34">
      <c r="Q669" s="175"/>
      <c r="R669" s="175"/>
      <c r="S669" s="175"/>
      <c r="T669" s="175"/>
      <c r="U669" s="175"/>
      <c r="V669" s="175"/>
      <c r="W669" s="175"/>
      <c r="X669" s="175"/>
      <c r="Y669" s="175"/>
      <c r="Z669" s="175"/>
      <c r="AA669" s="175"/>
      <c r="AB669" s="175"/>
      <c r="AC669" s="175"/>
      <c r="AD669" s="175"/>
      <c r="AE669" s="175"/>
      <c r="AF669" s="175"/>
      <c r="AG669" s="175"/>
      <c r="AH669" s="175"/>
    </row>
    <row r="670" spans="17:34">
      <c r="Q670" s="175"/>
      <c r="R670" s="175"/>
      <c r="S670" s="175"/>
      <c r="T670" s="175"/>
      <c r="U670" s="175"/>
      <c r="V670" s="175"/>
      <c r="W670" s="175"/>
      <c r="X670" s="175"/>
      <c r="Y670" s="175"/>
      <c r="Z670" s="175"/>
      <c r="AA670" s="175"/>
      <c r="AB670" s="175"/>
      <c r="AC670" s="175"/>
      <c r="AD670" s="175"/>
      <c r="AE670" s="175"/>
      <c r="AF670" s="175"/>
      <c r="AG670" s="175"/>
      <c r="AH670" s="175"/>
    </row>
    <row r="671" spans="17:34">
      <c r="Q671" s="175"/>
      <c r="R671" s="175"/>
      <c r="S671" s="175"/>
      <c r="T671" s="175"/>
      <c r="U671" s="175"/>
      <c r="V671" s="175"/>
      <c r="W671" s="175"/>
      <c r="X671" s="175"/>
      <c r="Y671" s="175"/>
      <c r="Z671" s="175"/>
      <c r="AA671" s="175"/>
      <c r="AB671" s="175"/>
      <c r="AC671" s="175"/>
      <c r="AD671" s="175"/>
      <c r="AE671" s="175"/>
      <c r="AF671" s="175"/>
      <c r="AG671" s="175"/>
      <c r="AH671" s="175"/>
    </row>
    <row r="672" spans="17:34">
      <c r="Q672" s="175"/>
      <c r="R672" s="175"/>
      <c r="S672" s="175"/>
      <c r="T672" s="175"/>
      <c r="U672" s="175"/>
      <c r="V672" s="175"/>
      <c r="W672" s="175"/>
      <c r="X672" s="175"/>
      <c r="Y672" s="175"/>
      <c r="Z672" s="175"/>
      <c r="AA672" s="175"/>
      <c r="AB672" s="175"/>
      <c r="AC672" s="175"/>
      <c r="AD672" s="175"/>
      <c r="AE672" s="175"/>
      <c r="AF672" s="175"/>
      <c r="AG672" s="175"/>
      <c r="AH672" s="175"/>
    </row>
    <row r="673" spans="17:34">
      <c r="Q673" s="175"/>
      <c r="R673" s="175"/>
      <c r="S673" s="175"/>
      <c r="T673" s="175"/>
      <c r="U673" s="175"/>
      <c r="V673" s="175"/>
      <c r="W673" s="175"/>
      <c r="X673" s="175"/>
      <c r="Y673" s="175"/>
      <c r="Z673" s="175"/>
      <c r="AA673" s="175"/>
      <c r="AB673" s="175"/>
      <c r="AC673" s="175"/>
      <c r="AD673" s="175"/>
      <c r="AE673" s="175"/>
      <c r="AF673" s="175"/>
      <c r="AG673" s="175"/>
      <c r="AH673" s="175"/>
    </row>
    <row r="674" spans="17:34">
      <c r="Q674" s="175"/>
      <c r="R674" s="175"/>
      <c r="S674" s="175"/>
      <c r="T674" s="175"/>
      <c r="U674" s="175"/>
      <c r="V674" s="175"/>
      <c r="W674" s="175"/>
      <c r="X674" s="175"/>
      <c r="Y674" s="175"/>
      <c r="Z674" s="175"/>
      <c r="AA674" s="175"/>
      <c r="AB674" s="175"/>
      <c r="AC674" s="175"/>
      <c r="AD674" s="175"/>
      <c r="AE674" s="175"/>
      <c r="AF674" s="175"/>
      <c r="AG674" s="175"/>
      <c r="AH674" s="175"/>
    </row>
    <row r="675" spans="17:34">
      <c r="Q675" s="175"/>
      <c r="R675" s="175"/>
      <c r="S675" s="175"/>
      <c r="T675" s="175"/>
      <c r="U675" s="175"/>
      <c r="V675" s="175"/>
      <c r="W675" s="175"/>
      <c r="X675" s="175"/>
      <c r="Y675" s="175"/>
      <c r="Z675" s="175"/>
      <c r="AA675" s="175"/>
      <c r="AB675" s="175"/>
      <c r="AC675" s="175"/>
      <c r="AD675" s="175"/>
      <c r="AE675" s="175"/>
      <c r="AF675" s="175"/>
      <c r="AG675" s="175"/>
      <c r="AH675" s="175"/>
    </row>
    <row r="676" spans="17:34">
      <c r="Q676" s="175"/>
      <c r="R676" s="175"/>
      <c r="S676" s="175"/>
      <c r="T676" s="175"/>
      <c r="U676" s="175"/>
      <c r="V676" s="175"/>
      <c r="W676" s="175"/>
      <c r="X676" s="175"/>
      <c r="Y676" s="175"/>
      <c r="Z676" s="175"/>
      <c r="AA676" s="175"/>
      <c r="AB676" s="175"/>
      <c r="AC676" s="175"/>
      <c r="AD676" s="175"/>
      <c r="AE676" s="175"/>
      <c r="AF676" s="175"/>
      <c r="AG676" s="175"/>
      <c r="AH676" s="175"/>
    </row>
    <row r="677" spans="17:34">
      <c r="Q677" s="175"/>
      <c r="R677" s="175"/>
      <c r="S677" s="175"/>
      <c r="T677" s="175"/>
      <c r="U677" s="175"/>
      <c r="V677" s="175"/>
      <c r="W677" s="175"/>
      <c r="X677" s="175"/>
      <c r="Y677" s="175"/>
      <c r="Z677" s="175"/>
      <c r="AA677" s="175"/>
      <c r="AB677" s="175"/>
      <c r="AC677" s="175"/>
      <c r="AD677" s="175"/>
      <c r="AE677" s="175"/>
      <c r="AF677" s="175"/>
      <c r="AG677" s="175"/>
      <c r="AH677" s="175"/>
    </row>
    <row r="678" spans="17:34">
      <c r="Q678" s="175"/>
      <c r="R678" s="175"/>
      <c r="S678" s="175"/>
      <c r="T678" s="175"/>
      <c r="U678" s="175"/>
      <c r="V678" s="175"/>
      <c r="W678" s="175"/>
      <c r="X678" s="175"/>
      <c r="Y678" s="175"/>
      <c r="Z678" s="175"/>
      <c r="AA678" s="175"/>
      <c r="AB678" s="175"/>
      <c r="AC678" s="175"/>
      <c r="AD678" s="175"/>
      <c r="AE678" s="175"/>
      <c r="AF678" s="175"/>
      <c r="AG678" s="175"/>
      <c r="AH678" s="175"/>
    </row>
    <row r="679" spans="17:34">
      <c r="Q679" s="175"/>
      <c r="R679" s="175"/>
      <c r="S679" s="175"/>
      <c r="T679" s="175"/>
      <c r="U679" s="175"/>
      <c r="V679" s="175"/>
      <c r="W679" s="175"/>
      <c r="X679" s="175"/>
      <c r="Y679" s="175"/>
      <c r="Z679" s="175"/>
      <c r="AA679" s="175"/>
      <c r="AB679" s="175"/>
      <c r="AC679" s="175"/>
      <c r="AD679" s="175"/>
      <c r="AE679" s="175"/>
      <c r="AF679" s="175"/>
      <c r="AG679" s="175"/>
      <c r="AH679" s="175"/>
    </row>
    <row r="680" spans="17:34">
      <c r="Q680" s="175"/>
      <c r="R680" s="175"/>
      <c r="S680" s="175"/>
      <c r="T680" s="175"/>
      <c r="U680" s="175"/>
      <c r="V680" s="175"/>
      <c r="W680" s="175"/>
      <c r="X680" s="175"/>
      <c r="Y680" s="175"/>
      <c r="Z680" s="175"/>
      <c r="AA680" s="175"/>
      <c r="AB680" s="175"/>
      <c r="AC680" s="175"/>
      <c r="AD680" s="175"/>
      <c r="AE680" s="175"/>
      <c r="AF680" s="175"/>
      <c r="AG680" s="175"/>
      <c r="AH680" s="175"/>
    </row>
    <row r="681" spans="17:34">
      <c r="Q681" s="175"/>
      <c r="R681" s="175"/>
      <c r="S681" s="175"/>
      <c r="T681" s="175"/>
      <c r="U681" s="175"/>
      <c r="V681" s="175"/>
      <c r="W681" s="175"/>
      <c r="X681" s="175"/>
      <c r="Y681" s="175"/>
      <c r="Z681" s="175"/>
      <c r="AA681" s="175"/>
      <c r="AB681" s="175"/>
      <c r="AC681" s="175"/>
      <c r="AD681" s="175"/>
      <c r="AE681" s="175"/>
      <c r="AF681" s="175"/>
      <c r="AG681" s="175"/>
      <c r="AH681" s="175"/>
    </row>
    <row r="682" spans="17:34">
      <c r="Q682" s="175"/>
      <c r="R682" s="175"/>
      <c r="S682" s="175"/>
      <c r="T682" s="175"/>
      <c r="U682" s="175"/>
      <c r="V682" s="175"/>
      <c r="W682" s="175"/>
      <c r="X682" s="175"/>
      <c r="Y682" s="175"/>
      <c r="Z682" s="175"/>
      <c r="AA682" s="175"/>
      <c r="AB682" s="175"/>
      <c r="AC682" s="175"/>
      <c r="AD682" s="175"/>
      <c r="AE682" s="175"/>
      <c r="AF682" s="175"/>
      <c r="AG682" s="175"/>
      <c r="AH682" s="175"/>
    </row>
    <row r="683" spans="17:34">
      <c r="Q683" s="175"/>
      <c r="R683" s="175"/>
      <c r="S683" s="175"/>
      <c r="T683" s="175"/>
      <c r="U683" s="175"/>
      <c r="V683" s="175"/>
      <c r="W683" s="175"/>
      <c r="X683" s="175"/>
      <c r="Y683" s="175"/>
      <c r="Z683" s="175"/>
      <c r="AA683" s="175"/>
      <c r="AB683" s="175"/>
      <c r="AC683" s="175"/>
      <c r="AD683" s="175"/>
      <c r="AE683" s="175"/>
      <c r="AF683" s="175"/>
      <c r="AG683" s="175"/>
      <c r="AH683" s="175"/>
    </row>
    <row r="684" spans="17:34">
      <c r="Q684" s="175"/>
      <c r="R684" s="175"/>
      <c r="S684" s="175"/>
      <c r="T684" s="175"/>
      <c r="U684" s="175"/>
      <c r="V684" s="175"/>
      <c r="W684" s="175"/>
      <c r="X684" s="175"/>
      <c r="Y684" s="175"/>
      <c r="Z684" s="175"/>
      <c r="AA684" s="175"/>
      <c r="AB684" s="175"/>
      <c r="AC684" s="175"/>
      <c r="AD684" s="175"/>
      <c r="AE684" s="175"/>
      <c r="AF684" s="175"/>
      <c r="AG684" s="175"/>
      <c r="AH684" s="175"/>
    </row>
    <row r="685" spans="17:34">
      <c r="Q685" s="175"/>
      <c r="R685" s="175"/>
      <c r="S685" s="175"/>
      <c r="T685" s="175"/>
      <c r="U685" s="175"/>
      <c r="V685" s="175"/>
      <c r="W685" s="175"/>
      <c r="X685" s="175"/>
      <c r="Y685" s="175"/>
      <c r="Z685" s="175"/>
      <c r="AA685" s="175"/>
      <c r="AB685" s="175"/>
      <c r="AC685" s="175"/>
      <c r="AD685" s="175"/>
      <c r="AE685" s="175"/>
      <c r="AF685" s="175"/>
      <c r="AG685" s="175"/>
      <c r="AH685" s="175"/>
    </row>
    <row r="686" spans="17:34">
      <c r="Q686" s="175"/>
      <c r="R686" s="175"/>
      <c r="S686" s="175"/>
      <c r="T686" s="175"/>
      <c r="U686" s="175"/>
      <c r="V686" s="175"/>
      <c r="W686" s="175"/>
      <c r="X686" s="175"/>
      <c r="Y686" s="175"/>
      <c r="Z686" s="175"/>
      <c r="AA686" s="175"/>
      <c r="AB686" s="175"/>
      <c r="AC686" s="175"/>
      <c r="AD686" s="175"/>
      <c r="AE686" s="175"/>
      <c r="AF686" s="175"/>
      <c r="AG686" s="175"/>
      <c r="AH686" s="175"/>
    </row>
    <row r="687" spans="17:34">
      <c r="Q687" s="175"/>
      <c r="R687" s="175"/>
      <c r="S687" s="175"/>
      <c r="T687" s="175"/>
      <c r="U687" s="175"/>
      <c r="V687" s="175"/>
      <c r="W687" s="175"/>
      <c r="X687" s="175"/>
      <c r="Y687" s="175"/>
      <c r="Z687" s="175"/>
      <c r="AA687" s="175"/>
      <c r="AB687" s="175"/>
      <c r="AC687" s="175"/>
      <c r="AD687" s="175"/>
      <c r="AE687" s="175"/>
      <c r="AF687" s="175"/>
      <c r="AG687" s="175"/>
      <c r="AH687" s="175"/>
    </row>
    <row r="688" spans="17:34">
      <c r="Q688" s="175"/>
      <c r="R688" s="175"/>
      <c r="S688" s="175"/>
      <c r="T688" s="175"/>
      <c r="U688" s="175"/>
      <c r="V688" s="175"/>
      <c r="W688" s="175"/>
      <c r="X688" s="175"/>
      <c r="Y688" s="175"/>
      <c r="Z688" s="175"/>
      <c r="AA688" s="175"/>
      <c r="AB688" s="175"/>
      <c r="AC688" s="175"/>
      <c r="AD688" s="175"/>
      <c r="AE688" s="175"/>
      <c r="AF688" s="175"/>
      <c r="AG688" s="175"/>
      <c r="AH688" s="175"/>
    </row>
    <row r="689" spans="17:34">
      <c r="Q689" s="175"/>
      <c r="R689" s="175"/>
      <c r="S689" s="175"/>
      <c r="T689" s="175"/>
      <c r="U689" s="175"/>
      <c r="V689" s="175"/>
      <c r="W689" s="175"/>
      <c r="X689" s="175"/>
      <c r="Y689" s="175"/>
      <c r="Z689" s="175"/>
      <c r="AA689" s="175"/>
      <c r="AB689" s="175"/>
      <c r="AC689" s="175"/>
      <c r="AD689" s="175"/>
      <c r="AE689" s="175"/>
      <c r="AF689" s="175"/>
      <c r="AG689" s="175"/>
      <c r="AH689" s="175"/>
    </row>
    <row r="690" spans="17:34">
      <c r="Q690" s="175"/>
      <c r="R690" s="175"/>
      <c r="S690" s="175"/>
      <c r="T690" s="175"/>
      <c r="U690" s="175"/>
      <c r="V690" s="175"/>
      <c r="W690" s="175"/>
      <c r="X690" s="175"/>
      <c r="Y690" s="175"/>
      <c r="Z690" s="175"/>
      <c r="AA690" s="175"/>
      <c r="AB690" s="175"/>
      <c r="AC690" s="175"/>
      <c r="AD690" s="175"/>
      <c r="AE690" s="175"/>
      <c r="AF690" s="175"/>
      <c r="AG690" s="175"/>
      <c r="AH690" s="175"/>
    </row>
    <row r="691" spans="17:34">
      <c r="Q691" s="175"/>
      <c r="R691" s="175"/>
      <c r="S691" s="175"/>
      <c r="T691" s="175"/>
      <c r="U691" s="175"/>
      <c r="V691" s="175"/>
      <c r="W691" s="175"/>
      <c r="X691" s="175"/>
      <c r="Y691" s="175"/>
      <c r="Z691" s="175"/>
      <c r="AA691" s="175"/>
      <c r="AB691" s="175"/>
      <c r="AC691" s="175"/>
      <c r="AD691" s="175"/>
      <c r="AE691" s="175"/>
      <c r="AF691" s="175"/>
      <c r="AG691" s="175"/>
      <c r="AH691" s="175"/>
    </row>
    <row r="692" spans="17:34">
      <c r="Q692" s="175"/>
      <c r="R692" s="175"/>
      <c r="S692" s="175"/>
      <c r="T692" s="175"/>
      <c r="U692" s="175"/>
      <c r="V692" s="175"/>
      <c r="W692" s="175"/>
      <c r="X692" s="175"/>
      <c r="Y692" s="175"/>
      <c r="Z692" s="175"/>
      <c r="AA692" s="175"/>
      <c r="AB692" s="175"/>
      <c r="AC692" s="175"/>
      <c r="AD692" s="175"/>
      <c r="AE692" s="175"/>
      <c r="AF692" s="175"/>
      <c r="AG692" s="175"/>
      <c r="AH692" s="175"/>
    </row>
    <row r="693" spans="17:34">
      <c r="Q693" s="175"/>
      <c r="R693" s="175"/>
      <c r="S693" s="175"/>
      <c r="T693" s="175"/>
      <c r="U693" s="175"/>
      <c r="V693" s="175"/>
      <c r="W693" s="175"/>
      <c r="X693" s="175"/>
      <c r="Y693" s="175"/>
      <c r="Z693" s="175"/>
      <c r="AA693" s="175"/>
      <c r="AB693" s="175"/>
      <c r="AC693" s="175"/>
      <c r="AD693" s="175"/>
      <c r="AE693" s="175"/>
      <c r="AF693" s="175"/>
      <c r="AG693" s="175"/>
      <c r="AH693" s="175"/>
    </row>
    <row r="694" spans="17:34">
      <c r="Q694" s="175"/>
      <c r="R694" s="175"/>
      <c r="S694" s="175"/>
      <c r="T694" s="175"/>
      <c r="U694" s="175"/>
      <c r="V694" s="175"/>
      <c r="W694" s="175"/>
      <c r="X694" s="175"/>
      <c r="Y694" s="175"/>
      <c r="Z694" s="175"/>
      <c r="AA694" s="175"/>
      <c r="AB694" s="175"/>
      <c r="AC694" s="175"/>
      <c r="AD694" s="175"/>
      <c r="AE694" s="175"/>
      <c r="AF694" s="175"/>
      <c r="AG694" s="175"/>
      <c r="AH694" s="175"/>
    </row>
    <row r="695" spans="17:34">
      <c r="Q695" s="175"/>
      <c r="R695" s="175"/>
      <c r="S695" s="175"/>
      <c r="T695" s="175"/>
      <c r="U695" s="175"/>
      <c r="V695" s="175"/>
      <c r="W695" s="175"/>
      <c r="X695" s="175"/>
      <c r="Y695" s="175"/>
      <c r="Z695" s="175"/>
      <c r="AA695" s="175"/>
      <c r="AB695" s="175"/>
      <c r="AC695" s="175"/>
      <c r="AD695" s="175"/>
      <c r="AE695" s="175"/>
      <c r="AF695" s="175"/>
      <c r="AG695" s="175"/>
      <c r="AH695" s="175"/>
    </row>
    <row r="696" spans="17:34">
      <c r="Q696" s="175"/>
      <c r="R696" s="175"/>
      <c r="S696" s="175"/>
      <c r="T696" s="175"/>
      <c r="U696" s="175"/>
      <c r="V696" s="175"/>
      <c r="W696" s="175"/>
      <c r="X696" s="175"/>
      <c r="Y696" s="175"/>
      <c r="Z696" s="175"/>
      <c r="AA696" s="175"/>
      <c r="AB696" s="175"/>
      <c r="AC696" s="175"/>
      <c r="AD696" s="175"/>
      <c r="AE696" s="175"/>
      <c r="AF696" s="175"/>
      <c r="AG696" s="175"/>
      <c r="AH696" s="175"/>
    </row>
    <row r="697" spans="17:34">
      <c r="Q697" s="175"/>
      <c r="R697" s="175"/>
      <c r="S697" s="175"/>
      <c r="T697" s="175"/>
      <c r="U697" s="175"/>
      <c r="V697" s="175"/>
      <c r="W697" s="175"/>
      <c r="X697" s="175"/>
      <c r="Y697" s="175"/>
      <c r="Z697" s="175"/>
      <c r="AA697" s="175"/>
      <c r="AB697" s="175"/>
      <c r="AC697" s="175"/>
      <c r="AD697" s="175"/>
      <c r="AE697" s="175"/>
      <c r="AF697" s="175"/>
      <c r="AG697" s="175"/>
      <c r="AH697" s="175"/>
    </row>
    <row r="698" spans="17:34">
      <c r="Q698" s="175"/>
      <c r="R698" s="175"/>
      <c r="S698" s="175"/>
      <c r="T698" s="175"/>
      <c r="U698" s="175"/>
      <c r="V698" s="175"/>
      <c r="W698" s="175"/>
      <c r="X698" s="175"/>
      <c r="Y698" s="175"/>
      <c r="Z698" s="175"/>
      <c r="AA698" s="175"/>
      <c r="AB698" s="175"/>
      <c r="AC698" s="175"/>
      <c r="AD698" s="175"/>
      <c r="AE698" s="175"/>
      <c r="AF698" s="175"/>
      <c r="AG698" s="175"/>
      <c r="AH698" s="175"/>
    </row>
    <row r="699" spans="17:34">
      <c r="Q699" s="175"/>
      <c r="R699" s="175"/>
      <c r="S699" s="175"/>
      <c r="T699" s="175"/>
      <c r="U699" s="175"/>
      <c r="V699" s="175"/>
      <c r="W699" s="175"/>
      <c r="X699" s="175"/>
      <c r="Y699" s="175"/>
      <c r="Z699" s="175"/>
      <c r="AA699" s="175"/>
      <c r="AB699" s="175"/>
      <c r="AC699" s="175"/>
      <c r="AD699" s="175"/>
      <c r="AE699" s="175"/>
      <c r="AF699" s="175"/>
      <c r="AG699" s="175"/>
      <c r="AH699" s="175"/>
    </row>
    <row r="700" spans="17:34">
      <c r="Q700" s="175"/>
      <c r="R700" s="175"/>
      <c r="S700" s="175"/>
      <c r="T700" s="175"/>
      <c r="U700" s="175"/>
      <c r="V700" s="175"/>
      <c r="W700" s="175"/>
      <c r="X700" s="175"/>
      <c r="Y700" s="175"/>
      <c r="Z700" s="175"/>
      <c r="AA700" s="175"/>
      <c r="AB700" s="175"/>
      <c r="AC700" s="175"/>
      <c r="AD700" s="175"/>
      <c r="AE700" s="175"/>
      <c r="AF700" s="175"/>
      <c r="AG700" s="175"/>
      <c r="AH700" s="175"/>
    </row>
    <row r="701" spans="17:34">
      <c r="Q701" s="175"/>
      <c r="R701" s="175"/>
      <c r="S701" s="175"/>
      <c r="T701" s="175"/>
      <c r="U701" s="175"/>
      <c r="V701" s="175"/>
      <c r="W701" s="175"/>
      <c r="X701" s="175"/>
      <c r="Y701" s="175"/>
      <c r="Z701" s="175"/>
      <c r="AA701" s="175"/>
      <c r="AB701" s="175"/>
      <c r="AC701" s="175"/>
      <c r="AD701" s="175"/>
      <c r="AE701" s="175"/>
      <c r="AF701" s="175"/>
      <c r="AG701" s="175"/>
      <c r="AH701" s="175"/>
    </row>
    <row r="702" spans="17:34">
      <c r="Q702" s="175"/>
      <c r="R702" s="175"/>
      <c r="S702" s="175"/>
      <c r="T702" s="175"/>
      <c r="U702" s="175"/>
      <c r="V702" s="175"/>
      <c r="W702" s="175"/>
      <c r="X702" s="175"/>
      <c r="Y702" s="175"/>
      <c r="Z702" s="175"/>
      <c r="AA702" s="175"/>
      <c r="AB702" s="175"/>
      <c r="AC702" s="175"/>
      <c r="AD702" s="175"/>
      <c r="AE702" s="175"/>
      <c r="AF702" s="175"/>
      <c r="AG702" s="175"/>
      <c r="AH702" s="175"/>
    </row>
    <row r="703" spans="17:34">
      <c r="Q703" s="175"/>
      <c r="R703" s="175"/>
      <c r="S703" s="175"/>
      <c r="T703" s="175"/>
      <c r="U703" s="175"/>
      <c r="V703" s="175"/>
      <c r="W703" s="175"/>
      <c r="X703" s="175"/>
      <c r="Y703" s="175"/>
      <c r="Z703" s="175"/>
      <c r="AA703" s="175"/>
      <c r="AB703" s="175"/>
      <c r="AC703" s="175"/>
      <c r="AD703" s="175"/>
      <c r="AE703" s="175"/>
      <c r="AF703" s="175"/>
      <c r="AG703" s="175"/>
      <c r="AH703" s="175"/>
    </row>
    <row r="704" spans="17:34">
      <c r="Q704" s="175"/>
      <c r="R704" s="175"/>
      <c r="S704" s="175"/>
      <c r="T704" s="175"/>
      <c r="U704" s="175"/>
      <c r="V704" s="175"/>
      <c r="W704" s="175"/>
      <c r="X704" s="175"/>
      <c r="Y704" s="175"/>
      <c r="Z704" s="175"/>
      <c r="AA704" s="175"/>
      <c r="AB704" s="175"/>
      <c r="AC704" s="175"/>
      <c r="AD704" s="175"/>
      <c r="AE704" s="175"/>
      <c r="AF704" s="175"/>
      <c r="AG704" s="175"/>
      <c r="AH704" s="175"/>
    </row>
    <row r="705" spans="17:34">
      <c r="Q705" s="175"/>
      <c r="R705" s="175"/>
      <c r="S705" s="175"/>
      <c r="T705" s="175"/>
      <c r="U705" s="175"/>
      <c r="V705" s="175"/>
      <c r="W705" s="175"/>
      <c r="X705" s="175"/>
      <c r="Y705" s="175"/>
      <c r="Z705" s="175"/>
      <c r="AA705" s="175"/>
      <c r="AB705" s="175"/>
      <c r="AC705" s="175"/>
      <c r="AD705" s="175"/>
      <c r="AE705" s="175"/>
      <c r="AF705" s="175"/>
      <c r="AG705" s="175"/>
      <c r="AH705" s="175"/>
    </row>
    <row r="706" spans="17:34">
      <c r="Q706" s="175"/>
      <c r="R706" s="175"/>
      <c r="S706" s="175"/>
      <c r="T706" s="175"/>
      <c r="U706" s="175"/>
      <c r="V706" s="175"/>
      <c r="W706" s="175"/>
      <c r="X706" s="175"/>
      <c r="Y706" s="175"/>
      <c r="Z706" s="175"/>
      <c r="AA706" s="175"/>
      <c r="AB706" s="175"/>
      <c r="AC706" s="175"/>
      <c r="AD706" s="175"/>
      <c r="AE706" s="175"/>
      <c r="AF706" s="175"/>
      <c r="AG706" s="175"/>
      <c r="AH706" s="175"/>
    </row>
    <row r="707" spans="17:34">
      <c r="Q707" s="175"/>
      <c r="R707" s="175"/>
      <c r="S707" s="175"/>
      <c r="T707" s="175"/>
      <c r="U707" s="175"/>
      <c r="V707" s="175"/>
      <c r="W707" s="175"/>
      <c r="X707" s="175"/>
      <c r="Y707" s="175"/>
      <c r="Z707" s="175"/>
      <c r="AA707" s="175"/>
      <c r="AB707" s="175"/>
      <c r="AC707" s="175"/>
      <c r="AD707" s="175"/>
      <c r="AE707" s="175"/>
      <c r="AF707" s="175"/>
      <c r="AG707" s="175"/>
      <c r="AH707" s="175"/>
    </row>
    <row r="708" spans="17:34">
      <c r="Q708" s="175"/>
      <c r="R708" s="175"/>
      <c r="S708" s="175"/>
      <c r="T708" s="175"/>
      <c r="U708" s="175"/>
      <c r="V708" s="175"/>
      <c r="W708" s="175"/>
      <c r="X708" s="175"/>
      <c r="Y708" s="175"/>
      <c r="Z708" s="175"/>
      <c r="AA708" s="175"/>
      <c r="AB708" s="175"/>
      <c r="AC708" s="175"/>
      <c r="AD708" s="175"/>
      <c r="AE708" s="175"/>
      <c r="AF708" s="175"/>
      <c r="AG708" s="175"/>
      <c r="AH708" s="175"/>
    </row>
    <row r="709" spans="17:34">
      <c r="Q709" s="175"/>
      <c r="R709" s="175"/>
      <c r="S709" s="175"/>
      <c r="T709" s="175"/>
      <c r="U709" s="175"/>
      <c r="V709" s="175"/>
      <c r="W709" s="175"/>
      <c r="X709" s="175"/>
      <c r="Y709" s="175"/>
      <c r="Z709" s="175"/>
      <c r="AA709" s="175"/>
      <c r="AB709" s="175"/>
      <c r="AC709" s="175"/>
      <c r="AD709" s="175"/>
      <c r="AE709" s="175"/>
      <c r="AF709" s="175"/>
      <c r="AG709" s="175"/>
      <c r="AH709" s="175"/>
    </row>
    <row r="710" spans="17:34">
      <c r="Q710" s="175"/>
      <c r="R710" s="175"/>
      <c r="S710" s="175"/>
      <c r="T710" s="175"/>
      <c r="U710" s="175"/>
      <c r="V710" s="175"/>
      <c r="W710" s="175"/>
      <c r="X710" s="175"/>
      <c r="Y710" s="175"/>
      <c r="Z710" s="175"/>
      <c r="AA710" s="175"/>
      <c r="AB710" s="175"/>
      <c r="AC710" s="175"/>
      <c r="AD710" s="175"/>
      <c r="AE710" s="175"/>
      <c r="AF710" s="175"/>
      <c r="AG710" s="175"/>
      <c r="AH710" s="175"/>
    </row>
    <row r="711" spans="17:34">
      <c r="Q711" s="175"/>
      <c r="R711" s="175"/>
      <c r="S711" s="175"/>
      <c r="T711" s="175"/>
      <c r="U711" s="175"/>
      <c r="V711" s="175"/>
      <c r="W711" s="175"/>
      <c r="X711" s="175"/>
      <c r="Y711" s="175"/>
      <c r="Z711" s="175"/>
      <c r="AA711" s="175"/>
      <c r="AB711" s="175"/>
      <c r="AC711" s="175"/>
      <c r="AD711" s="175"/>
      <c r="AE711" s="175"/>
      <c r="AF711" s="175"/>
      <c r="AG711" s="175"/>
      <c r="AH711" s="175"/>
    </row>
    <row r="712" spans="17:34">
      <c r="Q712" s="175"/>
      <c r="R712" s="175"/>
      <c r="S712" s="175"/>
      <c r="T712" s="175"/>
      <c r="U712" s="175"/>
      <c r="V712" s="175"/>
      <c r="W712" s="175"/>
      <c r="X712" s="175"/>
      <c r="Y712" s="175"/>
      <c r="Z712" s="175"/>
      <c r="AA712" s="175"/>
      <c r="AB712" s="175"/>
      <c r="AC712" s="175"/>
      <c r="AD712" s="175"/>
      <c r="AE712" s="175"/>
      <c r="AF712" s="175"/>
      <c r="AG712" s="175"/>
      <c r="AH712" s="175"/>
    </row>
    <row r="713" spans="17:34">
      <c r="Q713" s="175"/>
      <c r="R713" s="175"/>
      <c r="S713" s="175"/>
      <c r="T713" s="175"/>
      <c r="U713" s="175"/>
      <c r="V713" s="175"/>
      <c r="W713" s="175"/>
      <c r="X713" s="175"/>
      <c r="Y713" s="175"/>
      <c r="Z713" s="175"/>
      <c r="AA713" s="175"/>
      <c r="AB713" s="175"/>
      <c r="AC713" s="175"/>
      <c r="AD713" s="175"/>
      <c r="AE713" s="175"/>
      <c r="AF713" s="175"/>
      <c r="AG713" s="175"/>
      <c r="AH713" s="175"/>
    </row>
    <row r="714" spans="17:34">
      <c r="Q714" s="175"/>
      <c r="R714" s="175"/>
      <c r="S714" s="175"/>
      <c r="T714" s="175"/>
      <c r="U714" s="175"/>
      <c r="V714" s="175"/>
      <c r="W714" s="175"/>
      <c r="X714" s="175"/>
      <c r="Y714" s="175"/>
      <c r="Z714" s="175"/>
      <c r="AA714" s="175"/>
      <c r="AB714" s="175"/>
      <c r="AC714" s="175"/>
      <c r="AD714" s="175"/>
      <c r="AE714" s="175"/>
      <c r="AF714" s="175"/>
      <c r="AG714" s="175"/>
      <c r="AH714" s="175"/>
    </row>
    <row r="715" spans="17:34">
      <c r="Q715" s="175"/>
      <c r="R715" s="175"/>
      <c r="S715" s="175"/>
      <c r="T715" s="175"/>
      <c r="U715" s="175"/>
      <c r="V715" s="175"/>
      <c r="W715" s="175"/>
      <c r="X715" s="175"/>
      <c r="Y715" s="175"/>
      <c r="Z715" s="175"/>
      <c r="AA715" s="175"/>
      <c r="AB715" s="175"/>
      <c r="AC715" s="175"/>
      <c r="AD715" s="175"/>
      <c r="AE715" s="175"/>
      <c r="AF715" s="175"/>
      <c r="AG715" s="175"/>
      <c r="AH715" s="175"/>
    </row>
    <row r="716" spans="17:34">
      <c r="Q716" s="175"/>
      <c r="R716" s="175"/>
      <c r="S716" s="175"/>
      <c r="T716" s="175"/>
      <c r="U716" s="175"/>
      <c r="V716" s="175"/>
      <c r="W716" s="175"/>
      <c r="X716" s="175"/>
      <c r="Y716" s="175"/>
      <c r="Z716" s="175"/>
      <c r="AA716" s="175"/>
      <c r="AB716" s="175"/>
      <c r="AC716" s="175"/>
      <c r="AD716" s="175"/>
      <c r="AE716" s="175"/>
      <c r="AF716" s="175"/>
      <c r="AG716" s="175"/>
      <c r="AH716" s="175"/>
    </row>
    <row r="717" spans="17:34">
      <c r="Q717" s="175"/>
      <c r="R717" s="175"/>
      <c r="S717" s="175"/>
      <c r="T717" s="175"/>
      <c r="U717" s="175"/>
      <c r="V717" s="175"/>
      <c r="W717" s="175"/>
      <c r="X717" s="175"/>
      <c r="Y717" s="175"/>
      <c r="Z717" s="175"/>
      <c r="AA717" s="175"/>
      <c r="AB717" s="175"/>
      <c r="AC717" s="175"/>
      <c r="AD717" s="175"/>
      <c r="AE717" s="175"/>
      <c r="AF717" s="175"/>
      <c r="AG717" s="175"/>
      <c r="AH717" s="175"/>
    </row>
    <row r="718" spans="17:34">
      <c r="Q718" s="175"/>
      <c r="R718" s="175"/>
      <c r="S718" s="175"/>
      <c r="T718" s="175"/>
      <c r="U718" s="175"/>
      <c r="V718" s="175"/>
      <c r="W718" s="175"/>
      <c r="X718" s="175"/>
      <c r="Y718" s="175"/>
      <c r="Z718" s="175"/>
      <c r="AA718" s="175"/>
      <c r="AB718" s="175"/>
      <c r="AC718" s="175"/>
      <c r="AD718" s="175"/>
      <c r="AE718" s="175"/>
      <c r="AF718" s="175"/>
      <c r="AG718" s="175"/>
      <c r="AH718" s="175"/>
    </row>
    <row r="719" spans="17:34">
      <c r="Q719" s="175"/>
      <c r="R719" s="175"/>
      <c r="S719" s="175"/>
      <c r="T719" s="175"/>
      <c r="U719" s="175"/>
      <c r="V719" s="175"/>
      <c r="W719" s="175"/>
      <c r="X719" s="175"/>
      <c r="Y719" s="175"/>
      <c r="Z719" s="175"/>
      <c r="AA719" s="175"/>
      <c r="AB719" s="175"/>
      <c r="AC719" s="175"/>
      <c r="AD719" s="175"/>
      <c r="AE719" s="175"/>
      <c r="AF719" s="175"/>
      <c r="AG719" s="175"/>
      <c r="AH719" s="175"/>
    </row>
    <row r="720" spans="17:34">
      <c r="Q720" s="175"/>
      <c r="R720" s="175"/>
      <c r="S720" s="175"/>
      <c r="T720" s="175"/>
      <c r="U720" s="175"/>
      <c r="V720" s="175"/>
      <c r="W720" s="175"/>
      <c r="X720" s="175"/>
      <c r="Y720" s="175"/>
      <c r="Z720" s="175"/>
      <c r="AA720" s="175"/>
      <c r="AB720" s="175"/>
      <c r="AC720" s="175"/>
      <c r="AD720" s="175"/>
      <c r="AE720" s="175"/>
      <c r="AF720" s="175"/>
      <c r="AG720" s="175"/>
      <c r="AH720" s="175"/>
    </row>
    <row r="721" spans="17:34">
      <c r="Q721" s="175"/>
      <c r="R721" s="175"/>
      <c r="S721" s="175"/>
      <c r="T721" s="175"/>
      <c r="U721" s="175"/>
      <c r="V721" s="175"/>
      <c r="W721" s="175"/>
      <c r="X721" s="175"/>
      <c r="Y721" s="175"/>
      <c r="Z721" s="175"/>
      <c r="AA721" s="175"/>
      <c r="AB721" s="175"/>
      <c r="AC721" s="175"/>
      <c r="AD721" s="175"/>
      <c r="AE721" s="175"/>
      <c r="AF721" s="175"/>
      <c r="AG721" s="175"/>
      <c r="AH721" s="175"/>
    </row>
    <row r="722" spans="17:34">
      <c r="Q722" s="175"/>
      <c r="R722" s="175"/>
      <c r="S722" s="175"/>
      <c r="T722" s="175"/>
      <c r="U722" s="175"/>
      <c r="V722" s="175"/>
      <c r="W722" s="175"/>
      <c r="X722" s="175"/>
      <c r="Y722" s="175"/>
      <c r="Z722" s="175"/>
      <c r="AA722" s="175"/>
      <c r="AB722" s="175"/>
      <c r="AC722" s="175"/>
      <c r="AD722" s="175"/>
      <c r="AE722" s="175"/>
      <c r="AF722" s="175"/>
      <c r="AG722" s="175"/>
      <c r="AH722" s="175"/>
    </row>
    <row r="723" spans="17:34">
      <c r="Q723" s="175"/>
      <c r="R723" s="175"/>
      <c r="S723" s="175"/>
      <c r="T723" s="175"/>
      <c r="U723" s="175"/>
      <c r="V723" s="175"/>
      <c r="W723" s="175"/>
      <c r="X723" s="175"/>
      <c r="Y723" s="175"/>
      <c r="Z723" s="175"/>
      <c r="AA723" s="175"/>
      <c r="AB723" s="175"/>
      <c r="AC723" s="175"/>
      <c r="AD723" s="175"/>
      <c r="AE723" s="175"/>
      <c r="AF723" s="175"/>
      <c r="AG723" s="175"/>
      <c r="AH723" s="175"/>
    </row>
    <row r="724" spans="17:34">
      <c r="Q724" s="175"/>
      <c r="R724" s="175"/>
      <c r="S724" s="175"/>
      <c r="T724" s="175"/>
      <c r="U724" s="175"/>
      <c r="V724" s="175"/>
      <c r="W724" s="175"/>
      <c r="X724" s="175"/>
      <c r="Y724" s="175"/>
      <c r="Z724" s="175"/>
      <c r="AA724" s="175"/>
      <c r="AB724" s="175"/>
      <c r="AC724" s="175"/>
      <c r="AD724" s="175"/>
      <c r="AE724" s="175"/>
      <c r="AF724" s="175"/>
      <c r="AG724" s="175"/>
      <c r="AH724" s="175"/>
    </row>
    <row r="725" spans="17:34">
      <c r="Q725" s="175"/>
      <c r="R725" s="175"/>
      <c r="S725" s="175"/>
      <c r="T725" s="175"/>
      <c r="U725" s="175"/>
      <c r="V725" s="175"/>
      <c r="W725" s="175"/>
      <c r="X725" s="175"/>
      <c r="Y725" s="175"/>
      <c r="Z725" s="175"/>
      <c r="AA725" s="175"/>
      <c r="AB725" s="175"/>
      <c r="AC725" s="175"/>
      <c r="AD725" s="175"/>
      <c r="AE725" s="175"/>
      <c r="AF725" s="175"/>
      <c r="AG725" s="175"/>
      <c r="AH725" s="175"/>
    </row>
    <row r="726" spans="17:34">
      <c r="Q726" s="175"/>
      <c r="R726" s="175"/>
      <c r="S726" s="175"/>
      <c r="T726" s="175"/>
      <c r="U726" s="175"/>
      <c r="V726" s="175"/>
      <c r="W726" s="175"/>
      <c r="X726" s="175"/>
      <c r="Y726" s="175"/>
      <c r="Z726" s="175"/>
      <c r="AA726" s="175"/>
      <c r="AB726" s="175"/>
      <c r="AC726" s="175"/>
      <c r="AD726" s="175"/>
      <c r="AE726" s="175"/>
      <c r="AF726" s="175"/>
      <c r="AG726" s="175"/>
      <c r="AH726" s="175"/>
    </row>
    <row r="727" spans="17:34">
      <c r="Q727" s="175"/>
      <c r="R727" s="175"/>
      <c r="S727" s="175"/>
      <c r="T727" s="175"/>
      <c r="U727" s="175"/>
      <c r="V727" s="175"/>
      <c r="W727" s="175"/>
      <c r="X727" s="175"/>
      <c r="Y727" s="175"/>
      <c r="Z727" s="175"/>
      <c r="AA727" s="175"/>
      <c r="AB727" s="175"/>
      <c r="AC727" s="175"/>
      <c r="AD727" s="175"/>
      <c r="AE727" s="175"/>
      <c r="AF727" s="175"/>
      <c r="AG727" s="175"/>
      <c r="AH727" s="175"/>
    </row>
    <row r="728" spans="17:34">
      <c r="Q728" s="175"/>
      <c r="R728" s="175"/>
      <c r="S728" s="175"/>
      <c r="T728" s="175"/>
      <c r="U728" s="175"/>
      <c r="V728" s="175"/>
      <c r="W728" s="175"/>
      <c r="X728" s="175"/>
      <c r="Y728" s="175"/>
      <c r="Z728" s="175"/>
      <c r="AA728" s="175"/>
      <c r="AB728" s="175"/>
      <c r="AC728" s="175"/>
      <c r="AD728" s="175"/>
      <c r="AE728" s="175"/>
      <c r="AF728" s="175"/>
      <c r="AG728" s="175"/>
      <c r="AH728" s="175"/>
    </row>
    <row r="729" spans="17:34">
      <c r="Q729" s="175"/>
      <c r="R729" s="175"/>
      <c r="S729" s="175"/>
      <c r="T729" s="175"/>
      <c r="U729" s="175"/>
      <c r="V729" s="175"/>
      <c r="W729" s="175"/>
      <c r="X729" s="175"/>
      <c r="Y729" s="175"/>
      <c r="Z729" s="175"/>
      <c r="AA729" s="175"/>
      <c r="AB729" s="175"/>
      <c r="AC729" s="175"/>
      <c r="AD729" s="175"/>
      <c r="AE729" s="175"/>
      <c r="AF729" s="175"/>
      <c r="AG729" s="175"/>
      <c r="AH729" s="175"/>
    </row>
    <row r="730" spans="17:34">
      <c r="Q730" s="175"/>
      <c r="R730" s="175"/>
      <c r="S730" s="175"/>
      <c r="T730" s="175"/>
      <c r="U730" s="175"/>
      <c r="V730" s="175"/>
      <c r="W730" s="175"/>
      <c r="X730" s="175"/>
      <c r="Y730" s="175"/>
      <c r="Z730" s="175"/>
      <c r="AA730" s="175"/>
      <c r="AB730" s="175"/>
      <c r="AC730" s="175"/>
      <c r="AD730" s="175"/>
      <c r="AE730" s="175"/>
      <c r="AF730" s="175"/>
      <c r="AG730" s="175"/>
      <c r="AH730" s="175"/>
    </row>
    <row r="731" spans="17:34">
      <c r="Q731" s="175"/>
      <c r="R731" s="175"/>
      <c r="S731" s="175"/>
      <c r="T731" s="175"/>
      <c r="U731" s="175"/>
      <c r="V731" s="175"/>
      <c r="W731" s="175"/>
      <c r="X731" s="175"/>
      <c r="Y731" s="175"/>
      <c r="Z731" s="175"/>
      <c r="AA731" s="175"/>
      <c r="AB731" s="175"/>
      <c r="AC731" s="175"/>
      <c r="AD731" s="175"/>
      <c r="AE731" s="175"/>
      <c r="AF731" s="175"/>
      <c r="AG731" s="175"/>
      <c r="AH731" s="175"/>
    </row>
    <row r="732" spans="17:34">
      <c r="Q732" s="175"/>
      <c r="R732" s="175"/>
      <c r="S732" s="175"/>
      <c r="T732" s="175"/>
      <c r="U732" s="175"/>
      <c r="V732" s="175"/>
      <c r="W732" s="175"/>
      <c r="X732" s="175"/>
      <c r="Y732" s="175"/>
      <c r="Z732" s="175"/>
      <c r="AA732" s="175"/>
      <c r="AB732" s="175"/>
      <c r="AC732" s="175"/>
      <c r="AD732" s="175"/>
      <c r="AE732" s="175"/>
      <c r="AF732" s="175"/>
      <c r="AG732" s="175"/>
      <c r="AH732" s="175"/>
    </row>
    <row r="733" spans="17:34">
      <c r="Q733" s="175"/>
      <c r="R733" s="175"/>
      <c r="S733" s="175"/>
      <c r="T733" s="175"/>
      <c r="U733" s="175"/>
      <c r="V733" s="175"/>
      <c r="W733" s="175"/>
      <c r="X733" s="175"/>
      <c r="Y733" s="175"/>
      <c r="Z733" s="175"/>
      <c r="AA733" s="175"/>
      <c r="AB733" s="175"/>
      <c r="AC733" s="175"/>
      <c r="AD733" s="175"/>
      <c r="AE733" s="175"/>
      <c r="AF733" s="175"/>
      <c r="AG733" s="175"/>
      <c r="AH733" s="175"/>
    </row>
    <row r="734" spans="17:34">
      <c r="Q734" s="175"/>
      <c r="R734" s="175"/>
      <c r="S734" s="175"/>
      <c r="T734" s="175"/>
      <c r="U734" s="175"/>
      <c r="V734" s="175"/>
      <c r="W734" s="175"/>
      <c r="X734" s="175"/>
      <c r="Y734" s="175"/>
      <c r="Z734" s="175"/>
      <c r="AA734" s="175"/>
      <c r="AB734" s="175"/>
      <c r="AC734" s="175"/>
      <c r="AD734" s="175"/>
      <c r="AE734" s="175"/>
      <c r="AF734" s="175"/>
      <c r="AG734" s="175"/>
      <c r="AH734" s="175"/>
    </row>
    <row r="735" spans="17:34">
      <c r="Q735" s="175"/>
      <c r="R735" s="175"/>
      <c r="S735" s="175"/>
      <c r="T735" s="175"/>
      <c r="U735" s="175"/>
      <c r="V735" s="175"/>
      <c r="W735" s="175"/>
      <c r="X735" s="175"/>
      <c r="Y735" s="175"/>
      <c r="Z735" s="175"/>
      <c r="AA735" s="175"/>
      <c r="AB735" s="175"/>
      <c r="AC735" s="175"/>
      <c r="AD735" s="175"/>
      <c r="AE735" s="175"/>
      <c r="AF735" s="175"/>
      <c r="AG735" s="175"/>
      <c r="AH735" s="175"/>
    </row>
    <row r="736" spans="17:34">
      <c r="Q736" s="175"/>
      <c r="R736" s="175"/>
      <c r="S736" s="175"/>
      <c r="T736" s="175"/>
      <c r="U736" s="175"/>
      <c r="V736" s="175"/>
      <c r="W736" s="175"/>
      <c r="X736" s="175"/>
      <c r="Y736" s="175"/>
      <c r="Z736" s="175"/>
      <c r="AA736" s="175"/>
      <c r="AB736" s="175"/>
      <c r="AC736" s="175"/>
      <c r="AD736" s="175"/>
      <c r="AE736" s="175"/>
      <c r="AF736" s="175"/>
      <c r="AG736" s="175"/>
      <c r="AH736" s="175"/>
    </row>
    <row r="737" spans="17:34">
      <c r="Q737" s="175"/>
      <c r="R737" s="175"/>
      <c r="S737" s="175"/>
      <c r="T737" s="175"/>
      <c r="U737" s="175"/>
      <c r="V737" s="175"/>
      <c r="W737" s="175"/>
      <c r="X737" s="175"/>
      <c r="Y737" s="175"/>
      <c r="Z737" s="175"/>
      <c r="AA737" s="175"/>
      <c r="AB737" s="175"/>
      <c r="AC737" s="175"/>
      <c r="AD737" s="175"/>
      <c r="AE737" s="175"/>
      <c r="AF737" s="175"/>
      <c r="AG737" s="175"/>
      <c r="AH737" s="175"/>
    </row>
    <row r="738" spans="17:34">
      <c r="Q738" s="175"/>
      <c r="R738" s="175"/>
      <c r="S738" s="175"/>
      <c r="T738" s="175"/>
      <c r="U738" s="175"/>
      <c r="V738" s="175"/>
      <c r="W738" s="175"/>
      <c r="X738" s="175"/>
      <c r="Y738" s="175"/>
      <c r="Z738" s="175"/>
      <c r="AA738" s="175"/>
      <c r="AB738" s="175"/>
      <c r="AC738" s="175"/>
      <c r="AD738" s="175"/>
      <c r="AE738" s="175"/>
      <c r="AF738" s="175"/>
      <c r="AG738" s="175"/>
      <c r="AH738" s="175"/>
    </row>
    <row r="739" spans="17:34">
      <c r="Q739" s="175"/>
      <c r="R739" s="175"/>
      <c r="S739" s="175"/>
      <c r="T739" s="175"/>
      <c r="U739" s="175"/>
      <c r="V739" s="175"/>
      <c r="W739" s="175"/>
      <c r="X739" s="175"/>
      <c r="Y739" s="175"/>
      <c r="Z739" s="175"/>
      <c r="AA739" s="175"/>
      <c r="AB739" s="175"/>
      <c r="AC739" s="175"/>
      <c r="AD739" s="175"/>
      <c r="AE739" s="175"/>
      <c r="AF739" s="175"/>
      <c r="AG739" s="175"/>
      <c r="AH739" s="175"/>
    </row>
    <row r="740" spans="17:34">
      <c r="Q740" s="175"/>
      <c r="R740" s="175"/>
      <c r="S740" s="175"/>
      <c r="T740" s="175"/>
      <c r="U740" s="175"/>
      <c r="V740" s="175"/>
      <c r="W740" s="175"/>
      <c r="X740" s="175"/>
      <c r="Y740" s="175"/>
      <c r="Z740" s="175"/>
      <c r="AA740" s="175"/>
      <c r="AB740" s="175"/>
      <c r="AC740" s="175"/>
      <c r="AD740" s="175"/>
      <c r="AE740" s="175"/>
      <c r="AF740" s="175"/>
      <c r="AG740" s="175"/>
      <c r="AH740" s="175"/>
    </row>
    <row r="741" spans="17:34">
      <c r="Q741" s="175"/>
      <c r="R741" s="175"/>
      <c r="S741" s="175"/>
      <c r="T741" s="175"/>
      <c r="U741" s="175"/>
      <c r="V741" s="175"/>
      <c r="W741" s="175"/>
      <c r="X741" s="175"/>
      <c r="Y741" s="175"/>
      <c r="Z741" s="175"/>
      <c r="AA741" s="175"/>
      <c r="AB741" s="175"/>
      <c r="AC741" s="175"/>
      <c r="AD741" s="175"/>
      <c r="AE741" s="175"/>
      <c r="AF741" s="175"/>
      <c r="AG741" s="175"/>
      <c r="AH741" s="175"/>
    </row>
    <row r="742" spans="17:34">
      <c r="Q742" s="175"/>
      <c r="R742" s="175"/>
      <c r="S742" s="175"/>
      <c r="T742" s="175"/>
      <c r="U742" s="175"/>
      <c r="V742" s="175"/>
      <c r="W742" s="175"/>
      <c r="X742" s="175"/>
      <c r="Y742" s="175"/>
      <c r="Z742" s="175"/>
      <c r="AA742" s="175"/>
      <c r="AB742" s="175"/>
      <c r="AC742" s="175"/>
      <c r="AD742" s="175"/>
      <c r="AE742" s="175"/>
      <c r="AF742" s="175"/>
      <c r="AG742" s="175"/>
      <c r="AH742" s="175"/>
    </row>
    <row r="743" spans="17:34">
      <c r="Q743" s="175"/>
      <c r="R743" s="175"/>
      <c r="S743" s="175"/>
      <c r="T743" s="175"/>
      <c r="U743" s="175"/>
      <c r="V743" s="175"/>
      <c r="W743" s="175"/>
      <c r="X743" s="175"/>
      <c r="Y743" s="175"/>
      <c r="Z743" s="175"/>
      <c r="AA743" s="175"/>
      <c r="AB743" s="175"/>
      <c r="AC743" s="175"/>
      <c r="AD743" s="175"/>
      <c r="AE743" s="175"/>
      <c r="AF743" s="175"/>
      <c r="AG743" s="175"/>
      <c r="AH743" s="175"/>
    </row>
    <row r="744" spans="17:34">
      <c r="Q744" s="175"/>
      <c r="R744" s="175"/>
      <c r="S744" s="175"/>
      <c r="T744" s="175"/>
      <c r="U744" s="175"/>
      <c r="V744" s="175"/>
      <c r="W744" s="175"/>
      <c r="X744" s="175"/>
      <c r="Y744" s="175"/>
      <c r="Z744" s="175"/>
      <c r="AA744" s="175"/>
      <c r="AB744" s="175"/>
      <c r="AC744" s="175"/>
      <c r="AD744" s="175"/>
      <c r="AE744" s="175"/>
      <c r="AF744" s="175"/>
      <c r="AG744" s="175"/>
      <c r="AH744" s="175"/>
    </row>
    <row r="745" spans="17:34">
      <c r="Q745" s="175"/>
      <c r="R745" s="175"/>
      <c r="S745" s="175"/>
      <c r="T745" s="175"/>
      <c r="U745" s="175"/>
      <c r="V745" s="175"/>
      <c r="W745" s="175"/>
      <c r="X745" s="175"/>
      <c r="Y745" s="175"/>
      <c r="Z745" s="175"/>
      <c r="AA745" s="175"/>
      <c r="AB745" s="175"/>
      <c r="AC745" s="175"/>
      <c r="AD745" s="175"/>
      <c r="AE745" s="175"/>
      <c r="AF745" s="175"/>
      <c r="AG745" s="175"/>
      <c r="AH745" s="175"/>
    </row>
    <row r="746" spans="17:34">
      <c r="Q746" s="175"/>
      <c r="R746" s="175"/>
      <c r="S746" s="175"/>
      <c r="T746" s="175"/>
      <c r="U746" s="175"/>
      <c r="V746" s="175"/>
      <c r="W746" s="175"/>
      <c r="X746" s="175"/>
      <c r="Y746" s="175"/>
      <c r="Z746" s="175"/>
      <c r="AA746" s="175"/>
      <c r="AB746" s="175"/>
      <c r="AC746" s="175"/>
      <c r="AD746" s="175"/>
      <c r="AE746" s="175"/>
      <c r="AF746" s="175"/>
      <c r="AG746" s="175"/>
      <c r="AH746" s="175"/>
    </row>
    <row r="747" spans="17:34">
      <c r="Q747" s="175"/>
      <c r="R747" s="175"/>
      <c r="S747" s="175"/>
      <c r="T747" s="175"/>
      <c r="U747" s="175"/>
      <c r="V747" s="175"/>
      <c r="W747" s="175"/>
      <c r="X747" s="175"/>
      <c r="Y747" s="175"/>
      <c r="Z747" s="175"/>
      <c r="AA747" s="175"/>
      <c r="AB747" s="175"/>
      <c r="AC747" s="175"/>
      <c r="AD747" s="175"/>
      <c r="AE747" s="175"/>
      <c r="AF747" s="175"/>
      <c r="AG747" s="175"/>
      <c r="AH747" s="175"/>
    </row>
    <row r="748" spans="17:34">
      <c r="Q748" s="175"/>
      <c r="R748" s="175"/>
      <c r="S748" s="175"/>
      <c r="T748" s="175"/>
      <c r="U748" s="175"/>
      <c r="V748" s="175"/>
      <c r="W748" s="175"/>
      <c r="X748" s="175"/>
      <c r="Y748" s="175"/>
      <c r="Z748" s="175"/>
      <c r="AA748" s="175"/>
      <c r="AB748" s="175"/>
      <c r="AC748" s="175"/>
      <c r="AD748" s="175"/>
      <c r="AE748" s="175"/>
      <c r="AF748" s="175"/>
      <c r="AG748" s="175"/>
      <c r="AH748" s="175"/>
    </row>
    <row r="749" spans="17:34">
      <c r="Q749" s="175"/>
      <c r="R749" s="175"/>
      <c r="S749" s="175"/>
      <c r="T749" s="175"/>
      <c r="U749" s="175"/>
      <c r="V749" s="175"/>
      <c r="W749" s="175"/>
      <c r="X749" s="175"/>
      <c r="Y749" s="175"/>
      <c r="Z749" s="175"/>
      <c r="AA749" s="175"/>
      <c r="AB749" s="175"/>
      <c r="AC749" s="175"/>
      <c r="AD749" s="175"/>
      <c r="AE749" s="175"/>
      <c r="AF749" s="175"/>
      <c r="AG749" s="175"/>
      <c r="AH749" s="175"/>
    </row>
    <row r="750" spans="17:34">
      <c r="Q750" s="175"/>
      <c r="R750" s="175"/>
      <c r="S750" s="175"/>
      <c r="T750" s="175"/>
      <c r="U750" s="175"/>
      <c r="V750" s="175"/>
      <c r="W750" s="175"/>
      <c r="X750" s="175"/>
      <c r="Y750" s="175"/>
      <c r="Z750" s="175"/>
      <c r="AA750" s="175"/>
      <c r="AB750" s="175"/>
      <c r="AC750" s="175"/>
      <c r="AD750" s="175"/>
      <c r="AE750" s="175"/>
      <c r="AF750" s="175"/>
      <c r="AG750" s="175"/>
      <c r="AH750" s="175"/>
    </row>
    <row r="751" spans="17:34">
      <c r="Q751" s="175"/>
      <c r="R751" s="175"/>
      <c r="S751" s="175"/>
      <c r="T751" s="175"/>
      <c r="U751" s="175"/>
      <c r="V751" s="175"/>
      <c r="W751" s="175"/>
      <c r="X751" s="175"/>
      <c r="Y751" s="175"/>
      <c r="Z751" s="175"/>
      <c r="AA751" s="175"/>
      <c r="AB751" s="175"/>
      <c r="AC751" s="175"/>
      <c r="AD751" s="175"/>
      <c r="AE751" s="175"/>
      <c r="AF751" s="175"/>
      <c r="AG751" s="175"/>
      <c r="AH751" s="175"/>
    </row>
    <row r="752" spans="17:34">
      <c r="Q752" s="175"/>
      <c r="R752" s="175"/>
      <c r="S752" s="175"/>
      <c r="T752" s="175"/>
      <c r="U752" s="175"/>
      <c r="V752" s="175"/>
      <c r="W752" s="175"/>
      <c r="X752" s="175"/>
      <c r="Y752" s="175"/>
      <c r="Z752" s="175"/>
      <c r="AA752" s="175"/>
      <c r="AB752" s="175"/>
      <c r="AC752" s="175"/>
      <c r="AD752" s="175"/>
      <c r="AE752" s="175"/>
      <c r="AF752" s="175"/>
      <c r="AG752" s="175"/>
      <c r="AH752" s="175"/>
    </row>
    <row r="753" spans="17:34">
      <c r="Q753" s="175"/>
      <c r="R753" s="175"/>
      <c r="S753" s="175"/>
      <c r="T753" s="175"/>
      <c r="U753" s="175"/>
      <c r="V753" s="175"/>
      <c r="W753" s="175"/>
      <c r="X753" s="175"/>
      <c r="Y753" s="175"/>
      <c r="Z753" s="175"/>
      <c r="AA753" s="175"/>
      <c r="AB753" s="175"/>
      <c r="AC753" s="175"/>
      <c r="AD753" s="175"/>
      <c r="AE753" s="175"/>
      <c r="AF753" s="175"/>
      <c r="AG753" s="175"/>
      <c r="AH753" s="175"/>
    </row>
    <row r="754" spans="17:34">
      <c r="Q754" s="175"/>
      <c r="R754" s="175"/>
      <c r="S754" s="175"/>
      <c r="T754" s="175"/>
      <c r="U754" s="175"/>
      <c r="V754" s="175"/>
      <c r="W754" s="175"/>
      <c r="X754" s="175"/>
      <c r="Y754" s="175"/>
      <c r="Z754" s="175"/>
      <c r="AA754" s="175"/>
      <c r="AB754" s="175"/>
      <c r="AC754" s="175"/>
      <c r="AD754" s="175"/>
      <c r="AE754" s="175"/>
      <c r="AF754" s="175"/>
      <c r="AG754" s="175"/>
      <c r="AH754" s="175"/>
    </row>
    <row r="755" spans="17:34">
      <c r="Q755" s="175"/>
      <c r="R755" s="175"/>
      <c r="S755" s="175"/>
      <c r="T755" s="175"/>
      <c r="U755" s="175"/>
      <c r="V755" s="175"/>
      <c r="W755" s="175"/>
      <c r="X755" s="175"/>
      <c r="Y755" s="175"/>
      <c r="Z755" s="175"/>
      <c r="AA755" s="175"/>
      <c r="AB755" s="175"/>
      <c r="AC755" s="175"/>
      <c r="AD755" s="175"/>
      <c r="AE755" s="175"/>
      <c r="AF755" s="175"/>
      <c r="AG755" s="175"/>
      <c r="AH755" s="175"/>
    </row>
    <row r="756" spans="17:34">
      <c r="Q756" s="175"/>
      <c r="R756" s="175"/>
      <c r="S756" s="175"/>
      <c r="T756" s="175"/>
      <c r="U756" s="175"/>
      <c r="V756" s="175"/>
      <c r="W756" s="175"/>
      <c r="X756" s="175"/>
      <c r="Y756" s="175"/>
      <c r="Z756" s="175"/>
      <c r="AA756" s="175"/>
      <c r="AB756" s="175"/>
      <c r="AC756" s="175"/>
      <c r="AD756" s="175"/>
      <c r="AE756" s="175"/>
      <c r="AF756" s="175"/>
      <c r="AG756" s="175"/>
      <c r="AH756" s="175"/>
    </row>
    <row r="757" spans="17:34">
      <c r="Q757" s="175"/>
      <c r="R757" s="175"/>
      <c r="S757" s="175"/>
      <c r="T757" s="175"/>
      <c r="U757" s="175"/>
      <c r="V757" s="175"/>
      <c r="W757" s="175"/>
      <c r="X757" s="175"/>
      <c r="Y757" s="175"/>
      <c r="Z757" s="175"/>
      <c r="AA757" s="175"/>
      <c r="AB757" s="175"/>
      <c r="AC757" s="175"/>
      <c r="AD757" s="175"/>
      <c r="AE757" s="175"/>
      <c r="AF757" s="175"/>
      <c r="AG757" s="175"/>
      <c r="AH757" s="175"/>
    </row>
    <row r="758" spans="17:34">
      <c r="Q758" s="175"/>
      <c r="R758" s="175"/>
      <c r="S758" s="175"/>
      <c r="T758" s="175"/>
      <c r="U758" s="175"/>
      <c r="V758" s="175"/>
      <c r="W758" s="175"/>
      <c r="X758" s="175"/>
      <c r="Y758" s="175"/>
      <c r="Z758" s="175"/>
      <c r="AA758" s="175"/>
      <c r="AB758" s="175"/>
      <c r="AC758" s="175"/>
      <c r="AD758" s="175"/>
      <c r="AE758" s="175"/>
      <c r="AF758" s="175"/>
      <c r="AG758" s="175"/>
      <c r="AH758" s="175"/>
    </row>
    <row r="759" spans="17:34">
      <c r="Q759" s="175"/>
      <c r="R759" s="175"/>
      <c r="S759" s="175"/>
      <c r="T759" s="175"/>
      <c r="U759" s="175"/>
      <c r="V759" s="175"/>
      <c r="W759" s="175"/>
      <c r="X759" s="175"/>
      <c r="Y759" s="175"/>
      <c r="Z759" s="175"/>
      <c r="AA759" s="175"/>
      <c r="AB759" s="175"/>
      <c r="AC759" s="175"/>
      <c r="AD759" s="175"/>
      <c r="AE759" s="175"/>
      <c r="AF759" s="175"/>
      <c r="AG759" s="175"/>
      <c r="AH759" s="175"/>
    </row>
    <row r="760" spans="17:34">
      <c r="Q760" s="175"/>
      <c r="R760" s="175"/>
      <c r="S760" s="175"/>
      <c r="T760" s="175"/>
      <c r="U760" s="175"/>
      <c r="V760" s="175"/>
      <c r="W760" s="175"/>
      <c r="X760" s="175"/>
      <c r="Y760" s="175"/>
      <c r="Z760" s="175"/>
      <c r="AA760" s="175"/>
      <c r="AB760" s="175"/>
      <c r="AC760" s="175"/>
      <c r="AD760" s="175"/>
      <c r="AE760" s="175"/>
      <c r="AF760" s="175"/>
      <c r="AG760" s="175"/>
      <c r="AH760" s="175"/>
    </row>
    <row r="761" spans="17:34">
      <c r="Q761" s="175"/>
      <c r="R761" s="175"/>
      <c r="S761" s="175"/>
      <c r="T761" s="175"/>
      <c r="U761" s="175"/>
      <c r="V761" s="175"/>
      <c r="W761" s="175"/>
      <c r="X761" s="175"/>
      <c r="Y761" s="175"/>
      <c r="Z761" s="175"/>
      <c r="AA761" s="175"/>
      <c r="AB761" s="175"/>
      <c r="AC761" s="175"/>
      <c r="AD761" s="175"/>
      <c r="AE761" s="175"/>
      <c r="AF761" s="175"/>
      <c r="AG761" s="175"/>
      <c r="AH761" s="175"/>
    </row>
    <row r="762" spans="17:34">
      <c r="Q762" s="175"/>
      <c r="R762" s="175"/>
      <c r="S762" s="175"/>
      <c r="T762" s="175"/>
      <c r="U762" s="175"/>
      <c r="V762" s="175"/>
      <c r="W762" s="175"/>
      <c r="X762" s="175"/>
      <c r="Y762" s="175"/>
      <c r="Z762" s="175"/>
      <c r="AA762" s="175"/>
      <c r="AB762" s="175"/>
      <c r="AC762" s="175"/>
      <c r="AD762" s="175"/>
      <c r="AE762" s="175"/>
      <c r="AF762" s="175"/>
      <c r="AG762" s="175"/>
      <c r="AH762" s="175"/>
    </row>
    <row r="763" spans="17:34">
      <c r="Q763" s="175"/>
      <c r="R763" s="175"/>
      <c r="S763" s="175"/>
      <c r="T763" s="175"/>
      <c r="U763" s="175"/>
      <c r="V763" s="175"/>
      <c r="W763" s="175"/>
      <c r="X763" s="175"/>
      <c r="Y763" s="175"/>
      <c r="Z763" s="175"/>
      <c r="AA763" s="175"/>
      <c r="AB763" s="175"/>
      <c r="AC763" s="175"/>
      <c r="AD763" s="175"/>
      <c r="AE763" s="175"/>
      <c r="AF763" s="175"/>
      <c r="AG763" s="175"/>
      <c r="AH763" s="175"/>
    </row>
    <row r="764" spans="17:34">
      <c r="Q764" s="175"/>
      <c r="R764" s="175"/>
      <c r="S764" s="175"/>
      <c r="T764" s="175"/>
      <c r="U764" s="175"/>
      <c r="V764" s="175"/>
      <c r="W764" s="175"/>
      <c r="X764" s="175"/>
      <c r="Y764" s="175"/>
      <c r="Z764" s="175"/>
      <c r="AA764" s="175"/>
      <c r="AB764" s="175"/>
      <c r="AC764" s="175"/>
      <c r="AD764" s="175"/>
      <c r="AE764" s="175"/>
      <c r="AF764" s="175"/>
      <c r="AG764" s="175"/>
      <c r="AH764" s="175"/>
    </row>
    <row r="765" spans="17:34">
      <c r="Q765" s="175"/>
      <c r="R765" s="175"/>
      <c r="S765" s="175"/>
      <c r="T765" s="175"/>
      <c r="U765" s="175"/>
      <c r="V765" s="175"/>
      <c r="W765" s="175"/>
      <c r="X765" s="175"/>
      <c r="Y765" s="175"/>
      <c r="Z765" s="175"/>
      <c r="AA765" s="175"/>
      <c r="AB765" s="175"/>
      <c r="AC765" s="175"/>
      <c r="AD765" s="175"/>
      <c r="AE765" s="175"/>
      <c r="AF765" s="175"/>
      <c r="AG765" s="175"/>
      <c r="AH765" s="175"/>
    </row>
    <row r="766" spans="17:34">
      <c r="Q766" s="175"/>
      <c r="R766" s="175"/>
      <c r="S766" s="175"/>
      <c r="T766" s="175"/>
      <c r="U766" s="175"/>
      <c r="V766" s="175"/>
      <c r="W766" s="175"/>
      <c r="X766" s="175"/>
      <c r="Y766" s="175"/>
      <c r="Z766" s="175"/>
      <c r="AA766" s="175"/>
      <c r="AB766" s="175"/>
      <c r="AC766" s="175"/>
      <c r="AD766" s="175"/>
      <c r="AE766" s="175"/>
      <c r="AF766" s="175"/>
      <c r="AG766" s="175"/>
      <c r="AH766" s="175"/>
    </row>
    <row r="767" spans="17:34">
      <c r="Q767" s="175"/>
      <c r="R767" s="175"/>
      <c r="S767" s="175"/>
      <c r="T767" s="175"/>
      <c r="U767" s="175"/>
      <c r="V767" s="175"/>
      <c r="W767" s="175"/>
      <c r="X767" s="175"/>
      <c r="Y767" s="175"/>
      <c r="Z767" s="175"/>
      <c r="AA767" s="175"/>
      <c r="AB767" s="175"/>
      <c r="AC767" s="175"/>
      <c r="AD767" s="175"/>
      <c r="AE767" s="175"/>
      <c r="AF767" s="175"/>
      <c r="AG767" s="175"/>
      <c r="AH767" s="175"/>
    </row>
    <row r="768" spans="17:34">
      <c r="Q768" s="175"/>
      <c r="R768" s="175"/>
      <c r="S768" s="175"/>
      <c r="T768" s="175"/>
      <c r="U768" s="175"/>
      <c r="V768" s="175"/>
      <c r="W768" s="175"/>
      <c r="X768" s="175"/>
      <c r="Y768" s="175"/>
      <c r="Z768" s="175"/>
      <c r="AA768" s="175"/>
      <c r="AB768" s="175"/>
      <c r="AC768" s="175"/>
      <c r="AD768" s="175"/>
      <c r="AE768" s="175"/>
      <c r="AF768" s="175"/>
      <c r="AG768" s="175"/>
      <c r="AH768" s="175"/>
    </row>
    <row r="769" spans="17:34">
      <c r="Q769" s="175"/>
      <c r="R769" s="175"/>
      <c r="S769" s="175"/>
      <c r="T769" s="175"/>
      <c r="U769" s="175"/>
      <c r="V769" s="175"/>
      <c r="W769" s="175"/>
      <c r="X769" s="175"/>
      <c r="Y769" s="175"/>
      <c r="Z769" s="175"/>
      <c r="AA769" s="175"/>
      <c r="AB769" s="175"/>
      <c r="AC769" s="175"/>
      <c r="AD769" s="175"/>
      <c r="AE769" s="175"/>
      <c r="AF769" s="175"/>
      <c r="AG769" s="175"/>
      <c r="AH769" s="175"/>
    </row>
    <row r="770" spans="17:34">
      <c r="Q770" s="175"/>
      <c r="R770" s="175"/>
      <c r="S770" s="175"/>
      <c r="T770" s="175"/>
      <c r="U770" s="175"/>
      <c r="V770" s="175"/>
      <c r="W770" s="175"/>
      <c r="X770" s="175"/>
      <c r="Y770" s="175"/>
      <c r="Z770" s="175"/>
      <c r="AA770" s="175"/>
      <c r="AB770" s="175"/>
      <c r="AC770" s="175"/>
      <c r="AD770" s="175"/>
      <c r="AE770" s="175"/>
      <c r="AF770" s="175"/>
      <c r="AG770" s="175"/>
      <c r="AH770" s="175"/>
    </row>
    <row r="771" spans="17:34">
      <c r="Q771" s="175"/>
      <c r="R771" s="175"/>
      <c r="S771" s="175"/>
      <c r="T771" s="175"/>
      <c r="U771" s="175"/>
      <c r="V771" s="175"/>
      <c r="W771" s="175"/>
      <c r="X771" s="175"/>
      <c r="Y771" s="175"/>
      <c r="Z771" s="175"/>
      <c r="AA771" s="175"/>
      <c r="AB771" s="175"/>
      <c r="AC771" s="175"/>
      <c r="AD771" s="175"/>
      <c r="AE771" s="175"/>
      <c r="AF771" s="175"/>
      <c r="AG771" s="175"/>
      <c r="AH771" s="175"/>
    </row>
    <row r="772" spans="17:34">
      <c r="Q772" s="175"/>
      <c r="R772" s="175"/>
      <c r="S772" s="175"/>
      <c r="T772" s="175"/>
      <c r="U772" s="175"/>
      <c r="V772" s="175"/>
      <c r="W772" s="175"/>
      <c r="X772" s="175"/>
      <c r="Y772" s="175"/>
      <c r="Z772" s="175"/>
      <c r="AA772" s="175"/>
      <c r="AB772" s="175"/>
      <c r="AC772" s="175"/>
      <c r="AD772" s="175"/>
      <c r="AE772" s="175"/>
      <c r="AF772" s="175"/>
      <c r="AG772" s="175"/>
      <c r="AH772" s="175"/>
    </row>
    <row r="773" spans="17:34">
      <c r="Q773" s="175"/>
      <c r="R773" s="175"/>
      <c r="S773" s="175"/>
      <c r="T773" s="175"/>
      <c r="U773" s="175"/>
      <c r="V773" s="175"/>
      <c r="W773" s="175"/>
      <c r="X773" s="175"/>
      <c r="Y773" s="175"/>
      <c r="Z773" s="175"/>
      <c r="AA773" s="175"/>
      <c r="AB773" s="175"/>
      <c r="AC773" s="175"/>
      <c r="AD773" s="175"/>
      <c r="AE773" s="175"/>
      <c r="AF773" s="175"/>
      <c r="AG773" s="175"/>
      <c r="AH773" s="175"/>
    </row>
    <row r="774" spans="17:34">
      <c r="Q774" s="175"/>
      <c r="R774" s="175"/>
      <c r="S774" s="175"/>
      <c r="T774" s="175"/>
      <c r="U774" s="175"/>
      <c r="V774" s="175"/>
      <c r="W774" s="175"/>
      <c r="X774" s="175"/>
      <c r="Y774" s="175"/>
      <c r="Z774" s="175"/>
      <c r="AA774" s="175"/>
      <c r="AB774" s="175"/>
      <c r="AC774" s="175"/>
      <c r="AD774" s="175"/>
      <c r="AE774" s="175"/>
      <c r="AF774" s="175"/>
      <c r="AG774" s="175"/>
      <c r="AH774" s="175"/>
    </row>
    <row r="775" spans="17:34">
      <c r="Q775" s="175"/>
      <c r="R775" s="175"/>
      <c r="S775" s="175"/>
      <c r="T775" s="175"/>
      <c r="U775" s="175"/>
      <c r="V775" s="175"/>
      <c r="W775" s="175"/>
      <c r="X775" s="175"/>
      <c r="Y775" s="175"/>
      <c r="Z775" s="175"/>
      <c r="AA775" s="175"/>
      <c r="AB775" s="175"/>
      <c r="AC775" s="175"/>
      <c r="AD775" s="175"/>
      <c r="AE775" s="175"/>
      <c r="AF775" s="175"/>
      <c r="AG775" s="175"/>
      <c r="AH775" s="175"/>
    </row>
    <row r="776" spans="17:34">
      <c r="Q776" s="175"/>
      <c r="R776" s="175"/>
      <c r="S776" s="175"/>
      <c r="T776" s="175"/>
      <c r="U776" s="175"/>
      <c r="V776" s="175"/>
      <c r="W776" s="175"/>
      <c r="X776" s="175"/>
      <c r="Y776" s="175"/>
      <c r="Z776" s="175"/>
      <c r="AA776" s="175"/>
      <c r="AB776" s="175"/>
      <c r="AC776" s="175"/>
      <c r="AD776" s="175"/>
      <c r="AE776" s="175"/>
      <c r="AF776" s="175"/>
      <c r="AG776" s="175"/>
      <c r="AH776" s="175"/>
    </row>
    <row r="777" spans="17:34">
      <c r="Q777" s="175"/>
      <c r="R777" s="175"/>
      <c r="S777" s="175"/>
      <c r="T777" s="175"/>
      <c r="U777" s="175"/>
      <c r="V777" s="175"/>
      <c r="W777" s="175"/>
      <c r="X777" s="175"/>
      <c r="Y777" s="175"/>
      <c r="Z777" s="175"/>
      <c r="AA777" s="175"/>
      <c r="AB777" s="175"/>
      <c r="AC777" s="175"/>
      <c r="AD777" s="175"/>
      <c r="AE777" s="175"/>
      <c r="AF777" s="175"/>
      <c r="AG777" s="175"/>
      <c r="AH777" s="175"/>
    </row>
    <row r="778" spans="17:34">
      <c r="Q778" s="175"/>
      <c r="R778" s="175"/>
      <c r="S778" s="175"/>
      <c r="T778" s="175"/>
      <c r="U778" s="175"/>
      <c r="V778" s="175"/>
      <c r="W778" s="175"/>
      <c r="X778" s="175"/>
      <c r="Y778" s="175"/>
      <c r="Z778" s="175"/>
      <c r="AA778" s="175"/>
      <c r="AB778" s="175"/>
      <c r="AC778" s="175"/>
      <c r="AD778" s="175"/>
      <c r="AE778" s="175"/>
      <c r="AF778" s="175"/>
      <c r="AG778" s="175"/>
      <c r="AH778" s="175"/>
    </row>
    <row r="779" spans="17:34">
      <c r="Q779" s="175"/>
      <c r="R779" s="175"/>
      <c r="S779" s="175"/>
      <c r="T779" s="175"/>
      <c r="U779" s="175"/>
      <c r="V779" s="175"/>
      <c r="W779" s="175"/>
      <c r="X779" s="175"/>
      <c r="Y779" s="175"/>
      <c r="Z779" s="175"/>
      <c r="AA779" s="175"/>
      <c r="AB779" s="175"/>
      <c r="AC779" s="175"/>
      <c r="AD779" s="175"/>
      <c r="AE779" s="175"/>
      <c r="AF779" s="175"/>
      <c r="AG779" s="175"/>
      <c r="AH779" s="175"/>
    </row>
    <row r="780" spans="17:34">
      <c r="Q780" s="175"/>
      <c r="R780" s="175"/>
      <c r="S780" s="175"/>
      <c r="T780" s="175"/>
      <c r="U780" s="175"/>
      <c r="V780" s="175"/>
      <c r="W780" s="175"/>
      <c r="X780" s="175"/>
      <c r="Y780" s="175"/>
      <c r="Z780" s="175"/>
      <c r="AA780" s="175"/>
      <c r="AB780" s="175"/>
      <c r="AC780" s="175"/>
      <c r="AD780" s="175"/>
      <c r="AE780" s="175"/>
      <c r="AF780" s="175"/>
      <c r="AG780" s="175"/>
      <c r="AH780" s="175"/>
    </row>
    <row r="781" spans="17:34">
      <c r="Q781" s="175"/>
      <c r="R781" s="175"/>
      <c r="S781" s="175"/>
      <c r="T781" s="175"/>
      <c r="U781" s="175"/>
      <c r="V781" s="175"/>
      <c r="W781" s="175"/>
      <c r="X781" s="175"/>
      <c r="Y781" s="175"/>
      <c r="Z781" s="175"/>
      <c r="AA781" s="175"/>
      <c r="AB781" s="175"/>
      <c r="AC781" s="175"/>
      <c r="AD781" s="175"/>
      <c r="AE781" s="175"/>
      <c r="AF781" s="175"/>
      <c r="AG781" s="175"/>
      <c r="AH781" s="175"/>
    </row>
    <row r="782" spans="17:34">
      <c r="Q782" s="175"/>
      <c r="R782" s="175"/>
      <c r="S782" s="175"/>
      <c r="T782" s="175"/>
      <c r="U782" s="175"/>
      <c r="V782" s="175"/>
      <c r="W782" s="175"/>
      <c r="X782" s="175"/>
      <c r="Y782" s="175"/>
      <c r="Z782" s="175"/>
      <c r="AA782" s="175"/>
      <c r="AB782" s="175"/>
      <c r="AC782" s="175"/>
      <c r="AD782" s="175"/>
      <c r="AE782" s="175"/>
      <c r="AF782" s="175"/>
      <c r="AG782" s="175"/>
      <c r="AH782" s="175"/>
    </row>
    <row r="783" spans="17:34">
      <c r="Q783" s="175"/>
      <c r="R783" s="175"/>
      <c r="S783" s="175"/>
      <c r="T783" s="175"/>
      <c r="U783" s="175"/>
      <c r="V783" s="175"/>
      <c r="W783" s="175"/>
      <c r="X783" s="175"/>
      <c r="Y783" s="175"/>
      <c r="Z783" s="175"/>
      <c r="AA783" s="175"/>
      <c r="AB783" s="175"/>
      <c r="AC783" s="175"/>
      <c r="AD783" s="175"/>
      <c r="AE783" s="175"/>
      <c r="AF783" s="175"/>
      <c r="AG783" s="175"/>
      <c r="AH783" s="175"/>
    </row>
    <row r="784" spans="17:34">
      <c r="Q784" s="175"/>
      <c r="R784" s="175"/>
      <c r="S784" s="175"/>
      <c r="T784" s="175"/>
      <c r="U784" s="175"/>
      <c r="V784" s="175"/>
      <c r="W784" s="175"/>
      <c r="X784" s="175"/>
      <c r="Y784" s="175"/>
      <c r="Z784" s="175"/>
      <c r="AA784" s="175"/>
      <c r="AB784" s="175"/>
      <c r="AC784" s="175"/>
      <c r="AD784" s="175"/>
      <c r="AE784" s="175"/>
      <c r="AF784" s="175"/>
      <c r="AG784" s="175"/>
      <c r="AH784" s="175"/>
    </row>
    <row r="785" spans="17:34">
      <c r="Q785" s="175"/>
      <c r="R785" s="175"/>
      <c r="S785" s="175"/>
      <c r="T785" s="175"/>
      <c r="U785" s="175"/>
      <c r="V785" s="175"/>
      <c r="W785" s="175"/>
      <c r="X785" s="175"/>
      <c r="Y785" s="175"/>
      <c r="Z785" s="175"/>
      <c r="AA785" s="175"/>
      <c r="AB785" s="175"/>
      <c r="AC785" s="175"/>
      <c r="AD785" s="175"/>
      <c r="AE785" s="175"/>
      <c r="AF785" s="175"/>
      <c r="AG785" s="175"/>
      <c r="AH785" s="175"/>
    </row>
    <row r="786" spans="17:34">
      <c r="Q786" s="175"/>
      <c r="R786" s="175"/>
      <c r="S786" s="175"/>
      <c r="T786" s="175"/>
      <c r="U786" s="175"/>
      <c r="V786" s="175"/>
      <c r="W786" s="175"/>
      <c r="X786" s="175"/>
      <c r="Y786" s="175"/>
      <c r="Z786" s="175"/>
      <c r="AA786" s="175"/>
      <c r="AB786" s="175"/>
      <c r="AC786" s="175"/>
      <c r="AD786" s="175"/>
      <c r="AE786" s="175"/>
      <c r="AF786" s="175"/>
      <c r="AG786" s="175"/>
      <c r="AH786" s="175"/>
    </row>
    <row r="787" spans="17:34">
      <c r="Q787" s="175"/>
      <c r="R787" s="175"/>
      <c r="S787" s="175"/>
      <c r="T787" s="175"/>
      <c r="U787" s="175"/>
      <c r="V787" s="175"/>
      <c r="W787" s="175"/>
      <c r="X787" s="175"/>
      <c r="Y787" s="175"/>
      <c r="Z787" s="175"/>
      <c r="AA787" s="175"/>
      <c r="AB787" s="175"/>
      <c r="AC787" s="175"/>
      <c r="AD787" s="175"/>
      <c r="AE787" s="175"/>
      <c r="AF787" s="175"/>
      <c r="AG787" s="175"/>
      <c r="AH787" s="175"/>
    </row>
    <row r="788" spans="17:34">
      <c r="Q788" s="175"/>
      <c r="R788" s="175"/>
      <c r="S788" s="175"/>
      <c r="T788" s="175"/>
      <c r="U788" s="175"/>
      <c r="V788" s="175"/>
      <c r="W788" s="175"/>
      <c r="X788" s="175"/>
      <c r="Y788" s="175"/>
      <c r="Z788" s="175"/>
      <c r="AA788" s="175"/>
      <c r="AB788" s="175"/>
      <c r="AC788" s="175"/>
      <c r="AD788" s="175"/>
      <c r="AE788" s="175"/>
      <c r="AF788" s="175"/>
      <c r="AG788" s="175"/>
      <c r="AH788" s="175"/>
    </row>
    <row r="789" spans="17:34">
      <c r="Q789" s="175"/>
      <c r="R789" s="175"/>
      <c r="S789" s="175"/>
      <c r="T789" s="175"/>
      <c r="U789" s="175"/>
      <c r="V789" s="175"/>
      <c r="W789" s="175"/>
      <c r="X789" s="175"/>
      <c r="Y789" s="175"/>
      <c r="Z789" s="175"/>
      <c r="AA789" s="175"/>
      <c r="AB789" s="175"/>
      <c r="AC789" s="175"/>
      <c r="AD789" s="175"/>
      <c r="AE789" s="175"/>
      <c r="AF789" s="175"/>
      <c r="AG789" s="175"/>
      <c r="AH789" s="175"/>
    </row>
    <row r="790" spans="17:34">
      <c r="Q790" s="175"/>
      <c r="R790" s="175"/>
      <c r="S790" s="175"/>
      <c r="T790" s="175"/>
      <c r="U790" s="175"/>
      <c r="V790" s="175"/>
      <c r="W790" s="175"/>
      <c r="X790" s="175"/>
      <c r="Y790" s="175"/>
      <c r="Z790" s="175"/>
      <c r="AA790" s="175"/>
      <c r="AB790" s="175"/>
      <c r="AC790" s="175"/>
      <c r="AD790" s="175"/>
      <c r="AE790" s="175"/>
      <c r="AF790" s="175"/>
      <c r="AG790" s="175"/>
      <c r="AH790" s="175"/>
    </row>
    <row r="791" spans="17:34">
      <c r="Q791" s="175"/>
      <c r="R791" s="175"/>
      <c r="S791" s="175"/>
      <c r="T791" s="175"/>
      <c r="U791" s="175"/>
      <c r="V791" s="175"/>
      <c r="W791" s="175"/>
      <c r="X791" s="175"/>
      <c r="Y791" s="175"/>
      <c r="Z791" s="175"/>
      <c r="AA791" s="175"/>
      <c r="AB791" s="175"/>
      <c r="AC791" s="175"/>
      <c r="AD791" s="175"/>
      <c r="AE791" s="175"/>
      <c r="AF791" s="175"/>
      <c r="AG791" s="175"/>
      <c r="AH791" s="175"/>
    </row>
    <row r="792" spans="17:34">
      <c r="Q792" s="175"/>
      <c r="R792" s="175"/>
      <c r="S792" s="175"/>
      <c r="T792" s="175"/>
      <c r="U792" s="175"/>
      <c r="V792" s="175"/>
      <c r="W792" s="175"/>
      <c r="X792" s="175"/>
      <c r="Y792" s="175"/>
      <c r="Z792" s="175"/>
      <c r="AA792" s="175"/>
      <c r="AB792" s="175"/>
      <c r="AC792" s="175"/>
      <c r="AD792" s="175"/>
      <c r="AE792" s="175"/>
      <c r="AF792" s="175"/>
      <c r="AG792" s="175"/>
      <c r="AH792" s="175"/>
    </row>
    <row r="793" spans="17:34">
      <c r="Q793" s="175"/>
      <c r="R793" s="175"/>
      <c r="S793" s="175"/>
      <c r="T793" s="175"/>
      <c r="U793" s="175"/>
      <c r="V793" s="175"/>
      <c r="W793" s="175"/>
      <c r="X793" s="175"/>
      <c r="Y793" s="175"/>
      <c r="Z793" s="175"/>
      <c r="AA793" s="175"/>
      <c r="AB793" s="175"/>
      <c r="AC793" s="175"/>
      <c r="AD793" s="175"/>
      <c r="AE793" s="175"/>
      <c r="AF793" s="175"/>
      <c r="AG793" s="175"/>
      <c r="AH793" s="175"/>
    </row>
    <row r="794" spans="17:34">
      <c r="Q794" s="175"/>
      <c r="R794" s="175"/>
      <c r="S794" s="175"/>
      <c r="T794" s="175"/>
      <c r="U794" s="175"/>
      <c r="V794" s="175"/>
      <c r="W794" s="175"/>
      <c r="X794" s="175"/>
      <c r="Y794" s="175"/>
      <c r="Z794" s="175"/>
      <c r="AA794" s="175"/>
      <c r="AB794" s="175"/>
      <c r="AC794" s="175"/>
      <c r="AD794" s="175"/>
      <c r="AE794" s="175"/>
      <c r="AF794" s="175"/>
      <c r="AG794" s="175"/>
      <c r="AH794" s="175"/>
    </row>
    <row r="795" spans="17:34">
      <c r="Q795" s="175"/>
      <c r="R795" s="175"/>
      <c r="S795" s="175"/>
      <c r="T795" s="175"/>
      <c r="U795" s="175"/>
      <c r="V795" s="175"/>
      <c r="W795" s="175"/>
      <c r="X795" s="175"/>
      <c r="Y795" s="175"/>
      <c r="Z795" s="175"/>
      <c r="AA795" s="175"/>
      <c r="AB795" s="175"/>
      <c r="AC795" s="175"/>
      <c r="AD795" s="175"/>
      <c r="AE795" s="175"/>
      <c r="AF795" s="175"/>
      <c r="AG795" s="175"/>
      <c r="AH795" s="175"/>
    </row>
    <row r="796" spans="17:34">
      <c r="Q796" s="175"/>
      <c r="R796" s="175"/>
      <c r="S796" s="175"/>
      <c r="T796" s="175"/>
      <c r="U796" s="175"/>
      <c r="V796" s="175"/>
      <c r="W796" s="175"/>
      <c r="X796" s="175"/>
      <c r="Y796" s="175"/>
      <c r="Z796" s="175"/>
      <c r="AA796" s="175"/>
      <c r="AB796" s="175"/>
      <c r="AC796" s="175"/>
      <c r="AD796" s="175"/>
      <c r="AE796" s="175"/>
      <c r="AF796" s="175"/>
      <c r="AG796" s="175"/>
      <c r="AH796" s="175"/>
    </row>
    <row r="797" spans="17:34">
      <c r="Q797" s="175"/>
      <c r="R797" s="175"/>
      <c r="S797" s="175"/>
      <c r="T797" s="175"/>
      <c r="U797" s="175"/>
      <c r="V797" s="175"/>
      <c r="W797" s="175"/>
      <c r="X797" s="175"/>
      <c r="Y797" s="175"/>
      <c r="Z797" s="175"/>
      <c r="AA797" s="175"/>
      <c r="AB797" s="175"/>
      <c r="AC797" s="175"/>
      <c r="AD797" s="175"/>
      <c r="AE797" s="175"/>
      <c r="AF797" s="175"/>
      <c r="AG797" s="175"/>
      <c r="AH797" s="175"/>
    </row>
    <row r="798" spans="17:34">
      <c r="Q798" s="175"/>
      <c r="R798" s="175"/>
      <c r="S798" s="175"/>
      <c r="T798" s="175"/>
      <c r="U798" s="175"/>
      <c r="V798" s="175"/>
      <c r="W798" s="175"/>
      <c r="X798" s="175"/>
      <c r="Y798" s="175"/>
      <c r="Z798" s="175"/>
      <c r="AA798" s="175"/>
      <c r="AB798" s="175"/>
      <c r="AC798" s="175"/>
      <c r="AD798" s="175"/>
      <c r="AE798" s="175"/>
      <c r="AF798" s="175"/>
      <c r="AG798" s="175"/>
      <c r="AH798" s="175"/>
    </row>
    <row r="799" spans="17:34">
      <c r="Q799" s="175"/>
      <c r="R799" s="175"/>
      <c r="S799" s="175"/>
      <c r="T799" s="175"/>
      <c r="U799" s="175"/>
      <c r="V799" s="175"/>
      <c r="W799" s="175"/>
      <c r="X799" s="175"/>
      <c r="Y799" s="175"/>
      <c r="Z799" s="175"/>
      <c r="AA799" s="175"/>
      <c r="AB799" s="175"/>
      <c r="AC799" s="175"/>
      <c r="AD799" s="175"/>
      <c r="AE799" s="175"/>
      <c r="AF799" s="175"/>
      <c r="AG799" s="175"/>
      <c r="AH799" s="175"/>
    </row>
    <row r="800" spans="17:34">
      <c r="Q800" s="175"/>
      <c r="R800" s="175"/>
      <c r="S800" s="175"/>
      <c r="T800" s="175"/>
      <c r="U800" s="175"/>
      <c r="V800" s="175"/>
      <c r="W800" s="175"/>
      <c r="X800" s="175"/>
      <c r="Y800" s="175"/>
      <c r="Z800" s="175"/>
      <c r="AA800" s="175"/>
      <c r="AB800" s="175"/>
      <c r="AC800" s="175"/>
      <c r="AD800" s="175"/>
      <c r="AE800" s="175"/>
      <c r="AF800" s="175"/>
      <c r="AG800" s="175"/>
      <c r="AH800" s="175"/>
    </row>
    <row r="801" spans="17:34">
      <c r="Q801" s="175"/>
      <c r="R801" s="175"/>
      <c r="S801" s="175"/>
      <c r="T801" s="175"/>
      <c r="U801" s="175"/>
      <c r="V801" s="175"/>
      <c r="W801" s="175"/>
      <c r="X801" s="175"/>
      <c r="Y801" s="175"/>
      <c r="Z801" s="175"/>
      <c r="AA801" s="175"/>
      <c r="AB801" s="175"/>
      <c r="AC801" s="175"/>
      <c r="AD801" s="175"/>
      <c r="AE801" s="175"/>
      <c r="AF801" s="175"/>
      <c r="AG801" s="175"/>
      <c r="AH801" s="175"/>
    </row>
    <row r="802" spans="17:34">
      <c r="Q802" s="175"/>
      <c r="R802" s="175"/>
      <c r="S802" s="175"/>
      <c r="T802" s="175"/>
      <c r="U802" s="175"/>
      <c r="V802" s="175"/>
      <c r="W802" s="175"/>
      <c r="X802" s="175"/>
      <c r="Y802" s="175"/>
      <c r="Z802" s="175"/>
      <c r="AA802" s="175"/>
      <c r="AB802" s="175"/>
      <c r="AC802" s="175"/>
      <c r="AD802" s="175"/>
      <c r="AE802" s="175"/>
      <c r="AF802" s="175"/>
      <c r="AG802" s="175"/>
      <c r="AH802" s="175"/>
    </row>
    <row r="803" spans="17:34">
      <c r="Q803" s="175"/>
      <c r="R803" s="175"/>
      <c r="S803" s="175"/>
      <c r="T803" s="175"/>
      <c r="U803" s="175"/>
      <c r="V803" s="175"/>
      <c r="W803" s="175"/>
      <c r="X803" s="175"/>
      <c r="Y803" s="175"/>
      <c r="Z803" s="175"/>
      <c r="AA803" s="175"/>
      <c r="AB803" s="175"/>
      <c r="AC803" s="175"/>
      <c r="AD803" s="175"/>
      <c r="AE803" s="175"/>
      <c r="AF803" s="175"/>
      <c r="AG803" s="175"/>
      <c r="AH803" s="175"/>
    </row>
    <row r="804" spans="17:34">
      <c r="Q804" s="175"/>
      <c r="R804" s="175"/>
      <c r="S804" s="175"/>
      <c r="T804" s="175"/>
      <c r="U804" s="175"/>
      <c r="V804" s="175"/>
      <c r="W804" s="175"/>
      <c r="X804" s="175"/>
      <c r="Y804" s="175"/>
      <c r="Z804" s="175"/>
      <c r="AA804" s="175"/>
      <c r="AB804" s="175"/>
      <c r="AC804" s="175"/>
      <c r="AD804" s="175"/>
      <c r="AE804" s="175"/>
      <c r="AF804" s="175"/>
      <c r="AG804" s="175"/>
      <c r="AH804" s="175"/>
    </row>
    <row r="805" spans="17:34">
      <c r="Q805" s="175"/>
      <c r="R805" s="175"/>
      <c r="S805" s="175"/>
      <c r="T805" s="175"/>
      <c r="U805" s="175"/>
      <c r="V805" s="175"/>
      <c r="W805" s="175"/>
      <c r="X805" s="175"/>
      <c r="Y805" s="175"/>
      <c r="Z805" s="175"/>
      <c r="AA805" s="175"/>
      <c r="AB805" s="175"/>
      <c r="AC805" s="175"/>
      <c r="AD805" s="175"/>
      <c r="AE805" s="175"/>
      <c r="AF805" s="175"/>
      <c r="AG805" s="175"/>
      <c r="AH805" s="175"/>
    </row>
    <row r="806" spans="17:34">
      <c r="Q806" s="175"/>
      <c r="R806" s="175"/>
      <c r="S806" s="175"/>
      <c r="T806" s="175"/>
      <c r="U806" s="175"/>
      <c r="V806" s="175"/>
      <c r="W806" s="175"/>
      <c r="X806" s="175"/>
      <c r="Y806" s="175"/>
      <c r="Z806" s="175"/>
      <c r="AA806" s="175"/>
      <c r="AB806" s="175"/>
      <c r="AC806" s="175"/>
      <c r="AD806" s="175"/>
      <c r="AE806" s="175"/>
      <c r="AF806" s="175"/>
      <c r="AG806" s="175"/>
      <c r="AH806" s="175"/>
    </row>
    <row r="807" spans="17:34">
      <c r="Q807" s="175"/>
      <c r="R807" s="175"/>
      <c r="S807" s="175"/>
      <c r="T807" s="175"/>
      <c r="U807" s="175"/>
      <c r="V807" s="175"/>
      <c r="W807" s="175"/>
      <c r="X807" s="175"/>
      <c r="Y807" s="175"/>
      <c r="Z807" s="175"/>
      <c r="AA807" s="175"/>
      <c r="AB807" s="175"/>
      <c r="AC807" s="175"/>
      <c r="AD807" s="175"/>
      <c r="AE807" s="175"/>
      <c r="AF807" s="175"/>
      <c r="AG807" s="175"/>
      <c r="AH807" s="175"/>
    </row>
    <row r="808" spans="17:34">
      <c r="Q808" s="175"/>
      <c r="R808" s="175"/>
      <c r="S808" s="175"/>
      <c r="T808" s="175"/>
      <c r="U808" s="175"/>
      <c r="V808" s="175"/>
      <c r="W808" s="175"/>
      <c r="X808" s="175"/>
      <c r="Y808" s="175"/>
      <c r="Z808" s="175"/>
      <c r="AA808" s="175"/>
      <c r="AB808" s="175"/>
      <c r="AC808" s="175"/>
      <c r="AD808" s="175"/>
      <c r="AE808" s="175"/>
      <c r="AF808" s="175"/>
      <c r="AG808" s="175"/>
      <c r="AH808" s="175"/>
    </row>
    <row r="809" spans="17:34">
      <c r="Q809" s="175"/>
      <c r="R809" s="175"/>
      <c r="S809" s="175"/>
      <c r="T809" s="175"/>
      <c r="U809" s="175"/>
      <c r="V809" s="175"/>
      <c r="W809" s="175"/>
      <c r="X809" s="175"/>
      <c r="Y809" s="175"/>
      <c r="Z809" s="175"/>
      <c r="AA809" s="175"/>
      <c r="AB809" s="175"/>
      <c r="AC809" s="175"/>
      <c r="AD809" s="175"/>
      <c r="AE809" s="175"/>
      <c r="AF809" s="175"/>
      <c r="AG809" s="175"/>
      <c r="AH809" s="175"/>
    </row>
    <row r="810" spans="17:34">
      <c r="Q810" s="175"/>
      <c r="R810" s="175"/>
      <c r="S810" s="175"/>
      <c r="T810" s="175"/>
      <c r="U810" s="175"/>
      <c r="V810" s="175"/>
      <c r="W810" s="175"/>
      <c r="X810" s="175"/>
      <c r="Y810" s="175"/>
      <c r="Z810" s="175"/>
      <c r="AA810" s="175"/>
      <c r="AB810" s="175"/>
      <c r="AC810" s="175"/>
      <c r="AD810" s="175"/>
      <c r="AE810" s="175"/>
      <c r="AF810" s="175"/>
      <c r="AG810" s="175"/>
      <c r="AH810" s="175"/>
    </row>
    <row r="811" spans="17:34">
      <c r="Q811" s="175"/>
      <c r="R811" s="175"/>
      <c r="S811" s="175"/>
      <c r="T811" s="175"/>
      <c r="U811" s="175"/>
      <c r="V811" s="175"/>
      <c r="W811" s="175"/>
      <c r="X811" s="175"/>
      <c r="Y811" s="175"/>
      <c r="Z811" s="175"/>
      <c r="AA811" s="175"/>
      <c r="AB811" s="175"/>
      <c r="AC811" s="175"/>
      <c r="AD811" s="175"/>
      <c r="AE811" s="175"/>
      <c r="AF811" s="175"/>
      <c r="AG811" s="175"/>
      <c r="AH811" s="175"/>
    </row>
    <row r="812" spans="17:34">
      <c r="Q812" s="175"/>
      <c r="R812" s="175"/>
      <c r="S812" s="175"/>
      <c r="T812" s="175"/>
      <c r="U812" s="175"/>
      <c r="V812" s="175"/>
      <c r="W812" s="175"/>
      <c r="X812" s="175"/>
      <c r="Y812" s="175"/>
      <c r="Z812" s="175"/>
      <c r="AA812" s="175"/>
      <c r="AB812" s="175"/>
      <c r="AC812" s="175"/>
      <c r="AD812" s="175"/>
      <c r="AE812" s="175"/>
      <c r="AF812" s="175"/>
      <c r="AG812" s="175"/>
      <c r="AH812" s="175"/>
    </row>
    <row r="813" spans="17:34">
      <c r="Q813" s="175"/>
      <c r="R813" s="175"/>
      <c r="S813" s="175"/>
      <c r="T813" s="175"/>
      <c r="U813" s="175"/>
      <c r="V813" s="175"/>
      <c r="W813" s="175"/>
      <c r="X813" s="175"/>
      <c r="Y813" s="175"/>
      <c r="Z813" s="175"/>
      <c r="AA813" s="175"/>
      <c r="AB813" s="175"/>
      <c r="AC813" s="175"/>
      <c r="AD813" s="175"/>
      <c r="AE813" s="175"/>
      <c r="AF813" s="175"/>
      <c r="AG813" s="175"/>
      <c r="AH813" s="175"/>
    </row>
    <row r="814" spans="17:34">
      <c r="Q814" s="175"/>
      <c r="R814" s="175"/>
      <c r="S814" s="175"/>
      <c r="T814" s="175"/>
      <c r="U814" s="175"/>
      <c r="V814" s="175"/>
      <c r="W814" s="175"/>
      <c r="X814" s="175"/>
      <c r="Y814" s="175"/>
      <c r="Z814" s="175"/>
      <c r="AA814" s="175"/>
      <c r="AB814" s="175"/>
      <c r="AC814" s="175"/>
      <c r="AD814" s="175"/>
      <c r="AE814" s="175"/>
      <c r="AF814" s="175"/>
      <c r="AG814" s="175"/>
      <c r="AH814" s="175"/>
    </row>
    <row r="815" spans="17:34">
      <c r="Q815" s="175"/>
      <c r="R815" s="175"/>
      <c r="S815" s="175"/>
      <c r="T815" s="175"/>
      <c r="U815" s="175"/>
      <c r="V815" s="175"/>
      <c r="W815" s="175"/>
      <c r="X815" s="175"/>
      <c r="Y815" s="175"/>
      <c r="Z815" s="175"/>
      <c r="AA815" s="175"/>
      <c r="AB815" s="175"/>
      <c r="AC815" s="175"/>
      <c r="AD815" s="175"/>
      <c r="AE815" s="175"/>
      <c r="AF815" s="175"/>
      <c r="AG815" s="175"/>
      <c r="AH815" s="175"/>
    </row>
    <row r="816" spans="17:34">
      <c r="Q816" s="175"/>
      <c r="R816" s="175"/>
      <c r="S816" s="175"/>
      <c r="T816" s="175"/>
      <c r="U816" s="175"/>
      <c r="V816" s="175"/>
      <c r="W816" s="175"/>
      <c r="X816" s="175"/>
      <c r="Y816" s="175"/>
      <c r="Z816" s="175"/>
      <c r="AA816" s="175"/>
      <c r="AB816" s="175"/>
      <c r="AC816" s="175"/>
      <c r="AD816" s="175"/>
      <c r="AE816" s="175"/>
      <c r="AF816" s="175"/>
      <c r="AG816" s="175"/>
      <c r="AH816" s="175"/>
    </row>
    <row r="817" spans="17:34">
      <c r="Q817" s="175"/>
      <c r="R817" s="175"/>
      <c r="S817" s="175"/>
      <c r="T817" s="175"/>
      <c r="U817" s="175"/>
      <c r="V817" s="175"/>
      <c r="W817" s="175"/>
      <c r="X817" s="175"/>
      <c r="Y817" s="175"/>
      <c r="Z817" s="175"/>
      <c r="AA817" s="175"/>
      <c r="AB817" s="175"/>
      <c r="AC817" s="175"/>
      <c r="AD817" s="175"/>
      <c r="AE817" s="175"/>
      <c r="AF817" s="175"/>
      <c r="AG817" s="175"/>
      <c r="AH817" s="175"/>
    </row>
    <row r="818" spans="17:34">
      <c r="Q818" s="175"/>
      <c r="R818" s="175"/>
      <c r="S818" s="175"/>
      <c r="T818" s="175"/>
      <c r="U818" s="175"/>
      <c r="V818" s="175"/>
      <c r="W818" s="175"/>
      <c r="X818" s="175"/>
      <c r="Y818" s="175"/>
      <c r="Z818" s="175"/>
      <c r="AA818" s="175"/>
      <c r="AB818" s="175"/>
      <c r="AC818" s="175"/>
      <c r="AD818" s="175"/>
      <c r="AE818" s="175"/>
      <c r="AF818" s="175"/>
      <c r="AG818" s="175"/>
      <c r="AH818" s="175"/>
    </row>
    <row r="819" spans="17:34">
      <c r="Q819" s="175"/>
      <c r="R819" s="175"/>
      <c r="S819" s="175"/>
      <c r="T819" s="175"/>
      <c r="U819" s="175"/>
      <c r="V819" s="175"/>
      <c r="W819" s="175"/>
      <c r="X819" s="175"/>
      <c r="Y819" s="175"/>
      <c r="Z819" s="175"/>
      <c r="AA819" s="175"/>
      <c r="AB819" s="175"/>
      <c r="AC819" s="175"/>
      <c r="AD819" s="175"/>
      <c r="AE819" s="175"/>
      <c r="AF819" s="175"/>
      <c r="AG819" s="175"/>
      <c r="AH819" s="175"/>
    </row>
    <row r="820" spans="17:34">
      <c r="Q820" s="175"/>
      <c r="R820" s="175"/>
      <c r="S820" s="175"/>
      <c r="T820" s="175"/>
      <c r="U820" s="175"/>
      <c r="V820" s="175"/>
      <c r="W820" s="175"/>
      <c r="X820" s="175"/>
      <c r="Y820" s="175"/>
      <c r="Z820" s="175"/>
      <c r="AA820" s="175"/>
      <c r="AB820" s="175"/>
      <c r="AC820" s="175"/>
      <c r="AD820" s="175"/>
      <c r="AE820" s="175"/>
      <c r="AF820" s="175"/>
      <c r="AG820" s="175"/>
      <c r="AH820" s="175"/>
    </row>
    <row r="821" spans="17:34">
      <c r="Q821" s="175"/>
      <c r="R821" s="175"/>
      <c r="S821" s="175"/>
      <c r="T821" s="175"/>
      <c r="U821" s="175"/>
      <c r="V821" s="175"/>
      <c r="W821" s="175"/>
      <c r="X821" s="175"/>
      <c r="Y821" s="175"/>
      <c r="Z821" s="175"/>
      <c r="AA821" s="175"/>
      <c r="AB821" s="175"/>
      <c r="AC821" s="175"/>
      <c r="AD821" s="175"/>
      <c r="AE821" s="175"/>
      <c r="AF821" s="175"/>
      <c r="AG821" s="175"/>
      <c r="AH821" s="175"/>
    </row>
    <row r="822" spans="17:34">
      <c r="Q822" s="175"/>
      <c r="R822" s="175"/>
      <c r="S822" s="175"/>
      <c r="T822" s="175"/>
      <c r="U822" s="175"/>
      <c r="V822" s="175"/>
      <c r="W822" s="175"/>
      <c r="X822" s="175"/>
      <c r="Y822" s="175"/>
      <c r="Z822" s="175"/>
      <c r="AA822" s="175"/>
      <c r="AB822" s="175"/>
      <c r="AC822" s="175"/>
      <c r="AD822" s="175"/>
      <c r="AE822" s="175"/>
      <c r="AF822" s="175"/>
      <c r="AG822" s="175"/>
      <c r="AH822" s="175"/>
    </row>
    <row r="823" spans="17:34">
      <c r="Q823" s="175"/>
      <c r="R823" s="175"/>
      <c r="S823" s="175"/>
      <c r="T823" s="175"/>
      <c r="U823" s="175"/>
      <c r="V823" s="175"/>
      <c r="W823" s="175"/>
      <c r="X823" s="175"/>
      <c r="Y823" s="175"/>
      <c r="Z823" s="175"/>
      <c r="AA823" s="175"/>
      <c r="AB823" s="175"/>
      <c r="AC823" s="175"/>
      <c r="AD823" s="175"/>
      <c r="AE823" s="175"/>
      <c r="AF823" s="175"/>
      <c r="AG823" s="175"/>
      <c r="AH823" s="175"/>
    </row>
    <row r="824" spans="17:34">
      <c r="Q824" s="175"/>
      <c r="R824" s="175"/>
      <c r="S824" s="175"/>
      <c r="T824" s="175"/>
      <c r="U824" s="175"/>
      <c r="V824" s="175"/>
      <c r="W824" s="175"/>
      <c r="X824" s="175"/>
      <c r="Y824" s="175"/>
      <c r="Z824" s="175"/>
      <c r="AA824" s="175"/>
      <c r="AB824" s="175"/>
      <c r="AC824" s="175"/>
      <c r="AD824" s="175"/>
      <c r="AE824" s="175"/>
      <c r="AF824" s="175"/>
      <c r="AG824" s="175"/>
      <c r="AH824" s="175"/>
    </row>
    <row r="825" spans="17:34">
      <c r="Q825" s="175"/>
      <c r="R825" s="175"/>
      <c r="S825" s="175"/>
      <c r="T825" s="175"/>
      <c r="U825" s="175"/>
      <c r="V825" s="175"/>
      <c r="W825" s="175"/>
      <c r="X825" s="175"/>
      <c r="Y825" s="175"/>
      <c r="Z825" s="175"/>
      <c r="AA825" s="175"/>
      <c r="AB825" s="175"/>
      <c r="AC825" s="175"/>
      <c r="AD825" s="175"/>
      <c r="AE825" s="175"/>
      <c r="AF825" s="175"/>
      <c r="AG825" s="175"/>
      <c r="AH825" s="175"/>
    </row>
    <row r="826" spans="17:34">
      <c r="Q826" s="175"/>
      <c r="R826" s="175"/>
      <c r="S826" s="175"/>
      <c r="T826" s="175"/>
      <c r="U826" s="175"/>
      <c r="V826" s="175"/>
      <c r="W826" s="175"/>
      <c r="X826" s="175"/>
      <c r="Y826" s="175"/>
      <c r="Z826" s="175"/>
      <c r="AA826" s="175"/>
      <c r="AB826" s="175"/>
      <c r="AC826" s="175"/>
      <c r="AD826" s="175"/>
      <c r="AE826" s="175"/>
      <c r="AF826" s="175"/>
      <c r="AG826" s="175"/>
      <c r="AH826" s="175"/>
    </row>
    <row r="827" spans="17:34">
      <c r="Q827" s="175"/>
      <c r="R827" s="175"/>
      <c r="S827" s="175"/>
      <c r="T827" s="175"/>
      <c r="U827" s="175"/>
      <c r="V827" s="175"/>
      <c r="W827" s="175"/>
      <c r="X827" s="175"/>
      <c r="Y827" s="175"/>
      <c r="Z827" s="175"/>
      <c r="AA827" s="175"/>
      <c r="AB827" s="175"/>
      <c r="AC827" s="175"/>
      <c r="AD827" s="175"/>
      <c r="AE827" s="175"/>
      <c r="AF827" s="175"/>
      <c r="AG827" s="175"/>
      <c r="AH827" s="175"/>
    </row>
    <row r="828" spans="17:34">
      <c r="Q828" s="175"/>
      <c r="R828" s="175"/>
      <c r="S828" s="175"/>
      <c r="T828" s="175"/>
      <c r="U828" s="175"/>
      <c r="V828" s="175"/>
      <c r="W828" s="175"/>
      <c r="X828" s="175"/>
      <c r="Y828" s="175"/>
      <c r="Z828" s="175"/>
      <c r="AA828" s="175"/>
      <c r="AB828" s="175"/>
      <c r="AC828" s="175"/>
      <c r="AD828" s="175"/>
      <c r="AE828" s="175"/>
      <c r="AF828" s="175"/>
      <c r="AG828" s="175"/>
      <c r="AH828" s="175"/>
    </row>
    <row r="829" spans="17:34">
      <c r="Q829" s="175"/>
      <c r="R829" s="175"/>
      <c r="S829" s="175"/>
      <c r="T829" s="175"/>
      <c r="U829" s="175"/>
      <c r="V829" s="175"/>
      <c r="W829" s="175"/>
      <c r="X829" s="175"/>
      <c r="Y829" s="175"/>
      <c r="Z829" s="175"/>
      <c r="AA829" s="175"/>
      <c r="AB829" s="175"/>
      <c r="AC829" s="175"/>
      <c r="AD829" s="175"/>
      <c r="AE829" s="175"/>
      <c r="AF829" s="175"/>
      <c r="AG829" s="175"/>
      <c r="AH829" s="175"/>
    </row>
    <row r="830" spans="17:34">
      <c r="Q830" s="175"/>
      <c r="R830" s="175"/>
      <c r="S830" s="175"/>
      <c r="T830" s="175"/>
      <c r="U830" s="175"/>
      <c r="V830" s="175"/>
      <c r="W830" s="175"/>
      <c r="X830" s="175"/>
      <c r="Y830" s="175"/>
      <c r="Z830" s="175"/>
      <c r="AA830" s="175"/>
      <c r="AB830" s="175"/>
      <c r="AC830" s="175"/>
      <c r="AD830" s="175"/>
      <c r="AE830" s="175"/>
      <c r="AF830" s="175"/>
      <c r="AG830" s="175"/>
      <c r="AH830" s="175"/>
    </row>
    <row r="831" spans="17:34">
      <c r="Q831" s="175"/>
      <c r="R831" s="175"/>
      <c r="S831" s="175"/>
      <c r="T831" s="175"/>
      <c r="U831" s="175"/>
      <c r="V831" s="175"/>
      <c r="W831" s="175"/>
      <c r="X831" s="175"/>
      <c r="Y831" s="175"/>
      <c r="Z831" s="175"/>
      <c r="AA831" s="175"/>
      <c r="AB831" s="175"/>
      <c r="AC831" s="175"/>
      <c r="AD831" s="175"/>
      <c r="AE831" s="175"/>
      <c r="AF831" s="175"/>
      <c r="AG831" s="175"/>
      <c r="AH831" s="175"/>
    </row>
    <row r="832" spans="17:34">
      <c r="Q832" s="175"/>
      <c r="R832" s="175"/>
      <c r="S832" s="175"/>
      <c r="T832" s="175"/>
      <c r="U832" s="175"/>
      <c r="V832" s="175"/>
      <c r="W832" s="175"/>
      <c r="X832" s="175"/>
      <c r="Y832" s="175"/>
      <c r="Z832" s="175"/>
      <c r="AA832" s="175"/>
      <c r="AB832" s="175"/>
      <c r="AC832" s="175"/>
      <c r="AD832" s="175"/>
      <c r="AE832" s="175"/>
      <c r="AF832" s="175"/>
      <c r="AG832" s="175"/>
      <c r="AH832" s="175"/>
    </row>
    <row r="833" spans="17:34">
      <c r="Q833" s="175"/>
      <c r="R833" s="175"/>
      <c r="S833" s="175"/>
      <c r="T833" s="175"/>
      <c r="U833" s="175"/>
      <c r="V833" s="175"/>
      <c r="W833" s="175"/>
      <c r="X833" s="175"/>
      <c r="Y833" s="175"/>
      <c r="Z833" s="175"/>
      <c r="AA833" s="175"/>
      <c r="AB833" s="175"/>
      <c r="AC833" s="175"/>
      <c r="AD833" s="175"/>
      <c r="AE833" s="175"/>
      <c r="AF833" s="175"/>
      <c r="AG833" s="175"/>
      <c r="AH833" s="175"/>
    </row>
    <row r="834" spans="17:34">
      <c r="Q834" s="175"/>
      <c r="R834" s="175"/>
      <c r="S834" s="175"/>
      <c r="T834" s="175"/>
      <c r="U834" s="175"/>
      <c r="V834" s="175"/>
      <c r="W834" s="175"/>
      <c r="X834" s="175"/>
      <c r="Y834" s="175"/>
      <c r="Z834" s="175"/>
      <c r="AA834" s="175"/>
      <c r="AB834" s="175"/>
      <c r="AC834" s="175"/>
      <c r="AD834" s="175"/>
      <c r="AE834" s="175"/>
      <c r="AF834" s="175"/>
      <c r="AG834" s="175"/>
      <c r="AH834" s="175"/>
    </row>
    <row r="835" spans="17:34">
      <c r="Q835" s="175"/>
      <c r="R835" s="175"/>
      <c r="S835" s="175"/>
      <c r="T835" s="175"/>
      <c r="U835" s="175"/>
      <c r="V835" s="175"/>
      <c r="W835" s="175"/>
      <c r="X835" s="175"/>
      <c r="Y835" s="175"/>
      <c r="Z835" s="175"/>
      <c r="AA835" s="175"/>
      <c r="AB835" s="175"/>
      <c r="AC835" s="175"/>
      <c r="AD835" s="175"/>
      <c r="AE835" s="175"/>
      <c r="AF835" s="175"/>
      <c r="AG835" s="175"/>
      <c r="AH835" s="175"/>
    </row>
    <row r="836" spans="17:34">
      <c r="Q836" s="175"/>
      <c r="R836" s="175"/>
      <c r="S836" s="175"/>
      <c r="T836" s="175"/>
      <c r="U836" s="175"/>
      <c r="V836" s="175"/>
      <c r="W836" s="175"/>
      <c r="X836" s="175"/>
      <c r="Y836" s="175"/>
      <c r="Z836" s="175"/>
      <c r="AA836" s="175"/>
      <c r="AB836" s="175"/>
      <c r="AC836" s="175"/>
      <c r="AD836" s="175"/>
      <c r="AE836" s="175"/>
      <c r="AF836" s="175"/>
      <c r="AG836" s="175"/>
      <c r="AH836" s="175"/>
    </row>
    <row r="837" spans="17:34">
      <c r="Q837" s="175"/>
      <c r="R837" s="175"/>
      <c r="S837" s="175"/>
      <c r="T837" s="175"/>
      <c r="U837" s="175"/>
      <c r="V837" s="175"/>
      <c r="W837" s="175"/>
      <c r="X837" s="175"/>
      <c r="Y837" s="175"/>
      <c r="Z837" s="175"/>
      <c r="AA837" s="175"/>
      <c r="AB837" s="175"/>
      <c r="AC837" s="175"/>
      <c r="AD837" s="175"/>
      <c r="AE837" s="175"/>
      <c r="AF837" s="175"/>
      <c r="AG837" s="175"/>
      <c r="AH837" s="175"/>
    </row>
    <row r="838" spans="17:34">
      <c r="Q838" s="175"/>
      <c r="R838" s="175"/>
      <c r="S838" s="175"/>
      <c r="T838" s="175"/>
      <c r="U838" s="175"/>
      <c r="V838" s="175"/>
      <c r="W838" s="175"/>
      <c r="X838" s="175"/>
      <c r="Y838" s="175"/>
      <c r="Z838" s="175"/>
      <c r="AA838" s="175"/>
      <c r="AB838" s="175"/>
      <c r="AC838" s="175"/>
      <c r="AD838" s="175"/>
      <c r="AE838" s="175"/>
      <c r="AF838" s="175"/>
      <c r="AG838" s="175"/>
      <c r="AH838" s="175"/>
    </row>
    <row r="839" spans="17:34">
      <c r="Q839" s="175"/>
      <c r="R839" s="175"/>
      <c r="S839" s="175"/>
      <c r="T839" s="175"/>
      <c r="U839" s="175"/>
      <c r="V839" s="175"/>
      <c r="W839" s="175"/>
      <c r="X839" s="175"/>
      <c r="Y839" s="175"/>
      <c r="Z839" s="175"/>
      <c r="AA839" s="175"/>
      <c r="AB839" s="175"/>
      <c r="AC839" s="175"/>
      <c r="AD839" s="175"/>
      <c r="AE839" s="175"/>
      <c r="AF839" s="175"/>
      <c r="AG839" s="175"/>
      <c r="AH839" s="175"/>
    </row>
    <row r="840" spans="17:34">
      <c r="Q840" s="175"/>
      <c r="R840" s="175"/>
      <c r="S840" s="175"/>
      <c r="T840" s="175"/>
      <c r="U840" s="175"/>
      <c r="V840" s="175"/>
      <c r="W840" s="175"/>
      <c r="X840" s="175"/>
      <c r="Y840" s="175"/>
      <c r="Z840" s="175"/>
      <c r="AA840" s="175"/>
      <c r="AB840" s="175"/>
      <c r="AC840" s="175"/>
      <c r="AD840" s="175"/>
      <c r="AE840" s="175"/>
      <c r="AF840" s="175"/>
      <c r="AG840" s="175"/>
      <c r="AH840" s="175"/>
    </row>
    <row r="841" spans="17:34">
      <c r="Q841" s="175"/>
      <c r="R841" s="175"/>
      <c r="S841" s="175"/>
      <c r="T841" s="175"/>
      <c r="U841" s="175"/>
      <c r="V841" s="175"/>
      <c r="W841" s="175"/>
      <c r="X841" s="175"/>
      <c r="Y841" s="175"/>
      <c r="Z841" s="175"/>
      <c r="AA841" s="175"/>
      <c r="AB841" s="175"/>
      <c r="AC841" s="175"/>
      <c r="AD841" s="175"/>
      <c r="AE841" s="175"/>
      <c r="AF841" s="175"/>
      <c r="AG841" s="175"/>
      <c r="AH841" s="175"/>
    </row>
    <row r="842" spans="17:34">
      <c r="Q842" s="175"/>
      <c r="R842" s="175"/>
      <c r="S842" s="175"/>
      <c r="T842" s="175"/>
      <c r="U842" s="175"/>
      <c r="V842" s="175"/>
      <c r="W842" s="175"/>
      <c r="X842" s="175"/>
      <c r="Y842" s="175"/>
      <c r="Z842" s="175"/>
      <c r="AA842" s="175"/>
      <c r="AB842" s="175"/>
      <c r="AC842" s="175"/>
      <c r="AD842" s="175"/>
      <c r="AE842" s="175"/>
      <c r="AF842" s="175"/>
      <c r="AG842" s="175"/>
      <c r="AH842" s="175"/>
    </row>
    <row r="843" spans="17:34">
      <c r="Q843" s="175"/>
      <c r="R843" s="175"/>
      <c r="S843" s="175"/>
      <c r="T843" s="175"/>
      <c r="U843" s="175"/>
      <c r="V843" s="175"/>
      <c r="W843" s="175"/>
      <c r="X843" s="175"/>
      <c r="Y843" s="175"/>
      <c r="Z843" s="175"/>
      <c r="AA843" s="175"/>
      <c r="AB843" s="175"/>
      <c r="AC843" s="175"/>
      <c r="AD843" s="175"/>
      <c r="AE843" s="175"/>
      <c r="AF843" s="175"/>
      <c r="AG843" s="175"/>
      <c r="AH843" s="175"/>
    </row>
    <row r="844" spans="17:34">
      <c r="Q844" s="175"/>
      <c r="R844" s="175"/>
      <c r="S844" s="175"/>
      <c r="T844" s="175"/>
      <c r="U844" s="175"/>
      <c r="V844" s="175"/>
      <c r="W844" s="175"/>
      <c r="X844" s="175"/>
      <c r="Y844" s="175"/>
      <c r="Z844" s="175"/>
      <c r="AA844" s="175"/>
      <c r="AB844" s="175"/>
      <c r="AC844" s="175"/>
      <c r="AD844" s="175"/>
      <c r="AE844" s="175"/>
      <c r="AF844" s="175"/>
      <c r="AG844" s="175"/>
      <c r="AH844" s="175"/>
    </row>
    <row r="845" spans="17:34">
      <c r="Q845" s="175"/>
      <c r="R845" s="175"/>
      <c r="S845" s="175"/>
      <c r="T845" s="175"/>
      <c r="U845" s="175"/>
      <c r="V845" s="175"/>
      <c r="W845" s="175"/>
      <c r="X845" s="175"/>
      <c r="Y845" s="175"/>
      <c r="Z845" s="175"/>
      <c r="AA845" s="175"/>
      <c r="AB845" s="175"/>
      <c r="AC845" s="175"/>
      <c r="AD845" s="175"/>
      <c r="AE845" s="175"/>
      <c r="AF845" s="175"/>
      <c r="AG845" s="175"/>
      <c r="AH845" s="175"/>
    </row>
    <row r="846" spans="17:34">
      <c r="Q846" s="175"/>
      <c r="R846" s="175"/>
      <c r="S846" s="175"/>
      <c r="T846" s="175"/>
      <c r="U846" s="175"/>
      <c r="V846" s="175"/>
      <c r="W846" s="175"/>
      <c r="X846" s="175"/>
      <c r="Y846" s="175"/>
      <c r="Z846" s="175"/>
      <c r="AA846" s="175"/>
      <c r="AB846" s="175"/>
      <c r="AC846" s="175"/>
      <c r="AD846" s="175"/>
      <c r="AE846" s="175"/>
      <c r="AF846" s="175"/>
      <c r="AG846" s="175"/>
      <c r="AH846" s="175"/>
    </row>
    <row r="847" spans="17:34">
      <c r="Q847" s="175"/>
      <c r="R847" s="175"/>
      <c r="S847" s="175"/>
      <c r="T847" s="175"/>
      <c r="U847" s="175"/>
      <c r="V847" s="175"/>
      <c r="W847" s="175"/>
      <c r="X847" s="175"/>
      <c r="Y847" s="175"/>
      <c r="Z847" s="175"/>
      <c r="AA847" s="175"/>
      <c r="AB847" s="175"/>
      <c r="AC847" s="175"/>
      <c r="AD847" s="175"/>
      <c r="AE847" s="175"/>
      <c r="AF847" s="175"/>
      <c r="AG847" s="175"/>
      <c r="AH847" s="175"/>
    </row>
    <row r="848" spans="17:34">
      <c r="Q848" s="175"/>
      <c r="R848" s="175"/>
      <c r="S848" s="175"/>
      <c r="T848" s="175"/>
      <c r="U848" s="175"/>
      <c r="V848" s="175"/>
      <c r="W848" s="175"/>
      <c r="X848" s="175"/>
      <c r="Y848" s="175"/>
      <c r="Z848" s="175"/>
      <c r="AA848" s="175"/>
      <c r="AB848" s="175"/>
      <c r="AC848" s="175"/>
      <c r="AD848" s="175"/>
      <c r="AE848" s="175"/>
      <c r="AF848" s="175"/>
      <c r="AG848" s="175"/>
      <c r="AH848" s="175"/>
    </row>
    <row r="849" spans="17:34">
      <c r="Q849" s="175"/>
      <c r="R849" s="175"/>
      <c r="S849" s="175"/>
      <c r="T849" s="175"/>
      <c r="U849" s="175"/>
      <c r="V849" s="175"/>
      <c r="W849" s="175"/>
      <c r="X849" s="175"/>
      <c r="Y849" s="175"/>
      <c r="Z849" s="175"/>
      <c r="AA849" s="175"/>
      <c r="AB849" s="175"/>
      <c r="AC849" s="175"/>
      <c r="AD849" s="175"/>
      <c r="AE849" s="175"/>
      <c r="AF849" s="175"/>
      <c r="AG849" s="175"/>
      <c r="AH849" s="175"/>
    </row>
    <row r="850" spans="17:34">
      <c r="Q850" s="175"/>
      <c r="R850" s="175"/>
      <c r="S850" s="175"/>
      <c r="T850" s="175"/>
      <c r="U850" s="175"/>
      <c r="V850" s="175"/>
      <c r="W850" s="175"/>
      <c r="X850" s="175"/>
      <c r="Y850" s="175"/>
      <c r="Z850" s="175"/>
      <c r="AA850" s="175"/>
      <c r="AB850" s="175"/>
      <c r="AC850" s="175"/>
      <c r="AD850" s="175"/>
      <c r="AE850" s="175"/>
      <c r="AF850" s="175"/>
      <c r="AG850" s="175"/>
      <c r="AH850" s="175"/>
    </row>
    <row r="851" spans="17:34">
      <c r="Q851" s="175"/>
      <c r="R851" s="175"/>
      <c r="S851" s="175"/>
      <c r="T851" s="175"/>
      <c r="U851" s="175"/>
      <c r="V851" s="175"/>
      <c r="W851" s="175"/>
      <c r="X851" s="175"/>
      <c r="Y851" s="175"/>
      <c r="Z851" s="175"/>
      <c r="AA851" s="175"/>
      <c r="AB851" s="175"/>
      <c r="AC851" s="175"/>
      <c r="AD851" s="175"/>
      <c r="AE851" s="175"/>
      <c r="AF851" s="175"/>
      <c r="AG851" s="175"/>
      <c r="AH851" s="175"/>
    </row>
    <row r="852" spans="17:34">
      <c r="Q852" s="175"/>
      <c r="R852" s="175"/>
      <c r="S852" s="175"/>
      <c r="T852" s="175"/>
      <c r="U852" s="175"/>
      <c r="V852" s="175"/>
      <c r="W852" s="175"/>
      <c r="X852" s="175"/>
      <c r="Y852" s="175"/>
      <c r="Z852" s="175"/>
      <c r="AA852" s="175"/>
      <c r="AB852" s="175"/>
      <c r="AC852" s="175"/>
      <c r="AD852" s="175"/>
      <c r="AE852" s="175"/>
      <c r="AF852" s="175"/>
      <c r="AG852" s="175"/>
      <c r="AH852" s="175"/>
    </row>
    <row r="853" spans="17:34">
      <c r="Q853" s="175"/>
      <c r="R853" s="175"/>
      <c r="S853" s="175"/>
      <c r="T853" s="175"/>
      <c r="U853" s="175"/>
      <c r="V853" s="175"/>
      <c r="W853" s="175"/>
      <c r="X853" s="175"/>
      <c r="Y853" s="175"/>
      <c r="Z853" s="175"/>
      <c r="AA853" s="175"/>
      <c r="AB853" s="175"/>
      <c r="AC853" s="175"/>
      <c r="AD853" s="175"/>
      <c r="AE853" s="175"/>
      <c r="AF853" s="175"/>
      <c r="AG853" s="175"/>
      <c r="AH853" s="175"/>
    </row>
    <row r="854" spans="17:34">
      <c r="Q854" s="175"/>
      <c r="R854" s="175"/>
      <c r="S854" s="175"/>
      <c r="T854" s="175"/>
      <c r="U854" s="175"/>
      <c r="V854" s="175"/>
      <c r="W854" s="175"/>
      <c r="X854" s="175"/>
      <c r="Y854" s="175"/>
      <c r="Z854" s="175"/>
      <c r="AA854" s="175"/>
      <c r="AB854" s="175"/>
      <c r="AC854" s="175"/>
      <c r="AD854" s="175"/>
      <c r="AE854" s="175"/>
      <c r="AF854" s="175"/>
      <c r="AG854" s="175"/>
      <c r="AH854" s="175"/>
    </row>
    <row r="855" spans="17:34">
      <c r="Q855" s="175"/>
      <c r="R855" s="175"/>
      <c r="S855" s="175"/>
      <c r="T855" s="175"/>
      <c r="U855" s="175"/>
      <c r="V855" s="175"/>
      <c r="W855" s="175"/>
      <c r="X855" s="175"/>
      <c r="Y855" s="175"/>
      <c r="Z855" s="175"/>
      <c r="AA855" s="175"/>
      <c r="AB855" s="175"/>
      <c r="AC855" s="175"/>
      <c r="AD855" s="175"/>
      <c r="AE855" s="175"/>
      <c r="AF855" s="175"/>
      <c r="AG855" s="175"/>
      <c r="AH855" s="175"/>
    </row>
    <row r="856" spans="17:34">
      <c r="Q856" s="175"/>
      <c r="R856" s="175"/>
      <c r="S856" s="175"/>
      <c r="T856" s="175"/>
      <c r="U856" s="175"/>
      <c r="V856" s="175"/>
      <c r="W856" s="175"/>
      <c r="X856" s="175"/>
      <c r="Y856" s="175"/>
      <c r="Z856" s="175"/>
      <c r="AA856" s="175"/>
      <c r="AB856" s="175"/>
      <c r="AC856" s="175"/>
      <c r="AD856" s="175"/>
      <c r="AE856" s="175"/>
      <c r="AF856" s="175"/>
      <c r="AG856" s="175"/>
      <c r="AH856" s="175"/>
    </row>
    <row r="857" spans="17:34">
      <c r="Q857" s="175"/>
      <c r="R857" s="175"/>
      <c r="S857" s="175"/>
      <c r="T857" s="175"/>
      <c r="U857" s="175"/>
      <c r="V857" s="175"/>
      <c r="W857" s="175"/>
      <c r="X857" s="175"/>
      <c r="Y857" s="175"/>
      <c r="Z857" s="175"/>
      <c r="AA857" s="175"/>
      <c r="AB857" s="175"/>
      <c r="AC857" s="175"/>
      <c r="AD857" s="175"/>
      <c r="AE857" s="175"/>
      <c r="AF857" s="175"/>
      <c r="AG857" s="175"/>
      <c r="AH857" s="175"/>
    </row>
    <row r="858" spans="17:34">
      <c r="Q858" s="175"/>
      <c r="R858" s="175"/>
      <c r="S858" s="175"/>
      <c r="T858" s="175"/>
      <c r="U858" s="175"/>
      <c r="V858" s="175"/>
      <c r="W858" s="175"/>
      <c r="X858" s="175"/>
      <c r="Y858" s="175"/>
      <c r="Z858" s="175"/>
      <c r="AA858" s="175"/>
      <c r="AB858" s="175"/>
      <c r="AC858" s="175"/>
      <c r="AD858" s="175"/>
      <c r="AE858" s="175"/>
      <c r="AF858" s="175"/>
      <c r="AG858" s="175"/>
      <c r="AH858" s="175"/>
    </row>
    <row r="859" spans="17:34">
      <c r="Q859" s="175"/>
      <c r="R859" s="175"/>
      <c r="S859" s="175"/>
      <c r="T859" s="175"/>
      <c r="U859" s="175"/>
      <c r="V859" s="175"/>
      <c r="W859" s="175"/>
      <c r="X859" s="175"/>
      <c r="Y859" s="175"/>
      <c r="Z859" s="175"/>
      <c r="AA859" s="175"/>
      <c r="AB859" s="175"/>
      <c r="AC859" s="175"/>
      <c r="AD859" s="175"/>
      <c r="AE859" s="175"/>
      <c r="AF859" s="175"/>
      <c r="AG859" s="175"/>
      <c r="AH859" s="175"/>
    </row>
    <row r="860" spans="17:34">
      <c r="Q860" s="175"/>
      <c r="R860" s="175"/>
      <c r="S860" s="175"/>
      <c r="T860" s="175"/>
      <c r="U860" s="175"/>
      <c r="V860" s="175"/>
      <c r="W860" s="175"/>
      <c r="X860" s="175"/>
      <c r="Y860" s="175"/>
      <c r="Z860" s="175"/>
      <c r="AA860" s="175"/>
      <c r="AB860" s="175"/>
      <c r="AC860" s="175"/>
      <c r="AD860" s="175"/>
      <c r="AE860" s="175"/>
      <c r="AF860" s="175"/>
      <c r="AG860" s="175"/>
      <c r="AH860" s="175"/>
    </row>
    <row r="861" spans="17:34">
      <c r="Q861" s="175"/>
      <c r="R861" s="175"/>
      <c r="S861" s="175"/>
      <c r="T861" s="175"/>
      <c r="U861" s="175"/>
      <c r="V861" s="175"/>
      <c r="W861" s="175"/>
      <c r="X861" s="175"/>
      <c r="Y861" s="175"/>
      <c r="Z861" s="175"/>
      <c r="AA861" s="175"/>
      <c r="AB861" s="175"/>
      <c r="AC861" s="175"/>
      <c r="AD861" s="175"/>
      <c r="AE861" s="175"/>
      <c r="AF861" s="175"/>
      <c r="AG861" s="175"/>
      <c r="AH861" s="175"/>
    </row>
    <row r="862" spans="17:34">
      <c r="Q862" s="175"/>
      <c r="R862" s="175"/>
      <c r="S862" s="175"/>
      <c r="T862" s="175"/>
      <c r="U862" s="175"/>
      <c r="V862" s="175"/>
      <c r="W862" s="175"/>
      <c r="X862" s="175"/>
      <c r="Y862" s="175"/>
      <c r="Z862" s="175"/>
      <c r="AA862" s="175"/>
      <c r="AB862" s="175"/>
      <c r="AC862" s="175"/>
      <c r="AD862" s="175"/>
      <c r="AE862" s="175"/>
      <c r="AF862" s="175"/>
      <c r="AG862" s="175"/>
      <c r="AH862" s="175"/>
    </row>
    <row r="863" spans="17:34">
      <c r="Q863" s="175"/>
      <c r="R863" s="175"/>
      <c r="S863" s="175"/>
      <c r="T863" s="175"/>
      <c r="U863" s="175"/>
      <c r="V863" s="175"/>
      <c r="W863" s="175"/>
      <c r="X863" s="175"/>
      <c r="Y863" s="175"/>
      <c r="Z863" s="175"/>
      <c r="AA863" s="175"/>
      <c r="AB863" s="175"/>
      <c r="AC863" s="175"/>
      <c r="AD863" s="175"/>
      <c r="AE863" s="175"/>
      <c r="AF863" s="175"/>
      <c r="AG863" s="175"/>
      <c r="AH863" s="175"/>
    </row>
    <row r="864" spans="17:34">
      <c r="Q864" s="175"/>
      <c r="R864" s="175"/>
      <c r="S864" s="175"/>
      <c r="T864" s="175"/>
      <c r="U864" s="175"/>
      <c r="V864" s="175"/>
      <c r="W864" s="175"/>
      <c r="X864" s="175"/>
      <c r="Y864" s="175"/>
      <c r="Z864" s="175"/>
      <c r="AA864" s="175"/>
      <c r="AB864" s="175"/>
      <c r="AC864" s="175"/>
      <c r="AD864" s="175"/>
      <c r="AE864" s="175"/>
      <c r="AF864" s="175"/>
      <c r="AG864" s="175"/>
      <c r="AH864" s="175"/>
    </row>
    <row r="865" spans="17:34">
      <c r="Q865" s="175"/>
      <c r="R865" s="175"/>
      <c r="S865" s="175"/>
      <c r="T865" s="175"/>
      <c r="U865" s="175"/>
      <c r="V865" s="175"/>
      <c r="W865" s="175"/>
      <c r="X865" s="175"/>
      <c r="Y865" s="175"/>
      <c r="Z865" s="175"/>
      <c r="AA865" s="175"/>
      <c r="AB865" s="175"/>
      <c r="AC865" s="175"/>
      <c r="AD865" s="175"/>
      <c r="AE865" s="175"/>
      <c r="AF865" s="175"/>
      <c r="AG865" s="175"/>
      <c r="AH865" s="175"/>
    </row>
    <row r="866" spans="17:34">
      <c r="Q866" s="175"/>
      <c r="R866" s="175"/>
      <c r="S866" s="175"/>
      <c r="T866" s="175"/>
      <c r="U866" s="175"/>
      <c r="V866" s="175"/>
      <c r="W866" s="175"/>
      <c r="X866" s="175"/>
      <c r="Y866" s="175"/>
      <c r="Z866" s="175"/>
      <c r="AA866" s="175"/>
      <c r="AB866" s="175"/>
      <c r="AC866" s="175"/>
      <c r="AD866" s="175"/>
      <c r="AE866" s="175"/>
      <c r="AF866" s="175"/>
      <c r="AG866" s="175"/>
      <c r="AH866" s="175"/>
    </row>
    <row r="867" spans="17:34">
      <c r="Q867" s="175"/>
      <c r="R867" s="175"/>
      <c r="S867" s="175"/>
      <c r="T867" s="175"/>
      <c r="U867" s="175"/>
      <c r="V867" s="175"/>
      <c r="W867" s="175"/>
      <c r="X867" s="175"/>
      <c r="Y867" s="175"/>
      <c r="Z867" s="175"/>
      <c r="AA867" s="175"/>
      <c r="AB867" s="175"/>
      <c r="AC867" s="175"/>
      <c r="AD867" s="175"/>
      <c r="AE867" s="175"/>
      <c r="AF867" s="175"/>
      <c r="AG867" s="175"/>
      <c r="AH867" s="175"/>
    </row>
    <row r="868" spans="17:34">
      <c r="Q868" s="175"/>
      <c r="R868" s="175"/>
      <c r="S868" s="175"/>
      <c r="T868" s="175"/>
      <c r="U868" s="175"/>
      <c r="V868" s="175"/>
      <c r="W868" s="175"/>
      <c r="X868" s="175"/>
      <c r="Y868" s="175"/>
      <c r="Z868" s="175"/>
      <c r="AA868" s="175"/>
      <c r="AB868" s="175"/>
      <c r="AC868" s="175"/>
      <c r="AD868" s="175"/>
      <c r="AE868" s="175"/>
      <c r="AF868" s="175"/>
      <c r="AG868" s="175"/>
      <c r="AH868" s="175"/>
    </row>
    <row r="869" spans="17:34">
      <c r="Q869" s="175"/>
      <c r="R869" s="175"/>
      <c r="S869" s="175"/>
      <c r="T869" s="175"/>
      <c r="U869" s="175"/>
      <c r="V869" s="175"/>
      <c r="W869" s="175"/>
      <c r="X869" s="175"/>
      <c r="Y869" s="175"/>
      <c r="Z869" s="175"/>
      <c r="AA869" s="175"/>
      <c r="AB869" s="175"/>
      <c r="AC869" s="175"/>
      <c r="AD869" s="175"/>
      <c r="AE869" s="175"/>
      <c r="AF869" s="175"/>
      <c r="AG869" s="175"/>
      <c r="AH869" s="175"/>
    </row>
    <row r="870" spans="17:34">
      <c r="Q870" s="175"/>
      <c r="R870" s="175"/>
      <c r="S870" s="175"/>
      <c r="T870" s="175"/>
      <c r="U870" s="175"/>
      <c r="V870" s="175"/>
      <c r="W870" s="175"/>
      <c r="X870" s="175"/>
      <c r="Y870" s="175"/>
      <c r="Z870" s="175"/>
      <c r="AA870" s="175"/>
      <c r="AB870" s="175"/>
      <c r="AC870" s="175"/>
      <c r="AD870" s="175"/>
      <c r="AE870" s="175"/>
      <c r="AF870" s="175"/>
      <c r="AG870" s="175"/>
      <c r="AH870" s="175"/>
    </row>
    <row r="871" spans="17:34">
      <c r="Q871" s="175"/>
      <c r="R871" s="175"/>
      <c r="S871" s="175"/>
      <c r="T871" s="175"/>
      <c r="U871" s="175"/>
      <c r="V871" s="175"/>
      <c r="W871" s="175"/>
      <c r="X871" s="175"/>
      <c r="Y871" s="175"/>
      <c r="Z871" s="175"/>
      <c r="AA871" s="175"/>
      <c r="AB871" s="175"/>
      <c r="AC871" s="175"/>
      <c r="AD871" s="175"/>
      <c r="AE871" s="175"/>
      <c r="AF871" s="175"/>
      <c r="AG871" s="175"/>
      <c r="AH871" s="175"/>
    </row>
    <row r="872" spans="17:34">
      <c r="Q872" s="175"/>
      <c r="R872" s="175"/>
      <c r="S872" s="175"/>
      <c r="T872" s="175"/>
      <c r="U872" s="175"/>
      <c r="V872" s="175"/>
      <c r="W872" s="175"/>
      <c r="X872" s="175"/>
      <c r="Y872" s="175"/>
      <c r="Z872" s="175"/>
      <c r="AA872" s="175"/>
      <c r="AB872" s="175"/>
      <c r="AC872" s="175"/>
      <c r="AD872" s="175"/>
      <c r="AE872" s="175"/>
      <c r="AF872" s="175"/>
      <c r="AG872" s="175"/>
      <c r="AH872" s="175"/>
    </row>
    <row r="873" spans="17:34">
      <c r="Q873" s="175"/>
      <c r="R873" s="175"/>
      <c r="S873" s="175"/>
      <c r="T873" s="175"/>
      <c r="U873" s="175"/>
      <c r="V873" s="175"/>
      <c r="W873" s="175"/>
      <c r="X873" s="175"/>
      <c r="Y873" s="175"/>
      <c r="Z873" s="175"/>
      <c r="AA873" s="175"/>
      <c r="AB873" s="175"/>
      <c r="AC873" s="175"/>
      <c r="AD873" s="175"/>
      <c r="AE873" s="175"/>
      <c r="AF873" s="175"/>
      <c r="AG873" s="175"/>
      <c r="AH873" s="175"/>
    </row>
    <row r="874" spans="17:34">
      <c r="Q874" s="175"/>
      <c r="R874" s="175"/>
      <c r="S874" s="175"/>
      <c r="T874" s="175"/>
      <c r="U874" s="175"/>
      <c r="V874" s="175"/>
      <c r="W874" s="175"/>
      <c r="X874" s="175"/>
      <c r="Y874" s="175"/>
      <c r="Z874" s="175"/>
      <c r="AA874" s="175"/>
      <c r="AB874" s="175"/>
      <c r="AC874" s="175"/>
      <c r="AD874" s="175"/>
      <c r="AE874" s="175"/>
      <c r="AF874" s="175"/>
      <c r="AG874" s="175"/>
      <c r="AH874" s="175"/>
    </row>
    <row r="875" spans="17:34">
      <c r="Q875" s="175"/>
      <c r="R875" s="175"/>
      <c r="S875" s="175"/>
      <c r="T875" s="175"/>
      <c r="U875" s="175"/>
      <c r="V875" s="175"/>
      <c r="W875" s="175"/>
      <c r="X875" s="175"/>
      <c r="Y875" s="175"/>
      <c r="Z875" s="175"/>
      <c r="AA875" s="175"/>
      <c r="AB875" s="175"/>
      <c r="AC875" s="175"/>
      <c r="AD875" s="175"/>
      <c r="AE875" s="175"/>
      <c r="AF875" s="175"/>
      <c r="AG875" s="175"/>
      <c r="AH875" s="175"/>
    </row>
    <row r="876" spans="17:34">
      <c r="Q876" s="175"/>
      <c r="R876" s="175"/>
      <c r="S876" s="175"/>
      <c r="T876" s="175"/>
      <c r="U876" s="175"/>
      <c r="V876" s="175"/>
      <c r="W876" s="175"/>
      <c r="X876" s="175"/>
      <c r="Y876" s="175"/>
      <c r="Z876" s="175"/>
      <c r="AA876" s="175"/>
      <c r="AB876" s="175"/>
      <c r="AC876" s="175"/>
      <c r="AD876" s="175"/>
      <c r="AE876" s="175"/>
      <c r="AF876" s="175"/>
      <c r="AG876" s="175"/>
      <c r="AH876" s="175"/>
    </row>
    <row r="877" spans="17:34">
      <c r="Q877" s="175"/>
      <c r="R877" s="175"/>
      <c r="S877" s="175"/>
      <c r="T877" s="175"/>
      <c r="U877" s="175"/>
      <c r="V877" s="175"/>
      <c r="W877" s="175"/>
      <c r="X877" s="175"/>
      <c r="Y877" s="175"/>
      <c r="Z877" s="175"/>
      <c r="AA877" s="175"/>
      <c r="AB877" s="175"/>
      <c r="AC877" s="175"/>
      <c r="AD877" s="175"/>
      <c r="AE877" s="175"/>
      <c r="AF877" s="175"/>
      <c r="AG877" s="175"/>
      <c r="AH877" s="175"/>
    </row>
    <row r="878" spans="17:34">
      <c r="Q878" s="175"/>
      <c r="R878" s="175"/>
      <c r="S878" s="175"/>
      <c r="T878" s="175"/>
      <c r="U878" s="175"/>
      <c r="V878" s="175"/>
      <c r="W878" s="175"/>
      <c r="X878" s="175"/>
      <c r="Y878" s="175"/>
      <c r="Z878" s="175"/>
      <c r="AA878" s="175"/>
      <c r="AB878" s="175"/>
      <c r="AC878" s="175"/>
      <c r="AD878" s="175"/>
      <c r="AE878" s="175"/>
      <c r="AF878" s="175"/>
      <c r="AG878" s="175"/>
      <c r="AH878" s="175"/>
    </row>
    <row r="879" spans="17:34">
      <c r="Q879" s="175"/>
      <c r="R879" s="175"/>
      <c r="S879" s="175"/>
      <c r="T879" s="175"/>
      <c r="U879" s="175"/>
      <c r="V879" s="175"/>
      <c r="W879" s="175"/>
      <c r="X879" s="175"/>
      <c r="Y879" s="175"/>
      <c r="Z879" s="175"/>
      <c r="AA879" s="175"/>
      <c r="AB879" s="175"/>
      <c r="AC879" s="175"/>
      <c r="AD879" s="175"/>
      <c r="AE879" s="175"/>
      <c r="AF879" s="175"/>
      <c r="AG879" s="175"/>
      <c r="AH879" s="175"/>
    </row>
    <row r="880" spans="17:34">
      <c r="Q880" s="175"/>
      <c r="R880" s="175"/>
      <c r="S880" s="175"/>
      <c r="T880" s="175"/>
      <c r="U880" s="175"/>
      <c r="V880" s="175"/>
      <c r="W880" s="175"/>
      <c r="X880" s="175"/>
      <c r="Y880" s="175"/>
      <c r="Z880" s="175"/>
      <c r="AA880" s="175"/>
      <c r="AB880" s="175"/>
      <c r="AC880" s="175"/>
      <c r="AD880" s="175"/>
      <c r="AE880" s="175"/>
      <c r="AF880" s="175"/>
      <c r="AG880" s="175"/>
      <c r="AH880" s="175"/>
    </row>
    <row r="881" spans="17:34">
      <c r="Q881" s="175"/>
      <c r="R881" s="175"/>
      <c r="S881" s="175"/>
      <c r="T881" s="175"/>
      <c r="U881" s="175"/>
      <c r="V881" s="175"/>
      <c r="W881" s="175"/>
      <c r="X881" s="175"/>
      <c r="Y881" s="175"/>
      <c r="Z881" s="175"/>
      <c r="AA881" s="175"/>
      <c r="AB881" s="175"/>
      <c r="AC881" s="175"/>
      <c r="AD881" s="175"/>
      <c r="AE881" s="175"/>
      <c r="AF881" s="175"/>
      <c r="AG881" s="175"/>
      <c r="AH881" s="175"/>
    </row>
    <row r="882" spans="17:34">
      <c r="Q882" s="175"/>
      <c r="R882" s="175"/>
      <c r="S882" s="175"/>
      <c r="T882" s="175"/>
      <c r="U882" s="175"/>
      <c r="V882" s="175"/>
      <c r="W882" s="175"/>
      <c r="X882" s="175"/>
      <c r="Y882" s="175"/>
      <c r="Z882" s="175"/>
      <c r="AA882" s="175"/>
      <c r="AB882" s="175"/>
      <c r="AC882" s="175"/>
      <c r="AD882" s="175"/>
      <c r="AE882" s="175"/>
      <c r="AF882" s="175"/>
      <c r="AG882" s="175"/>
      <c r="AH882" s="175"/>
    </row>
    <row r="883" spans="17:34">
      <c r="Q883" s="175"/>
      <c r="R883" s="175"/>
      <c r="S883" s="175"/>
      <c r="T883" s="175"/>
      <c r="U883" s="175"/>
      <c r="V883" s="175"/>
      <c r="W883" s="175"/>
      <c r="X883" s="175"/>
      <c r="Y883" s="175"/>
      <c r="Z883" s="175"/>
      <c r="AA883" s="175"/>
      <c r="AB883" s="175"/>
      <c r="AC883" s="175"/>
      <c r="AD883" s="175"/>
      <c r="AE883" s="175"/>
      <c r="AF883" s="175"/>
      <c r="AG883" s="175"/>
      <c r="AH883" s="175"/>
    </row>
    <row r="884" spans="17:34">
      <c r="Q884" s="175"/>
      <c r="R884" s="175"/>
      <c r="S884" s="175"/>
      <c r="T884" s="175"/>
      <c r="U884" s="175"/>
      <c r="V884" s="175"/>
      <c r="W884" s="175"/>
      <c r="X884" s="175"/>
      <c r="Y884" s="175"/>
      <c r="Z884" s="175"/>
      <c r="AA884" s="175"/>
      <c r="AB884" s="175"/>
      <c r="AC884" s="175"/>
      <c r="AD884" s="175"/>
      <c r="AE884" s="175"/>
      <c r="AF884" s="175"/>
      <c r="AG884" s="175"/>
      <c r="AH884" s="175"/>
    </row>
    <row r="885" spans="17:34">
      <c r="Q885" s="175"/>
      <c r="R885" s="175"/>
      <c r="S885" s="175"/>
      <c r="T885" s="175"/>
      <c r="U885" s="175"/>
      <c r="V885" s="175"/>
      <c r="W885" s="175"/>
      <c r="X885" s="175"/>
      <c r="Y885" s="175"/>
      <c r="Z885" s="175"/>
      <c r="AA885" s="175"/>
      <c r="AB885" s="175"/>
      <c r="AC885" s="175"/>
      <c r="AD885" s="175"/>
      <c r="AE885" s="175"/>
      <c r="AF885" s="175"/>
      <c r="AG885" s="175"/>
      <c r="AH885" s="175"/>
    </row>
    <row r="886" spans="17:34">
      <c r="Q886" s="175"/>
      <c r="R886" s="175"/>
      <c r="S886" s="175"/>
      <c r="T886" s="175"/>
      <c r="U886" s="175"/>
      <c r="V886" s="175"/>
      <c r="W886" s="175"/>
      <c r="X886" s="175"/>
      <c r="Y886" s="175"/>
      <c r="Z886" s="175"/>
      <c r="AA886" s="175"/>
      <c r="AB886" s="175"/>
      <c r="AC886" s="175"/>
      <c r="AD886" s="175"/>
      <c r="AE886" s="175"/>
      <c r="AF886" s="175"/>
      <c r="AG886" s="175"/>
      <c r="AH886" s="175"/>
    </row>
    <row r="887" spans="17:34">
      <c r="Q887" s="175"/>
      <c r="R887" s="175"/>
      <c r="S887" s="175"/>
      <c r="T887" s="175"/>
      <c r="U887" s="175"/>
      <c r="V887" s="175"/>
      <c r="W887" s="175"/>
      <c r="X887" s="175"/>
      <c r="Y887" s="175"/>
      <c r="Z887" s="175"/>
      <c r="AA887" s="175"/>
      <c r="AB887" s="175"/>
      <c r="AC887" s="175"/>
      <c r="AD887" s="175"/>
      <c r="AE887" s="175"/>
      <c r="AF887" s="175"/>
      <c r="AG887" s="175"/>
      <c r="AH887" s="175"/>
    </row>
    <row r="888" spans="17:34">
      <c r="Q888" s="175"/>
      <c r="R888" s="175"/>
      <c r="S888" s="175"/>
      <c r="T888" s="175"/>
      <c r="U888" s="175"/>
      <c r="V888" s="175"/>
      <c r="W888" s="175"/>
      <c r="X888" s="175"/>
      <c r="Y888" s="175"/>
      <c r="Z888" s="175"/>
      <c r="AA888" s="175"/>
      <c r="AB888" s="175"/>
      <c r="AC888" s="175"/>
      <c r="AD888" s="175"/>
      <c r="AE888" s="175"/>
      <c r="AF888" s="175"/>
      <c r="AG888" s="175"/>
      <c r="AH888" s="175"/>
    </row>
    <row r="889" spans="17:34">
      <c r="Q889" s="175"/>
      <c r="R889" s="175"/>
      <c r="S889" s="175"/>
      <c r="T889" s="175"/>
      <c r="U889" s="175"/>
      <c r="V889" s="175"/>
      <c r="W889" s="175"/>
      <c r="X889" s="175"/>
      <c r="Y889" s="175"/>
      <c r="Z889" s="175"/>
      <c r="AA889" s="175"/>
      <c r="AB889" s="175"/>
      <c r="AC889" s="175"/>
      <c r="AD889" s="175"/>
      <c r="AE889" s="175"/>
      <c r="AF889" s="175"/>
      <c r="AG889" s="175"/>
      <c r="AH889" s="175"/>
    </row>
    <row r="890" spans="17:34">
      <c r="Q890" s="175"/>
      <c r="R890" s="175"/>
      <c r="S890" s="175"/>
      <c r="T890" s="175"/>
      <c r="U890" s="175"/>
      <c r="V890" s="175"/>
      <c r="W890" s="175"/>
      <c r="X890" s="175"/>
      <c r="Y890" s="175"/>
      <c r="Z890" s="175"/>
      <c r="AA890" s="175"/>
      <c r="AB890" s="175"/>
      <c r="AC890" s="175"/>
      <c r="AD890" s="175"/>
      <c r="AE890" s="175"/>
      <c r="AF890" s="175"/>
      <c r="AG890" s="175"/>
      <c r="AH890" s="175"/>
    </row>
    <row r="891" spans="17:34">
      <c r="Q891" s="175"/>
      <c r="R891" s="175"/>
      <c r="S891" s="175"/>
      <c r="T891" s="175"/>
      <c r="U891" s="175"/>
      <c r="V891" s="175"/>
      <c r="W891" s="175"/>
      <c r="X891" s="175"/>
      <c r="Y891" s="175"/>
      <c r="Z891" s="175"/>
      <c r="AA891" s="175"/>
      <c r="AB891" s="175"/>
      <c r="AC891" s="175"/>
      <c r="AD891" s="175"/>
      <c r="AE891" s="175"/>
      <c r="AF891" s="175"/>
      <c r="AG891" s="175"/>
      <c r="AH891" s="175"/>
    </row>
    <row r="892" spans="17:34">
      <c r="Q892" s="175"/>
      <c r="R892" s="175"/>
      <c r="S892" s="175"/>
      <c r="T892" s="175"/>
      <c r="U892" s="175"/>
      <c r="V892" s="175"/>
      <c r="W892" s="175"/>
      <c r="X892" s="175"/>
      <c r="Y892" s="175"/>
      <c r="Z892" s="175"/>
      <c r="AA892" s="175"/>
      <c r="AB892" s="175"/>
      <c r="AC892" s="175"/>
      <c r="AD892" s="175"/>
      <c r="AE892" s="175"/>
      <c r="AF892" s="175"/>
      <c r="AG892" s="175"/>
      <c r="AH892" s="175"/>
    </row>
    <row r="893" spans="17:34">
      <c r="Q893" s="175"/>
      <c r="R893" s="175"/>
      <c r="S893" s="175"/>
      <c r="T893" s="175"/>
      <c r="U893" s="175"/>
      <c r="V893" s="175"/>
      <c r="W893" s="175"/>
      <c r="X893" s="175"/>
      <c r="Y893" s="175"/>
      <c r="Z893" s="175"/>
      <c r="AA893" s="175"/>
      <c r="AB893" s="175"/>
      <c r="AC893" s="175"/>
      <c r="AD893" s="175"/>
      <c r="AE893" s="175"/>
      <c r="AF893" s="175"/>
      <c r="AG893" s="175"/>
      <c r="AH893" s="175"/>
    </row>
    <row r="894" spans="17:34">
      <c r="Q894" s="175"/>
      <c r="R894" s="175"/>
      <c r="S894" s="175"/>
      <c r="T894" s="175"/>
      <c r="U894" s="175"/>
      <c r="V894" s="175"/>
      <c r="W894" s="175"/>
      <c r="X894" s="175"/>
      <c r="Y894" s="175"/>
      <c r="Z894" s="175"/>
      <c r="AA894" s="175"/>
      <c r="AB894" s="175"/>
      <c r="AC894" s="175"/>
      <c r="AD894" s="175"/>
      <c r="AE894" s="175"/>
      <c r="AF894" s="175"/>
      <c r="AG894" s="175"/>
      <c r="AH894" s="175"/>
    </row>
    <row r="895" spans="17:34">
      <c r="Q895" s="175"/>
      <c r="R895" s="175"/>
      <c r="S895" s="175"/>
      <c r="T895" s="175"/>
      <c r="U895" s="175"/>
      <c r="V895" s="175"/>
      <c r="W895" s="175"/>
      <c r="X895" s="175"/>
      <c r="Y895" s="175"/>
      <c r="Z895" s="175"/>
      <c r="AA895" s="175"/>
      <c r="AB895" s="175"/>
      <c r="AC895" s="175"/>
      <c r="AD895" s="175"/>
      <c r="AE895" s="175"/>
      <c r="AF895" s="175"/>
      <c r="AG895" s="175"/>
      <c r="AH895" s="175"/>
    </row>
    <row r="896" spans="17:34">
      <c r="Q896" s="175"/>
      <c r="R896" s="175"/>
      <c r="S896" s="175"/>
      <c r="T896" s="175"/>
      <c r="U896" s="175"/>
      <c r="V896" s="175"/>
      <c r="W896" s="175"/>
      <c r="X896" s="175"/>
      <c r="Y896" s="175"/>
      <c r="Z896" s="175"/>
      <c r="AA896" s="175"/>
      <c r="AB896" s="175"/>
      <c r="AC896" s="175"/>
      <c r="AD896" s="175"/>
      <c r="AE896" s="175"/>
      <c r="AF896" s="175"/>
      <c r="AG896" s="175"/>
      <c r="AH896" s="175"/>
    </row>
    <row r="897" spans="17:34">
      <c r="Q897" s="175"/>
      <c r="R897" s="175"/>
      <c r="S897" s="175"/>
      <c r="T897" s="175"/>
      <c r="U897" s="175"/>
      <c r="V897" s="175"/>
      <c r="W897" s="175"/>
      <c r="X897" s="175"/>
      <c r="Y897" s="175"/>
      <c r="Z897" s="175"/>
      <c r="AA897" s="175"/>
      <c r="AB897" s="175"/>
      <c r="AC897" s="175"/>
      <c r="AD897" s="175"/>
      <c r="AE897" s="175"/>
      <c r="AF897" s="175"/>
      <c r="AG897" s="175"/>
      <c r="AH897" s="175"/>
    </row>
    <row r="898" spans="17:34">
      <c r="Q898" s="175"/>
      <c r="R898" s="175"/>
      <c r="S898" s="175"/>
      <c r="T898" s="175"/>
      <c r="U898" s="175"/>
      <c r="V898" s="175"/>
      <c r="W898" s="175"/>
      <c r="X898" s="175"/>
      <c r="Y898" s="175"/>
      <c r="Z898" s="175"/>
      <c r="AA898" s="175"/>
      <c r="AB898" s="175"/>
      <c r="AC898" s="175"/>
      <c r="AD898" s="175"/>
      <c r="AE898" s="175"/>
      <c r="AF898" s="175"/>
      <c r="AG898" s="175"/>
      <c r="AH898" s="175"/>
    </row>
    <row r="899" spans="17:34">
      <c r="Q899" s="175"/>
      <c r="R899" s="175"/>
      <c r="S899" s="175"/>
      <c r="T899" s="175"/>
      <c r="U899" s="175"/>
      <c r="V899" s="175"/>
      <c r="W899" s="175"/>
      <c r="X899" s="175"/>
      <c r="Y899" s="175"/>
      <c r="Z899" s="175"/>
      <c r="AA899" s="175"/>
      <c r="AB899" s="175"/>
      <c r="AC899" s="175"/>
      <c r="AD899" s="175"/>
      <c r="AE899" s="175"/>
      <c r="AF899" s="175"/>
      <c r="AG899" s="175"/>
      <c r="AH899" s="175"/>
    </row>
    <row r="900" spans="17:34">
      <c r="Q900" s="175"/>
      <c r="R900" s="175"/>
      <c r="S900" s="175"/>
      <c r="T900" s="175"/>
      <c r="U900" s="175"/>
      <c r="V900" s="175"/>
      <c r="W900" s="175"/>
      <c r="X900" s="175"/>
      <c r="Y900" s="175"/>
      <c r="Z900" s="175"/>
      <c r="AA900" s="175"/>
      <c r="AB900" s="175"/>
      <c r="AC900" s="175"/>
      <c r="AD900" s="175"/>
      <c r="AE900" s="175"/>
      <c r="AF900" s="175"/>
      <c r="AG900" s="175"/>
      <c r="AH900" s="175"/>
    </row>
    <row r="901" spans="17:34">
      <c r="Q901" s="175"/>
      <c r="R901" s="175"/>
      <c r="S901" s="175"/>
      <c r="T901" s="175"/>
      <c r="U901" s="175"/>
      <c r="V901" s="175"/>
      <c r="W901" s="175"/>
      <c r="X901" s="175"/>
      <c r="Y901" s="175"/>
      <c r="Z901" s="175"/>
      <c r="AA901" s="175"/>
      <c r="AB901" s="175"/>
      <c r="AC901" s="175"/>
      <c r="AD901" s="175"/>
      <c r="AE901" s="175"/>
      <c r="AF901" s="175"/>
      <c r="AG901" s="175"/>
      <c r="AH901" s="175"/>
    </row>
    <row r="902" spans="17:34">
      <c r="Q902" s="175"/>
      <c r="R902" s="175"/>
      <c r="S902" s="175"/>
      <c r="T902" s="175"/>
      <c r="U902" s="175"/>
      <c r="V902" s="175"/>
      <c r="W902" s="175"/>
      <c r="X902" s="175"/>
      <c r="Y902" s="175"/>
      <c r="Z902" s="175"/>
      <c r="AA902" s="175"/>
      <c r="AB902" s="175"/>
      <c r="AC902" s="175"/>
      <c r="AD902" s="175"/>
      <c r="AE902" s="175"/>
      <c r="AF902" s="175"/>
      <c r="AG902" s="175"/>
      <c r="AH902" s="175"/>
    </row>
    <row r="903" spans="17:34">
      <c r="Q903" s="175"/>
      <c r="R903" s="175"/>
      <c r="S903" s="175"/>
      <c r="T903" s="175"/>
      <c r="U903" s="175"/>
      <c r="V903" s="175"/>
      <c r="W903" s="175"/>
      <c r="X903" s="175"/>
      <c r="Y903" s="175"/>
      <c r="Z903" s="175"/>
      <c r="AA903" s="175"/>
      <c r="AB903" s="175"/>
      <c r="AC903" s="175"/>
      <c r="AD903" s="175"/>
      <c r="AE903" s="175"/>
      <c r="AF903" s="175"/>
      <c r="AG903" s="175"/>
      <c r="AH903" s="175"/>
    </row>
    <row r="904" spans="17:34">
      <c r="Q904" s="175"/>
      <c r="R904" s="175"/>
      <c r="S904" s="175"/>
      <c r="T904" s="175"/>
      <c r="U904" s="175"/>
      <c r="V904" s="175"/>
      <c r="W904" s="175"/>
      <c r="X904" s="175"/>
      <c r="Y904" s="175"/>
      <c r="Z904" s="175"/>
      <c r="AA904" s="175"/>
      <c r="AB904" s="175"/>
      <c r="AC904" s="175"/>
      <c r="AD904" s="175"/>
      <c r="AE904" s="175"/>
      <c r="AF904" s="175"/>
      <c r="AG904" s="175"/>
      <c r="AH904" s="175"/>
    </row>
    <row r="905" spans="17:34">
      <c r="Q905" s="175"/>
      <c r="R905" s="175"/>
      <c r="S905" s="175"/>
      <c r="T905" s="175"/>
      <c r="U905" s="175"/>
      <c r="V905" s="175"/>
      <c r="W905" s="175"/>
      <c r="X905" s="175"/>
      <c r="Y905" s="175"/>
      <c r="Z905" s="175"/>
      <c r="AA905" s="175"/>
      <c r="AB905" s="175"/>
      <c r="AC905" s="175"/>
      <c r="AD905" s="175"/>
      <c r="AE905" s="175"/>
      <c r="AF905" s="175"/>
      <c r="AG905" s="175"/>
      <c r="AH905" s="175"/>
    </row>
    <row r="906" spans="17:34">
      <c r="Q906" s="175"/>
      <c r="R906" s="175"/>
      <c r="S906" s="175"/>
      <c r="T906" s="175"/>
      <c r="U906" s="175"/>
      <c r="V906" s="175"/>
      <c r="W906" s="175"/>
      <c r="X906" s="175"/>
      <c r="Y906" s="175"/>
      <c r="Z906" s="175"/>
      <c r="AA906" s="175"/>
      <c r="AB906" s="175"/>
      <c r="AC906" s="175"/>
      <c r="AD906" s="175"/>
      <c r="AE906" s="175"/>
      <c r="AF906" s="175"/>
      <c r="AG906" s="175"/>
      <c r="AH906" s="175"/>
    </row>
    <row r="907" spans="17:34">
      <c r="Q907" s="175"/>
      <c r="R907" s="175"/>
      <c r="S907" s="175"/>
      <c r="T907" s="175"/>
      <c r="U907" s="175"/>
      <c r="V907" s="175"/>
      <c r="W907" s="175"/>
      <c r="X907" s="175"/>
      <c r="Y907" s="175"/>
      <c r="Z907" s="175"/>
      <c r="AA907" s="175"/>
      <c r="AB907" s="175"/>
      <c r="AC907" s="175"/>
      <c r="AD907" s="175"/>
      <c r="AE907" s="175"/>
      <c r="AF907" s="175"/>
      <c r="AG907" s="175"/>
      <c r="AH907" s="175"/>
    </row>
    <row r="908" spans="17:34">
      <c r="Q908" s="175"/>
      <c r="R908" s="175"/>
      <c r="S908" s="175"/>
      <c r="T908" s="175"/>
      <c r="U908" s="175"/>
      <c r="V908" s="175"/>
      <c r="W908" s="175"/>
      <c r="X908" s="175"/>
      <c r="Y908" s="175"/>
      <c r="Z908" s="175"/>
      <c r="AA908" s="175"/>
      <c r="AB908" s="175"/>
      <c r="AC908" s="175"/>
      <c r="AD908" s="175"/>
      <c r="AE908" s="175"/>
      <c r="AF908" s="175"/>
      <c r="AG908" s="175"/>
      <c r="AH908" s="175"/>
    </row>
    <row r="909" spans="17:34">
      <c r="Q909" s="175"/>
      <c r="R909" s="175"/>
      <c r="S909" s="175"/>
      <c r="T909" s="175"/>
      <c r="U909" s="175"/>
      <c r="V909" s="175"/>
      <c r="W909" s="175"/>
      <c r="X909" s="175"/>
      <c r="Y909" s="175"/>
      <c r="Z909" s="175"/>
      <c r="AA909" s="175"/>
      <c r="AB909" s="175"/>
      <c r="AC909" s="175"/>
      <c r="AD909" s="175"/>
      <c r="AE909" s="175"/>
      <c r="AF909" s="175"/>
      <c r="AG909" s="175"/>
      <c r="AH909" s="175"/>
    </row>
    <row r="910" spans="17:34">
      <c r="Q910" s="175"/>
      <c r="R910" s="175"/>
      <c r="S910" s="175"/>
      <c r="T910" s="175"/>
      <c r="U910" s="175"/>
      <c r="V910" s="175"/>
      <c r="W910" s="175"/>
      <c r="X910" s="175"/>
      <c r="Y910" s="175"/>
      <c r="Z910" s="175"/>
      <c r="AA910" s="175"/>
      <c r="AB910" s="175"/>
      <c r="AC910" s="175"/>
      <c r="AD910" s="175"/>
      <c r="AE910" s="175"/>
      <c r="AF910" s="175"/>
      <c r="AG910" s="175"/>
      <c r="AH910" s="175"/>
    </row>
    <row r="911" spans="17:34">
      <c r="Q911" s="175"/>
      <c r="R911" s="175"/>
      <c r="S911" s="175"/>
      <c r="T911" s="175"/>
      <c r="U911" s="175"/>
      <c r="V911" s="175"/>
      <c r="W911" s="175"/>
      <c r="X911" s="175"/>
      <c r="Y911" s="175"/>
      <c r="Z911" s="175"/>
      <c r="AA911" s="175"/>
      <c r="AB911" s="175"/>
      <c r="AC911" s="175"/>
      <c r="AD911" s="175"/>
      <c r="AE911" s="175"/>
      <c r="AF911" s="175"/>
      <c r="AG911" s="175"/>
      <c r="AH911" s="175"/>
    </row>
    <row r="912" spans="17:34">
      <c r="Q912" s="175"/>
      <c r="R912" s="175"/>
      <c r="S912" s="175"/>
      <c r="T912" s="175"/>
      <c r="U912" s="175"/>
      <c r="V912" s="175"/>
      <c r="W912" s="175"/>
      <c r="X912" s="175"/>
      <c r="Y912" s="175"/>
      <c r="Z912" s="175"/>
      <c r="AA912" s="175"/>
      <c r="AB912" s="175"/>
      <c r="AC912" s="175"/>
      <c r="AD912" s="175"/>
      <c r="AE912" s="175"/>
      <c r="AF912" s="175"/>
      <c r="AG912" s="175"/>
      <c r="AH912" s="175"/>
    </row>
    <row r="913" spans="17:34">
      <c r="Q913" s="175"/>
      <c r="R913" s="175"/>
      <c r="S913" s="175"/>
      <c r="T913" s="175"/>
      <c r="U913" s="175"/>
      <c r="V913" s="175"/>
      <c r="W913" s="175"/>
      <c r="X913" s="175"/>
      <c r="Y913" s="175"/>
      <c r="Z913" s="175"/>
      <c r="AA913" s="175"/>
      <c r="AB913" s="175"/>
      <c r="AC913" s="175"/>
      <c r="AD913" s="175"/>
      <c r="AE913" s="175"/>
      <c r="AF913" s="175"/>
      <c r="AG913" s="175"/>
      <c r="AH913" s="175"/>
    </row>
    <row r="914" spans="17:34">
      <c r="Q914" s="175"/>
      <c r="R914" s="175"/>
      <c r="S914" s="175"/>
      <c r="T914" s="175"/>
      <c r="U914" s="175"/>
      <c r="V914" s="175"/>
      <c r="W914" s="175"/>
      <c r="X914" s="175"/>
      <c r="Y914" s="175"/>
      <c r="Z914" s="175"/>
      <c r="AA914" s="175"/>
      <c r="AB914" s="175"/>
      <c r="AC914" s="175"/>
      <c r="AD914" s="175"/>
      <c r="AE914" s="175"/>
      <c r="AF914" s="175"/>
      <c r="AG914" s="175"/>
      <c r="AH914" s="175"/>
    </row>
    <row r="915" spans="17:34">
      <c r="Q915" s="175"/>
      <c r="R915" s="175"/>
      <c r="S915" s="175"/>
      <c r="T915" s="175"/>
      <c r="U915" s="175"/>
      <c r="V915" s="175"/>
      <c r="W915" s="175"/>
      <c r="X915" s="175"/>
      <c r="Y915" s="175"/>
      <c r="Z915" s="175"/>
      <c r="AA915" s="175"/>
      <c r="AB915" s="175"/>
      <c r="AC915" s="175"/>
      <c r="AD915" s="175"/>
      <c r="AE915" s="175"/>
      <c r="AF915" s="175"/>
      <c r="AG915" s="175"/>
      <c r="AH915" s="175"/>
    </row>
    <row r="916" spans="17:34">
      <c r="Q916" s="175"/>
      <c r="R916" s="175"/>
      <c r="S916" s="175"/>
      <c r="T916" s="175"/>
      <c r="U916" s="175"/>
      <c r="V916" s="175"/>
      <c r="W916" s="175"/>
      <c r="X916" s="175"/>
      <c r="Y916" s="175"/>
      <c r="Z916" s="175"/>
      <c r="AA916" s="175"/>
      <c r="AB916" s="175"/>
      <c r="AC916" s="175"/>
      <c r="AD916" s="175"/>
      <c r="AE916" s="175"/>
      <c r="AF916" s="175"/>
      <c r="AG916" s="175"/>
      <c r="AH916" s="175"/>
    </row>
    <row r="917" spans="17:34">
      <c r="Q917" s="175"/>
      <c r="R917" s="175"/>
      <c r="S917" s="175"/>
      <c r="T917" s="175"/>
      <c r="U917" s="175"/>
      <c r="V917" s="175"/>
      <c r="W917" s="175"/>
      <c r="X917" s="175"/>
      <c r="Y917" s="175"/>
      <c r="Z917" s="175"/>
      <c r="AA917" s="175"/>
      <c r="AB917" s="175"/>
      <c r="AC917" s="175"/>
      <c r="AD917" s="175"/>
      <c r="AE917" s="175"/>
      <c r="AF917" s="175"/>
      <c r="AG917" s="175"/>
      <c r="AH917" s="175"/>
    </row>
    <row r="918" spans="17:34">
      <c r="Q918" s="175"/>
      <c r="R918" s="175"/>
      <c r="S918" s="175"/>
      <c r="T918" s="175"/>
      <c r="U918" s="175"/>
      <c r="V918" s="175"/>
      <c r="W918" s="175"/>
      <c r="X918" s="175"/>
      <c r="Y918" s="175"/>
      <c r="Z918" s="175"/>
      <c r="AA918" s="175"/>
      <c r="AB918" s="175"/>
      <c r="AC918" s="175"/>
      <c r="AD918" s="175"/>
      <c r="AE918" s="175"/>
      <c r="AF918" s="175"/>
      <c r="AG918" s="175"/>
      <c r="AH918" s="175"/>
    </row>
    <row r="919" spans="17:34">
      <c r="Q919" s="175"/>
      <c r="R919" s="175"/>
      <c r="S919" s="175"/>
      <c r="T919" s="175"/>
      <c r="U919" s="175"/>
      <c r="V919" s="175"/>
      <c r="W919" s="175"/>
      <c r="X919" s="175"/>
      <c r="Y919" s="175"/>
      <c r="Z919" s="175"/>
      <c r="AA919" s="175"/>
      <c r="AB919" s="175"/>
      <c r="AC919" s="175"/>
      <c r="AD919" s="175"/>
      <c r="AE919" s="175"/>
      <c r="AF919" s="175"/>
      <c r="AG919" s="175"/>
      <c r="AH919" s="175"/>
    </row>
    <row r="920" spans="17:34">
      <c r="Q920" s="175"/>
      <c r="R920" s="175"/>
      <c r="S920" s="175"/>
      <c r="T920" s="175"/>
      <c r="U920" s="175"/>
      <c r="V920" s="175"/>
      <c r="W920" s="175"/>
      <c r="X920" s="175"/>
      <c r="Y920" s="175"/>
      <c r="Z920" s="175"/>
      <c r="AA920" s="175"/>
      <c r="AB920" s="175"/>
      <c r="AC920" s="175"/>
      <c r="AD920" s="175"/>
      <c r="AE920" s="175"/>
      <c r="AF920" s="175"/>
      <c r="AG920" s="175"/>
      <c r="AH920" s="175"/>
    </row>
    <row r="921" spans="17:34">
      <c r="Q921" s="175"/>
      <c r="R921" s="175"/>
      <c r="S921" s="175"/>
      <c r="T921" s="175"/>
      <c r="U921" s="175"/>
      <c r="V921" s="175"/>
      <c r="W921" s="175"/>
      <c r="X921" s="175"/>
      <c r="Y921" s="175"/>
      <c r="Z921" s="175"/>
      <c r="AA921" s="175"/>
      <c r="AB921" s="175"/>
      <c r="AC921" s="175"/>
      <c r="AD921" s="175"/>
      <c r="AE921" s="175"/>
      <c r="AF921" s="175"/>
      <c r="AG921" s="175"/>
      <c r="AH921" s="175"/>
    </row>
    <row r="922" spans="17:34">
      <c r="Q922" s="175"/>
      <c r="R922" s="175"/>
      <c r="S922" s="175"/>
      <c r="T922" s="175"/>
      <c r="U922" s="175"/>
      <c r="V922" s="175"/>
      <c r="W922" s="175"/>
      <c r="X922" s="175"/>
      <c r="Y922" s="175"/>
      <c r="Z922" s="175"/>
      <c r="AA922" s="175"/>
      <c r="AB922" s="175"/>
      <c r="AC922" s="175"/>
      <c r="AD922" s="175"/>
      <c r="AE922" s="175"/>
      <c r="AF922" s="175"/>
      <c r="AG922" s="175"/>
      <c r="AH922" s="175"/>
    </row>
    <row r="923" spans="17:34">
      <c r="Q923" s="175"/>
      <c r="R923" s="175"/>
      <c r="S923" s="175"/>
      <c r="T923" s="175"/>
      <c r="U923" s="175"/>
      <c r="V923" s="175"/>
      <c r="W923" s="175"/>
      <c r="X923" s="175"/>
      <c r="Y923" s="175"/>
      <c r="Z923" s="175"/>
      <c r="AA923" s="175"/>
      <c r="AB923" s="175"/>
      <c r="AC923" s="175"/>
      <c r="AD923" s="175"/>
      <c r="AE923" s="175"/>
      <c r="AF923" s="175"/>
      <c r="AG923" s="175"/>
      <c r="AH923" s="175"/>
    </row>
    <row r="924" spans="17:34">
      <c r="Q924" s="175"/>
      <c r="R924" s="175"/>
      <c r="S924" s="175"/>
      <c r="T924" s="175"/>
      <c r="U924" s="175"/>
      <c r="V924" s="175"/>
      <c r="W924" s="175"/>
      <c r="X924" s="175"/>
      <c r="Y924" s="175"/>
      <c r="Z924" s="175"/>
      <c r="AA924" s="175"/>
      <c r="AB924" s="175"/>
      <c r="AC924" s="175"/>
      <c r="AD924" s="175"/>
      <c r="AE924" s="175"/>
      <c r="AF924" s="175"/>
      <c r="AG924" s="175"/>
      <c r="AH924" s="175"/>
    </row>
    <row r="925" spans="17:34">
      <c r="Q925" s="175"/>
      <c r="R925" s="175"/>
      <c r="S925" s="175"/>
      <c r="T925" s="175"/>
      <c r="U925" s="175"/>
      <c r="V925" s="175"/>
      <c r="W925" s="175"/>
      <c r="X925" s="175"/>
      <c r="Y925" s="175"/>
      <c r="Z925" s="175"/>
      <c r="AA925" s="175"/>
      <c r="AB925" s="175"/>
      <c r="AC925" s="175"/>
      <c r="AD925" s="175"/>
      <c r="AE925" s="175"/>
      <c r="AF925" s="175"/>
      <c r="AG925" s="175"/>
      <c r="AH925" s="175"/>
    </row>
    <row r="926" spans="17:34">
      <c r="Q926" s="175"/>
      <c r="R926" s="175"/>
      <c r="S926" s="175"/>
      <c r="T926" s="175"/>
      <c r="U926" s="175"/>
      <c r="V926" s="175"/>
      <c r="W926" s="175"/>
      <c r="X926" s="175"/>
      <c r="Y926" s="175"/>
      <c r="Z926" s="175"/>
      <c r="AA926" s="175"/>
      <c r="AB926" s="175"/>
      <c r="AC926" s="175"/>
      <c r="AD926" s="175"/>
      <c r="AE926" s="175"/>
      <c r="AF926" s="175"/>
      <c r="AG926" s="175"/>
      <c r="AH926" s="175"/>
    </row>
    <row r="927" spans="17:34">
      <c r="Q927" s="175"/>
      <c r="R927" s="175"/>
      <c r="S927" s="175"/>
      <c r="T927" s="175"/>
      <c r="U927" s="175"/>
      <c r="V927" s="175"/>
      <c r="W927" s="175"/>
      <c r="X927" s="175"/>
      <c r="Y927" s="175"/>
      <c r="Z927" s="175"/>
      <c r="AA927" s="175"/>
      <c r="AB927" s="175"/>
      <c r="AC927" s="175"/>
      <c r="AD927" s="175"/>
      <c r="AE927" s="175"/>
      <c r="AF927" s="175"/>
      <c r="AG927" s="175"/>
      <c r="AH927" s="175"/>
    </row>
    <row r="928" spans="17:34">
      <c r="Q928" s="175"/>
      <c r="R928" s="175"/>
      <c r="S928" s="175"/>
      <c r="T928" s="175"/>
      <c r="U928" s="175"/>
      <c r="V928" s="175"/>
      <c r="W928" s="175"/>
      <c r="X928" s="175"/>
      <c r="Y928" s="175"/>
      <c r="Z928" s="175"/>
      <c r="AA928" s="175"/>
      <c r="AB928" s="175"/>
      <c r="AC928" s="175"/>
      <c r="AD928" s="175"/>
      <c r="AE928" s="175"/>
      <c r="AF928" s="175"/>
      <c r="AG928" s="175"/>
      <c r="AH928" s="175"/>
    </row>
    <row r="929" spans="17:34">
      <c r="Q929" s="175"/>
      <c r="R929" s="175"/>
      <c r="S929" s="175"/>
      <c r="T929" s="175"/>
      <c r="U929" s="175"/>
      <c r="V929" s="175"/>
      <c r="W929" s="175"/>
      <c r="X929" s="175"/>
      <c r="Y929" s="175"/>
      <c r="Z929" s="175"/>
      <c r="AA929" s="175"/>
      <c r="AB929" s="175"/>
      <c r="AC929" s="175"/>
      <c r="AD929" s="175"/>
      <c r="AE929" s="175"/>
      <c r="AF929" s="175"/>
      <c r="AG929" s="175"/>
      <c r="AH929" s="175"/>
    </row>
    <row r="930" spans="17:34">
      <c r="Q930" s="175"/>
      <c r="R930" s="175"/>
      <c r="S930" s="175"/>
      <c r="T930" s="175"/>
      <c r="U930" s="175"/>
      <c r="V930" s="175"/>
      <c r="W930" s="175"/>
      <c r="X930" s="175"/>
      <c r="Y930" s="175"/>
      <c r="Z930" s="175"/>
      <c r="AA930" s="175"/>
      <c r="AB930" s="175"/>
      <c r="AC930" s="175"/>
      <c r="AD930" s="175"/>
      <c r="AE930" s="175"/>
      <c r="AF930" s="175"/>
      <c r="AG930" s="175"/>
      <c r="AH930" s="175"/>
    </row>
    <row r="931" spans="17:34">
      <c r="Q931" s="175"/>
      <c r="R931" s="175"/>
      <c r="S931" s="175"/>
      <c r="T931" s="175"/>
      <c r="U931" s="175"/>
      <c r="V931" s="175"/>
      <c r="W931" s="175"/>
      <c r="X931" s="175"/>
      <c r="Y931" s="175"/>
      <c r="Z931" s="175"/>
      <c r="AA931" s="175"/>
      <c r="AB931" s="175"/>
      <c r="AC931" s="175"/>
      <c r="AD931" s="175"/>
      <c r="AE931" s="175"/>
      <c r="AF931" s="175"/>
      <c r="AG931" s="175"/>
      <c r="AH931" s="175"/>
    </row>
    <row r="932" spans="17:34">
      <c r="Q932" s="175"/>
      <c r="R932" s="175"/>
      <c r="S932" s="175"/>
      <c r="T932" s="175"/>
      <c r="U932" s="175"/>
      <c r="V932" s="175"/>
      <c r="W932" s="175"/>
      <c r="X932" s="175"/>
      <c r="Y932" s="175"/>
      <c r="Z932" s="175"/>
      <c r="AA932" s="175"/>
      <c r="AB932" s="175"/>
      <c r="AC932" s="175"/>
      <c r="AD932" s="175"/>
      <c r="AE932" s="175"/>
      <c r="AF932" s="175"/>
      <c r="AG932" s="175"/>
      <c r="AH932" s="175"/>
    </row>
    <row r="933" spans="17:34">
      <c r="Q933" s="175"/>
      <c r="R933" s="175"/>
      <c r="S933" s="175"/>
      <c r="T933" s="175"/>
      <c r="U933" s="175"/>
      <c r="V933" s="175"/>
      <c r="W933" s="175"/>
      <c r="X933" s="175"/>
      <c r="Y933" s="175"/>
      <c r="Z933" s="175"/>
      <c r="AA933" s="175"/>
      <c r="AB933" s="175"/>
      <c r="AC933" s="175"/>
      <c r="AD933" s="175"/>
      <c r="AE933" s="175"/>
      <c r="AF933" s="175"/>
      <c r="AG933" s="175"/>
      <c r="AH933" s="175"/>
    </row>
    <row r="934" spans="17:34">
      <c r="Q934" s="175"/>
      <c r="R934" s="175"/>
      <c r="S934" s="175"/>
      <c r="T934" s="175"/>
      <c r="U934" s="175"/>
      <c r="V934" s="175"/>
      <c r="W934" s="175"/>
      <c r="X934" s="175"/>
      <c r="Y934" s="175"/>
      <c r="Z934" s="175"/>
      <c r="AA934" s="175"/>
      <c r="AB934" s="175"/>
      <c r="AC934" s="175"/>
      <c r="AD934" s="175"/>
      <c r="AE934" s="175"/>
      <c r="AF934" s="175"/>
      <c r="AG934" s="175"/>
      <c r="AH934" s="175"/>
    </row>
    <row r="935" spans="17:34">
      <c r="Q935" s="175"/>
      <c r="R935" s="175"/>
      <c r="S935" s="175"/>
      <c r="T935" s="175"/>
      <c r="U935" s="175"/>
      <c r="V935" s="175"/>
      <c r="W935" s="175"/>
      <c r="X935" s="175"/>
      <c r="Y935" s="175"/>
      <c r="Z935" s="175"/>
      <c r="AA935" s="175"/>
      <c r="AB935" s="175"/>
      <c r="AC935" s="175"/>
      <c r="AD935" s="175"/>
      <c r="AE935" s="175"/>
      <c r="AF935" s="175"/>
      <c r="AG935" s="175"/>
      <c r="AH935" s="175"/>
    </row>
    <row r="936" spans="17:34">
      <c r="Q936" s="175"/>
      <c r="R936" s="175"/>
      <c r="S936" s="175"/>
      <c r="T936" s="175"/>
      <c r="U936" s="175"/>
      <c r="V936" s="175"/>
      <c r="W936" s="175"/>
      <c r="X936" s="175"/>
      <c r="Y936" s="175"/>
      <c r="Z936" s="175"/>
      <c r="AA936" s="175"/>
      <c r="AB936" s="175"/>
      <c r="AC936" s="175"/>
      <c r="AD936" s="175"/>
      <c r="AE936" s="175"/>
      <c r="AF936" s="175"/>
      <c r="AG936" s="175"/>
      <c r="AH936" s="175"/>
    </row>
    <row r="937" spans="17:34">
      <c r="Q937" s="175"/>
      <c r="R937" s="175"/>
      <c r="S937" s="175"/>
      <c r="T937" s="175"/>
      <c r="U937" s="175"/>
      <c r="V937" s="175"/>
      <c r="W937" s="175"/>
      <c r="X937" s="175"/>
      <c r="Y937" s="175"/>
      <c r="Z937" s="175"/>
      <c r="AA937" s="175"/>
      <c r="AB937" s="175"/>
      <c r="AC937" s="175"/>
      <c r="AD937" s="175"/>
      <c r="AE937" s="175"/>
      <c r="AF937" s="175"/>
      <c r="AG937" s="175"/>
      <c r="AH937" s="175"/>
    </row>
    <row r="938" spans="17:34">
      <c r="Q938" s="175"/>
      <c r="R938" s="175"/>
      <c r="S938" s="175"/>
      <c r="T938" s="175"/>
      <c r="U938" s="175"/>
      <c r="V938" s="175"/>
      <c r="W938" s="175"/>
      <c r="X938" s="175"/>
      <c r="Y938" s="175"/>
      <c r="Z938" s="175"/>
      <c r="AA938" s="175"/>
      <c r="AB938" s="175"/>
      <c r="AC938" s="175"/>
      <c r="AD938" s="175"/>
      <c r="AE938" s="175"/>
      <c r="AF938" s="175"/>
      <c r="AG938" s="175"/>
      <c r="AH938" s="175"/>
    </row>
    <row r="939" spans="17:34">
      <c r="Q939" s="175"/>
      <c r="R939" s="175"/>
      <c r="S939" s="175"/>
      <c r="T939" s="175"/>
      <c r="U939" s="175"/>
      <c r="V939" s="175"/>
      <c r="W939" s="175"/>
      <c r="X939" s="175"/>
      <c r="Y939" s="175"/>
      <c r="Z939" s="175"/>
      <c r="AA939" s="175"/>
      <c r="AB939" s="175"/>
      <c r="AC939" s="175"/>
      <c r="AD939" s="175"/>
      <c r="AE939" s="175"/>
      <c r="AF939" s="175"/>
      <c r="AG939" s="175"/>
      <c r="AH939" s="175"/>
    </row>
    <row r="940" spans="17:34">
      <c r="Q940" s="175"/>
      <c r="R940" s="175"/>
      <c r="S940" s="175"/>
      <c r="T940" s="175"/>
      <c r="U940" s="175"/>
      <c r="V940" s="175"/>
      <c r="W940" s="175"/>
      <c r="X940" s="175"/>
      <c r="Y940" s="175"/>
      <c r="Z940" s="175"/>
      <c r="AA940" s="175"/>
      <c r="AB940" s="175"/>
      <c r="AC940" s="175"/>
      <c r="AD940" s="175"/>
      <c r="AE940" s="175"/>
      <c r="AF940" s="175"/>
      <c r="AG940" s="175"/>
      <c r="AH940" s="175"/>
    </row>
    <row r="941" spans="17:34">
      <c r="Q941" s="175"/>
      <c r="R941" s="175"/>
      <c r="S941" s="175"/>
      <c r="T941" s="175"/>
      <c r="U941" s="175"/>
      <c r="V941" s="175"/>
      <c r="W941" s="175"/>
      <c r="X941" s="175"/>
      <c r="Y941" s="175"/>
      <c r="Z941" s="175"/>
      <c r="AA941" s="175"/>
      <c r="AB941" s="175"/>
      <c r="AC941" s="175"/>
      <c r="AD941" s="175"/>
      <c r="AE941" s="175"/>
      <c r="AF941" s="175"/>
      <c r="AG941" s="175"/>
      <c r="AH941" s="175"/>
    </row>
    <row r="942" spans="17:34">
      <c r="Q942" s="175"/>
      <c r="R942" s="175"/>
      <c r="S942" s="175"/>
      <c r="T942" s="175"/>
      <c r="U942" s="175"/>
      <c r="V942" s="175"/>
      <c r="W942" s="175"/>
      <c r="X942" s="175"/>
      <c r="Y942" s="175"/>
      <c r="Z942" s="175"/>
      <c r="AA942" s="175"/>
      <c r="AB942" s="175"/>
      <c r="AC942" s="175"/>
      <c r="AD942" s="175"/>
      <c r="AE942" s="175"/>
      <c r="AF942" s="175"/>
      <c r="AG942" s="175"/>
      <c r="AH942" s="175"/>
    </row>
    <row r="943" spans="17:34">
      <c r="Q943" s="175"/>
      <c r="R943" s="175"/>
      <c r="S943" s="175"/>
      <c r="T943" s="175"/>
      <c r="U943" s="175"/>
      <c r="V943" s="175"/>
      <c r="W943" s="175"/>
      <c r="X943" s="175"/>
      <c r="Y943" s="175"/>
      <c r="Z943" s="175"/>
      <c r="AA943" s="175"/>
      <c r="AB943" s="175"/>
      <c r="AC943" s="175"/>
      <c r="AD943" s="175"/>
      <c r="AE943" s="175"/>
      <c r="AF943" s="175"/>
      <c r="AG943" s="175"/>
      <c r="AH943" s="175"/>
    </row>
    <row r="944" spans="17:34">
      <c r="Q944" s="175"/>
      <c r="R944" s="175"/>
      <c r="S944" s="175"/>
      <c r="T944" s="175"/>
      <c r="U944" s="175"/>
      <c r="V944" s="175"/>
      <c r="W944" s="175"/>
      <c r="X944" s="175"/>
      <c r="Y944" s="175"/>
      <c r="Z944" s="175"/>
      <c r="AA944" s="175"/>
      <c r="AB944" s="175"/>
      <c r="AC944" s="175"/>
      <c r="AD944" s="175"/>
      <c r="AE944" s="175"/>
      <c r="AF944" s="175"/>
      <c r="AG944" s="175"/>
      <c r="AH944" s="175"/>
    </row>
    <row r="945" spans="17:34">
      <c r="Q945" s="175"/>
      <c r="R945" s="175"/>
      <c r="S945" s="175"/>
      <c r="T945" s="175"/>
      <c r="U945" s="175"/>
      <c r="V945" s="175"/>
      <c r="W945" s="175"/>
      <c r="X945" s="175"/>
      <c r="Y945" s="175"/>
      <c r="Z945" s="175"/>
      <c r="AA945" s="175"/>
      <c r="AB945" s="175"/>
      <c r="AC945" s="175"/>
      <c r="AD945" s="175"/>
      <c r="AE945" s="175"/>
      <c r="AF945" s="175"/>
      <c r="AG945" s="175"/>
      <c r="AH945" s="175"/>
    </row>
    <row r="946" spans="17:34">
      <c r="Q946" s="175"/>
      <c r="R946" s="175"/>
      <c r="S946" s="175"/>
      <c r="T946" s="175"/>
      <c r="U946" s="175"/>
      <c r="V946" s="175"/>
      <c r="W946" s="175"/>
      <c r="X946" s="175"/>
      <c r="Y946" s="175"/>
      <c r="Z946" s="175"/>
      <c r="AA946" s="175"/>
      <c r="AB946" s="175"/>
      <c r="AC946" s="175"/>
      <c r="AD946" s="175"/>
      <c r="AE946" s="175"/>
      <c r="AF946" s="175"/>
      <c r="AG946" s="175"/>
      <c r="AH946" s="175"/>
    </row>
    <row r="947" spans="17:34">
      <c r="Q947" s="175"/>
      <c r="R947" s="175"/>
      <c r="S947" s="175"/>
      <c r="T947" s="175"/>
      <c r="U947" s="175"/>
      <c r="V947" s="175"/>
      <c r="W947" s="175"/>
      <c r="X947" s="175"/>
      <c r="Y947" s="175"/>
      <c r="Z947" s="175"/>
      <c r="AA947" s="175"/>
      <c r="AB947" s="175"/>
      <c r="AC947" s="175"/>
      <c r="AD947" s="175"/>
      <c r="AE947" s="175"/>
      <c r="AF947" s="175"/>
      <c r="AG947" s="175"/>
      <c r="AH947" s="175"/>
    </row>
    <row r="948" spans="17:34">
      <c r="Q948" s="175"/>
      <c r="R948" s="175"/>
      <c r="S948" s="175"/>
      <c r="T948" s="175"/>
      <c r="U948" s="175"/>
      <c r="V948" s="175"/>
      <c r="W948" s="175"/>
      <c r="X948" s="175"/>
      <c r="Y948" s="175"/>
      <c r="Z948" s="175"/>
      <c r="AA948" s="175"/>
      <c r="AB948" s="175"/>
      <c r="AC948" s="175"/>
      <c r="AD948" s="175"/>
      <c r="AE948" s="175"/>
      <c r="AF948" s="175"/>
      <c r="AG948" s="175"/>
      <c r="AH948" s="175"/>
    </row>
    <row r="949" spans="17:34">
      <c r="Q949" s="175"/>
      <c r="R949" s="175"/>
      <c r="S949" s="175"/>
      <c r="T949" s="175"/>
      <c r="U949" s="175"/>
      <c r="V949" s="175"/>
      <c r="W949" s="175"/>
      <c r="X949" s="175"/>
      <c r="Y949" s="175"/>
      <c r="Z949" s="175"/>
      <c r="AA949" s="175"/>
      <c r="AB949" s="175"/>
      <c r="AC949" s="175"/>
      <c r="AD949" s="175"/>
      <c r="AE949" s="175"/>
      <c r="AF949" s="175"/>
      <c r="AG949" s="175"/>
      <c r="AH949" s="175"/>
    </row>
    <row r="950" spans="17:34">
      <c r="Q950" s="175"/>
      <c r="R950" s="175"/>
      <c r="S950" s="175"/>
      <c r="T950" s="175"/>
      <c r="U950" s="175"/>
      <c r="V950" s="175"/>
      <c r="W950" s="175"/>
      <c r="X950" s="175"/>
      <c r="Y950" s="175"/>
      <c r="Z950" s="175"/>
      <c r="AA950" s="175"/>
      <c r="AB950" s="175"/>
      <c r="AC950" s="175"/>
      <c r="AD950" s="175"/>
      <c r="AE950" s="175"/>
      <c r="AF950" s="175"/>
      <c r="AG950" s="175"/>
      <c r="AH950" s="175"/>
    </row>
    <row r="951" spans="17:34">
      <c r="Q951" s="175"/>
      <c r="R951" s="175"/>
      <c r="S951" s="175"/>
      <c r="T951" s="175"/>
      <c r="U951" s="175"/>
      <c r="V951" s="175"/>
      <c r="W951" s="175"/>
      <c r="X951" s="175"/>
      <c r="Y951" s="175"/>
      <c r="Z951" s="175"/>
      <c r="AA951" s="175"/>
      <c r="AB951" s="175"/>
      <c r="AC951" s="175"/>
      <c r="AD951" s="175"/>
      <c r="AE951" s="175"/>
      <c r="AF951" s="175"/>
      <c r="AG951" s="175"/>
      <c r="AH951" s="175"/>
    </row>
    <row r="952" spans="17:34">
      <c r="Q952" s="175"/>
      <c r="R952" s="175"/>
      <c r="S952" s="175"/>
      <c r="T952" s="175"/>
      <c r="U952" s="175"/>
      <c r="V952" s="175"/>
      <c r="W952" s="175"/>
      <c r="X952" s="175"/>
      <c r="Y952" s="175"/>
      <c r="Z952" s="175"/>
      <c r="AA952" s="175"/>
      <c r="AB952" s="175"/>
      <c r="AC952" s="175"/>
      <c r="AD952" s="175"/>
      <c r="AE952" s="175"/>
      <c r="AF952" s="175"/>
      <c r="AG952" s="175"/>
      <c r="AH952" s="175"/>
    </row>
    <row r="953" spans="17:34">
      <c r="Q953" s="175"/>
      <c r="R953" s="175"/>
      <c r="S953" s="175"/>
      <c r="T953" s="175"/>
      <c r="U953" s="175"/>
      <c r="V953" s="175"/>
      <c r="W953" s="175"/>
      <c r="X953" s="175"/>
      <c r="Y953" s="175"/>
      <c r="Z953" s="175"/>
      <c r="AA953" s="175"/>
      <c r="AB953" s="175"/>
      <c r="AC953" s="175"/>
      <c r="AD953" s="175"/>
      <c r="AE953" s="175"/>
      <c r="AF953" s="175"/>
      <c r="AG953" s="175"/>
      <c r="AH953" s="175"/>
    </row>
    <row r="954" spans="17:34">
      <c r="Q954" s="175"/>
      <c r="R954" s="175"/>
      <c r="S954" s="175"/>
      <c r="T954" s="175"/>
      <c r="U954" s="175"/>
      <c r="V954" s="175"/>
      <c r="W954" s="175"/>
      <c r="X954" s="175"/>
      <c r="Y954" s="175"/>
      <c r="Z954" s="175"/>
      <c r="AA954" s="175"/>
      <c r="AB954" s="175"/>
      <c r="AC954" s="175"/>
      <c r="AD954" s="175"/>
      <c r="AE954" s="175"/>
      <c r="AF954" s="175"/>
      <c r="AG954" s="175"/>
      <c r="AH954" s="175"/>
    </row>
    <row r="955" spans="17:34">
      <c r="Q955" s="175"/>
      <c r="R955" s="175"/>
      <c r="S955" s="175"/>
      <c r="T955" s="175"/>
      <c r="U955" s="175"/>
      <c r="V955" s="175"/>
      <c r="W955" s="175"/>
      <c r="X955" s="175"/>
      <c r="Y955" s="175"/>
      <c r="Z955" s="175"/>
      <c r="AA955" s="175"/>
      <c r="AB955" s="175"/>
      <c r="AC955" s="175"/>
      <c r="AD955" s="175"/>
      <c r="AE955" s="175"/>
      <c r="AF955" s="175"/>
      <c r="AG955" s="175"/>
      <c r="AH955" s="175"/>
    </row>
    <row r="956" spans="17:34">
      <c r="Q956" s="175"/>
      <c r="R956" s="175"/>
      <c r="S956" s="175"/>
      <c r="T956" s="175"/>
      <c r="U956" s="175"/>
      <c r="V956" s="175"/>
      <c r="W956" s="175"/>
      <c r="X956" s="175"/>
      <c r="Y956" s="175"/>
      <c r="Z956" s="175"/>
      <c r="AA956" s="175"/>
      <c r="AB956" s="175"/>
      <c r="AC956" s="175"/>
      <c r="AD956" s="175"/>
      <c r="AE956" s="175"/>
      <c r="AF956" s="175"/>
      <c r="AG956" s="175"/>
      <c r="AH956" s="175"/>
    </row>
    <row r="957" spans="17:34">
      <c r="Q957" s="175"/>
      <c r="R957" s="175"/>
      <c r="S957" s="175"/>
      <c r="T957" s="175"/>
      <c r="U957" s="175"/>
      <c r="V957" s="175"/>
      <c r="W957" s="175"/>
      <c r="X957" s="175"/>
      <c r="Y957" s="175"/>
      <c r="Z957" s="175"/>
      <c r="AA957" s="175"/>
      <c r="AB957" s="175"/>
      <c r="AC957" s="175"/>
      <c r="AD957" s="175"/>
      <c r="AE957" s="175"/>
      <c r="AF957" s="175"/>
      <c r="AG957" s="175"/>
      <c r="AH957" s="175"/>
    </row>
    <row r="958" spans="17:34">
      <c r="Q958" s="175"/>
      <c r="R958" s="175"/>
      <c r="S958" s="175"/>
      <c r="T958" s="175"/>
      <c r="U958" s="175"/>
      <c r="V958" s="175"/>
      <c r="W958" s="175"/>
      <c r="X958" s="175"/>
      <c r="Y958" s="175"/>
      <c r="Z958" s="175"/>
      <c r="AA958" s="175"/>
      <c r="AB958" s="175"/>
      <c r="AC958" s="175"/>
      <c r="AD958" s="175"/>
      <c r="AE958" s="175"/>
      <c r="AF958" s="175"/>
      <c r="AG958" s="175"/>
      <c r="AH958" s="175"/>
    </row>
    <row r="959" spans="17:34">
      <c r="Q959" s="175"/>
      <c r="R959" s="175"/>
      <c r="S959" s="175"/>
      <c r="T959" s="175"/>
      <c r="U959" s="175"/>
      <c r="V959" s="175"/>
      <c r="W959" s="175"/>
      <c r="X959" s="175"/>
      <c r="Y959" s="175"/>
      <c r="Z959" s="175"/>
      <c r="AA959" s="175"/>
      <c r="AB959" s="175"/>
      <c r="AC959" s="175"/>
      <c r="AD959" s="175"/>
      <c r="AE959" s="175"/>
      <c r="AF959" s="175"/>
      <c r="AG959" s="175"/>
      <c r="AH959" s="175"/>
    </row>
    <row r="960" spans="17:34">
      <c r="Q960" s="175"/>
      <c r="R960" s="175"/>
      <c r="S960" s="175"/>
      <c r="T960" s="175"/>
      <c r="U960" s="175"/>
      <c r="V960" s="175"/>
      <c r="W960" s="175"/>
      <c r="X960" s="175"/>
      <c r="Y960" s="175"/>
      <c r="Z960" s="175"/>
      <c r="AA960" s="175"/>
      <c r="AB960" s="175"/>
      <c r="AC960" s="175"/>
      <c r="AD960" s="175"/>
      <c r="AE960" s="175"/>
      <c r="AF960" s="175"/>
      <c r="AG960" s="175"/>
      <c r="AH960" s="175"/>
    </row>
    <row r="961" spans="17:34">
      <c r="Q961" s="175"/>
      <c r="R961" s="175"/>
      <c r="S961" s="175"/>
      <c r="T961" s="175"/>
      <c r="U961" s="175"/>
      <c r="V961" s="175"/>
      <c r="W961" s="175"/>
      <c r="X961" s="175"/>
      <c r="Y961" s="175"/>
      <c r="Z961" s="175"/>
      <c r="AA961" s="175"/>
      <c r="AB961" s="175"/>
      <c r="AC961" s="175"/>
      <c r="AD961" s="175"/>
      <c r="AE961" s="175"/>
      <c r="AF961" s="175"/>
      <c r="AG961" s="175"/>
      <c r="AH961" s="175"/>
    </row>
    <row r="962" spans="17:34">
      <c r="Q962" s="175"/>
      <c r="R962" s="175"/>
      <c r="S962" s="175"/>
      <c r="T962" s="175"/>
      <c r="U962" s="175"/>
      <c r="V962" s="175"/>
      <c r="W962" s="175"/>
      <c r="X962" s="175"/>
      <c r="Y962" s="175"/>
      <c r="Z962" s="175"/>
      <c r="AA962" s="175"/>
      <c r="AB962" s="175"/>
      <c r="AC962" s="175"/>
      <c r="AD962" s="175"/>
      <c r="AE962" s="175"/>
      <c r="AF962" s="175"/>
      <c r="AG962" s="175"/>
      <c r="AH962" s="175"/>
    </row>
    <row r="963" spans="17:34">
      <c r="Q963" s="175"/>
      <c r="R963" s="175"/>
      <c r="S963" s="175"/>
      <c r="T963" s="175"/>
      <c r="U963" s="175"/>
      <c r="V963" s="175"/>
      <c r="W963" s="175"/>
      <c r="X963" s="175"/>
      <c r="Y963" s="175"/>
      <c r="Z963" s="175"/>
      <c r="AA963" s="175"/>
      <c r="AB963" s="175"/>
      <c r="AC963" s="175"/>
      <c r="AD963" s="175"/>
      <c r="AE963" s="175"/>
      <c r="AF963" s="175"/>
      <c r="AG963" s="175"/>
      <c r="AH963" s="175"/>
    </row>
    <row r="964" spans="17:34">
      <c r="Q964" s="175"/>
      <c r="R964" s="175"/>
      <c r="S964" s="175"/>
      <c r="T964" s="175"/>
      <c r="U964" s="175"/>
      <c r="V964" s="175"/>
      <c r="W964" s="175"/>
      <c r="X964" s="175"/>
      <c r="Y964" s="175"/>
      <c r="Z964" s="175"/>
      <c r="AA964" s="175"/>
      <c r="AB964" s="175"/>
      <c r="AC964" s="175"/>
      <c r="AD964" s="175"/>
      <c r="AE964" s="175"/>
      <c r="AF964" s="175"/>
      <c r="AG964" s="175"/>
      <c r="AH964" s="175"/>
    </row>
    <row r="965" spans="17:34">
      <c r="Q965" s="175"/>
      <c r="R965" s="175"/>
      <c r="S965" s="175"/>
      <c r="T965" s="175"/>
      <c r="U965" s="175"/>
      <c r="V965" s="175"/>
      <c r="W965" s="175"/>
      <c r="X965" s="175"/>
      <c r="Y965" s="175"/>
      <c r="Z965" s="175"/>
      <c r="AA965" s="175"/>
      <c r="AB965" s="175"/>
      <c r="AC965" s="175"/>
      <c r="AD965" s="175"/>
      <c r="AE965" s="175"/>
      <c r="AF965" s="175"/>
      <c r="AG965" s="175"/>
      <c r="AH965" s="175"/>
    </row>
    <row r="966" spans="17:34">
      <c r="Q966" s="175"/>
      <c r="R966" s="175"/>
      <c r="S966" s="175"/>
      <c r="T966" s="175"/>
      <c r="U966" s="175"/>
      <c r="V966" s="175"/>
      <c r="W966" s="175"/>
      <c r="X966" s="175"/>
      <c r="Y966" s="175"/>
      <c r="Z966" s="175"/>
      <c r="AA966" s="175"/>
      <c r="AB966" s="175"/>
      <c r="AC966" s="175"/>
      <c r="AD966" s="175"/>
      <c r="AE966" s="175"/>
      <c r="AF966" s="175"/>
      <c r="AG966" s="175"/>
      <c r="AH966" s="175"/>
    </row>
    <row r="967" spans="17:34">
      <c r="Q967" s="175"/>
      <c r="R967" s="175"/>
      <c r="S967" s="175"/>
      <c r="T967" s="175"/>
      <c r="U967" s="175"/>
      <c r="V967" s="175"/>
      <c r="W967" s="175"/>
      <c r="X967" s="175"/>
      <c r="Y967" s="175"/>
      <c r="Z967" s="175"/>
      <c r="AA967" s="175"/>
      <c r="AB967" s="175"/>
      <c r="AC967" s="175"/>
      <c r="AD967" s="175"/>
      <c r="AE967" s="175"/>
      <c r="AF967" s="175"/>
      <c r="AG967" s="175"/>
      <c r="AH967" s="175"/>
    </row>
    <row r="968" spans="17:34">
      <c r="Q968" s="175"/>
      <c r="R968" s="175"/>
      <c r="S968" s="175"/>
      <c r="T968" s="175"/>
      <c r="U968" s="175"/>
      <c r="V968" s="175"/>
      <c r="W968" s="175"/>
      <c r="X968" s="175"/>
      <c r="Y968" s="175"/>
      <c r="Z968" s="175"/>
      <c r="AA968" s="175"/>
      <c r="AB968" s="175"/>
      <c r="AC968" s="175"/>
      <c r="AD968" s="175"/>
      <c r="AE968" s="175"/>
      <c r="AF968" s="175"/>
      <c r="AG968" s="175"/>
      <c r="AH968" s="175"/>
    </row>
    <row r="969" spans="17:34">
      <c r="Q969" s="175"/>
      <c r="R969" s="175"/>
      <c r="S969" s="175"/>
      <c r="T969" s="175"/>
      <c r="U969" s="175"/>
      <c r="V969" s="175"/>
      <c r="W969" s="175"/>
      <c r="X969" s="175"/>
      <c r="Y969" s="175"/>
      <c r="Z969" s="175"/>
      <c r="AA969" s="175"/>
      <c r="AB969" s="175"/>
      <c r="AC969" s="175"/>
      <c r="AD969" s="175"/>
      <c r="AE969" s="175"/>
      <c r="AF969" s="175"/>
      <c r="AG969" s="175"/>
      <c r="AH969" s="175"/>
    </row>
    <row r="970" spans="17:34">
      <c r="Q970" s="175"/>
      <c r="R970" s="175"/>
      <c r="S970" s="175"/>
      <c r="T970" s="175"/>
      <c r="U970" s="175"/>
      <c r="V970" s="175"/>
      <c r="W970" s="175"/>
      <c r="X970" s="175"/>
      <c r="Y970" s="175"/>
      <c r="Z970" s="175"/>
      <c r="AA970" s="175"/>
      <c r="AB970" s="175"/>
      <c r="AC970" s="175"/>
      <c r="AD970" s="175"/>
      <c r="AE970" s="175"/>
      <c r="AF970" s="175"/>
      <c r="AG970" s="175"/>
      <c r="AH970" s="175"/>
    </row>
    <row r="971" spans="17:34">
      <c r="Q971" s="175"/>
      <c r="R971" s="175"/>
      <c r="S971" s="175"/>
      <c r="T971" s="175"/>
      <c r="U971" s="175"/>
      <c r="V971" s="175"/>
      <c r="W971" s="175"/>
      <c r="X971" s="175"/>
      <c r="Y971" s="175"/>
      <c r="Z971" s="175"/>
      <c r="AA971" s="175"/>
      <c r="AB971" s="175"/>
      <c r="AC971" s="175"/>
      <c r="AD971" s="175"/>
      <c r="AE971" s="175"/>
      <c r="AF971" s="175"/>
      <c r="AG971" s="175"/>
      <c r="AH971" s="175"/>
    </row>
    <row r="972" spans="17:34">
      <c r="Q972" s="175"/>
      <c r="R972" s="175"/>
      <c r="S972" s="175"/>
      <c r="T972" s="175"/>
      <c r="U972" s="175"/>
      <c r="V972" s="175"/>
      <c r="W972" s="175"/>
      <c r="X972" s="175"/>
      <c r="Y972" s="175"/>
      <c r="Z972" s="175"/>
      <c r="AA972" s="175"/>
      <c r="AB972" s="175"/>
      <c r="AC972" s="175"/>
      <c r="AD972" s="175"/>
      <c r="AE972" s="175"/>
      <c r="AF972" s="175"/>
      <c r="AG972" s="175"/>
      <c r="AH972" s="175"/>
    </row>
    <row r="973" spans="17:34">
      <c r="Q973" s="175"/>
      <c r="R973" s="175"/>
      <c r="S973" s="175"/>
      <c r="T973" s="175"/>
      <c r="U973" s="175"/>
      <c r="V973" s="175"/>
      <c r="W973" s="175"/>
      <c r="X973" s="175"/>
      <c r="Y973" s="175"/>
      <c r="Z973" s="175"/>
      <c r="AA973" s="175"/>
      <c r="AB973" s="175"/>
      <c r="AC973" s="175"/>
      <c r="AD973" s="175"/>
      <c r="AE973" s="175"/>
      <c r="AF973" s="175"/>
      <c r="AG973" s="175"/>
      <c r="AH973" s="175"/>
    </row>
    <row r="974" spans="17:34">
      <c r="Q974" s="175"/>
      <c r="R974" s="175"/>
      <c r="S974" s="175"/>
      <c r="T974" s="175"/>
      <c r="U974" s="175"/>
      <c r="V974" s="175"/>
      <c r="W974" s="175"/>
      <c r="X974" s="175"/>
      <c r="Y974" s="175"/>
      <c r="Z974" s="175"/>
      <c r="AA974" s="175"/>
      <c r="AB974" s="175"/>
      <c r="AC974" s="175"/>
      <c r="AD974" s="175"/>
      <c r="AE974" s="175"/>
      <c r="AF974" s="175"/>
      <c r="AG974" s="175"/>
      <c r="AH974" s="175"/>
    </row>
    <row r="975" spans="17:34">
      <c r="Q975" s="175"/>
      <c r="R975" s="175"/>
      <c r="S975" s="175"/>
      <c r="T975" s="175"/>
      <c r="U975" s="175"/>
      <c r="V975" s="175"/>
      <c r="W975" s="175"/>
      <c r="X975" s="175"/>
      <c r="Y975" s="175"/>
      <c r="Z975" s="175"/>
      <c r="AA975" s="175"/>
      <c r="AB975" s="175"/>
      <c r="AC975" s="175"/>
      <c r="AD975" s="175"/>
      <c r="AE975" s="175"/>
      <c r="AF975" s="175"/>
      <c r="AG975" s="175"/>
      <c r="AH975" s="175"/>
    </row>
    <row r="976" spans="17:34">
      <c r="Q976" s="175"/>
      <c r="R976" s="175"/>
      <c r="S976" s="175"/>
      <c r="T976" s="175"/>
      <c r="U976" s="175"/>
      <c r="V976" s="175"/>
      <c r="W976" s="175"/>
      <c r="X976" s="175"/>
      <c r="Y976" s="175"/>
      <c r="Z976" s="175"/>
      <c r="AA976" s="175"/>
      <c r="AB976" s="175"/>
      <c r="AC976" s="175"/>
      <c r="AD976" s="175"/>
      <c r="AE976" s="175"/>
      <c r="AF976" s="175"/>
      <c r="AG976" s="175"/>
      <c r="AH976" s="175"/>
    </row>
    <row r="977" spans="17:34">
      <c r="Q977" s="175"/>
      <c r="R977" s="175"/>
      <c r="S977" s="175"/>
      <c r="T977" s="175"/>
      <c r="U977" s="175"/>
      <c r="V977" s="175"/>
      <c r="W977" s="175"/>
      <c r="X977" s="175"/>
      <c r="Y977" s="175"/>
      <c r="Z977" s="175"/>
      <c r="AA977" s="175"/>
      <c r="AB977" s="175"/>
      <c r="AC977" s="175"/>
      <c r="AD977" s="175"/>
      <c r="AE977" s="175"/>
      <c r="AF977" s="175"/>
      <c r="AG977" s="175"/>
      <c r="AH977" s="175"/>
    </row>
    <row r="978" spans="17:34">
      <c r="Q978" s="175"/>
      <c r="R978" s="175"/>
      <c r="S978" s="175"/>
      <c r="T978" s="175"/>
      <c r="U978" s="175"/>
      <c r="V978" s="175"/>
      <c r="W978" s="175"/>
      <c r="X978" s="175"/>
      <c r="Y978" s="175"/>
      <c r="Z978" s="175"/>
      <c r="AA978" s="175"/>
      <c r="AB978" s="175"/>
      <c r="AC978" s="175"/>
      <c r="AD978" s="175"/>
      <c r="AE978" s="175"/>
      <c r="AF978" s="175"/>
      <c r="AG978" s="175"/>
      <c r="AH978" s="175"/>
    </row>
    <row r="979" spans="17:34">
      <c r="Q979" s="175"/>
      <c r="R979" s="175"/>
      <c r="S979" s="175"/>
      <c r="T979" s="175"/>
      <c r="U979" s="175"/>
      <c r="V979" s="175"/>
      <c r="W979" s="175"/>
      <c r="X979" s="175"/>
      <c r="Y979" s="175"/>
      <c r="Z979" s="175"/>
      <c r="AA979" s="175"/>
      <c r="AB979" s="175"/>
      <c r="AC979" s="175"/>
      <c r="AD979" s="175"/>
      <c r="AE979" s="175"/>
      <c r="AF979" s="175"/>
      <c r="AG979" s="175"/>
      <c r="AH979" s="175"/>
    </row>
    <row r="980" spans="17:34">
      <c r="Q980" s="175"/>
      <c r="R980" s="175"/>
      <c r="S980" s="175"/>
      <c r="T980" s="175"/>
      <c r="U980" s="175"/>
      <c r="V980" s="175"/>
      <c r="W980" s="175"/>
      <c r="X980" s="175"/>
      <c r="Y980" s="175"/>
      <c r="Z980" s="175"/>
      <c r="AA980" s="175"/>
      <c r="AB980" s="175"/>
      <c r="AC980" s="175"/>
      <c r="AD980" s="175"/>
      <c r="AE980" s="175"/>
      <c r="AF980" s="175"/>
      <c r="AG980" s="175"/>
      <c r="AH980" s="175"/>
    </row>
    <row r="981" spans="17:34">
      <c r="Q981" s="175"/>
      <c r="R981" s="175"/>
      <c r="S981" s="175"/>
      <c r="T981" s="175"/>
      <c r="U981" s="175"/>
      <c r="V981" s="175"/>
      <c r="W981" s="175"/>
      <c r="X981" s="175"/>
      <c r="Y981" s="175"/>
      <c r="Z981" s="175"/>
      <c r="AA981" s="175"/>
      <c r="AB981" s="175"/>
      <c r="AC981" s="175"/>
      <c r="AD981" s="175"/>
      <c r="AE981" s="175"/>
      <c r="AF981" s="175"/>
      <c r="AG981" s="175"/>
      <c r="AH981" s="175"/>
    </row>
    <row r="982" spans="17:34">
      <c r="Q982" s="175"/>
      <c r="R982" s="175"/>
      <c r="S982" s="175"/>
      <c r="T982" s="175"/>
      <c r="U982" s="175"/>
      <c r="V982" s="175"/>
      <c r="W982" s="175"/>
      <c r="X982" s="175"/>
      <c r="Y982" s="175"/>
      <c r="Z982" s="175"/>
      <c r="AA982" s="175"/>
      <c r="AB982" s="175"/>
      <c r="AC982" s="175"/>
      <c r="AD982" s="175"/>
      <c r="AE982" s="175"/>
      <c r="AF982" s="175"/>
      <c r="AG982" s="175"/>
      <c r="AH982" s="175"/>
    </row>
    <row r="983" spans="17:34">
      <c r="Q983" s="175"/>
      <c r="R983" s="175"/>
      <c r="S983" s="175"/>
      <c r="T983" s="175"/>
      <c r="U983" s="175"/>
      <c r="V983" s="175"/>
      <c r="W983" s="175"/>
      <c r="X983" s="175"/>
      <c r="Y983" s="175"/>
      <c r="Z983" s="175"/>
      <c r="AA983" s="175"/>
      <c r="AB983" s="175"/>
      <c r="AC983" s="175"/>
      <c r="AD983" s="175"/>
      <c r="AE983" s="175"/>
      <c r="AF983" s="175"/>
      <c r="AG983" s="175"/>
      <c r="AH983" s="175"/>
    </row>
    <row r="984" spans="17:34">
      <c r="Q984" s="175"/>
      <c r="R984" s="175"/>
      <c r="S984" s="175"/>
      <c r="T984" s="175"/>
      <c r="U984" s="175"/>
      <c r="V984" s="175"/>
      <c r="W984" s="175"/>
      <c r="X984" s="175"/>
      <c r="Y984" s="175"/>
      <c r="Z984" s="175"/>
      <c r="AA984" s="175"/>
      <c r="AB984" s="175"/>
      <c r="AC984" s="175"/>
      <c r="AD984" s="175"/>
      <c r="AE984" s="175"/>
      <c r="AF984" s="175"/>
      <c r="AG984" s="175"/>
      <c r="AH984" s="175"/>
    </row>
    <row r="985" spans="17:34">
      <c r="Q985" s="175"/>
      <c r="R985" s="175"/>
      <c r="S985" s="175"/>
      <c r="T985" s="175"/>
      <c r="U985" s="175"/>
      <c r="V985" s="175"/>
      <c r="W985" s="175"/>
      <c r="X985" s="175"/>
      <c r="Y985" s="175"/>
      <c r="Z985" s="175"/>
      <c r="AA985" s="175"/>
      <c r="AB985" s="175"/>
      <c r="AC985" s="175"/>
      <c r="AD985" s="175"/>
      <c r="AE985" s="175"/>
      <c r="AF985" s="175"/>
      <c r="AG985" s="175"/>
      <c r="AH985" s="175"/>
    </row>
    <row r="986" spans="17:34">
      <c r="Q986" s="175"/>
      <c r="R986" s="175"/>
      <c r="S986" s="175"/>
      <c r="T986" s="175"/>
      <c r="U986" s="175"/>
      <c r="V986" s="175"/>
      <c r="W986" s="175"/>
      <c r="X986" s="175"/>
      <c r="Y986" s="175"/>
      <c r="Z986" s="175"/>
      <c r="AA986" s="175"/>
      <c r="AB986" s="175"/>
      <c r="AC986" s="175"/>
      <c r="AD986" s="175"/>
      <c r="AE986" s="175"/>
      <c r="AF986" s="175"/>
      <c r="AG986" s="175"/>
      <c r="AH986" s="175"/>
    </row>
    <row r="987" spans="17:34">
      <c r="Q987" s="175"/>
      <c r="R987" s="175"/>
      <c r="S987" s="175"/>
      <c r="T987" s="175"/>
      <c r="U987" s="175"/>
      <c r="V987" s="175"/>
      <c r="W987" s="175"/>
      <c r="X987" s="175"/>
      <c r="Y987" s="175"/>
      <c r="Z987" s="175"/>
      <c r="AA987" s="175"/>
      <c r="AB987" s="175"/>
      <c r="AC987" s="175"/>
      <c r="AD987" s="175"/>
      <c r="AE987" s="175"/>
      <c r="AF987" s="175"/>
      <c r="AG987" s="175"/>
      <c r="AH987" s="175"/>
    </row>
    <row r="988" spans="17:34">
      <c r="Q988" s="175"/>
      <c r="R988" s="175"/>
      <c r="S988" s="175"/>
      <c r="T988" s="175"/>
      <c r="U988" s="175"/>
      <c r="V988" s="175"/>
      <c r="W988" s="175"/>
      <c r="X988" s="175"/>
      <c r="Y988" s="175"/>
      <c r="Z988" s="175"/>
      <c r="AA988" s="175"/>
      <c r="AB988" s="175"/>
      <c r="AC988" s="175"/>
      <c r="AD988" s="175"/>
      <c r="AE988" s="175"/>
      <c r="AF988" s="175"/>
      <c r="AG988" s="175"/>
      <c r="AH988" s="175"/>
    </row>
    <row r="989" spans="17:34">
      <c r="Q989" s="175"/>
      <c r="R989" s="175"/>
      <c r="S989" s="175"/>
      <c r="T989" s="175"/>
      <c r="U989" s="175"/>
      <c r="V989" s="175"/>
      <c r="W989" s="175"/>
      <c r="X989" s="175"/>
      <c r="Y989" s="175"/>
      <c r="Z989" s="175"/>
      <c r="AA989" s="175"/>
      <c r="AB989" s="175"/>
      <c r="AC989" s="175"/>
      <c r="AD989" s="175"/>
      <c r="AE989" s="175"/>
      <c r="AF989" s="175"/>
      <c r="AG989" s="175"/>
      <c r="AH989" s="175"/>
    </row>
    <row r="990" spans="17:34">
      <c r="Q990" s="175"/>
      <c r="R990" s="175"/>
      <c r="S990" s="175"/>
      <c r="T990" s="175"/>
      <c r="U990" s="175"/>
      <c r="V990" s="175"/>
      <c r="W990" s="175"/>
      <c r="X990" s="175"/>
      <c r="Y990" s="175"/>
      <c r="Z990" s="175"/>
      <c r="AA990" s="175"/>
      <c r="AB990" s="175"/>
      <c r="AC990" s="175"/>
      <c r="AD990" s="175"/>
      <c r="AE990" s="175"/>
      <c r="AF990" s="175"/>
      <c r="AG990" s="175"/>
      <c r="AH990" s="175"/>
    </row>
    <row r="991" spans="17:34">
      <c r="Q991" s="175"/>
      <c r="R991" s="175"/>
      <c r="S991" s="175"/>
      <c r="T991" s="175"/>
      <c r="U991" s="175"/>
      <c r="V991" s="175"/>
      <c r="W991" s="175"/>
      <c r="X991" s="175"/>
      <c r="Y991" s="175"/>
      <c r="Z991" s="175"/>
      <c r="AA991" s="175"/>
      <c r="AB991" s="175"/>
      <c r="AC991" s="175"/>
      <c r="AD991" s="175"/>
      <c r="AE991" s="175"/>
      <c r="AF991" s="175"/>
      <c r="AG991" s="175"/>
      <c r="AH991" s="175"/>
    </row>
    <row r="992" spans="17:34">
      <c r="Q992" s="175"/>
      <c r="R992" s="175"/>
      <c r="S992" s="175"/>
      <c r="T992" s="175"/>
      <c r="U992" s="175"/>
      <c r="V992" s="175"/>
      <c r="W992" s="175"/>
      <c r="X992" s="175"/>
      <c r="Y992" s="175"/>
      <c r="Z992" s="175"/>
      <c r="AA992" s="175"/>
      <c r="AB992" s="175"/>
      <c r="AC992" s="175"/>
      <c r="AD992" s="175"/>
      <c r="AE992" s="175"/>
      <c r="AF992" s="175"/>
      <c r="AG992" s="175"/>
      <c r="AH992" s="175"/>
    </row>
    <row r="993" spans="17:34">
      <c r="Q993" s="175"/>
      <c r="R993" s="175"/>
      <c r="S993" s="175"/>
      <c r="T993" s="175"/>
      <c r="U993" s="175"/>
      <c r="V993" s="175"/>
      <c r="W993" s="175"/>
      <c r="X993" s="175"/>
      <c r="Y993" s="175"/>
      <c r="Z993" s="175"/>
      <c r="AA993" s="175"/>
      <c r="AB993" s="175"/>
      <c r="AC993" s="175"/>
      <c r="AD993" s="175"/>
      <c r="AE993" s="175"/>
      <c r="AF993" s="175"/>
      <c r="AG993" s="175"/>
      <c r="AH993" s="175"/>
    </row>
    <row r="994" spans="17:34">
      <c r="Q994" s="175"/>
      <c r="R994" s="175"/>
      <c r="S994" s="175"/>
      <c r="T994" s="175"/>
      <c r="U994" s="175"/>
      <c r="V994" s="175"/>
      <c r="W994" s="175"/>
      <c r="X994" s="175"/>
      <c r="Y994" s="175"/>
      <c r="Z994" s="175"/>
      <c r="AA994" s="175"/>
      <c r="AB994" s="175"/>
      <c r="AC994" s="175"/>
      <c r="AD994" s="175"/>
      <c r="AE994" s="175"/>
      <c r="AF994" s="175"/>
      <c r="AG994" s="175"/>
      <c r="AH994" s="175"/>
    </row>
    <row r="995" spans="17:34">
      <c r="Q995" s="175"/>
      <c r="R995" s="175"/>
      <c r="S995" s="175"/>
      <c r="T995" s="175"/>
      <c r="U995" s="175"/>
      <c r="V995" s="175"/>
      <c r="W995" s="175"/>
      <c r="X995" s="175"/>
      <c r="Y995" s="175"/>
      <c r="Z995" s="175"/>
      <c r="AA995" s="175"/>
      <c r="AB995" s="175"/>
      <c r="AC995" s="175"/>
      <c r="AD995" s="175"/>
      <c r="AE995" s="175"/>
      <c r="AF995" s="175"/>
      <c r="AG995" s="175"/>
      <c r="AH995" s="175"/>
    </row>
    <row r="996" spans="17:34">
      <c r="Q996" s="175"/>
      <c r="R996" s="175"/>
      <c r="S996" s="175"/>
      <c r="T996" s="175"/>
      <c r="U996" s="175"/>
      <c r="V996" s="175"/>
      <c r="W996" s="175"/>
      <c r="X996" s="175"/>
      <c r="Y996" s="175"/>
      <c r="Z996" s="175"/>
      <c r="AA996" s="175"/>
      <c r="AB996" s="175"/>
      <c r="AC996" s="175"/>
      <c r="AD996" s="175"/>
      <c r="AE996" s="175"/>
      <c r="AF996" s="175"/>
      <c r="AG996" s="175"/>
      <c r="AH996" s="175"/>
    </row>
    <row r="997" spans="17:34">
      <c r="Q997" s="175"/>
      <c r="R997" s="175"/>
      <c r="S997" s="175"/>
      <c r="T997" s="175"/>
      <c r="U997" s="175"/>
      <c r="V997" s="175"/>
      <c r="W997" s="175"/>
      <c r="X997" s="175"/>
      <c r="Y997" s="175"/>
      <c r="Z997" s="175"/>
      <c r="AA997" s="175"/>
      <c r="AB997" s="175"/>
      <c r="AC997" s="175"/>
      <c r="AD997" s="175"/>
      <c r="AE997" s="175"/>
      <c r="AF997" s="175"/>
      <c r="AG997" s="175"/>
      <c r="AH997" s="175"/>
    </row>
    <row r="998" spans="17:34">
      <c r="Q998" s="175"/>
      <c r="R998" s="175"/>
      <c r="S998" s="175"/>
      <c r="T998" s="175"/>
      <c r="U998" s="175"/>
      <c r="V998" s="175"/>
      <c r="W998" s="175"/>
      <c r="X998" s="175"/>
      <c r="Y998" s="175"/>
      <c r="Z998" s="175"/>
      <c r="AA998" s="175"/>
      <c r="AB998" s="175"/>
      <c r="AC998" s="175"/>
      <c r="AD998" s="175"/>
      <c r="AE998" s="175"/>
      <c r="AF998" s="175"/>
      <c r="AG998" s="175"/>
      <c r="AH998" s="175"/>
    </row>
    <row r="999" spans="17:34">
      <c r="Q999" s="175"/>
      <c r="R999" s="175"/>
      <c r="S999" s="175"/>
      <c r="T999" s="175"/>
      <c r="U999" s="175"/>
      <c r="V999" s="175"/>
      <c r="W999" s="175"/>
      <c r="X999" s="175"/>
      <c r="Y999" s="175"/>
      <c r="Z999" s="175"/>
      <c r="AA999" s="175"/>
      <c r="AB999" s="175"/>
      <c r="AC999" s="175"/>
      <c r="AD999" s="175"/>
      <c r="AE999" s="175"/>
      <c r="AF999" s="175"/>
      <c r="AG999" s="175"/>
      <c r="AH999" s="175"/>
    </row>
    <row r="1000" spans="17:34">
      <c r="Q1000" s="175"/>
      <c r="R1000" s="175"/>
      <c r="S1000" s="175"/>
      <c r="T1000" s="175"/>
      <c r="U1000" s="175"/>
      <c r="V1000" s="175"/>
      <c r="W1000" s="175"/>
      <c r="X1000" s="175"/>
      <c r="Y1000" s="175"/>
      <c r="Z1000" s="175"/>
      <c r="AA1000" s="175"/>
      <c r="AB1000" s="175"/>
      <c r="AC1000" s="175"/>
      <c r="AD1000" s="175"/>
      <c r="AE1000" s="175"/>
      <c r="AF1000" s="175"/>
      <c r="AG1000" s="175"/>
      <c r="AH1000" s="175"/>
    </row>
    <row r="1001" spans="17:34">
      <c r="Q1001" s="175"/>
      <c r="R1001" s="175"/>
      <c r="S1001" s="175"/>
      <c r="T1001" s="175"/>
      <c r="U1001" s="175"/>
      <c r="V1001" s="175"/>
      <c r="W1001" s="175"/>
      <c r="X1001" s="175"/>
      <c r="Y1001" s="175"/>
      <c r="Z1001" s="175"/>
      <c r="AA1001" s="175"/>
      <c r="AB1001" s="175"/>
      <c r="AC1001" s="175"/>
      <c r="AD1001" s="175"/>
      <c r="AE1001" s="175"/>
      <c r="AF1001" s="175"/>
      <c r="AG1001" s="175"/>
      <c r="AH1001" s="175"/>
    </row>
    <row r="1002" spans="17:34">
      <c r="Q1002" s="175"/>
      <c r="R1002" s="175"/>
      <c r="S1002" s="175"/>
      <c r="T1002" s="175"/>
      <c r="U1002" s="175"/>
      <c r="V1002" s="175"/>
      <c r="W1002" s="175"/>
      <c r="X1002" s="175"/>
      <c r="Y1002" s="175"/>
      <c r="Z1002" s="175"/>
      <c r="AA1002" s="175"/>
      <c r="AB1002" s="175"/>
      <c r="AC1002" s="175"/>
      <c r="AD1002" s="175"/>
      <c r="AE1002" s="175"/>
      <c r="AF1002" s="175"/>
      <c r="AG1002" s="175"/>
      <c r="AH1002" s="175"/>
    </row>
    <row r="1003" spans="17:34">
      <c r="Q1003" s="175"/>
      <c r="R1003" s="175"/>
      <c r="S1003" s="175"/>
      <c r="T1003" s="175"/>
      <c r="U1003" s="175"/>
      <c r="V1003" s="175"/>
      <c r="W1003" s="175"/>
      <c r="X1003" s="175"/>
      <c r="Y1003" s="175"/>
      <c r="Z1003" s="175"/>
      <c r="AA1003" s="175"/>
      <c r="AB1003" s="175"/>
      <c r="AC1003" s="175"/>
      <c r="AD1003" s="175"/>
      <c r="AE1003" s="175"/>
      <c r="AF1003" s="175"/>
      <c r="AG1003" s="175"/>
      <c r="AH1003" s="175"/>
    </row>
    <row r="1004" spans="17:34">
      <c r="Q1004" s="175"/>
      <c r="R1004" s="175"/>
      <c r="S1004" s="175"/>
      <c r="T1004" s="175"/>
      <c r="U1004" s="175"/>
      <c r="V1004" s="175"/>
      <c r="W1004" s="175"/>
      <c r="X1004" s="175"/>
      <c r="Y1004" s="175"/>
      <c r="Z1004" s="175"/>
      <c r="AA1004" s="175"/>
      <c r="AB1004" s="175"/>
      <c r="AC1004" s="175"/>
      <c r="AD1004" s="175"/>
      <c r="AE1004" s="175"/>
      <c r="AF1004" s="175"/>
      <c r="AG1004" s="175"/>
      <c r="AH1004" s="175"/>
    </row>
    <row r="1005" spans="17:34">
      <c r="Q1005" s="175"/>
      <c r="R1005" s="175"/>
      <c r="S1005" s="175"/>
      <c r="T1005" s="175"/>
      <c r="U1005" s="175"/>
      <c r="V1005" s="175"/>
      <c r="W1005" s="175"/>
      <c r="X1005" s="175"/>
      <c r="Y1005" s="175"/>
      <c r="Z1005" s="175"/>
      <c r="AA1005" s="175"/>
      <c r="AB1005" s="175"/>
      <c r="AC1005" s="175"/>
      <c r="AD1005" s="175"/>
      <c r="AE1005" s="175"/>
      <c r="AF1005" s="175"/>
      <c r="AG1005" s="175"/>
      <c r="AH1005" s="175"/>
    </row>
    <row r="1006" spans="17:34">
      <c r="Q1006" s="175"/>
      <c r="R1006" s="175"/>
      <c r="S1006" s="175"/>
      <c r="T1006" s="175"/>
      <c r="U1006" s="175"/>
      <c r="V1006" s="175"/>
      <c r="W1006" s="175"/>
      <c r="X1006" s="175"/>
      <c r="Y1006" s="175"/>
      <c r="Z1006" s="175"/>
      <c r="AA1006" s="175"/>
      <c r="AB1006" s="175"/>
      <c r="AC1006" s="175"/>
      <c r="AD1006" s="175"/>
      <c r="AE1006" s="175"/>
      <c r="AF1006" s="175"/>
      <c r="AG1006" s="175"/>
      <c r="AH1006" s="175"/>
    </row>
    <row r="1007" spans="17:34">
      <c r="Q1007" s="175"/>
      <c r="R1007" s="175"/>
      <c r="S1007" s="175"/>
      <c r="T1007" s="175"/>
      <c r="U1007" s="175"/>
      <c r="V1007" s="175"/>
      <c r="W1007" s="175"/>
      <c r="X1007" s="175"/>
      <c r="Y1007" s="175"/>
      <c r="Z1007" s="175"/>
      <c r="AA1007" s="175"/>
      <c r="AB1007" s="175"/>
      <c r="AC1007" s="175"/>
      <c r="AD1007" s="175"/>
      <c r="AE1007" s="175"/>
      <c r="AF1007" s="175"/>
      <c r="AG1007" s="175"/>
      <c r="AH1007" s="175"/>
    </row>
    <row r="1008" spans="17:34">
      <c r="Q1008" s="175"/>
      <c r="R1008" s="175"/>
      <c r="S1008" s="175"/>
      <c r="T1008" s="175"/>
      <c r="U1008" s="175"/>
      <c r="V1008" s="175"/>
      <c r="W1008" s="175"/>
      <c r="X1008" s="175"/>
      <c r="Y1008" s="175"/>
      <c r="Z1008" s="175"/>
      <c r="AA1008" s="175"/>
      <c r="AB1008" s="175"/>
      <c r="AC1008" s="175"/>
      <c r="AD1008" s="175"/>
      <c r="AE1008" s="175"/>
      <c r="AF1008" s="175"/>
      <c r="AG1008" s="175"/>
      <c r="AH1008" s="175"/>
    </row>
    <row r="1009" spans="17:34">
      <c r="Q1009" s="175"/>
      <c r="R1009" s="175"/>
      <c r="S1009" s="175"/>
      <c r="T1009" s="175"/>
      <c r="U1009" s="175"/>
      <c r="V1009" s="175"/>
      <c r="W1009" s="175"/>
      <c r="X1009" s="175"/>
      <c r="Y1009" s="175"/>
      <c r="Z1009" s="175"/>
      <c r="AA1009" s="175"/>
      <c r="AB1009" s="175"/>
      <c r="AC1009" s="175"/>
      <c r="AD1009" s="175"/>
      <c r="AE1009" s="175"/>
      <c r="AF1009" s="175"/>
      <c r="AG1009" s="175"/>
      <c r="AH1009" s="175"/>
    </row>
    <row r="1010" spans="17:34">
      <c r="Q1010" s="175"/>
      <c r="R1010" s="175"/>
      <c r="S1010" s="175"/>
      <c r="T1010" s="175"/>
      <c r="U1010" s="175"/>
      <c r="V1010" s="175"/>
      <c r="W1010" s="175"/>
      <c r="X1010" s="175"/>
      <c r="Y1010" s="175"/>
      <c r="Z1010" s="175"/>
      <c r="AA1010" s="175"/>
      <c r="AB1010" s="175"/>
      <c r="AC1010" s="175"/>
      <c r="AD1010" s="175"/>
      <c r="AE1010" s="175"/>
      <c r="AF1010" s="175"/>
      <c r="AG1010" s="175"/>
      <c r="AH1010" s="175"/>
    </row>
    <row r="1011" spans="17:34">
      <c r="Q1011" s="175"/>
      <c r="R1011" s="175"/>
      <c r="S1011" s="175"/>
      <c r="T1011" s="175"/>
      <c r="U1011" s="175"/>
      <c r="V1011" s="175"/>
      <c r="W1011" s="175"/>
      <c r="X1011" s="175"/>
      <c r="Y1011" s="175"/>
      <c r="Z1011" s="175"/>
      <c r="AA1011" s="175"/>
      <c r="AB1011" s="175"/>
      <c r="AC1011" s="175"/>
      <c r="AD1011" s="175"/>
      <c r="AE1011" s="175"/>
      <c r="AF1011" s="175"/>
      <c r="AG1011" s="175"/>
      <c r="AH1011" s="175"/>
    </row>
    <row r="1012" spans="17:34">
      <c r="Q1012" s="175"/>
      <c r="R1012" s="175"/>
      <c r="S1012" s="175"/>
      <c r="T1012" s="175"/>
      <c r="U1012" s="175"/>
      <c r="V1012" s="175"/>
      <c r="W1012" s="175"/>
      <c r="X1012" s="175"/>
      <c r="Y1012" s="175"/>
      <c r="Z1012" s="175"/>
      <c r="AA1012" s="175"/>
      <c r="AB1012" s="175"/>
      <c r="AC1012" s="175"/>
      <c r="AD1012" s="175"/>
      <c r="AE1012" s="175"/>
      <c r="AF1012" s="175"/>
      <c r="AG1012" s="175"/>
      <c r="AH1012" s="175"/>
    </row>
    <row r="1013" spans="17:34">
      <c r="Q1013" s="175"/>
      <c r="R1013" s="175"/>
      <c r="S1013" s="175"/>
      <c r="T1013" s="175"/>
      <c r="U1013" s="175"/>
      <c r="V1013" s="175"/>
      <c r="W1013" s="175"/>
      <c r="X1013" s="175"/>
      <c r="Y1013" s="175"/>
      <c r="Z1013" s="175"/>
      <c r="AA1013" s="175"/>
      <c r="AB1013" s="175"/>
      <c r="AC1013" s="175"/>
      <c r="AD1013" s="175"/>
      <c r="AE1013" s="175"/>
      <c r="AF1013" s="175"/>
      <c r="AG1013" s="175"/>
      <c r="AH1013" s="175"/>
    </row>
    <row r="1014" spans="17:34">
      <c r="Q1014" s="175"/>
      <c r="R1014" s="175"/>
      <c r="S1014" s="175"/>
      <c r="T1014" s="175"/>
      <c r="U1014" s="175"/>
      <c r="V1014" s="175"/>
      <c r="W1014" s="175"/>
      <c r="X1014" s="175"/>
      <c r="Y1014" s="175"/>
      <c r="Z1014" s="175"/>
      <c r="AA1014" s="175"/>
      <c r="AB1014" s="175"/>
      <c r="AC1014" s="175"/>
      <c r="AD1014" s="175"/>
      <c r="AE1014" s="175"/>
      <c r="AF1014" s="175"/>
      <c r="AG1014" s="175"/>
      <c r="AH1014" s="175"/>
    </row>
    <row r="1015" spans="17:34">
      <c r="Q1015" s="175"/>
      <c r="R1015" s="175"/>
      <c r="S1015" s="175"/>
      <c r="T1015" s="175"/>
      <c r="U1015" s="175"/>
      <c r="V1015" s="175"/>
      <c r="W1015" s="175"/>
      <c r="X1015" s="175"/>
      <c r="Y1015" s="175"/>
      <c r="Z1015" s="175"/>
      <c r="AA1015" s="175"/>
      <c r="AB1015" s="175"/>
      <c r="AC1015" s="175"/>
      <c r="AD1015" s="175"/>
      <c r="AE1015" s="175"/>
      <c r="AF1015" s="175"/>
      <c r="AG1015" s="175"/>
      <c r="AH1015" s="175"/>
    </row>
    <row r="1016" spans="17:34">
      <c r="Q1016" s="175"/>
      <c r="R1016" s="175"/>
      <c r="S1016" s="175"/>
      <c r="T1016" s="175"/>
      <c r="U1016" s="175"/>
      <c r="V1016" s="175"/>
      <c r="W1016" s="175"/>
      <c r="X1016" s="175"/>
      <c r="Y1016" s="175"/>
      <c r="Z1016" s="175"/>
      <c r="AA1016" s="175"/>
      <c r="AB1016" s="175"/>
      <c r="AC1016" s="175"/>
      <c r="AD1016" s="175"/>
      <c r="AE1016" s="175"/>
      <c r="AF1016" s="175"/>
      <c r="AG1016" s="175"/>
      <c r="AH1016" s="175"/>
    </row>
    <row r="1017" spans="17:34">
      <c r="Q1017" s="175"/>
      <c r="R1017" s="175"/>
      <c r="S1017" s="175"/>
      <c r="T1017" s="175"/>
      <c r="U1017" s="175"/>
      <c r="V1017" s="175"/>
      <c r="W1017" s="175"/>
      <c r="X1017" s="175"/>
      <c r="Y1017" s="175"/>
      <c r="Z1017" s="175"/>
      <c r="AA1017" s="175"/>
      <c r="AB1017" s="175"/>
      <c r="AC1017" s="175"/>
      <c r="AD1017" s="175"/>
      <c r="AE1017" s="175"/>
      <c r="AF1017" s="175"/>
      <c r="AG1017" s="175"/>
      <c r="AH1017" s="175"/>
    </row>
    <row r="1018" spans="17:34">
      <c r="Q1018" s="175"/>
      <c r="R1018" s="175"/>
      <c r="S1018" s="175"/>
      <c r="T1018" s="175"/>
      <c r="U1018" s="175"/>
      <c r="V1018" s="175"/>
      <c r="W1018" s="175"/>
      <c r="X1018" s="175"/>
      <c r="Y1018" s="175"/>
      <c r="Z1018" s="175"/>
      <c r="AA1018" s="175"/>
      <c r="AB1018" s="175"/>
      <c r="AC1018" s="175"/>
      <c r="AD1018" s="175"/>
      <c r="AE1018" s="175"/>
      <c r="AF1018" s="175"/>
      <c r="AG1018" s="175"/>
      <c r="AH1018" s="175"/>
    </row>
    <row r="1019" spans="17:34">
      <c r="Q1019" s="175"/>
      <c r="R1019" s="175"/>
      <c r="S1019" s="175"/>
      <c r="T1019" s="175"/>
      <c r="U1019" s="175"/>
      <c r="V1019" s="175"/>
      <c r="W1019" s="175"/>
      <c r="X1019" s="175"/>
      <c r="Y1019" s="175"/>
      <c r="Z1019" s="175"/>
      <c r="AA1019" s="175"/>
      <c r="AB1019" s="175"/>
      <c r="AC1019" s="175"/>
      <c r="AD1019" s="175"/>
      <c r="AE1019" s="175"/>
      <c r="AF1019" s="175"/>
      <c r="AG1019" s="175"/>
      <c r="AH1019" s="175"/>
    </row>
    <row r="1020" spans="17:34">
      <c r="Q1020" s="175"/>
      <c r="R1020" s="175"/>
      <c r="S1020" s="175"/>
      <c r="T1020" s="175"/>
      <c r="U1020" s="175"/>
      <c r="V1020" s="175"/>
      <c r="W1020" s="175"/>
      <c r="X1020" s="175"/>
      <c r="Y1020" s="175"/>
      <c r="Z1020" s="175"/>
      <c r="AA1020" s="175"/>
      <c r="AB1020" s="175"/>
      <c r="AC1020" s="175"/>
      <c r="AD1020" s="175"/>
      <c r="AE1020" s="175"/>
      <c r="AF1020" s="175"/>
      <c r="AG1020" s="175"/>
      <c r="AH1020" s="175"/>
    </row>
    <row r="1021" spans="17:34">
      <c r="Q1021" s="175"/>
      <c r="R1021" s="175"/>
      <c r="S1021" s="175"/>
      <c r="T1021" s="175"/>
      <c r="U1021" s="175"/>
      <c r="V1021" s="175"/>
      <c r="W1021" s="175"/>
      <c r="X1021" s="175"/>
      <c r="Y1021" s="175"/>
      <c r="Z1021" s="175"/>
      <c r="AA1021" s="175"/>
      <c r="AB1021" s="175"/>
      <c r="AC1021" s="175"/>
      <c r="AD1021" s="175"/>
      <c r="AE1021" s="175"/>
      <c r="AF1021" s="175"/>
      <c r="AG1021" s="175"/>
      <c r="AH1021" s="175"/>
    </row>
    <row r="1022" spans="17:34">
      <c r="Q1022" s="175"/>
      <c r="R1022" s="175"/>
      <c r="S1022" s="175"/>
      <c r="T1022" s="175"/>
      <c r="U1022" s="175"/>
      <c r="V1022" s="175"/>
      <c r="W1022" s="175"/>
      <c r="X1022" s="175"/>
      <c r="Y1022" s="175"/>
      <c r="Z1022" s="175"/>
      <c r="AA1022" s="175"/>
      <c r="AB1022" s="175"/>
      <c r="AC1022" s="175"/>
      <c r="AD1022" s="175"/>
      <c r="AE1022" s="175"/>
      <c r="AF1022" s="175"/>
      <c r="AG1022" s="175"/>
      <c r="AH1022" s="175"/>
    </row>
    <row r="1023" spans="17:34">
      <c r="Q1023" s="175"/>
      <c r="R1023" s="175"/>
      <c r="S1023" s="175"/>
      <c r="T1023" s="175"/>
      <c r="U1023" s="175"/>
      <c r="V1023" s="175"/>
      <c r="W1023" s="175"/>
      <c r="X1023" s="175"/>
      <c r="Y1023" s="175"/>
      <c r="Z1023" s="175"/>
      <c r="AA1023" s="175"/>
      <c r="AB1023" s="175"/>
      <c r="AC1023" s="175"/>
      <c r="AD1023" s="175"/>
      <c r="AE1023" s="175"/>
      <c r="AF1023" s="175"/>
      <c r="AG1023" s="175"/>
      <c r="AH1023" s="175"/>
    </row>
    <row r="1024" spans="17:34">
      <c r="Q1024" s="175"/>
      <c r="R1024" s="175"/>
      <c r="S1024" s="175"/>
      <c r="T1024" s="175"/>
      <c r="U1024" s="175"/>
      <c r="V1024" s="175"/>
      <c r="W1024" s="175"/>
      <c r="X1024" s="175"/>
      <c r="Y1024" s="175"/>
      <c r="Z1024" s="175"/>
      <c r="AA1024" s="175"/>
      <c r="AB1024" s="175"/>
      <c r="AC1024" s="175"/>
      <c r="AD1024" s="175"/>
      <c r="AE1024" s="175"/>
      <c r="AF1024" s="175"/>
      <c r="AG1024" s="175"/>
      <c r="AH1024" s="175"/>
    </row>
    <row r="1025" spans="17:34">
      <c r="Q1025" s="175"/>
      <c r="R1025" s="175"/>
      <c r="S1025" s="175"/>
      <c r="T1025" s="175"/>
      <c r="U1025" s="175"/>
      <c r="V1025" s="175"/>
      <c r="W1025" s="175"/>
      <c r="X1025" s="175"/>
      <c r="Y1025" s="175"/>
      <c r="Z1025" s="175"/>
      <c r="AA1025" s="175"/>
      <c r="AB1025" s="175"/>
      <c r="AC1025" s="175"/>
      <c r="AD1025" s="175"/>
      <c r="AE1025" s="175"/>
      <c r="AF1025" s="175"/>
      <c r="AG1025" s="175"/>
      <c r="AH1025" s="175"/>
    </row>
    <row r="1026" spans="17:34">
      <c r="Q1026" s="175"/>
      <c r="R1026" s="175"/>
      <c r="S1026" s="175"/>
      <c r="T1026" s="175"/>
      <c r="U1026" s="175"/>
      <c r="V1026" s="175"/>
      <c r="W1026" s="175"/>
      <c r="X1026" s="175"/>
      <c r="Y1026" s="175"/>
      <c r="Z1026" s="175"/>
      <c r="AA1026" s="175"/>
      <c r="AB1026" s="175"/>
      <c r="AC1026" s="175"/>
      <c r="AD1026" s="175"/>
      <c r="AE1026" s="175"/>
      <c r="AF1026" s="175"/>
      <c r="AG1026" s="175"/>
      <c r="AH1026" s="175"/>
    </row>
    <row r="1027" spans="17:34">
      <c r="Q1027" s="175"/>
      <c r="R1027" s="175"/>
      <c r="S1027" s="175"/>
      <c r="T1027" s="175"/>
      <c r="U1027" s="175"/>
      <c r="V1027" s="175"/>
      <c r="W1027" s="175"/>
      <c r="X1027" s="175"/>
      <c r="Y1027" s="175"/>
      <c r="Z1027" s="175"/>
      <c r="AA1027" s="175"/>
      <c r="AB1027" s="175"/>
      <c r="AC1027" s="175"/>
      <c r="AD1027" s="175"/>
      <c r="AE1027" s="175"/>
      <c r="AF1027" s="175"/>
      <c r="AG1027" s="175"/>
      <c r="AH1027" s="175"/>
    </row>
    <row r="1028" spans="17:34">
      <c r="Q1028" s="175"/>
      <c r="R1028" s="175"/>
      <c r="S1028" s="175"/>
      <c r="T1028" s="175"/>
      <c r="U1028" s="175"/>
      <c r="V1028" s="175"/>
      <c r="W1028" s="175"/>
      <c r="X1028" s="175"/>
      <c r="Y1028" s="175"/>
      <c r="Z1028" s="175"/>
      <c r="AA1028" s="175"/>
      <c r="AB1028" s="175"/>
      <c r="AC1028" s="175"/>
      <c r="AD1028" s="175"/>
      <c r="AE1028" s="175"/>
      <c r="AF1028" s="175"/>
      <c r="AG1028" s="175"/>
      <c r="AH1028" s="175"/>
    </row>
    <row r="1029" spans="17:34">
      <c r="Q1029" s="175"/>
      <c r="R1029" s="175"/>
      <c r="S1029" s="175"/>
      <c r="T1029" s="175"/>
      <c r="U1029" s="175"/>
      <c r="V1029" s="175"/>
      <c r="W1029" s="175"/>
      <c r="X1029" s="175"/>
      <c r="Y1029" s="175"/>
      <c r="Z1029" s="175"/>
      <c r="AA1029" s="175"/>
      <c r="AB1029" s="175"/>
      <c r="AC1029" s="175"/>
      <c r="AD1029" s="175"/>
      <c r="AE1029" s="175"/>
      <c r="AF1029" s="175"/>
      <c r="AG1029" s="175"/>
      <c r="AH1029" s="175"/>
    </row>
    <row r="1030" spans="17:34">
      <c r="Q1030" s="175"/>
      <c r="R1030" s="175"/>
      <c r="S1030" s="175"/>
      <c r="T1030" s="175"/>
      <c r="U1030" s="175"/>
      <c r="V1030" s="175"/>
      <c r="W1030" s="175"/>
      <c r="X1030" s="175"/>
      <c r="Y1030" s="175"/>
      <c r="Z1030" s="175"/>
      <c r="AA1030" s="175"/>
      <c r="AB1030" s="175"/>
      <c r="AC1030" s="175"/>
      <c r="AD1030" s="175"/>
      <c r="AE1030" s="175"/>
      <c r="AF1030" s="175"/>
      <c r="AG1030" s="175"/>
      <c r="AH1030" s="175"/>
    </row>
    <row r="1031" spans="17:34">
      <c r="Q1031" s="175"/>
      <c r="R1031" s="175"/>
      <c r="S1031" s="175"/>
      <c r="T1031" s="175"/>
      <c r="U1031" s="175"/>
      <c r="V1031" s="175"/>
      <c r="W1031" s="175"/>
      <c r="X1031" s="175"/>
      <c r="Y1031" s="175"/>
      <c r="Z1031" s="175"/>
      <c r="AA1031" s="175"/>
      <c r="AB1031" s="175"/>
      <c r="AC1031" s="175"/>
      <c r="AD1031" s="175"/>
      <c r="AE1031" s="175"/>
      <c r="AF1031" s="175"/>
      <c r="AG1031" s="175"/>
      <c r="AH1031" s="175"/>
    </row>
    <row r="1032" spans="17:34">
      <c r="Q1032" s="175"/>
      <c r="R1032" s="175"/>
      <c r="S1032" s="175"/>
      <c r="T1032" s="175"/>
      <c r="U1032" s="175"/>
      <c r="V1032" s="175"/>
      <c r="W1032" s="175"/>
      <c r="X1032" s="175"/>
      <c r="Y1032" s="175"/>
      <c r="Z1032" s="175"/>
      <c r="AA1032" s="175"/>
      <c r="AB1032" s="175"/>
      <c r="AC1032" s="175"/>
      <c r="AD1032" s="175"/>
      <c r="AE1032" s="175"/>
      <c r="AF1032" s="175"/>
      <c r="AG1032" s="175"/>
      <c r="AH1032" s="175"/>
    </row>
    <row r="1033" spans="17:34">
      <c r="Q1033" s="175"/>
      <c r="R1033" s="175"/>
      <c r="S1033" s="175"/>
      <c r="T1033" s="175"/>
      <c r="U1033" s="175"/>
      <c r="V1033" s="175"/>
      <c r="W1033" s="175"/>
      <c r="X1033" s="175"/>
      <c r="Y1033" s="175"/>
      <c r="Z1033" s="175"/>
      <c r="AA1033" s="175"/>
      <c r="AB1033" s="175"/>
      <c r="AC1033" s="175"/>
      <c r="AD1033" s="175"/>
      <c r="AE1033" s="175"/>
      <c r="AF1033" s="175"/>
      <c r="AG1033" s="175"/>
      <c r="AH1033" s="175"/>
    </row>
    <row r="1034" spans="17:34">
      <c r="Q1034" s="175"/>
      <c r="R1034" s="175"/>
      <c r="S1034" s="175"/>
      <c r="T1034" s="175"/>
      <c r="U1034" s="175"/>
      <c r="V1034" s="175"/>
      <c r="W1034" s="175"/>
      <c r="X1034" s="175"/>
      <c r="Y1034" s="175"/>
      <c r="Z1034" s="175"/>
      <c r="AA1034" s="175"/>
      <c r="AB1034" s="175"/>
      <c r="AC1034" s="175"/>
      <c r="AD1034" s="175"/>
      <c r="AE1034" s="175"/>
      <c r="AF1034" s="175"/>
      <c r="AG1034" s="175"/>
      <c r="AH1034" s="175"/>
    </row>
    <row r="1035" spans="17:34">
      <c r="Q1035" s="175"/>
      <c r="R1035" s="175"/>
      <c r="S1035" s="175"/>
      <c r="T1035" s="175"/>
      <c r="U1035" s="175"/>
      <c r="V1035" s="175"/>
      <c r="W1035" s="175"/>
      <c r="X1035" s="175"/>
      <c r="Y1035" s="175"/>
      <c r="Z1035" s="175"/>
      <c r="AA1035" s="175"/>
      <c r="AB1035" s="175"/>
      <c r="AC1035" s="175"/>
      <c r="AD1035" s="175"/>
      <c r="AE1035" s="175"/>
      <c r="AF1035" s="175"/>
      <c r="AG1035" s="175"/>
      <c r="AH1035" s="175"/>
    </row>
    <row r="1036" spans="17:34">
      <c r="Q1036" s="175"/>
      <c r="R1036" s="175"/>
      <c r="S1036" s="175"/>
      <c r="T1036" s="175"/>
      <c r="U1036" s="175"/>
      <c r="V1036" s="175"/>
      <c r="W1036" s="175"/>
      <c r="X1036" s="175"/>
      <c r="Y1036" s="175"/>
      <c r="Z1036" s="175"/>
      <c r="AA1036" s="175"/>
      <c r="AB1036" s="175"/>
      <c r="AC1036" s="175"/>
      <c r="AD1036" s="175"/>
      <c r="AE1036" s="175"/>
      <c r="AF1036" s="175"/>
      <c r="AG1036" s="175"/>
      <c r="AH1036" s="175"/>
    </row>
    <row r="1037" spans="17:34">
      <c r="Q1037" s="175"/>
      <c r="R1037" s="175"/>
      <c r="S1037" s="175"/>
      <c r="T1037" s="175"/>
      <c r="U1037" s="175"/>
      <c r="V1037" s="175"/>
      <c r="W1037" s="175"/>
      <c r="X1037" s="175"/>
      <c r="Y1037" s="175"/>
      <c r="Z1037" s="175"/>
      <c r="AA1037" s="175"/>
      <c r="AB1037" s="175"/>
      <c r="AC1037" s="175"/>
      <c r="AD1037" s="175"/>
      <c r="AE1037" s="175"/>
      <c r="AF1037" s="175"/>
      <c r="AG1037" s="175"/>
      <c r="AH1037" s="175"/>
    </row>
    <row r="1038" spans="17:34">
      <c r="Q1038" s="175"/>
      <c r="R1038" s="175"/>
      <c r="S1038" s="175"/>
      <c r="T1038" s="175"/>
      <c r="U1038" s="175"/>
      <c r="V1038" s="175"/>
      <c r="W1038" s="175"/>
      <c r="X1038" s="175"/>
      <c r="Y1038" s="175"/>
      <c r="Z1038" s="175"/>
      <c r="AA1038" s="175"/>
      <c r="AB1038" s="175"/>
      <c r="AC1038" s="175"/>
      <c r="AD1038" s="175"/>
      <c r="AE1038" s="175"/>
      <c r="AF1038" s="175"/>
      <c r="AG1038" s="175"/>
      <c r="AH1038" s="175"/>
    </row>
    <row r="1039" spans="17:34">
      <c r="Q1039" s="175"/>
      <c r="R1039" s="175"/>
      <c r="S1039" s="175"/>
      <c r="T1039" s="175"/>
      <c r="U1039" s="175"/>
      <c r="V1039" s="175"/>
      <c r="W1039" s="175"/>
      <c r="X1039" s="175"/>
      <c r="Y1039" s="175"/>
      <c r="Z1039" s="175"/>
      <c r="AA1039" s="175"/>
      <c r="AB1039" s="175"/>
      <c r="AC1039" s="175"/>
      <c r="AD1039" s="175"/>
      <c r="AE1039" s="175"/>
      <c r="AF1039" s="175"/>
      <c r="AG1039" s="175"/>
      <c r="AH1039" s="175"/>
    </row>
    <row r="1040" spans="17:34">
      <c r="Q1040" s="175"/>
      <c r="R1040" s="175"/>
      <c r="S1040" s="175"/>
      <c r="T1040" s="175"/>
      <c r="U1040" s="175"/>
      <c r="V1040" s="175"/>
      <c r="W1040" s="175"/>
      <c r="X1040" s="175"/>
      <c r="Y1040" s="175"/>
      <c r="Z1040" s="175"/>
      <c r="AA1040" s="175"/>
      <c r="AB1040" s="175"/>
      <c r="AC1040" s="175"/>
      <c r="AD1040" s="175"/>
      <c r="AE1040" s="175"/>
      <c r="AF1040" s="175"/>
      <c r="AG1040" s="175"/>
      <c r="AH1040" s="175"/>
    </row>
    <row r="1041" spans="17:34">
      <c r="Q1041" s="175"/>
      <c r="R1041" s="175"/>
      <c r="S1041" s="175"/>
      <c r="T1041" s="175"/>
      <c r="U1041" s="175"/>
      <c r="V1041" s="175"/>
      <c r="W1041" s="175"/>
      <c r="X1041" s="175"/>
      <c r="Y1041" s="175"/>
      <c r="Z1041" s="175"/>
      <c r="AA1041" s="175"/>
      <c r="AB1041" s="175"/>
      <c r="AC1041" s="175"/>
      <c r="AD1041" s="175"/>
      <c r="AE1041" s="175"/>
      <c r="AF1041" s="175"/>
      <c r="AG1041" s="175"/>
      <c r="AH1041" s="175"/>
    </row>
    <row r="1042" spans="17:34">
      <c r="Q1042" s="175"/>
      <c r="R1042" s="175"/>
      <c r="S1042" s="175"/>
      <c r="T1042" s="175"/>
      <c r="U1042" s="175"/>
      <c r="V1042" s="175"/>
      <c r="W1042" s="175"/>
      <c r="X1042" s="175"/>
      <c r="Y1042" s="175"/>
      <c r="Z1042" s="175"/>
      <c r="AA1042" s="175"/>
      <c r="AB1042" s="175"/>
      <c r="AC1042" s="175"/>
      <c r="AD1042" s="175"/>
      <c r="AE1042" s="175"/>
      <c r="AF1042" s="175"/>
      <c r="AG1042" s="175"/>
      <c r="AH1042" s="175"/>
    </row>
    <row r="1043" spans="17:34">
      <c r="Q1043" s="175"/>
      <c r="R1043" s="175"/>
      <c r="S1043" s="175"/>
      <c r="T1043" s="175"/>
      <c r="U1043" s="175"/>
      <c r="V1043" s="175"/>
      <c r="W1043" s="175"/>
      <c r="X1043" s="175"/>
      <c r="Y1043" s="175"/>
      <c r="Z1043" s="175"/>
      <c r="AA1043" s="175"/>
      <c r="AB1043" s="175"/>
      <c r="AC1043" s="175"/>
      <c r="AD1043" s="175"/>
      <c r="AE1043" s="175"/>
      <c r="AF1043" s="175"/>
      <c r="AG1043" s="175"/>
      <c r="AH1043" s="175"/>
    </row>
    <row r="1044" spans="17:34">
      <c r="Q1044" s="175"/>
      <c r="R1044" s="175"/>
      <c r="S1044" s="175"/>
      <c r="T1044" s="175"/>
      <c r="U1044" s="175"/>
      <c r="V1044" s="175"/>
      <c r="W1044" s="175"/>
      <c r="X1044" s="175"/>
      <c r="Y1044" s="175"/>
      <c r="Z1044" s="175"/>
      <c r="AA1044" s="175"/>
      <c r="AB1044" s="175"/>
      <c r="AC1044" s="175"/>
      <c r="AD1044" s="175"/>
      <c r="AE1044" s="175"/>
      <c r="AF1044" s="175"/>
      <c r="AG1044" s="175"/>
      <c r="AH1044" s="175"/>
    </row>
    <row r="1045" spans="17:34">
      <c r="Q1045" s="175"/>
      <c r="R1045" s="175"/>
      <c r="S1045" s="175"/>
      <c r="T1045" s="175"/>
      <c r="U1045" s="175"/>
      <c r="V1045" s="175"/>
      <c r="W1045" s="175"/>
      <c r="X1045" s="175"/>
      <c r="Y1045" s="175"/>
      <c r="Z1045" s="175"/>
      <c r="AA1045" s="175"/>
      <c r="AB1045" s="175"/>
      <c r="AC1045" s="175"/>
      <c r="AD1045" s="175"/>
      <c r="AE1045" s="175"/>
      <c r="AF1045" s="175"/>
      <c r="AG1045" s="175"/>
      <c r="AH1045" s="175"/>
    </row>
    <row r="1046" spans="17:34">
      <c r="Q1046" s="175"/>
      <c r="R1046" s="175"/>
      <c r="S1046" s="175"/>
      <c r="T1046" s="175"/>
      <c r="U1046" s="175"/>
      <c r="V1046" s="175"/>
      <c r="W1046" s="175"/>
      <c r="X1046" s="175"/>
      <c r="Y1046" s="175"/>
      <c r="Z1046" s="175"/>
      <c r="AA1046" s="175"/>
      <c r="AB1046" s="175"/>
      <c r="AC1046" s="175"/>
      <c r="AD1046" s="175"/>
      <c r="AE1046" s="175"/>
      <c r="AF1046" s="175"/>
      <c r="AG1046" s="175"/>
      <c r="AH1046" s="175"/>
    </row>
    <row r="1047" spans="17:34">
      <c r="Q1047" s="175"/>
      <c r="R1047" s="175"/>
      <c r="S1047" s="175"/>
      <c r="T1047" s="175"/>
      <c r="U1047" s="175"/>
      <c r="V1047" s="175"/>
      <c r="W1047" s="175"/>
      <c r="X1047" s="175"/>
      <c r="Y1047" s="175"/>
      <c r="Z1047" s="175"/>
      <c r="AA1047" s="175"/>
      <c r="AB1047" s="175"/>
      <c r="AC1047" s="175"/>
      <c r="AD1047" s="175"/>
      <c r="AE1047" s="175"/>
      <c r="AF1047" s="175"/>
      <c r="AG1047" s="175"/>
      <c r="AH1047" s="175"/>
    </row>
    <row r="1048" spans="17:34">
      <c r="Q1048" s="175"/>
      <c r="R1048" s="175"/>
      <c r="S1048" s="175"/>
      <c r="T1048" s="175"/>
      <c r="U1048" s="175"/>
      <c r="V1048" s="175"/>
      <c r="W1048" s="175"/>
      <c r="X1048" s="175"/>
      <c r="Y1048" s="175"/>
      <c r="Z1048" s="175"/>
      <c r="AA1048" s="175"/>
      <c r="AB1048" s="175"/>
      <c r="AC1048" s="175"/>
      <c r="AD1048" s="175"/>
      <c r="AE1048" s="175"/>
      <c r="AF1048" s="175"/>
      <c r="AG1048" s="175"/>
      <c r="AH1048" s="175"/>
    </row>
    <row r="1049" spans="17:34">
      <c r="Q1049" s="175"/>
      <c r="R1049" s="175"/>
      <c r="S1049" s="175"/>
      <c r="T1049" s="175"/>
      <c r="U1049" s="175"/>
      <c r="V1049" s="175"/>
      <c r="W1049" s="175"/>
      <c r="X1049" s="175"/>
      <c r="Y1049" s="175"/>
      <c r="Z1049" s="175"/>
      <c r="AA1049" s="175"/>
      <c r="AB1049" s="175"/>
      <c r="AC1049" s="175"/>
      <c r="AD1049" s="175"/>
      <c r="AE1049" s="175"/>
      <c r="AF1049" s="175"/>
      <c r="AG1049" s="175"/>
      <c r="AH1049" s="175"/>
    </row>
    <row r="1050" spans="17:34">
      <c r="Q1050" s="175"/>
      <c r="R1050" s="175"/>
      <c r="S1050" s="175"/>
      <c r="T1050" s="175"/>
      <c r="U1050" s="175"/>
      <c r="V1050" s="175"/>
      <c r="W1050" s="175"/>
      <c r="X1050" s="175"/>
      <c r="Y1050" s="175"/>
      <c r="Z1050" s="175"/>
      <c r="AA1050" s="175"/>
      <c r="AB1050" s="175"/>
      <c r="AC1050" s="175"/>
      <c r="AD1050" s="175"/>
      <c r="AE1050" s="175"/>
      <c r="AF1050" s="175"/>
      <c r="AG1050" s="175"/>
      <c r="AH1050" s="175"/>
    </row>
    <row r="1051" spans="17:34">
      <c r="Q1051" s="175"/>
      <c r="R1051" s="175"/>
      <c r="S1051" s="175"/>
      <c r="T1051" s="175"/>
      <c r="U1051" s="175"/>
      <c r="V1051" s="175"/>
      <c r="W1051" s="175"/>
      <c r="X1051" s="175"/>
      <c r="Y1051" s="175"/>
      <c r="Z1051" s="175"/>
      <c r="AA1051" s="175"/>
      <c r="AB1051" s="175"/>
      <c r="AC1051" s="175"/>
      <c r="AD1051" s="175"/>
      <c r="AE1051" s="175"/>
      <c r="AF1051" s="175"/>
      <c r="AG1051" s="175"/>
      <c r="AH1051" s="175"/>
    </row>
    <row r="1052" spans="17:34">
      <c r="Q1052" s="175"/>
      <c r="R1052" s="175"/>
      <c r="S1052" s="175"/>
      <c r="T1052" s="175"/>
      <c r="U1052" s="175"/>
      <c r="V1052" s="175"/>
      <c r="W1052" s="175"/>
      <c r="X1052" s="175"/>
      <c r="Y1052" s="175"/>
      <c r="Z1052" s="175"/>
      <c r="AA1052" s="175"/>
      <c r="AB1052" s="175"/>
      <c r="AC1052" s="175"/>
      <c r="AD1052" s="175"/>
      <c r="AE1052" s="175"/>
      <c r="AF1052" s="175"/>
      <c r="AG1052" s="175"/>
      <c r="AH1052" s="175"/>
    </row>
    <row r="1053" spans="17:34">
      <c r="Q1053" s="175"/>
      <c r="R1053" s="175"/>
      <c r="S1053" s="175"/>
      <c r="T1053" s="175"/>
      <c r="U1053" s="175"/>
      <c r="V1053" s="175"/>
      <c r="W1053" s="175"/>
      <c r="X1053" s="175"/>
      <c r="Y1053" s="175"/>
      <c r="Z1053" s="175"/>
      <c r="AA1053" s="175"/>
      <c r="AB1053" s="175"/>
      <c r="AC1053" s="175"/>
      <c r="AD1053" s="175"/>
      <c r="AE1053" s="175"/>
      <c r="AF1053" s="175"/>
      <c r="AG1053" s="175"/>
      <c r="AH1053" s="175"/>
    </row>
    <row r="1054" spans="17:34">
      <c r="Q1054" s="175"/>
      <c r="R1054" s="175"/>
      <c r="S1054" s="175"/>
      <c r="T1054" s="175"/>
      <c r="U1054" s="175"/>
      <c r="V1054" s="175"/>
      <c r="W1054" s="175"/>
      <c r="X1054" s="175"/>
      <c r="Y1054" s="175"/>
      <c r="Z1054" s="175"/>
      <c r="AA1054" s="175"/>
      <c r="AB1054" s="175"/>
      <c r="AC1054" s="175"/>
      <c r="AD1054" s="175"/>
      <c r="AE1054" s="175"/>
      <c r="AF1054" s="175"/>
      <c r="AG1054" s="175"/>
      <c r="AH1054" s="175"/>
    </row>
    <row r="1055" spans="17:34">
      <c r="Q1055" s="175"/>
      <c r="R1055" s="175"/>
      <c r="S1055" s="175"/>
      <c r="T1055" s="175"/>
      <c r="U1055" s="175"/>
      <c r="V1055" s="175"/>
      <c r="W1055" s="175"/>
      <c r="X1055" s="175"/>
      <c r="Y1055" s="175"/>
      <c r="Z1055" s="175"/>
      <c r="AA1055" s="175"/>
      <c r="AB1055" s="175"/>
      <c r="AC1055" s="175"/>
      <c r="AD1055" s="175"/>
      <c r="AE1055" s="175"/>
      <c r="AF1055" s="175"/>
      <c r="AG1055" s="175"/>
      <c r="AH1055" s="175"/>
    </row>
    <row r="1056" spans="17:34">
      <c r="Q1056" s="175"/>
      <c r="R1056" s="175"/>
      <c r="S1056" s="175"/>
      <c r="T1056" s="175"/>
      <c r="U1056" s="175"/>
      <c r="V1056" s="175"/>
      <c r="W1056" s="175"/>
      <c r="X1056" s="175"/>
      <c r="Y1056" s="175"/>
      <c r="Z1056" s="175"/>
      <c r="AA1056" s="175"/>
      <c r="AB1056" s="175"/>
      <c r="AC1056" s="175"/>
      <c r="AD1056" s="175"/>
      <c r="AE1056" s="175"/>
      <c r="AF1056" s="175"/>
      <c r="AG1056" s="175"/>
      <c r="AH1056" s="175"/>
    </row>
    <row r="1057" spans="17:34">
      <c r="Q1057" s="175"/>
      <c r="R1057" s="175"/>
      <c r="S1057" s="175"/>
      <c r="T1057" s="175"/>
      <c r="U1057" s="175"/>
      <c r="V1057" s="175"/>
      <c r="W1057" s="175"/>
      <c r="X1057" s="175"/>
      <c r="Y1057" s="175"/>
      <c r="Z1057" s="175"/>
      <c r="AA1057" s="175"/>
      <c r="AB1057" s="175"/>
      <c r="AC1057" s="175"/>
      <c r="AD1057" s="175"/>
      <c r="AE1057" s="175"/>
      <c r="AF1057" s="175"/>
      <c r="AG1057" s="175"/>
      <c r="AH1057" s="175"/>
    </row>
    <row r="1058" spans="17:34">
      <c r="Q1058" s="175"/>
      <c r="R1058" s="175"/>
      <c r="S1058" s="175"/>
      <c r="T1058" s="175"/>
      <c r="U1058" s="175"/>
      <c r="V1058" s="175"/>
      <c r="W1058" s="175"/>
      <c r="X1058" s="175"/>
      <c r="Y1058" s="175"/>
      <c r="Z1058" s="175"/>
      <c r="AA1058" s="175"/>
      <c r="AB1058" s="175"/>
      <c r="AC1058" s="175"/>
      <c r="AD1058" s="175"/>
      <c r="AE1058" s="175"/>
      <c r="AF1058" s="175"/>
      <c r="AG1058" s="175"/>
      <c r="AH1058" s="175"/>
    </row>
    <row r="1059" spans="17:34">
      <c r="Q1059" s="175"/>
      <c r="R1059" s="175"/>
      <c r="S1059" s="175"/>
      <c r="T1059" s="175"/>
      <c r="U1059" s="175"/>
      <c r="V1059" s="175"/>
      <c r="W1059" s="175"/>
      <c r="X1059" s="175"/>
      <c r="Y1059" s="175"/>
      <c r="Z1059" s="175"/>
      <c r="AA1059" s="175"/>
      <c r="AB1059" s="175"/>
      <c r="AC1059" s="175"/>
      <c r="AD1059" s="175"/>
      <c r="AE1059" s="175"/>
      <c r="AF1059" s="175"/>
      <c r="AG1059" s="175"/>
      <c r="AH1059" s="175"/>
    </row>
    <row r="1060" spans="17:34">
      <c r="Q1060" s="175"/>
      <c r="R1060" s="175"/>
      <c r="S1060" s="175"/>
      <c r="T1060" s="175"/>
      <c r="U1060" s="175"/>
      <c r="V1060" s="175"/>
      <c r="W1060" s="175"/>
      <c r="X1060" s="175"/>
      <c r="Y1060" s="175"/>
      <c r="Z1060" s="175"/>
      <c r="AA1060" s="175"/>
      <c r="AB1060" s="175"/>
      <c r="AC1060" s="175"/>
      <c r="AD1060" s="175"/>
      <c r="AE1060" s="175"/>
      <c r="AF1060" s="175"/>
      <c r="AG1060" s="175"/>
      <c r="AH1060" s="175"/>
    </row>
    <row r="1061" spans="17:34">
      <c r="Q1061" s="175"/>
      <c r="R1061" s="175"/>
      <c r="S1061" s="175"/>
      <c r="T1061" s="175"/>
      <c r="U1061" s="175"/>
      <c r="V1061" s="175"/>
      <c r="W1061" s="175"/>
      <c r="X1061" s="175"/>
      <c r="Y1061" s="175"/>
      <c r="Z1061" s="175"/>
      <c r="AA1061" s="175"/>
      <c r="AB1061" s="175"/>
      <c r="AC1061" s="175"/>
      <c r="AD1061" s="175"/>
      <c r="AE1061" s="175"/>
      <c r="AF1061" s="175"/>
      <c r="AG1061" s="175"/>
      <c r="AH1061" s="175"/>
    </row>
    <row r="1062" spans="17:34">
      <c r="Q1062" s="175"/>
      <c r="R1062" s="175"/>
      <c r="S1062" s="175"/>
      <c r="T1062" s="175"/>
      <c r="U1062" s="175"/>
      <c r="V1062" s="175"/>
      <c r="W1062" s="175"/>
      <c r="X1062" s="175"/>
      <c r="Y1062" s="175"/>
      <c r="Z1062" s="175"/>
      <c r="AA1062" s="175"/>
      <c r="AB1062" s="175"/>
      <c r="AC1062" s="175"/>
      <c r="AD1062" s="175"/>
      <c r="AE1062" s="175"/>
      <c r="AF1062" s="175"/>
      <c r="AG1062" s="175"/>
      <c r="AH1062" s="175"/>
    </row>
    <row r="1063" spans="17:34">
      <c r="Q1063" s="175"/>
      <c r="R1063" s="175"/>
      <c r="S1063" s="175"/>
      <c r="T1063" s="175"/>
      <c r="U1063" s="175"/>
      <c r="V1063" s="175"/>
      <c r="W1063" s="175"/>
      <c r="X1063" s="175"/>
      <c r="Y1063" s="175"/>
      <c r="Z1063" s="175"/>
      <c r="AA1063" s="175"/>
      <c r="AB1063" s="175"/>
      <c r="AC1063" s="175"/>
      <c r="AD1063" s="175"/>
      <c r="AE1063" s="175"/>
      <c r="AF1063" s="175"/>
      <c r="AG1063" s="175"/>
      <c r="AH1063" s="175"/>
    </row>
    <row r="1064" spans="17:34">
      <c r="Q1064" s="175"/>
      <c r="R1064" s="175"/>
      <c r="S1064" s="175"/>
      <c r="T1064" s="175"/>
      <c r="U1064" s="175"/>
      <c r="V1064" s="175"/>
      <c r="W1064" s="175"/>
      <c r="X1064" s="175"/>
      <c r="Y1064" s="175"/>
      <c r="Z1064" s="175"/>
      <c r="AA1064" s="175"/>
      <c r="AB1064" s="175"/>
      <c r="AC1064" s="175"/>
      <c r="AD1064" s="175"/>
      <c r="AE1064" s="175"/>
      <c r="AF1064" s="175"/>
      <c r="AG1064" s="175"/>
      <c r="AH1064" s="175"/>
    </row>
    <row r="1065" spans="17:34">
      <c r="Q1065" s="175"/>
      <c r="R1065" s="175"/>
      <c r="S1065" s="175"/>
      <c r="T1065" s="175"/>
      <c r="U1065" s="175"/>
      <c r="V1065" s="175"/>
      <c r="W1065" s="175"/>
      <c r="X1065" s="175"/>
      <c r="Y1065" s="175"/>
      <c r="Z1065" s="175"/>
      <c r="AA1065" s="175"/>
      <c r="AB1065" s="175"/>
      <c r="AC1065" s="175"/>
      <c r="AD1065" s="175"/>
      <c r="AE1065" s="175"/>
      <c r="AF1065" s="175"/>
      <c r="AG1065" s="175"/>
      <c r="AH1065" s="175"/>
    </row>
    <row r="1066" spans="17:34">
      <c r="Q1066" s="175"/>
      <c r="R1066" s="175"/>
      <c r="S1066" s="175"/>
      <c r="T1066" s="175"/>
      <c r="U1066" s="175"/>
      <c r="V1066" s="175"/>
      <c r="W1066" s="175"/>
      <c r="X1066" s="175"/>
      <c r="Y1066" s="175"/>
      <c r="Z1066" s="175"/>
      <c r="AA1066" s="175"/>
      <c r="AB1066" s="175"/>
      <c r="AC1066" s="175"/>
      <c r="AD1066" s="175"/>
      <c r="AE1066" s="175"/>
      <c r="AF1066" s="175"/>
      <c r="AG1066" s="175"/>
      <c r="AH1066" s="175"/>
    </row>
    <row r="1067" spans="17:34">
      <c r="Q1067" s="175"/>
      <c r="R1067" s="175"/>
      <c r="S1067" s="175"/>
      <c r="T1067" s="175"/>
      <c r="U1067" s="175"/>
      <c r="V1067" s="175"/>
      <c r="W1067" s="175"/>
      <c r="X1067" s="175"/>
      <c r="Y1067" s="175"/>
      <c r="Z1067" s="175"/>
      <c r="AA1067" s="175"/>
      <c r="AB1067" s="175"/>
      <c r="AC1067" s="175"/>
      <c r="AD1067" s="175"/>
      <c r="AE1067" s="175"/>
      <c r="AF1067" s="175"/>
      <c r="AG1067" s="175"/>
      <c r="AH1067" s="175"/>
    </row>
    <row r="1068" spans="17:34">
      <c r="Q1068" s="175"/>
      <c r="R1068" s="175"/>
      <c r="S1068" s="175"/>
      <c r="T1068" s="175"/>
      <c r="U1068" s="175"/>
      <c r="V1068" s="175"/>
      <c r="W1068" s="175"/>
      <c r="X1068" s="175"/>
      <c r="Y1068" s="175"/>
      <c r="Z1068" s="175"/>
      <c r="AA1068" s="175"/>
      <c r="AB1068" s="175"/>
      <c r="AC1068" s="175"/>
      <c r="AD1068" s="175"/>
      <c r="AE1068" s="175"/>
      <c r="AF1068" s="175"/>
      <c r="AG1068" s="175"/>
      <c r="AH1068" s="175"/>
    </row>
    <row r="1069" spans="17:34">
      <c r="Q1069" s="175"/>
      <c r="R1069" s="175"/>
      <c r="S1069" s="175"/>
      <c r="T1069" s="175"/>
      <c r="U1069" s="175"/>
      <c r="V1069" s="175"/>
      <c r="W1069" s="175"/>
      <c r="X1069" s="175"/>
      <c r="Y1069" s="175"/>
      <c r="Z1069" s="175"/>
      <c r="AA1069" s="175"/>
      <c r="AB1069" s="175"/>
      <c r="AC1069" s="175"/>
      <c r="AD1069" s="175"/>
      <c r="AE1069" s="175"/>
      <c r="AF1069" s="175"/>
      <c r="AG1069" s="175"/>
      <c r="AH1069" s="175"/>
    </row>
    <row r="1070" spans="17:34">
      <c r="Q1070" s="175"/>
      <c r="R1070" s="175"/>
      <c r="S1070" s="175"/>
      <c r="T1070" s="175"/>
      <c r="U1070" s="175"/>
      <c r="V1070" s="175"/>
      <c r="W1070" s="175"/>
      <c r="X1070" s="175"/>
      <c r="Y1070" s="175"/>
      <c r="Z1070" s="175"/>
      <c r="AA1070" s="175"/>
      <c r="AB1070" s="175"/>
      <c r="AC1070" s="175"/>
      <c r="AD1070" s="175"/>
      <c r="AE1070" s="175"/>
      <c r="AF1070" s="175"/>
      <c r="AG1070" s="175"/>
      <c r="AH1070" s="175"/>
    </row>
    <row r="1071" spans="17:34">
      <c r="Q1071" s="175"/>
      <c r="R1071" s="175"/>
      <c r="S1071" s="175"/>
      <c r="T1071" s="175"/>
      <c r="U1071" s="175"/>
      <c r="V1071" s="175"/>
      <c r="W1071" s="175"/>
      <c r="X1071" s="175"/>
      <c r="Y1071" s="175"/>
      <c r="Z1071" s="175"/>
      <c r="AA1071" s="175"/>
      <c r="AB1071" s="175"/>
      <c r="AC1071" s="175"/>
      <c r="AD1071" s="175"/>
      <c r="AE1071" s="175"/>
      <c r="AF1071" s="175"/>
      <c r="AG1071" s="175"/>
      <c r="AH1071" s="175"/>
    </row>
    <row r="1072" spans="17:34">
      <c r="Q1072" s="175"/>
      <c r="R1072" s="175"/>
      <c r="S1072" s="175"/>
      <c r="T1072" s="175"/>
      <c r="U1072" s="175"/>
      <c r="V1072" s="175"/>
      <c r="W1072" s="175"/>
      <c r="X1072" s="175"/>
      <c r="Y1072" s="175"/>
      <c r="Z1072" s="175"/>
      <c r="AA1072" s="175"/>
      <c r="AB1072" s="175"/>
      <c r="AC1072" s="175"/>
      <c r="AD1072" s="175"/>
      <c r="AE1072" s="175"/>
      <c r="AF1072" s="175"/>
      <c r="AG1072" s="175"/>
      <c r="AH1072" s="175"/>
    </row>
    <row r="1073" spans="17:34">
      <c r="Q1073" s="175"/>
      <c r="R1073" s="175"/>
      <c r="S1073" s="175"/>
      <c r="T1073" s="175"/>
      <c r="U1073" s="175"/>
      <c r="V1073" s="175"/>
      <c r="W1073" s="175"/>
      <c r="X1073" s="175"/>
      <c r="Y1073" s="175"/>
      <c r="Z1073" s="175"/>
      <c r="AA1073" s="175"/>
      <c r="AB1073" s="175"/>
      <c r="AC1073" s="175"/>
      <c r="AD1073" s="175"/>
      <c r="AE1073" s="175"/>
      <c r="AF1073" s="175"/>
      <c r="AG1073" s="175"/>
      <c r="AH1073" s="175"/>
    </row>
    <row r="1074" spans="17:34">
      <c r="Q1074" s="175"/>
      <c r="R1074" s="175"/>
      <c r="S1074" s="175"/>
      <c r="T1074" s="175"/>
      <c r="U1074" s="175"/>
      <c r="V1074" s="175"/>
      <c r="W1074" s="175"/>
      <c r="X1074" s="175"/>
      <c r="Y1074" s="175"/>
      <c r="Z1074" s="175"/>
      <c r="AA1074" s="175"/>
      <c r="AB1074" s="175"/>
      <c r="AC1074" s="175"/>
      <c r="AD1074" s="175"/>
      <c r="AE1074" s="175"/>
      <c r="AF1074" s="175"/>
      <c r="AG1074" s="175"/>
      <c r="AH1074" s="175"/>
    </row>
    <row r="1075" spans="17:34">
      <c r="Q1075" s="175"/>
      <c r="R1075" s="175"/>
      <c r="S1075" s="175"/>
      <c r="T1075" s="175"/>
      <c r="U1075" s="175"/>
      <c r="V1075" s="175"/>
      <c r="W1075" s="175"/>
      <c r="X1075" s="175"/>
      <c r="Y1075" s="175"/>
      <c r="Z1075" s="175"/>
      <c r="AA1075" s="175"/>
      <c r="AB1075" s="175"/>
      <c r="AC1075" s="175"/>
      <c r="AD1075" s="175"/>
      <c r="AE1075" s="175"/>
      <c r="AF1075" s="175"/>
      <c r="AG1075" s="175"/>
      <c r="AH1075" s="175"/>
    </row>
    <row r="1076" spans="17:34">
      <c r="Q1076" s="175"/>
      <c r="R1076" s="175"/>
      <c r="S1076" s="175"/>
      <c r="T1076" s="175"/>
      <c r="U1076" s="175"/>
      <c r="V1076" s="175"/>
      <c r="W1076" s="175"/>
      <c r="X1076" s="175"/>
      <c r="Y1076" s="175"/>
      <c r="Z1076" s="175"/>
      <c r="AA1076" s="175"/>
      <c r="AB1076" s="175"/>
      <c r="AC1076" s="175"/>
      <c r="AD1076" s="175"/>
      <c r="AE1076" s="175"/>
      <c r="AF1076" s="175"/>
      <c r="AG1076" s="175"/>
      <c r="AH1076" s="175"/>
    </row>
    <row r="1077" spans="17:34">
      <c r="Q1077" s="175"/>
      <c r="R1077" s="175"/>
      <c r="S1077" s="175"/>
      <c r="T1077" s="175"/>
      <c r="U1077" s="175"/>
      <c r="V1077" s="175"/>
      <c r="W1077" s="175"/>
      <c r="X1077" s="175"/>
      <c r="Y1077" s="175"/>
      <c r="Z1077" s="175"/>
      <c r="AA1077" s="175"/>
      <c r="AB1077" s="175"/>
      <c r="AC1077" s="175"/>
      <c r="AD1077" s="175"/>
      <c r="AE1077" s="175"/>
      <c r="AF1077" s="175"/>
      <c r="AG1077" s="175"/>
      <c r="AH1077" s="175"/>
    </row>
    <row r="1078" spans="17:34">
      <c r="Q1078" s="175"/>
      <c r="R1078" s="175"/>
      <c r="S1078" s="175"/>
      <c r="T1078" s="175"/>
      <c r="U1078" s="175"/>
      <c r="V1078" s="175"/>
      <c r="W1078" s="175"/>
      <c r="X1078" s="175"/>
      <c r="Y1078" s="175"/>
      <c r="Z1078" s="175"/>
      <c r="AA1078" s="175"/>
      <c r="AB1078" s="175"/>
      <c r="AC1078" s="175"/>
      <c r="AD1078" s="175"/>
      <c r="AE1078" s="175"/>
      <c r="AF1078" s="175"/>
      <c r="AG1078" s="175"/>
      <c r="AH1078" s="175"/>
    </row>
    <row r="1079" spans="17:34">
      <c r="Q1079" s="175"/>
      <c r="R1079" s="175"/>
      <c r="S1079" s="175"/>
      <c r="T1079" s="175"/>
      <c r="U1079" s="175"/>
      <c r="V1079" s="175"/>
      <c r="W1079" s="175"/>
      <c r="X1079" s="175"/>
      <c r="Y1079" s="175"/>
      <c r="Z1079" s="175"/>
      <c r="AA1079" s="175"/>
      <c r="AB1079" s="175"/>
      <c r="AC1079" s="175"/>
      <c r="AD1079" s="175"/>
      <c r="AE1079" s="175"/>
      <c r="AF1079" s="175"/>
      <c r="AG1079" s="175"/>
      <c r="AH1079" s="175"/>
    </row>
    <row r="1080" spans="17:34">
      <c r="Q1080" s="175"/>
      <c r="R1080" s="175"/>
      <c r="S1080" s="175"/>
      <c r="T1080" s="175"/>
      <c r="U1080" s="175"/>
      <c r="V1080" s="175"/>
      <c r="W1080" s="175"/>
      <c r="X1080" s="175"/>
      <c r="Y1080" s="175"/>
      <c r="Z1080" s="175"/>
      <c r="AA1080" s="175"/>
      <c r="AB1080" s="175"/>
      <c r="AC1080" s="175"/>
      <c r="AD1080" s="175"/>
      <c r="AE1080" s="175"/>
      <c r="AF1080" s="175"/>
      <c r="AG1080" s="175"/>
      <c r="AH1080" s="175"/>
    </row>
    <row r="1081" spans="17:34">
      <c r="Q1081" s="175"/>
      <c r="R1081" s="175"/>
      <c r="S1081" s="175"/>
      <c r="T1081" s="175"/>
      <c r="U1081" s="175"/>
      <c r="V1081" s="175"/>
      <c r="W1081" s="175"/>
      <c r="X1081" s="175"/>
      <c r="Y1081" s="175"/>
      <c r="Z1081" s="175"/>
      <c r="AA1081" s="175"/>
      <c r="AB1081" s="175"/>
      <c r="AC1081" s="175"/>
      <c r="AD1081" s="175"/>
      <c r="AE1081" s="175"/>
      <c r="AF1081" s="175"/>
      <c r="AG1081" s="175"/>
      <c r="AH1081" s="175"/>
    </row>
    <row r="1082" spans="17:34">
      <c r="Q1082" s="175"/>
      <c r="R1082" s="175"/>
      <c r="S1082" s="175"/>
      <c r="T1082" s="175"/>
      <c r="U1082" s="175"/>
      <c r="V1082" s="175"/>
      <c r="W1082" s="175"/>
      <c r="X1082" s="175"/>
      <c r="Y1082" s="175"/>
      <c r="Z1082" s="175"/>
      <c r="AA1082" s="175"/>
      <c r="AB1082" s="175"/>
      <c r="AC1082" s="175"/>
      <c r="AD1082" s="175"/>
      <c r="AE1082" s="175"/>
      <c r="AF1082" s="175"/>
      <c r="AG1082" s="175"/>
      <c r="AH1082" s="175"/>
    </row>
    <row r="1083" spans="17:34">
      <c r="Q1083" s="175"/>
      <c r="R1083" s="175"/>
      <c r="S1083" s="175"/>
      <c r="T1083" s="175"/>
      <c r="U1083" s="175"/>
      <c r="V1083" s="175"/>
      <c r="W1083" s="175"/>
      <c r="X1083" s="175"/>
      <c r="Y1083" s="175"/>
      <c r="Z1083" s="175"/>
      <c r="AA1083" s="175"/>
      <c r="AB1083" s="175"/>
      <c r="AC1083" s="175"/>
      <c r="AD1083" s="175"/>
      <c r="AE1083" s="175"/>
      <c r="AF1083" s="175"/>
      <c r="AG1083" s="175"/>
      <c r="AH1083" s="175"/>
    </row>
    <row r="1084" spans="17:34">
      <c r="Q1084" s="175"/>
      <c r="R1084" s="175"/>
      <c r="S1084" s="175"/>
      <c r="T1084" s="175"/>
      <c r="U1084" s="175"/>
      <c r="V1084" s="175"/>
      <c r="W1084" s="175"/>
      <c r="X1084" s="175"/>
      <c r="Y1084" s="175"/>
      <c r="Z1084" s="175"/>
      <c r="AA1084" s="175"/>
      <c r="AB1084" s="175"/>
      <c r="AC1084" s="175"/>
      <c r="AD1084" s="175"/>
      <c r="AE1084" s="175"/>
      <c r="AF1084" s="175"/>
      <c r="AG1084" s="175"/>
      <c r="AH1084" s="175"/>
    </row>
    <row r="1085" spans="17:34">
      <c r="Q1085" s="175"/>
      <c r="R1085" s="175"/>
      <c r="S1085" s="175"/>
      <c r="T1085" s="175"/>
      <c r="U1085" s="175"/>
      <c r="V1085" s="175"/>
      <c r="W1085" s="175"/>
      <c r="X1085" s="175"/>
      <c r="Y1085" s="175"/>
      <c r="Z1085" s="175"/>
      <c r="AA1085" s="175"/>
      <c r="AB1085" s="175"/>
      <c r="AC1085" s="175"/>
      <c r="AD1085" s="175"/>
      <c r="AE1085" s="175"/>
      <c r="AF1085" s="175"/>
      <c r="AG1085" s="175"/>
      <c r="AH1085" s="175"/>
    </row>
    <row r="1086" spans="17:34">
      <c r="Q1086" s="175"/>
      <c r="R1086" s="175"/>
      <c r="S1086" s="175"/>
      <c r="T1086" s="175"/>
      <c r="U1086" s="175"/>
      <c r="V1086" s="175"/>
      <c r="W1086" s="175"/>
      <c r="X1086" s="175"/>
      <c r="Y1086" s="175"/>
      <c r="Z1086" s="175"/>
      <c r="AA1086" s="175"/>
      <c r="AB1086" s="175"/>
      <c r="AC1086" s="175"/>
      <c r="AD1086" s="175"/>
      <c r="AE1086" s="175"/>
      <c r="AF1086" s="175"/>
      <c r="AG1086" s="175"/>
      <c r="AH1086" s="175"/>
    </row>
    <row r="1087" spans="17:34">
      <c r="Q1087" s="175"/>
      <c r="R1087" s="175"/>
      <c r="S1087" s="175"/>
      <c r="T1087" s="175"/>
      <c r="U1087" s="175"/>
      <c r="V1087" s="175"/>
      <c r="W1087" s="175"/>
      <c r="X1087" s="175"/>
      <c r="Y1087" s="175"/>
      <c r="Z1087" s="175"/>
      <c r="AA1087" s="175"/>
      <c r="AB1087" s="175"/>
      <c r="AC1087" s="175"/>
      <c r="AD1087" s="175"/>
      <c r="AE1087" s="175"/>
      <c r="AF1087" s="175"/>
      <c r="AG1087" s="175"/>
      <c r="AH1087" s="175"/>
    </row>
    <row r="1088" spans="17:34">
      <c r="Q1088" s="175"/>
      <c r="R1088" s="175"/>
      <c r="S1088" s="175"/>
      <c r="T1088" s="175"/>
      <c r="U1088" s="175"/>
      <c r="V1088" s="175"/>
      <c r="W1088" s="175"/>
      <c r="X1088" s="175"/>
      <c r="Y1088" s="175"/>
      <c r="Z1088" s="175"/>
      <c r="AA1088" s="175"/>
      <c r="AB1088" s="175"/>
      <c r="AC1088" s="175"/>
      <c r="AD1088" s="175"/>
      <c r="AE1088" s="175"/>
      <c r="AF1088" s="175"/>
      <c r="AG1088" s="175"/>
      <c r="AH1088" s="175"/>
    </row>
    <row r="1089" spans="17:34">
      <c r="Q1089" s="175"/>
      <c r="R1089" s="175"/>
      <c r="S1089" s="175"/>
      <c r="T1089" s="175"/>
      <c r="U1089" s="175"/>
      <c r="V1089" s="175"/>
      <c r="W1089" s="175"/>
      <c r="X1089" s="175"/>
      <c r="Y1089" s="175"/>
      <c r="Z1089" s="175"/>
      <c r="AA1089" s="175"/>
      <c r="AB1089" s="175"/>
      <c r="AC1089" s="175"/>
      <c r="AD1089" s="175"/>
      <c r="AE1089" s="175"/>
      <c r="AF1089" s="175"/>
      <c r="AG1089" s="175"/>
      <c r="AH1089" s="175"/>
    </row>
    <row r="1090" spans="17:34">
      <c r="Q1090" s="175"/>
      <c r="R1090" s="175"/>
      <c r="S1090" s="175"/>
      <c r="T1090" s="175"/>
      <c r="U1090" s="175"/>
      <c r="V1090" s="175"/>
      <c r="W1090" s="175"/>
      <c r="X1090" s="175"/>
      <c r="Y1090" s="175"/>
      <c r="Z1090" s="175"/>
      <c r="AA1090" s="175"/>
      <c r="AB1090" s="175"/>
      <c r="AC1090" s="175"/>
      <c r="AD1090" s="175"/>
      <c r="AE1090" s="175"/>
      <c r="AF1090" s="175"/>
      <c r="AG1090" s="175"/>
      <c r="AH1090" s="175"/>
    </row>
    <row r="1091" spans="17:34">
      <c r="Q1091" s="175"/>
      <c r="R1091" s="175"/>
      <c r="S1091" s="175"/>
      <c r="T1091" s="175"/>
      <c r="U1091" s="175"/>
      <c r="V1091" s="175"/>
      <c r="W1091" s="175"/>
      <c r="X1091" s="175"/>
      <c r="Y1091" s="175"/>
      <c r="Z1091" s="175"/>
      <c r="AA1091" s="175"/>
      <c r="AB1091" s="175"/>
      <c r="AC1091" s="175"/>
      <c r="AD1091" s="175"/>
      <c r="AE1091" s="175"/>
      <c r="AF1091" s="175"/>
      <c r="AG1091" s="175"/>
      <c r="AH1091" s="175"/>
    </row>
    <row r="1092" spans="17:34">
      <c r="Q1092" s="175"/>
      <c r="R1092" s="175"/>
      <c r="S1092" s="175"/>
      <c r="T1092" s="175"/>
      <c r="U1092" s="175"/>
      <c r="V1092" s="175"/>
      <c r="W1092" s="175"/>
      <c r="X1092" s="175"/>
      <c r="Y1092" s="175"/>
      <c r="Z1092" s="175"/>
      <c r="AA1092" s="175"/>
      <c r="AB1092" s="175"/>
      <c r="AC1092" s="175"/>
      <c r="AD1092" s="175"/>
      <c r="AE1092" s="175"/>
      <c r="AF1092" s="175"/>
      <c r="AG1092" s="175"/>
      <c r="AH1092" s="175"/>
    </row>
    <row r="1093" spans="17:34">
      <c r="Q1093" s="175"/>
      <c r="R1093" s="175"/>
      <c r="S1093" s="175"/>
      <c r="T1093" s="175"/>
      <c r="U1093" s="175"/>
      <c r="V1093" s="175"/>
      <c r="W1093" s="175"/>
      <c r="X1093" s="175"/>
      <c r="Y1093" s="175"/>
      <c r="Z1093" s="175"/>
      <c r="AA1093" s="175"/>
      <c r="AB1093" s="175"/>
      <c r="AC1093" s="175"/>
      <c r="AD1093" s="175"/>
      <c r="AE1093" s="175"/>
      <c r="AF1093" s="175"/>
      <c r="AG1093" s="175"/>
      <c r="AH1093" s="175"/>
    </row>
    <row r="1094" spans="17:34">
      <c r="Q1094" s="175"/>
      <c r="R1094" s="175"/>
      <c r="S1094" s="175"/>
      <c r="T1094" s="175"/>
      <c r="U1094" s="175"/>
      <c r="V1094" s="175"/>
      <c r="W1094" s="175"/>
      <c r="X1094" s="175"/>
      <c r="Y1094" s="175"/>
      <c r="Z1094" s="175"/>
      <c r="AA1094" s="175"/>
      <c r="AB1094" s="175"/>
      <c r="AC1094" s="175"/>
      <c r="AD1094" s="175"/>
      <c r="AE1094" s="175"/>
      <c r="AF1094" s="175"/>
      <c r="AG1094" s="175"/>
      <c r="AH1094" s="175"/>
    </row>
    <row r="1095" spans="17:34">
      <c r="Q1095" s="175"/>
      <c r="R1095" s="175"/>
      <c r="S1095" s="175"/>
      <c r="T1095" s="175"/>
      <c r="U1095" s="175"/>
      <c r="V1095" s="175"/>
      <c r="W1095" s="175"/>
      <c r="X1095" s="175"/>
      <c r="Y1095" s="175"/>
      <c r="Z1095" s="175"/>
      <c r="AA1095" s="175"/>
      <c r="AB1095" s="175"/>
      <c r="AC1095" s="175"/>
      <c r="AD1095" s="175"/>
      <c r="AE1095" s="175"/>
      <c r="AF1095" s="175"/>
      <c r="AG1095" s="175"/>
      <c r="AH1095" s="175"/>
    </row>
    <row r="1096" spans="17:34">
      <c r="Q1096" s="175"/>
      <c r="R1096" s="175"/>
      <c r="S1096" s="175"/>
      <c r="T1096" s="175"/>
      <c r="U1096" s="175"/>
      <c r="V1096" s="175"/>
      <c r="W1096" s="175"/>
      <c r="X1096" s="175"/>
      <c r="Y1096" s="175"/>
      <c r="Z1096" s="175"/>
      <c r="AA1096" s="175"/>
      <c r="AB1096" s="175"/>
      <c r="AC1096" s="175"/>
      <c r="AD1096" s="175"/>
      <c r="AE1096" s="175"/>
      <c r="AF1096" s="175"/>
      <c r="AG1096" s="175"/>
      <c r="AH1096" s="175"/>
    </row>
    <row r="1097" spans="17:34">
      <c r="Q1097" s="175"/>
      <c r="R1097" s="175"/>
      <c r="S1097" s="175"/>
      <c r="T1097" s="175"/>
      <c r="U1097" s="175"/>
      <c r="V1097" s="175"/>
      <c r="W1097" s="175"/>
      <c r="X1097" s="175"/>
      <c r="Y1097" s="175"/>
      <c r="Z1097" s="175"/>
      <c r="AA1097" s="175"/>
      <c r="AB1097" s="175"/>
      <c r="AC1097" s="175"/>
      <c r="AD1097" s="175"/>
      <c r="AE1097" s="175"/>
      <c r="AF1097" s="175"/>
      <c r="AG1097" s="175"/>
      <c r="AH1097" s="175"/>
    </row>
    <row r="1098" spans="17:34">
      <c r="Q1098" s="175"/>
      <c r="R1098" s="175"/>
      <c r="S1098" s="175"/>
      <c r="T1098" s="175"/>
      <c r="U1098" s="175"/>
      <c r="V1098" s="175"/>
      <c r="W1098" s="175"/>
      <c r="X1098" s="175"/>
      <c r="Y1098" s="175"/>
      <c r="Z1098" s="175"/>
      <c r="AA1098" s="175"/>
      <c r="AB1098" s="175"/>
      <c r="AC1098" s="175"/>
      <c r="AD1098" s="175"/>
      <c r="AE1098" s="175"/>
      <c r="AF1098" s="175"/>
      <c r="AG1098" s="175"/>
      <c r="AH1098" s="175"/>
    </row>
    <row r="1099" spans="17:34">
      <c r="Q1099" s="175"/>
      <c r="R1099" s="175"/>
      <c r="S1099" s="175"/>
      <c r="T1099" s="175"/>
      <c r="U1099" s="175"/>
      <c r="V1099" s="175"/>
      <c r="W1099" s="175"/>
      <c r="X1099" s="175"/>
      <c r="Y1099" s="175"/>
      <c r="Z1099" s="175"/>
      <c r="AA1099" s="175"/>
      <c r="AB1099" s="175"/>
      <c r="AC1099" s="175"/>
      <c r="AD1099" s="175"/>
      <c r="AE1099" s="175"/>
      <c r="AF1099" s="175"/>
      <c r="AG1099" s="175"/>
      <c r="AH1099" s="175"/>
    </row>
    <row r="1100" spans="17:34">
      <c r="Q1100" s="175"/>
      <c r="R1100" s="175"/>
      <c r="S1100" s="175"/>
      <c r="T1100" s="175"/>
      <c r="U1100" s="175"/>
      <c r="V1100" s="175"/>
      <c r="W1100" s="175"/>
      <c r="X1100" s="175"/>
      <c r="Y1100" s="175"/>
      <c r="Z1100" s="175"/>
      <c r="AA1100" s="175"/>
      <c r="AB1100" s="175"/>
      <c r="AC1100" s="175"/>
      <c r="AD1100" s="175"/>
      <c r="AE1100" s="175"/>
      <c r="AF1100" s="175"/>
      <c r="AG1100" s="175"/>
      <c r="AH1100" s="175"/>
    </row>
    <row r="1101" spans="17:34">
      <c r="Q1101" s="175"/>
      <c r="R1101" s="175"/>
      <c r="S1101" s="175"/>
      <c r="T1101" s="175"/>
      <c r="U1101" s="175"/>
      <c r="V1101" s="175"/>
      <c r="W1101" s="175"/>
      <c r="X1101" s="175"/>
      <c r="Y1101" s="175"/>
      <c r="Z1101" s="175"/>
      <c r="AA1101" s="175"/>
      <c r="AB1101" s="175"/>
      <c r="AC1101" s="175"/>
      <c r="AD1101" s="175"/>
      <c r="AE1101" s="175"/>
      <c r="AF1101" s="175"/>
      <c r="AG1101" s="175"/>
      <c r="AH1101" s="175"/>
    </row>
    <row r="1102" spans="17:34">
      <c r="Q1102" s="175"/>
      <c r="R1102" s="175"/>
      <c r="S1102" s="175"/>
      <c r="T1102" s="175"/>
      <c r="U1102" s="175"/>
      <c r="V1102" s="175"/>
      <c r="W1102" s="175"/>
      <c r="X1102" s="175"/>
      <c r="Y1102" s="175"/>
      <c r="Z1102" s="175"/>
      <c r="AA1102" s="175"/>
      <c r="AB1102" s="175"/>
      <c r="AC1102" s="175"/>
      <c r="AD1102" s="175"/>
      <c r="AE1102" s="175"/>
      <c r="AF1102" s="175"/>
      <c r="AG1102" s="175"/>
      <c r="AH1102" s="175"/>
    </row>
    <row r="1103" spans="17:34">
      <c r="Q1103" s="175"/>
      <c r="R1103" s="175"/>
      <c r="S1103" s="175"/>
      <c r="T1103" s="175"/>
      <c r="U1103" s="175"/>
      <c r="V1103" s="175"/>
      <c r="W1103" s="175"/>
      <c r="X1103" s="175"/>
      <c r="Y1103" s="175"/>
      <c r="Z1103" s="175"/>
      <c r="AA1103" s="175"/>
      <c r="AB1103" s="175"/>
      <c r="AC1103" s="175"/>
      <c r="AD1103" s="175"/>
      <c r="AE1103" s="175"/>
      <c r="AF1103" s="175"/>
      <c r="AG1103" s="175"/>
      <c r="AH1103" s="175"/>
    </row>
    <row r="1104" spans="17:34">
      <c r="Q1104" s="175"/>
      <c r="R1104" s="175"/>
      <c r="S1104" s="175"/>
      <c r="T1104" s="175"/>
      <c r="U1104" s="175"/>
      <c r="V1104" s="175"/>
      <c r="W1104" s="175"/>
      <c r="X1104" s="175"/>
      <c r="Y1104" s="175"/>
      <c r="Z1104" s="175"/>
      <c r="AA1104" s="175"/>
      <c r="AB1104" s="175"/>
      <c r="AC1104" s="175"/>
      <c r="AD1104" s="175"/>
      <c r="AE1104" s="175"/>
      <c r="AF1104" s="175"/>
      <c r="AG1104" s="175"/>
      <c r="AH1104" s="175"/>
    </row>
    <row r="1105" spans="17:34">
      <c r="Q1105" s="175"/>
      <c r="R1105" s="175"/>
      <c r="S1105" s="175"/>
      <c r="T1105" s="175"/>
      <c r="U1105" s="175"/>
      <c r="V1105" s="175"/>
      <c r="W1105" s="175"/>
      <c r="X1105" s="175"/>
      <c r="Y1105" s="175"/>
      <c r="Z1105" s="175"/>
      <c r="AA1105" s="175"/>
      <c r="AB1105" s="175"/>
      <c r="AC1105" s="175"/>
      <c r="AD1105" s="175"/>
      <c r="AE1105" s="175"/>
      <c r="AF1105" s="175"/>
      <c r="AG1105" s="175"/>
      <c r="AH1105" s="175"/>
    </row>
    <row r="1106" spans="17:34">
      <c r="Q1106" s="175"/>
      <c r="R1106" s="175"/>
      <c r="S1106" s="175"/>
      <c r="T1106" s="175"/>
      <c r="U1106" s="175"/>
      <c r="V1106" s="175"/>
      <c r="W1106" s="175"/>
      <c r="X1106" s="175"/>
      <c r="Y1106" s="175"/>
      <c r="Z1106" s="175"/>
      <c r="AA1106" s="175"/>
      <c r="AB1106" s="175"/>
      <c r="AC1106" s="175"/>
      <c r="AD1106" s="175"/>
      <c r="AE1106" s="175"/>
      <c r="AF1106" s="175"/>
      <c r="AG1106" s="175"/>
      <c r="AH1106" s="175"/>
    </row>
    <row r="1107" spans="17:34">
      <c r="Q1107" s="175"/>
      <c r="R1107" s="175"/>
      <c r="S1107" s="175"/>
      <c r="T1107" s="175"/>
      <c r="U1107" s="175"/>
      <c r="V1107" s="175"/>
      <c r="W1107" s="175"/>
      <c r="X1107" s="175"/>
      <c r="Y1107" s="175"/>
      <c r="Z1107" s="175"/>
      <c r="AA1107" s="175"/>
      <c r="AB1107" s="175"/>
      <c r="AC1107" s="175"/>
      <c r="AD1107" s="175"/>
      <c r="AE1107" s="175"/>
      <c r="AF1107" s="175"/>
      <c r="AG1107" s="175"/>
      <c r="AH1107" s="175"/>
    </row>
    <row r="1108" spans="17:34">
      <c r="Q1108" s="175"/>
      <c r="R1108" s="175"/>
      <c r="S1108" s="175"/>
      <c r="T1108" s="175"/>
      <c r="U1108" s="175"/>
      <c r="V1108" s="175"/>
      <c r="W1108" s="175"/>
      <c r="X1108" s="175"/>
      <c r="Y1108" s="175"/>
      <c r="Z1108" s="175"/>
      <c r="AA1108" s="175"/>
      <c r="AB1108" s="175"/>
      <c r="AC1108" s="175"/>
      <c r="AD1108" s="175"/>
      <c r="AE1108" s="175"/>
      <c r="AF1108" s="175"/>
      <c r="AG1108" s="175"/>
      <c r="AH1108" s="175"/>
    </row>
    <row r="1109" spans="17:34">
      <c r="Q1109" s="175"/>
      <c r="R1109" s="175"/>
      <c r="S1109" s="175"/>
      <c r="T1109" s="175"/>
      <c r="U1109" s="175"/>
      <c r="V1109" s="175"/>
      <c r="W1109" s="175"/>
      <c r="X1109" s="175"/>
      <c r="Y1109" s="175"/>
      <c r="Z1109" s="175"/>
      <c r="AA1109" s="175"/>
      <c r="AB1109" s="175"/>
      <c r="AC1109" s="175"/>
      <c r="AD1109" s="175"/>
      <c r="AE1109" s="175"/>
      <c r="AF1109" s="175"/>
      <c r="AG1109" s="175"/>
      <c r="AH1109" s="175"/>
    </row>
    <row r="1110" spans="17:34">
      <c r="Q1110" s="175"/>
      <c r="R1110" s="175"/>
      <c r="S1110" s="175"/>
      <c r="T1110" s="175"/>
      <c r="U1110" s="175"/>
      <c r="V1110" s="175"/>
      <c r="W1110" s="175"/>
      <c r="X1110" s="175"/>
      <c r="Y1110" s="175"/>
      <c r="Z1110" s="175"/>
      <c r="AA1110" s="175"/>
      <c r="AB1110" s="175"/>
      <c r="AC1110" s="175"/>
      <c r="AD1110" s="175"/>
      <c r="AE1110" s="175"/>
      <c r="AF1110" s="175"/>
      <c r="AG1110" s="175"/>
      <c r="AH1110" s="175"/>
    </row>
    <row r="1111" spans="17:34">
      <c r="Q1111" s="175"/>
      <c r="R1111" s="175"/>
      <c r="S1111" s="175"/>
      <c r="T1111" s="175"/>
      <c r="U1111" s="175"/>
      <c r="V1111" s="175"/>
      <c r="W1111" s="175"/>
      <c r="X1111" s="175"/>
      <c r="Y1111" s="175"/>
      <c r="Z1111" s="175"/>
      <c r="AA1111" s="175"/>
      <c r="AB1111" s="175"/>
      <c r="AC1111" s="175"/>
      <c r="AD1111" s="175"/>
      <c r="AE1111" s="175"/>
      <c r="AF1111" s="175"/>
      <c r="AG1111" s="175"/>
      <c r="AH1111" s="175"/>
    </row>
    <row r="1112" spans="17:34">
      <c r="Q1112" s="175"/>
      <c r="R1112" s="175"/>
      <c r="S1112" s="175"/>
      <c r="T1112" s="175"/>
      <c r="U1112" s="175"/>
      <c r="V1112" s="175"/>
      <c r="W1112" s="175"/>
      <c r="X1112" s="175"/>
      <c r="Y1112" s="175"/>
      <c r="Z1112" s="175"/>
      <c r="AA1112" s="175"/>
      <c r="AB1112" s="175"/>
      <c r="AC1112" s="175"/>
      <c r="AD1112" s="175"/>
      <c r="AE1112" s="175"/>
      <c r="AF1112" s="175"/>
      <c r="AG1112" s="175"/>
      <c r="AH1112" s="175"/>
    </row>
    <row r="1113" spans="17:34">
      <c r="Q1113" s="175"/>
      <c r="R1113" s="175"/>
      <c r="S1113" s="175"/>
      <c r="T1113" s="175"/>
      <c r="U1113" s="175"/>
      <c r="V1113" s="175"/>
      <c r="W1113" s="175"/>
      <c r="X1113" s="175"/>
      <c r="Y1113" s="175"/>
      <c r="Z1113" s="175"/>
      <c r="AA1113" s="175"/>
      <c r="AB1113" s="175"/>
      <c r="AC1113" s="175"/>
      <c r="AD1113" s="175"/>
      <c r="AE1113" s="175"/>
      <c r="AF1113" s="175"/>
      <c r="AG1113" s="175"/>
      <c r="AH1113" s="175"/>
    </row>
    <row r="1114" spans="17:34">
      <c r="Q1114" s="175"/>
      <c r="R1114" s="175"/>
      <c r="S1114" s="175"/>
      <c r="T1114" s="175"/>
      <c r="U1114" s="175"/>
      <c r="V1114" s="175"/>
      <c r="W1114" s="175"/>
      <c r="X1114" s="175"/>
      <c r="Y1114" s="175"/>
      <c r="Z1114" s="175"/>
      <c r="AA1114" s="175"/>
      <c r="AB1114" s="175"/>
      <c r="AC1114" s="175"/>
      <c r="AD1114" s="175"/>
      <c r="AE1114" s="175"/>
      <c r="AF1114" s="175"/>
      <c r="AG1114" s="175"/>
      <c r="AH1114" s="175"/>
    </row>
    <row r="1115" spans="17:34">
      <c r="Q1115" s="175"/>
      <c r="R1115" s="175"/>
      <c r="S1115" s="175"/>
      <c r="T1115" s="175"/>
      <c r="U1115" s="175"/>
      <c r="V1115" s="175"/>
      <c r="W1115" s="175"/>
      <c r="X1115" s="175"/>
      <c r="Y1115" s="175"/>
      <c r="Z1115" s="175"/>
      <c r="AA1115" s="175"/>
      <c r="AB1115" s="175"/>
      <c r="AC1115" s="175"/>
      <c r="AD1115" s="175"/>
      <c r="AE1115" s="175"/>
      <c r="AF1115" s="175"/>
      <c r="AG1115" s="175"/>
      <c r="AH1115" s="175"/>
    </row>
    <row r="1116" spans="17:34">
      <c r="Q1116" s="175"/>
      <c r="R1116" s="175"/>
      <c r="S1116" s="175"/>
      <c r="T1116" s="175"/>
      <c r="U1116" s="175"/>
      <c r="V1116" s="175"/>
      <c r="W1116" s="175"/>
      <c r="X1116" s="175"/>
      <c r="Y1116" s="175"/>
      <c r="Z1116" s="175"/>
      <c r="AA1116" s="175"/>
      <c r="AB1116" s="175"/>
      <c r="AC1116" s="175"/>
      <c r="AD1116" s="175"/>
      <c r="AE1116" s="175"/>
      <c r="AF1116" s="175"/>
      <c r="AG1116" s="175"/>
      <c r="AH1116" s="175"/>
    </row>
    <row r="1117" spans="17:34">
      <c r="Q1117" s="175"/>
      <c r="R1117" s="175"/>
      <c r="S1117" s="175"/>
      <c r="T1117" s="175"/>
      <c r="U1117" s="175"/>
      <c r="V1117" s="175"/>
      <c r="W1117" s="175"/>
      <c r="X1117" s="175"/>
      <c r="Y1117" s="175"/>
      <c r="Z1117" s="175"/>
      <c r="AA1117" s="175"/>
      <c r="AB1117" s="175"/>
      <c r="AC1117" s="175"/>
      <c r="AD1117" s="175"/>
      <c r="AE1117" s="175"/>
      <c r="AF1117" s="175"/>
      <c r="AG1117" s="175"/>
      <c r="AH1117" s="175"/>
    </row>
    <row r="1118" spans="17:34">
      <c r="Q1118" s="175"/>
      <c r="R1118" s="175"/>
      <c r="S1118" s="175"/>
      <c r="T1118" s="175"/>
      <c r="U1118" s="175"/>
      <c r="V1118" s="175"/>
      <c r="W1118" s="175"/>
      <c r="X1118" s="175"/>
      <c r="Y1118" s="175"/>
      <c r="Z1118" s="175"/>
      <c r="AA1118" s="175"/>
      <c r="AB1118" s="175"/>
      <c r="AC1118" s="175"/>
      <c r="AD1118" s="175"/>
      <c r="AE1118" s="175"/>
      <c r="AF1118" s="175"/>
      <c r="AG1118" s="175"/>
      <c r="AH1118" s="175"/>
    </row>
    <row r="1119" spans="17:34">
      <c r="Q1119" s="175"/>
      <c r="R1119" s="175"/>
      <c r="S1119" s="175"/>
      <c r="T1119" s="175"/>
      <c r="U1119" s="175"/>
      <c r="V1119" s="175"/>
      <c r="W1119" s="175"/>
      <c r="X1119" s="175"/>
      <c r="Y1119" s="175"/>
      <c r="Z1119" s="175"/>
      <c r="AA1119" s="175"/>
      <c r="AB1119" s="175"/>
      <c r="AC1119" s="175"/>
      <c r="AD1119" s="175"/>
      <c r="AE1119" s="175"/>
      <c r="AF1119" s="175"/>
      <c r="AG1119" s="175"/>
      <c r="AH1119" s="175"/>
    </row>
    <row r="1120" spans="17:34">
      <c r="Q1120" s="175"/>
      <c r="R1120" s="175"/>
      <c r="S1120" s="175"/>
      <c r="T1120" s="175"/>
      <c r="U1120" s="175"/>
      <c r="V1120" s="175"/>
      <c r="W1120" s="175"/>
      <c r="X1120" s="175"/>
      <c r="Y1120" s="175"/>
      <c r="Z1120" s="175"/>
      <c r="AA1120" s="175"/>
      <c r="AB1120" s="175"/>
      <c r="AC1120" s="175"/>
      <c r="AD1120" s="175"/>
      <c r="AE1120" s="175"/>
      <c r="AF1120" s="175"/>
      <c r="AG1120" s="175"/>
      <c r="AH1120" s="175"/>
    </row>
    <row r="1121" spans="17:34">
      <c r="Q1121" s="175"/>
      <c r="R1121" s="175"/>
      <c r="S1121" s="175"/>
      <c r="T1121" s="175"/>
      <c r="U1121" s="175"/>
      <c r="V1121" s="175"/>
      <c r="W1121" s="175"/>
      <c r="X1121" s="175"/>
      <c r="Y1121" s="175"/>
      <c r="Z1121" s="175"/>
      <c r="AA1121" s="175"/>
      <c r="AB1121" s="175"/>
      <c r="AC1121" s="175"/>
      <c r="AD1121" s="175"/>
      <c r="AE1121" s="175"/>
      <c r="AF1121" s="175"/>
      <c r="AG1121" s="175"/>
      <c r="AH1121" s="175"/>
    </row>
    <row r="1122" spans="17:34">
      <c r="Q1122" s="175"/>
      <c r="R1122" s="175"/>
      <c r="S1122" s="175"/>
      <c r="T1122" s="175"/>
      <c r="U1122" s="175"/>
      <c r="V1122" s="175"/>
      <c r="W1122" s="175"/>
      <c r="X1122" s="175"/>
      <c r="Y1122" s="175"/>
      <c r="Z1122" s="175"/>
      <c r="AA1122" s="175"/>
      <c r="AB1122" s="175"/>
      <c r="AC1122" s="175"/>
      <c r="AD1122" s="175"/>
      <c r="AE1122" s="175"/>
      <c r="AF1122" s="175"/>
      <c r="AG1122" s="175"/>
      <c r="AH1122" s="175"/>
    </row>
    <row r="1123" spans="17:34">
      <c r="Q1123" s="175"/>
      <c r="R1123" s="175"/>
      <c r="S1123" s="175"/>
      <c r="T1123" s="175"/>
      <c r="U1123" s="175"/>
      <c r="V1123" s="175"/>
      <c r="W1123" s="175"/>
      <c r="X1123" s="175"/>
      <c r="Y1123" s="175"/>
      <c r="Z1123" s="175"/>
      <c r="AA1123" s="175"/>
      <c r="AB1123" s="175"/>
      <c r="AC1123" s="175"/>
      <c r="AD1123" s="175"/>
      <c r="AE1123" s="175"/>
      <c r="AF1123" s="175"/>
      <c r="AG1123" s="175"/>
      <c r="AH1123" s="175"/>
    </row>
    <row r="1124" spans="17:34">
      <c r="Q1124" s="175"/>
      <c r="R1124" s="175"/>
      <c r="S1124" s="175"/>
      <c r="T1124" s="175"/>
      <c r="U1124" s="175"/>
      <c r="V1124" s="175"/>
      <c r="W1124" s="175"/>
      <c r="X1124" s="175"/>
      <c r="Y1124" s="175"/>
      <c r="Z1124" s="175"/>
      <c r="AA1124" s="175"/>
      <c r="AB1124" s="175"/>
      <c r="AC1124" s="175"/>
      <c r="AD1124" s="175"/>
      <c r="AE1124" s="175"/>
      <c r="AF1124" s="175"/>
      <c r="AG1124" s="175"/>
      <c r="AH1124" s="175"/>
    </row>
    <row r="1125" spans="17:34">
      <c r="Q1125" s="175"/>
      <c r="R1125" s="175"/>
      <c r="S1125" s="175"/>
      <c r="T1125" s="175"/>
      <c r="U1125" s="175"/>
      <c r="V1125" s="175"/>
      <c r="W1125" s="175"/>
      <c r="X1125" s="175"/>
      <c r="Y1125" s="175"/>
      <c r="Z1125" s="175"/>
      <c r="AA1125" s="175"/>
      <c r="AB1125" s="175"/>
      <c r="AC1125" s="175"/>
      <c r="AD1125" s="175"/>
      <c r="AE1125" s="175"/>
      <c r="AF1125" s="175"/>
      <c r="AG1125" s="175"/>
      <c r="AH1125" s="175"/>
    </row>
    <row r="1126" spans="17:34">
      <c r="Q1126" s="175"/>
      <c r="R1126" s="175"/>
      <c r="S1126" s="175"/>
      <c r="T1126" s="175"/>
      <c r="U1126" s="175"/>
      <c r="V1126" s="175"/>
      <c r="W1126" s="175"/>
      <c r="X1126" s="175"/>
      <c r="Y1126" s="175"/>
      <c r="Z1126" s="175"/>
      <c r="AA1126" s="175"/>
      <c r="AB1126" s="175"/>
      <c r="AC1126" s="175"/>
      <c r="AD1126" s="175"/>
      <c r="AE1126" s="175"/>
      <c r="AF1126" s="175"/>
      <c r="AG1126" s="175"/>
      <c r="AH1126" s="175"/>
    </row>
    <row r="1127" spans="17:34">
      <c r="Q1127" s="175"/>
      <c r="R1127" s="175"/>
      <c r="S1127" s="175"/>
      <c r="T1127" s="175"/>
      <c r="U1127" s="175"/>
      <c r="V1127" s="175"/>
      <c r="W1127" s="175"/>
      <c r="X1127" s="175"/>
      <c r="Y1127" s="175"/>
      <c r="Z1127" s="175"/>
      <c r="AA1127" s="175"/>
      <c r="AB1127" s="175"/>
      <c r="AC1127" s="175"/>
      <c r="AD1127" s="175"/>
      <c r="AE1127" s="175"/>
      <c r="AF1127" s="175"/>
      <c r="AG1127" s="175"/>
      <c r="AH1127" s="175"/>
    </row>
    <row r="1128" spans="17:34">
      <c r="Q1128" s="175"/>
      <c r="R1128" s="175"/>
      <c r="S1128" s="175"/>
      <c r="T1128" s="175"/>
      <c r="U1128" s="175"/>
      <c r="V1128" s="175"/>
      <c r="W1128" s="175"/>
      <c r="X1128" s="175"/>
      <c r="Y1128" s="175"/>
      <c r="Z1128" s="175"/>
      <c r="AA1128" s="175"/>
      <c r="AB1128" s="175"/>
      <c r="AC1128" s="175"/>
      <c r="AD1128" s="175"/>
      <c r="AE1128" s="175"/>
      <c r="AF1128" s="175"/>
      <c r="AG1128" s="175"/>
      <c r="AH1128" s="175"/>
    </row>
    <row r="1129" spans="17:34">
      <c r="Q1129" s="175"/>
      <c r="R1129" s="175"/>
      <c r="S1129" s="175"/>
      <c r="T1129" s="175"/>
      <c r="U1129" s="175"/>
      <c r="V1129" s="175"/>
      <c r="W1129" s="175"/>
      <c r="X1129" s="175"/>
      <c r="Y1129" s="175"/>
      <c r="Z1129" s="175"/>
      <c r="AA1129" s="175"/>
      <c r="AB1129" s="175"/>
      <c r="AC1129" s="175"/>
      <c r="AD1129" s="175"/>
      <c r="AE1129" s="175"/>
      <c r="AF1129" s="175"/>
      <c r="AG1129" s="175"/>
      <c r="AH1129" s="175"/>
    </row>
    <row r="1130" spans="17:34">
      <c r="Q1130" s="175"/>
      <c r="R1130" s="175"/>
      <c r="S1130" s="175"/>
      <c r="T1130" s="175"/>
      <c r="U1130" s="175"/>
      <c r="V1130" s="175"/>
      <c r="W1130" s="175"/>
      <c r="X1130" s="175"/>
      <c r="Y1130" s="175"/>
      <c r="Z1130" s="175"/>
      <c r="AA1130" s="175"/>
      <c r="AB1130" s="175"/>
      <c r="AC1130" s="175"/>
      <c r="AD1130" s="175"/>
      <c r="AE1130" s="175"/>
      <c r="AF1130" s="175"/>
      <c r="AG1130" s="175"/>
      <c r="AH1130" s="175"/>
    </row>
    <row r="1131" spans="17:34">
      <c r="Q1131" s="175"/>
      <c r="R1131" s="175"/>
      <c r="S1131" s="175"/>
      <c r="T1131" s="175"/>
      <c r="U1131" s="175"/>
      <c r="V1131" s="175"/>
      <c r="W1131" s="175"/>
      <c r="X1131" s="175"/>
      <c r="Y1131" s="175"/>
      <c r="Z1131" s="175"/>
      <c r="AA1131" s="175"/>
      <c r="AB1131" s="175"/>
      <c r="AC1131" s="175"/>
      <c r="AD1131" s="175"/>
      <c r="AE1131" s="175"/>
      <c r="AF1131" s="175"/>
      <c r="AG1131" s="175"/>
      <c r="AH1131" s="175"/>
    </row>
    <row r="1132" spans="17:34">
      <c r="Q1132" s="175"/>
      <c r="R1132" s="175"/>
      <c r="S1132" s="175"/>
      <c r="T1132" s="175"/>
      <c r="U1132" s="175"/>
      <c r="V1132" s="175"/>
      <c r="W1132" s="175"/>
      <c r="X1132" s="175"/>
      <c r="Y1132" s="175"/>
      <c r="Z1132" s="175"/>
      <c r="AA1132" s="175"/>
      <c r="AB1132" s="175"/>
      <c r="AC1132" s="175"/>
      <c r="AD1132" s="175"/>
      <c r="AE1132" s="175"/>
      <c r="AF1132" s="175"/>
      <c r="AG1132" s="175"/>
      <c r="AH1132" s="175"/>
    </row>
    <row r="1133" spans="17:34">
      <c r="Q1133" s="175"/>
      <c r="R1133" s="175"/>
      <c r="S1133" s="175"/>
      <c r="T1133" s="175"/>
      <c r="U1133" s="175"/>
      <c r="V1133" s="175"/>
      <c r="W1133" s="175"/>
      <c r="X1133" s="175"/>
      <c r="Y1133" s="175"/>
      <c r="Z1133" s="175"/>
      <c r="AA1133" s="175"/>
      <c r="AB1133" s="175"/>
      <c r="AC1133" s="175"/>
      <c r="AD1133" s="175"/>
      <c r="AE1133" s="175"/>
      <c r="AF1133" s="175"/>
      <c r="AG1133" s="175"/>
      <c r="AH1133" s="175"/>
    </row>
    <row r="1134" spans="17:34">
      <c r="Q1134" s="175"/>
      <c r="R1134" s="175"/>
      <c r="S1134" s="175"/>
      <c r="T1134" s="175"/>
      <c r="U1134" s="175"/>
      <c r="V1134" s="175"/>
      <c r="W1134" s="175"/>
      <c r="X1134" s="175"/>
      <c r="Y1134" s="175"/>
      <c r="Z1134" s="175"/>
      <c r="AA1134" s="175"/>
      <c r="AB1134" s="175"/>
      <c r="AC1134" s="175"/>
      <c r="AD1134" s="175"/>
      <c r="AE1134" s="175"/>
      <c r="AF1134" s="175"/>
      <c r="AG1134" s="175"/>
      <c r="AH1134" s="175"/>
    </row>
    <row r="1135" spans="17:34">
      <c r="Q1135" s="175"/>
      <c r="R1135" s="175"/>
      <c r="S1135" s="175"/>
      <c r="T1135" s="175"/>
      <c r="U1135" s="175"/>
      <c r="V1135" s="175"/>
      <c r="W1135" s="175"/>
      <c r="X1135" s="175"/>
      <c r="Y1135" s="175"/>
      <c r="Z1135" s="175"/>
      <c r="AA1135" s="175"/>
      <c r="AB1135" s="175"/>
      <c r="AC1135" s="175"/>
      <c r="AD1135" s="175"/>
      <c r="AE1135" s="175"/>
      <c r="AF1135" s="175"/>
      <c r="AG1135" s="175"/>
      <c r="AH1135" s="175"/>
    </row>
    <row r="1136" spans="17:34">
      <c r="Q1136" s="175"/>
      <c r="R1136" s="175"/>
      <c r="S1136" s="175"/>
      <c r="T1136" s="175"/>
      <c r="U1136" s="175"/>
      <c r="V1136" s="175"/>
      <c r="W1136" s="175"/>
      <c r="X1136" s="175"/>
      <c r="Y1136" s="175"/>
      <c r="Z1136" s="175"/>
      <c r="AA1136" s="175"/>
      <c r="AB1136" s="175"/>
      <c r="AC1136" s="175"/>
      <c r="AD1136" s="175"/>
      <c r="AE1136" s="175"/>
      <c r="AF1136" s="175"/>
      <c r="AG1136" s="175"/>
      <c r="AH1136" s="175"/>
    </row>
    <row r="1137" spans="17:34">
      <c r="Q1137" s="175"/>
      <c r="R1137" s="175"/>
      <c r="S1137" s="175"/>
      <c r="T1137" s="175"/>
      <c r="U1137" s="175"/>
      <c r="V1137" s="175"/>
      <c r="W1137" s="175"/>
      <c r="X1137" s="175"/>
      <c r="Y1137" s="175"/>
      <c r="Z1137" s="175"/>
      <c r="AA1137" s="175"/>
      <c r="AB1137" s="175"/>
      <c r="AC1137" s="175"/>
      <c r="AD1137" s="175"/>
      <c r="AE1137" s="175"/>
      <c r="AF1137" s="175"/>
      <c r="AG1137" s="175"/>
      <c r="AH1137" s="175"/>
    </row>
    <row r="1138" spans="17:34">
      <c r="Q1138" s="175"/>
      <c r="R1138" s="175"/>
      <c r="S1138" s="175"/>
      <c r="T1138" s="175"/>
      <c r="U1138" s="175"/>
      <c r="V1138" s="175"/>
      <c r="W1138" s="175"/>
      <c r="X1138" s="175"/>
      <c r="Y1138" s="175"/>
      <c r="Z1138" s="175"/>
      <c r="AA1138" s="175"/>
      <c r="AB1138" s="175"/>
      <c r="AC1138" s="175"/>
      <c r="AD1138" s="175"/>
      <c r="AE1138" s="175"/>
      <c r="AF1138" s="175"/>
      <c r="AG1138" s="175"/>
      <c r="AH1138" s="175"/>
    </row>
    <row r="1139" spans="17:34">
      <c r="Q1139" s="175"/>
      <c r="R1139" s="175"/>
      <c r="S1139" s="175"/>
      <c r="T1139" s="175"/>
      <c r="U1139" s="175"/>
      <c r="V1139" s="175"/>
      <c r="W1139" s="175"/>
      <c r="X1139" s="175"/>
      <c r="Y1139" s="175"/>
      <c r="Z1139" s="175"/>
      <c r="AA1139" s="175"/>
      <c r="AB1139" s="175"/>
      <c r="AC1139" s="175"/>
      <c r="AD1139" s="175"/>
      <c r="AE1139" s="175"/>
      <c r="AF1139" s="175"/>
      <c r="AG1139" s="175"/>
      <c r="AH1139" s="175"/>
    </row>
    <row r="1140" spans="17:34">
      <c r="Q1140" s="175"/>
      <c r="R1140" s="175"/>
      <c r="S1140" s="175"/>
      <c r="T1140" s="175"/>
      <c r="U1140" s="175"/>
      <c r="V1140" s="175"/>
      <c r="W1140" s="175"/>
      <c r="X1140" s="175"/>
      <c r="Y1140" s="175"/>
      <c r="Z1140" s="175"/>
      <c r="AA1140" s="175"/>
      <c r="AB1140" s="175"/>
      <c r="AC1140" s="175"/>
      <c r="AD1140" s="175"/>
      <c r="AE1140" s="175"/>
      <c r="AF1140" s="175"/>
      <c r="AG1140" s="175"/>
      <c r="AH1140" s="175"/>
    </row>
    <row r="1141" spans="17:34">
      <c r="Q1141" s="175"/>
      <c r="R1141" s="175"/>
      <c r="S1141" s="175"/>
      <c r="T1141" s="175"/>
      <c r="U1141" s="175"/>
      <c r="V1141" s="175"/>
      <c r="W1141" s="175"/>
      <c r="X1141" s="175"/>
      <c r="Y1141" s="175"/>
      <c r="Z1141" s="175"/>
      <c r="AA1141" s="175"/>
      <c r="AB1141" s="175"/>
      <c r="AC1141" s="175"/>
      <c r="AD1141" s="175"/>
      <c r="AE1141" s="175"/>
      <c r="AF1141" s="175"/>
      <c r="AG1141" s="175"/>
      <c r="AH1141" s="175"/>
    </row>
    <row r="1142" spans="17:34">
      <c r="Q1142" s="175"/>
      <c r="R1142" s="175"/>
      <c r="S1142" s="175"/>
      <c r="T1142" s="175"/>
      <c r="U1142" s="175"/>
      <c r="V1142" s="175"/>
      <c r="W1142" s="175"/>
      <c r="X1142" s="175"/>
      <c r="Y1142" s="175"/>
      <c r="Z1142" s="175"/>
      <c r="AA1142" s="175"/>
      <c r="AB1142" s="175"/>
      <c r="AC1142" s="175"/>
      <c r="AD1142" s="175"/>
      <c r="AE1142" s="175"/>
      <c r="AF1142" s="175"/>
      <c r="AG1142" s="175"/>
      <c r="AH1142" s="175"/>
    </row>
    <row r="1143" spans="17:34">
      <c r="Q1143" s="175"/>
      <c r="R1143" s="175"/>
      <c r="S1143" s="175"/>
      <c r="T1143" s="175"/>
      <c r="U1143" s="175"/>
      <c r="V1143" s="175"/>
      <c r="W1143" s="175"/>
      <c r="X1143" s="175"/>
      <c r="Y1143" s="175"/>
      <c r="Z1143" s="175"/>
      <c r="AA1143" s="175"/>
      <c r="AB1143" s="175"/>
      <c r="AC1143" s="175"/>
      <c r="AD1143" s="175"/>
      <c r="AE1143" s="175"/>
      <c r="AF1143" s="175"/>
      <c r="AG1143" s="175"/>
      <c r="AH1143" s="175"/>
    </row>
    <row r="1144" spans="17:34">
      <c r="Q1144" s="175"/>
      <c r="R1144" s="175"/>
      <c r="S1144" s="175"/>
      <c r="T1144" s="175"/>
      <c r="U1144" s="175"/>
      <c r="V1144" s="175"/>
      <c r="W1144" s="175"/>
      <c r="X1144" s="175"/>
      <c r="Y1144" s="175"/>
      <c r="Z1144" s="175"/>
      <c r="AA1144" s="175"/>
      <c r="AB1144" s="175"/>
      <c r="AC1144" s="175"/>
      <c r="AD1144" s="175"/>
      <c r="AE1144" s="175"/>
      <c r="AF1144" s="175"/>
      <c r="AG1144" s="175"/>
      <c r="AH1144" s="175"/>
    </row>
    <row r="1145" spans="17:34">
      <c r="Q1145" s="175"/>
      <c r="R1145" s="175"/>
      <c r="S1145" s="175"/>
      <c r="T1145" s="175"/>
      <c r="U1145" s="175"/>
      <c r="V1145" s="175"/>
      <c r="W1145" s="175"/>
      <c r="X1145" s="175"/>
      <c r="Y1145" s="175"/>
      <c r="Z1145" s="175"/>
      <c r="AA1145" s="175"/>
      <c r="AB1145" s="175"/>
      <c r="AC1145" s="175"/>
      <c r="AD1145" s="175"/>
      <c r="AE1145" s="175"/>
      <c r="AF1145" s="175"/>
      <c r="AG1145" s="175"/>
      <c r="AH1145" s="175"/>
    </row>
    <row r="1146" spans="17:34">
      <c r="Q1146" s="175"/>
      <c r="R1146" s="175"/>
      <c r="S1146" s="175"/>
      <c r="T1146" s="175"/>
      <c r="U1146" s="175"/>
      <c r="V1146" s="175"/>
      <c r="W1146" s="175"/>
      <c r="X1146" s="175"/>
      <c r="Y1146" s="175"/>
      <c r="Z1146" s="175"/>
      <c r="AA1146" s="175"/>
      <c r="AB1146" s="175"/>
      <c r="AC1146" s="175"/>
      <c r="AD1146" s="175"/>
      <c r="AE1146" s="175"/>
      <c r="AF1146" s="175"/>
      <c r="AG1146" s="175"/>
      <c r="AH1146" s="175"/>
    </row>
    <row r="1147" spans="17:34">
      <c r="Q1147" s="175"/>
      <c r="R1147" s="175"/>
      <c r="S1147" s="175"/>
      <c r="T1147" s="175"/>
      <c r="U1147" s="175"/>
      <c r="V1147" s="175"/>
      <c r="W1147" s="175"/>
      <c r="X1147" s="175"/>
      <c r="Y1147" s="175"/>
      <c r="Z1147" s="175"/>
      <c r="AA1147" s="175"/>
      <c r="AB1147" s="175"/>
      <c r="AC1147" s="175"/>
      <c r="AD1147" s="175"/>
      <c r="AE1147" s="175"/>
      <c r="AF1147" s="175"/>
      <c r="AG1147" s="175"/>
      <c r="AH1147" s="175"/>
    </row>
    <row r="1148" spans="17:34">
      <c r="Q1148" s="175"/>
      <c r="R1148" s="175"/>
      <c r="S1148" s="175"/>
      <c r="T1148" s="175"/>
      <c r="U1148" s="175"/>
      <c r="V1148" s="175"/>
      <c r="W1148" s="175"/>
      <c r="X1148" s="175"/>
      <c r="Y1148" s="175"/>
      <c r="Z1148" s="175"/>
      <c r="AA1148" s="175"/>
      <c r="AB1148" s="175"/>
      <c r="AC1148" s="175"/>
      <c r="AD1148" s="175"/>
      <c r="AE1148" s="175"/>
      <c r="AF1148" s="175"/>
      <c r="AG1148" s="175"/>
      <c r="AH1148" s="175"/>
    </row>
    <row r="1149" spans="17:34">
      <c r="Q1149" s="175"/>
      <c r="R1149" s="175"/>
      <c r="S1149" s="175"/>
      <c r="T1149" s="175"/>
      <c r="U1149" s="175"/>
      <c r="V1149" s="175"/>
      <c r="W1149" s="175"/>
      <c r="X1149" s="175"/>
      <c r="Y1149" s="175"/>
      <c r="Z1149" s="175"/>
      <c r="AA1149" s="175"/>
      <c r="AB1149" s="175"/>
      <c r="AC1149" s="175"/>
      <c r="AD1149" s="175"/>
      <c r="AE1149" s="175"/>
      <c r="AF1149" s="175"/>
      <c r="AG1149" s="175"/>
      <c r="AH1149" s="175"/>
    </row>
    <row r="1150" spans="17:34">
      <c r="Q1150" s="175"/>
      <c r="R1150" s="175"/>
      <c r="S1150" s="175"/>
      <c r="T1150" s="175"/>
      <c r="U1150" s="175"/>
      <c r="V1150" s="175"/>
      <c r="W1150" s="175"/>
      <c r="X1150" s="175"/>
      <c r="Y1150" s="175"/>
      <c r="Z1150" s="175"/>
      <c r="AA1150" s="175"/>
      <c r="AB1150" s="175"/>
      <c r="AC1150" s="175"/>
      <c r="AD1150" s="175"/>
      <c r="AE1150" s="175"/>
      <c r="AF1150" s="175"/>
      <c r="AG1150" s="175"/>
      <c r="AH1150" s="175"/>
    </row>
    <row r="1151" spans="17:34">
      <c r="Q1151" s="175"/>
      <c r="R1151" s="175"/>
      <c r="S1151" s="175"/>
      <c r="T1151" s="175"/>
      <c r="U1151" s="175"/>
      <c r="V1151" s="175"/>
      <c r="W1151" s="175"/>
      <c r="X1151" s="175"/>
      <c r="Y1151" s="175"/>
      <c r="Z1151" s="175"/>
      <c r="AA1151" s="175"/>
      <c r="AB1151" s="175"/>
      <c r="AC1151" s="175"/>
      <c r="AD1151" s="175"/>
      <c r="AE1151" s="175"/>
      <c r="AF1151" s="175"/>
      <c r="AG1151" s="175"/>
      <c r="AH1151" s="175"/>
    </row>
    <row r="1152" spans="17:34">
      <c r="Q1152" s="175"/>
      <c r="R1152" s="175"/>
      <c r="S1152" s="175"/>
      <c r="T1152" s="175"/>
      <c r="U1152" s="175"/>
      <c r="V1152" s="175"/>
      <c r="W1152" s="175"/>
      <c r="X1152" s="175"/>
      <c r="Y1152" s="175"/>
      <c r="Z1152" s="175"/>
      <c r="AA1152" s="175"/>
      <c r="AB1152" s="175"/>
      <c r="AC1152" s="175"/>
      <c r="AD1152" s="175"/>
      <c r="AE1152" s="175"/>
      <c r="AF1152" s="175"/>
      <c r="AG1152" s="175"/>
      <c r="AH1152" s="175"/>
    </row>
    <row r="1153" spans="17:34">
      <c r="Q1153" s="175"/>
      <c r="R1153" s="175"/>
      <c r="S1153" s="175"/>
      <c r="T1153" s="175"/>
      <c r="U1153" s="175"/>
      <c r="V1153" s="175"/>
      <c r="W1153" s="175"/>
      <c r="X1153" s="175"/>
      <c r="Y1153" s="175"/>
      <c r="Z1153" s="175"/>
      <c r="AA1153" s="175"/>
      <c r="AB1153" s="175"/>
      <c r="AC1153" s="175"/>
      <c r="AD1153" s="175"/>
      <c r="AE1153" s="175"/>
      <c r="AF1153" s="175"/>
      <c r="AG1153" s="175"/>
      <c r="AH1153" s="175"/>
    </row>
    <row r="1154" spans="17:34">
      <c r="Q1154" s="175"/>
      <c r="R1154" s="175"/>
      <c r="S1154" s="175"/>
      <c r="T1154" s="175"/>
      <c r="U1154" s="175"/>
      <c r="V1154" s="175"/>
      <c r="W1154" s="175"/>
      <c r="X1154" s="175"/>
      <c r="Y1154" s="175"/>
      <c r="Z1154" s="175"/>
      <c r="AA1154" s="175"/>
      <c r="AB1154" s="175"/>
      <c r="AC1154" s="175"/>
      <c r="AD1154" s="175"/>
      <c r="AE1154" s="175"/>
      <c r="AF1154" s="175"/>
      <c r="AG1154" s="175"/>
      <c r="AH1154" s="175"/>
    </row>
    <row r="1155" spans="17:34">
      <c r="Q1155" s="175"/>
      <c r="R1155" s="175"/>
      <c r="S1155" s="175"/>
      <c r="T1155" s="175"/>
      <c r="U1155" s="175"/>
      <c r="V1155" s="175"/>
      <c r="W1155" s="175"/>
      <c r="X1155" s="175"/>
      <c r="Y1155" s="175"/>
      <c r="Z1155" s="175"/>
      <c r="AA1155" s="175"/>
      <c r="AB1155" s="175"/>
      <c r="AC1155" s="175"/>
      <c r="AD1155" s="175"/>
      <c r="AE1155" s="175"/>
      <c r="AF1155" s="175"/>
      <c r="AG1155" s="175"/>
      <c r="AH1155" s="175"/>
    </row>
    <row r="1156" spans="17:34">
      <c r="Q1156" s="175"/>
      <c r="R1156" s="175"/>
      <c r="S1156" s="175"/>
      <c r="T1156" s="175"/>
      <c r="U1156" s="175"/>
      <c r="V1156" s="175"/>
      <c r="W1156" s="175"/>
      <c r="X1156" s="175"/>
      <c r="Y1156" s="175"/>
      <c r="Z1156" s="175"/>
      <c r="AA1156" s="175"/>
      <c r="AB1156" s="175"/>
      <c r="AC1156" s="175"/>
      <c r="AD1156" s="175"/>
      <c r="AE1156" s="175"/>
      <c r="AF1156" s="175"/>
      <c r="AG1156" s="175"/>
      <c r="AH1156" s="175"/>
    </row>
    <row r="1157" spans="17:34">
      <c r="Q1157" s="175"/>
      <c r="R1157" s="175"/>
      <c r="S1157" s="175"/>
      <c r="T1157" s="175"/>
      <c r="U1157" s="175"/>
      <c r="V1157" s="175"/>
      <c r="W1157" s="175"/>
      <c r="X1157" s="175"/>
      <c r="Y1157" s="175"/>
      <c r="Z1157" s="175"/>
      <c r="AA1157" s="175"/>
      <c r="AB1157" s="175"/>
      <c r="AC1157" s="175"/>
      <c r="AD1157" s="175"/>
      <c r="AE1157" s="175"/>
      <c r="AF1157" s="175"/>
      <c r="AG1157" s="175"/>
      <c r="AH1157" s="175"/>
    </row>
    <row r="1158" spans="17:34">
      <c r="Q1158" s="175"/>
      <c r="R1158" s="175"/>
      <c r="S1158" s="175"/>
      <c r="T1158" s="175"/>
      <c r="U1158" s="175"/>
      <c r="V1158" s="175"/>
      <c r="W1158" s="175"/>
      <c r="X1158" s="175"/>
      <c r="Y1158" s="175"/>
      <c r="Z1158" s="175"/>
      <c r="AA1158" s="175"/>
      <c r="AB1158" s="175"/>
      <c r="AC1158" s="175"/>
      <c r="AD1158" s="175"/>
      <c r="AE1158" s="175"/>
      <c r="AF1158" s="175"/>
      <c r="AG1158" s="175"/>
      <c r="AH1158" s="175"/>
    </row>
    <row r="1159" spans="17:34">
      <c r="Q1159" s="175"/>
      <c r="R1159" s="175"/>
      <c r="S1159" s="175"/>
      <c r="T1159" s="175"/>
      <c r="U1159" s="175"/>
      <c r="V1159" s="175"/>
      <c r="W1159" s="175"/>
      <c r="X1159" s="175"/>
      <c r="Y1159" s="175"/>
      <c r="Z1159" s="175"/>
      <c r="AA1159" s="175"/>
      <c r="AB1159" s="175"/>
      <c r="AC1159" s="175"/>
      <c r="AD1159" s="175"/>
      <c r="AE1159" s="175"/>
      <c r="AF1159" s="175"/>
      <c r="AG1159" s="175"/>
      <c r="AH1159" s="175"/>
    </row>
    <row r="1160" spans="17:34">
      <c r="Q1160" s="175"/>
      <c r="R1160" s="175"/>
      <c r="S1160" s="175"/>
      <c r="T1160" s="175"/>
      <c r="U1160" s="175"/>
      <c r="V1160" s="175"/>
      <c r="W1160" s="175"/>
      <c r="X1160" s="175"/>
      <c r="Y1160" s="175"/>
      <c r="Z1160" s="175"/>
      <c r="AA1160" s="175"/>
      <c r="AB1160" s="175"/>
      <c r="AC1160" s="175"/>
      <c r="AD1160" s="175"/>
      <c r="AE1160" s="175"/>
      <c r="AF1160" s="175"/>
      <c r="AG1160" s="175"/>
      <c r="AH1160" s="175"/>
    </row>
    <row r="1161" spans="17:34">
      <c r="Q1161" s="175"/>
      <c r="R1161" s="175"/>
      <c r="S1161" s="175"/>
      <c r="T1161" s="175"/>
      <c r="U1161" s="175"/>
      <c r="V1161" s="175"/>
      <c r="W1161" s="175"/>
      <c r="X1161" s="175"/>
      <c r="Y1161" s="175"/>
      <c r="Z1161" s="175"/>
      <c r="AA1161" s="175"/>
      <c r="AB1161" s="175"/>
      <c r="AC1161" s="175"/>
      <c r="AD1161" s="175"/>
      <c r="AE1161" s="175"/>
      <c r="AF1161" s="175"/>
      <c r="AG1161" s="175"/>
      <c r="AH1161" s="175"/>
    </row>
    <row r="1162" spans="17:34">
      <c r="Q1162" s="175"/>
      <c r="R1162" s="175"/>
      <c r="S1162" s="175"/>
      <c r="T1162" s="175"/>
      <c r="U1162" s="175"/>
      <c r="V1162" s="175"/>
      <c r="W1162" s="175"/>
      <c r="X1162" s="175"/>
      <c r="Y1162" s="175"/>
      <c r="Z1162" s="175"/>
      <c r="AA1162" s="175"/>
      <c r="AB1162" s="175"/>
      <c r="AC1162" s="175"/>
      <c r="AD1162" s="175"/>
      <c r="AE1162" s="175"/>
      <c r="AF1162" s="175"/>
      <c r="AG1162" s="175"/>
      <c r="AH1162" s="175"/>
    </row>
    <row r="1163" spans="17:34">
      <c r="Q1163" s="175"/>
      <c r="R1163" s="175"/>
      <c r="S1163" s="175"/>
      <c r="T1163" s="175"/>
      <c r="U1163" s="175"/>
      <c r="V1163" s="175"/>
      <c r="W1163" s="175"/>
      <c r="X1163" s="175"/>
      <c r="Y1163" s="175"/>
      <c r="Z1163" s="175"/>
      <c r="AA1163" s="175"/>
      <c r="AB1163" s="175"/>
      <c r="AC1163" s="175"/>
      <c r="AD1163" s="175"/>
      <c r="AE1163" s="175"/>
      <c r="AF1163" s="175"/>
      <c r="AG1163" s="175"/>
      <c r="AH1163" s="175"/>
    </row>
    <row r="1164" spans="17:34">
      <c r="Q1164" s="175"/>
      <c r="R1164" s="175"/>
      <c r="S1164" s="175"/>
      <c r="T1164" s="175"/>
      <c r="U1164" s="175"/>
      <c r="V1164" s="175"/>
      <c r="W1164" s="175"/>
      <c r="X1164" s="175"/>
      <c r="Y1164" s="175"/>
      <c r="Z1164" s="175"/>
      <c r="AA1164" s="175"/>
      <c r="AB1164" s="175"/>
      <c r="AC1164" s="175"/>
      <c r="AD1164" s="175"/>
      <c r="AE1164" s="175"/>
      <c r="AF1164" s="175"/>
      <c r="AG1164" s="175"/>
      <c r="AH1164" s="175"/>
    </row>
    <row r="1165" spans="17:34">
      <c r="Q1165" s="175"/>
      <c r="R1165" s="175"/>
      <c r="S1165" s="175"/>
      <c r="T1165" s="175"/>
      <c r="U1165" s="175"/>
      <c r="V1165" s="175"/>
      <c r="W1165" s="175"/>
      <c r="X1165" s="175"/>
      <c r="Y1165" s="175"/>
      <c r="Z1165" s="175"/>
      <c r="AA1165" s="175"/>
      <c r="AB1165" s="175"/>
      <c r="AC1165" s="175"/>
      <c r="AD1165" s="175"/>
      <c r="AE1165" s="175"/>
      <c r="AF1165" s="175"/>
      <c r="AG1165" s="175"/>
      <c r="AH1165" s="175"/>
    </row>
    <row r="1166" spans="17:34">
      <c r="Q1166" s="175"/>
      <c r="R1166" s="175"/>
      <c r="S1166" s="175"/>
      <c r="T1166" s="175"/>
      <c r="U1166" s="175"/>
      <c r="V1166" s="175"/>
      <c r="W1166" s="175"/>
      <c r="X1166" s="175"/>
      <c r="Y1166" s="175"/>
      <c r="Z1166" s="175"/>
      <c r="AA1166" s="175"/>
      <c r="AB1166" s="175"/>
      <c r="AC1166" s="175"/>
      <c r="AD1166" s="175"/>
      <c r="AE1166" s="175"/>
      <c r="AF1166" s="175"/>
      <c r="AG1166" s="175"/>
      <c r="AH1166" s="175"/>
    </row>
    <row r="1167" spans="17:34">
      <c r="Q1167" s="175"/>
      <c r="R1167" s="175"/>
      <c r="S1167" s="175"/>
      <c r="T1167" s="175"/>
      <c r="U1167" s="175"/>
      <c r="V1167" s="175"/>
      <c r="W1167" s="175"/>
      <c r="X1167" s="175"/>
      <c r="Y1167" s="175"/>
      <c r="Z1167" s="175"/>
      <c r="AA1167" s="175"/>
      <c r="AB1167" s="175"/>
      <c r="AC1167" s="175"/>
      <c r="AD1167" s="175"/>
      <c r="AE1167" s="175"/>
      <c r="AF1167" s="175"/>
      <c r="AG1167" s="175"/>
      <c r="AH1167" s="175"/>
    </row>
    <row r="1168" spans="17:34">
      <c r="Q1168" s="175"/>
      <c r="R1168" s="175"/>
      <c r="S1168" s="175"/>
      <c r="T1168" s="175"/>
      <c r="U1168" s="175"/>
      <c r="V1168" s="175"/>
      <c r="W1168" s="175"/>
      <c r="X1168" s="175"/>
      <c r="Y1168" s="175"/>
      <c r="Z1168" s="175"/>
      <c r="AA1168" s="175"/>
      <c r="AB1168" s="175"/>
      <c r="AC1168" s="175"/>
      <c r="AD1168" s="175"/>
      <c r="AE1168" s="175"/>
      <c r="AF1168" s="175"/>
      <c r="AG1168" s="175"/>
      <c r="AH1168" s="175"/>
    </row>
    <row r="1169" spans="17:34">
      <c r="Q1169" s="175"/>
      <c r="R1169" s="175"/>
      <c r="S1169" s="175"/>
      <c r="T1169" s="175"/>
      <c r="U1169" s="175"/>
      <c r="V1169" s="175"/>
      <c r="W1169" s="175"/>
      <c r="X1169" s="175"/>
      <c r="Y1169" s="175"/>
      <c r="Z1169" s="175"/>
      <c r="AA1169" s="175"/>
      <c r="AB1169" s="175"/>
      <c r="AC1169" s="175"/>
      <c r="AD1169" s="175"/>
      <c r="AE1169" s="175"/>
      <c r="AF1169" s="175"/>
      <c r="AG1169" s="175"/>
      <c r="AH1169" s="175"/>
    </row>
    <row r="1170" spans="17:34">
      <c r="Q1170" s="175"/>
      <c r="R1170" s="175"/>
      <c r="S1170" s="175"/>
      <c r="T1170" s="175"/>
      <c r="U1170" s="175"/>
      <c r="V1170" s="175"/>
      <c r="W1170" s="175"/>
      <c r="X1170" s="175"/>
      <c r="Y1170" s="175"/>
      <c r="Z1170" s="175"/>
      <c r="AA1170" s="175"/>
      <c r="AB1170" s="175"/>
      <c r="AC1170" s="175"/>
      <c r="AD1170" s="175"/>
      <c r="AE1170" s="175"/>
      <c r="AF1170" s="175"/>
      <c r="AG1170" s="175"/>
      <c r="AH1170" s="175"/>
    </row>
    <row r="1171" spans="17:34">
      <c r="Q1171" s="175"/>
      <c r="R1171" s="175"/>
      <c r="S1171" s="175"/>
      <c r="T1171" s="175"/>
      <c r="U1171" s="175"/>
      <c r="V1171" s="175"/>
      <c r="W1171" s="175"/>
      <c r="X1171" s="175"/>
      <c r="Y1171" s="175"/>
      <c r="Z1171" s="175"/>
      <c r="AA1171" s="175"/>
      <c r="AB1171" s="175"/>
      <c r="AC1171" s="175"/>
      <c r="AD1171" s="175"/>
      <c r="AE1171" s="175"/>
      <c r="AF1171" s="175"/>
      <c r="AG1171" s="175"/>
      <c r="AH1171" s="175"/>
    </row>
    <row r="1172" spans="17:34">
      <c r="Q1172" s="175"/>
      <c r="R1172" s="175"/>
      <c r="S1172" s="175"/>
      <c r="T1172" s="175"/>
      <c r="U1172" s="175"/>
      <c r="V1172" s="175"/>
      <c r="W1172" s="175"/>
      <c r="X1172" s="175"/>
      <c r="Y1172" s="175"/>
      <c r="Z1172" s="175"/>
      <c r="AA1172" s="175"/>
      <c r="AB1172" s="175"/>
      <c r="AC1172" s="175"/>
      <c r="AD1172" s="175"/>
      <c r="AE1172" s="175"/>
      <c r="AF1172" s="175"/>
      <c r="AG1172" s="175"/>
      <c r="AH1172" s="175"/>
    </row>
    <row r="1173" spans="17:34">
      <c r="Q1173" s="175"/>
      <c r="R1173" s="175"/>
      <c r="S1173" s="175"/>
      <c r="T1173" s="175"/>
      <c r="U1173" s="175"/>
      <c r="V1173" s="175"/>
      <c r="W1173" s="175"/>
      <c r="X1173" s="175"/>
      <c r="Y1173" s="175"/>
      <c r="Z1173" s="175"/>
      <c r="AA1173" s="175"/>
      <c r="AB1173" s="175"/>
      <c r="AC1173" s="175"/>
      <c r="AD1173" s="175"/>
      <c r="AE1173" s="175"/>
      <c r="AF1173" s="175"/>
      <c r="AG1173" s="175"/>
      <c r="AH1173" s="175"/>
    </row>
    <row r="1174" spans="17:34">
      <c r="Q1174" s="175"/>
      <c r="R1174" s="175"/>
      <c r="S1174" s="175"/>
      <c r="T1174" s="175"/>
      <c r="U1174" s="175"/>
      <c r="V1174" s="175"/>
      <c r="W1174" s="175"/>
      <c r="X1174" s="175"/>
      <c r="Y1174" s="175"/>
      <c r="Z1174" s="175"/>
      <c r="AA1174" s="175"/>
      <c r="AB1174" s="175"/>
      <c r="AC1174" s="175"/>
      <c r="AD1174" s="175"/>
      <c r="AE1174" s="175"/>
      <c r="AF1174" s="175"/>
      <c r="AG1174" s="175"/>
      <c r="AH1174" s="175"/>
    </row>
    <row r="1175" spans="17:34">
      <c r="Q1175" s="175"/>
      <c r="R1175" s="175"/>
      <c r="S1175" s="175"/>
      <c r="T1175" s="175"/>
      <c r="U1175" s="175"/>
      <c r="V1175" s="175"/>
      <c r="W1175" s="175"/>
      <c r="X1175" s="175"/>
      <c r="Y1175" s="175"/>
      <c r="Z1175" s="175"/>
      <c r="AA1175" s="175"/>
      <c r="AB1175" s="175"/>
      <c r="AC1175" s="175"/>
      <c r="AD1175" s="175"/>
      <c r="AE1175" s="175"/>
      <c r="AF1175" s="175"/>
      <c r="AG1175" s="175"/>
      <c r="AH1175" s="175"/>
    </row>
    <row r="1176" spans="17:34">
      <c r="Q1176" s="175"/>
      <c r="R1176" s="175"/>
      <c r="S1176" s="175"/>
      <c r="T1176" s="175"/>
      <c r="U1176" s="175"/>
      <c r="V1176" s="175"/>
      <c r="W1176" s="175"/>
      <c r="X1176" s="175"/>
      <c r="Y1176" s="175"/>
      <c r="Z1176" s="175"/>
      <c r="AA1176" s="175"/>
      <c r="AB1176" s="175"/>
      <c r="AC1176" s="175"/>
      <c r="AD1176" s="175"/>
      <c r="AE1176" s="175"/>
      <c r="AF1176" s="175"/>
      <c r="AG1176" s="175"/>
      <c r="AH1176" s="175"/>
    </row>
    <row r="1177" spans="17:34">
      <c r="Q1177" s="175"/>
      <c r="R1177" s="175"/>
      <c r="S1177" s="175"/>
      <c r="T1177" s="175"/>
      <c r="U1177" s="175"/>
      <c r="V1177" s="175"/>
      <c r="W1177" s="175"/>
      <c r="X1177" s="175"/>
      <c r="Y1177" s="175"/>
      <c r="Z1177" s="175"/>
      <c r="AA1177" s="175"/>
      <c r="AB1177" s="175"/>
      <c r="AC1177" s="175"/>
      <c r="AD1177" s="175"/>
      <c r="AE1177" s="175"/>
      <c r="AF1177" s="175"/>
      <c r="AG1177" s="175"/>
      <c r="AH1177" s="175"/>
    </row>
    <row r="1178" spans="17:34">
      <c r="Q1178" s="175"/>
      <c r="R1178" s="175"/>
      <c r="S1178" s="175"/>
      <c r="T1178" s="175"/>
      <c r="U1178" s="175"/>
      <c r="V1178" s="175"/>
      <c r="W1178" s="175"/>
      <c r="X1178" s="175"/>
      <c r="Y1178" s="175"/>
      <c r="Z1178" s="175"/>
      <c r="AA1178" s="175"/>
      <c r="AB1178" s="175"/>
      <c r="AC1178" s="175"/>
      <c r="AD1178" s="175"/>
      <c r="AE1178" s="175"/>
      <c r="AF1178" s="175"/>
      <c r="AG1178" s="175"/>
      <c r="AH1178" s="175"/>
    </row>
    <row r="1179" spans="17:34">
      <c r="Q1179" s="175"/>
      <c r="R1179" s="175"/>
      <c r="S1179" s="175"/>
      <c r="T1179" s="175"/>
      <c r="U1179" s="175"/>
      <c r="V1179" s="175"/>
      <c r="W1179" s="175"/>
      <c r="X1179" s="175"/>
      <c r="Y1179" s="175"/>
      <c r="Z1179" s="175"/>
      <c r="AA1179" s="175"/>
      <c r="AB1179" s="175"/>
      <c r="AC1179" s="175"/>
      <c r="AD1179" s="175"/>
      <c r="AE1179" s="175"/>
      <c r="AF1179" s="175"/>
      <c r="AG1179" s="175"/>
      <c r="AH1179" s="175"/>
    </row>
    <row r="1180" spans="17:34">
      <c r="Q1180" s="175"/>
      <c r="R1180" s="175"/>
      <c r="S1180" s="175"/>
      <c r="T1180" s="175"/>
      <c r="U1180" s="175"/>
      <c r="V1180" s="175"/>
      <c r="W1180" s="175"/>
      <c r="X1180" s="175"/>
      <c r="Y1180" s="175"/>
      <c r="Z1180" s="175"/>
      <c r="AA1180" s="175"/>
      <c r="AB1180" s="175"/>
      <c r="AC1180" s="175"/>
      <c r="AD1180" s="175"/>
      <c r="AE1180" s="175"/>
      <c r="AF1180" s="175"/>
      <c r="AG1180" s="175"/>
      <c r="AH1180" s="175"/>
    </row>
    <row r="1181" spans="17:34">
      <c r="Q1181" s="175"/>
      <c r="R1181" s="175"/>
      <c r="S1181" s="175"/>
      <c r="T1181" s="175"/>
      <c r="U1181" s="175"/>
      <c r="V1181" s="175"/>
      <c r="W1181" s="175"/>
      <c r="X1181" s="175"/>
      <c r="Y1181" s="175"/>
      <c r="Z1181" s="175"/>
      <c r="AA1181" s="175"/>
      <c r="AB1181" s="175"/>
      <c r="AC1181" s="175"/>
      <c r="AD1181" s="175"/>
      <c r="AE1181" s="175"/>
      <c r="AF1181" s="175"/>
      <c r="AG1181" s="175"/>
      <c r="AH1181" s="175"/>
    </row>
    <row r="1182" spans="17:34">
      <c r="Q1182" s="175"/>
      <c r="R1182" s="175"/>
      <c r="S1182" s="175"/>
      <c r="T1182" s="175"/>
      <c r="U1182" s="175"/>
      <c r="V1182" s="175"/>
      <c r="W1182" s="175"/>
      <c r="X1182" s="175"/>
      <c r="Y1182" s="175"/>
      <c r="Z1182" s="175"/>
      <c r="AA1182" s="175"/>
      <c r="AB1182" s="175"/>
      <c r="AC1182" s="175"/>
      <c r="AD1182" s="175"/>
      <c r="AE1182" s="175"/>
      <c r="AF1182" s="175"/>
      <c r="AG1182" s="175"/>
      <c r="AH1182" s="175"/>
    </row>
    <row r="1183" spans="17:34">
      <c r="Q1183" s="175"/>
      <c r="R1183" s="175"/>
      <c r="S1183" s="175"/>
      <c r="T1183" s="175"/>
      <c r="U1183" s="175"/>
      <c r="V1183" s="175"/>
      <c r="W1183" s="175"/>
      <c r="X1183" s="175"/>
      <c r="Y1183" s="175"/>
      <c r="Z1183" s="175"/>
      <c r="AA1183" s="175"/>
      <c r="AB1183" s="175"/>
      <c r="AC1183" s="175"/>
      <c r="AD1183" s="175"/>
      <c r="AE1183" s="175"/>
      <c r="AF1183" s="175"/>
      <c r="AG1183" s="175"/>
      <c r="AH1183" s="175"/>
    </row>
    <row r="1184" spans="17:34">
      <c r="Q1184" s="175"/>
      <c r="R1184" s="175"/>
      <c r="S1184" s="175"/>
      <c r="T1184" s="175"/>
      <c r="U1184" s="175"/>
      <c r="V1184" s="175"/>
      <c r="W1184" s="175"/>
      <c r="X1184" s="175"/>
      <c r="Y1184" s="175"/>
      <c r="Z1184" s="175"/>
      <c r="AA1184" s="175"/>
      <c r="AB1184" s="175"/>
      <c r="AC1184" s="175"/>
      <c r="AD1184" s="175"/>
      <c r="AE1184" s="175"/>
      <c r="AF1184" s="175"/>
      <c r="AG1184" s="175"/>
      <c r="AH1184" s="175"/>
    </row>
    <row r="1185" spans="17:34">
      <c r="Q1185" s="175"/>
      <c r="R1185" s="175"/>
      <c r="S1185" s="175"/>
      <c r="T1185" s="175"/>
      <c r="U1185" s="175"/>
      <c r="V1185" s="175"/>
      <c r="W1185" s="175"/>
      <c r="X1185" s="175"/>
      <c r="Y1185" s="175"/>
      <c r="Z1185" s="175"/>
      <c r="AA1185" s="175"/>
      <c r="AB1185" s="175"/>
      <c r="AC1185" s="175"/>
      <c r="AD1185" s="175"/>
      <c r="AE1185" s="175"/>
      <c r="AF1185" s="175"/>
      <c r="AG1185" s="175"/>
      <c r="AH1185" s="175"/>
    </row>
    <row r="1186" spans="17:34">
      <c r="Q1186" s="175"/>
      <c r="R1186" s="175"/>
      <c r="S1186" s="175"/>
      <c r="T1186" s="175"/>
      <c r="U1186" s="175"/>
      <c r="V1186" s="175"/>
      <c r="W1186" s="175"/>
      <c r="X1186" s="175"/>
      <c r="Y1186" s="175"/>
      <c r="Z1186" s="175"/>
      <c r="AA1186" s="175"/>
      <c r="AB1186" s="175"/>
      <c r="AC1186" s="175"/>
      <c r="AD1186" s="175"/>
      <c r="AE1186" s="175"/>
      <c r="AF1186" s="175"/>
      <c r="AG1186" s="175"/>
      <c r="AH1186" s="175"/>
    </row>
    <row r="1187" spans="17:34">
      <c r="Q1187" s="175"/>
      <c r="R1187" s="175"/>
      <c r="S1187" s="175"/>
      <c r="T1187" s="175"/>
      <c r="U1187" s="175"/>
      <c r="V1187" s="175"/>
      <c r="W1187" s="175"/>
      <c r="X1187" s="175"/>
      <c r="Y1187" s="175"/>
      <c r="Z1187" s="175"/>
      <c r="AA1187" s="175"/>
      <c r="AB1187" s="175"/>
      <c r="AC1187" s="175"/>
      <c r="AD1187" s="175"/>
      <c r="AE1187" s="175"/>
      <c r="AF1187" s="175"/>
      <c r="AG1187" s="175"/>
      <c r="AH1187" s="175"/>
    </row>
    <row r="1188" spans="17:34">
      <c r="Q1188" s="175"/>
      <c r="R1188" s="175"/>
      <c r="S1188" s="175"/>
      <c r="T1188" s="175"/>
      <c r="U1188" s="175"/>
      <c r="V1188" s="175"/>
      <c r="W1188" s="175"/>
      <c r="X1188" s="175"/>
      <c r="Y1188" s="175"/>
      <c r="Z1188" s="175"/>
      <c r="AA1188" s="175"/>
      <c r="AB1188" s="175"/>
      <c r="AC1188" s="175"/>
      <c r="AD1188" s="175"/>
      <c r="AE1188" s="175"/>
      <c r="AF1188" s="175"/>
      <c r="AG1188" s="175"/>
      <c r="AH1188" s="175"/>
    </row>
    <row r="1189" spans="17:34">
      <c r="Q1189" s="175"/>
      <c r="R1189" s="175"/>
      <c r="S1189" s="175"/>
      <c r="T1189" s="175"/>
      <c r="U1189" s="175"/>
      <c r="V1189" s="175"/>
      <c r="W1189" s="175"/>
      <c r="X1189" s="175"/>
      <c r="Y1189" s="175"/>
      <c r="Z1189" s="175"/>
      <c r="AA1189" s="175"/>
      <c r="AB1189" s="175"/>
      <c r="AC1189" s="175"/>
      <c r="AD1189" s="175"/>
      <c r="AE1189" s="175"/>
      <c r="AF1189" s="175"/>
      <c r="AG1189" s="175"/>
      <c r="AH1189" s="175"/>
    </row>
    <row r="1190" spans="17:34">
      <c r="Q1190" s="175"/>
      <c r="R1190" s="175"/>
      <c r="S1190" s="175"/>
      <c r="T1190" s="175"/>
      <c r="U1190" s="175"/>
      <c r="V1190" s="175"/>
      <c r="W1190" s="175"/>
      <c r="X1190" s="175"/>
      <c r="Y1190" s="175"/>
      <c r="Z1190" s="175"/>
      <c r="AA1190" s="175"/>
      <c r="AB1190" s="175"/>
      <c r="AC1190" s="175"/>
      <c r="AD1190" s="175"/>
      <c r="AE1190" s="175"/>
      <c r="AF1190" s="175"/>
      <c r="AG1190" s="175"/>
      <c r="AH1190" s="175"/>
    </row>
    <row r="1191" spans="17:34">
      <c r="Q1191" s="175"/>
      <c r="R1191" s="175"/>
      <c r="S1191" s="175"/>
      <c r="T1191" s="175"/>
      <c r="U1191" s="175"/>
      <c r="V1191" s="175"/>
      <c r="W1191" s="175"/>
      <c r="X1191" s="175"/>
      <c r="Y1191" s="175"/>
      <c r="Z1191" s="175"/>
      <c r="AA1191" s="175"/>
      <c r="AB1191" s="175"/>
      <c r="AC1191" s="175"/>
      <c r="AD1191" s="175"/>
      <c r="AE1191" s="175"/>
      <c r="AF1191" s="175"/>
      <c r="AG1191" s="175"/>
      <c r="AH1191" s="175"/>
    </row>
    <row r="1192" spans="17:34">
      <c r="Q1192" s="175"/>
      <c r="R1192" s="175"/>
      <c r="S1192" s="175"/>
      <c r="T1192" s="175"/>
      <c r="U1192" s="175"/>
      <c r="V1192" s="175"/>
      <c r="W1192" s="175"/>
      <c r="X1192" s="175"/>
      <c r="Y1192" s="175"/>
      <c r="Z1192" s="175"/>
      <c r="AA1192" s="175"/>
      <c r="AB1192" s="175"/>
      <c r="AC1192" s="175"/>
      <c r="AD1192" s="175"/>
      <c r="AE1192" s="175"/>
      <c r="AF1192" s="175"/>
      <c r="AG1192" s="175"/>
      <c r="AH1192" s="175"/>
    </row>
    <row r="1193" spans="17:34">
      <c r="Q1193" s="175"/>
      <c r="R1193" s="175"/>
      <c r="S1193" s="175"/>
      <c r="T1193" s="175"/>
      <c r="U1193" s="175"/>
      <c r="V1193" s="175"/>
      <c r="W1193" s="175"/>
      <c r="X1193" s="175"/>
      <c r="Y1193" s="175"/>
      <c r="Z1193" s="175"/>
      <c r="AA1193" s="175"/>
      <c r="AB1193" s="175"/>
      <c r="AC1193" s="175"/>
      <c r="AD1193" s="175"/>
      <c r="AE1193" s="175"/>
      <c r="AF1193" s="175"/>
      <c r="AG1193" s="175"/>
      <c r="AH1193" s="175"/>
    </row>
    <row r="1194" spans="17:34">
      <c r="Q1194" s="175"/>
      <c r="R1194" s="175"/>
      <c r="S1194" s="175"/>
      <c r="T1194" s="175"/>
      <c r="U1194" s="175"/>
      <c r="V1194" s="175"/>
      <c r="W1194" s="175"/>
      <c r="X1194" s="175"/>
      <c r="Y1194" s="175"/>
      <c r="Z1194" s="175"/>
      <c r="AA1194" s="175"/>
      <c r="AB1194" s="175"/>
      <c r="AC1194" s="175"/>
      <c r="AD1194" s="175"/>
      <c r="AE1194" s="175"/>
      <c r="AF1194" s="175"/>
      <c r="AG1194" s="175"/>
      <c r="AH1194" s="175"/>
    </row>
    <row r="1195" spans="17:34">
      <c r="Q1195" s="175"/>
      <c r="R1195" s="175"/>
      <c r="S1195" s="175"/>
      <c r="T1195" s="175"/>
      <c r="U1195" s="175"/>
      <c r="V1195" s="175"/>
      <c r="W1195" s="175"/>
      <c r="X1195" s="175"/>
      <c r="Y1195" s="175"/>
      <c r="Z1195" s="175"/>
      <c r="AA1195" s="175"/>
      <c r="AB1195" s="175"/>
      <c r="AC1195" s="175"/>
      <c r="AD1195" s="175"/>
      <c r="AE1195" s="175"/>
      <c r="AF1195" s="175"/>
      <c r="AG1195" s="175"/>
      <c r="AH1195" s="175"/>
    </row>
    <row r="1196" spans="17:34">
      <c r="Q1196" s="175"/>
      <c r="R1196" s="175"/>
      <c r="S1196" s="175"/>
      <c r="T1196" s="175"/>
      <c r="U1196" s="175"/>
      <c r="V1196" s="175"/>
      <c r="W1196" s="175"/>
      <c r="X1196" s="175"/>
      <c r="Y1196" s="175"/>
      <c r="Z1196" s="175"/>
      <c r="AA1196" s="175"/>
      <c r="AB1196" s="175"/>
      <c r="AC1196" s="175"/>
      <c r="AD1196" s="175"/>
      <c r="AE1196" s="175"/>
      <c r="AF1196" s="175"/>
      <c r="AG1196" s="175"/>
      <c r="AH1196" s="175"/>
    </row>
    <row r="1197" spans="17:34">
      <c r="Q1197" s="175"/>
      <c r="R1197" s="175"/>
      <c r="S1197" s="175"/>
      <c r="T1197" s="175"/>
      <c r="U1197" s="175"/>
      <c r="V1197" s="175"/>
      <c r="W1197" s="175"/>
      <c r="X1197" s="175"/>
      <c r="Y1197" s="175"/>
      <c r="Z1197" s="175"/>
      <c r="AA1197" s="175"/>
      <c r="AB1197" s="175"/>
      <c r="AC1197" s="175"/>
      <c r="AD1197" s="175"/>
      <c r="AE1197" s="175"/>
      <c r="AF1197" s="175"/>
      <c r="AG1197" s="175"/>
      <c r="AH1197" s="175"/>
    </row>
    <row r="1198" spans="17:34">
      <c r="Q1198" s="175"/>
      <c r="R1198" s="175"/>
      <c r="S1198" s="175"/>
      <c r="T1198" s="175"/>
      <c r="U1198" s="175"/>
      <c r="V1198" s="175"/>
      <c r="W1198" s="175"/>
      <c r="X1198" s="175"/>
      <c r="Y1198" s="175"/>
      <c r="Z1198" s="175"/>
      <c r="AA1198" s="175"/>
      <c r="AB1198" s="175"/>
      <c r="AC1198" s="175"/>
      <c r="AD1198" s="175"/>
      <c r="AE1198" s="175"/>
      <c r="AF1198" s="175"/>
      <c r="AG1198" s="175"/>
      <c r="AH1198" s="175"/>
    </row>
    <row r="1199" spans="17:34">
      <c r="Q1199" s="175"/>
      <c r="R1199" s="175"/>
      <c r="S1199" s="175"/>
      <c r="T1199" s="175"/>
      <c r="U1199" s="175"/>
      <c r="V1199" s="175"/>
      <c r="W1199" s="175"/>
      <c r="X1199" s="175"/>
      <c r="Y1199" s="175"/>
      <c r="Z1199" s="175"/>
      <c r="AA1199" s="175"/>
      <c r="AB1199" s="175"/>
      <c r="AC1199" s="175"/>
      <c r="AD1199" s="175"/>
      <c r="AE1199" s="175"/>
      <c r="AF1199" s="175"/>
      <c r="AG1199" s="175"/>
      <c r="AH1199" s="175"/>
    </row>
    <row r="1200" spans="17:34">
      <c r="Q1200" s="175"/>
      <c r="R1200" s="175"/>
      <c r="S1200" s="175"/>
      <c r="T1200" s="175"/>
      <c r="U1200" s="175"/>
      <c r="V1200" s="175"/>
      <c r="W1200" s="175"/>
      <c r="X1200" s="175"/>
      <c r="Y1200" s="175"/>
      <c r="Z1200" s="175"/>
      <c r="AA1200" s="175"/>
      <c r="AB1200" s="175"/>
      <c r="AC1200" s="175"/>
      <c r="AD1200" s="175"/>
      <c r="AE1200" s="175"/>
      <c r="AF1200" s="175"/>
      <c r="AG1200" s="175"/>
      <c r="AH1200" s="175"/>
    </row>
    <row r="1201" spans="17:34">
      <c r="Q1201" s="175"/>
      <c r="R1201" s="175"/>
      <c r="S1201" s="175"/>
      <c r="T1201" s="175"/>
      <c r="U1201" s="175"/>
      <c r="V1201" s="175"/>
      <c r="W1201" s="175"/>
      <c r="X1201" s="175"/>
      <c r="Y1201" s="175"/>
      <c r="Z1201" s="175"/>
      <c r="AA1201" s="175"/>
      <c r="AB1201" s="175"/>
      <c r="AC1201" s="175"/>
      <c r="AD1201" s="175"/>
      <c r="AE1201" s="175"/>
      <c r="AF1201" s="175"/>
      <c r="AG1201" s="175"/>
      <c r="AH1201" s="175"/>
    </row>
    <row r="1202" spans="17:34">
      <c r="Q1202" s="175"/>
      <c r="R1202" s="175"/>
      <c r="S1202" s="175"/>
      <c r="T1202" s="175"/>
      <c r="U1202" s="175"/>
      <c r="V1202" s="175"/>
      <c r="W1202" s="175"/>
      <c r="X1202" s="175"/>
      <c r="Y1202" s="175"/>
      <c r="Z1202" s="175"/>
      <c r="AA1202" s="175"/>
      <c r="AB1202" s="175"/>
      <c r="AC1202" s="175"/>
      <c r="AD1202" s="175"/>
      <c r="AE1202" s="175"/>
      <c r="AF1202" s="175"/>
      <c r="AG1202" s="175"/>
      <c r="AH1202" s="175"/>
    </row>
    <row r="1203" spans="17:34">
      <c r="Q1203" s="175"/>
      <c r="R1203" s="175"/>
      <c r="S1203" s="175"/>
      <c r="T1203" s="175"/>
      <c r="U1203" s="175"/>
      <c r="V1203" s="175"/>
      <c r="W1203" s="175"/>
      <c r="X1203" s="175"/>
      <c r="Y1203" s="175"/>
      <c r="Z1203" s="175"/>
      <c r="AA1203" s="175"/>
      <c r="AB1203" s="175"/>
      <c r="AC1203" s="175"/>
      <c r="AD1203" s="175"/>
      <c r="AE1203" s="175"/>
      <c r="AF1203" s="175"/>
      <c r="AG1203" s="175"/>
      <c r="AH1203" s="175"/>
    </row>
    <row r="1204" spans="17:34">
      <c r="Q1204" s="175"/>
      <c r="R1204" s="175"/>
      <c r="S1204" s="175"/>
      <c r="T1204" s="175"/>
      <c r="U1204" s="175"/>
      <c r="V1204" s="175"/>
      <c r="W1204" s="175"/>
      <c r="X1204" s="175"/>
      <c r="Y1204" s="175"/>
      <c r="Z1204" s="175"/>
      <c r="AA1204" s="175"/>
      <c r="AB1204" s="175"/>
      <c r="AC1204" s="175"/>
      <c r="AD1204" s="175"/>
      <c r="AE1204" s="175"/>
      <c r="AF1204" s="175"/>
      <c r="AG1204" s="175"/>
      <c r="AH1204" s="175"/>
    </row>
    <row r="1205" spans="17:34">
      <c r="Q1205" s="175"/>
      <c r="R1205" s="175"/>
      <c r="S1205" s="175"/>
      <c r="T1205" s="175"/>
      <c r="U1205" s="175"/>
      <c r="V1205" s="175"/>
      <c r="W1205" s="175"/>
      <c r="X1205" s="175"/>
      <c r="Y1205" s="175"/>
      <c r="Z1205" s="175"/>
      <c r="AA1205" s="175"/>
      <c r="AB1205" s="175"/>
      <c r="AC1205" s="175"/>
      <c r="AD1205" s="175"/>
      <c r="AE1205" s="175"/>
      <c r="AF1205" s="175"/>
      <c r="AG1205" s="175"/>
      <c r="AH1205" s="175"/>
    </row>
    <row r="1206" spans="17:34">
      <c r="Q1206" s="175"/>
      <c r="R1206" s="175"/>
      <c r="S1206" s="175"/>
      <c r="T1206" s="175"/>
      <c r="U1206" s="175"/>
      <c r="V1206" s="175"/>
      <c r="W1206" s="175"/>
      <c r="X1206" s="175"/>
      <c r="Y1206" s="175"/>
      <c r="Z1206" s="175"/>
      <c r="AA1206" s="175"/>
      <c r="AB1206" s="175"/>
      <c r="AC1206" s="175"/>
      <c r="AD1206" s="175"/>
      <c r="AE1206" s="175"/>
      <c r="AF1206" s="175"/>
      <c r="AG1206" s="175"/>
      <c r="AH1206" s="175"/>
    </row>
    <row r="1207" spans="17:34">
      <c r="Q1207" s="175"/>
      <c r="R1207" s="175"/>
      <c r="S1207" s="175"/>
      <c r="T1207" s="175"/>
      <c r="U1207" s="175"/>
      <c r="V1207" s="175"/>
      <c r="W1207" s="175"/>
      <c r="X1207" s="175"/>
      <c r="Y1207" s="175"/>
      <c r="Z1207" s="175"/>
      <c r="AA1207" s="175"/>
      <c r="AB1207" s="175"/>
      <c r="AC1207" s="175"/>
      <c r="AD1207" s="175"/>
      <c r="AE1207" s="175"/>
      <c r="AF1207" s="175"/>
      <c r="AG1207" s="175"/>
      <c r="AH1207" s="175"/>
    </row>
    <row r="1208" spans="17:34">
      <c r="Q1208" s="175"/>
      <c r="R1208" s="175"/>
      <c r="S1208" s="175"/>
      <c r="T1208" s="175"/>
      <c r="U1208" s="175"/>
      <c r="V1208" s="175"/>
      <c r="W1208" s="175"/>
      <c r="X1208" s="175"/>
      <c r="Y1208" s="175"/>
      <c r="Z1208" s="175"/>
      <c r="AA1208" s="175"/>
      <c r="AB1208" s="175"/>
      <c r="AC1208" s="175"/>
      <c r="AD1208" s="175"/>
      <c r="AE1208" s="175"/>
      <c r="AF1208" s="175"/>
      <c r="AG1208" s="175"/>
      <c r="AH1208" s="175"/>
    </row>
    <row r="1209" spans="17:34">
      <c r="Q1209" s="175"/>
      <c r="R1209" s="175"/>
      <c r="S1209" s="175"/>
      <c r="T1209" s="175"/>
      <c r="U1209" s="175"/>
      <c r="V1209" s="175"/>
      <c r="W1209" s="175"/>
      <c r="X1209" s="175"/>
      <c r="Y1209" s="175"/>
      <c r="Z1209" s="175"/>
      <c r="AA1209" s="175"/>
      <c r="AB1209" s="175"/>
      <c r="AC1209" s="175"/>
      <c r="AD1209" s="175"/>
      <c r="AE1209" s="175"/>
      <c r="AF1209" s="175"/>
      <c r="AG1209" s="175"/>
      <c r="AH1209" s="175"/>
    </row>
    <row r="1210" spans="17:34">
      <c r="Q1210" s="175"/>
      <c r="R1210" s="175"/>
      <c r="S1210" s="175"/>
      <c r="T1210" s="175"/>
      <c r="U1210" s="175"/>
      <c r="V1210" s="175"/>
      <c r="W1210" s="175"/>
      <c r="X1210" s="175"/>
      <c r="Y1210" s="175"/>
      <c r="Z1210" s="175"/>
      <c r="AA1210" s="175"/>
      <c r="AB1210" s="175"/>
      <c r="AC1210" s="175"/>
      <c r="AD1210" s="175"/>
      <c r="AE1210" s="175"/>
      <c r="AF1210" s="175"/>
      <c r="AG1210" s="175"/>
      <c r="AH1210" s="175"/>
    </row>
    <row r="1211" spans="17:34">
      <c r="Q1211" s="175"/>
      <c r="R1211" s="175"/>
      <c r="S1211" s="175"/>
      <c r="T1211" s="175"/>
      <c r="U1211" s="175"/>
      <c r="V1211" s="175"/>
      <c r="W1211" s="175"/>
      <c r="X1211" s="175"/>
      <c r="Y1211" s="175"/>
      <c r="Z1211" s="175"/>
      <c r="AA1211" s="175"/>
      <c r="AB1211" s="175"/>
      <c r="AC1211" s="175"/>
      <c r="AD1211" s="175"/>
      <c r="AE1211" s="175"/>
      <c r="AF1211" s="175"/>
      <c r="AG1211" s="175"/>
      <c r="AH1211" s="175"/>
    </row>
    <row r="1212" spans="17:34">
      <c r="Q1212" s="175"/>
      <c r="R1212" s="175"/>
      <c r="S1212" s="175"/>
      <c r="T1212" s="175"/>
      <c r="U1212" s="175"/>
      <c r="V1212" s="175"/>
      <c r="W1212" s="175"/>
      <c r="X1212" s="175"/>
      <c r="Y1212" s="175"/>
      <c r="Z1212" s="175"/>
      <c r="AA1212" s="175"/>
      <c r="AB1212" s="175"/>
      <c r="AC1212" s="175"/>
      <c r="AD1212" s="175"/>
      <c r="AE1212" s="175"/>
      <c r="AF1212" s="175"/>
      <c r="AG1212" s="175"/>
      <c r="AH1212" s="175"/>
    </row>
    <row r="1213" spans="17:34">
      <c r="Q1213" s="175"/>
      <c r="R1213" s="175"/>
      <c r="S1213" s="175"/>
      <c r="T1213" s="175"/>
      <c r="U1213" s="175"/>
      <c r="V1213" s="175"/>
      <c r="W1213" s="175"/>
      <c r="X1213" s="175"/>
      <c r="Y1213" s="175"/>
      <c r="Z1213" s="175"/>
      <c r="AA1213" s="175"/>
      <c r="AB1213" s="175"/>
      <c r="AC1213" s="175"/>
      <c r="AD1213" s="175"/>
      <c r="AE1213" s="175"/>
      <c r="AF1213" s="175"/>
      <c r="AG1213" s="175"/>
      <c r="AH1213" s="175"/>
    </row>
    <row r="1214" spans="17:34">
      <c r="Q1214" s="175"/>
      <c r="R1214" s="175"/>
      <c r="S1214" s="175"/>
      <c r="T1214" s="175"/>
      <c r="U1214" s="175"/>
      <c r="V1214" s="175"/>
      <c r="W1214" s="175"/>
      <c r="X1214" s="175"/>
      <c r="Y1214" s="175"/>
      <c r="Z1214" s="175"/>
      <c r="AA1214" s="175"/>
      <c r="AB1214" s="175"/>
      <c r="AC1214" s="175"/>
      <c r="AD1214" s="175"/>
      <c r="AE1214" s="175"/>
      <c r="AF1214" s="175"/>
      <c r="AG1214" s="175"/>
      <c r="AH1214" s="175"/>
    </row>
    <row r="1215" spans="17:34">
      <c r="Q1215" s="175"/>
      <c r="R1215" s="175"/>
      <c r="S1215" s="175"/>
      <c r="T1215" s="175"/>
      <c r="U1215" s="175"/>
      <c r="V1215" s="175"/>
      <c r="W1215" s="175"/>
      <c r="X1215" s="175"/>
      <c r="Y1215" s="175"/>
      <c r="Z1215" s="175"/>
      <c r="AA1215" s="175"/>
      <c r="AB1215" s="175"/>
      <c r="AC1215" s="175"/>
      <c r="AD1215" s="175"/>
      <c r="AE1215" s="175"/>
      <c r="AF1215" s="175"/>
      <c r="AG1215" s="175"/>
      <c r="AH1215" s="175"/>
    </row>
    <row r="1216" spans="17:34">
      <c r="Q1216" s="175"/>
      <c r="R1216" s="175"/>
      <c r="S1216" s="175"/>
      <c r="T1216" s="175"/>
      <c r="U1216" s="175"/>
      <c r="V1216" s="175"/>
      <c r="W1216" s="175"/>
      <c r="X1216" s="175"/>
      <c r="Y1216" s="175"/>
      <c r="Z1216" s="175"/>
      <c r="AA1216" s="175"/>
      <c r="AB1216" s="175"/>
      <c r="AC1216" s="175"/>
      <c r="AD1216" s="175"/>
      <c r="AE1216" s="175"/>
      <c r="AF1216" s="175"/>
      <c r="AG1216" s="175"/>
      <c r="AH1216" s="175"/>
    </row>
    <row r="1217" spans="17:34">
      <c r="Q1217" s="175"/>
      <c r="R1217" s="175"/>
      <c r="S1217" s="175"/>
      <c r="T1217" s="175"/>
      <c r="U1217" s="175"/>
      <c r="V1217" s="175"/>
      <c r="W1217" s="175"/>
      <c r="X1217" s="175"/>
      <c r="Y1217" s="175"/>
      <c r="Z1217" s="175"/>
      <c r="AA1217" s="175"/>
      <c r="AB1217" s="175"/>
      <c r="AC1217" s="175"/>
      <c r="AD1217" s="175"/>
      <c r="AE1217" s="175"/>
      <c r="AF1217" s="175"/>
      <c r="AG1217" s="175"/>
      <c r="AH1217" s="175"/>
    </row>
    <row r="1218" spans="17:34">
      <c r="Q1218" s="175"/>
      <c r="R1218" s="175"/>
      <c r="S1218" s="175"/>
      <c r="T1218" s="175"/>
      <c r="U1218" s="175"/>
      <c r="V1218" s="175"/>
      <c r="W1218" s="175"/>
      <c r="X1218" s="175"/>
      <c r="Y1218" s="175"/>
      <c r="Z1218" s="175"/>
      <c r="AA1218" s="175"/>
      <c r="AB1218" s="175"/>
      <c r="AC1218" s="175"/>
      <c r="AD1218" s="175"/>
      <c r="AE1218" s="175"/>
      <c r="AF1218" s="175"/>
      <c r="AG1218" s="175"/>
      <c r="AH1218" s="175"/>
    </row>
    <row r="1219" spans="17:34">
      <c r="Q1219" s="175"/>
      <c r="R1219" s="175"/>
      <c r="S1219" s="175"/>
      <c r="T1219" s="175"/>
      <c r="U1219" s="175"/>
      <c r="V1219" s="175"/>
      <c r="W1219" s="175"/>
      <c r="X1219" s="175"/>
      <c r="Y1219" s="175"/>
      <c r="Z1219" s="175"/>
      <c r="AA1219" s="175"/>
      <c r="AB1219" s="175"/>
      <c r="AC1219" s="175"/>
      <c r="AD1219" s="175"/>
      <c r="AE1219" s="175"/>
      <c r="AF1219" s="175"/>
      <c r="AG1219" s="175"/>
      <c r="AH1219" s="175"/>
    </row>
    <row r="1220" spans="17:34">
      <c r="Q1220" s="175"/>
      <c r="R1220" s="175"/>
      <c r="S1220" s="175"/>
      <c r="T1220" s="175"/>
      <c r="U1220" s="175"/>
      <c r="V1220" s="175"/>
      <c r="W1220" s="175"/>
      <c r="X1220" s="175"/>
      <c r="Y1220" s="175"/>
      <c r="Z1220" s="175"/>
      <c r="AA1220" s="175"/>
      <c r="AB1220" s="175"/>
      <c r="AC1220" s="175"/>
      <c r="AD1220" s="175"/>
      <c r="AE1220" s="175"/>
      <c r="AF1220" s="175"/>
      <c r="AG1220" s="175"/>
      <c r="AH1220" s="175"/>
    </row>
    <row r="1221" spans="17:34">
      <c r="Q1221" s="175"/>
      <c r="R1221" s="175"/>
      <c r="S1221" s="175"/>
      <c r="T1221" s="175"/>
      <c r="U1221" s="175"/>
      <c r="V1221" s="175"/>
      <c r="W1221" s="175"/>
      <c r="X1221" s="175"/>
      <c r="Y1221" s="175"/>
      <c r="Z1221" s="175"/>
      <c r="AA1221" s="175"/>
      <c r="AB1221" s="175"/>
      <c r="AC1221" s="175"/>
      <c r="AD1221" s="175"/>
      <c r="AE1221" s="175"/>
      <c r="AF1221" s="175"/>
      <c r="AG1221" s="175"/>
      <c r="AH1221" s="175"/>
    </row>
    <row r="1222" spans="17:34">
      <c r="Q1222" s="175"/>
      <c r="R1222" s="175"/>
      <c r="S1222" s="175"/>
      <c r="T1222" s="175"/>
      <c r="U1222" s="175"/>
      <c r="V1222" s="175"/>
      <c r="W1222" s="175"/>
      <c r="X1222" s="175"/>
      <c r="Y1222" s="175"/>
      <c r="Z1222" s="175"/>
      <c r="AA1222" s="175"/>
      <c r="AB1222" s="175"/>
      <c r="AC1222" s="175"/>
      <c r="AD1222" s="175"/>
      <c r="AE1222" s="175"/>
      <c r="AF1222" s="175"/>
      <c r="AG1222" s="175"/>
      <c r="AH1222" s="175"/>
    </row>
    <row r="1223" spans="17:34">
      <c r="Q1223" s="175"/>
      <c r="R1223" s="175"/>
      <c r="S1223" s="175"/>
      <c r="T1223" s="175"/>
      <c r="U1223" s="175"/>
      <c r="V1223" s="175"/>
      <c r="W1223" s="175"/>
      <c r="X1223" s="175"/>
      <c r="Y1223" s="175"/>
      <c r="Z1223" s="175"/>
      <c r="AA1223" s="175"/>
      <c r="AB1223" s="175"/>
      <c r="AC1223" s="175"/>
      <c r="AD1223" s="175"/>
      <c r="AE1223" s="175"/>
      <c r="AF1223" s="175"/>
      <c r="AG1223" s="175"/>
      <c r="AH1223" s="175"/>
    </row>
    <row r="1224" spans="17:34">
      <c r="Q1224" s="175"/>
      <c r="R1224" s="175"/>
      <c r="S1224" s="175"/>
      <c r="T1224" s="175"/>
      <c r="U1224" s="175"/>
      <c r="V1224" s="175"/>
      <c r="W1224" s="175"/>
      <c r="X1224" s="175"/>
      <c r="Y1224" s="175"/>
      <c r="Z1224" s="175"/>
      <c r="AA1224" s="175"/>
      <c r="AB1224" s="175"/>
      <c r="AC1224" s="175"/>
      <c r="AD1224" s="175"/>
      <c r="AE1224" s="175"/>
      <c r="AF1224" s="175"/>
      <c r="AG1224" s="175"/>
      <c r="AH1224" s="175"/>
    </row>
    <row r="1225" spans="17:34">
      <c r="Q1225" s="175"/>
      <c r="R1225" s="175"/>
      <c r="S1225" s="175"/>
      <c r="T1225" s="175"/>
      <c r="U1225" s="175"/>
      <c r="V1225" s="175"/>
      <c r="W1225" s="175"/>
      <c r="X1225" s="175"/>
      <c r="Y1225" s="175"/>
      <c r="Z1225" s="175"/>
      <c r="AA1225" s="175"/>
      <c r="AB1225" s="175"/>
      <c r="AC1225" s="175"/>
      <c r="AD1225" s="175"/>
      <c r="AE1225" s="175"/>
      <c r="AF1225" s="175"/>
      <c r="AG1225" s="175"/>
      <c r="AH1225" s="175"/>
    </row>
    <row r="1226" spans="17:34">
      <c r="Q1226" s="175"/>
      <c r="R1226" s="175"/>
      <c r="S1226" s="175"/>
      <c r="T1226" s="175"/>
      <c r="U1226" s="175"/>
      <c r="V1226" s="175"/>
      <c r="W1226" s="175"/>
      <c r="X1226" s="175"/>
      <c r="Y1226" s="175"/>
      <c r="Z1226" s="175"/>
      <c r="AA1226" s="175"/>
      <c r="AB1226" s="175"/>
      <c r="AC1226" s="175"/>
      <c r="AD1226" s="175"/>
      <c r="AE1226" s="175"/>
      <c r="AF1226" s="175"/>
      <c r="AG1226" s="175"/>
      <c r="AH1226" s="175"/>
    </row>
    <row r="1227" spans="17:34">
      <c r="Q1227" s="175"/>
      <c r="R1227" s="175"/>
      <c r="S1227" s="175"/>
      <c r="T1227" s="175"/>
      <c r="U1227" s="175"/>
      <c r="V1227" s="175"/>
      <c r="W1227" s="175"/>
      <c r="X1227" s="175"/>
      <c r="Y1227" s="175"/>
      <c r="Z1227" s="175"/>
      <c r="AA1227" s="175"/>
      <c r="AB1227" s="175"/>
      <c r="AC1227" s="175"/>
      <c r="AD1227" s="175"/>
      <c r="AE1227" s="175"/>
      <c r="AF1227" s="175"/>
      <c r="AG1227" s="175"/>
      <c r="AH1227" s="175"/>
    </row>
    <row r="1228" spans="17:34">
      <c r="Q1228" s="175"/>
      <c r="R1228" s="175"/>
      <c r="S1228" s="175"/>
      <c r="T1228" s="175"/>
      <c r="U1228" s="175"/>
      <c r="V1228" s="175"/>
      <c r="W1228" s="175"/>
      <c r="X1228" s="175"/>
      <c r="Y1228" s="175"/>
      <c r="Z1228" s="175"/>
      <c r="AA1228" s="175"/>
      <c r="AB1228" s="175"/>
      <c r="AC1228" s="175"/>
      <c r="AD1228" s="175"/>
      <c r="AE1228" s="175"/>
      <c r="AF1228" s="175"/>
      <c r="AG1228" s="175"/>
      <c r="AH1228" s="175"/>
    </row>
    <row r="1229" spans="17:34">
      <c r="Q1229" s="175"/>
      <c r="R1229" s="175"/>
      <c r="S1229" s="175"/>
      <c r="T1229" s="175"/>
      <c r="U1229" s="175"/>
      <c r="V1229" s="175"/>
      <c r="W1229" s="175"/>
      <c r="X1229" s="175"/>
      <c r="Y1229" s="175"/>
      <c r="Z1229" s="175"/>
      <c r="AA1229" s="175"/>
      <c r="AB1229" s="175"/>
      <c r="AC1229" s="175"/>
      <c r="AD1229" s="175"/>
      <c r="AE1229" s="175"/>
      <c r="AF1229" s="175"/>
      <c r="AG1229" s="175"/>
      <c r="AH1229" s="175"/>
    </row>
    <row r="1230" spans="17:34">
      <c r="Q1230" s="175"/>
      <c r="R1230" s="175"/>
      <c r="S1230" s="175"/>
      <c r="T1230" s="175"/>
      <c r="U1230" s="175"/>
      <c r="V1230" s="175"/>
      <c r="W1230" s="175"/>
      <c r="X1230" s="175"/>
      <c r="Y1230" s="175"/>
      <c r="Z1230" s="175"/>
      <c r="AA1230" s="175"/>
      <c r="AB1230" s="175"/>
      <c r="AC1230" s="175"/>
      <c r="AD1230" s="175"/>
      <c r="AE1230" s="175"/>
      <c r="AF1230" s="175"/>
      <c r="AG1230" s="175"/>
      <c r="AH1230" s="175"/>
    </row>
    <row r="1231" spans="17:34">
      <c r="Q1231" s="175"/>
      <c r="R1231" s="175"/>
      <c r="S1231" s="175"/>
      <c r="T1231" s="175"/>
      <c r="U1231" s="175"/>
      <c r="V1231" s="175"/>
      <c r="W1231" s="175"/>
      <c r="X1231" s="175"/>
      <c r="Y1231" s="175"/>
      <c r="Z1231" s="175"/>
      <c r="AA1231" s="175"/>
      <c r="AB1231" s="175"/>
      <c r="AC1231" s="175"/>
      <c r="AD1231" s="175"/>
      <c r="AE1231" s="175"/>
      <c r="AF1231" s="175"/>
      <c r="AG1231" s="175"/>
      <c r="AH1231" s="175"/>
    </row>
    <row r="1232" spans="17:34">
      <c r="Q1232" s="175"/>
      <c r="R1232" s="175"/>
      <c r="S1232" s="175"/>
      <c r="T1232" s="175"/>
      <c r="U1232" s="175"/>
      <c r="V1232" s="175"/>
      <c r="W1232" s="175"/>
      <c r="X1232" s="175"/>
      <c r="Y1232" s="175"/>
      <c r="Z1232" s="175"/>
      <c r="AA1232" s="175"/>
      <c r="AB1232" s="175"/>
      <c r="AC1232" s="175"/>
      <c r="AD1232" s="175"/>
      <c r="AE1232" s="175"/>
      <c r="AF1232" s="175"/>
      <c r="AG1232" s="175"/>
      <c r="AH1232" s="175"/>
    </row>
    <row r="1233" spans="17:34">
      <c r="Q1233" s="175"/>
      <c r="R1233" s="175"/>
      <c r="S1233" s="175"/>
      <c r="T1233" s="175"/>
      <c r="U1233" s="175"/>
      <c r="V1233" s="175"/>
      <c r="W1233" s="175"/>
      <c r="X1233" s="175"/>
      <c r="Y1233" s="175"/>
      <c r="Z1233" s="175"/>
      <c r="AA1233" s="175"/>
      <c r="AB1233" s="175"/>
      <c r="AC1233" s="175"/>
      <c r="AD1233" s="175"/>
      <c r="AE1233" s="175"/>
      <c r="AF1233" s="175"/>
      <c r="AG1233" s="175"/>
      <c r="AH1233" s="175"/>
    </row>
    <row r="1234" spans="17:34">
      <c r="Q1234" s="175"/>
      <c r="R1234" s="175"/>
      <c r="S1234" s="175"/>
      <c r="T1234" s="175"/>
      <c r="U1234" s="175"/>
      <c r="V1234" s="175"/>
      <c r="W1234" s="175"/>
      <c r="X1234" s="175"/>
      <c r="Y1234" s="175"/>
      <c r="Z1234" s="175"/>
      <c r="AA1234" s="175"/>
      <c r="AB1234" s="175"/>
      <c r="AC1234" s="175"/>
      <c r="AD1234" s="175"/>
      <c r="AE1234" s="175"/>
      <c r="AF1234" s="175"/>
      <c r="AG1234" s="175"/>
      <c r="AH1234" s="175"/>
    </row>
    <row r="1235" spans="17:34">
      <c r="Q1235" s="175"/>
      <c r="R1235" s="175"/>
      <c r="S1235" s="175"/>
      <c r="T1235" s="175"/>
      <c r="U1235" s="175"/>
      <c r="V1235" s="175"/>
      <c r="W1235" s="175"/>
      <c r="X1235" s="175"/>
      <c r="Y1235" s="175"/>
      <c r="Z1235" s="175"/>
      <c r="AA1235" s="175"/>
      <c r="AB1235" s="175"/>
      <c r="AC1235" s="175"/>
      <c r="AD1235" s="175"/>
      <c r="AE1235" s="175"/>
      <c r="AF1235" s="175"/>
      <c r="AG1235" s="175"/>
      <c r="AH1235" s="175"/>
    </row>
    <row r="1236" spans="17:34">
      <c r="Q1236" s="175"/>
      <c r="R1236" s="175"/>
      <c r="S1236" s="175"/>
      <c r="T1236" s="175"/>
      <c r="U1236" s="175"/>
      <c r="V1236" s="175"/>
      <c r="W1236" s="175"/>
      <c r="X1236" s="175"/>
      <c r="Y1236" s="175"/>
      <c r="Z1236" s="175"/>
      <c r="AA1236" s="175"/>
      <c r="AB1236" s="175"/>
      <c r="AC1236" s="175"/>
      <c r="AD1236" s="175"/>
      <c r="AE1236" s="175"/>
      <c r="AF1236" s="175"/>
      <c r="AG1236" s="175"/>
      <c r="AH1236" s="175"/>
    </row>
    <row r="1237" spans="17:34">
      <c r="Q1237" s="175"/>
      <c r="R1237" s="175"/>
      <c r="S1237" s="175"/>
      <c r="T1237" s="175"/>
      <c r="U1237" s="175"/>
      <c r="V1237" s="175"/>
      <c r="W1237" s="175"/>
      <c r="X1237" s="175"/>
      <c r="Y1237" s="175"/>
      <c r="Z1237" s="175"/>
      <c r="AA1237" s="175"/>
      <c r="AB1237" s="175"/>
      <c r="AC1237" s="175"/>
      <c r="AD1237" s="175"/>
      <c r="AE1237" s="175"/>
      <c r="AF1237" s="175"/>
      <c r="AG1237" s="175"/>
      <c r="AH1237" s="175"/>
    </row>
    <row r="1238" spans="17:34">
      <c r="Q1238" s="175"/>
      <c r="R1238" s="175"/>
      <c r="S1238" s="175"/>
      <c r="T1238" s="175"/>
      <c r="U1238" s="175"/>
      <c r="V1238" s="175"/>
      <c r="W1238" s="175"/>
      <c r="X1238" s="175"/>
      <c r="Y1238" s="175"/>
      <c r="Z1238" s="175"/>
      <c r="AA1238" s="175"/>
      <c r="AB1238" s="175"/>
      <c r="AC1238" s="175"/>
      <c r="AD1238" s="175"/>
      <c r="AE1238" s="175"/>
      <c r="AF1238" s="175"/>
      <c r="AG1238" s="175"/>
      <c r="AH1238" s="175"/>
    </row>
    <row r="1239" spans="17:34">
      <c r="Q1239" s="175"/>
      <c r="R1239" s="175"/>
      <c r="S1239" s="175"/>
      <c r="T1239" s="175"/>
      <c r="U1239" s="175"/>
      <c r="V1239" s="175"/>
      <c r="W1239" s="175"/>
      <c r="X1239" s="175"/>
      <c r="Y1239" s="175"/>
      <c r="Z1239" s="175"/>
      <c r="AA1239" s="175"/>
      <c r="AB1239" s="175"/>
      <c r="AC1239" s="175"/>
      <c r="AD1239" s="175"/>
      <c r="AE1239" s="175"/>
      <c r="AF1239" s="175"/>
      <c r="AG1239" s="175"/>
      <c r="AH1239" s="175"/>
    </row>
    <row r="1240" spans="17:34">
      <c r="Q1240" s="175"/>
      <c r="R1240" s="175"/>
      <c r="S1240" s="175"/>
      <c r="T1240" s="175"/>
      <c r="U1240" s="175"/>
      <c r="V1240" s="175"/>
      <c r="W1240" s="175"/>
      <c r="X1240" s="175"/>
      <c r="Y1240" s="175"/>
      <c r="Z1240" s="175"/>
      <c r="AA1240" s="175"/>
      <c r="AB1240" s="175"/>
      <c r="AC1240" s="175"/>
      <c r="AD1240" s="175"/>
      <c r="AE1240" s="175"/>
      <c r="AF1240" s="175"/>
      <c r="AG1240" s="175"/>
      <c r="AH1240" s="175"/>
    </row>
    <row r="1241" spans="17:34">
      <c r="Q1241" s="175"/>
      <c r="R1241" s="175"/>
      <c r="S1241" s="175"/>
      <c r="T1241" s="175"/>
      <c r="U1241" s="175"/>
      <c r="V1241" s="175"/>
      <c r="W1241" s="175"/>
      <c r="X1241" s="175"/>
      <c r="Y1241" s="175"/>
      <c r="Z1241" s="175"/>
      <c r="AA1241" s="175"/>
      <c r="AB1241" s="175"/>
      <c r="AC1241" s="175"/>
      <c r="AD1241" s="175"/>
      <c r="AE1241" s="175"/>
      <c r="AF1241" s="175"/>
      <c r="AG1241" s="175"/>
      <c r="AH1241" s="175"/>
    </row>
    <row r="1242" spans="17:34">
      <c r="Q1242" s="175"/>
      <c r="R1242" s="175"/>
      <c r="S1242" s="175"/>
      <c r="T1242" s="175"/>
      <c r="U1242" s="175"/>
      <c r="V1242" s="175"/>
      <c r="W1242" s="175"/>
      <c r="X1242" s="175"/>
      <c r="Y1242" s="175"/>
      <c r="Z1242" s="175"/>
      <c r="AA1242" s="175"/>
      <c r="AB1242" s="175"/>
      <c r="AC1242" s="175"/>
      <c r="AD1242" s="175"/>
      <c r="AE1242" s="175"/>
      <c r="AF1242" s="175"/>
      <c r="AG1242" s="175"/>
      <c r="AH1242" s="175"/>
    </row>
    <row r="1243" spans="17:34">
      <c r="Q1243" s="175"/>
      <c r="R1243" s="175"/>
      <c r="S1243" s="175"/>
      <c r="T1243" s="175"/>
      <c r="U1243" s="175"/>
      <c r="V1243" s="175"/>
      <c r="W1243" s="175"/>
      <c r="X1243" s="175"/>
      <c r="Y1243" s="175"/>
      <c r="Z1243" s="175"/>
      <c r="AA1243" s="175"/>
      <c r="AB1243" s="175"/>
      <c r="AC1243" s="175"/>
      <c r="AD1243" s="175"/>
      <c r="AE1243" s="175"/>
      <c r="AF1243" s="175"/>
      <c r="AG1243" s="175"/>
      <c r="AH1243" s="175"/>
    </row>
    <row r="1244" spans="17:34">
      <c r="Q1244" s="175"/>
      <c r="R1244" s="175"/>
      <c r="S1244" s="175"/>
      <c r="T1244" s="175"/>
      <c r="U1244" s="175"/>
      <c r="V1244" s="175"/>
      <c r="W1244" s="175"/>
      <c r="X1244" s="175"/>
      <c r="Y1244" s="175"/>
      <c r="Z1244" s="175"/>
      <c r="AA1244" s="175"/>
      <c r="AB1244" s="175"/>
      <c r="AC1244" s="175"/>
      <c r="AD1244" s="175"/>
      <c r="AE1244" s="175"/>
      <c r="AF1244" s="175"/>
      <c r="AG1244" s="175"/>
      <c r="AH1244" s="175"/>
    </row>
    <row r="1245" spans="17:34">
      <c r="Q1245" s="175"/>
      <c r="R1245" s="175"/>
      <c r="S1245" s="175"/>
      <c r="T1245" s="175"/>
      <c r="U1245" s="175"/>
      <c r="V1245" s="175"/>
      <c r="W1245" s="175"/>
      <c r="X1245" s="175"/>
      <c r="Y1245" s="175"/>
      <c r="Z1245" s="175"/>
      <c r="AA1245" s="175"/>
      <c r="AB1245" s="175"/>
      <c r="AC1245" s="175"/>
      <c r="AD1245" s="175"/>
      <c r="AE1245" s="175"/>
      <c r="AF1245" s="175"/>
      <c r="AG1245" s="175"/>
      <c r="AH1245" s="175"/>
    </row>
    <row r="1246" spans="17:34">
      <c r="Q1246" s="175"/>
      <c r="R1246" s="175"/>
      <c r="S1246" s="175"/>
      <c r="T1246" s="175"/>
      <c r="U1246" s="175"/>
      <c r="V1246" s="175"/>
      <c r="W1246" s="175"/>
      <c r="X1246" s="175"/>
      <c r="Y1246" s="175"/>
      <c r="Z1246" s="175"/>
      <c r="AA1246" s="175"/>
      <c r="AB1246" s="175"/>
      <c r="AC1246" s="175"/>
      <c r="AD1246" s="175"/>
      <c r="AE1246" s="175"/>
      <c r="AF1246" s="175"/>
      <c r="AG1246" s="175"/>
      <c r="AH1246" s="175"/>
    </row>
    <row r="1247" spans="17:34">
      <c r="Q1247" s="175"/>
      <c r="R1247" s="175"/>
      <c r="S1247" s="175"/>
      <c r="T1247" s="175"/>
      <c r="U1247" s="175"/>
      <c r="V1247" s="175"/>
      <c r="W1247" s="175"/>
      <c r="X1247" s="175"/>
      <c r="Y1247" s="175"/>
      <c r="Z1247" s="175"/>
      <c r="AA1247" s="175"/>
      <c r="AB1247" s="175"/>
      <c r="AC1247" s="175"/>
      <c r="AD1247" s="175"/>
      <c r="AE1247" s="175"/>
      <c r="AF1247" s="175"/>
      <c r="AG1247" s="175"/>
      <c r="AH1247" s="175"/>
    </row>
    <row r="1248" spans="17:34">
      <c r="Q1248" s="175"/>
      <c r="R1248" s="175"/>
      <c r="S1248" s="175"/>
      <c r="T1248" s="175"/>
      <c r="U1248" s="175"/>
      <c r="V1248" s="175"/>
      <c r="W1248" s="175"/>
      <c r="X1248" s="175"/>
      <c r="Y1248" s="175"/>
      <c r="Z1248" s="175"/>
      <c r="AA1248" s="175"/>
      <c r="AB1248" s="175"/>
      <c r="AC1248" s="175"/>
      <c r="AD1248" s="175"/>
      <c r="AE1248" s="175"/>
      <c r="AF1248" s="175"/>
      <c r="AG1248" s="175"/>
      <c r="AH1248" s="175"/>
    </row>
    <row r="1249" spans="17:34">
      <c r="Q1249" s="175"/>
      <c r="R1249" s="175"/>
      <c r="S1249" s="175"/>
      <c r="T1249" s="175"/>
      <c r="U1249" s="175"/>
      <c r="V1249" s="175"/>
      <c r="W1249" s="175"/>
      <c r="X1249" s="175"/>
      <c r="Y1249" s="175"/>
      <c r="Z1249" s="175"/>
      <c r="AA1249" s="175"/>
      <c r="AB1249" s="175"/>
      <c r="AC1249" s="175"/>
      <c r="AD1249" s="175"/>
      <c r="AE1249" s="175"/>
      <c r="AF1249" s="175"/>
      <c r="AG1249" s="175"/>
      <c r="AH1249" s="175"/>
    </row>
    <row r="1250" spans="17:34">
      <c r="Q1250" s="175"/>
      <c r="R1250" s="175"/>
      <c r="S1250" s="175"/>
      <c r="T1250" s="175"/>
      <c r="U1250" s="175"/>
      <c r="V1250" s="175"/>
      <c r="W1250" s="175"/>
      <c r="X1250" s="175"/>
      <c r="Y1250" s="175"/>
      <c r="Z1250" s="175"/>
      <c r="AA1250" s="175"/>
      <c r="AB1250" s="175"/>
      <c r="AC1250" s="175"/>
      <c r="AD1250" s="175"/>
      <c r="AE1250" s="175"/>
      <c r="AF1250" s="175"/>
      <c r="AG1250" s="175"/>
      <c r="AH1250" s="175"/>
    </row>
    <row r="1251" spans="17:34">
      <c r="Q1251" s="175"/>
      <c r="R1251" s="175"/>
      <c r="S1251" s="175"/>
      <c r="T1251" s="175"/>
      <c r="U1251" s="175"/>
      <c r="V1251" s="175"/>
      <c r="W1251" s="175"/>
      <c r="X1251" s="175"/>
      <c r="Y1251" s="175"/>
      <c r="Z1251" s="175"/>
      <c r="AA1251" s="175"/>
      <c r="AB1251" s="175"/>
      <c r="AC1251" s="175"/>
      <c r="AD1251" s="175"/>
      <c r="AE1251" s="175"/>
      <c r="AF1251" s="175"/>
      <c r="AG1251" s="175"/>
      <c r="AH1251" s="175"/>
    </row>
    <row r="1252" spans="17:34">
      <c r="Q1252" s="175"/>
      <c r="R1252" s="175"/>
      <c r="S1252" s="175"/>
      <c r="T1252" s="175"/>
      <c r="U1252" s="175"/>
      <c r="V1252" s="175"/>
      <c r="W1252" s="175"/>
      <c r="X1252" s="175"/>
      <c r="Y1252" s="175"/>
      <c r="Z1252" s="175"/>
      <c r="AA1252" s="175"/>
      <c r="AB1252" s="175"/>
      <c r="AC1252" s="175"/>
      <c r="AD1252" s="175"/>
      <c r="AE1252" s="175"/>
      <c r="AF1252" s="175"/>
      <c r="AG1252" s="175"/>
      <c r="AH1252" s="175"/>
    </row>
    <row r="1253" spans="17:34">
      <c r="Q1253" s="175"/>
      <c r="R1253" s="175"/>
      <c r="S1253" s="175"/>
      <c r="T1253" s="175"/>
      <c r="U1253" s="175"/>
      <c r="V1253" s="175"/>
      <c r="W1253" s="175"/>
      <c r="X1253" s="175"/>
      <c r="Y1253" s="175"/>
      <c r="Z1253" s="175"/>
      <c r="AA1253" s="175"/>
      <c r="AB1253" s="175"/>
      <c r="AC1253" s="175"/>
      <c r="AD1253" s="175"/>
      <c r="AE1253" s="175"/>
      <c r="AF1253" s="175"/>
      <c r="AG1253" s="175"/>
      <c r="AH1253" s="175"/>
    </row>
    <row r="1254" spans="17:34">
      <c r="Q1254" s="175"/>
      <c r="R1254" s="175"/>
      <c r="S1254" s="175"/>
      <c r="T1254" s="175"/>
      <c r="U1254" s="175"/>
      <c r="V1254" s="175"/>
      <c r="W1254" s="175"/>
      <c r="X1254" s="175"/>
      <c r="Y1254" s="175"/>
      <c r="Z1254" s="175"/>
      <c r="AA1254" s="175"/>
      <c r="AB1254" s="175"/>
      <c r="AC1254" s="175"/>
      <c r="AD1254" s="175"/>
      <c r="AE1254" s="175"/>
      <c r="AF1254" s="175"/>
      <c r="AG1254" s="175"/>
      <c r="AH1254" s="175"/>
    </row>
    <row r="1255" spans="17:34">
      <c r="Q1255" s="175"/>
      <c r="R1255" s="175"/>
      <c r="S1255" s="175"/>
      <c r="T1255" s="175"/>
      <c r="U1255" s="175"/>
      <c r="V1255" s="175"/>
      <c r="W1255" s="175"/>
      <c r="X1255" s="175"/>
      <c r="Y1255" s="175"/>
      <c r="Z1255" s="175"/>
      <c r="AA1255" s="175"/>
      <c r="AB1255" s="175"/>
      <c r="AC1255" s="175"/>
      <c r="AD1255" s="175"/>
      <c r="AE1255" s="175"/>
      <c r="AF1255" s="175"/>
      <c r="AG1255" s="175"/>
      <c r="AH1255" s="175"/>
    </row>
    <row r="1256" spans="17:34">
      <c r="Q1256" s="175"/>
      <c r="R1256" s="175"/>
      <c r="S1256" s="175"/>
      <c r="T1256" s="175"/>
      <c r="U1256" s="175"/>
      <c r="V1256" s="175"/>
      <c r="W1256" s="175"/>
      <c r="X1256" s="175"/>
      <c r="Y1256" s="175"/>
      <c r="Z1256" s="175"/>
      <c r="AA1256" s="175"/>
      <c r="AB1256" s="175"/>
      <c r="AC1256" s="175"/>
      <c r="AD1256" s="175"/>
      <c r="AE1256" s="175"/>
      <c r="AF1256" s="175"/>
      <c r="AG1256" s="175"/>
      <c r="AH1256" s="175"/>
    </row>
    <row r="1257" spans="17:34">
      <c r="Q1257" s="175"/>
      <c r="R1257" s="175"/>
      <c r="S1257" s="175"/>
      <c r="T1257" s="175"/>
      <c r="U1257" s="175"/>
      <c r="V1257" s="175"/>
      <c r="W1257" s="175"/>
      <c r="X1257" s="175"/>
      <c r="Y1257" s="175"/>
      <c r="Z1257" s="175"/>
      <c r="AA1257" s="175"/>
      <c r="AB1257" s="175"/>
      <c r="AC1257" s="175"/>
      <c r="AD1257" s="175"/>
      <c r="AE1257" s="175"/>
      <c r="AF1257" s="175"/>
      <c r="AG1257" s="175"/>
      <c r="AH1257" s="175"/>
    </row>
    <row r="1258" spans="17:34">
      <c r="Q1258" s="175"/>
      <c r="R1258" s="175"/>
      <c r="S1258" s="175"/>
      <c r="T1258" s="175"/>
      <c r="U1258" s="175"/>
      <c r="V1258" s="175"/>
      <c r="W1258" s="175"/>
      <c r="X1258" s="175"/>
      <c r="Y1258" s="175"/>
      <c r="Z1258" s="175"/>
      <c r="AA1258" s="175"/>
      <c r="AB1258" s="175"/>
      <c r="AC1258" s="175"/>
      <c r="AD1258" s="175"/>
      <c r="AE1258" s="175"/>
      <c r="AF1258" s="175"/>
      <c r="AG1258" s="175"/>
      <c r="AH1258" s="175"/>
    </row>
    <row r="1259" spans="17:34">
      <c r="Q1259" s="175"/>
      <c r="R1259" s="175"/>
      <c r="S1259" s="175"/>
      <c r="T1259" s="175"/>
      <c r="U1259" s="175"/>
      <c r="V1259" s="175"/>
      <c r="W1259" s="175"/>
      <c r="X1259" s="175"/>
      <c r="Y1259" s="175"/>
      <c r="Z1259" s="175"/>
      <c r="AA1259" s="175"/>
      <c r="AB1259" s="175"/>
      <c r="AC1259" s="175"/>
      <c r="AD1259" s="175"/>
      <c r="AE1259" s="175"/>
      <c r="AF1259" s="175"/>
      <c r="AG1259" s="175"/>
      <c r="AH1259" s="175"/>
    </row>
    <row r="1260" spans="17:34">
      <c r="Q1260" s="175"/>
      <c r="R1260" s="175"/>
      <c r="S1260" s="175"/>
      <c r="T1260" s="175"/>
      <c r="U1260" s="175"/>
      <c r="V1260" s="175"/>
      <c r="W1260" s="175"/>
      <c r="X1260" s="175"/>
      <c r="Y1260" s="175"/>
      <c r="Z1260" s="175"/>
      <c r="AA1260" s="175"/>
      <c r="AB1260" s="175"/>
      <c r="AC1260" s="175"/>
      <c r="AD1260" s="175"/>
      <c r="AE1260" s="175"/>
      <c r="AF1260" s="175"/>
      <c r="AG1260" s="175"/>
      <c r="AH1260" s="175"/>
    </row>
    <row r="1261" spans="17:34">
      <c r="Q1261" s="175"/>
      <c r="R1261" s="175"/>
      <c r="S1261" s="175"/>
      <c r="T1261" s="175"/>
      <c r="U1261" s="175"/>
      <c r="V1261" s="175"/>
      <c r="W1261" s="175"/>
      <c r="X1261" s="175"/>
      <c r="Y1261" s="175"/>
      <c r="Z1261" s="175"/>
      <c r="AA1261" s="175"/>
      <c r="AB1261" s="175"/>
      <c r="AC1261" s="175"/>
      <c r="AD1261" s="175"/>
      <c r="AE1261" s="175"/>
      <c r="AF1261" s="175"/>
      <c r="AG1261" s="175"/>
      <c r="AH1261" s="175"/>
    </row>
    <row r="1262" spans="17:34">
      <c r="Q1262" s="175"/>
      <c r="R1262" s="175"/>
      <c r="S1262" s="175"/>
      <c r="T1262" s="175"/>
      <c r="U1262" s="175"/>
      <c r="V1262" s="175"/>
      <c r="W1262" s="175"/>
      <c r="X1262" s="175"/>
      <c r="Y1262" s="175"/>
      <c r="Z1262" s="175"/>
      <c r="AA1262" s="175"/>
      <c r="AB1262" s="175"/>
      <c r="AC1262" s="175"/>
      <c r="AD1262" s="175"/>
      <c r="AE1262" s="175"/>
      <c r="AF1262" s="175"/>
      <c r="AG1262" s="175"/>
      <c r="AH1262" s="175"/>
    </row>
    <row r="1263" spans="17:34">
      <c r="Q1263" s="175"/>
      <c r="R1263" s="175"/>
      <c r="S1263" s="175"/>
      <c r="T1263" s="175"/>
      <c r="U1263" s="175"/>
      <c r="V1263" s="175"/>
      <c r="W1263" s="175"/>
      <c r="X1263" s="175"/>
      <c r="Y1263" s="175"/>
      <c r="Z1263" s="175"/>
      <c r="AA1263" s="175"/>
      <c r="AB1263" s="175"/>
      <c r="AC1263" s="175"/>
      <c r="AD1263" s="175"/>
      <c r="AE1263" s="175"/>
      <c r="AF1263" s="175"/>
      <c r="AG1263" s="175"/>
      <c r="AH1263" s="175"/>
    </row>
    <row r="1264" spans="17:34">
      <c r="Q1264" s="175"/>
      <c r="R1264" s="175"/>
      <c r="S1264" s="175"/>
      <c r="T1264" s="175"/>
      <c r="U1264" s="175"/>
      <c r="V1264" s="175"/>
      <c r="W1264" s="175"/>
      <c r="X1264" s="175"/>
      <c r="Y1264" s="175"/>
      <c r="Z1264" s="175"/>
      <c r="AA1264" s="175"/>
      <c r="AB1264" s="175"/>
      <c r="AC1264" s="175"/>
      <c r="AD1264" s="175"/>
      <c r="AE1264" s="175"/>
      <c r="AF1264" s="175"/>
      <c r="AG1264" s="175"/>
      <c r="AH1264" s="175"/>
    </row>
    <row r="1265" spans="17:34">
      <c r="Q1265" s="175"/>
      <c r="R1265" s="175"/>
      <c r="S1265" s="175"/>
      <c r="T1265" s="175"/>
      <c r="U1265" s="175"/>
      <c r="V1265" s="175"/>
      <c r="W1265" s="175"/>
      <c r="X1265" s="175"/>
      <c r="Y1265" s="175"/>
      <c r="Z1265" s="175"/>
      <c r="AA1265" s="175"/>
      <c r="AB1265" s="175"/>
      <c r="AC1265" s="175"/>
      <c r="AD1265" s="175"/>
      <c r="AE1265" s="175"/>
      <c r="AF1265" s="175"/>
      <c r="AG1265" s="175"/>
      <c r="AH1265" s="175"/>
    </row>
    <row r="1266" spans="17:34">
      <c r="Q1266" s="175"/>
      <c r="R1266" s="175"/>
      <c r="S1266" s="175"/>
      <c r="T1266" s="175"/>
      <c r="U1266" s="175"/>
      <c r="V1266" s="175"/>
      <c r="W1266" s="175"/>
      <c r="X1266" s="175"/>
      <c r="Y1266" s="175"/>
      <c r="Z1266" s="175"/>
      <c r="AA1266" s="175"/>
      <c r="AB1266" s="175"/>
      <c r="AC1266" s="175"/>
      <c r="AD1266" s="175"/>
      <c r="AE1266" s="175"/>
      <c r="AF1266" s="175"/>
      <c r="AG1266" s="175"/>
      <c r="AH1266" s="175"/>
    </row>
    <row r="1267" spans="17:34">
      <c r="Q1267" s="175"/>
      <c r="R1267" s="175"/>
      <c r="S1267" s="175"/>
      <c r="T1267" s="175"/>
      <c r="U1267" s="175"/>
      <c r="V1267" s="175"/>
      <c r="W1267" s="175"/>
      <c r="X1267" s="175"/>
      <c r="Y1267" s="175"/>
      <c r="Z1267" s="175"/>
      <c r="AA1267" s="175"/>
      <c r="AB1267" s="175"/>
      <c r="AC1267" s="175"/>
      <c r="AD1267" s="175"/>
      <c r="AE1267" s="175"/>
      <c r="AF1267" s="175"/>
      <c r="AG1267" s="175"/>
      <c r="AH1267" s="175"/>
    </row>
    <row r="1268" spans="17:34">
      <c r="Q1268" s="175"/>
      <c r="R1268" s="175"/>
      <c r="S1268" s="175"/>
      <c r="T1268" s="175"/>
      <c r="U1268" s="175"/>
      <c r="V1268" s="175"/>
      <c r="W1268" s="175"/>
      <c r="X1268" s="175"/>
      <c r="Y1268" s="175"/>
      <c r="Z1268" s="175"/>
      <c r="AA1268" s="175"/>
      <c r="AB1268" s="175"/>
      <c r="AC1268" s="175"/>
      <c r="AD1268" s="175"/>
      <c r="AE1268" s="175"/>
      <c r="AF1268" s="175"/>
      <c r="AG1268" s="175"/>
      <c r="AH1268" s="175"/>
    </row>
    <row r="1269" spans="17:34">
      <c r="Q1269" s="175"/>
      <c r="R1269" s="175"/>
      <c r="S1269" s="175"/>
      <c r="T1269" s="175"/>
      <c r="U1269" s="175"/>
      <c r="V1269" s="175"/>
      <c r="W1269" s="175"/>
      <c r="X1269" s="175"/>
      <c r="Y1269" s="175"/>
      <c r="Z1269" s="175"/>
      <c r="AA1269" s="175"/>
      <c r="AB1269" s="175"/>
      <c r="AC1269" s="175"/>
      <c r="AD1269" s="175"/>
      <c r="AE1269" s="175"/>
      <c r="AF1269" s="175"/>
      <c r="AG1269" s="175"/>
      <c r="AH1269" s="175"/>
    </row>
    <row r="1270" spans="17:34">
      <c r="Q1270" s="175"/>
      <c r="R1270" s="175"/>
      <c r="S1270" s="175"/>
      <c r="T1270" s="175"/>
      <c r="U1270" s="175"/>
      <c r="V1270" s="175"/>
      <c r="W1270" s="175"/>
      <c r="X1270" s="175"/>
      <c r="Y1270" s="175"/>
      <c r="Z1270" s="175"/>
      <c r="AA1270" s="175"/>
      <c r="AB1270" s="175"/>
      <c r="AC1270" s="175"/>
      <c r="AD1270" s="175"/>
      <c r="AE1270" s="175"/>
      <c r="AF1270" s="175"/>
      <c r="AG1270" s="175"/>
      <c r="AH1270" s="175"/>
    </row>
    <row r="1271" spans="17:34">
      <c r="Q1271" s="175"/>
      <c r="R1271" s="175"/>
      <c r="S1271" s="175"/>
      <c r="T1271" s="175"/>
      <c r="U1271" s="175"/>
      <c r="V1271" s="175"/>
      <c r="W1271" s="175"/>
      <c r="X1271" s="175"/>
      <c r="Y1271" s="175"/>
      <c r="Z1271" s="175"/>
      <c r="AA1271" s="175"/>
      <c r="AB1271" s="175"/>
      <c r="AC1271" s="175"/>
      <c r="AD1271" s="175"/>
      <c r="AE1271" s="175"/>
      <c r="AF1271" s="175"/>
      <c r="AG1271" s="175"/>
      <c r="AH1271" s="175"/>
    </row>
    <row r="1272" spans="17:34">
      <c r="Q1272" s="175"/>
      <c r="R1272" s="175"/>
      <c r="S1272" s="175"/>
      <c r="T1272" s="175"/>
      <c r="U1272" s="175"/>
      <c r="V1272" s="175"/>
      <c r="W1272" s="175"/>
      <c r="X1272" s="175"/>
      <c r="Y1272" s="175"/>
      <c r="Z1272" s="175"/>
      <c r="AA1272" s="175"/>
      <c r="AB1272" s="175"/>
      <c r="AC1272" s="175"/>
      <c r="AD1272" s="175"/>
      <c r="AE1272" s="175"/>
      <c r="AF1272" s="175"/>
      <c r="AG1272" s="175"/>
      <c r="AH1272" s="175"/>
    </row>
    <row r="1273" spans="17:34">
      <c r="Q1273" s="175"/>
      <c r="R1273" s="175"/>
      <c r="S1273" s="175"/>
      <c r="T1273" s="175"/>
      <c r="U1273" s="175"/>
      <c r="V1273" s="175"/>
      <c r="W1273" s="175"/>
      <c r="X1273" s="175"/>
      <c r="Y1273" s="175"/>
      <c r="Z1273" s="175"/>
      <c r="AA1273" s="175"/>
      <c r="AB1273" s="175"/>
      <c r="AC1273" s="175"/>
      <c r="AD1273" s="175"/>
      <c r="AE1273" s="175"/>
      <c r="AF1273" s="175"/>
      <c r="AG1273" s="175"/>
      <c r="AH1273" s="175"/>
    </row>
    <row r="1274" spans="17:34">
      <c r="Q1274" s="175"/>
      <c r="R1274" s="175"/>
      <c r="S1274" s="175"/>
      <c r="T1274" s="175"/>
      <c r="U1274" s="175"/>
      <c r="V1274" s="175"/>
      <c r="W1274" s="175"/>
      <c r="X1274" s="175"/>
      <c r="Y1274" s="175"/>
      <c r="Z1274" s="175"/>
      <c r="AA1274" s="175"/>
      <c r="AB1274" s="175"/>
      <c r="AC1274" s="175"/>
      <c r="AD1274" s="175"/>
      <c r="AE1274" s="175"/>
      <c r="AF1274" s="175"/>
      <c r="AG1274" s="175"/>
      <c r="AH1274" s="175"/>
    </row>
    <row r="1275" spans="17:34">
      <c r="Q1275" s="175"/>
      <c r="R1275" s="175"/>
      <c r="S1275" s="175"/>
      <c r="T1275" s="175"/>
      <c r="U1275" s="175"/>
      <c r="V1275" s="175"/>
      <c r="W1275" s="175"/>
      <c r="X1275" s="175"/>
      <c r="Y1275" s="175"/>
      <c r="Z1275" s="175"/>
      <c r="AA1275" s="175"/>
      <c r="AB1275" s="175"/>
      <c r="AC1275" s="175"/>
      <c r="AD1275" s="175"/>
      <c r="AE1275" s="175"/>
      <c r="AF1275" s="175"/>
      <c r="AG1275" s="175"/>
      <c r="AH1275" s="175"/>
    </row>
    <row r="1276" spans="17:34">
      <c r="Q1276" s="175"/>
      <c r="R1276" s="175"/>
      <c r="S1276" s="175"/>
      <c r="T1276" s="175"/>
      <c r="U1276" s="175"/>
      <c r="V1276" s="175"/>
      <c r="W1276" s="175"/>
      <c r="X1276" s="175"/>
      <c r="Y1276" s="175"/>
      <c r="Z1276" s="175"/>
      <c r="AA1276" s="175"/>
      <c r="AB1276" s="175"/>
      <c r="AC1276" s="175"/>
      <c r="AD1276" s="175"/>
      <c r="AE1276" s="175"/>
      <c r="AF1276" s="175"/>
      <c r="AG1276" s="175"/>
      <c r="AH1276" s="175"/>
    </row>
    <row r="1277" spans="17:34">
      <c r="Q1277" s="175"/>
      <c r="R1277" s="175"/>
      <c r="S1277" s="175"/>
      <c r="T1277" s="175"/>
      <c r="U1277" s="175"/>
      <c r="V1277" s="175"/>
      <c r="W1277" s="175"/>
      <c r="X1277" s="175"/>
      <c r="Y1277" s="175"/>
      <c r="Z1277" s="175"/>
      <c r="AA1277" s="175"/>
      <c r="AB1277" s="175"/>
      <c r="AC1277" s="175"/>
      <c r="AD1277" s="175"/>
      <c r="AE1277" s="175"/>
      <c r="AF1277" s="175"/>
      <c r="AG1277" s="175"/>
      <c r="AH1277" s="175"/>
    </row>
    <row r="1278" spans="17:34">
      <c r="Q1278" s="175"/>
      <c r="R1278" s="175"/>
      <c r="S1278" s="175"/>
      <c r="T1278" s="175"/>
      <c r="U1278" s="175"/>
      <c r="V1278" s="175"/>
      <c r="W1278" s="175"/>
      <c r="X1278" s="175"/>
      <c r="Y1278" s="175"/>
      <c r="Z1278" s="175"/>
      <c r="AA1278" s="175"/>
      <c r="AB1278" s="175"/>
      <c r="AC1278" s="175"/>
      <c r="AD1278" s="175"/>
      <c r="AE1278" s="175"/>
      <c r="AF1278" s="175"/>
      <c r="AG1278" s="175"/>
      <c r="AH1278" s="175"/>
    </row>
    <row r="1279" spans="17:34">
      <c r="Q1279" s="175"/>
      <c r="R1279" s="175"/>
      <c r="S1279" s="175"/>
      <c r="T1279" s="175"/>
      <c r="U1279" s="175"/>
      <c r="V1279" s="175"/>
      <c r="W1279" s="175"/>
      <c r="X1279" s="175"/>
      <c r="Y1279" s="175"/>
      <c r="Z1279" s="175"/>
      <c r="AA1279" s="175"/>
      <c r="AB1279" s="175"/>
      <c r="AC1279" s="175"/>
      <c r="AD1279" s="175"/>
      <c r="AE1279" s="175"/>
      <c r="AF1279" s="175"/>
      <c r="AG1279" s="175"/>
      <c r="AH1279" s="175"/>
    </row>
    <row r="1280" spans="17:34">
      <c r="Q1280" s="175"/>
      <c r="R1280" s="175"/>
      <c r="S1280" s="175"/>
      <c r="T1280" s="175"/>
      <c r="U1280" s="175"/>
      <c r="V1280" s="175"/>
      <c r="W1280" s="175"/>
      <c r="X1280" s="175"/>
      <c r="Y1280" s="175"/>
      <c r="Z1280" s="175"/>
      <c r="AA1280" s="175"/>
      <c r="AB1280" s="175"/>
      <c r="AC1280" s="175"/>
      <c r="AD1280" s="175"/>
      <c r="AE1280" s="175"/>
      <c r="AF1280" s="175"/>
      <c r="AG1280" s="175"/>
      <c r="AH1280" s="175"/>
    </row>
    <row r="1281" spans="17:34">
      <c r="Q1281" s="175"/>
      <c r="R1281" s="175"/>
      <c r="S1281" s="175"/>
      <c r="T1281" s="175"/>
      <c r="U1281" s="175"/>
      <c r="V1281" s="175"/>
      <c r="W1281" s="175"/>
      <c r="X1281" s="175"/>
      <c r="Y1281" s="175"/>
      <c r="Z1281" s="175"/>
      <c r="AA1281" s="175"/>
      <c r="AB1281" s="175"/>
      <c r="AC1281" s="175"/>
      <c r="AD1281" s="175"/>
      <c r="AE1281" s="175"/>
      <c r="AF1281" s="175"/>
      <c r="AG1281" s="175"/>
      <c r="AH1281" s="175"/>
    </row>
    <row r="1282" spans="17:34">
      <c r="Q1282" s="175"/>
      <c r="R1282" s="175"/>
      <c r="S1282" s="175"/>
      <c r="T1282" s="175"/>
      <c r="U1282" s="175"/>
      <c r="V1282" s="175"/>
      <c r="W1282" s="175"/>
      <c r="X1282" s="175"/>
      <c r="Y1282" s="175"/>
      <c r="Z1282" s="175"/>
      <c r="AA1282" s="175"/>
      <c r="AB1282" s="175"/>
      <c r="AC1282" s="175"/>
      <c r="AD1282" s="175"/>
      <c r="AE1282" s="175"/>
      <c r="AF1282" s="175"/>
      <c r="AG1282" s="175"/>
      <c r="AH1282" s="175"/>
    </row>
    <row r="1283" spans="17:34">
      <c r="Q1283" s="175"/>
      <c r="R1283" s="175"/>
      <c r="S1283" s="175"/>
      <c r="T1283" s="175"/>
      <c r="U1283" s="175"/>
      <c r="V1283" s="175"/>
      <c r="W1283" s="175"/>
      <c r="X1283" s="175"/>
      <c r="Y1283" s="175"/>
      <c r="Z1283" s="175"/>
      <c r="AA1283" s="175"/>
      <c r="AB1283" s="175"/>
      <c r="AC1283" s="175"/>
      <c r="AD1283" s="175"/>
      <c r="AE1283" s="175"/>
      <c r="AF1283" s="175"/>
      <c r="AG1283" s="175"/>
      <c r="AH1283" s="175"/>
    </row>
    <row r="1284" spans="17:34">
      <c r="Q1284" s="175"/>
      <c r="R1284" s="175"/>
      <c r="S1284" s="175"/>
      <c r="T1284" s="175"/>
      <c r="U1284" s="175"/>
      <c r="V1284" s="175"/>
      <c r="W1284" s="175"/>
      <c r="X1284" s="175"/>
      <c r="Y1284" s="175"/>
      <c r="Z1284" s="175"/>
      <c r="AA1284" s="175"/>
      <c r="AB1284" s="175"/>
      <c r="AC1284" s="175"/>
      <c r="AD1284" s="175"/>
      <c r="AE1284" s="175"/>
      <c r="AF1284" s="175"/>
      <c r="AG1284" s="175"/>
      <c r="AH1284" s="175"/>
    </row>
    <row r="1285" spans="17:34">
      <c r="Q1285" s="175"/>
      <c r="R1285" s="175"/>
      <c r="S1285" s="175"/>
      <c r="T1285" s="175"/>
      <c r="U1285" s="175"/>
      <c r="V1285" s="175"/>
      <c r="W1285" s="175"/>
      <c r="X1285" s="175"/>
      <c r="Y1285" s="175"/>
      <c r="Z1285" s="175"/>
      <c r="AA1285" s="175"/>
      <c r="AB1285" s="175"/>
      <c r="AC1285" s="175"/>
      <c r="AD1285" s="175"/>
      <c r="AE1285" s="175"/>
      <c r="AF1285" s="175"/>
      <c r="AG1285" s="175"/>
      <c r="AH1285" s="175"/>
    </row>
    <row r="1286" spans="17:34">
      <c r="Q1286" s="175"/>
      <c r="R1286" s="175"/>
      <c r="S1286" s="175"/>
      <c r="T1286" s="175"/>
      <c r="U1286" s="175"/>
      <c r="V1286" s="175"/>
      <c r="W1286" s="175"/>
      <c r="X1286" s="175"/>
      <c r="Y1286" s="175"/>
      <c r="Z1286" s="175"/>
      <c r="AA1286" s="175"/>
      <c r="AB1286" s="175"/>
      <c r="AC1286" s="175"/>
      <c r="AD1286" s="175"/>
      <c r="AE1286" s="175"/>
      <c r="AF1286" s="175"/>
      <c r="AG1286" s="175"/>
      <c r="AH1286" s="175"/>
    </row>
    <row r="1287" spans="17:34">
      <c r="Q1287" s="175"/>
      <c r="R1287" s="175"/>
      <c r="S1287" s="175"/>
      <c r="T1287" s="175"/>
      <c r="U1287" s="175"/>
      <c r="V1287" s="175"/>
      <c r="W1287" s="175"/>
      <c r="X1287" s="175"/>
      <c r="Y1287" s="175"/>
      <c r="Z1287" s="175"/>
      <c r="AA1287" s="175"/>
      <c r="AB1287" s="175"/>
      <c r="AC1287" s="175"/>
      <c r="AD1287" s="175"/>
      <c r="AE1287" s="175"/>
      <c r="AF1287" s="175"/>
      <c r="AG1287" s="175"/>
      <c r="AH1287" s="175"/>
    </row>
    <row r="1288" spans="17:34">
      <c r="Q1288" s="175"/>
      <c r="R1288" s="175"/>
      <c r="S1288" s="175"/>
      <c r="T1288" s="175"/>
      <c r="U1288" s="175"/>
      <c r="V1288" s="175"/>
      <c r="W1288" s="175"/>
      <c r="X1288" s="175"/>
      <c r="Y1288" s="175"/>
      <c r="Z1288" s="175"/>
      <c r="AA1288" s="175"/>
      <c r="AB1288" s="175"/>
      <c r="AC1288" s="175"/>
      <c r="AD1288" s="175"/>
      <c r="AE1288" s="175"/>
      <c r="AF1288" s="175"/>
      <c r="AG1288" s="175"/>
      <c r="AH1288" s="175"/>
    </row>
    <row r="1289" spans="17:34">
      <c r="Q1289" s="175"/>
      <c r="R1289" s="175"/>
      <c r="S1289" s="175"/>
      <c r="T1289" s="175"/>
      <c r="U1289" s="175"/>
      <c r="V1289" s="175"/>
      <c r="W1289" s="175"/>
      <c r="X1289" s="175"/>
      <c r="Y1289" s="175"/>
      <c r="Z1289" s="175"/>
      <c r="AA1289" s="175"/>
      <c r="AB1289" s="175"/>
      <c r="AC1289" s="175"/>
      <c r="AD1289" s="175"/>
      <c r="AE1289" s="175"/>
      <c r="AF1289" s="175"/>
      <c r="AG1289" s="175"/>
      <c r="AH1289" s="175"/>
    </row>
    <row r="1290" spans="17:34">
      <c r="Q1290" s="175"/>
      <c r="R1290" s="175"/>
      <c r="S1290" s="175"/>
      <c r="T1290" s="175"/>
      <c r="U1290" s="175"/>
      <c r="V1290" s="175"/>
      <c r="W1290" s="175"/>
      <c r="X1290" s="175"/>
      <c r="Y1290" s="175"/>
      <c r="Z1290" s="175"/>
      <c r="AA1290" s="175"/>
      <c r="AB1290" s="175"/>
      <c r="AC1290" s="175"/>
      <c r="AD1290" s="175"/>
      <c r="AE1290" s="175"/>
      <c r="AF1290" s="175"/>
      <c r="AG1290" s="175"/>
      <c r="AH1290" s="175"/>
    </row>
    <row r="1291" spans="17:34">
      <c r="Q1291" s="175"/>
      <c r="R1291" s="175"/>
      <c r="S1291" s="175"/>
      <c r="T1291" s="175"/>
      <c r="U1291" s="175"/>
      <c r="V1291" s="175"/>
      <c r="W1291" s="175"/>
      <c r="X1291" s="175"/>
      <c r="Y1291" s="175"/>
      <c r="Z1291" s="175"/>
      <c r="AA1291" s="175"/>
      <c r="AB1291" s="175"/>
      <c r="AC1291" s="175"/>
      <c r="AD1291" s="175"/>
      <c r="AE1291" s="175"/>
      <c r="AF1291" s="175"/>
      <c r="AG1291" s="175"/>
      <c r="AH1291" s="175"/>
    </row>
    <row r="1292" spans="17:34">
      <c r="Q1292" s="175"/>
      <c r="R1292" s="175"/>
      <c r="S1292" s="175"/>
      <c r="T1292" s="175"/>
      <c r="U1292" s="175"/>
      <c r="V1292" s="175"/>
      <c r="W1292" s="175"/>
      <c r="X1292" s="175"/>
      <c r="Y1292" s="175"/>
      <c r="Z1292" s="175"/>
      <c r="AA1292" s="175"/>
      <c r="AB1292" s="175"/>
      <c r="AC1292" s="175"/>
      <c r="AD1292" s="175"/>
      <c r="AE1292" s="175"/>
      <c r="AF1292" s="175"/>
      <c r="AG1292" s="175"/>
      <c r="AH1292" s="175"/>
    </row>
    <row r="1293" spans="17:34">
      <c r="Q1293" s="175"/>
      <c r="R1293" s="175"/>
      <c r="S1293" s="175"/>
      <c r="T1293" s="175"/>
      <c r="U1293" s="175"/>
      <c r="V1293" s="175"/>
      <c r="W1293" s="175"/>
      <c r="X1293" s="175"/>
      <c r="Y1293" s="175"/>
      <c r="Z1293" s="175"/>
      <c r="AA1293" s="175"/>
      <c r="AB1293" s="175"/>
      <c r="AC1293" s="175"/>
      <c r="AD1293" s="175"/>
      <c r="AE1293" s="175"/>
      <c r="AF1293" s="175"/>
      <c r="AG1293" s="175"/>
      <c r="AH1293" s="175"/>
    </row>
    <row r="1294" spans="17:34">
      <c r="Q1294" s="175"/>
      <c r="R1294" s="175"/>
      <c r="S1294" s="175"/>
      <c r="T1294" s="175"/>
      <c r="U1294" s="175"/>
      <c r="V1294" s="175"/>
      <c r="W1294" s="175"/>
      <c r="X1294" s="175"/>
      <c r="Y1294" s="175"/>
      <c r="Z1294" s="175"/>
      <c r="AA1294" s="175"/>
      <c r="AB1294" s="175"/>
      <c r="AC1294" s="175"/>
      <c r="AD1294" s="175"/>
      <c r="AE1294" s="175"/>
      <c r="AF1294" s="175"/>
      <c r="AG1294" s="175"/>
      <c r="AH1294" s="175"/>
    </row>
    <row r="1295" spans="17:34">
      <c r="Q1295" s="175"/>
      <c r="R1295" s="175"/>
      <c r="S1295" s="175"/>
      <c r="T1295" s="175"/>
      <c r="U1295" s="175"/>
      <c r="V1295" s="175"/>
      <c r="W1295" s="175"/>
      <c r="X1295" s="175"/>
      <c r="Y1295" s="175"/>
      <c r="Z1295" s="175"/>
      <c r="AA1295" s="175"/>
      <c r="AB1295" s="175"/>
      <c r="AC1295" s="175"/>
      <c r="AD1295" s="175"/>
      <c r="AE1295" s="175"/>
      <c r="AF1295" s="175"/>
      <c r="AG1295" s="175"/>
      <c r="AH1295" s="175"/>
    </row>
    <row r="1296" spans="17:34">
      <c r="Q1296" s="175"/>
      <c r="R1296" s="175"/>
      <c r="S1296" s="175"/>
      <c r="T1296" s="175"/>
      <c r="U1296" s="175"/>
      <c r="V1296" s="175"/>
      <c r="W1296" s="175"/>
      <c r="X1296" s="175"/>
      <c r="Y1296" s="175"/>
      <c r="Z1296" s="175"/>
      <c r="AA1296" s="175"/>
      <c r="AB1296" s="175"/>
      <c r="AC1296" s="175"/>
      <c r="AD1296" s="175"/>
      <c r="AE1296" s="175"/>
      <c r="AF1296" s="175"/>
      <c r="AG1296" s="175"/>
      <c r="AH1296" s="175"/>
    </row>
    <row r="1297" spans="17:34">
      <c r="Q1297" s="175"/>
      <c r="R1297" s="175"/>
      <c r="S1297" s="175"/>
      <c r="T1297" s="175"/>
      <c r="U1297" s="175"/>
      <c r="V1297" s="175"/>
      <c r="W1297" s="175"/>
      <c r="X1297" s="175"/>
      <c r="Y1297" s="175"/>
      <c r="Z1297" s="175"/>
      <c r="AA1297" s="175"/>
      <c r="AB1297" s="175"/>
      <c r="AC1297" s="175"/>
      <c r="AD1297" s="175"/>
      <c r="AE1297" s="175"/>
      <c r="AF1297" s="175"/>
      <c r="AG1297" s="175"/>
      <c r="AH1297" s="175"/>
    </row>
    <row r="1298" spans="17:34">
      <c r="Q1298" s="175"/>
      <c r="R1298" s="175"/>
      <c r="S1298" s="175"/>
      <c r="T1298" s="175"/>
      <c r="U1298" s="175"/>
      <c r="V1298" s="175"/>
      <c r="W1298" s="175"/>
      <c r="X1298" s="175"/>
      <c r="Y1298" s="175"/>
      <c r="Z1298" s="175"/>
      <c r="AA1298" s="175"/>
      <c r="AB1298" s="175"/>
      <c r="AC1298" s="175"/>
      <c r="AD1298" s="175"/>
      <c r="AE1298" s="175"/>
      <c r="AF1298" s="175"/>
      <c r="AG1298" s="175"/>
      <c r="AH1298" s="175"/>
    </row>
    <row r="1299" spans="17:34">
      <c r="Q1299" s="175"/>
      <c r="R1299" s="175"/>
      <c r="S1299" s="175"/>
      <c r="T1299" s="175"/>
      <c r="U1299" s="175"/>
      <c r="V1299" s="175"/>
      <c r="W1299" s="175"/>
      <c r="X1299" s="175"/>
      <c r="Y1299" s="175"/>
      <c r="Z1299" s="175"/>
      <c r="AA1299" s="175"/>
      <c r="AB1299" s="175"/>
      <c r="AC1299" s="175"/>
      <c r="AD1299" s="175"/>
      <c r="AE1299" s="175"/>
      <c r="AF1299" s="175"/>
      <c r="AG1299" s="175"/>
      <c r="AH1299" s="175"/>
    </row>
    <row r="1300" spans="17:34">
      <c r="Q1300" s="175"/>
      <c r="R1300" s="175"/>
      <c r="S1300" s="175"/>
      <c r="T1300" s="175"/>
      <c r="U1300" s="175"/>
      <c r="V1300" s="175"/>
      <c r="W1300" s="175"/>
      <c r="X1300" s="175"/>
      <c r="Y1300" s="175"/>
      <c r="Z1300" s="175"/>
      <c r="AA1300" s="175"/>
      <c r="AB1300" s="175"/>
      <c r="AC1300" s="175"/>
      <c r="AD1300" s="175"/>
      <c r="AE1300" s="175"/>
      <c r="AF1300" s="175"/>
      <c r="AG1300" s="175"/>
      <c r="AH1300" s="175"/>
    </row>
    <row r="1301" spans="17:34">
      <c r="Q1301" s="175"/>
      <c r="R1301" s="175"/>
      <c r="S1301" s="175"/>
      <c r="T1301" s="175"/>
      <c r="U1301" s="175"/>
      <c r="V1301" s="175"/>
      <c r="W1301" s="175"/>
      <c r="X1301" s="175"/>
      <c r="Y1301" s="175"/>
      <c r="Z1301" s="175"/>
      <c r="AA1301" s="175"/>
      <c r="AB1301" s="175"/>
      <c r="AC1301" s="175"/>
      <c r="AD1301" s="175"/>
      <c r="AE1301" s="175"/>
      <c r="AF1301" s="175"/>
      <c r="AG1301" s="175"/>
      <c r="AH1301" s="175"/>
    </row>
    <row r="1302" spans="17:34">
      <c r="Q1302" s="175"/>
      <c r="R1302" s="175"/>
      <c r="S1302" s="175"/>
      <c r="T1302" s="175"/>
      <c r="U1302" s="175"/>
      <c r="V1302" s="175"/>
      <c r="W1302" s="175"/>
      <c r="X1302" s="175"/>
      <c r="Y1302" s="175"/>
      <c r="Z1302" s="175"/>
      <c r="AA1302" s="175"/>
      <c r="AB1302" s="175"/>
      <c r="AC1302" s="175"/>
      <c r="AD1302" s="175"/>
      <c r="AE1302" s="175"/>
      <c r="AF1302" s="175"/>
      <c r="AG1302" s="175"/>
      <c r="AH1302" s="175"/>
    </row>
    <row r="1303" spans="17:34">
      <c r="Q1303" s="175"/>
      <c r="R1303" s="175"/>
      <c r="S1303" s="175"/>
      <c r="T1303" s="175"/>
      <c r="U1303" s="175"/>
      <c r="V1303" s="175"/>
      <c r="W1303" s="175"/>
      <c r="X1303" s="175"/>
      <c r="Y1303" s="175"/>
      <c r="Z1303" s="175"/>
      <c r="AA1303" s="175"/>
      <c r="AB1303" s="175"/>
      <c r="AC1303" s="175"/>
      <c r="AD1303" s="175"/>
      <c r="AE1303" s="175"/>
      <c r="AF1303" s="175"/>
      <c r="AG1303" s="175"/>
      <c r="AH1303" s="175"/>
    </row>
    <row r="1304" spans="17:34">
      <c r="Q1304" s="175"/>
      <c r="R1304" s="175"/>
      <c r="S1304" s="175"/>
      <c r="T1304" s="175"/>
      <c r="U1304" s="175"/>
      <c r="V1304" s="175"/>
      <c r="W1304" s="175"/>
      <c r="X1304" s="175"/>
      <c r="Y1304" s="175"/>
      <c r="Z1304" s="175"/>
      <c r="AA1304" s="175"/>
      <c r="AB1304" s="175"/>
      <c r="AC1304" s="175"/>
      <c r="AD1304" s="175"/>
      <c r="AE1304" s="175"/>
      <c r="AF1304" s="175"/>
      <c r="AG1304" s="175"/>
      <c r="AH1304" s="175"/>
    </row>
    <row r="1305" spans="17:34">
      <c r="Q1305" s="175"/>
      <c r="R1305" s="175"/>
      <c r="S1305" s="175"/>
      <c r="T1305" s="175"/>
      <c r="U1305" s="175"/>
      <c r="V1305" s="175"/>
      <c r="W1305" s="175"/>
      <c r="X1305" s="175"/>
      <c r="Y1305" s="175"/>
      <c r="Z1305" s="175"/>
      <c r="AA1305" s="175"/>
      <c r="AB1305" s="175"/>
      <c r="AC1305" s="175"/>
      <c r="AD1305" s="175"/>
      <c r="AE1305" s="175"/>
      <c r="AF1305" s="175"/>
      <c r="AG1305" s="175"/>
      <c r="AH1305" s="175"/>
    </row>
    <row r="1306" spans="17:34">
      <c r="Q1306" s="175"/>
      <c r="R1306" s="175"/>
      <c r="S1306" s="175"/>
      <c r="T1306" s="175"/>
      <c r="U1306" s="175"/>
      <c r="V1306" s="175"/>
      <c r="W1306" s="175"/>
      <c r="X1306" s="175"/>
      <c r="Y1306" s="175"/>
      <c r="Z1306" s="175"/>
      <c r="AA1306" s="175"/>
      <c r="AB1306" s="175"/>
      <c r="AC1306" s="175"/>
      <c r="AD1306" s="175"/>
      <c r="AE1306" s="175"/>
      <c r="AF1306" s="175"/>
      <c r="AG1306" s="175"/>
      <c r="AH1306" s="175"/>
    </row>
    <row r="1307" spans="17:34">
      <c r="Q1307" s="175"/>
      <c r="R1307" s="175"/>
      <c r="S1307" s="175"/>
      <c r="T1307" s="175"/>
      <c r="U1307" s="175"/>
      <c r="V1307" s="175"/>
      <c r="W1307" s="175"/>
      <c r="X1307" s="175"/>
      <c r="Y1307" s="175"/>
      <c r="Z1307" s="175"/>
      <c r="AA1307" s="175"/>
      <c r="AB1307" s="175"/>
      <c r="AC1307" s="175"/>
      <c r="AD1307" s="175"/>
      <c r="AE1307" s="175"/>
      <c r="AF1307" s="175"/>
      <c r="AG1307" s="175"/>
      <c r="AH1307" s="175"/>
    </row>
    <row r="1308" spans="17:34">
      <c r="Q1308" s="175"/>
      <c r="R1308" s="175"/>
      <c r="S1308" s="175"/>
      <c r="T1308" s="175"/>
      <c r="U1308" s="175"/>
      <c r="V1308" s="175"/>
      <c r="W1308" s="175"/>
      <c r="X1308" s="175"/>
      <c r="Y1308" s="175"/>
      <c r="Z1308" s="175"/>
      <c r="AA1308" s="175"/>
      <c r="AB1308" s="175"/>
      <c r="AC1308" s="175"/>
      <c r="AD1308" s="175"/>
      <c r="AE1308" s="175"/>
      <c r="AF1308" s="175"/>
      <c r="AG1308" s="175"/>
      <c r="AH1308" s="175"/>
    </row>
    <row r="1309" spans="17:34">
      <c r="Q1309" s="175"/>
      <c r="R1309" s="175"/>
      <c r="S1309" s="175"/>
      <c r="T1309" s="175"/>
      <c r="U1309" s="175"/>
      <c r="V1309" s="175"/>
      <c r="W1309" s="175"/>
      <c r="X1309" s="175"/>
      <c r="Y1309" s="175"/>
      <c r="Z1309" s="175"/>
      <c r="AA1309" s="175"/>
      <c r="AB1309" s="175"/>
      <c r="AC1309" s="175"/>
      <c r="AD1309" s="175"/>
      <c r="AE1309" s="175"/>
      <c r="AF1309" s="175"/>
      <c r="AG1309" s="175"/>
      <c r="AH1309" s="175"/>
    </row>
    <row r="1310" spans="17:34">
      <c r="Q1310" s="175"/>
      <c r="R1310" s="175"/>
      <c r="S1310" s="175"/>
      <c r="T1310" s="175"/>
      <c r="U1310" s="175"/>
      <c r="V1310" s="175"/>
      <c r="W1310" s="175"/>
      <c r="X1310" s="175"/>
      <c r="Y1310" s="175"/>
      <c r="Z1310" s="175"/>
      <c r="AA1310" s="175"/>
      <c r="AB1310" s="175"/>
      <c r="AC1310" s="175"/>
      <c r="AD1310" s="175"/>
      <c r="AE1310" s="175"/>
      <c r="AF1310" s="175"/>
      <c r="AG1310" s="175"/>
      <c r="AH1310" s="175"/>
    </row>
    <row r="1311" spans="17:34">
      <c r="Q1311" s="175"/>
      <c r="R1311" s="175"/>
      <c r="S1311" s="175"/>
      <c r="T1311" s="175"/>
      <c r="U1311" s="175"/>
      <c r="V1311" s="175"/>
      <c r="W1311" s="175"/>
      <c r="X1311" s="175"/>
      <c r="Y1311" s="175"/>
      <c r="Z1311" s="175"/>
      <c r="AA1311" s="175"/>
      <c r="AB1311" s="175"/>
      <c r="AC1311" s="175"/>
      <c r="AD1311" s="175"/>
      <c r="AE1311" s="175"/>
      <c r="AF1311" s="175"/>
      <c r="AG1311" s="175"/>
      <c r="AH1311" s="175"/>
    </row>
    <row r="1312" spans="17:34">
      <c r="Q1312" s="175"/>
      <c r="R1312" s="175"/>
      <c r="S1312" s="175"/>
      <c r="T1312" s="175"/>
      <c r="U1312" s="175"/>
      <c r="V1312" s="175"/>
      <c r="W1312" s="175"/>
      <c r="X1312" s="175"/>
      <c r="Y1312" s="175"/>
      <c r="Z1312" s="175"/>
      <c r="AA1312" s="175"/>
      <c r="AB1312" s="175"/>
      <c r="AC1312" s="175"/>
      <c r="AD1312" s="175"/>
      <c r="AE1312" s="175"/>
      <c r="AF1312" s="175"/>
      <c r="AG1312" s="175"/>
      <c r="AH1312" s="175"/>
    </row>
    <row r="1313" spans="17:34">
      <c r="Q1313" s="175"/>
      <c r="R1313" s="175"/>
      <c r="S1313" s="175"/>
      <c r="T1313" s="175"/>
      <c r="U1313" s="175"/>
      <c r="V1313" s="175"/>
      <c r="W1313" s="175"/>
      <c r="X1313" s="175"/>
      <c r="Y1313" s="175"/>
      <c r="Z1313" s="175"/>
      <c r="AA1313" s="175"/>
      <c r="AB1313" s="175"/>
      <c r="AC1313" s="175"/>
      <c r="AD1313" s="175"/>
      <c r="AE1313" s="175"/>
      <c r="AF1313" s="175"/>
      <c r="AG1313" s="175"/>
      <c r="AH1313" s="175"/>
    </row>
    <row r="1314" spans="17:34">
      <c r="Q1314" s="175"/>
      <c r="R1314" s="175"/>
      <c r="S1314" s="175"/>
      <c r="T1314" s="175"/>
      <c r="U1314" s="175"/>
      <c r="V1314" s="175"/>
      <c r="W1314" s="175"/>
      <c r="X1314" s="175"/>
      <c r="Y1314" s="175"/>
      <c r="Z1314" s="175"/>
      <c r="AA1314" s="175"/>
      <c r="AB1314" s="175"/>
      <c r="AC1314" s="175"/>
      <c r="AD1314" s="175"/>
      <c r="AE1314" s="175"/>
      <c r="AF1314" s="175"/>
      <c r="AG1314" s="175"/>
      <c r="AH1314" s="175"/>
    </row>
    <row r="1315" spans="17:34">
      <c r="Q1315" s="175"/>
      <c r="R1315" s="175"/>
      <c r="S1315" s="175"/>
      <c r="T1315" s="175"/>
      <c r="U1315" s="175"/>
      <c r="V1315" s="175"/>
      <c r="W1315" s="175"/>
      <c r="X1315" s="175"/>
      <c r="Y1315" s="175"/>
      <c r="Z1315" s="175"/>
      <c r="AA1315" s="175"/>
      <c r="AB1315" s="175"/>
      <c r="AC1315" s="175"/>
      <c r="AD1315" s="175"/>
      <c r="AE1315" s="175"/>
      <c r="AF1315" s="175"/>
      <c r="AG1315" s="175"/>
      <c r="AH1315" s="175"/>
    </row>
    <row r="1316" spans="17:34">
      <c r="Q1316" s="175"/>
      <c r="R1316" s="175"/>
      <c r="S1316" s="175"/>
      <c r="T1316" s="175"/>
      <c r="U1316" s="175"/>
      <c r="V1316" s="175"/>
      <c r="W1316" s="175"/>
      <c r="X1316" s="175"/>
      <c r="Y1316" s="175"/>
      <c r="Z1316" s="175"/>
      <c r="AA1316" s="175"/>
      <c r="AB1316" s="175"/>
      <c r="AC1316" s="175"/>
      <c r="AD1316" s="175"/>
      <c r="AE1316" s="175"/>
      <c r="AF1316" s="175"/>
      <c r="AG1316" s="175"/>
      <c r="AH1316" s="175"/>
    </row>
    <row r="1317" spans="17:34">
      <c r="Q1317" s="175"/>
      <c r="R1317" s="175"/>
      <c r="S1317" s="175"/>
      <c r="T1317" s="175"/>
      <c r="U1317" s="175"/>
      <c r="V1317" s="175"/>
      <c r="W1317" s="175"/>
      <c r="X1317" s="175"/>
      <c r="Y1317" s="175"/>
      <c r="Z1317" s="175"/>
      <c r="AA1317" s="175"/>
      <c r="AB1317" s="175"/>
      <c r="AC1317" s="175"/>
      <c r="AD1317" s="175"/>
      <c r="AE1317" s="175"/>
      <c r="AF1317" s="175"/>
      <c r="AG1317" s="175"/>
      <c r="AH1317" s="175"/>
    </row>
    <row r="1318" spans="17:34">
      <c r="Q1318" s="175"/>
      <c r="R1318" s="175"/>
      <c r="S1318" s="175"/>
      <c r="T1318" s="175"/>
      <c r="U1318" s="175"/>
      <c r="V1318" s="175"/>
      <c r="W1318" s="175"/>
      <c r="X1318" s="175"/>
      <c r="Y1318" s="175"/>
      <c r="Z1318" s="175"/>
      <c r="AA1318" s="175"/>
      <c r="AB1318" s="175"/>
      <c r="AC1318" s="175"/>
      <c r="AD1318" s="175"/>
      <c r="AE1318" s="175"/>
      <c r="AF1318" s="175"/>
      <c r="AG1318" s="175"/>
      <c r="AH1318" s="175"/>
    </row>
    <row r="1319" spans="17:34">
      <c r="Q1319" s="175"/>
      <c r="R1319" s="175"/>
      <c r="S1319" s="175"/>
      <c r="T1319" s="175"/>
      <c r="U1319" s="175"/>
      <c r="V1319" s="175"/>
      <c r="W1319" s="175"/>
      <c r="X1319" s="175"/>
      <c r="Y1319" s="175"/>
      <c r="Z1319" s="175"/>
      <c r="AA1319" s="175"/>
      <c r="AB1319" s="175"/>
      <c r="AC1319" s="175"/>
      <c r="AD1319" s="175"/>
      <c r="AE1319" s="175"/>
      <c r="AF1319" s="175"/>
      <c r="AG1319" s="175"/>
      <c r="AH1319" s="175"/>
    </row>
    <row r="1320" spans="17:34">
      <c r="Q1320" s="175"/>
      <c r="R1320" s="175"/>
      <c r="S1320" s="175"/>
      <c r="T1320" s="175"/>
      <c r="U1320" s="175"/>
      <c r="V1320" s="175"/>
      <c r="W1320" s="175"/>
      <c r="X1320" s="175"/>
      <c r="Y1320" s="175"/>
      <c r="Z1320" s="175"/>
      <c r="AA1320" s="175"/>
      <c r="AB1320" s="175"/>
      <c r="AC1320" s="175"/>
      <c r="AD1320" s="175"/>
      <c r="AE1320" s="175"/>
      <c r="AF1320" s="175"/>
      <c r="AG1320" s="175"/>
      <c r="AH1320" s="175"/>
    </row>
    <row r="1321" spans="17:34">
      <c r="Q1321" s="175"/>
      <c r="R1321" s="175"/>
      <c r="S1321" s="175"/>
      <c r="T1321" s="175"/>
      <c r="U1321" s="175"/>
      <c r="V1321" s="175"/>
      <c r="W1321" s="175"/>
      <c r="X1321" s="175"/>
      <c r="Y1321" s="175"/>
      <c r="Z1321" s="175"/>
      <c r="AA1321" s="175"/>
      <c r="AB1321" s="175"/>
      <c r="AC1321" s="175"/>
      <c r="AD1321" s="175"/>
      <c r="AE1321" s="175"/>
      <c r="AF1321" s="175"/>
      <c r="AG1321" s="175"/>
      <c r="AH1321" s="175"/>
    </row>
    <row r="1322" spans="17:34">
      <c r="Q1322" s="175"/>
      <c r="R1322" s="175"/>
      <c r="S1322" s="175"/>
      <c r="T1322" s="175"/>
      <c r="U1322" s="175"/>
      <c r="V1322" s="175"/>
      <c r="W1322" s="175"/>
      <c r="X1322" s="175"/>
      <c r="Y1322" s="175"/>
      <c r="Z1322" s="175"/>
      <c r="AA1322" s="175"/>
      <c r="AB1322" s="175"/>
      <c r="AC1322" s="175"/>
      <c r="AD1322" s="175"/>
      <c r="AE1322" s="175"/>
      <c r="AF1322" s="175"/>
      <c r="AG1322" s="175"/>
      <c r="AH1322" s="175"/>
    </row>
    <row r="1323" spans="17:34">
      <c r="Q1323" s="175"/>
      <c r="R1323" s="175"/>
      <c r="S1323" s="175"/>
      <c r="T1323" s="175"/>
      <c r="U1323" s="175"/>
      <c r="V1323" s="175"/>
      <c r="W1323" s="175"/>
      <c r="X1323" s="175"/>
      <c r="Y1323" s="175"/>
      <c r="Z1323" s="175"/>
      <c r="AA1323" s="175"/>
      <c r="AB1323" s="175"/>
      <c r="AC1323" s="175"/>
      <c r="AD1323" s="175"/>
      <c r="AE1323" s="175"/>
      <c r="AF1323" s="175"/>
      <c r="AG1323" s="175"/>
      <c r="AH1323" s="175"/>
    </row>
    <row r="1324" spans="17:34">
      <c r="Q1324" s="175"/>
      <c r="R1324" s="175"/>
      <c r="S1324" s="175"/>
      <c r="T1324" s="175"/>
      <c r="U1324" s="175"/>
      <c r="V1324" s="175"/>
      <c r="W1324" s="175"/>
      <c r="X1324" s="175"/>
      <c r="Y1324" s="175"/>
      <c r="Z1324" s="175"/>
      <c r="AA1324" s="175"/>
      <c r="AB1324" s="175"/>
      <c r="AC1324" s="175"/>
      <c r="AD1324" s="175"/>
      <c r="AE1324" s="175"/>
      <c r="AF1324" s="175"/>
      <c r="AG1324" s="175"/>
      <c r="AH1324" s="175"/>
    </row>
    <row r="1325" spans="17:34">
      <c r="Q1325" s="175"/>
      <c r="R1325" s="175"/>
      <c r="S1325" s="175"/>
      <c r="T1325" s="175"/>
      <c r="U1325" s="175"/>
      <c r="V1325" s="175"/>
      <c r="W1325" s="175"/>
      <c r="X1325" s="175"/>
      <c r="Y1325" s="175"/>
      <c r="Z1325" s="175"/>
      <c r="AA1325" s="175"/>
      <c r="AB1325" s="175"/>
      <c r="AC1325" s="175"/>
      <c r="AD1325" s="175"/>
      <c r="AE1325" s="175"/>
      <c r="AF1325" s="175"/>
      <c r="AG1325" s="175"/>
      <c r="AH1325" s="175"/>
    </row>
    <row r="1326" spans="17:34">
      <c r="Q1326" s="175"/>
      <c r="R1326" s="175"/>
      <c r="S1326" s="175"/>
      <c r="T1326" s="175"/>
      <c r="U1326" s="175"/>
      <c r="V1326" s="175"/>
      <c r="W1326" s="175"/>
      <c r="X1326" s="175"/>
      <c r="Y1326" s="175"/>
      <c r="Z1326" s="175"/>
      <c r="AA1326" s="175"/>
      <c r="AB1326" s="175"/>
      <c r="AC1326" s="175"/>
      <c r="AD1326" s="175"/>
      <c r="AE1326" s="175"/>
      <c r="AF1326" s="175"/>
      <c r="AG1326" s="175"/>
      <c r="AH1326" s="175"/>
    </row>
    <row r="1327" spans="17:34">
      <c r="Q1327" s="175"/>
      <c r="R1327" s="175"/>
      <c r="S1327" s="175"/>
      <c r="T1327" s="175"/>
      <c r="U1327" s="175"/>
      <c r="V1327" s="175"/>
      <c r="W1327" s="175"/>
      <c r="X1327" s="175"/>
      <c r="Y1327" s="175"/>
      <c r="Z1327" s="175"/>
      <c r="AA1327" s="175"/>
      <c r="AB1327" s="175"/>
      <c r="AC1327" s="175"/>
      <c r="AD1327" s="175"/>
      <c r="AE1327" s="175"/>
      <c r="AF1327" s="175"/>
      <c r="AG1327" s="175"/>
      <c r="AH1327" s="175"/>
    </row>
    <row r="1328" spans="17:34">
      <c r="Q1328" s="175"/>
      <c r="R1328" s="175"/>
      <c r="S1328" s="175"/>
      <c r="T1328" s="175"/>
      <c r="U1328" s="175"/>
      <c r="V1328" s="175"/>
      <c r="W1328" s="175"/>
      <c r="X1328" s="175"/>
      <c r="Y1328" s="175"/>
      <c r="Z1328" s="175"/>
      <c r="AA1328" s="175"/>
      <c r="AB1328" s="175"/>
      <c r="AC1328" s="175"/>
      <c r="AD1328" s="175"/>
      <c r="AE1328" s="175"/>
      <c r="AF1328" s="175"/>
      <c r="AG1328" s="175"/>
      <c r="AH1328" s="175"/>
    </row>
    <row r="1329" spans="17:34">
      <c r="Q1329" s="175"/>
      <c r="R1329" s="175"/>
      <c r="S1329" s="175"/>
      <c r="T1329" s="175"/>
      <c r="U1329" s="175"/>
      <c r="V1329" s="175"/>
      <c r="W1329" s="175"/>
      <c r="X1329" s="175"/>
      <c r="Y1329" s="175"/>
      <c r="Z1329" s="175"/>
      <c r="AA1329" s="175"/>
      <c r="AB1329" s="175"/>
      <c r="AC1329" s="175"/>
      <c r="AD1329" s="175"/>
      <c r="AE1329" s="175"/>
      <c r="AF1329" s="175"/>
      <c r="AG1329" s="175"/>
      <c r="AH1329" s="175"/>
    </row>
    <row r="1330" spans="17:34">
      <c r="Q1330" s="175"/>
      <c r="R1330" s="175"/>
      <c r="S1330" s="175"/>
      <c r="T1330" s="175"/>
      <c r="U1330" s="175"/>
      <c r="V1330" s="175"/>
      <c r="W1330" s="175"/>
      <c r="X1330" s="175"/>
      <c r="Y1330" s="175"/>
      <c r="Z1330" s="175"/>
      <c r="AA1330" s="175"/>
      <c r="AB1330" s="175"/>
      <c r="AC1330" s="175"/>
      <c r="AD1330" s="175"/>
      <c r="AE1330" s="175"/>
      <c r="AF1330" s="175"/>
      <c r="AG1330" s="175"/>
      <c r="AH1330" s="175"/>
    </row>
    <row r="1331" spans="17:34">
      <c r="Q1331" s="175"/>
      <c r="R1331" s="175"/>
      <c r="S1331" s="175"/>
      <c r="T1331" s="175"/>
      <c r="U1331" s="175"/>
      <c r="V1331" s="175"/>
      <c r="W1331" s="175"/>
      <c r="X1331" s="175"/>
      <c r="Y1331" s="175"/>
      <c r="Z1331" s="175"/>
      <c r="AA1331" s="175"/>
      <c r="AB1331" s="175"/>
      <c r="AC1331" s="175"/>
      <c r="AD1331" s="175"/>
      <c r="AE1331" s="175"/>
      <c r="AF1331" s="175"/>
      <c r="AG1331" s="175"/>
      <c r="AH1331" s="175"/>
    </row>
    <row r="1332" spans="17:34">
      <c r="Q1332" s="175"/>
      <c r="R1332" s="175"/>
      <c r="S1332" s="175"/>
      <c r="T1332" s="175"/>
      <c r="U1332" s="175"/>
      <c r="V1332" s="175"/>
      <c r="W1332" s="175"/>
      <c r="X1332" s="175"/>
      <c r="Y1332" s="175"/>
      <c r="Z1332" s="175"/>
      <c r="AA1332" s="175"/>
      <c r="AB1332" s="175"/>
      <c r="AC1332" s="175"/>
      <c r="AD1332" s="175"/>
      <c r="AE1332" s="175"/>
      <c r="AF1332" s="175"/>
      <c r="AG1332" s="175"/>
      <c r="AH1332" s="175"/>
    </row>
    <row r="1333" spans="17:34">
      <c r="Q1333" s="175"/>
      <c r="R1333" s="175"/>
      <c r="S1333" s="175"/>
      <c r="T1333" s="175"/>
      <c r="U1333" s="175"/>
      <c r="V1333" s="175"/>
      <c r="W1333" s="175"/>
      <c r="X1333" s="175"/>
      <c r="Y1333" s="175"/>
      <c r="Z1333" s="175"/>
      <c r="AA1333" s="175"/>
      <c r="AB1333" s="175"/>
      <c r="AC1333" s="175"/>
      <c r="AD1333" s="175"/>
      <c r="AE1333" s="175"/>
      <c r="AF1333" s="175"/>
      <c r="AG1333" s="175"/>
      <c r="AH1333" s="175"/>
    </row>
    <row r="1334" spans="17:34">
      <c r="Q1334" s="175"/>
      <c r="R1334" s="175"/>
      <c r="S1334" s="175"/>
      <c r="T1334" s="175"/>
      <c r="U1334" s="175"/>
      <c r="V1334" s="175"/>
      <c r="W1334" s="175"/>
      <c r="X1334" s="175"/>
      <c r="Y1334" s="175"/>
      <c r="Z1334" s="175"/>
      <c r="AA1334" s="175"/>
      <c r="AB1334" s="175"/>
      <c r="AC1334" s="175"/>
      <c r="AD1334" s="175"/>
      <c r="AE1334" s="175"/>
      <c r="AF1334" s="175"/>
      <c r="AG1334" s="175"/>
      <c r="AH1334" s="175"/>
    </row>
    <row r="1335" spans="17:34">
      <c r="Q1335" s="175"/>
      <c r="R1335" s="175"/>
      <c r="S1335" s="175"/>
      <c r="T1335" s="175"/>
      <c r="U1335" s="175"/>
      <c r="V1335" s="175"/>
      <c r="W1335" s="175"/>
      <c r="X1335" s="175"/>
      <c r="Y1335" s="175"/>
      <c r="Z1335" s="175"/>
      <c r="AA1335" s="175"/>
      <c r="AB1335" s="175"/>
      <c r="AC1335" s="175"/>
      <c r="AD1335" s="175"/>
      <c r="AE1335" s="175"/>
      <c r="AF1335" s="175"/>
      <c r="AG1335" s="175"/>
      <c r="AH1335" s="175"/>
    </row>
    <row r="1336" spans="17:34">
      <c r="Q1336" s="175"/>
      <c r="R1336" s="175"/>
      <c r="S1336" s="175"/>
      <c r="T1336" s="175"/>
      <c r="U1336" s="175"/>
      <c r="V1336" s="175"/>
      <c r="W1336" s="175"/>
      <c r="X1336" s="175"/>
      <c r="Y1336" s="175"/>
      <c r="Z1336" s="175"/>
      <c r="AA1336" s="175"/>
      <c r="AB1336" s="175"/>
      <c r="AC1336" s="175"/>
      <c r="AD1336" s="175"/>
      <c r="AE1336" s="175"/>
      <c r="AF1336" s="175"/>
      <c r="AG1336" s="175"/>
      <c r="AH1336" s="175"/>
    </row>
    <row r="1337" spans="17:34">
      <c r="Q1337" s="175"/>
      <c r="R1337" s="175"/>
      <c r="S1337" s="175"/>
      <c r="T1337" s="175"/>
      <c r="U1337" s="175"/>
      <c r="V1337" s="175"/>
      <c r="W1337" s="175"/>
      <c r="X1337" s="175"/>
      <c r="Y1337" s="175"/>
      <c r="Z1337" s="175"/>
      <c r="AA1337" s="175"/>
      <c r="AB1337" s="175"/>
      <c r="AC1337" s="175"/>
      <c r="AD1337" s="175"/>
      <c r="AE1337" s="175"/>
      <c r="AF1337" s="175"/>
      <c r="AG1337" s="175"/>
      <c r="AH1337" s="175"/>
    </row>
    <row r="1338" spans="17:34">
      <c r="Q1338" s="175"/>
      <c r="R1338" s="175"/>
      <c r="S1338" s="175"/>
      <c r="T1338" s="175"/>
      <c r="U1338" s="175"/>
      <c r="V1338" s="175"/>
      <c r="W1338" s="175"/>
      <c r="X1338" s="175"/>
      <c r="Y1338" s="175"/>
      <c r="Z1338" s="175"/>
      <c r="AA1338" s="175"/>
      <c r="AB1338" s="175"/>
      <c r="AC1338" s="175"/>
      <c r="AD1338" s="175"/>
      <c r="AE1338" s="175"/>
      <c r="AF1338" s="175"/>
      <c r="AG1338" s="175"/>
      <c r="AH1338" s="175"/>
    </row>
    <row r="1339" spans="17:34">
      <c r="Q1339" s="175"/>
      <c r="R1339" s="175"/>
      <c r="S1339" s="175"/>
      <c r="T1339" s="175"/>
      <c r="U1339" s="175"/>
      <c r="V1339" s="175"/>
      <c r="W1339" s="175"/>
      <c r="X1339" s="175"/>
      <c r="Y1339" s="175"/>
      <c r="Z1339" s="175"/>
      <c r="AA1339" s="175"/>
      <c r="AB1339" s="175"/>
      <c r="AC1339" s="175"/>
      <c r="AD1339" s="175"/>
      <c r="AE1339" s="175"/>
      <c r="AF1339" s="175"/>
      <c r="AG1339" s="175"/>
      <c r="AH1339" s="175"/>
    </row>
    <row r="1340" spans="17:34">
      <c r="Q1340" s="175"/>
      <c r="R1340" s="175"/>
      <c r="S1340" s="175"/>
      <c r="T1340" s="175"/>
      <c r="U1340" s="175"/>
      <c r="V1340" s="175"/>
      <c r="W1340" s="175"/>
      <c r="X1340" s="175"/>
      <c r="Y1340" s="175"/>
      <c r="Z1340" s="175"/>
      <c r="AA1340" s="175"/>
      <c r="AB1340" s="175"/>
      <c r="AC1340" s="175"/>
      <c r="AD1340" s="175"/>
      <c r="AE1340" s="175"/>
      <c r="AF1340" s="175"/>
      <c r="AG1340" s="175"/>
      <c r="AH1340" s="175"/>
    </row>
    <row r="1341" spans="17:34">
      <c r="Q1341" s="175"/>
      <c r="R1341" s="175"/>
      <c r="S1341" s="175"/>
      <c r="T1341" s="175"/>
      <c r="U1341" s="175"/>
      <c r="V1341" s="175"/>
      <c r="W1341" s="175"/>
      <c r="X1341" s="175"/>
      <c r="Y1341" s="175"/>
      <c r="Z1341" s="175"/>
      <c r="AA1341" s="175"/>
      <c r="AB1341" s="175"/>
      <c r="AC1341" s="175"/>
      <c r="AD1341" s="175"/>
      <c r="AE1341" s="175"/>
      <c r="AF1341" s="175"/>
      <c r="AG1341" s="175"/>
      <c r="AH1341" s="175"/>
    </row>
    <row r="1342" spans="17:34">
      <c r="Q1342" s="175"/>
      <c r="R1342" s="175"/>
      <c r="S1342" s="175"/>
      <c r="T1342" s="175"/>
      <c r="U1342" s="175"/>
      <c r="V1342" s="175"/>
      <c r="W1342" s="175"/>
      <c r="X1342" s="175"/>
      <c r="Y1342" s="175"/>
      <c r="Z1342" s="175"/>
      <c r="AA1342" s="175"/>
      <c r="AB1342" s="175"/>
      <c r="AC1342" s="175"/>
      <c r="AD1342" s="175"/>
      <c r="AE1342" s="175"/>
      <c r="AF1342" s="175"/>
      <c r="AG1342" s="175"/>
      <c r="AH1342" s="175"/>
    </row>
    <row r="1343" spans="17:34">
      <c r="Q1343" s="175"/>
      <c r="R1343" s="175"/>
      <c r="S1343" s="175"/>
      <c r="T1343" s="175"/>
      <c r="U1343" s="175"/>
      <c r="V1343" s="175"/>
      <c r="W1343" s="175"/>
      <c r="X1343" s="175"/>
      <c r="Y1343" s="175"/>
      <c r="Z1343" s="175"/>
      <c r="AA1343" s="175"/>
      <c r="AB1343" s="175"/>
      <c r="AC1343" s="175"/>
      <c r="AD1343" s="175"/>
      <c r="AE1343" s="175"/>
      <c r="AF1343" s="175"/>
      <c r="AG1343" s="175"/>
      <c r="AH1343" s="175"/>
    </row>
    <row r="1344" spans="17:34">
      <c r="Q1344" s="175"/>
      <c r="R1344" s="175"/>
      <c r="S1344" s="175"/>
      <c r="T1344" s="175"/>
      <c r="U1344" s="175"/>
      <c r="V1344" s="175"/>
      <c r="W1344" s="175"/>
      <c r="X1344" s="175"/>
      <c r="Y1344" s="175"/>
      <c r="Z1344" s="175"/>
      <c r="AA1344" s="175"/>
      <c r="AB1344" s="175"/>
      <c r="AC1344" s="175"/>
      <c r="AD1344" s="175"/>
      <c r="AE1344" s="175"/>
      <c r="AF1344" s="175"/>
      <c r="AG1344" s="175"/>
      <c r="AH1344" s="175"/>
    </row>
    <row r="1345" spans="17:34">
      <c r="Q1345" s="175"/>
      <c r="R1345" s="175"/>
      <c r="S1345" s="175"/>
      <c r="T1345" s="175"/>
      <c r="U1345" s="175"/>
      <c r="V1345" s="175"/>
      <c r="W1345" s="175"/>
      <c r="X1345" s="175"/>
      <c r="Y1345" s="175"/>
      <c r="Z1345" s="175"/>
      <c r="AA1345" s="175"/>
      <c r="AB1345" s="175"/>
      <c r="AC1345" s="175"/>
      <c r="AD1345" s="175"/>
      <c r="AE1345" s="175"/>
      <c r="AF1345" s="175"/>
      <c r="AG1345" s="175"/>
      <c r="AH1345" s="175"/>
    </row>
    <row r="1346" spans="17:34">
      <c r="Q1346" s="175"/>
      <c r="R1346" s="175"/>
      <c r="S1346" s="175"/>
      <c r="T1346" s="175"/>
      <c r="U1346" s="175"/>
      <c r="V1346" s="175"/>
      <c r="W1346" s="175"/>
      <c r="X1346" s="175"/>
      <c r="Y1346" s="175"/>
      <c r="Z1346" s="175"/>
      <c r="AA1346" s="175"/>
      <c r="AB1346" s="175"/>
      <c r="AC1346" s="175"/>
      <c r="AD1346" s="175"/>
      <c r="AE1346" s="175"/>
      <c r="AF1346" s="175"/>
      <c r="AG1346" s="175"/>
      <c r="AH1346" s="175"/>
    </row>
    <row r="1347" spans="17:34">
      <c r="Q1347" s="175"/>
      <c r="R1347" s="175"/>
      <c r="S1347" s="175"/>
      <c r="T1347" s="175"/>
      <c r="U1347" s="175"/>
      <c r="V1347" s="175"/>
      <c r="W1347" s="175"/>
      <c r="X1347" s="175"/>
      <c r="Y1347" s="175"/>
      <c r="Z1347" s="175"/>
      <c r="AA1347" s="175"/>
      <c r="AB1347" s="175"/>
      <c r="AC1347" s="175"/>
      <c r="AD1347" s="175"/>
      <c r="AE1347" s="175"/>
      <c r="AF1347" s="175"/>
      <c r="AG1347" s="175"/>
      <c r="AH1347" s="175"/>
    </row>
    <row r="1348" spans="17:34">
      <c r="Q1348" s="175"/>
      <c r="R1348" s="175"/>
      <c r="S1348" s="175"/>
      <c r="T1348" s="175"/>
      <c r="U1348" s="175"/>
      <c r="V1348" s="175"/>
      <c r="W1348" s="175"/>
      <c r="X1348" s="175"/>
      <c r="Y1348" s="175"/>
      <c r="Z1348" s="175"/>
      <c r="AA1348" s="175"/>
      <c r="AB1348" s="175"/>
      <c r="AC1348" s="175"/>
      <c r="AD1348" s="175"/>
      <c r="AE1348" s="175"/>
      <c r="AF1348" s="175"/>
      <c r="AG1348" s="175"/>
      <c r="AH1348" s="175"/>
    </row>
    <row r="1349" spans="17:34">
      <c r="Q1349" s="175"/>
      <c r="R1349" s="175"/>
      <c r="S1349" s="175"/>
      <c r="T1349" s="175"/>
      <c r="U1349" s="175"/>
      <c r="V1349" s="175"/>
      <c r="W1349" s="175"/>
      <c r="X1349" s="175"/>
      <c r="Y1349" s="175"/>
      <c r="Z1349" s="175"/>
      <c r="AA1349" s="175"/>
      <c r="AB1349" s="175"/>
      <c r="AC1349" s="175"/>
      <c r="AD1349" s="175"/>
      <c r="AE1349" s="175"/>
      <c r="AF1349" s="175"/>
      <c r="AG1349" s="175"/>
      <c r="AH1349" s="175"/>
    </row>
    <row r="1350" spans="17:34">
      <c r="Q1350" s="175"/>
      <c r="R1350" s="175"/>
      <c r="S1350" s="175"/>
      <c r="T1350" s="175"/>
      <c r="U1350" s="175"/>
      <c r="V1350" s="175"/>
      <c r="W1350" s="175"/>
      <c r="X1350" s="175"/>
      <c r="Y1350" s="175"/>
      <c r="Z1350" s="175"/>
      <c r="AA1350" s="175"/>
      <c r="AB1350" s="175"/>
      <c r="AC1350" s="175"/>
      <c r="AD1350" s="175"/>
      <c r="AE1350" s="175"/>
      <c r="AF1350" s="175"/>
      <c r="AG1350" s="175"/>
      <c r="AH1350" s="175"/>
    </row>
    <row r="1351" spans="17:34">
      <c r="Q1351" s="175"/>
      <c r="R1351" s="175"/>
      <c r="S1351" s="175"/>
      <c r="T1351" s="175"/>
      <c r="U1351" s="175"/>
      <c r="V1351" s="175"/>
      <c r="W1351" s="175"/>
      <c r="X1351" s="175"/>
      <c r="Y1351" s="175"/>
      <c r="Z1351" s="175"/>
      <c r="AA1351" s="175"/>
      <c r="AB1351" s="175"/>
      <c r="AC1351" s="175"/>
      <c r="AD1351" s="175"/>
      <c r="AE1351" s="175"/>
      <c r="AF1351" s="175"/>
      <c r="AG1351" s="175"/>
      <c r="AH1351" s="175"/>
    </row>
    <row r="1352" spans="17:34">
      <c r="Q1352" s="175"/>
      <c r="R1352" s="175"/>
      <c r="S1352" s="175"/>
      <c r="T1352" s="175"/>
      <c r="U1352" s="175"/>
      <c r="V1352" s="175"/>
      <c r="W1352" s="175"/>
      <c r="X1352" s="175"/>
      <c r="Y1352" s="175"/>
      <c r="Z1352" s="175"/>
      <c r="AA1352" s="175"/>
      <c r="AB1352" s="175"/>
      <c r="AC1352" s="175"/>
      <c r="AD1352" s="175"/>
      <c r="AE1352" s="175"/>
      <c r="AF1352" s="175"/>
      <c r="AG1352" s="175"/>
      <c r="AH1352" s="175"/>
    </row>
    <row r="1353" spans="17:34">
      <c r="Q1353" s="175"/>
      <c r="R1353" s="175"/>
      <c r="S1353" s="175"/>
      <c r="T1353" s="175"/>
      <c r="U1353" s="175"/>
      <c r="V1353" s="175"/>
      <c r="W1353" s="175"/>
      <c r="X1353" s="175"/>
      <c r="Y1353" s="175"/>
      <c r="Z1353" s="175"/>
      <c r="AA1353" s="175"/>
      <c r="AB1353" s="175"/>
      <c r="AC1353" s="175"/>
      <c r="AD1353" s="175"/>
      <c r="AE1353" s="175"/>
      <c r="AF1353" s="175"/>
      <c r="AG1353" s="175"/>
      <c r="AH1353" s="175"/>
    </row>
    <row r="1354" spans="17:34">
      <c r="Q1354" s="175"/>
      <c r="R1354" s="175"/>
      <c r="S1354" s="175"/>
      <c r="T1354" s="175"/>
      <c r="U1354" s="175"/>
      <c r="V1354" s="175"/>
      <c r="W1354" s="175"/>
      <c r="X1354" s="175"/>
      <c r="Y1354" s="175"/>
      <c r="Z1354" s="175"/>
      <c r="AA1354" s="175"/>
      <c r="AB1354" s="175"/>
      <c r="AC1354" s="175"/>
      <c r="AD1354" s="175"/>
      <c r="AE1354" s="175"/>
      <c r="AF1354" s="175"/>
      <c r="AG1354" s="175"/>
      <c r="AH1354" s="175"/>
    </row>
    <row r="1355" spans="17:34">
      <c r="Q1355" s="175"/>
      <c r="R1355" s="175"/>
      <c r="S1355" s="175"/>
      <c r="T1355" s="175"/>
      <c r="U1355" s="175"/>
      <c r="V1355" s="175"/>
      <c r="W1355" s="175"/>
      <c r="X1355" s="175"/>
      <c r="Y1355" s="175"/>
      <c r="Z1355" s="175"/>
      <c r="AA1355" s="175"/>
      <c r="AB1355" s="175"/>
      <c r="AC1355" s="175"/>
      <c r="AD1355" s="175"/>
      <c r="AE1355" s="175"/>
      <c r="AF1355" s="175"/>
      <c r="AG1355" s="175"/>
      <c r="AH1355" s="175"/>
    </row>
    <row r="1356" spans="17:34">
      <c r="Q1356" s="175"/>
      <c r="R1356" s="175"/>
      <c r="S1356" s="175"/>
      <c r="T1356" s="175"/>
      <c r="U1356" s="175"/>
      <c r="V1356" s="175"/>
      <c r="W1356" s="175"/>
      <c r="X1356" s="175"/>
      <c r="Y1356" s="175"/>
      <c r="Z1356" s="175"/>
      <c r="AA1356" s="175"/>
      <c r="AB1356" s="175"/>
      <c r="AC1356" s="175"/>
      <c r="AD1356" s="175"/>
      <c r="AE1356" s="175"/>
      <c r="AF1356" s="175"/>
      <c r="AG1356" s="175"/>
      <c r="AH1356" s="175"/>
    </row>
    <row r="1357" spans="17:34">
      <c r="Q1357" s="175"/>
      <c r="R1357" s="175"/>
      <c r="S1357" s="175"/>
      <c r="T1357" s="175"/>
      <c r="U1357" s="175"/>
      <c r="V1357" s="175"/>
      <c r="W1357" s="175"/>
      <c r="X1357" s="175"/>
      <c r="Y1357" s="175"/>
      <c r="Z1357" s="175"/>
      <c r="AA1357" s="175"/>
      <c r="AB1357" s="175"/>
      <c r="AC1357" s="175"/>
      <c r="AD1357" s="175"/>
      <c r="AE1357" s="175"/>
      <c r="AF1357" s="175"/>
      <c r="AG1357" s="175"/>
      <c r="AH1357" s="175"/>
    </row>
    <row r="1358" spans="17:34">
      <c r="Q1358" s="175"/>
      <c r="R1358" s="175"/>
      <c r="S1358" s="175"/>
      <c r="T1358" s="175"/>
      <c r="U1358" s="175"/>
      <c r="V1358" s="175"/>
      <c r="W1358" s="175"/>
      <c r="X1358" s="175"/>
      <c r="Y1358" s="175"/>
      <c r="Z1358" s="175"/>
      <c r="AA1358" s="175"/>
      <c r="AB1358" s="175"/>
      <c r="AC1358" s="175"/>
      <c r="AD1358" s="175"/>
      <c r="AE1358" s="175"/>
      <c r="AF1358" s="175"/>
      <c r="AG1358" s="175"/>
      <c r="AH1358" s="175"/>
    </row>
    <row r="1359" spans="17:34">
      <c r="Q1359" s="175"/>
      <c r="R1359" s="175"/>
      <c r="S1359" s="175"/>
      <c r="T1359" s="175"/>
      <c r="U1359" s="175"/>
      <c r="V1359" s="175"/>
      <c r="W1359" s="175"/>
      <c r="X1359" s="175"/>
      <c r="Y1359" s="175"/>
      <c r="Z1359" s="175"/>
      <c r="AA1359" s="175"/>
      <c r="AB1359" s="175"/>
      <c r="AC1359" s="175"/>
      <c r="AD1359" s="175"/>
      <c r="AE1359" s="175"/>
      <c r="AF1359" s="175"/>
      <c r="AG1359" s="175"/>
      <c r="AH1359" s="175"/>
    </row>
    <row r="1360" spans="17:34">
      <c r="Q1360" s="175"/>
      <c r="R1360" s="175"/>
      <c r="S1360" s="175"/>
      <c r="T1360" s="175"/>
      <c r="U1360" s="175"/>
      <c r="V1360" s="175"/>
      <c r="W1360" s="175"/>
      <c r="X1360" s="175"/>
      <c r="Y1360" s="175"/>
      <c r="Z1360" s="175"/>
      <c r="AA1360" s="175"/>
      <c r="AB1360" s="175"/>
      <c r="AC1360" s="175"/>
      <c r="AD1360" s="175"/>
      <c r="AE1360" s="175"/>
      <c r="AF1360" s="175"/>
      <c r="AG1360" s="175"/>
      <c r="AH1360" s="175"/>
    </row>
    <row r="1361" spans="17:34">
      <c r="Q1361" s="175"/>
      <c r="R1361" s="175"/>
      <c r="S1361" s="175"/>
      <c r="T1361" s="175"/>
      <c r="U1361" s="175"/>
      <c r="V1361" s="175"/>
      <c r="W1361" s="175"/>
      <c r="X1361" s="175"/>
      <c r="Y1361" s="175"/>
      <c r="Z1361" s="175"/>
      <c r="AA1361" s="175"/>
      <c r="AB1361" s="175"/>
      <c r="AC1361" s="175"/>
      <c r="AD1361" s="175"/>
      <c r="AE1361" s="175"/>
      <c r="AF1361" s="175"/>
      <c r="AG1361" s="175"/>
      <c r="AH1361" s="175"/>
    </row>
    <row r="1362" spans="17:34">
      <c r="Q1362" s="175"/>
      <c r="R1362" s="175"/>
      <c r="S1362" s="175"/>
      <c r="T1362" s="175"/>
      <c r="U1362" s="175"/>
      <c r="V1362" s="175"/>
      <c r="W1362" s="175"/>
      <c r="X1362" s="175"/>
      <c r="Y1362" s="175"/>
      <c r="Z1362" s="175"/>
      <c r="AA1362" s="175"/>
      <c r="AB1362" s="175"/>
      <c r="AC1362" s="175"/>
      <c r="AD1362" s="175"/>
      <c r="AE1362" s="175"/>
      <c r="AF1362" s="175"/>
      <c r="AG1362" s="175"/>
      <c r="AH1362" s="175"/>
    </row>
    <row r="1363" spans="17:34">
      <c r="Q1363" s="175"/>
      <c r="R1363" s="175"/>
      <c r="S1363" s="175"/>
      <c r="T1363" s="175"/>
      <c r="U1363" s="175"/>
      <c r="V1363" s="175"/>
      <c r="W1363" s="175"/>
      <c r="X1363" s="175"/>
      <c r="Y1363" s="175"/>
      <c r="Z1363" s="175"/>
      <c r="AA1363" s="175"/>
      <c r="AB1363" s="175"/>
      <c r="AC1363" s="175"/>
      <c r="AD1363" s="175"/>
      <c r="AE1363" s="175"/>
      <c r="AF1363" s="175"/>
      <c r="AG1363" s="175"/>
      <c r="AH1363" s="175"/>
    </row>
    <row r="1364" spans="17:34">
      <c r="Q1364" s="175"/>
      <c r="R1364" s="175"/>
      <c r="S1364" s="175"/>
      <c r="T1364" s="175"/>
      <c r="U1364" s="175"/>
      <c r="V1364" s="175"/>
      <c r="W1364" s="175"/>
      <c r="X1364" s="175"/>
      <c r="Y1364" s="175"/>
      <c r="Z1364" s="175"/>
      <c r="AA1364" s="175"/>
      <c r="AB1364" s="175"/>
      <c r="AC1364" s="175"/>
      <c r="AD1364" s="175"/>
      <c r="AE1364" s="175"/>
      <c r="AF1364" s="175"/>
      <c r="AG1364" s="175"/>
      <c r="AH1364" s="175"/>
    </row>
    <row r="1365" spans="17:34">
      <c r="Q1365" s="175"/>
      <c r="R1365" s="175"/>
      <c r="S1365" s="175"/>
      <c r="T1365" s="175"/>
      <c r="U1365" s="175"/>
      <c r="V1365" s="175"/>
      <c r="W1365" s="175"/>
      <c r="X1365" s="175"/>
      <c r="Y1365" s="175"/>
      <c r="Z1365" s="175"/>
      <c r="AA1365" s="175"/>
      <c r="AB1365" s="175"/>
      <c r="AC1365" s="175"/>
      <c r="AD1365" s="175"/>
      <c r="AE1365" s="175"/>
      <c r="AF1365" s="175"/>
      <c r="AG1365" s="175"/>
      <c r="AH1365" s="175"/>
    </row>
    <row r="1366" spans="17:34">
      <c r="Q1366" s="175"/>
      <c r="R1366" s="175"/>
      <c r="S1366" s="175"/>
      <c r="T1366" s="175"/>
      <c r="U1366" s="175"/>
      <c r="V1366" s="175"/>
      <c r="W1366" s="175"/>
      <c r="X1366" s="175"/>
      <c r="Y1366" s="175"/>
      <c r="Z1366" s="175"/>
      <c r="AA1366" s="175"/>
      <c r="AB1366" s="175"/>
      <c r="AC1366" s="175"/>
      <c r="AD1366" s="175"/>
      <c r="AE1366" s="175"/>
      <c r="AF1366" s="175"/>
      <c r="AG1366" s="175"/>
      <c r="AH1366" s="175"/>
    </row>
    <row r="1367" spans="17:34">
      <c r="Q1367" s="175"/>
      <c r="R1367" s="175"/>
      <c r="S1367" s="175"/>
      <c r="T1367" s="175"/>
      <c r="U1367" s="175"/>
      <c r="V1367" s="175"/>
      <c r="W1367" s="175"/>
      <c r="X1367" s="175"/>
      <c r="Y1367" s="175"/>
      <c r="Z1367" s="175"/>
      <c r="AA1367" s="175"/>
      <c r="AB1367" s="175"/>
      <c r="AC1367" s="175"/>
      <c r="AD1367" s="175"/>
      <c r="AE1367" s="175"/>
      <c r="AF1367" s="175"/>
      <c r="AG1367" s="175"/>
      <c r="AH1367" s="175"/>
    </row>
    <row r="1368" spans="17:34">
      <c r="Q1368" s="175"/>
      <c r="R1368" s="175"/>
      <c r="S1368" s="175"/>
      <c r="T1368" s="175"/>
      <c r="U1368" s="175"/>
      <c r="V1368" s="175"/>
      <c r="W1368" s="175"/>
      <c r="X1368" s="175"/>
      <c r="Y1368" s="175"/>
      <c r="Z1368" s="175"/>
      <c r="AA1368" s="175"/>
      <c r="AB1368" s="175"/>
      <c r="AC1368" s="175"/>
      <c r="AD1368" s="175"/>
      <c r="AE1368" s="175"/>
      <c r="AF1368" s="175"/>
      <c r="AG1368" s="175"/>
      <c r="AH1368" s="175"/>
    </row>
    <row r="1369" spans="17:34">
      <c r="Q1369" s="175"/>
      <c r="R1369" s="175"/>
      <c r="S1369" s="175"/>
      <c r="T1369" s="175"/>
      <c r="U1369" s="175"/>
      <c r="V1369" s="175"/>
      <c r="W1369" s="175"/>
      <c r="X1369" s="175"/>
      <c r="Y1369" s="175"/>
      <c r="Z1369" s="175"/>
      <c r="AA1369" s="175"/>
      <c r="AB1369" s="175"/>
      <c r="AC1369" s="175"/>
      <c r="AD1369" s="175"/>
      <c r="AE1369" s="175"/>
      <c r="AF1369" s="175"/>
      <c r="AG1369" s="175"/>
      <c r="AH1369" s="175"/>
    </row>
    <row r="1370" spans="17:34">
      <c r="Q1370" s="175"/>
      <c r="R1370" s="175"/>
      <c r="S1370" s="175"/>
      <c r="T1370" s="175"/>
      <c r="U1370" s="175"/>
      <c r="V1370" s="175"/>
      <c r="W1370" s="175"/>
      <c r="X1370" s="175"/>
      <c r="Y1370" s="175"/>
      <c r="Z1370" s="175"/>
      <c r="AA1370" s="175"/>
      <c r="AB1370" s="175"/>
      <c r="AC1370" s="175"/>
      <c r="AD1370" s="175"/>
      <c r="AE1370" s="175"/>
      <c r="AF1370" s="175"/>
      <c r="AG1370" s="175"/>
      <c r="AH1370" s="175"/>
    </row>
    <row r="1371" spans="17:34">
      <c r="Q1371" s="175"/>
      <c r="R1371" s="175"/>
      <c r="S1371" s="175"/>
      <c r="T1371" s="175"/>
      <c r="U1371" s="175"/>
      <c r="V1371" s="175"/>
      <c r="W1371" s="175"/>
      <c r="X1371" s="175"/>
      <c r="Y1371" s="175"/>
      <c r="Z1371" s="175"/>
      <c r="AA1371" s="175"/>
      <c r="AB1371" s="175"/>
      <c r="AC1371" s="175"/>
      <c r="AD1371" s="175"/>
      <c r="AE1371" s="175"/>
      <c r="AF1371" s="175"/>
      <c r="AG1371" s="175"/>
      <c r="AH1371" s="175"/>
    </row>
    <row r="1372" spans="17:34">
      <c r="Q1372" s="175"/>
      <c r="R1372" s="175"/>
      <c r="S1372" s="175"/>
      <c r="T1372" s="175"/>
      <c r="U1372" s="175"/>
      <c r="V1372" s="175"/>
      <c r="W1372" s="175"/>
      <c r="X1372" s="175"/>
      <c r="Y1372" s="175"/>
      <c r="Z1372" s="175"/>
      <c r="AA1372" s="175"/>
      <c r="AB1372" s="175"/>
      <c r="AC1372" s="175"/>
      <c r="AD1372" s="175"/>
      <c r="AE1372" s="175"/>
      <c r="AF1372" s="175"/>
      <c r="AG1372" s="175"/>
      <c r="AH1372" s="175"/>
    </row>
    <row r="1373" spans="17:34">
      <c r="Q1373" s="175"/>
      <c r="R1373" s="175"/>
      <c r="S1373" s="175"/>
      <c r="T1373" s="175"/>
      <c r="U1373" s="175"/>
      <c r="V1373" s="175"/>
      <c r="W1373" s="175"/>
      <c r="X1373" s="175"/>
      <c r="Y1373" s="175"/>
      <c r="Z1373" s="175"/>
      <c r="AA1373" s="175"/>
      <c r="AB1373" s="175"/>
      <c r="AC1373" s="175"/>
      <c r="AD1373" s="175"/>
      <c r="AE1373" s="175"/>
      <c r="AF1373" s="175"/>
      <c r="AG1373" s="175"/>
      <c r="AH1373" s="175"/>
    </row>
    <row r="1374" spans="17:34">
      <c r="Q1374" s="175"/>
      <c r="R1374" s="175"/>
      <c r="S1374" s="175"/>
      <c r="T1374" s="175"/>
      <c r="U1374" s="175"/>
      <c r="V1374" s="175"/>
      <c r="W1374" s="175"/>
      <c r="X1374" s="175"/>
      <c r="Y1374" s="175"/>
      <c r="Z1374" s="175"/>
      <c r="AA1374" s="175"/>
      <c r="AB1374" s="175"/>
      <c r="AC1374" s="175"/>
      <c r="AD1374" s="175"/>
      <c r="AE1374" s="175"/>
      <c r="AF1374" s="175"/>
      <c r="AG1374" s="175"/>
      <c r="AH1374" s="175"/>
    </row>
    <row r="1375" spans="17:34">
      <c r="Q1375" s="175"/>
      <c r="R1375" s="175"/>
      <c r="S1375" s="175"/>
      <c r="T1375" s="175"/>
      <c r="U1375" s="175"/>
      <c r="V1375" s="175"/>
      <c r="W1375" s="175"/>
      <c r="X1375" s="175"/>
      <c r="Y1375" s="175"/>
      <c r="Z1375" s="175"/>
      <c r="AA1375" s="175"/>
      <c r="AB1375" s="175"/>
      <c r="AC1375" s="175"/>
      <c r="AD1375" s="175"/>
      <c r="AE1375" s="175"/>
      <c r="AF1375" s="175"/>
      <c r="AG1375" s="175"/>
      <c r="AH1375" s="175"/>
    </row>
    <row r="1376" spans="17:34">
      <c r="Q1376" s="175"/>
      <c r="R1376" s="175"/>
      <c r="S1376" s="175"/>
      <c r="T1376" s="175"/>
      <c r="U1376" s="175"/>
      <c r="V1376" s="175"/>
      <c r="W1376" s="175"/>
      <c r="X1376" s="175"/>
      <c r="Y1376" s="175"/>
      <c r="Z1376" s="175"/>
      <c r="AA1376" s="175"/>
      <c r="AB1376" s="175"/>
      <c r="AC1376" s="175"/>
      <c r="AD1376" s="175"/>
      <c r="AE1376" s="175"/>
      <c r="AF1376" s="175"/>
      <c r="AG1376" s="175"/>
      <c r="AH1376" s="175"/>
    </row>
    <row r="1377" spans="17:34">
      <c r="Q1377" s="175"/>
      <c r="R1377" s="175"/>
      <c r="S1377" s="175"/>
      <c r="T1377" s="175"/>
      <c r="U1377" s="175"/>
      <c r="V1377" s="175"/>
      <c r="W1377" s="175"/>
      <c r="X1377" s="175"/>
      <c r="Y1377" s="175"/>
      <c r="Z1377" s="175"/>
      <c r="AA1377" s="175"/>
      <c r="AB1377" s="175"/>
      <c r="AC1377" s="175"/>
      <c r="AD1377" s="175"/>
      <c r="AE1377" s="175"/>
      <c r="AF1377" s="175"/>
      <c r="AG1377" s="175"/>
      <c r="AH1377" s="175"/>
    </row>
    <row r="1378" spans="17:34">
      <c r="Q1378" s="175"/>
      <c r="R1378" s="175"/>
      <c r="S1378" s="175"/>
      <c r="T1378" s="175"/>
      <c r="U1378" s="175"/>
      <c r="V1378" s="175"/>
      <c r="W1378" s="175"/>
      <c r="X1378" s="175"/>
      <c r="Y1378" s="175"/>
      <c r="Z1378" s="175"/>
      <c r="AA1378" s="175"/>
      <c r="AB1378" s="175"/>
      <c r="AC1378" s="175"/>
      <c r="AD1378" s="175"/>
      <c r="AE1378" s="175"/>
      <c r="AF1378" s="175"/>
      <c r="AG1378" s="175"/>
      <c r="AH1378" s="175"/>
    </row>
    <row r="1379" spans="17:34">
      <c r="Q1379" s="175"/>
      <c r="R1379" s="175"/>
      <c r="S1379" s="175"/>
      <c r="T1379" s="175"/>
      <c r="U1379" s="175"/>
      <c r="V1379" s="175"/>
      <c r="W1379" s="175"/>
      <c r="X1379" s="175"/>
      <c r="Y1379" s="175"/>
      <c r="Z1379" s="175"/>
      <c r="AA1379" s="175"/>
      <c r="AB1379" s="175"/>
      <c r="AC1379" s="175"/>
      <c r="AD1379" s="175"/>
      <c r="AE1379" s="175"/>
      <c r="AF1379" s="175"/>
      <c r="AG1379" s="175"/>
      <c r="AH1379" s="175"/>
    </row>
    <row r="1380" spans="17:34">
      <c r="Q1380" s="175"/>
      <c r="R1380" s="175"/>
      <c r="S1380" s="175"/>
      <c r="T1380" s="175"/>
      <c r="U1380" s="175"/>
      <c r="V1380" s="175"/>
      <c r="W1380" s="175"/>
      <c r="X1380" s="175"/>
      <c r="Y1380" s="175"/>
      <c r="Z1380" s="175"/>
      <c r="AA1380" s="175"/>
      <c r="AB1380" s="175"/>
      <c r="AC1380" s="175"/>
      <c r="AD1380" s="175"/>
      <c r="AE1380" s="175"/>
      <c r="AF1380" s="175"/>
      <c r="AG1380" s="175"/>
      <c r="AH1380" s="175"/>
    </row>
    <row r="1381" spans="17:34">
      <c r="Q1381" s="175"/>
      <c r="R1381" s="175"/>
      <c r="S1381" s="175"/>
      <c r="T1381" s="175"/>
      <c r="U1381" s="175"/>
      <c r="V1381" s="175"/>
      <c r="W1381" s="175"/>
      <c r="X1381" s="175"/>
      <c r="Y1381" s="175"/>
      <c r="Z1381" s="175"/>
      <c r="AA1381" s="175"/>
      <c r="AB1381" s="175"/>
      <c r="AC1381" s="175"/>
      <c r="AD1381" s="175"/>
      <c r="AE1381" s="175"/>
      <c r="AF1381" s="175"/>
      <c r="AG1381" s="175"/>
      <c r="AH1381" s="175"/>
    </row>
    <row r="1382" spans="17:34">
      <c r="Q1382" s="175"/>
      <c r="R1382" s="175"/>
      <c r="S1382" s="175"/>
      <c r="T1382" s="175"/>
      <c r="U1382" s="175"/>
      <c r="V1382" s="175"/>
      <c r="W1382" s="175"/>
      <c r="X1382" s="175"/>
      <c r="Y1382" s="175"/>
      <c r="Z1382" s="175"/>
      <c r="AA1382" s="175"/>
      <c r="AB1382" s="175"/>
      <c r="AC1382" s="175"/>
      <c r="AD1382" s="175"/>
      <c r="AE1382" s="175"/>
      <c r="AF1382" s="175"/>
      <c r="AG1382" s="175"/>
      <c r="AH1382" s="175"/>
    </row>
    <row r="1383" spans="17:34">
      <c r="Q1383" s="175"/>
      <c r="R1383" s="175"/>
      <c r="S1383" s="175"/>
      <c r="T1383" s="175"/>
      <c r="U1383" s="175"/>
      <c r="V1383" s="175"/>
      <c r="W1383" s="175"/>
      <c r="X1383" s="175"/>
      <c r="Y1383" s="175"/>
      <c r="Z1383" s="175"/>
      <c r="AA1383" s="175"/>
      <c r="AB1383" s="175"/>
      <c r="AC1383" s="175"/>
      <c r="AD1383" s="175"/>
      <c r="AE1383" s="175"/>
      <c r="AF1383" s="175"/>
      <c r="AG1383" s="175"/>
      <c r="AH1383" s="175"/>
    </row>
    <row r="1384" spans="17:34">
      <c r="Q1384" s="175"/>
      <c r="R1384" s="175"/>
      <c r="S1384" s="175"/>
      <c r="T1384" s="175"/>
      <c r="U1384" s="175"/>
      <c r="V1384" s="175"/>
      <c r="W1384" s="175"/>
      <c r="X1384" s="175"/>
      <c r="Y1384" s="175"/>
      <c r="Z1384" s="175"/>
      <c r="AA1384" s="175"/>
      <c r="AB1384" s="175"/>
      <c r="AC1384" s="175"/>
      <c r="AD1384" s="175"/>
      <c r="AE1384" s="175"/>
      <c r="AF1384" s="175"/>
      <c r="AG1384" s="175"/>
      <c r="AH1384" s="175"/>
    </row>
    <row r="1385" spans="17:34">
      <c r="Q1385" s="175"/>
      <c r="R1385" s="175"/>
      <c r="S1385" s="175"/>
      <c r="T1385" s="175"/>
      <c r="U1385" s="175"/>
      <c r="V1385" s="175"/>
      <c r="W1385" s="175"/>
      <c r="X1385" s="175"/>
      <c r="Y1385" s="175"/>
      <c r="Z1385" s="175"/>
      <c r="AA1385" s="175"/>
      <c r="AB1385" s="175"/>
      <c r="AC1385" s="175"/>
      <c r="AD1385" s="175"/>
      <c r="AE1385" s="175"/>
      <c r="AF1385" s="175"/>
      <c r="AG1385" s="175"/>
      <c r="AH1385" s="175"/>
    </row>
    <row r="1386" spans="17:34">
      <c r="Q1386" s="175"/>
      <c r="R1386" s="175"/>
      <c r="S1386" s="175"/>
      <c r="T1386" s="175"/>
      <c r="U1386" s="175"/>
      <c r="V1386" s="175"/>
      <c r="W1386" s="175"/>
      <c r="X1386" s="175"/>
      <c r="Y1386" s="175"/>
      <c r="Z1386" s="175"/>
      <c r="AA1386" s="175"/>
      <c r="AB1386" s="175"/>
      <c r="AC1386" s="175"/>
      <c r="AD1386" s="175"/>
      <c r="AE1386" s="175"/>
      <c r="AF1386" s="175"/>
      <c r="AG1386" s="175"/>
      <c r="AH1386" s="175"/>
    </row>
    <row r="1387" spans="17:34">
      <c r="Q1387" s="175"/>
      <c r="R1387" s="175"/>
      <c r="S1387" s="175"/>
      <c r="T1387" s="175"/>
      <c r="U1387" s="175"/>
      <c r="V1387" s="175"/>
      <c r="W1387" s="175"/>
      <c r="X1387" s="175"/>
      <c r="Y1387" s="175"/>
      <c r="Z1387" s="175"/>
      <c r="AA1387" s="175"/>
      <c r="AB1387" s="175"/>
      <c r="AC1387" s="175"/>
      <c r="AD1387" s="175"/>
      <c r="AE1387" s="175"/>
      <c r="AF1387" s="175"/>
      <c r="AG1387" s="175"/>
      <c r="AH1387" s="175"/>
    </row>
    <row r="1388" spans="17:34">
      <c r="Q1388" s="175"/>
      <c r="R1388" s="175"/>
      <c r="S1388" s="175"/>
      <c r="T1388" s="175"/>
      <c r="U1388" s="175"/>
      <c r="V1388" s="175"/>
      <c r="W1388" s="175"/>
      <c r="X1388" s="175"/>
      <c r="Y1388" s="175"/>
      <c r="Z1388" s="175"/>
      <c r="AA1388" s="175"/>
      <c r="AB1388" s="175"/>
      <c r="AC1388" s="175"/>
      <c r="AD1388" s="175"/>
      <c r="AE1388" s="175"/>
      <c r="AF1388" s="175"/>
      <c r="AG1388" s="175"/>
      <c r="AH1388" s="175"/>
    </row>
    <row r="1389" spans="17:34">
      <c r="Q1389" s="175"/>
      <c r="R1389" s="175"/>
      <c r="S1389" s="175"/>
      <c r="T1389" s="175"/>
      <c r="U1389" s="175"/>
      <c r="V1389" s="175"/>
      <c r="W1389" s="175"/>
      <c r="X1389" s="175"/>
      <c r="Y1389" s="175"/>
      <c r="Z1389" s="175"/>
      <c r="AA1389" s="175"/>
      <c r="AB1389" s="175"/>
      <c r="AC1389" s="175"/>
      <c r="AD1389" s="175"/>
      <c r="AE1389" s="175"/>
      <c r="AF1389" s="175"/>
      <c r="AG1389" s="175"/>
      <c r="AH1389" s="175"/>
    </row>
    <row r="1390" spans="17:34">
      <c r="Q1390" s="175"/>
      <c r="R1390" s="175"/>
      <c r="S1390" s="175"/>
      <c r="T1390" s="175"/>
      <c r="U1390" s="175"/>
      <c r="V1390" s="175"/>
      <c r="W1390" s="175"/>
      <c r="X1390" s="175"/>
      <c r="Y1390" s="175"/>
      <c r="Z1390" s="175"/>
      <c r="AA1390" s="175"/>
      <c r="AB1390" s="175"/>
      <c r="AC1390" s="175"/>
      <c r="AD1390" s="175"/>
      <c r="AE1390" s="175"/>
      <c r="AF1390" s="175"/>
      <c r="AG1390" s="175"/>
      <c r="AH1390" s="175"/>
    </row>
    <row r="1391" spans="17:34">
      <c r="Q1391" s="175"/>
      <c r="R1391" s="175"/>
      <c r="S1391" s="175"/>
      <c r="T1391" s="175"/>
      <c r="U1391" s="175"/>
      <c r="V1391" s="175"/>
      <c r="W1391" s="175"/>
      <c r="X1391" s="175"/>
      <c r="Y1391" s="175"/>
      <c r="Z1391" s="175"/>
      <c r="AA1391" s="175"/>
      <c r="AB1391" s="175"/>
      <c r="AC1391" s="175"/>
      <c r="AD1391" s="175"/>
      <c r="AE1391" s="175"/>
      <c r="AF1391" s="175"/>
      <c r="AG1391" s="175"/>
      <c r="AH1391" s="175"/>
    </row>
    <row r="1392" spans="17:34">
      <c r="Q1392" s="175"/>
      <c r="R1392" s="175"/>
      <c r="S1392" s="175"/>
      <c r="T1392" s="175"/>
      <c r="U1392" s="175"/>
      <c r="V1392" s="175"/>
      <c r="W1392" s="175"/>
      <c r="X1392" s="175"/>
      <c r="Y1392" s="175"/>
      <c r="Z1392" s="175"/>
      <c r="AA1392" s="175"/>
      <c r="AB1392" s="175"/>
      <c r="AC1392" s="175"/>
      <c r="AD1392" s="175"/>
      <c r="AE1392" s="175"/>
      <c r="AF1392" s="175"/>
      <c r="AG1392" s="175"/>
      <c r="AH1392" s="175"/>
    </row>
    <row r="1393" spans="17:34">
      <c r="Q1393" s="175"/>
      <c r="R1393" s="175"/>
      <c r="S1393" s="175"/>
      <c r="T1393" s="175"/>
      <c r="U1393" s="175"/>
      <c r="V1393" s="175"/>
      <c r="W1393" s="175"/>
      <c r="X1393" s="175"/>
      <c r="Y1393" s="175"/>
      <c r="Z1393" s="175"/>
      <c r="AA1393" s="175"/>
      <c r="AB1393" s="175"/>
      <c r="AC1393" s="175"/>
      <c r="AD1393" s="175"/>
      <c r="AE1393" s="175"/>
      <c r="AF1393" s="175"/>
      <c r="AG1393" s="175"/>
      <c r="AH1393" s="175"/>
    </row>
    <row r="1394" spans="17:34">
      <c r="Q1394" s="175"/>
      <c r="R1394" s="175"/>
      <c r="S1394" s="175"/>
      <c r="T1394" s="175"/>
      <c r="U1394" s="175"/>
      <c r="V1394" s="175"/>
      <c r="W1394" s="175"/>
      <c r="X1394" s="175"/>
      <c r="Y1394" s="175"/>
      <c r="Z1394" s="175"/>
      <c r="AA1394" s="175"/>
      <c r="AB1394" s="175"/>
      <c r="AC1394" s="175"/>
      <c r="AD1394" s="175"/>
      <c r="AE1394" s="175"/>
      <c r="AF1394" s="175"/>
      <c r="AG1394" s="175"/>
      <c r="AH1394" s="175"/>
    </row>
    <row r="1395" spans="17:34">
      <c r="Q1395" s="175"/>
      <c r="R1395" s="175"/>
      <c r="S1395" s="175"/>
      <c r="T1395" s="175"/>
      <c r="U1395" s="175"/>
      <c r="V1395" s="175"/>
      <c r="W1395" s="175"/>
      <c r="X1395" s="175"/>
      <c r="Y1395" s="175"/>
      <c r="Z1395" s="175"/>
      <c r="AA1395" s="175"/>
      <c r="AB1395" s="175"/>
      <c r="AC1395" s="175"/>
      <c r="AD1395" s="175"/>
      <c r="AE1395" s="175"/>
      <c r="AF1395" s="175"/>
      <c r="AG1395" s="175"/>
      <c r="AH1395" s="175"/>
    </row>
    <row r="1396" spans="17:34">
      <c r="Q1396" s="175"/>
      <c r="R1396" s="175"/>
      <c r="S1396" s="175"/>
      <c r="T1396" s="175"/>
      <c r="U1396" s="175"/>
      <c r="V1396" s="175"/>
      <c r="W1396" s="175"/>
      <c r="X1396" s="175"/>
      <c r="Y1396" s="175"/>
      <c r="Z1396" s="175"/>
      <c r="AA1396" s="175"/>
      <c r="AB1396" s="175"/>
      <c r="AC1396" s="175"/>
      <c r="AD1396" s="175"/>
      <c r="AE1396" s="175"/>
      <c r="AF1396" s="175"/>
      <c r="AG1396" s="175"/>
      <c r="AH1396" s="175"/>
    </row>
    <row r="1397" spans="17:34">
      <c r="Q1397" s="175"/>
      <c r="R1397" s="175"/>
      <c r="S1397" s="175"/>
      <c r="T1397" s="175"/>
      <c r="U1397" s="175"/>
      <c r="V1397" s="175"/>
      <c r="W1397" s="175"/>
      <c r="X1397" s="175"/>
      <c r="Y1397" s="175"/>
      <c r="Z1397" s="175"/>
      <c r="AA1397" s="175"/>
      <c r="AB1397" s="175"/>
      <c r="AC1397" s="175"/>
      <c r="AD1397" s="175"/>
      <c r="AE1397" s="175"/>
      <c r="AF1397" s="175"/>
      <c r="AG1397" s="175"/>
      <c r="AH1397" s="175"/>
    </row>
    <row r="1398" spans="17:34">
      <c r="Q1398" s="175"/>
      <c r="R1398" s="175"/>
      <c r="S1398" s="175"/>
      <c r="T1398" s="175"/>
      <c r="U1398" s="175"/>
      <c r="V1398" s="175"/>
      <c r="W1398" s="175"/>
      <c r="X1398" s="175"/>
      <c r="Y1398" s="175"/>
      <c r="Z1398" s="175"/>
      <c r="AA1398" s="175"/>
      <c r="AB1398" s="175"/>
      <c r="AC1398" s="175"/>
      <c r="AD1398" s="175"/>
      <c r="AE1398" s="175"/>
      <c r="AF1398" s="175"/>
      <c r="AG1398" s="175"/>
      <c r="AH1398" s="175"/>
    </row>
    <row r="1399" spans="17:34">
      <c r="Q1399" s="175"/>
      <c r="R1399" s="175"/>
      <c r="S1399" s="175"/>
      <c r="T1399" s="175"/>
      <c r="U1399" s="175"/>
      <c r="V1399" s="175"/>
      <c r="W1399" s="175"/>
      <c r="X1399" s="175"/>
      <c r="Y1399" s="175"/>
      <c r="Z1399" s="175"/>
      <c r="AA1399" s="175"/>
      <c r="AB1399" s="175"/>
      <c r="AC1399" s="175"/>
      <c r="AD1399" s="175"/>
      <c r="AE1399" s="175"/>
      <c r="AF1399" s="175"/>
      <c r="AG1399" s="175"/>
      <c r="AH1399" s="175"/>
    </row>
    <row r="1400" spans="17:34">
      <c r="Q1400" s="175"/>
      <c r="R1400" s="175"/>
      <c r="S1400" s="175"/>
      <c r="T1400" s="175"/>
      <c r="U1400" s="175"/>
      <c r="V1400" s="175"/>
      <c r="W1400" s="175"/>
      <c r="X1400" s="175"/>
      <c r="Y1400" s="175"/>
      <c r="Z1400" s="175"/>
      <c r="AA1400" s="175"/>
      <c r="AB1400" s="175"/>
      <c r="AC1400" s="175"/>
      <c r="AD1400" s="175"/>
      <c r="AE1400" s="175"/>
      <c r="AF1400" s="175"/>
      <c r="AG1400" s="175"/>
      <c r="AH1400" s="175"/>
    </row>
    <row r="1401" spans="17:34">
      <c r="Q1401" s="175"/>
      <c r="R1401" s="175"/>
      <c r="S1401" s="175"/>
      <c r="T1401" s="175"/>
      <c r="U1401" s="175"/>
      <c r="V1401" s="175"/>
      <c r="W1401" s="175"/>
      <c r="X1401" s="175"/>
      <c r="Y1401" s="175"/>
      <c r="Z1401" s="175"/>
      <c r="AA1401" s="175"/>
      <c r="AB1401" s="175"/>
      <c r="AC1401" s="175"/>
      <c r="AD1401" s="175"/>
      <c r="AE1401" s="175"/>
      <c r="AF1401" s="175"/>
      <c r="AG1401" s="175"/>
      <c r="AH1401" s="175"/>
    </row>
    <row r="1402" spans="17:34">
      <c r="Q1402" s="175"/>
      <c r="R1402" s="175"/>
      <c r="S1402" s="175"/>
      <c r="T1402" s="175"/>
      <c r="U1402" s="175"/>
      <c r="V1402" s="175"/>
      <c r="W1402" s="175"/>
      <c r="X1402" s="175"/>
      <c r="Y1402" s="175"/>
      <c r="Z1402" s="175"/>
      <c r="AA1402" s="175"/>
      <c r="AB1402" s="175"/>
      <c r="AC1402" s="175"/>
      <c r="AD1402" s="175"/>
      <c r="AE1402" s="175"/>
      <c r="AF1402" s="175"/>
      <c r="AG1402" s="175"/>
      <c r="AH1402" s="175"/>
    </row>
    <row r="1403" spans="17:34">
      <c r="Q1403" s="175"/>
      <c r="R1403" s="175"/>
      <c r="S1403" s="175"/>
      <c r="T1403" s="175"/>
      <c r="U1403" s="175"/>
      <c r="V1403" s="175"/>
      <c r="W1403" s="175"/>
      <c r="X1403" s="175"/>
      <c r="Y1403" s="175"/>
      <c r="Z1403" s="175"/>
      <c r="AA1403" s="175"/>
      <c r="AB1403" s="175"/>
      <c r="AC1403" s="175"/>
      <c r="AD1403" s="175"/>
      <c r="AE1403" s="175"/>
      <c r="AF1403" s="175"/>
      <c r="AG1403" s="175"/>
      <c r="AH1403" s="175"/>
    </row>
    <row r="1404" spans="17:34">
      <c r="Q1404" s="175"/>
      <c r="R1404" s="175"/>
      <c r="S1404" s="175"/>
      <c r="T1404" s="175"/>
      <c r="U1404" s="175"/>
      <c r="V1404" s="175"/>
      <c r="W1404" s="175"/>
      <c r="X1404" s="175"/>
      <c r="Y1404" s="175"/>
      <c r="Z1404" s="175"/>
      <c r="AA1404" s="175"/>
      <c r="AB1404" s="175"/>
      <c r="AC1404" s="175"/>
      <c r="AD1404" s="175"/>
      <c r="AE1404" s="175"/>
      <c r="AF1404" s="175"/>
      <c r="AG1404" s="175"/>
      <c r="AH1404" s="175"/>
    </row>
    <row r="1405" spans="17:34">
      <c r="Q1405" s="175"/>
      <c r="R1405" s="175"/>
      <c r="S1405" s="175"/>
      <c r="T1405" s="175"/>
      <c r="U1405" s="175"/>
      <c r="V1405" s="175"/>
      <c r="W1405" s="175"/>
      <c r="X1405" s="175"/>
      <c r="Y1405" s="175"/>
      <c r="Z1405" s="175"/>
      <c r="AA1405" s="175"/>
      <c r="AB1405" s="175"/>
      <c r="AC1405" s="175"/>
      <c r="AD1405" s="175"/>
      <c r="AE1405" s="175"/>
      <c r="AF1405" s="175"/>
      <c r="AG1405" s="175"/>
      <c r="AH1405" s="175"/>
    </row>
    <row r="1406" spans="17:34">
      <c r="Q1406" s="175"/>
      <c r="R1406" s="175"/>
      <c r="S1406" s="175"/>
      <c r="T1406" s="175"/>
      <c r="U1406" s="175"/>
      <c r="V1406" s="175"/>
      <c r="W1406" s="175"/>
      <c r="X1406" s="175"/>
      <c r="Y1406" s="175"/>
      <c r="Z1406" s="175"/>
      <c r="AA1406" s="175"/>
      <c r="AB1406" s="175"/>
      <c r="AC1406" s="175"/>
      <c r="AD1406" s="175"/>
      <c r="AE1406" s="175"/>
      <c r="AF1406" s="175"/>
      <c r="AG1406" s="175"/>
      <c r="AH1406" s="175"/>
    </row>
    <row r="1407" spans="17:34">
      <c r="Q1407" s="175"/>
      <c r="R1407" s="175"/>
      <c r="S1407" s="175"/>
      <c r="T1407" s="175"/>
      <c r="U1407" s="175"/>
      <c r="V1407" s="175"/>
      <c r="W1407" s="175"/>
      <c r="X1407" s="175"/>
      <c r="Y1407" s="175"/>
      <c r="Z1407" s="175"/>
      <c r="AA1407" s="175"/>
      <c r="AB1407" s="175"/>
      <c r="AC1407" s="175"/>
      <c r="AD1407" s="175"/>
      <c r="AE1407" s="175"/>
      <c r="AF1407" s="175"/>
      <c r="AG1407" s="175"/>
      <c r="AH1407" s="175"/>
    </row>
    <row r="1408" spans="17:34">
      <c r="Q1408" s="175"/>
      <c r="R1408" s="175"/>
      <c r="S1408" s="175"/>
      <c r="T1408" s="175"/>
      <c r="U1408" s="175"/>
      <c r="V1408" s="175"/>
      <c r="W1408" s="175"/>
      <c r="X1408" s="175"/>
      <c r="Y1408" s="175"/>
      <c r="Z1408" s="175"/>
      <c r="AA1408" s="175"/>
      <c r="AB1408" s="175"/>
      <c r="AC1408" s="175"/>
      <c r="AD1408" s="175"/>
      <c r="AE1408" s="175"/>
      <c r="AF1408" s="175"/>
      <c r="AG1408" s="175"/>
      <c r="AH1408" s="175"/>
    </row>
    <row r="1409" spans="17:34">
      <c r="Q1409" s="175"/>
      <c r="R1409" s="175"/>
      <c r="S1409" s="175"/>
      <c r="T1409" s="175"/>
      <c r="U1409" s="175"/>
      <c r="V1409" s="175"/>
      <c r="W1409" s="175"/>
      <c r="X1409" s="175"/>
      <c r="Y1409" s="175"/>
      <c r="Z1409" s="175"/>
      <c r="AA1409" s="175"/>
      <c r="AB1409" s="175"/>
      <c r="AC1409" s="175"/>
      <c r="AD1409" s="175"/>
      <c r="AE1409" s="175"/>
      <c r="AF1409" s="175"/>
      <c r="AG1409" s="175"/>
      <c r="AH1409" s="175"/>
    </row>
    <row r="1410" spans="17:34">
      <c r="Q1410" s="175"/>
      <c r="R1410" s="175"/>
      <c r="S1410" s="175"/>
      <c r="T1410" s="175"/>
      <c r="U1410" s="175"/>
      <c r="V1410" s="175"/>
      <c r="W1410" s="175"/>
      <c r="X1410" s="175"/>
      <c r="Y1410" s="175"/>
      <c r="Z1410" s="175"/>
      <c r="AA1410" s="175"/>
      <c r="AB1410" s="175"/>
      <c r="AC1410" s="175"/>
      <c r="AD1410" s="175"/>
      <c r="AE1410" s="175"/>
      <c r="AF1410" s="175"/>
      <c r="AG1410" s="175"/>
      <c r="AH1410" s="175"/>
    </row>
    <row r="1411" spans="17:34">
      <c r="Q1411" s="175"/>
      <c r="R1411" s="175"/>
      <c r="S1411" s="175"/>
      <c r="T1411" s="175"/>
      <c r="U1411" s="175"/>
      <c r="V1411" s="175"/>
      <c r="W1411" s="175"/>
      <c r="X1411" s="175"/>
      <c r="Y1411" s="175"/>
      <c r="Z1411" s="175"/>
      <c r="AA1411" s="175"/>
      <c r="AB1411" s="175"/>
      <c r="AC1411" s="175"/>
      <c r="AD1411" s="175"/>
      <c r="AE1411" s="175"/>
      <c r="AF1411" s="175"/>
      <c r="AG1411" s="175"/>
      <c r="AH1411" s="175"/>
    </row>
    <row r="1412" spans="17:34">
      <c r="Q1412" s="175"/>
      <c r="R1412" s="175"/>
      <c r="S1412" s="175"/>
      <c r="T1412" s="175"/>
      <c r="U1412" s="175"/>
      <c r="V1412" s="175"/>
      <c r="W1412" s="175"/>
      <c r="X1412" s="175"/>
      <c r="Y1412" s="175"/>
      <c r="Z1412" s="175"/>
      <c r="AA1412" s="175"/>
      <c r="AB1412" s="175"/>
      <c r="AC1412" s="175"/>
      <c r="AD1412" s="175"/>
      <c r="AE1412" s="175"/>
      <c r="AF1412" s="175"/>
      <c r="AG1412" s="175"/>
      <c r="AH1412" s="175"/>
    </row>
    <row r="1413" spans="17:34">
      <c r="Q1413" s="175"/>
      <c r="R1413" s="175"/>
      <c r="S1413" s="175"/>
      <c r="T1413" s="175"/>
      <c r="U1413" s="175"/>
      <c r="V1413" s="175"/>
      <c r="W1413" s="175"/>
      <c r="X1413" s="175"/>
      <c r="Y1413" s="175"/>
      <c r="Z1413" s="175"/>
      <c r="AA1413" s="175"/>
      <c r="AB1413" s="175"/>
      <c r="AC1413" s="175"/>
      <c r="AD1413" s="175"/>
      <c r="AE1413" s="175"/>
      <c r="AF1413" s="175"/>
      <c r="AG1413" s="175"/>
      <c r="AH1413" s="175"/>
    </row>
    <row r="1414" spans="17:34">
      <c r="Q1414" s="175"/>
      <c r="R1414" s="175"/>
      <c r="S1414" s="175"/>
      <c r="T1414" s="175"/>
      <c r="U1414" s="175"/>
      <c r="V1414" s="175"/>
      <c r="W1414" s="175"/>
      <c r="X1414" s="175"/>
      <c r="Y1414" s="175"/>
      <c r="Z1414" s="175"/>
      <c r="AA1414" s="175"/>
      <c r="AB1414" s="175"/>
      <c r="AC1414" s="175"/>
      <c r="AD1414" s="175"/>
      <c r="AE1414" s="175"/>
      <c r="AF1414" s="175"/>
      <c r="AG1414" s="175"/>
      <c r="AH1414" s="175"/>
    </row>
    <row r="1415" spans="17:34">
      <c r="Q1415" s="175"/>
      <c r="R1415" s="175"/>
      <c r="S1415" s="175"/>
      <c r="T1415" s="175"/>
      <c r="U1415" s="175"/>
      <c r="V1415" s="175"/>
      <c r="W1415" s="175"/>
      <c r="X1415" s="175"/>
      <c r="Y1415" s="175"/>
      <c r="Z1415" s="175"/>
      <c r="AA1415" s="175"/>
      <c r="AB1415" s="175"/>
      <c r="AC1415" s="175"/>
      <c r="AD1415" s="175"/>
      <c r="AE1415" s="175"/>
      <c r="AF1415" s="175"/>
      <c r="AG1415" s="175"/>
      <c r="AH1415" s="175"/>
    </row>
    <row r="1416" spans="17:34">
      <c r="Q1416" s="175"/>
      <c r="R1416" s="175"/>
      <c r="S1416" s="175"/>
      <c r="T1416" s="175"/>
      <c r="U1416" s="175"/>
      <c r="V1416" s="175"/>
      <c r="W1416" s="175"/>
      <c r="X1416" s="175"/>
      <c r="Y1416" s="175"/>
      <c r="Z1416" s="175"/>
      <c r="AA1416" s="175"/>
      <c r="AB1416" s="175"/>
      <c r="AC1416" s="175"/>
      <c r="AD1416" s="175"/>
      <c r="AE1416" s="175"/>
      <c r="AF1416" s="175"/>
      <c r="AG1416" s="175"/>
      <c r="AH1416" s="175"/>
    </row>
    <row r="1417" spans="17:34">
      <c r="Q1417" s="175"/>
      <c r="R1417" s="175"/>
      <c r="S1417" s="175"/>
      <c r="T1417" s="175"/>
      <c r="U1417" s="175"/>
      <c r="V1417" s="175"/>
      <c r="W1417" s="175"/>
      <c r="X1417" s="175"/>
      <c r="Y1417" s="175"/>
      <c r="Z1417" s="175"/>
      <c r="AA1417" s="175"/>
      <c r="AB1417" s="175"/>
      <c r="AC1417" s="175"/>
      <c r="AD1417" s="175"/>
      <c r="AE1417" s="175"/>
      <c r="AF1417" s="175"/>
      <c r="AG1417" s="175"/>
      <c r="AH1417" s="175"/>
    </row>
    <row r="1418" spans="17:34">
      <c r="Q1418" s="175"/>
      <c r="R1418" s="175"/>
      <c r="S1418" s="175"/>
      <c r="T1418" s="175"/>
      <c r="U1418" s="175"/>
      <c r="V1418" s="175"/>
      <c r="W1418" s="175"/>
      <c r="X1418" s="175"/>
      <c r="Y1418" s="175"/>
      <c r="Z1418" s="175"/>
      <c r="AA1418" s="175"/>
      <c r="AB1418" s="175"/>
      <c r="AC1418" s="175"/>
      <c r="AD1418" s="175"/>
      <c r="AE1418" s="175"/>
      <c r="AF1418" s="175"/>
      <c r="AG1418" s="175"/>
      <c r="AH1418" s="175"/>
    </row>
    <row r="1419" spans="17:34">
      <c r="Q1419" s="175"/>
      <c r="R1419" s="175"/>
      <c r="S1419" s="175"/>
      <c r="T1419" s="175"/>
      <c r="U1419" s="175"/>
      <c r="V1419" s="175"/>
      <c r="W1419" s="175"/>
      <c r="X1419" s="175"/>
      <c r="Y1419" s="175"/>
      <c r="Z1419" s="175"/>
      <c r="AA1419" s="175"/>
      <c r="AB1419" s="175"/>
      <c r="AC1419" s="175"/>
      <c r="AD1419" s="175"/>
      <c r="AE1419" s="175"/>
      <c r="AF1419" s="175"/>
      <c r="AG1419" s="175"/>
      <c r="AH1419" s="175"/>
    </row>
    <row r="1420" spans="17:34">
      <c r="Q1420" s="175"/>
      <c r="R1420" s="175"/>
      <c r="S1420" s="175"/>
      <c r="T1420" s="175"/>
      <c r="U1420" s="175"/>
      <c r="V1420" s="175"/>
      <c r="W1420" s="175"/>
      <c r="X1420" s="175"/>
      <c r="Y1420" s="175"/>
      <c r="Z1420" s="175"/>
      <c r="AA1420" s="175"/>
      <c r="AB1420" s="175"/>
      <c r="AC1420" s="175"/>
      <c r="AD1420" s="175"/>
      <c r="AE1420" s="175"/>
      <c r="AF1420" s="175"/>
      <c r="AG1420" s="175"/>
      <c r="AH1420" s="175"/>
    </row>
    <row r="1421" spans="17:34">
      <c r="Q1421" s="175"/>
      <c r="R1421" s="175"/>
      <c r="S1421" s="175"/>
      <c r="T1421" s="175"/>
      <c r="U1421" s="175"/>
      <c r="V1421" s="175"/>
      <c r="W1421" s="175"/>
      <c r="X1421" s="175"/>
      <c r="Y1421" s="175"/>
      <c r="Z1421" s="175"/>
      <c r="AA1421" s="175"/>
      <c r="AB1421" s="175"/>
      <c r="AC1421" s="175"/>
      <c r="AD1421" s="175"/>
      <c r="AE1421" s="175"/>
      <c r="AF1421" s="175"/>
      <c r="AG1421" s="175"/>
      <c r="AH1421" s="175"/>
    </row>
    <row r="1422" spans="17:34">
      <c r="Q1422" s="175"/>
      <c r="R1422" s="175"/>
      <c r="S1422" s="175"/>
      <c r="T1422" s="175"/>
      <c r="U1422" s="175"/>
      <c r="V1422" s="175"/>
      <c r="W1422" s="175"/>
      <c r="X1422" s="175"/>
      <c r="Y1422" s="175"/>
      <c r="Z1422" s="175"/>
      <c r="AA1422" s="175"/>
      <c r="AB1422" s="175"/>
      <c r="AC1422" s="175"/>
      <c r="AD1422" s="175"/>
      <c r="AE1422" s="175"/>
      <c r="AF1422" s="175"/>
      <c r="AG1422" s="175"/>
      <c r="AH1422" s="175"/>
    </row>
    <row r="1423" spans="17:34">
      <c r="Q1423" s="175"/>
      <c r="R1423" s="175"/>
      <c r="S1423" s="175"/>
      <c r="T1423" s="175"/>
      <c r="U1423" s="175"/>
      <c r="V1423" s="175"/>
      <c r="W1423" s="175"/>
      <c r="X1423" s="175"/>
      <c r="Y1423" s="175"/>
      <c r="Z1423" s="175"/>
      <c r="AA1423" s="175"/>
      <c r="AB1423" s="175"/>
      <c r="AC1423" s="175"/>
      <c r="AD1423" s="175"/>
      <c r="AE1423" s="175"/>
      <c r="AF1423" s="175"/>
      <c r="AG1423" s="175"/>
      <c r="AH1423" s="175"/>
    </row>
    <row r="1424" spans="17:34">
      <c r="Q1424" s="175"/>
      <c r="R1424" s="175"/>
      <c r="S1424" s="175"/>
      <c r="T1424" s="175"/>
      <c r="U1424" s="175"/>
      <c r="V1424" s="175"/>
      <c r="W1424" s="175"/>
      <c r="X1424" s="175"/>
      <c r="Y1424" s="175"/>
      <c r="Z1424" s="175"/>
      <c r="AA1424" s="175"/>
      <c r="AB1424" s="175"/>
      <c r="AC1424" s="175"/>
      <c r="AD1424" s="175"/>
      <c r="AE1424" s="175"/>
      <c r="AF1424" s="175"/>
      <c r="AG1424" s="175"/>
      <c r="AH1424" s="175"/>
    </row>
    <row r="1425" spans="17:34">
      <c r="Q1425" s="175"/>
      <c r="R1425" s="175"/>
      <c r="S1425" s="175"/>
      <c r="T1425" s="175"/>
      <c r="U1425" s="175"/>
      <c r="V1425" s="175"/>
      <c r="W1425" s="175"/>
      <c r="X1425" s="175"/>
      <c r="Y1425" s="175"/>
      <c r="Z1425" s="175"/>
      <c r="AA1425" s="175"/>
      <c r="AB1425" s="175"/>
      <c r="AC1425" s="175"/>
      <c r="AD1425" s="175"/>
      <c r="AE1425" s="175"/>
      <c r="AF1425" s="175"/>
      <c r="AG1425" s="175"/>
      <c r="AH1425" s="175"/>
    </row>
    <row r="1426" spans="17:34">
      <c r="Q1426" s="175"/>
      <c r="R1426" s="175"/>
      <c r="S1426" s="175"/>
      <c r="T1426" s="175"/>
      <c r="U1426" s="175"/>
      <c r="V1426" s="175"/>
      <c r="W1426" s="175"/>
      <c r="X1426" s="175"/>
      <c r="Y1426" s="175"/>
      <c r="Z1426" s="175"/>
      <c r="AA1426" s="175"/>
      <c r="AB1426" s="175"/>
      <c r="AC1426" s="175"/>
      <c r="AD1426" s="175"/>
      <c r="AE1426" s="175"/>
      <c r="AF1426" s="175"/>
      <c r="AG1426" s="175"/>
      <c r="AH1426" s="175"/>
    </row>
    <row r="1427" spans="17:34">
      <c r="Q1427" s="175"/>
      <c r="R1427" s="175"/>
      <c r="S1427" s="175"/>
      <c r="T1427" s="175"/>
      <c r="U1427" s="175"/>
      <c r="V1427" s="175"/>
      <c r="W1427" s="175"/>
      <c r="X1427" s="175"/>
      <c r="Y1427" s="175"/>
      <c r="Z1427" s="175"/>
      <c r="AA1427" s="175"/>
      <c r="AB1427" s="175"/>
      <c r="AC1427" s="175"/>
      <c r="AD1427" s="175"/>
      <c r="AE1427" s="175"/>
      <c r="AF1427" s="175"/>
      <c r="AG1427" s="175"/>
      <c r="AH1427" s="175"/>
    </row>
    <row r="1428" spans="17:34">
      <c r="Q1428" s="175"/>
      <c r="R1428" s="175"/>
      <c r="S1428" s="175"/>
      <c r="T1428" s="175"/>
      <c r="U1428" s="175"/>
      <c r="V1428" s="175"/>
      <c r="W1428" s="175"/>
      <c r="X1428" s="175"/>
      <c r="Y1428" s="175"/>
      <c r="Z1428" s="175"/>
      <c r="AA1428" s="175"/>
      <c r="AB1428" s="175"/>
      <c r="AC1428" s="175"/>
      <c r="AD1428" s="175"/>
      <c r="AE1428" s="175"/>
      <c r="AF1428" s="175"/>
      <c r="AG1428" s="175"/>
      <c r="AH1428" s="175"/>
    </row>
    <row r="1429" spans="17:34">
      <c r="Q1429" s="175"/>
      <c r="R1429" s="175"/>
      <c r="S1429" s="175"/>
      <c r="T1429" s="175"/>
      <c r="U1429" s="175"/>
      <c r="V1429" s="175"/>
      <c r="W1429" s="175"/>
      <c r="X1429" s="175"/>
      <c r="Y1429" s="175"/>
      <c r="Z1429" s="175"/>
      <c r="AA1429" s="175"/>
      <c r="AB1429" s="175"/>
      <c r="AC1429" s="175"/>
      <c r="AD1429" s="175"/>
      <c r="AE1429" s="175"/>
      <c r="AF1429" s="175"/>
      <c r="AG1429" s="175"/>
      <c r="AH1429" s="175"/>
    </row>
    <row r="1430" spans="17:34">
      <c r="Q1430" s="175"/>
      <c r="R1430" s="175"/>
      <c r="S1430" s="175"/>
      <c r="T1430" s="175"/>
      <c r="U1430" s="175"/>
      <c r="V1430" s="175"/>
      <c r="W1430" s="175"/>
      <c r="X1430" s="175"/>
      <c r="Y1430" s="175"/>
      <c r="Z1430" s="175"/>
      <c r="AA1430" s="175"/>
      <c r="AB1430" s="175"/>
      <c r="AC1430" s="175"/>
      <c r="AD1430" s="175"/>
      <c r="AE1430" s="175"/>
      <c r="AF1430" s="175"/>
      <c r="AG1430" s="175"/>
      <c r="AH1430" s="175"/>
    </row>
    <row r="1431" spans="17:34">
      <c r="Q1431" s="175"/>
      <c r="R1431" s="175"/>
      <c r="S1431" s="175"/>
      <c r="T1431" s="175"/>
      <c r="U1431" s="175"/>
      <c r="V1431" s="175"/>
      <c r="W1431" s="175"/>
      <c r="X1431" s="175"/>
      <c r="Y1431" s="175"/>
      <c r="Z1431" s="175"/>
      <c r="AA1431" s="175"/>
      <c r="AB1431" s="175"/>
      <c r="AC1431" s="175"/>
      <c r="AD1431" s="175"/>
      <c r="AE1431" s="175"/>
      <c r="AF1431" s="175"/>
      <c r="AG1431" s="175"/>
      <c r="AH1431" s="175"/>
    </row>
    <row r="1432" spans="17:34">
      <c r="Q1432" s="175"/>
      <c r="R1432" s="175"/>
      <c r="S1432" s="175"/>
      <c r="T1432" s="175"/>
      <c r="U1432" s="175"/>
      <c r="V1432" s="175"/>
      <c r="W1432" s="175"/>
      <c r="X1432" s="175"/>
      <c r="Y1432" s="175"/>
      <c r="Z1432" s="175"/>
      <c r="AA1432" s="175"/>
      <c r="AB1432" s="175"/>
      <c r="AC1432" s="175"/>
      <c r="AD1432" s="175"/>
      <c r="AE1432" s="175"/>
      <c r="AF1432" s="175"/>
      <c r="AG1432" s="175"/>
      <c r="AH1432" s="175"/>
    </row>
    <row r="1433" spans="17:34">
      <c r="Q1433" s="175"/>
      <c r="R1433" s="175"/>
      <c r="S1433" s="175"/>
      <c r="T1433" s="175"/>
      <c r="U1433" s="175"/>
      <c r="V1433" s="175"/>
      <c r="W1433" s="175"/>
      <c r="X1433" s="175"/>
      <c r="Y1433" s="175"/>
      <c r="Z1433" s="175"/>
      <c r="AA1433" s="175"/>
      <c r="AB1433" s="175"/>
      <c r="AC1433" s="175"/>
      <c r="AD1433" s="175"/>
      <c r="AE1433" s="175"/>
      <c r="AF1433" s="175"/>
      <c r="AG1433" s="175"/>
      <c r="AH1433" s="175"/>
    </row>
    <row r="1434" spans="17:34">
      <c r="AB1434" s="175"/>
      <c r="AC1434" s="175"/>
      <c r="AD1434" s="175"/>
      <c r="AE1434" s="175"/>
      <c r="AF1434" s="175"/>
      <c r="AG1434" s="175"/>
      <c r="AH1434" s="175"/>
    </row>
    <row r="1435" spans="17:34">
      <c r="AB1435" s="175"/>
      <c r="AC1435" s="175"/>
      <c r="AD1435" s="175"/>
      <c r="AE1435" s="175"/>
      <c r="AF1435" s="175"/>
      <c r="AG1435" s="175"/>
      <c r="AH1435" s="175"/>
    </row>
    <row r="1436" spans="17:34">
      <c r="AB1436" s="175"/>
      <c r="AC1436" s="175"/>
      <c r="AD1436" s="175"/>
      <c r="AE1436" s="175"/>
      <c r="AF1436" s="175"/>
      <c r="AG1436" s="175"/>
      <c r="AH1436" s="175"/>
    </row>
    <row r="1437" spans="17:34">
      <c r="AB1437" s="175"/>
      <c r="AC1437" s="175"/>
      <c r="AD1437" s="175"/>
      <c r="AE1437" s="175"/>
      <c r="AF1437" s="175"/>
      <c r="AG1437" s="175"/>
      <c r="AH1437" s="175"/>
    </row>
    <row r="1438" spans="17:34">
      <c r="AB1438" s="175"/>
      <c r="AC1438" s="175"/>
      <c r="AD1438" s="175"/>
      <c r="AE1438" s="175"/>
      <c r="AF1438" s="175"/>
      <c r="AG1438" s="175"/>
      <c r="AH1438" s="175"/>
    </row>
    <row r="1439" spans="17:34">
      <c r="AB1439" s="175"/>
      <c r="AC1439" s="175"/>
      <c r="AD1439" s="175"/>
      <c r="AE1439" s="175"/>
      <c r="AF1439" s="175"/>
      <c r="AG1439" s="175"/>
      <c r="AH1439" s="175"/>
    </row>
    <row r="1440" spans="17:34">
      <c r="AB1440" s="175"/>
      <c r="AC1440" s="175"/>
      <c r="AD1440" s="175"/>
      <c r="AE1440" s="175"/>
      <c r="AF1440" s="175"/>
      <c r="AG1440" s="175"/>
      <c r="AH1440" s="175"/>
    </row>
    <row r="1441" spans="28:34">
      <c r="AB1441" s="175"/>
      <c r="AC1441" s="175"/>
      <c r="AD1441" s="175"/>
      <c r="AE1441" s="175"/>
      <c r="AF1441" s="175"/>
      <c r="AG1441" s="175"/>
      <c r="AH1441" s="175"/>
    </row>
    <row r="1442" spans="28:34">
      <c r="AB1442" s="175"/>
      <c r="AC1442" s="175"/>
      <c r="AD1442" s="175"/>
      <c r="AE1442" s="175"/>
      <c r="AF1442" s="175"/>
      <c r="AG1442" s="175"/>
      <c r="AH1442" s="175"/>
    </row>
    <row r="1443" spans="28:34">
      <c r="AB1443" s="175"/>
      <c r="AC1443" s="175"/>
      <c r="AD1443" s="175"/>
      <c r="AE1443" s="175"/>
      <c r="AF1443" s="175"/>
      <c r="AG1443" s="175"/>
      <c r="AH1443" s="175"/>
    </row>
    <row r="1444" spans="28:34">
      <c r="AB1444" s="175"/>
      <c r="AC1444" s="175"/>
      <c r="AD1444" s="175"/>
      <c r="AE1444" s="175"/>
      <c r="AF1444" s="175"/>
      <c r="AG1444" s="175"/>
      <c r="AH1444" s="175"/>
    </row>
    <row r="1445" spans="28:34">
      <c r="AB1445" s="175"/>
      <c r="AC1445" s="175"/>
      <c r="AD1445" s="175"/>
      <c r="AE1445" s="175"/>
      <c r="AF1445" s="175"/>
      <c r="AG1445" s="175"/>
      <c r="AH1445" s="175"/>
    </row>
    <row r="1446" spans="28:34">
      <c r="AB1446" s="175"/>
      <c r="AC1446" s="175"/>
      <c r="AD1446" s="175"/>
      <c r="AE1446" s="175"/>
      <c r="AF1446" s="175"/>
      <c r="AG1446" s="175"/>
      <c r="AH1446" s="175"/>
    </row>
    <row r="1447" spans="28:34">
      <c r="AB1447" s="175"/>
      <c r="AC1447" s="175"/>
      <c r="AD1447" s="175"/>
      <c r="AE1447" s="175"/>
      <c r="AF1447" s="175"/>
      <c r="AG1447" s="175"/>
      <c r="AH1447" s="175"/>
    </row>
    <row r="1448" spans="28:34">
      <c r="AB1448" s="175"/>
      <c r="AC1448" s="175"/>
      <c r="AD1448" s="175"/>
      <c r="AE1448" s="175"/>
      <c r="AF1448" s="175"/>
      <c r="AG1448" s="175"/>
      <c r="AH1448" s="175"/>
    </row>
    <row r="1449" spans="28:34">
      <c r="AB1449" s="175"/>
      <c r="AC1449" s="175"/>
      <c r="AD1449" s="175"/>
      <c r="AE1449" s="175"/>
      <c r="AF1449" s="175"/>
      <c r="AG1449" s="175"/>
      <c r="AH1449" s="175"/>
    </row>
    <row r="1450" spans="28:34">
      <c r="AB1450" s="175"/>
      <c r="AC1450" s="175"/>
      <c r="AD1450" s="175"/>
      <c r="AE1450" s="175"/>
      <c r="AF1450" s="175"/>
      <c r="AG1450" s="175"/>
      <c r="AH1450" s="175"/>
    </row>
    <row r="1451" spans="28:34">
      <c r="AB1451" s="175"/>
      <c r="AC1451" s="175"/>
      <c r="AD1451" s="175"/>
      <c r="AE1451" s="175"/>
      <c r="AF1451" s="175"/>
      <c r="AG1451" s="175"/>
      <c r="AH1451" s="175"/>
    </row>
    <row r="1452" spans="28:34">
      <c r="AB1452" s="175"/>
      <c r="AC1452" s="175"/>
      <c r="AD1452" s="175"/>
      <c r="AE1452" s="175"/>
      <c r="AF1452" s="175"/>
      <c r="AG1452" s="175"/>
      <c r="AH1452" s="175"/>
    </row>
    <row r="1453" spans="28:34">
      <c r="AB1453" s="175"/>
      <c r="AC1453" s="175"/>
      <c r="AD1453" s="175"/>
      <c r="AE1453" s="175"/>
      <c r="AF1453" s="175"/>
      <c r="AG1453" s="175"/>
      <c r="AH1453" s="175"/>
    </row>
    <row r="1454" spans="28:34">
      <c r="AB1454" s="175"/>
      <c r="AC1454" s="175"/>
      <c r="AD1454" s="175"/>
      <c r="AE1454" s="175"/>
      <c r="AF1454" s="175"/>
      <c r="AG1454" s="175"/>
      <c r="AH1454" s="175"/>
    </row>
    <row r="1455" spans="28:34">
      <c r="AB1455" s="175"/>
      <c r="AC1455" s="175"/>
      <c r="AD1455" s="175"/>
      <c r="AE1455" s="175"/>
      <c r="AF1455" s="175"/>
      <c r="AG1455" s="175"/>
      <c r="AH1455" s="175"/>
    </row>
    <row r="1456" spans="28:34">
      <c r="AB1456" s="175"/>
      <c r="AC1456" s="175"/>
      <c r="AD1456" s="175"/>
      <c r="AE1456" s="175"/>
      <c r="AF1456" s="175"/>
      <c r="AG1456" s="175"/>
      <c r="AH1456" s="175"/>
    </row>
    <row r="1457" spans="28:34">
      <c r="AB1457" s="175"/>
      <c r="AC1457" s="175"/>
      <c r="AD1457" s="175"/>
      <c r="AE1457" s="175"/>
      <c r="AF1457" s="175"/>
      <c r="AG1457" s="175"/>
      <c r="AH1457" s="175"/>
    </row>
    <row r="1458" spans="28:34">
      <c r="AB1458" s="175"/>
      <c r="AC1458" s="175"/>
      <c r="AD1458" s="175"/>
      <c r="AE1458" s="175"/>
      <c r="AF1458" s="175"/>
      <c r="AG1458" s="175"/>
      <c r="AH1458" s="175"/>
    </row>
    <row r="1459" spans="28:34">
      <c r="AB1459" s="175"/>
      <c r="AC1459" s="175"/>
      <c r="AD1459" s="175"/>
      <c r="AE1459" s="175"/>
      <c r="AF1459" s="175"/>
      <c r="AG1459" s="175"/>
      <c r="AH1459" s="175"/>
    </row>
    <row r="1460" spans="28:34">
      <c r="AB1460" s="175"/>
      <c r="AC1460" s="175"/>
      <c r="AD1460" s="175"/>
      <c r="AE1460" s="175"/>
      <c r="AF1460" s="175"/>
      <c r="AG1460" s="175"/>
      <c r="AH1460" s="175"/>
    </row>
    <row r="1461" spans="28:34">
      <c r="AB1461" s="175"/>
      <c r="AC1461" s="175"/>
      <c r="AD1461" s="175"/>
      <c r="AE1461" s="175"/>
      <c r="AF1461" s="175"/>
      <c r="AG1461" s="175"/>
      <c r="AH1461" s="175"/>
    </row>
    <row r="1462" spans="28:34">
      <c r="AB1462" s="175"/>
      <c r="AC1462" s="175"/>
      <c r="AD1462" s="175"/>
      <c r="AE1462" s="175"/>
      <c r="AF1462" s="175"/>
      <c r="AG1462" s="175"/>
      <c r="AH1462" s="175"/>
    </row>
    <row r="1463" spans="28:34">
      <c r="AB1463" s="175"/>
      <c r="AC1463" s="175"/>
      <c r="AD1463" s="175"/>
      <c r="AE1463" s="175"/>
      <c r="AF1463" s="175"/>
      <c r="AG1463" s="175"/>
      <c r="AH1463" s="175"/>
    </row>
    <row r="1464" spans="28:34">
      <c r="AB1464" s="175"/>
      <c r="AC1464" s="175"/>
      <c r="AD1464" s="175"/>
      <c r="AE1464" s="175"/>
      <c r="AF1464" s="175"/>
      <c r="AG1464" s="175"/>
      <c r="AH1464" s="175"/>
    </row>
    <row r="1465" spans="28:34">
      <c r="AB1465" s="175"/>
      <c r="AC1465" s="175"/>
      <c r="AD1465" s="175"/>
      <c r="AE1465" s="175"/>
      <c r="AF1465" s="175"/>
      <c r="AG1465" s="175"/>
      <c r="AH1465" s="175"/>
    </row>
    <row r="1466" spans="28:34">
      <c r="AB1466" s="175"/>
      <c r="AC1466" s="175"/>
      <c r="AD1466" s="175"/>
      <c r="AE1466" s="175"/>
      <c r="AF1466" s="175"/>
      <c r="AG1466" s="175"/>
      <c r="AH1466" s="175"/>
    </row>
    <row r="1467" spans="28:34">
      <c r="AB1467" s="175"/>
      <c r="AC1467" s="175"/>
      <c r="AD1467" s="175"/>
      <c r="AE1467" s="175"/>
      <c r="AF1467" s="175"/>
      <c r="AG1467" s="175"/>
      <c r="AH1467" s="175"/>
    </row>
    <row r="1468" spans="28:34">
      <c r="AB1468" s="175"/>
      <c r="AC1468" s="175"/>
      <c r="AD1468" s="175"/>
      <c r="AE1468" s="175"/>
      <c r="AF1468" s="175"/>
      <c r="AG1468" s="175"/>
      <c r="AH1468" s="175"/>
    </row>
    <row r="1469" spans="28:34">
      <c r="AB1469" s="175"/>
      <c r="AC1469" s="175"/>
      <c r="AD1469" s="175"/>
      <c r="AE1469" s="175"/>
      <c r="AF1469" s="175"/>
      <c r="AG1469" s="175"/>
      <c r="AH1469" s="175"/>
    </row>
    <row r="1470" spans="28:34">
      <c r="AB1470" s="175"/>
      <c r="AC1470" s="175"/>
      <c r="AD1470" s="175"/>
      <c r="AE1470" s="175"/>
      <c r="AF1470" s="175"/>
      <c r="AG1470" s="175"/>
      <c r="AH1470" s="175"/>
    </row>
    <row r="1471" spans="28:34">
      <c r="AB1471" s="175"/>
      <c r="AC1471" s="175"/>
      <c r="AD1471" s="175"/>
      <c r="AE1471" s="175"/>
      <c r="AF1471" s="175"/>
      <c r="AG1471" s="175"/>
      <c r="AH1471" s="175"/>
    </row>
    <row r="1472" spans="28:34">
      <c r="AB1472" s="175"/>
      <c r="AC1472" s="175"/>
      <c r="AD1472" s="175"/>
      <c r="AE1472" s="175"/>
      <c r="AF1472" s="175"/>
      <c r="AG1472" s="175"/>
      <c r="AH1472" s="175"/>
    </row>
    <row r="1473" spans="28:34">
      <c r="AB1473" s="175"/>
      <c r="AC1473" s="175"/>
      <c r="AD1473" s="175"/>
      <c r="AE1473" s="175"/>
      <c r="AF1473" s="175"/>
      <c r="AG1473" s="175"/>
      <c r="AH1473" s="175"/>
    </row>
    <row r="1474" spans="28:34">
      <c r="AB1474" s="175"/>
      <c r="AC1474" s="175"/>
      <c r="AD1474" s="175"/>
      <c r="AE1474" s="175"/>
      <c r="AF1474" s="175"/>
      <c r="AG1474" s="175"/>
      <c r="AH1474" s="175"/>
    </row>
    <row r="1475" spans="28:34">
      <c r="AB1475" s="175"/>
      <c r="AC1475" s="175"/>
      <c r="AD1475" s="175"/>
      <c r="AE1475" s="175"/>
      <c r="AF1475" s="175"/>
      <c r="AG1475" s="175"/>
      <c r="AH1475" s="175"/>
    </row>
    <row r="1476" spans="28:34">
      <c r="AB1476" s="175"/>
      <c r="AC1476" s="175"/>
      <c r="AD1476" s="175"/>
      <c r="AE1476" s="175"/>
      <c r="AF1476" s="175"/>
      <c r="AG1476" s="175"/>
      <c r="AH1476" s="175"/>
    </row>
    <row r="1477" spans="28:34">
      <c r="AB1477" s="175"/>
      <c r="AC1477" s="175"/>
      <c r="AD1477" s="175"/>
      <c r="AE1477" s="175"/>
      <c r="AF1477" s="175"/>
      <c r="AG1477" s="175"/>
      <c r="AH1477" s="175"/>
    </row>
    <row r="1478" spans="28:34">
      <c r="AB1478" s="175"/>
      <c r="AC1478" s="175"/>
      <c r="AD1478" s="175"/>
      <c r="AE1478" s="175"/>
      <c r="AF1478" s="175"/>
      <c r="AG1478" s="175"/>
      <c r="AH1478" s="175"/>
    </row>
    <row r="1479" spans="28:34">
      <c r="AB1479" s="175"/>
      <c r="AC1479" s="175"/>
      <c r="AD1479" s="175"/>
      <c r="AE1479" s="175"/>
      <c r="AF1479" s="175"/>
      <c r="AG1479" s="175"/>
      <c r="AH1479" s="175"/>
    </row>
    <row r="1480" spans="28:34">
      <c r="AB1480" s="175"/>
      <c r="AC1480" s="175"/>
      <c r="AD1480" s="175"/>
      <c r="AE1480" s="175"/>
      <c r="AF1480" s="175"/>
      <c r="AG1480" s="175"/>
      <c r="AH1480" s="175"/>
    </row>
    <row r="1481" spans="28:34">
      <c r="AB1481" s="175"/>
      <c r="AC1481" s="175"/>
      <c r="AD1481" s="175"/>
      <c r="AE1481" s="175"/>
      <c r="AF1481" s="175"/>
      <c r="AG1481" s="175"/>
      <c r="AH1481" s="175"/>
    </row>
    <row r="1482" spans="28:34">
      <c r="AB1482" s="175"/>
      <c r="AC1482" s="175"/>
      <c r="AD1482" s="175"/>
      <c r="AE1482" s="175"/>
      <c r="AF1482" s="175"/>
      <c r="AG1482" s="175"/>
      <c r="AH1482" s="175"/>
    </row>
    <row r="1483" spans="28:34">
      <c r="AB1483" s="175"/>
      <c r="AC1483" s="175"/>
      <c r="AD1483" s="175"/>
      <c r="AE1483" s="175"/>
      <c r="AF1483" s="175"/>
      <c r="AG1483" s="175"/>
      <c r="AH1483" s="175"/>
    </row>
    <row r="1484" spans="28:34">
      <c r="AB1484" s="175"/>
      <c r="AC1484" s="175"/>
      <c r="AD1484" s="175"/>
      <c r="AE1484" s="175"/>
      <c r="AF1484" s="175"/>
      <c r="AG1484" s="175"/>
      <c r="AH1484" s="175"/>
    </row>
    <row r="1485" spans="28:34">
      <c r="AB1485" s="175"/>
      <c r="AC1485" s="175"/>
      <c r="AD1485" s="175"/>
      <c r="AE1485" s="175"/>
      <c r="AF1485" s="175"/>
      <c r="AG1485" s="175"/>
      <c r="AH1485" s="175"/>
    </row>
    <row r="1486" spans="28:34">
      <c r="AB1486" s="175"/>
      <c r="AC1486" s="175"/>
      <c r="AD1486" s="175"/>
      <c r="AE1486" s="175"/>
      <c r="AF1486" s="175"/>
      <c r="AG1486" s="175"/>
      <c r="AH1486" s="175"/>
    </row>
    <row r="1487" spans="28:34">
      <c r="AB1487" s="175"/>
      <c r="AC1487" s="175"/>
      <c r="AD1487" s="175"/>
      <c r="AE1487" s="175"/>
      <c r="AF1487" s="175"/>
      <c r="AG1487" s="175"/>
      <c r="AH1487" s="175"/>
    </row>
    <row r="1488" spans="28:34">
      <c r="AB1488" s="175"/>
      <c r="AC1488" s="175"/>
      <c r="AD1488" s="175"/>
      <c r="AE1488" s="175"/>
      <c r="AF1488" s="175"/>
      <c r="AG1488" s="175"/>
      <c r="AH1488" s="175"/>
    </row>
    <row r="1489" spans="28:34">
      <c r="AB1489" s="175"/>
      <c r="AC1489" s="175"/>
      <c r="AD1489" s="175"/>
      <c r="AE1489" s="175"/>
      <c r="AF1489" s="175"/>
      <c r="AG1489" s="175"/>
      <c r="AH1489" s="175"/>
    </row>
    <row r="1490" spans="28:34">
      <c r="AB1490" s="175"/>
      <c r="AC1490" s="175"/>
      <c r="AD1490" s="175"/>
      <c r="AE1490" s="175"/>
      <c r="AF1490" s="175"/>
      <c r="AG1490" s="175"/>
      <c r="AH1490" s="175"/>
    </row>
    <row r="1491" spans="28:34">
      <c r="AB1491" s="175"/>
      <c r="AC1491" s="175"/>
      <c r="AD1491" s="175"/>
      <c r="AE1491" s="175"/>
      <c r="AF1491" s="175"/>
      <c r="AG1491" s="175"/>
      <c r="AH1491" s="175"/>
    </row>
    <row r="1492" spans="28:34">
      <c r="AB1492" s="175"/>
      <c r="AC1492" s="175"/>
      <c r="AD1492" s="175"/>
      <c r="AE1492" s="175"/>
      <c r="AF1492" s="175"/>
      <c r="AG1492" s="175"/>
      <c r="AH1492" s="175"/>
    </row>
    <row r="1493" spans="28:34">
      <c r="AB1493" s="175"/>
      <c r="AC1493" s="175"/>
      <c r="AD1493" s="175"/>
      <c r="AE1493" s="175"/>
      <c r="AF1493" s="175"/>
      <c r="AG1493" s="175"/>
      <c r="AH1493" s="175"/>
    </row>
    <row r="1494" spans="28:34">
      <c r="AB1494" s="175"/>
      <c r="AC1494" s="175"/>
      <c r="AD1494" s="175"/>
      <c r="AE1494" s="175"/>
      <c r="AF1494" s="175"/>
      <c r="AG1494" s="175"/>
      <c r="AH1494" s="175"/>
    </row>
    <row r="1495" spans="28:34">
      <c r="AB1495" s="175"/>
      <c r="AC1495" s="175"/>
      <c r="AD1495" s="175"/>
      <c r="AE1495" s="175"/>
      <c r="AF1495" s="175"/>
      <c r="AG1495" s="175"/>
      <c r="AH1495" s="175"/>
    </row>
    <row r="1496" spans="28:34">
      <c r="AB1496" s="175"/>
      <c r="AC1496" s="175"/>
      <c r="AD1496" s="175"/>
      <c r="AE1496" s="175"/>
      <c r="AF1496" s="175"/>
      <c r="AG1496" s="175"/>
      <c r="AH1496" s="175"/>
    </row>
    <row r="1497" spans="28:34">
      <c r="AB1497" s="175"/>
      <c r="AC1497" s="175"/>
      <c r="AD1497" s="175"/>
      <c r="AE1497" s="175"/>
      <c r="AF1497" s="175"/>
      <c r="AG1497" s="175"/>
      <c r="AH1497" s="175"/>
    </row>
    <row r="1498" spans="28:34">
      <c r="AB1498" s="175"/>
      <c r="AC1498" s="175"/>
      <c r="AD1498" s="175"/>
      <c r="AE1498" s="175"/>
      <c r="AF1498" s="175"/>
      <c r="AG1498" s="175"/>
      <c r="AH1498" s="175"/>
    </row>
    <row r="1499" spans="28:34">
      <c r="AB1499" s="175"/>
      <c r="AC1499" s="175"/>
      <c r="AD1499" s="175"/>
      <c r="AE1499" s="175"/>
      <c r="AF1499" s="175"/>
      <c r="AG1499" s="175"/>
      <c r="AH1499" s="175"/>
    </row>
    <row r="1500" spans="28:34">
      <c r="AB1500" s="175"/>
      <c r="AC1500" s="175"/>
      <c r="AD1500" s="175"/>
      <c r="AE1500" s="175"/>
      <c r="AF1500" s="175"/>
      <c r="AG1500" s="175"/>
      <c r="AH1500" s="175"/>
    </row>
    <row r="1501" spans="28:34">
      <c r="AB1501" s="175"/>
      <c r="AC1501" s="175"/>
      <c r="AD1501" s="175"/>
      <c r="AE1501" s="175"/>
      <c r="AF1501" s="175"/>
      <c r="AG1501" s="175"/>
      <c r="AH1501" s="175"/>
    </row>
    <row r="1502" spans="28:34">
      <c r="AB1502" s="175"/>
      <c r="AC1502" s="175"/>
      <c r="AD1502" s="175"/>
      <c r="AE1502" s="175"/>
      <c r="AF1502" s="175"/>
      <c r="AG1502" s="175"/>
      <c r="AH1502" s="175"/>
    </row>
    <row r="1503" spans="28:34">
      <c r="AB1503" s="175"/>
      <c r="AC1503" s="175"/>
      <c r="AD1503" s="175"/>
      <c r="AE1503" s="175"/>
      <c r="AF1503" s="175"/>
      <c r="AG1503" s="175"/>
      <c r="AH1503" s="175"/>
    </row>
    <row r="1504" spans="28:34">
      <c r="AB1504" s="175"/>
      <c r="AC1504" s="175"/>
      <c r="AD1504" s="175"/>
      <c r="AE1504" s="175"/>
      <c r="AF1504" s="175"/>
      <c r="AG1504" s="175"/>
      <c r="AH1504" s="175"/>
    </row>
    <row r="1505" spans="28:34">
      <c r="AB1505" s="175"/>
      <c r="AC1505" s="175"/>
      <c r="AD1505" s="175"/>
      <c r="AE1505" s="175"/>
      <c r="AF1505" s="175"/>
      <c r="AG1505" s="175"/>
      <c r="AH1505" s="175"/>
    </row>
    <row r="1506" spans="28:34">
      <c r="AB1506" s="175"/>
      <c r="AC1506" s="175"/>
      <c r="AD1506" s="175"/>
      <c r="AE1506" s="175"/>
      <c r="AF1506" s="175"/>
      <c r="AG1506" s="175"/>
      <c r="AH1506" s="175"/>
    </row>
    <row r="1507" spans="28:34">
      <c r="AB1507" s="175"/>
      <c r="AC1507" s="175"/>
      <c r="AD1507" s="175"/>
      <c r="AE1507" s="175"/>
      <c r="AF1507" s="175"/>
      <c r="AG1507" s="175"/>
      <c r="AH1507" s="175"/>
    </row>
    <row r="1508" spans="28:34">
      <c r="AB1508" s="175"/>
      <c r="AC1508" s="175"/>
      <c r="AD1508" s="175"/>
      <c r="AE1508" s="175"/>
      <c r="AF1508" s="175"/>
      <c r="AG1508" s="175"/>
      <c r="AH1508" s="175"/>
    </row>
    <row r="1509" spans="28:34">
      <c r="AB1509" s="175"/>
      <c r="AC1509" s="175"/>
      <c r="AD1509" s="175"/>
      <c r="AE1509" s="175"/>
      <c r="AF1509" s="175"/>
      <c r="AG1509" s="175"/>
      <c r="AH1509" s="175"/>
    </row>
    <row r="1510" spans="28:34">
      <c r="AB1510" s="175"/>
      <c r="AC1510" s="175"/>
      <c r="AD1510" s="175"/>
      <c r="AE1510" s="175"/>
      <c r="AF1510" s="175"/>
      <c r="AG1510" s="175"/>
      <c r="AH1510" s="175"/>
    </row>
    <row r="1511" spans="28:34">
      <c r="AB1511" s="175"/>
      <c r="AC1511" s="175"/>
      <c r="AD1511" s="175"/>
      <c r="AE1511" s="175"/>
      <c r="AF1511" s="175"/>
      <c r="AG1511" s="175"/>
      <c r="AH1511" s="175"/>
    </row>
    <row r="1512" spans="28:34">
      <c r="AB1512" s="175"/>
      <c r="AC1512" s="175"/>
      <c r="AD1512" s="175"/>
      <c r="AE1512" s="175"/>
      <c r="AF1512" s="175"/>
      <c r="AG1512" s="175"/>
      <c r="AH1512" s="175"/>
    </row>
    <row r="1513" spans="28:34">
      <c r="AB1513" s="175"/>
      <c r="AC1513" s="175"/>
      <c r="AD1513" s="175"/>
      <c r="AE1513" s="175"/>
      <c r="AF1513" s="175"/>
      <c r="AG1513" s="175"/>
      <c r="AH1513" s="175"/>
    </row>
    <row r="1514" spans="28:34">
      <c r="AB1514" s="175"/>
      <c r="AC1514" s="175"/>
      <c r="AD1514" s="175"/>
      <c r="AE1514" s="175"/>
      <c r="AF1514" s="175"/>
      <c r="AG1514" s="175"/>
      <c r="AH1514" s="175"/>
    </row>
    <row r="1515" spans="28:34">
      <c r="AB1515" s="175"/>
      <c r="AC1515" s="175"/>
      <c r="AD1515" s="175"/>
      <c r="AE1515" s="175"/>
      <c r="AF1515" s="175"/>
      <c r="AG1515" s="175"/>
      <c r="AH1515" s="175"/>
    </row>
    <row r="1516" spans="28:34">
      <c r="AB1516" s="175"/>
      <c r="AC1516" s="175"/>
      <c r="AD1516" s="175"/>
      <c r="AE1516" s="175"/>
      <c r="AF1516" s="175"/>
      <c r="AG1516" s="175"/>
      <c r="AH1516" s="175"/>
    </row>
    <row r="1517" spans="28:34">
      <c r="AB1517" s="175"/>
      <c r="AC1517" s="175"/>
      <c r="AD1517" s="175"/>
      <c r="AE1517" s="175"/>
      <c r="AF1517" s="175"/>
      <c r="AG1517" s="175"/>
      <c r="AH1517" s="175"/>
    </row>
    <row r="1518" spans="28:34">
      <c r="AB1518" s="175"/>
      <c r="AC1518" s="175"/>
      <c r="AD1518" s="175"/>
      <c r="AE1518" s="175"/>
      <c r="AF1518" s="175"/>
      <c r="AG1518" s="175"/>
      <c r="AH1518" s="175"/>
    </row>
    <row r="1519" spans="28:34">
      <c r="AB1519" s="175"/>
      <c r="AC1519" s="175"/>
      <c r="AD1519" s="175"/>
      <c r="AE1519" s="175"/>
      <c r="AF1519" s="175"/>
      <c r="AG1519" s="175"/>
      <c r="AH1519" s="175"/>
    </row>
    <row r="1520" spans="28:34">
      <c r="AB1520" s="175"/>
      <c r="AC1520" s="175"/>
      <c r="AD1520" s="175"/>
      <c r="AE1520" s="175"/>
      <c r="AF1520" s="175"/>
      <c r="AG1520" s="175"/>
      <c r="AH1520" s="175"/>
    </row>
    <row r="1521" spans="28:34">
      <c r="AB1521" s="175"/>
      <c r="AC1521" s="175"/>
      <c r="AD1521" s="175"/>
      <c r="AE1521" s="175"/>
      <c r="AF1521" s="175"/>
      <c r="AG1521" s="175"/>
      <c r="AH1521" s="175"/>
    </row>
    <row r="1522" spans="28:34">
      <c r="AB1522" s="175"/>
      <c r="AC1522" s="175"/>
      <c r="AD1522" s="175"/>
      <c r="AE1522" s="175"/>
      <c r="AF1522" s="175"/>
      <c r="AG1522" s="175"/>
      <c r="AH1522" s="175"/>
    </row>
    <row r="1523" spans="28:34">
      <c r="AB1523" s="175"/>
      <c r="AC1523" s="175"/>
      <c r="AD1523" s="175"/>
      <c r="AE1523" s="175"/>
      <c r="AF1523" s="175"/>
      <c r="AG1523" s="175"/>
      <c r="AH1523" s="175"/>
    </row>
    <row r="1524" spans="28:34">
      <c r="AB1524" s="175"/>
      <c r="AC1524" s="175"/>
      <c r="AD1524" s="175"/>
      <c r="AE1524" s="175"/>
      <c r="AF1524" s="175"/>
      <c r="AG1524" s="175"/>
      <c r="AH1524" s="175"/>
    </row>
    <row r="1525" spans="28:34">
      <c r="AB1525" s="175"/>
      <c r="AC1525" s="175"/>
      <c r="AD1525" s="175"/>
      <c r="AE1525" s="175"/>
      <c r="AF1525" s="175"/>
      <c r="AG1525" s="175"/>
      <c r="AH1525" s="175"/>
    </row>
    <row r="1526" spans="28:34">
      <c r="AB1526" s="175"/>
      <c r="AC1526" s="175"/>
      <c r="AD1526" s="175"/>
      <c r="AE1526" s="175"/>
      <c r="AF1526" s="175"/>
      <c r="AG1526" s="175"/>
      <c r="AH1526" s="175"/>
    </row>
    <row r="1527" spans="28:34">
      <c r="AB1527" s="175"/>
      <c r="AC1527" s="175"/>
      <c r="AD1527" s="175"/>
      <c r="AE1527" s="175"/>
      <c r="AF1527" s="175"/>
      <c r="AG1527" s="175"/>
      <c r="AH1527" s="175"/>
    </row>
    <row r="1528" spans="28:34">
      <c r="AB1528" s="175"/>
      <c r="AC1528" s="175"/>
      <c r="AD1528" s="175"/>
      <c r="AE1528" s="175"/>
      <c r="AF1528" s="175"/>
      <c r="AG1528" s="175"/>
      <c r="AH1528" s="175"/>
    </row>
    <row r="1529" spans="28:34">
      <c r="AB1529" s="175"/>
      <c r="AC1529" s="175"/>
      <c r="AD1529" s="175"/>
      <c r="AE1529" s="175"/>
      <c r="AF1529" s="175"/>
      <c r="AG1529" s="175"/>
      <c r="AH1529" s="175"/>
    </row>
    <row r="1530" spans="28:34">
      <c r="AB1530" s="175"/>
      <c r="AC1530" s="175"/>
      <c r="AD1530" s="175"/>
      <c r="AE1530" s="175"/>
      <c r="AF1530" s="175"/>
      <c r="AG1530" s="175"/>
      <c r="AH1530" s="175"/>
    </row>
    <row r="1531" spans="28:34">
      <c r="AB1531" s="175"/>
      <c r="AC1531" s="175"/>
      <c r="AD1531" s="175"/>
      <c r="AE1531" s="175"/>
      <c r="AF1531" s="175"/>
      <c r="AG1531" s="175"/>
      <c r="AH1531" s="175"/>
    </row>
    <row r="1532" spans="28:34">
      <c r="AB1532" s="175"/>
      <c r="AC1532" s="175"/>
      <c r="AD1532" s="175"/>
      <c r="AE1532" s="175"/>
      <c r="AF1532" s="175"/>
      <c r="AG1532" s="175"/>
      <c r="AH1532" s="175"/>
    </row>
    <row r="1533" spans="28:34">
      <c r="AB1533" s="175"/>
      <c r="AC1533" s="175"/>
      <c r="AD1533" s="175"/>
      <c r="AE1533" s="175"/>
      <c r="AF1533" s="175"/>
      <c r="AG1533" s="175"/>
      <c r="AH1533" s="175"/>
    </row>
    <row r="1534" spans="28:34">
      <c r="AB1534" s="175"/>
      <c r="AC1534" s="175"/>
      <c r="AD1534" s="175"/>
      <c r="AE1534" s="175"/>
      <c r="AF1534" s="175"/>
      <c r="AG1534" s="175"/>
      <c r="AH1534" s="175"/>
    </row>
    <row r="1535" spans="28:34">
      <c r="AB1535" s="175"/>
      <c r="AC1535" s="175"/>
      <c r="AD1535" s="175"/>
      <c r="AE1535" s="175"/>
      <c r="AF1535" s="175"/>
      <c r="AG1535" s="175"/>
      <c r="AH1535" s="175"/>
    </row>
    <row r="1536" spans="28:34">
      <c r="AB1536" s="175"/>
      <c r="AC1536" s="175"/>
      <c r="AD1536" s="175"/>
      <c r="AE1536" s="175"/>
      <c r="AF1536" s="175"/>
      <c r="AG1536" s="175"/>
      <c r="AH1536" s="175"/>
    </row>
    <row r="1537" spans="28:34">
      <c r="AB1537" s="175"/>
      <c r="AC1537" s="175"/>
      <c r="AD1537" s="175"/>
      <c r="AE1537" s="175"/>
      <c r="AF1537" s="175"/>
      <c r="AG1537" s="175"/>
      <c r="AH1537" s="175"/>
    </row>
    <row r="1538" spans="28:34">
      <c r="AB1538" s="175"/>
      <c r="AC1538" s="175"/>
      <c r="AD1538" s="175"/>
      <c r="AE1538" s="175"/>
      <c r="AF1538" s="175"/>
      <c r="AG1538" s="175"/>
      <c r="AH1538" s="175"/>
    </row>
    <row r="1539" spans="28:34">
      <c r="AB1539" s="175"/>
      <c r="AC1539" s="175"/>
      <c r="AD1539" s="175"/>
      <c r="AE1539" s="175"/>
      <c r="AF1539" s="175"/>
      <c r="AG1539" s="175"/>
      <c r="AH1539" s="175"/>
    </row>
    <row r="1540" spans="28:34">
      <c r="AB1540" s="175"/>
      <c r="AC1540" s="175"/>
      <c r="AD1540" s="175"/>
      <c r="AE1540" s="175"/>
      <c r="AF1540" s="175"/>
      <c r="AG1540" s="175"/>
      <c r="AH1540" s="175"/>
    </row>
    <row r="1541" spans="28:34">
      <c r="AB1541" s="175"/>
      <c r="AC1541" s="175"/>
      <c r="AD1541" s="175"/>
      <c r="AE1541" s="175"/>
      <c r="AF1541" s="175"/>
      <c r="AG1541" s="175"/>
      <c r="AH1541" s="175"/>
    </row>
    <row r="1542" spans="28:34">
      <c r="AB1542" s="175"/>
      <c r="AC1542" s="175"/>
      <c r="AD1542" s="175"/>
      <c r="AE1542" s="175"/>
      <c r="AF1542" s="175"/>
      <c r="AG1542" s="175"/>
      <c r="AH1542" s="175"/>
    </row>
    <row r="1543" spans="28:34">
      <c r="AB1543" s="175"/>
      <c r="AC1543" s="175"/>
      <c r="AD1543" s="175"/>
      <c r="AE1543" s="175"/>
      <c r="AF1543" s="175"/>
      <c r="AG1543" s="175"/>
      <c r="AH1543" s="175"/>
    </row>
    <row r="1544" spans="28:34">
      <c r="AB1544" s="175"/>
      <c r="AC1544" s="175"/>
      <c r="AD1544" s="175"/>
      <c r="AE1544" s="175"/>
      <c r="AF1544" s="175"/>
      <c r="AG1544" s="175"/>
      <c r="AH1544" s="175"/>
    </row>
    <row r="1545" spans="28:34">
      <c r="AB1545" s="175"/>
      <c r="AC1545" s="175"/>
      <c r="AD1545" s="175"/>
      <c r="AE1545" s="175"/>
      <c r="AF1545" s="175"/>
      <c r="AG1545" s="175"/>
      <c r="AH1545" s="175"/>
    </row>
    <row r="1546" spans="28:34">
      <c r="AB1546" s="175"/>
      <c r="AC1546" s="175"/>
      <c r="AD1546" s="175"/>
      <c r="AE1546" s="175"/>
      <c r="AF1546" s="175"/>
      <c r="AG1546" s="175"/>
      <c r="AH1546" s="175"/>
    </row>
    <row r="1547" spans="28:34">
      <c r="AB1547" s="175"/>
      <c r="AC1547" s="175"/>
      <c r="AD1547" s="175"/>
      <c r="AE1547" s="175"/>
      <c r="AF1547" s="175"/>
      <c r="AG1547" s="175"/>
      <c r="AH1547" s="175"/>
    </row>
    <row r="1548" spans="28:34">
      <c r="AB1548" s="175"/>
      <c r="AC1548" s="175"/>
      <c r="AD1548" s="175"/>
      <c r="AE1548" s="175"/>
      <c r="AF1548" s="175"/>
      <c r="AG1548" s="175"/>
      <c r="AH1548" s="175"/>
    </row>
    <row r="1549" spans="28:34">
      <c r="AB1549" s="175"/>
      <c r="AC1549" s="175"/>
      <c r="AD1549" s="175"/>
      <c r="AE1549" s="175"/>
      <c r="AF1549" s="175"/>
      <c r="AG1549" s="175"/>
      <c r="AH1549" s="175"/>
    </row>
    <row r="1550" spans="28:34">
      <c r="AB1550" s="175"/>
      <c r="AC1550" s="175"/>
      <c r="AD1550" s="175"/>
      <c r="AE1550" s="175"/>
      <c r="AF1550" s="175"/>
      <c r="AG1550" s="175"/>
      <c r="AH1550" s="175"/>
    </row>
    <row r="1551" spans="28:34">
      <c r="AB1551" s="175"/>
      <c r="AC1551" s="175"/>
      <c r="AD1551" s="175"/>
      <c r="AE1551" s="175"/>
      <c r="AF1551" s="175"/>
      <c r="AG1551" s="175"/>
      <c r="AH1551" s="175"/>
    </row>
    <row r="1552" spans="28:34">
      <c r="AB1552" s="175"/>
      <c r="AC1552" s="175"/>
      <c r="AD1552" s="175"/>
      <c r="AE1552" s="175"/>
      <c r="AF1552" s="175"/>
      <c r="AG1552" s="175"/>
      <c r="AH1552" s="175"/>
    </row>
    <row r="1553" spans="28:34">
      <c r="AB1553" s="175"/>
      <c r="AC1553" s="175"/>
      <c r="AD1553" s="175"/>
      <c r="AE1553" s="175"/>
      <c r="AF1553" s="175"/>
      <c r="AG1553" s="175"/>
      <c r="AH1553" s="175"/>
    </row>
    <row r="1554" spans="28:34">
      <c r="AB1554" s="175"/>
      <c r="AC1554" s="175"/>
      <c r="AD1554" s="175"/>
      <c r="AE1554" s="175"/>
      <c r="AF1554" s="175"/>
      <c r="AG1554" s="175"/>
      <c r="AH1554" s="175"/>
    </row>
    <row r="1555" spans="28:34">
      <c r="AB1555" s="175"/>
      <c r="AC1555" s="175"/>
      <c r="AD1555" s="175"/>
      <c r="AE1555" s="175"/>
      <c r="AF1555" s="175"/>
      <c r="AG1555" s="175"/>
      <c r="AH1555" s="175"/>
    </row>
    <row r="1556" spans="28:34">
      <c r="AB1556" s="175"/>
      <c r="AC1556" s="175"/>
      <c r="AD1556" s="175"/>
      <c r="AE1556" s="175"/>
      <c r="AF1556" s="175"/>
      <c r="AG1556" s="175"/>
      <c r="AH1556" s="175"/>
    </row>
    <row r="1557" spans="28:34">
      <c r="AB1557" s="175"/>
      <c r="AC1557" s="175"/>
      <c r="AD1557" s="175"/>
      <c r="AE1557" s="175"/>
      <c r="AF1557" s="175"/>
      <c r="AG1557" s="175"/>
      <c r="AH1557" s="175"/>
    </row>
    <row r="1558" spans="28:34">
      <c r="AB1558" s="175"/>
      <c r="AC1558" s="175"/>
      <c r="AD1558" s="175"/>
      <c r="AE1558" s="175"/>
      <c r="AF1558" s="175"/>
      <c r="AG1558" s="175"/>
      <c r="AH1558" s="175"/>
    </row>
  </sheetData>
  <sheetProtection algorithmName="SHA-512" hashValue="WsIQ7iAHEoK42gnWZ+hH2YWgOPBWPlpjUlljGZ8876nekGXEPD1GDbdmhx9kU3F+XsTG9TURu+oEjlDb5FuAvw==" saltValue="kAn1DaIbVveVGwAMIgtWhA==" spinCount="100000" sheet="1" selectLockedCells="1"/>
  <mergeCells count="103">
    <mergeCell ref="C78:D78"/>
    <mergeCell ref="F78:J78"/>
    <mergeCell ref="C79:D79"/>
    <mergeCell ref="F79:J79"/>
    <mergeCell ref="C82:D82"/>
    <mergeCell ref="L79:M79"/>
    <mergeCell ref="Q28:U28"/>
    <mergeCell ref="W28:X28"/>
    <mergeCell ref="R61:S61"/>
    <mergeCell ref="Q63:U63"/>
    <mergeCell ref="W63:X63"/>
    <mergeCell ref="J41:N41"/>
    <mergeCell ref="J42:K42"/>
    <mergeCell ref="J35:K35"/>
    <mergeCell ref="M35:N35"/>
    <mergeCell ref="J53:K53"/>
    <mergeCell ref="J54:K54"/>
    <mergeCell ref="J55:K55"/>
    <mergeCell ref="J56:K56"/>
    <mergeCell ref="J31:K31"/>
    <mergeCell ref="M31:N31"/>
    <mergeCell ref="C48:D48"/>
    <mergeCell ref="H12:J12"/>
    <mergeCell ref="M12:N12"/>
    <mergeCell ref="C63:D63"/>
    <mergeCell ref="F63:J63"/>
    <mergeCell ref="L63:M63"/>
    <mergeCell ref="A60:O60"/>
    <mergeCell ref="C50:F50"/>
    <mergeCell ref="J51:K51"/>
    <mergeCell ref="J52:K52"/>
    <mergeCell ref="J50:N50"/>
    <mergeCell ref="C28:F28"/>
    <mergeCell ref="J28:N28"/>
    <mergeCell ref="C29:F29"/>
    <mergeCell ref="M29:N29"/>
    <mergeCell ref="J30:K30"/>
    <mergeCell ref="C62:D62"/>
    <mergeCell ref="F62:J62"/>
    <mergeCell ref="J47:K47"/>
    <mergeCell ref="A1:O1"/>
    <mergeCell ref="B2:N2"/>
    <mergeCell ref="C3:M3"/>
    <mergeCell ref="B5:C5"/>
    <mergeCell ref="H5:J5"/>
    <mergeCell ref="M5:N5"/>
    <mergeCell ref="D5:E5"/>
    <mergeCell ref="B4:C4"/>
    <mergeCell ref="D4:E4"/>
    <mergeCell ref="B6:C6"/>
    <mergeCell ref="H6:J6"/>
    <mergeCell ref="M6:N6"/>
    <mergeCell ref="AE2:AG2"/>
    <mergeCell ref="Q11:V11"/>
    <mergeCell ref="B7:C7"/>
    <mergeCell ref="H7:J7"/>
    <mergeCell ref="M7:N7"/>
    <mergeCell ref="B9:K9"/>
    <mergeCell ref="L9:N9"/>
    <mergeCell ref="B10:K11"/>
    <mergeCell ref="M10:N10"/>
    <mergeCell ref="D6:E6"/>
    <mergeCell ref="D7:E7"/>
    <mergeCell ref="Q12:V12"/>
    <mergeCell ref="W12:AA12"/>
    <mergeCell ref="AF12:AH12"/>
    <mergeCell ref="F85:G85"/>
    <mergeCell ref="F86:G86"/>
    <mergeCell ref="J36:K36"/>
    <mergeCell ref="M36:N36"/>
    <mergeCell ref="M30:N30"/>
    <mergeCell ref="J32:K32"/>
    <mergeCell ref="M32:N32"/>
    <mergeCell ref="J33:K33"/>
    <mergeCell ref="M33:N33"/>
    <mergeCell ref="J34:K34"/>
    <mergeCell ref="M34:N34"/>
    <mergeCell ref="H69:J69"/>
    <mergeCell ref="H67:J67"/>
    <mergeCell ref="H64:J64"/>
    <mergeCell ref="H65:J65"/>
    <mergeCell ref="H66:J66"/>
    <mergeCell ref="F83:G83"/>
    <mergeCell ref="F84:G84"/>
    <mergeCell ref="J44:K44"/>
    <mergeCell ref="J45:K45"/>
    <mergeCell ref="J46:K46"/>
    <mergeCell ref="F87:G87"/>
    <mergeCell ref="F80:G80"/>
    <mergeCell ref="AF19:AH19"/>
    <mergeCell ref="L62:M62"/>
    <mergeCell ref="H70:J70"/>
    <mergeCell ref="H71:J71"/>
    <mergeCell ref="L71:M71"/>
    <mergeCell ref="H72:J72"/>
    <mergeCell ref="H73:J73"/>
    <mergeCell ref="L82:M82"/>
    <mergeCell ref="L83:M84"/>
    <mergeCell ref="H75:J75"/>
    <mergeCell ref="H74:J74"/>
    <mergeCell ref="F81:G81"/>
    <mergeCell ref="H68:J68"/>
    <mergeCell ref="F82:G82"/>
  </mergeCells>
  <conditionalFormatting sqref="B14:B25">
    <cfRule type="expression" dxfId="147" priority="9" stopIfTrue="1">
      <formula>AND(ISTEXT($C14), $D14 = "USA", $B14="")</formula>
    </cfRule>
  </conditionalFormatting>
  <conditionalFormatting sqref="C31:C37">
    <cfRule type="expression" dxfId="146" priority="1" stopIfTrue="1">
      <formula>AND(ISBLANK(C31), ISTEXT(E31))</formula>
    </cfRule>
  </conditionalFormatting>
  <conditionalFormatting sqref="D14:D26">
    <cfRule type="expression" dxfId="145" priority="45" stopIfTrue="1">
      <formula>AND(ISTEXT($C14), ISBLANK($D14))</formula>
    </cfRule>
  </conditionalFormatting>
  <conditionalFormatting sqref="E14:E25">
    <cfRule type="expression" dxfId="144" priority="10">
      <formula>AND(ISTEXT($C14), ISBLANK($E14), OR($D14="USA", $D14="Australia", $D14="Canada"))</formula>
    </cfRule>
  </conditionalFormatting>
  <conditionalFormatting sqref="F14:F26">
    <cfRule type="expression" dxfId="143" priority="2">
      <formula>AND(ISTEXT($D14), ISBLANK($F14))</formula>
    </cfRule>
    <cfRule type="expression" dxfId="142" priority="38" stopIfTrue="1">
      <formula>AND(ISTEXT($C14), ISBLANK($F14))</formula>
    </cfRule>
  </conditionalFormatting>
  <conditionalFormatting sqref="F68:F74">
    <cfRule type="expression" dxfId="141" priority="14" stopIfTrue="1">
      <formula>AND($G68&gt;0,  ISBLANK($F68))</formula>
    </cfRule>
    <cfRule type="expression" dxfId="140" priority="25" stopIfTrue="1">
      <formula>AND(ISTEXT(B68), ISBLANK(F68))</formula>
    </cfRule>
  </conditionalFormatting>
  <conditionalFormatting sqref="G5">
    <cfRule type="expression" dxfId="139" priority="23">
      <formula>$C$9="Film Production"</formula>
    </cfRule>
    <cfRule type="expression" dxfId="138" priority="24" stopIfTrue="1">
      <formula>AND(ISTEXT($C$10), ISBLANK($E5))</formula>
    </cfRule>
  </conditionalFormatting>
  <conditionalFormatting sqref="G14:K25 M14:N25">
    <cfRule type="expression" dxfId="137" priority="5" stopIfTrue="1">
      <formula>$F14="EV Charging Station"</formula>
    </cfRule>
  </conditionalFormatting>
  <conditionalFormatting sqref="H65:H74">
    <cfRule type="expression" dxfId="136" priority="6" stopIfTrue="1">
      <formula>AND($G65&gt;0,  ISBLANK($H65))</formula>
    </cfRule>
  </conditionalFormatting>
  <conditionalFormatting sqref="H14:I25">
    <cfRule type="expression" dxfId="135" priority="3">
      <formula>AND(ISBLANK($J14), $G14&gt;0)</formula>
    </cfRule>
  </conditionalFormatting>
  <conditionalFormatting sqref="K14:K26">
    <cfRule type="expression" dxfId="134" priority="16" stopIfTrue="1">
      <formula>AND(ISTEXT(F14), ISBLANK(K14), J14&lt;&gt;"None")</formula>
    </cfRule>
  </conditionalFormatting>
  <conditionalFormatting sqref="M43:M47">
    <cfRule type="expression" dxfId="133" priority="17">
      <formula>AND($D42&gt;0, ISBLANK($E42))</formula>
    </cfRule>
  </conditionalFormatting>
  <conditionalFormatting sqref="M48">
    <cfRule type="expression" dxfId="132" priority="210">
      <formula>AND($D46&gt;0, ISBLANK($E46))</formula>
    </cfRule>
  </conditionalFormatting>
  <conditionalFormatting sqref="M65">
    <cfRule type="expression" dxfId="131" priority="15" stopIfTrue="1">
      <formula>AND($M$64&gt;0,  ISBLANK($M$65))</formula>
    </cfRule>
  </conditionalFormatting>
  <conditionalFormatting sqref="M75">
    <cfRule type="expression" dxfId="130" priority="4" stopIfTrue="1">
      <formula>AND($M$64&gt;0,  ISBLANK($M$65))</formula>
    </cfRule>
  </conditionalFormatting>
  <conditionalFormatting sqref="M14:N25">
    <cfRule type="expression" dxfId="129" priority="8">
      <formula>$K14="None"</formula>
    </cfRule>
    <cfRule type="expression" dxfId="128" priority="29">
      <formula>$K14="Electric Heating"</formula>
    </cfRule>
  </conditionalFormatting>
  <conditionalFormatting sqref="R61:S61">
    <cfRule type="cellIs" dxfId="127" priority="21" stopIfTrue="1" operator="equal">
      <formula>"Data Input Error"</formula>
    </cfRule>
  </conditionalFormatting>
  <conditionalFormatting sqref="R10:T10">
    <cfRule type="cellIs" dxfId="126" priority="22" stopIfTrue="1" operator="equal">
      <formula>"Data Input Error"</formula>
    </cfRule>
  </conditionalFormatting>
  <dataValidations xWindow="984" yWindow="420" count="27">
    <dataValidation type="list" allowBlank="1" showInputMessage="1" showErrorMessage="1" sqref="C48 C38:C46" xr:uid="{93084885-DBC2-4986-9721-1AD839CD6BEE}">
      <formula1>RoomTypes</formula1>
    </dataValidation>
    <dataValidation type="list" allowBlank="1" showInputMessage="1" showErrorMessage="1" sqref="E31:E46 E48" xr:uid="{44DD99B1-D0E2-4683-8387-8E71E3CFCE6D}">
      <formula1>IF($D31="USA", States, IF($D31 = "Canada", CanProv, IF($D31 = "Australia", AusStates,NA)))</formula1>
    </dataValidation>
    <dataValidation type="list" allowBlank="1" showInputMessage="1" showErrorMessage="1" sqref="D31:D46 D48" xr:uid="{47B88ED5-B65D-4D72-ADBD-7417AAFEA697}">
      <formula1>Countries</formula1>
    </dataValidation>
    <dataValidation type="list" allowBlank="1" showInputMessage="1" showErrorMessage="1" error="Please select a value from the dropdown list" prompt="Select the location country from the dropdown list" sqref="D14:D26" xr:uid="{E28FE3ED-4894-4BD8-A091-9045D7A121AA}">
      <formula1>Countries</formula1>
    </dataValidation>
    <dataValidation type="list" allowBlank="1" showInputMessage="1" showErrorMessage="1" error="please select a value from the list" prompt="Select the state or province from the dropdown list (USA, Canada and Australia only)" sqref="E14:E26" xr:uid="{CA049431-E046-4D2C-8502-CA07DC92A358}">
      <formula1>IF($D14="USA", States, IF($D14 = "Canada", CanProv, IF($D14 = "Australia", AusStates,NA)))</formula1>
    </dataValidation>
    <dataValidation type="list" allowBlank="1" showInputMessage="1" showErrorMessage="1" error="Please select a value from the list" prompt="Select a location type from the dropdown list" sqref="F15:F26" xr:uid="{AF7C27D3-5092-41C0-B977-27375D4DA77C}">
      <formula1>EventTypes</formula1>
    </dataValidation>
    <dataValidation type="list" operator="greaterThan" allowBlank="1" showInputMessage="1" showErrorMessage="1" error="Please select a value from the list" prompt="Select the units for the amount of fuel used from the dropdown list" sqref="N14:N26" xr:uid="{11D756FD-D885-4393-86FF-9523DA061B95}">
      <formula1>IF($K14="Natural Gas", NG_Units, FO_Units)</formula1>
    </dataValidation>
    <dataValidation type="list" allowBlank="1" showInputMessage="1" showErrorMessage="1" error="Pleaseselect a value from the list" prompt="Select a fuel type from the list" sqref="F68:F74" xr:uid="{49950FEC-1420-493B-A4E5-9BF9B8BBAF2E}">
      <formula1>IF($L68="Vehicle", VehicleFuels, EquipmentFuels)</formula1>
    </dataValidation>
    <dataValidation type="list" allowBlank="1" showInputMessage="1" showErrorMessage="1" sqref="H65:J74" xr:uid="{A8A1702B-EBAD-46CA-88D3-DF8629CCA6FA}">
      <formula1>IF($F65="CNG",Fuel_UnitsCNG,IF($F65="Propane",Fuel_UnitsPropane,IF($F65="Butane",Fuel_UnitsButane,Fuel_Units)))</formula1>
    </dataValidation>
    <dataValidation allowBlank="1" showInputMessage="1" showErrorMessage="1" error="Pleaseselect a value from the list" prompt="Select a fuel type from the list" sqref="F65:F67" xr:uid="{24E5CE61-2B04-4535-86FB-DBE4C2FA7E45}"/>
    <dataValidation type="list" allowBlank="1" showInputMessage="1" showErrorMessage="1" sqref="D4:E4" xr:uid="{6C8BB6A3-C4A8-48B3-B067-56142BE5B6D8}">
      <formula1>"Film Production, TV Production"</formula1>
    </dataValidation>
    <dataValidation type="list" allowBlank="1" showInputMessage="1" showErrorMessage="1" prompt="Select the units for the amount of food donated" sqref="M43" xr:uid="{7FFE363D-3AD7-44DD-A26A-39668B8567AB}">
      <formula1>WasteWeight</formula1>
    </dataValidation>
    <dataValidation type="decimal" operator="greaterThanOrEqual" allowBlank="1" showErrorMessage="1" prompt="Enter the total cost of the containers" sqref="I81:I87" xr:uid="{CF6C54CA-3EAE-4928-A75B-BBB97834F312}">
      <formula1>0</formula1>
    </dataValidation>
    <dataValidation type="whole" operator="greaterThanOrEqual" allowBlank="1" showErrorMessage="1" prompt="Enter the number of water bottle containers used for the production" sqref="H81:H87" xr:uid="{19F5A30D-97C4-4FA2-8F6D-679C7A15B949}">
      <formula1>0</formula1>
    </dataValidation>
    <dataValidation type="list" allowBlank="1" showInputMessage="1" showErrorMessage="1" error="Please select a value from the dropdown list" prompt="Select the type of fuel from the dropdown list" sqref="K26" xr:uid="{73D967B2-FCA5-432D-AAEC-CC107BDAE996}">
      <formula1>"Natural Gas, Fuel Oil, None"</formula1>
    </dataValidation>
    <dataValidation type="list" allowBlank="1" showInputMessage="1" showErrorMessage="1" error="Please enter a valid date" prompt="Select the Heating Fuel Type from the Dropdown" sqref="K26" xr:uid="{D6B2011C-CE98-40C9-8367-601FE0B4BD33}">
      <formula1>"Natural Gas, Fuel Oil, None"</formula1>
    </dataValidation>
    <dataValidation allowBlank="1" showInputMessage="1" showErrorMessage="1" prompt="Enter the units of the donation (e.g., &quot;bins&quot;, &quot;bags&quot;)" sqref="M44:M49" xr:uid="{55809043-776C-435C-B147-0AD5BA665DF5}"/>
    <dataValidation type="whole" allowBlank="1" showInputMessage="1" showErrorMessage="1" prompt="Enter the zip code (USA)" sqref="B14" xr:uid="{13DFB39F-F963-4B42-B5CC-96A9423368FF}">
      <formula1>1</formula1>
      <formula2>99999</formula2>
    </dataValidation>
    <dataValidation type="decimal" operator="greaterThanOrEqual" allowBlank="1" showInputMessage="1" showErrorMessage="1" error="please enter a number" sqref="D65:D75 G65:G75 L14:M25 L43:L47 G14:G25 F31:F46 N43:N47 L31:L39 M65:M66" xr:uid="{82DE5A95-F892-4FA0-825B-1DFCC07DC496}">
      <formula1>0</formula1>
    </dataValidation>
    <dataValidation type="whole" operator="greaterThanOrEqual" allowBlank="1" showInputMessage="1" showErrorMessage="1" error="please enter a number" sqref="H52 F52:F56 N52:N56 H54 K5:K6 D7:E7 F58 D58" xr:uid="{FB18C344-48A1-484A-864E-DF31BF9CCDE8}">
      <formula1>0</formula1>
    </dataValidation>
    <dataValidation type="date" allowBlank="1" showInputMessage="1" showErrorMessage="1" error="please enter a date" sqref="H14:I25" xr:uid="{F4AF1456-8916-42EA-A7B9-D2336CCF9A7B}">
      <formula1>32874</formula1>
      <formula2>55153</formula2>
    </dataValidation>
    <dataValidation type="list" allowBlank="1" showInputMessage="1" showErrorMessage="1" error="Please select a value from the dropdown list" prompt="Select the type of fuel from the dropdown list" sqref="K14:K25" xr:uid="{F4FAA5CB-EF0A-4085-9CED-CD3D7474A41B}">
      <formula1>"Natural Gas, Fuel Oil, None, Electric Heating"</formula1>
    </dataValidation>
    <dataValidation type="list" allowBlank="1" showInputMessage="1" showErrorMessage="1" error="Please enter a valid date" prompt="Select the Heating Fuel Type from the Dropdown" sqref="K14:K25" xr:uid="{B8B7242B-C92B-44E7-90B3-C715DF06C015}">
      <formula1>"Natural Gas, Fuel Oil, Electric Heating, None"</formula1>
    </dataValidation>
    <dataValidation type="date" operator="greaterThanOrEqual" allowBlank="1" showInputMessage="1" showErrorMessage="1" error="please enter a date" sqref="G6:G7" xr:uid="{0A68EF14-4D62-41C8-895D-8023F63413C8}">
      <formula1>36526</formula1>
    </dataValidation>
    <dataValidation type="list" allowBlank="1" showInputMessage="1" showErrorMessage="1" error="Please select a value from the list" prompt="Select a location type from the dropdown list" sqref="F14" xr:uid="{5FCD75E3-0800-4351-BF0D-B6AF29DCFFF1}">
      <formula1>EventTypesEV</formula1>
    </dataValidation>
    <dataValidation type="list" allowBlank="1" showInputMessage="1" showErrorMessage="1" error="Please select a room type from the list" prompt="Select a type of room from the dropdown list" sqref="C31:C37" xr:uid="{0A7A9F7C-3357-4867-A60D-E5838F4FB57B}">
      <formula1>RoomTypes</formula1>
    </dataValidation>
    <dataValidation type="list" allowBlank="1" showInputMessage="1" showErrorMessage="1" sqref="D52:D56" xr:uid="{3600435D-5782-468A-8045-43CE4E2A1EC6}">
      <formula1>$AK$50:$AK$55</formula1>
    </dataValidation>
  </dataValidations>
  <hyperlinks>
    <hyperlink ref="Z42" r:id="rId1" display="http://www.faswva.org/action/donate/73.html" xr:uid="{83E4407F-B987-4407-B7D3-69F5CABF1FEC}"/>
  </hyperlinks>
  <pageMargins left="0.7" right="0.7" top="0.75" bottom="0.75" header="0.3" footer="0.3"/>
  <pageSetup orientation="portrait" horizontalDpi="1200" verticalDpi="1200" r:id="rId2"/>
  <drawing r:id="rId3"/>
  <extLst>
    <ext xmlns:x14="http://schemas.microsoft.com/office/spreadsheetml/2009/9/main" uri="{CCE6A557-97BC-4b89-ADB6-D9C93CAAB3DF}">
      <x14:dataValidations xmlns:xm="http://schemas.microsoft.com/office/excel/2006/main" xWindow="984" yWindow="420" count="4">
        <x14:dataValidation type="list" allowBlank="1" showInputMessage="1" showErrorMessage="1" prompt="Select the type of TV production or film category" xr:uid="{C7D1FBCC-D56D-40B6-A440-EDD03528AE30}">
          <x14:formula1>
            <xm:f>IF(D4="Film Production",Categories!$A$2:$A$10,IF(D4="TV Production",Categories!$B$2:$B$17))</xm:f>
          </x14:formula1>
          <xm:sqref>G5</xm:sqref>
        </x14:dataValidation>
        <x14:dataValidation type="list" allowBlank="1" showInputMessage="1" showErrorMessage="1" xr:uid="{181566B5-EA91-4272-9285-B82B771E9C08}">
          <x14:formula1>
            <xm:f>Categories!$C$2:$C$15</xm:f>
          </x14:formula1>
          <xm:sqref>M5:N5</xm:sqref>
        </x14:dataValidation>
        <x14:dataValidation type="list" allowBlank="1" showInputMessage="1" showErrorMessage="1" xr:uid="{4A9CC7D9-CB72-4A0E-8867-C6774703A4C1}">
          <x14:formula1>
            <xm:f>Lookups!$AN$34:$AN$37</xm:f>
          </x14:formula1>
          <xm:sqref>C52:C56</xm:sqref>
        </x14:dataValidation>
        <x14:dataValidation type="list" errorStyle="warning" allowBlank="1" showInputMessage="1" showErrorMessage="1" error="please select a value from the list or enter a different currency" xr:uid="{25C0F881-6340-4451-9118-50D661115FED}">
          <x14:formula1>
            <xm:f>Lookups!$AY$2:$AY$23</xm:f>
          </x14:formula1>
          <xm:sqref>M69 D81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Y239"/>
  <sheetViews>
    <sheetView topLeftCell="AF1" workbookViewId="0">
      <selection activeCell="AN10" sqref="AN10"/>
    </sheetView>
  </sheetViews>
  <sheetFormatPr defaultColWidth="10.453125" defaultRowHeight="12.75" customHeight="1"/>
  <cols>
    <col min="1" max="2" width="13.1796875" style="4" customWidth="1"/>
    <col min="3" max="3" width="10.453125" style="4"/>
    <col min="4" max="5" width="14.54296875" style="4" customWidth="1"/>
    <col min="6" max="6" width="10.453125" style="4"/>
    <col min="7" max="7" width="12.453125" style="4" bestFit="1" customWidth="1"/>
    <col min="8" max="8" width="28.1796875" style="4" bestFit="1" customWidth="1"/>
    <col min="9" max="9" width="17.453125" style="4" customWidth="1"/>
    <col min="10" max="10" width="10.453125" style="4"/>
    <col min="11" max="11" width="21.453125" style="4" customWidth="1"/>
    <col min="12" max="12" width="17.453125" style="4" customWidth="1"/>
    <col min="13" max="13" width="20.54296875" style="4" customWidth="1"/>
    <col min="14" max="14" width="19.453125" style="4" customWidth="1"/>
    <col min="15" max="15" width="24.54296875" style="4" customWidth="1"/>
    <col min="16" max="16" width="10.54296875" style="4" bestFit="1" customWidth="1"/>
    <col min="17" max="17" width="15.453125" style="4" bestFit="1" customWidth="1"/>
    <col min="18" max="18" width="12" style="4" customWidth="1"/>
    <col min="19" max="19" width="12.81640625" style="4" customWidth="1"/>
    <col min="20" max="21" width="12.453125" style="4" customWidth="1"/>
    <col min="22" max="23" width="17.1796875" style="4" customWidth="1"/>
    <col min="24" max="24" width="12.453125" style="4" customWidth="1"/>
    <col min="25" max="25" width="17.453125" style="4" customWidth="1"/>
    <col min="26" max="26" width="15.453125" style="4" customWidth="1"/>
    <col min="27" max="28" width="10.453125" style="4"/>
    <col min="29" max="33" width="21" style="4" customWidth="1"/>
    <col min="34" max="34" width="11.1796875" style="4" customWidth="1"/>
    <col min="35" max="35" width="10.453125" style="4"/>
    <col min="36" max="36" width="16.81640625" style="4" customWidth="1"/>
    <col min="37" max="37" width="26.54296875" style="4" bestFit="1" customWidth="1"/>
    <col min="38" max="38" width="10.453125" style="4"/>
    <col min="39" max="39" width="31.81640625" style="4" customWidth="1"/>
    <col min="40" max="40" width="53.453125" style="4" customWidth="1"/>
    <col min="41" max="41" width="12.54296875" style="4" customWidth="1"/>
    <col min="42" max="42" width="25.453125" style="4" customWidth="1"/>
    <col min="43" max="43" width="12.453125" style="4" customWidth="1"/>
    <col min="44" max="44" width="18.54296875" style="4" customWidth="1"/>
    <col min="45" max="45" width="17.453125" style="4" customWidth="1"/>
    <col min="46" max="46" width="19.453125" style="4" customWidth="1"/>
    <col min="47" max="47" width="16.54296875" style="4" customWidth="1"/>
    <col min="48" max="50" width="10.453125" style="4"/>
    <col min="51" max="51" width="9.81640625" style="143" customWidth="1"/>
    <col min="52" max="16384" width="10.453125" style="4"/>
  </cols>
  <sheetData>
    <row r="1" spans="1:51" s="5" customFormat="1" ht="13">
      <c r="A1" s="5" t="s">
        <v>35</v>
      </c>
      <c r="B1" s="5" t="s">
        <v>243</v>
      </c>
      <c r="C1" s="5" t="s">
        <v>36</v>
      </c>
      <c r="D1" s="5" t="s">
        <v>233</v>
      </c>
      <c r="E1" s="5" t="s">
        <v>247</v>
      </c>
      <c r="F1" s="5" t="s">
        <v>234</v>
      </c>
      <c r="G1" s="5" t="s">
        <v>248</v>
      </c>
      <c r="H1" s="5" t="s">
        <v>37</v>
      </c>
      <c r="I1" s="5" t="s">
        <v>249</v>
      </c>
      <c r="J1" s="5" t="s">
        <v>38</v>
      </c>
      <c r="K1" s="5" t="s">
        <v>39</v>
      </c>
      <c r="L1" s="5" t="s">
        <v>289</v>
      </c>
      <c r="M1" s="5" t="s">
        <v>279</v>
      </c>
      <c r="N1" s="5" t="s">
        <v>284</v>
      </c>
      <c r="O1" s="5" t="s">
        <v>40</v>
      </c>
      <c r="P1" s="5" t="s">
        <v>41</v>
      </c>
      <c r="Q1" s="5" t="s">
        <v>315</v>
      </c>
      <c r="R1" s="5" t="s">
        <v>316</v>
      </c>
      <c r="S1" s="5" t="s">
        <v>42</v>
      </c>
      <c r="T1" s="5" t="s">
        <v>43</v>
      </c>
      <c r="U1" s="279" t="s">
        <v>306</v>
      </c>
      <c r="V1" s="5" t="s">
        <v>516</v>
      </c>
      <c r="W1" s="279" t="s">
        <v>517</v>
      </c>
      <c r="X1" s="5" t="s">
        <v>44</v>
      </c>
      <c r="Y1" s="5" t="s">
        <v>45</v>
      </c>
      <c r="Z1" s="5" t="s">
        <v>46</v>
      </c>
      <c r="AA1" s="5" t="s">
        <v>47</v>
      </c>
      <c r="AC1" s="5" t="s">
        <v>48</v>
      </c>
      <c r="AD1" s="5" t="s">
        <v>525</v>
      </c>
      <c r="AE1" s="5" t="s">
        <v>2</v>
      </c>
      <c r="AF1" s="5" t="s">
        <v>7</v>
      </c>
      <c r="AG1" s="5" t="s">
        <v>10</v>
      </c>
      <c r="AH1" s="5" t="s">
        <v>49</v>
      </c>
      <c r="AI1" s="5" t="s">
        <v>50</v>
      </c>
      <c r="AJ1" s="5" t="s">
        <v>51</v>
      </c>
      <c r="AK1" s="5" t="s">
        <v>272</v>
      </c>
      <c r="AL1" s="96">
        <f>IF(ISBLANK('1-Production Info'!B21), 1, '1-Production Info'!B21)</f>
        <v>1</v>
      </c>
      <c r="AM1" s="514" t="s">
        <v>686</v>
      </c>
      <c r="AN1" s="515" t="s">
        <v>760</v>
      </c>
      <c r="AO1" s="524" t="s">
        <v>772</v>
      </c>
      <c r="AP1" s="279" t="s">
        <v>711</v>
      </c>
      <c r="AQ1" s="279" t="s">
        <v>752</v>
      </c>
      <c r="AR1" s="279" t="s">
        <v>755</v>
      </c>
      <c r="AS1" s="279" t="s">
        <v>756</v>
      </c>
      <c r="AT1" s="279" t="s">
        <v>758</v>
      </c>
      <c r="AU1" s="279" t="s">
        <v>789</v>
      </c>
      <c r="AV1" s="279" t="s">
        <v>896</v>
      </c>
      <c r="AW1" s="279" t="s">
        <v>1639</v>
      </c>
      <c r="AY1" s="279" t="s">
        <v>1616</v>
      </c>
    </row>
    <row r="2" spans="1:51" ht="15.75" customHeight="1">
      <c r="A2" s="4" t="s">
        <v>52</v>
      </c>
      <c r="B2" s="4">
        <v>1</v>
      </c>
      <c r="C2" s="4" t="s">
        <v>53</v>
      </c>
      <c r="D2" s="4" t="s">
        <v>231</v>
      </c>
      <c r="E2" s="478">
        <v>1</v>
      </c>
      <c r="F2" s="4" t="s">
        <v>236</v>
      </c>
      <c r="G2" s="4">
        <v>1</v>
      </c>
      <c r="H2" s="4" t="s">
        <v>299</v>
      </c>
      <c r="I2" s="4" t="s">
        <v>250</v>
      </c>
      <c r="J2" s="4" t="s">
        <v>54</v>
      </c>
      <c r="K2" s="4" t="s">
        <v>236</v>
      </c>
      <c r="L2" s="4">
        <v>1</v>
      </c>
      <c r="M2" s="97" t="s">
        <v>417</v>
      </c>
      <c r="N2" s="97" t="s">
        <v>417</v>
      </c>
      <c r="O2" s="8" t="s">
        <v>213</v>
      </c>
      <c r="P2" s="98" t="s">
        <v>333</v>
      </c>
      <c r="Q2" s="8" t="s">
        <v>318</v>
      </c>
      <c r="R2" s="8" t="s">
        <v>323</v>
      </c>
      <c r="S2" s="4" t="s">
        <v>55</v>
      </c>
      <c r="T2" s="4" t="s">
        <v>55</v>
      </c>
      <c r="U2" s="4">
        <v>1</v>
      </c>
      <c r="V2" s="4" t="s">
        <v>518</v>
      </c>
      <c r="W2" s="4">
        <v>1</v>
      </c>
      <c r="X2" s="4" t="s">
        <v>56</v>
      </c>
      <c r="Y2" s="4" t="s">
        <v>456</v>
      </c>
      <c r="Z2" s="4" t="s">
        <v>471</v>
      </c>
      <c r="AA2" s="4" t="s">
        <v>70</v>
      </c>
      <c r="AC2" s="4" t="s">
        <v>58</v>
      </c>
      <c r="AD2" s="339" t="s">
        <v>707</v>
      </c>
      <c r="AE2" s="141" t="s">
        <v>3</v>
      </c>
      <c r="AF2" s="141" t="s">
        <v>8</v>
      </c>
      <c r="AG2" s="141" t="s">
        <v>11</v>
      </c>
      <c r="AH2" s="4" t="s">
        <v>59</v>
      </c>
      <c r="AI2" s="4" t="s">
        <v>60</v>
      </c>
      <c r="AJ2" s="4" t="s">
        <v>61</v>
      </c>
      <c r="AK2" s="4" t="s">
        <v>1013</v>
      </c>
      <c r="AL2" s="96">
        <f>IF(ISBLANK('1-Production Info'!B22), 1, '1-Production Info'!B22)</f>
        <v>1</v>
      </c>
      <c r="AM2" s="339" t="s">
        <v>680</v>
      </c>
      <c r="AN2" s="516">
        <f>AQ23</f>
        <v>450</v>
      </c>
      <c r="AO2" s="513">
        <f>45/2000</f>
        <v>2.2499999999999999E-2</v>
      </c>
      <c r="AP2" s="348" t="s">
        <v>707</v>
      </c>
      <c r="AQ2" s="142" t="s">
        <v>753</v>
      </c>
      <c r="AR2" s="26">
        <v>1</v>
      </c>
      <c r="AS2" s="143" t="s">
        <v>757</v>
      </c>
      <c r="AT2" s="4">
        <v>1</v>
      </c>
      <c r="AU2" s="143" t="s">
        <v>790</v>
      </c>
      <c r="AV2" s="143" t="s">
        <v>712</v>
      </c>
      <c r="AY2" s="143" t="s">
        <v>1617</v>
      </c>
    </row>
    <row r="3" spans="1:51" ht="15.75" customHeight="1">
      <c r="A3" s="4" t="s">
        <v>74</v>
      </c>
      <c r="B3" s="5">
        <v>10.7639104</v>
      </c>
      <c r="C3" s="4" t="s">
        <v>63</v>
      </c>
      <c r="D3" s="4" t="s">
        <v>232</v>
      </c>
      <c r="E3" s="478">
        <f>1/0.028317</f>
        <v>35.314475403467881</v>
      </c>
      <c r="F3" s="4" t="s">
        <v>237</v>
      </c>
      <c r="G3" s="4">
        <v>0.26417205199999999</v>
      </c>
      <c r="H3" s="4" t="s">
        <v>425</v>
      </c>
      <c r="I3" s="4" t="s">
        <v>250</v>
      </c>
      <c r="J3" s="4" t="s">
        <v>64</v>
      </c>
      <c r="K3" s="4" t="s">
        <v>237</v>
      </c>
      <c r="L3" s="4">
        <v>0.26417205199999999</v>
      </c>
      <c r="M3" s="97" t="s">
        <v>418</v>
      </c>
      <c r="N3" s="97" t="s">
        <v>418</v>
      </c>
      <c r="O3" s="8" t="s">
        <v>119</v>
      </c>
      <c r="P3" s="98" t="s">
        <v>334</v>
      </c>
      <c r="Q3" s="8" t="s">
        <v>317</v>
      </c>
      <c r="R3" s="8" t="s">
        <v>324</v>
      </c>
      <c r="S3" s="4" t="s">
        <v>68</v>
      </c>
      <c r="T3" s="4" t="s">
        <v>305</v>
      </c>
      <c r="U3" s="4">
        <v>0.62137119200000002</v>
      </c>
      <c r="V3" s="4" t="s">
        <v>305</v>
      </c>
      <c r="W3" s="4">
        <v>0.62137119200000002</v>
      </c>
      <c r="X3" s="4" t="s">
        <v>69</v>
      </c>
      <c r="Y3" s="4" t="s">
        <v>452</v>
      </c>
      <c r="Z3" s="4" t="s">
        <v>472</v>
      </c>
      <c r="AA3" s="4" t="s">
        <v>387</v>
      </c>
      <c r="AC3" s="4" t="s">
        <v>71</v>
      </c>
      <c r="AD3" s="339" t="s">
        <v>708</v>
      </c>
      <c r="AE3" s="141" t="s">
        <v>4</v>
      </c>
      <c r="AF3" s="141" t="s">
        <v>9</v>
      </c>
      <c r="AG3" s="141" t="s">
        <v>12</v>
      </c>
      <c r="AH3" s="4" t="s">
        <v>72</v>
      </c>
      <c r="AI3" s="4" t="s">
        <v>66</v>
      </c>
      <c r="AJ3" s="4" t="s">
        <v>73</v>
      </c>
      <c r="AK3" s="4" t="s">
        <v>1013</v>
      </c>
      <c r="AL3" s="96">
        <f>IF(ISBLANK('1-Production Info'!B23), 1, '1-Production Info'!B23)</f>
        <v>1</v>
      </c>
      <c r="AM3" s="339" t="s">
        <v>781</v>
      </c>
      <c r="AN3" s="516">
        <f t="shared" ref="AN3:AN9" si="0">AQ24</f>
        <v>484</v>
      </c>
      <c r="AO3" s="513">
        <f t="shared" ref="AO3:AO11" si="1">45/2000</f>
        <v>2.2499999999999999E-2</v>
      </c>
      <c r="AP3" s="348" t="s">
        <v>708</v>
      </c>
      <c r="AQ3" s="142" t="s">
        <v>754</v>
      </c>
      <c r="AR3" s="142">
        <f>1/0.453592</f>
        <v>2.2046244201837775</v>
      </c>
      <c r="AS3" s="143" t="s">
        <v>1444</v>
      </c>
      <c r="AT3" s="4">
        <v>0.76455499999999998</v>
      </c>
      <c r="AU3" s="143" t="s">
        <v>786</v>
      </c>
      <c r="AY3" s="143" t="s">
        <v>1618</v>
      </c>
    </row>
    <row r="4" spans="1:51" ht="15.75" customHeight="1">
      <c r="A4" s="4" t="s">
        <v>62</v>
      </c>
      <c r="B4" s="4">
        <v>9</v>
      </c>
      <c r="D4" s="4" t="s">
        <v>235</v>
      </c>
      <c r="E4" s="478">
        <f>1/1028</f>
        <v>9.727626459143969E-4</v>
      </c>
      <c r="F4" s="4" t="s">
        <v>235</v>
      </c>
      <c r="G4" s="4">
        <f>1/138698</f>
        <v>7.2099092993410139E-6</v>
      </c>
      <c r="H4" s="4" t="s">
        <v>294</v>
      </c>
      <c r="I4" s="4" t="s">
        <v>250</v>
      </c>
      <c r="J4" s="4" t="s">
        <v>75</v>
      </c>
      <c r="K4" s="4" t="s">
        <v>290</v>
      </c>
      <c r="L4" s="4">
        <f>1/134.71</f>
        <v>7.4233538712790434E-3</v>
      </c>
      <c r="M4" s="97" t="s">
        <v>420</v>
      </c>
      <c r="N4" s="97" t="s">
        <v>416</v>
      </c>
      <c r="O4" s="8" t="s">
        <v>88</v>
      </c>
      <c r="P4" s="98" t="s">
        <v>335</v>
      </c>
      <c r="Q4" s="8" t="s">
        <v>321</v>
      </c>
      <c r="R4" s="8" t="s">
        <v>325</v>
      </c>
      <c r="U4" s="295"/>
      <c r="V4" s="4" t="s">
        <v>519</v>
      </c>
      <c r="W4">
        <v>1.1516</v>
      </c>
      <c r="X4" s="4" t="s">
        <v>76</v>
      </c>
      <c r="Y4" s="4" t="s">
        <v>453</v>
      </c>
      <c r="Z4" s="4" t="s">
        <v>473</v>
      </c>
      <c r="AA4" s="4" t="s">
        <v>57</v>
      </c>
      <c r="AC4" s="4" t="s">
        <v>79</v>
      </c>
      <c r="AD4" s="339" t="s">
        <v>709</v>
      </c>
      <c r="AE4" s="141" t="s">
        <v>5</v>
      </c>
      <c r="AF4" s="141"/>
      <c r="AG4" s="141"/>
      <c r="AJ4" s="4" t="s">
        <v>80</v>
      </c>
      <c r="AK4" s="4" t="s">
        <v>1018</v>
      </c>
      <c r="AL4" s="96">
        <f>IF(ISBLANK('1-Production Info'!B24), 1, '1-Production Info'!B24)</f>
        <v>1</v>
      </c>
      <c r="AM4" s="339" t="s">
        <v>782</v>
      </c>
      <c r="AN4" s="516">
        <f t="shared" si="0"/>
        <v>50.566649999999996</v>
      </c>
      <c r="AO4" s="513">
        <f t="shared" si="1"/>
        <v>2.2499999999999999E-2</v>
      </c>
      <c r="AP4" s="348" t="s">
        <v>969</v>
      </c>
      <c r="AQ4" s="142" t="s">
        <v>78</v>
      </c>
      <c r="AR4" s="26">
        <f>2000</f>
        <v>2000</v>
      </c>
      <c r="AS4" s="143" t="s">
        <v>1779</v>
      </c>
      <c r="AT4" s="4">
        <v>1.30795E-3</v>
      </c>
      <c r="AU4" s="143" t="s">
        <v>785</v>
      </c>
      <c r="AY4" s="143" t="s">
        <v>1619</v>
      </c>
    </row>
    <row r="5" spans="1:51" ht="15.75" customHeight="1">
      <c r="A5" s="4" t="s">
        <v>81</v>
      </c>
      <c r="B5" s="5">
        <v>43560</v>
      </c>
      <c r="D5" s="4" t="s">
        <v>238</v>
      </c>
      <c r="E5" s="478">
        <f>1/1.0846</f>
        <v>0.9219988936013277</v>
      </c>
      <c r="F5" s="4" t="s">
        <v>238</v>
      </c>
      <c r="G5" s="4">
        <f>1/146.33</f>
        <v>6.8338686530444882E-3</v>
      </c>
      <c r="H5" s="4" t="s">
        <v>426</v>
      </c>
      <c r="I5" s="4" t="s">
        <v>250</v>
      </c>
      <c r="J5" s="4" t="s">
        <v>82</v>
      </c>
      <c r="M5" s="97" t="s">
        <v>280</v>
      </c>
      <c r="N5" s="97" t="s">
        <v>486</v>
      </c>
      <c r="O5" s="8" t="s">
        <v>104</v>
      </c>
      <c r="P5" s="98" t="s">
        <v>336</v>
      </c>
      <c r="Q5" s="8" t="s">
        <v>410</v>
      </c>
      <c r="R5" s="8" t="s">
        <v>326</v>
      </c>
      <c r="X5" s="4" t="s">
        <v>85</v>
      </c>
      <c r="Y5" s="4" t="s">
        <v>77</v>
      </c>
      <c r="Z5" s="4" t="s">
        <v>474</v>
      </c>
      <c r="AA5" s="4" t="s">
        <v>78</v>
      </c>
      <c r="AC5" s="4" t="s">
        <v>13</v>
      </c>
      <c r="AD5" s="339" t="s">
        <v>710</v>
      </c>
      <c r="AE5" s="141" t="s">
        <v>6</v>
      </c>
      <c r="AF5" s="141"/>
      <c r="AG5" s="141"/>
      <c r="AJ5" s="143" t="s">
        <v>1377</v>
      </c>
      <c r="AK5" s="4" t="s">
        <v>1018</v>
      </c>
      <c r="AL5" s="96">
        <f>IF(ISBLANK('1-Production Info'!B25), 1, '1-Production Info'!B25)</f>
        <v>1</v>
      </c>
      <c r="AM5" s="339" t="s">
        <v>681</v>
      </c>
      <c r="AN5" s="516">
        <f t="shared" si="0"/>
        <v>117.98885</v>
      </c>
      <c r="AO5" s="513">
        <f t="shared" si="1"/>
        <v>2.2499999999999999E-2</v>
      </c>
      <c r="AP5" s="339"/>
      <c r="AQ5" s="142" t="s">
        <v>57</v>
      </c>
      <c r="AR5" s="26">
        <f>1/0.00045359237</f>
        <v>2204.6226218487759</v>
      </c>
      <c r="AS5" s="143" t="s">
        <v>895</v>
      </c>
      <c r="AT5" s="4">
        <f>1/201.974026</f>
        <v>4.9511316866060785E-3</v>
      </c>
      <c r="AY5" s="143" t="s">
        <v>1620</v>
      </c>
    </row>
    <row r="6" spans="1:51" ht="15.75" customHeight="1">
      <c r="D6" s="143" t="s">
        <v>1103</v>
      </c>
      <c r="E6" s="616">
        <f>E5/1000</f>
        <v>9.2199889360132774E-4</v>
      </c>
      <c r="H6" s="4" t="s">
        <v>427</v>
      </c>
      <c r="I6" s="4" t="s">
        <v>250</v>
      </c>
      <c r="K6" s="279" t="s">
        <v>556</v>
      </c>
      <c r="M6" s="97" t="s">
        <v>281</v>
      </c>
      <c r="N6" s="97" t="s">
        <v>87</v>
      </c>
      <c r="O6" s="945" t="s">
        <v>1488</v>
      </c>
      <c r="P6" s="98" t="s">
        <v>337</v>
      </c>
      <c r="Q6" s="8" t="s">
        <v>412</v>
      </c>
      <c r="R6" s="8" t="s">
        <v>327</v>
      </c>
      <c r="X6" s="4" t="s">
        <v>89</v>
      </c>
      <c r="Z6" s="143" t="s">
        <v>627</v>
      </c>
      <c r="AC6" s="4" t="s">
        <v>90</v>
      </c>
      <c r="AD6" s="141" t="s">
        <v>0</v>
      </c>
      <c r="AE6" s="141"/>
      <c r="AF6" s="141"/>
      <c r="AG6" s="141"/>
      <c r="AJ6" s="143" t="s">
        <v>86</v>
      </c>
      <c r="AK6" s="4" t="s">
        <v>1018</v>
      </c>
      <c r="AL6" s="96">
        <f>IF(ISBLANK('1-Production Info'!B26), 1, '1-Production Info'!B26)</f>
        <v>1</v>
      </c>
      <c r="AM6" s="339" t="s">
        <v>682</v>
      </c>
      <c r="AN6" s="516">
        <f t="shared" si="0"/>
        <v>340</v>
      </c>
      <c r="AO6" s="513">
        <f t="shared" si="1"/>
        <v>2.2499999999999999E-2</v>
      </c>
      <c r="AY6" s="143" t="s">
        <v>1621</v>
      </c>
    </row>
    <row r="7" spans="1:51" ht="15.75" customHeight="1">
      <c r="D7" s="143" t="s">
        <v>1104</v>
      </c>
      <c r="E7" s="616">
        <f>E2*100</f>
        <v>100</v>
      </c>
      <c r="H7" s="143" t="s">
        <v>1643</v>
      </c>
      <c r="I7" s="4" t="s">
        <v>250</v>
      </c>
      <c r="K7" s="143" t="s">
        <v>236</v>
      </c>
      <c r="L7" s="4">
        <f>L2</f>
        <v>1</v>
      </c>
      <c r="M7" s="97" t="s">
        <v>282</v>
      </c>
      <c r="N7" s="97" t="s">
        <v>53</v>
      </c>
      <c r="O7" s="945" t="s">
        <v>94</v>
      </c>
      <c r="P7" s="98" t="s">
        <v>338</v>
      </c>
      <c r="Q7" s="8" t="s">
        <v>322</v>
      </c>
      <c r="R7" s="8" t="s">
        <v>328</v>
      </c>
      <c r="Z7" s="143" t="s">
        <v>626</v>
      </c>
      <c r="AC7" s="143" t="s">
        <v>646</v>
      </c>
      <c r="AD7" s="141" t="s">
        <v>1</v>
      </c>
      <c r="AE7" s="141"/>
      <c r="AF7" s="141"/>
      <c r="AG7" s="141"/>
      <c r="AJ7" s="143" t="s">
        <v>1650</v>
      </c>
      <c r="AK7" t="s">
        <v>1009</v>
      </c>
      <c r="AL7" s="96">
        <f>IF(ISBLANK('1-Production Info'!B27), 1, '1-Production Info'!B27)</f>
        <v>1</v>
      </c>
      <c r="AM7" s="339" t="s">
        <v>683</v>
      </c>
      <c r="AN7" s="516">
        <f t="shared" si="0"/>
        <v>484</v>
      </c>
      <c r="AO7" s="513">
        <f t="shared" si="1"/>
        <v>2.2499999999999999E-2</v>
      </c>
      <c r="AP7" s="334"/>
      <c r="AY7" s="143" t="s">
        <v>1622</v>
      </c>
    </row>
    <row r="8" spans="1:51" ht="15.75" customHeight="1">
      <c r="D8" s="143" t="s">
        <v>1105</v>
      </c>
      <c r="E8" s="616">
        <f>E3*100</f>
        <v>3531.4475403467882</v>
      </c>
      <c r="H8" s="4" t="s">
        <v>428</v>
      </c>
      <c r="I8" s="4" t="s">
        <v>250</v>
      </c>
      <c r="K8" s="143" t="s">
        <v>237</v>
      </c>
      <c r="L8" s="666">
        <f>L3</f>
        <v>0.26417205199999999</v>
      </c>
      <c r="M8" s="97" t="s">
        <v>283</v>
      </c>
      <c r="N8" s="97" t="s">
        <v>420</v>
      </c>
      <c r="O8" s="945" t="s">
        <v>97</v>
      </c>
      <c r="P8" s="98" t="s">
        <v>339</v>
      </c>
      <c r="Q8" s="8" t="s">
        <v>385</v>
      </c>
      <c r="R8" s="8" t="s">
        <v>329</v>
      </c>
      <c r="Z8" s="143" t="s">
        <v>628</v>
      </c>
      <c r="AC8" s="4" t="s">
        <v>92</v>
      </c>
      <c r="AD8" s="141" t="s">
        <v>82</v>
      </c>
      <c r="AE8" s="141"/>
      <c r="AF8" s="141"/>
      <c r="AG8" s="141"/>
      <c r="AJ8" s="143" t="s">
        <v>1681</v>
      </c>
      <c r="AL8" s="96">
        <f>IF(ISBLANK('1-Production Info'!B28), 1, '1-Production Info'!B28)</f>
        <v>1</v>
      </c>
      <c r="AM8" s="339" t="s">
        <v>684</v>
      </c>
      <c r="AN8" s="516">
        <f t="shared" si="0"/>
        <v>356.77016416666669</v>
      </c>
      <c r="AO8" s="513">
        <f t="shared" si="1"/>
        <v>2.2499999999999999E-2</v>
      </c>
      <c r="AP8" s="334"/>
      <c r="AY8" s="143" t="s">
        <v>1623</v>
      </c>
    </row>
    <row r="9" spans="1:51" ht="15.75" customHeight="1">
      <c r="D9" s="143" t="s">
        <v>278</v>
      </c>
      <c r="E9" s="616">
        <v>0.28999999999999998</v>
      </c>
      <c r="H9" s="4" t="s">
        <v>91</v>
      </c>
      <c r="I9" s="4" t="s">
        <v>250</v>
      </c>
      <c r="K9" s="299" t="s">
        <v>387</v>
      </c>
      <c r="L9" s="667">
        <v>2.21</v>
      </c>
      <c r="M9" s="97" t="s">
        <v>421</v>
      </c>
      <c r="N9" s="97" t="s">
        <v>280</v>
      </c>
      <c r="O9" s="945" t="s">
        <v>100</v>
      </c>
      <c r="P9" s="98" t="s">
        <v>340</v>
      </c>
      <c r="Q9" s="8" t="s">
        <v>320</v>
      </c>
      <c r="R9" s="8" t="s">
        <v>330</v>
      </c>
      <c r="AC9" s="4" t="s">
        <v>95</v>
      </c>
      <c r="AL9" s="96">
        <f>IF(ISBLANK('1-Production Info'!B29), 1, '1-Production Info'!B29)</f>
        <v>1</v>
      </c>
      <c r="AM9" s="339" t="s">
        <v>685</v>
      </c>
      <c r="AN9" s="516">
        <f t="shared" si="0"/>
        <v>264.63213500000001</v>
      </c>
      <c r="AO9" s="513">
        <f t="shared" si="1"/>
        <v>2.2499999999999999E-2</v>
      </c>
      <c r="AP9" s="334"/>
      <c r="AY9" s="143" t="s">
        <v>1624</v>
      </c>
    </row>
    <row r="10" spans="1:51" ht="15.75" customHeight="1">
      <c r="D10" s="143" t="s">
        <v>1106</v>
      </c>
      <c r="E10" s="617">
        <f>E2/96.7</f>
        <v>1.0341261633919338E-2</v>
      </c>
      <c r="H10" s="340" t="s">
        <v>693</v>
      </c>
      <c r="I10" s="4" t="s">
        <v>250</v>
      </c>
      <c r="K10" s="143" t="s">
        <v>70</v>
      </c>
      <c r="L10" s="666">
        <f>L9*2.20462</f>
        <v>4.8722101999999996</v>
      </c>
      <c r="M10" s="97" t="s">
        <v>293</v>
      </c>
      <c r="N10" s="97" t="s">
        <v>281</v>
      </c>
      <c r="O10" s="945" t="s">
        <v>103</v>
      </c>
      <c r="P10" s="98" t="s">
        <v>341</v>
      </c>
      <c r="Q10" s="8" t="s">
        <v>411</v>
      </c>
      <c r="R10" s="8"/>
      <c r="AL10" s="96">
        <f>IF(ISBLANK('1-Production Info'!B30), 1, '1-Production Info'!B30)</f>
        <v>1</v>
      </c>
      <c r="AM10" s="1727" t="s">
        <v>1785</v>
      </c>
      <c r="AN10" s="1728">
        <v>354</v>
      </c>
      <c r="AO10" s="1729"/>
      <c r="AP10" s="334"/>
      <c r="AY10" s="143" t="s">
        <v>1625</v>
      </c>
    </row>
    <row r="11" spans="1:51" ht="15.75" customHeight="1" thickBot="1">
      <c r="H11" s="340" t="s">
        <v>694</v>
      </c>
      <c r="I11" s="4" t="s">
        <v>250</v>
      </c>
      <c r="M11" s="97" t="s">
        <v>286</v>
      </c>
      <c r="N11" s="97" t="s">
        <v>282</v>
      </c>
      <c r="O11" s="945" t="s">
        <v>108</v>
      </c>
      <c r="P11" s="98" t="s">
        <v>342</v>
      </c>
      <c r="Q11" s="8" t="s">
        <v>384</v>
      </c>
      <c r="R11" s="8"/>
      <c r="AL11" s="96">
        <f>IF(ISBLANK('1-Production Info'!B31), 1, '1-Production Info'!B31)</f>
        <v>1</v>
      </c>
      <c r="AM11" s="338" t="s">
        <v>1195</v>
      </c>
      <c r="AN11" s="516">
        <v>450</v>
      </c>
      <c r="AO11" s="513">
        <f t="shared" si="1"/>
        <v>2.2499999999999999E-2</v>
      </c>
      <c r="AP11" s="334"/>
      <c r="AY11" s="143" t="s">
        <v>1626</v>
      </c>
    </row>
    <row r="12" spans="1:51" ht="15.75" customHeight="1">
      <c r="H12" s="4" t="s">
        <v>93</v>
      </c>
      <c r="I12" s="4" t="s">
        <v>37</v>
      </c>
      <c r="K12" s="279" t="s">
        <v>1177</v>
      </c>
      <c r="M12" s="97" t="s">
        <v>287</v>
      </c>
      <c r="N12" s="281" t="s">
        <v>283</v>
      </c>
      <c r="O12" s="945" t="s">
        <v>104</v>
      </c>
      <c r="P12" s="98" t="s">
        <v>343</v>
      </c>
      <c r="Q12" s="8" t="s">
        <v>319</v>
      </c>
      <c r="R12" s="8"/>
      <c r="AL12" s="96">
        <f>IF(ISBLANK('1-Production Info'!B32), 1, '1-Production Info'!B32)</f>
        <v>1</v>
      </c>
      <c r="AP12" s="334"/>
      <c r="AY12" s="143" t="s">
        <v>1627</v>
      </c>
    </row>
    <row r="13" spans="1:51" ht="15.75" customHeight="1">
      <c r="H13" s="4" t="s">
        <v>96</v>
      </c>
      <c r="I13" s="4" t="s">
        <v>37</v>
      </c>
      <c r="K13" s="143" t="s">
        <v>236</v>
      </c>
      <c r="L13" s="4">
        <v>1</v>
      </c>
      <c r="M13" s="97" t="s">
        <v>288</v>
      </c>
      <c r="N13" s="281" t="s">
        <v>555</v>
      </c>
      <c r="O13" s="945" t="s">
        <v>105</v>
      </c>
      <c r="P13" s="98" t="s">
        <v>344</v>
      </c>
      <c r="Q13" s="8" t="s">
        <v>413</v>
      </c>
      <c r="R13" s="8"/>
      <c r="AL13" s="96">
        <f>IF(ISBLANK('1-Production Info'!B33), 1, '1-Production Info'!B33)</f>
        <v>1</v>
      </c>
      <c r="AP13" s="334"/>
    </row>
    <row r="14" spans="1:51" ht="15.75" customHeight="1">
      <c r="H14" s="143" t="s">
        <v>1775</v>
      </c>
      <c r="I14" s="4" t="s">
        <v>37</v>
      </c>
      <c r="K14" s="143" t="s">
        <v>237</v>
      </c>
      <c r="L14" s="4">
        <f>L3</f>
        <v>0.26417205199999999</v>
      </c>
      <c r="M14" s="27" t="s">
        <v>1068</v>
      </c>
      <c r="N14" s="97" t="s">
        <v>293</v>
      </c>
      <c r="O14" s="945" t="s">
        <v>102</v>
      </c>
      <c r="P14" s="98" t="s">
        <v>345</v>
      </c>
      <c r="Q14" s="8" t="s">
        <v>414</v>
      </c>
      <c r="R14" s="8"/>
      <c r="AL14" s="96">
        <f>IF(ISBLANK('1-Production Info'!B34), 1, '1-Production Info'!B34)</f>
        <v>1</v>
      </c>
      <c r="AP14" s="334"/>
    </row>
    <row r="15" spans="1:51" ht="15.75" customHeight="1">
      <c r="H15" s="4" t="s">
        <v>98</v>
      </c>
      <c r="I15" s="4" t="s">
        <v>37</v>
      </c>
      <c r="K15" s="299" t="s">
        <v>387</v>
      </c>
      <c r="L15" s="4">
        <v>2.27</v>
      </c>
      <c r="M15" s="1201" t="s">
        <v>1732</v>
      </c>
      <c r="N15" s="97" t="s">
        <v>286</v>
      </c>
      <c r="O15" s="945" t="s">
        <v>106</v>
      </c>
      <c r="P15" s="98" t="s">
        <v>346</v>
      </c>
      <c r="Q15" s="8" t="s">
        <v>415</v>
      </c>
      <c r="R15" s="8"/>
      <c r="AL15" s="96">
        <f>IF(ISBLANK('1-Production Info'!B35), 1, '1-Production Info'!B35)</f>
        <v>1</v>
      </c>
      <c r="AP15" s="334"/>
    </row>
    <row r="16" spans="1:51" ht="15.75" customHeight="1" thickBot="1">
      <c r="H16" s="4" t="s">
        <v>99</v>
      </c>
      <c r="I16" s="4" t="s">
        <v>37</v>
      </c>
      <c r="K16" s="143" t="s">
        <v>70</v>
      </c>
      <c r="L16" s="666">
        <f>L15*2.20462</f>
        <v>5.0044873999999995</v>
      </c>
      <c r="M16" s="1067" t="s">
        <v>1742</v>
      </c>
      <c r="N16" s="97" t="s">
        <v>287</v>
      </c>
      <c r="O16" s="945" t="s">
        <v>107</v>
      </c>
      <c r="P16" s="98" t="s">
        <v>347</v>
      </c>
      <c r="Q16" s="8"/>
      <c r="R16" s="8"/>
      <c r="AL16" s="96">
        <f>IF(ISBLANK('1-Production Info'!B36), 1, '1-Production Info'!B36)</f>
        <v>1</v>
      </c>
    </row>
    <row r="17" spans="8:45" ht="15.75" customHeight="1">
      <c r="H17" s="143" t="s">
        <v>1442</v>
      </c>
      <c r="I17" s="4" t="s">
        <v>37</v>
      </c>
      <c r="K17" s="143" t="s">
        <v>1178</v>
      </c>
      <c r="L17" s="4">
        <f>L13/80*7</f>
        <v>8.7500000000000008E-2</v>
      </c>
      <c r="M17" s="27" t="s">
        <v>1102</v>
      </c>
      <c r="N17" s="97" t="s">
        <v>288</v>
      </c>
      <c r="O17" s="945" t="s">
        <v>116</v>
      </c>
      <c r="P17" s="98" t="s">
        <v>348</v>
      </c>
      <c r="Q17" s="8"/>
      <c r="R17" s="8"/>
      <c r="AL17" s="96">
        <f>IF(ISBLANK('1-Production Info'!B37), 1, '1-Production Info'!B37)</f>
        <v>1</v>
      </c>
      <c r="AN17" s="349" t="s">
        <v>759</v>
      </c>
    </row>
    <row r="18" spans="8:45" ht="15.75" customHeight="1">
      <c r="H18" s="4" t="s">
        <v>82</v>
      </c>
      <c r="I18" s="4" t="s">
        <v>37</v>
      </c>
      <c r="M18" s="354"/>
      <c r="N18" s="27" t="s">
        <v>1068</v>
      </c>
      <c r="O18" s="945" t="s">
        <v>109</v>
      </c>
      <c r="P18" s="98" t="s">
        <v>349</v>
      </c>
      <c r="Q18" s="8"/>
      <c r="R18" s="8"/>
      <c r="AL18" s="96">
        <f>IF(ISBLANK('1-Production Info'!B38), 1, '1-Production Info'!B38)</f>
        <v>1</v>
      </c>
      <c r="AN18" s="349" t="s">
        <v>761</v>
      </c>
    </row>
    <row r="19" spans="8:45" ht="15.75" customHeight="1">
      <c r="N19" s="1201" t="s">
        <v>1732</v>
      </c>
      <c r="O19" s="945" t="s">
        <v>128</v>
      </c>
      <c r="P19" s="98" t="s">
        <v>350</v>
      </c>
      <c r="Q19" s="8"/>
      <c r="R19" s="8"/>
      <c r="AL19" s="96">
        <f>IF(ISBLANK('1-Production Info'!B39), 1, '1-Production Info'!B39)</f>
        <v>1</v>
      </c>
      <c r="AM19" s="143" t="s">
        <v>762</v>
      </c>
      <c r="AN19" s="143" t="s">
        <v>764</v>
      </c>
      <c r="AO19" s="349" t="s">
        <v>763</v>
      </c>
    </row>
    <row r="20" spans="8:45" ht="15.75" customHeight="1" thickBot="1">
      <c r="N20" s="1067" t="s">
        <v>1742</v>
      </c>
      <c r="O20" s="945" t="s">
        <v>1489</v>
      </c>
      <c r="P20" s="98" t="s">
        <v>351</v>
      </c>
      <c r="Q20" s="8"/>
      <c r="R20" s="8"/>
      <c r="W20" s="141"/>
      <c r="AL20" s="96">
        <f>IF(ISBLANK('1-Production Info'!B40), 1, '1-Production Info'!B40)</f>
        <v>1</v>
      </c>
      <c r="AM20" s="143" t="s">
        <v>765</v>
      </c>
      <c r="AO20" s="349" t="s">
        <v>766</v>
      </c>
    </row>
    <row r="21" spans="8:45" ht="15.75" customHeight="1">
      <c r="N21" s="27" t="s">
        <v>1080</v>
      </c>
      <c r="O21" s="945" t="s">
        <v>557</v>
      </c>
      <c r="P21" s="98" t="s">
        <v>352</v>
      </c>
      <c r="Q21" s="8"/>
      <c r="R21" s="8"/>
      <c r="W21" s="141"/>
      <c r="AL21" s="96">
        <f>IF(ISBLANK('1-Production Info'!B41), 1, '1-Production Info'!B41)</f>
        <v>1</v>
      </c>
      <c r="AM21" s="282" t="s">
        <v>1155</v>
      </c>
      <c r="AN21" s="143" t="s">
        <v>767</v>
      </c>
    </row>
    <row r="22" spans="8:45" ht="15.75" customHeight="1">
      <c r="N22" s="27" t="s">
        <v>1088</v>
      </c>
      <c r="O22" s="945" t="s">
        <v>111</v>
      </c>
      <c r="P22" s="98" t="s">
        <v>353</v>
      </c>
      <c r="Q22" s="8"/>
      <c r="R22" s="8"/>
      <c r="W22" s="141"/>
      <c r="AL22" s="96">
        <f>IF(ISBLANK('1-Production Info'!B42), 1, '1-Production Info'!B42)</f>
        <v>1</v>
      </c>
      <c r="AP22" s="517" t="s">
        <v>908</v>
      </c>
      <c r="AQ22" s="518" t="s">
        <v>760</v>
      </c>
      <c r="AS22" s="4">
        <v>1.6855549999999999</v>
      </c>
    </row>
    <row r="23" spans="8:45" ht="15.75" customHeight="1">
      <c r="N23" s="27" t="s">
        <v>1102</v>
      </c>
      <c r="O23" s="945" t="s">
        <v>112</v>
      </c>
      <c r="P23" s="98" t="s">
        <v>354</v>
      </c>
      <c r="Q23" s="8"/>
      <c r="R23" s="8"/>
      <c r="W23" s="141"/>
      <c r="AL23" s="96">
        <f>IF(ISBLANK('1-Production Info'!B43), 1, '1-Production Info'!B43)</f>
        <v>1</v>
      </c>
      <c r="AM23" s="517" t="s">
        <v>894</v>
      </c>
      <c r="AN23" s="517" t="s">
        <v>615</v>
      </c>
      <c r="AO23" s="517" t="s">
        <v>909</v>
      </c>
      <c r="AP23" s="517" t="s">
        <v>917</v>
      </c>
      <c r="AQ23" s="520">
        <f>AO24</f>
        <v>450</v>
      </c>
      <c r="AR23" s="349" t="s">
        <v>918</v>
      </c>
    </row>
    <row r="24" spans="8:45" ht="15.75" customHeight="1">
      <c r="N24" s="27" t="s">
        <v>1081</v>
      </c>
      <c r="O24" s="945" t="s">
        <v>113</v>
      </c>
      <c r="P24" s="98" t="s">
        <v>355</v>
      </c>
      <c r="Q24" s="8"/>
      <c r="R24" s="8"/>
      <c r="W24" s="141"/>
      <c r="AL24" s="96">
        <f>IF(ISBLANK('1-Production Info'!B44), 1, '1-Production Info'!B44)</f>
        <v>1</v>
      </c>
      <c r="AM24" s="519" t="s">
        <v>680</v>
      </c>
      <c r="AN24" s="517" t="s">
        <v>919</v>
      </c>
      <c r="AO24" s="517">
        <v>450</v>
      </c>
      <c r="AP24" s="517" t="s">
        <v>917</v>
      </c>
      <c r="AQ24" s="520">
        <f>AO25</f>
        <v>484</v>
      </c>
      <c r="AR24" s="349" t="s">
        <v>916</v>
      </c>
    </row>
    <row r="25" spans="8:45" ht="15.75" customHeight="1">
      <c r="O25" s="945" t="s">
        <v>114</v>
      </c>
      <c r="P25" s="98" t="s">
        <v>356</v>
      </c>
      <c r="Q25" s="8"/>
      <c r="R25" s="8"/>
      <c r="W25" s="141"/>
      <c r="AL25" s="96">
        <f>IF(ISBLANK('1-Production Info'!B45), 1, '1-Production Info'!B45)</f>
        <v>1</v>
      </c>
      <c r="AM25" s="519" t="s">
        <v>781</v>
      </c>
      <c r="AN25" s="517" t="s">
        <v>921</v>
      </c>
      <c r="AO25" s="520">
        <v>484</v>
      </c>
      <c r="AP25" s="517" t="s">
        <v>910</v>
      </c>
      <c r="AQ25" s="521">
        <f>AO26*$AS$22</f>
        <v>50.566649999999996</v>
      </c>
      <c r="AR25" s="4" t="s">
        <v>914</v>
      </c>
    </row>
    <row r="26" spans="8:45" ht="29.25" customHeight="1">
      <c r="O26" s="945" t="s">
        <v>117</v>
      </c>
      <c r="P26" s="98" t="s">
        <v>357</v>
      </c>
      <c r="Q26" s="8"/>
      <c r="R26" s="8"/>
      <c r="AL26" s="96">
        <f>IF(ISBLANK('1-Production Info'!B46), 1, '1-Production Info'!B46)</f>
        <v>1</v>
      </c>
      <c r="AM26" s="519" t="s">
        <v>782</v>
      </c>
      <c r="AN26" s="517" t="s">
        <v>913</v>
      </c>
      <c r="AO26" s="520">
        <v>30</v>
      </c>
      <c r="AP26" s="517" t="s">
        <v>910</v>
      </c>
      <c r="AQ26" s="521">
        <f>AO27*$AS$22</f>
        <v>117.98885</v>
      </c>
      <c r="AR26" s="349" t="s">
        <v>766</v>
      </c>
    </row>
    <row r="27" spans="8:45" ht="15.75" customHeight="1">
      <c r="O27" s="945" t="s">
        <v>118</v>
      </c>
      <c r="P27" s="98" t="s">
        <v>358</v>
      </c>
      <c r="Q27" s="8"/>
      <c r="R27" s="8"/>
      <c r="AL27" s="96">
        <f>IF(ISBLANK('1-Production Info'!B47), 1, '1-Production Info'!B47)</f>
        <v>1</v>
      </c>
      <c r="AM27" s="519" t="s">
        <v>681</v>
      </c>
      <c r="AN27" s="522" t="s">
        <v>912</v>
      </c>
      <c r="AO27" s="520">
        <v>70</v>
      </c>
      <c r="AP27" s="517" t="s">
        <v>917</v>
      </c>
      <c r="AQ27" s="520">
        <v>340</v>
      </c>
      <c r="AR27" s="349" t="s">
        <v>918</v>
      </c>
    </row>
    <row r="28" spans="8:45" ht="15.75" customHeight="1">
      <c r="O28" s="945" t="s">
        <v>119</v>
      </c>
      <c r="P28" s="98" t="s">
        <v>359</v>
      </c>
      <c r="Q28" s="8"/>
      <c r="R28" s="8"/>
      <c r="AL28" s="96">
        <f>IF(ISBLANK('1-Production Info'!B48), 1, '1-Production Info'!B48)</f>
        <v>1</v>
      </c>
      <c r="AM28" s="519" t="s">
        <v>682</v>
      </c>
      <c r="AN28" s="517" t="s">
        <v>920</v>
      </c>
      <c r="AO28" s="520">
        <f>(250+430)/2</f>
        <v>340</v>
      </c>
      <c r="AP28" s="520"/>
      <c r="AQ28" s="520">
        <f>AO29</f>
        <v>484</v>
      </c>
      <c r="AR28" s="4" t="s">
        <v>915</v>
      </c>
    </row>
    <row r="29" spans="8:45" ht="15.75" customHeight="1">
      <c r="O29" s="945" t="s">
        <v>121</v>
      </c>
      <c r="P29" s="98" t="s">
        <v>360</v>
      </c>
      <c r="Q29" s="8"/>
      <c r="R29" s="8"/>
      <c r="AL29" s="96">
        <f>IF(ISBLANK('1-Production Info'!B49), 1, '1-Production Info'!B49)</f>
        <v>1</v>
      </c>
      <c r="AM29" s="519" t="s">
        <v>683</v>
      </c>
      <c r="AN29" s="517" t="s">
        <v>921</v>
      </c>
      <c r="AO29" s="520">
        <v>484</v>
      </c>
      <c r="AP29" s="520"/>
      <c r="AQ29" s="523">
        <f>AVERAGE(AQ23:AQ24,AQ26:AQ28,AQ30)</f>
        <v>356.77016416666669</v>
      </c>
    </row>
    <row r="30" spans="8:45" ht="15.75" customHeight="1">
      <c r="O30" s="945" t="s">
        <v>1490</v>
      </c>
      <c r="P30" s="98" t="s">
        <v>361</v>
      </c>
      <c r="Q30" s="8"/>
      <c r="R30" s="8"/>
      <c r="AL30" s="96">
        <f>IF(ISBLANK('1-Production Info'!B50), 1, '1-Production Info'!B50)</f>
        <v>1</v>
      </c>
      <c r="AM30" s="519" t="s">
        <v>684</v>
      </c>
      <c r="AN30" s="517" t="s">
        <v>922</v>
      </c>
      <c r="AO30" s="520"/>
      <c r="AP30" s="517" t="s">
        <v>910</v>
      </c>
      <c r="AQ30" s="521">
        <f>AO31*$AS$22</f>
        <v>264.63213500000001</v>
      </c>
      <c r="AR30" s="349" t="s">
        <v>766</v>
      </c>
    </row>
    <row r="31" spans="8:45" ht="15.75" customHeight="1">
      <c r="O31" s="945" t="s">
        <v>122</v>
      </c>
      <c r="P31" s="98" t="s">
        <v>362</v>
      </c>
      <c r="Q31" s="8"/>
      <c r="R31" s="8"/>
      <c r="AL31" s="96">
        <f>IF(ISBLANK('1-Production Info'!B51), 1, '1-Production Info'!B51)</f>
        <v>1</v>
      </c>
      <c r="AM31" s="519" t="s">
        <v>685</v>
      </c>
      <c r="AN31" s="517" t="s">
        <v>911</v>
      </c>
      <c r="AO31" s="520">
        <v>157</v>
      </c>
    </row>
    <row r="32" spans="8:45" ht="15.75" customHeight="1">
      <c r="O32" s="945" t="s">
        <v>1491</v>
      </c>
      <c r="P32" s="98" t="s">
        <v>363</v>
      </c>
      <c r="Q32" s="8"/>
      <c r="R32" s="8"/>
      <c r="AL32" s="96">
        <f>IF(ISBLANK('1-Production Info'!B52), 1, '1-Production Info'!B52)</f>
        <v>1</v>
      </c>
    </row>
    <row r="33" spans="15:40" ht="15.75" customHeight="1">
      <c r="O33" s="945" t="s">
        <v>1492</v>
      </c>
      <c r="P33" s="98" t="s">
        <v>364</v>
      </c>
      <c r="Q33" s="8"/>
      <c r="R33" s="8"/>
      <c r="AL33" s="96">
        <f>IF(ISBLANK('1-Production Info'!B53), 1, '1-Production Info'!B53)</f>
        <v>1</v>
      </c>
    </row>
    <row r="34" spans="15:40" ht="15.75" customHeight="1">
      <c r="O34" s="945" t="s">
        <v>124</v>
      </c>
      <c r="P34" s="98" t="s">
        <v>365</v>
      </c>
      <c r="Q34" s="8"/>
      <c r="R34" s="8"/>
      <c r="AL34" s="96">
        <f>IF(ISBLANK('1-Production Info'!B54), 1, '1-Production Info'!B54)</f>
        <v>1</v>
      </c>
      <c r="AN34" s="143" t="s">
        <v>1395</v>
      </c>
    </row>
    <row r="35" spans="15:40" ht="15.75" customHeight="1">
      <c r="O35" s="945" t="s">
        <v>1493</v>
      </c>
      <c r="P35" s="98" t="s">
        <v>366</v>
      </c>
      <c r="Q35" s="8"/>
      <c r="R35" s="8"/>
      <c r="AL35" s="96">
        <f>IF(ISBLANK('1-Production Info'!B55), 1, '1-Production Info'!B55)</f>
        <v>1</v>
      </c>
      <c r="AN35" s="143" t="s">
        <v>1396</v>
      </c>
    </row>
    <row r="36" spans="15:40" ht="15.75" customHeight="1">
      <c r="O36" s="945" t="s">
        <v>560</v>
      </c>
      <c r="P36" s="98" t="s">
        <v>367</v>
      </c>
      <c r="Q36" s="8"/>
      <c r="R36" s="8"/>
      <c r="AL36" s="96">
        <f>IF(ISBLANK('1-Production Info'!B56), 1, '1-Production Info'!B56)</f>
        <v>1</v>
      </c>
      <c r="AN36" s="143" t="s">
        <v>1397</v>
      </c>
    </row>
    <row r="37" spans="15:40" ht="15.75" customHeight="1">
      <c r="O37" s="945" t="s">
        <v>125</v>
      </c>
      <c r="P37" s="98" t="s">
        <v>368</v>
      </c>
      <c r="Q37" s="8"/>
      <c r="R37" s="8"/>
      <c r="AL37" s="96">
        <f>IF(ISBLANK('1-Production Info'!B57), 1, '1-Production Info'!B57)</f>
        <v>1</v>
      </c>
      <c r="AN37" s="143" t="s">
        <v>1399</v>
      </c>
    </row>
    <row r="38" spans="15:40" ht="15.75" customHeight="1">
      <c r="O38" s="945" t="s">
        <v>1494</v>
      </c>
      <c r="P38" s="98" t="s">
        <v>369</v>
      </c>
      <c r="Q38" s="8"/>
      <c r="R38" s="8"/>
      <c r="AL38" s="96">
        <f>IF(ISBLANK('1-Production Info'!B58), 1, '1-Production Info'!B58)</f>
        <v>1</v>
      </c>
    </row>
    <row r="39" spans="15:40" ht="15.75" customHeight="1">
      <c r="O39" s="945" t="s">
        <v>126</v>
      </c>
      <c r="P39" s="98" t="s">
        <v>370</v>
      </c>
      <c r="Q39" s="8"/>
      <c r="R39" s="8"/>
      <c r="AL39" s="96">
        <f>IF(ISBLANK('1-Production Info'!B59), 1, '1-Production Info'!B59)</f>
        <v>1</v>
      </c>
    </row>
    <row r="40" spans="15:40" ht="15.75" customHeight="1">
      <c r="O40" s="945" t="s">
        <v>127</v>
      </c>
      <c r="P40" s="98" t="s">
        <v>371</v>
      </c>
      <c r="Q40" s="8"/>
      <c r="R40" s="8"/>
      <c r="AL40" s="96">
        <f>IF(ISBLANK('1-Production Info'!B60), 1, '1-Production Info'!B60)</f>
        <v>1</v>
      </c>
    </row>
    <row r="41" spans="15:40" ht="15.75" customHeight="1">
      <c r="O41" s="945" t="s">
        <v>129</v>
      </c>
      <c r="P41" s="98" t="s">
        <v>553</v>
      </c>
      <c r="Q41" s="8"/>
      <c r="R41" s="8"/>
      <c r="AL41" s="96">
        <f>IF(ISBLANK('1-Production Info'!B61), 1, '1-Production Info'!B61)</f>
        <v>1</v>
      </c>
    </row>
    <row r="42" spans="15:40" ht="15.75" customHeight="1">
      <c r="O42" s="945" t="s">
        <v>130</v>
      </c>
      <c r="P42" s="98" t="s">
        <v>372</v>
      </c>
      <c r="Q42" s="8"/>
      <c r="R42" s="8"/>
      <c r="AL42" s="96">
        <f>IF(ISBLANK('1-Production Info'!B62), 1, '1-Production Info'!B62)</f>
        <v>1</v>
      </c>
    </row>
    <row r="43" spans="15:40" ht="15.75" customHeight="1">
      <c r="O43" s="945" t="s">
        <v>131</v>
      </c>
      <c r="P43" s="98" t="s">
        <v>373</v>
      </c>
      <c r="Q43" s="8"/>
      <c r="R43" s="8"/>
      <c r="AL43" s="96">
        <f>IF(ISBLANK('1-Production Info'!B63), 1, '1-Production Info'!B63)</f>
        <v>1</v>
      </c>
    </row>
    <row r="44" spans="15:40" ht="15.75" customHeight="1">
      <c r="O44" s="945" t="s">
        <v>207</v>
      </c>
      <c r="P44" s="98" t="s">
        <v>374</v>
      </c>
      <c r="Q44" s="8"/>
      <c r="R44" s="8"/>
      <c r="AL44" s="96">
        <f>IF(ISBLANK('1-Production Info'!B64), 1, '1-Production Info'!B64)</f>
        <v>1</v>
      </c>
    </row>
    <row r="45" spans="15:40" ht="15.75" customHeight="1">
      <c r="O45" s="945" t="s">
        <v>132</v>
      </c>
      <c r="P45" s="98" t="s">
        <v>375</v>
      </c>
      <c r="Q45" s="8"/>
      <c r="R45" s="8"/>
      <c r="AL45" s="96">
        <f>IF(ISBLANK('1-Production Info'!B65), 1, '1-Production Info'!B65)</f>
        <v>1</v>
      </c>
    </row>
    <row r="46" spans="15:40" ht="15.75" customHeight="1">
      <c r="O46" s="945" t="s">
        <v>1495</v>
      </c>
      <c r="P46" s="98" t="s">
        <v>376</v>
      </c>
      <c r="Q46" s="8"/>
      <c r="R46" s="8"/>
      <c r="AL46" s="96">
        <f>IF(ISBLANK('1-Production Info'!B66), 1, '1-Production Info'!B66)</f>
        <v>1</v>
      </c>
    </row>
    <row r="47" spans="15:40" ht="15.75" customHeight="1">
      <c r="O47" s="945" t="s">
        <v>134</v>
      </c>
      <c r="P47" s="98" t="s">
        <v>377</v>
      </c>
      <c r="Q47" s="8"/>
      <c r="R47" s="8"/>
      <c r="AL47" s="96">
        <f>IF(ISBLANK('1-Production Info'!B67), 1, '1-Production Info'!B67)</f>
        <v>1</v>
      </c>
    </row>
    <row r="48" spans="15:40" ht="15.75" customHeight="1">
      <c r="O48" s="945" t="s">
        <v>135</v>
      </c>
      <c r="P48" s="98" t="s">
        <v>378</v>
      </c>
      <c r="Q48" s="8"/>
      <c r="R48" s="8"/>
      <c r="AL48" s="96">
        <f>IF(ISBLANK('1-Production Info'!B68), 1, '1-Production Info'!B68)</f>
        <v>1</v>
      </c>
    </row>
    <row r="49" spans="15:38" ht="15.75" customHeight="1">
      <c r="O49" s="945" t="s">
        <v>133</v>
      </c>
      <c r="P49" s="98" t="s">
        <v>379</v>
      </c>
      <c r="Q49" s="8"/>
      <c r="R49" s="8"/>
      <c r="AL49" s="96">
        <f>IF(ISBLANK('1-Production Info'!B69), 1, '1-Production Info'!B69)</f>
        <v>1</v>
      </c>
    </row>
    <row r="50" spans="15:38" ht="15.75" customHeight="1">
      <c r="O50" s="945" t="s">
        <v>1496</v>
      </c>
      <c r="P50" s="98" t="s">
        <v>380</v>
      </c>
      <c r="Q50" s="8"/>
      <c r="R50" s="8"/>
      <c r="AL50" s="96">
        <f>IF(ISBLANK('1-Production Info'!B70), 1, '1-Production Info'!B70)</f>
        <v>1</v>
      </c>
    </row>
    <row r="51" spans="15:38" ht="15.75" customHeight="1">
      <c r="O51" s="945" t="s">
        <v>136</v>
      </c>
      <c r="P51" s="98" t="s">
        <v>381</v>
      </c>
      <c r="Q51" s="8"/>
      <c r="R51" s="8"/>
      <c r="AL51" s="96">
        <f>IF(ISBLANK('1-Production Info'!B71), 1, '1-Production Info'!B71)</f>
        <v>1</v>
      </c>
    </row>
    <row r="52" spans="15:38" ht="31.5" customHeight="1">
      <c r="O52" s="945" t="s">
        <v>67</v>
      </c>
      <c r="P52" s="98" t="s">
        <v>382</v>
      </c>
      <c r="Q52" s="8"/>
      <c r="R52" s="8"/>
      <c r="AL52" s="96">
        <f>IF(ISBLANK('1-Production Info'!B72), 1, '1-Production Info'!B72)</f>
        <v>1</v>
      </c>
    </row>
    <row r="53" spans="15:38" ht="15.75" customHeight="1">
      <c r="O53" s="945" t="s">
        <v>137</v>
      </c>
      <c r="P53" s="98" t="s">
        <v>383</v>
      </c>
      <c r="Q53" s="8"/>
      <c r="R53" s="8"/>
      <c r="AL53" s="96">
        <f>IF(ISBLANK('1-Production Info'!B73), 1, '1-Production Info'!B73)</f>
        <v>1</v>
      </c>
    </row>
    <row r="54" spans="15:38" ht="15.75" customHeight="1">
      <c r="O54" s="945" t="s">
        <v>101</v>
      </c>
      <c r="P54" s="282"/>
      <c r="AL54" s="96">
        <f>IF(ISBLANK('1-Production Info'!B74), 1, '1-Production Info'!B74)</f>
        <v>1</v>
      </c>
    </row>
    <row r="55" spans="15:38" ht="15.75" customHeight="1">
      <c r="O55" s="945" t="s">
        <v>138</v>
      </c>
      <c r="AL55" s="96">
        <f>IF(ISBLANK('1-Production Info'!B75), 1, '1-Production Info'!B75)</f>
        <v>1</v>
      </c>
    </row>
    <row r="56" spans="15:38" ht="15.75" customHeight="1">
      <c r="O56" s="945" t="s">
        <v>139</v>
      </c>
      <c r="Q56" s="300" t="s">
        <v>624</v>
      </c>
      <c r="AL56" s="96">
        <f>IF(ISBLANK('1-Production Info'!B76), 1, '1-Production Info'!B76)</f>
        <v>1</v>
      </c>
    </row>
    <row r="57" spans="15:38" ht="15.75" customHeight="1">
      <c r="O57" s="945" t="s">
        <v>140</v>
      </c>
      <c r="AL57" s="96">
        <f>IF(ISBLANK('1-Production Info'!B77), 1, '1-Production Info'!B77)</f>
        <v>1</v>
      </c>
    </row>
    <row r="58" spans="15:38" ht="15.75" customHeight="1">
      <c r="O58" s="945" t="s">
        <v>141</v>
      </c>
      <c r="AL58" s="96">
        <f>IF(ISBLANK('1-Production Info'!B78), 1, '1-Production Info'!B78)</f>
        <v>1</v>
      </c>
    </row>
    <row r="59" spans="15:38" ht="15.75" customHeight="1">
      <c r="O59" s="945" t="s">
        <v>142</v>
      </c>
      <c r="AL59" s="96">
        <f>IF(ISBLANK('1-Production Info'!B79), 1, '1-Production Info'!B79)</f>
        <v>1</v>
      </c>
    </row>
    <row r="60" spans="15:38" ht="15.75" customHeight="1">
      <c r="O60" s="945" t="s">
        <v>1497</v>
      </c>
      <c r="AL60" s="96">
        <f>IF(ISBLANK('1-Production Info'!B80), 1, '1-Production Info'!B80)</f>
        <v>1</v>
      </c>
    </row>
    <row r="61" spans="15:38" ht="15.75" customHeight="1">
      <c r="O61" s="945" t="s">
        <v>143</v>
      </c>
      <c r="AL61" s="96">
        <f>IF(ISBLANK('1-Production Info'!B81), 1, '1-Production Info'!B81)</f>
        <v>1</v>
      </c>
    </row>
    <row r="62" spans="15:38" ht="15.75" customHeight="1">
      <c r="O62" s="945" t="s">
        <v>144</v>
      </c>
      <c r="AL62" s="96">
        <f>IF(ISBLANK('1-Production Info'!B82), 1, '1-Production Info'!B82)</f>
        <v>1</v>
      </c>
    </row>
    <row r="63" spans="15:38" ht="15.75" customHeight="1">
      <c r="O63" s="945" t="s">
        <v>1498</v>
      </c>
      <c r="AL63" s="96">
        <f>IF(ISBLANK('1-Production Info'!B83), 1, '1-Production Info'!B83)</f>
        <v>1</v>
      </c>
    </row>
    <row r="64" spans="15:38" ht="15.75" customHeight="1">
      <c r="O64" s="945" t="s">
        <v>145</v>
      </c>
      <c r="AL64" s="96">
        <f>IF(ISBLANK('1-Production Info'!B84), 1, '1-Production Info'!B84)</f>
        <v>1</v>
      </c>
    </row>
    <row r="65" spans="15:38" ht="15.75" customHeight="1">
      <c r="O65" s="945" t="s">
        <v>146</v>
      </c>
      <c r="AL65" s="96">
        <f>IF(ISBLANK('1-Production Info'!B85), 1, '1-Production Info'!B85)</f>
        <v>1</v>
      </c>
    </row>
    <row r="66" spans="15:38" ht="15.75" customHeight="1">
      <c r="O66" s="945" t="s">
        <v>147</v>
      </c>
      <c r="AL66" s="96">
        <f>IF(ISBLANK('1-Production Info'!B86), 1, '1-Production Info'!B86)</f>
        <v>1</v>
      </c>
    </row>
    <row r="67" spans="15:38" ht="15.75" customHeight="1">
      <c r="O67" s="945" t="s">
        <v>148</v>
      </c>
      <c r="AL67" s="96">
        <f>IF(ISBLANK('1-Production Info'!B87), 1, '1-Production Info'!B87)</f>
        <v>1</v>
      </c>
    </row>
    <row r="68" spans="15:38" ht="15.75" customHeight="1">
      <c r="O68" s="945" t="s">
        <v>563</v>
      </c>
      <c r="AL68" s="96">
        <f>IF(ISBLANK('1-Production Info'!B88), 1, '1-Production Info'!B88)</f>
        <v>1</v>
      </c>
    </row>
    <row r="69" spans="15:38" ht="15.75" customHeight="1">
      <c r="O69" s="945" t="s">
        <v>149</v>
      </c>
      <c r="AL69" s="96">
        <f>IF(ISBLANK('1-Production Info'!B89), 1, '1-Production Info'!B89)</f>
        <v>1</v>
      </c>
    </row>
    <row r="70" spans="15:38" ht="31.5" customHeight="1">
      <c r="O70" s="945" t="s">
        <v>150</v>
      </c>
      <c r="AL70" s="96">
        <f>IF(ISBLANK('1-Production Info'!B90), 1, '1-Production Info'!B90)</f>
        <v>1</v>
      </c>
    </row>
    <row r="71" spans="15:38" ht="15.75" customHeight="1">
      <c r="O71" s="945" t="s">
        <v>151</v>
      </c>
      <c r="AL71" s="96">
        <f>IF(ISBLANK('1-Production Info'!B91), 1, '1-Production Info'!B91)</f>
        <v>1</v>
      </c>
    </row>
    <row r="72" spans="15:38" ht="15.75" customHeight="1">
      <c r="O72" s="945" t="s">
        <v>152</v>
      </c>
      <c r="AL72" s="96">
        <f>IF(ISBLANK('1-Production Info'!B92), 1, '1-Production Info'!B92)</f>
        <v>1</v>
      </c>
    </row>
    <row r="73" spans="15:38" ht="15.75" customHeight="1">
      <c r="O73" s="945" t="s">
        <v>154</v>
      </c>
      <c r="AL73" s="96">
        <f>IF(ISBLANK('1-Production Info'!B93), 1, '1-Production Info'!B93)</f>
        <v>1</v>
      </c>
    </row>
    <row r="74" spans="15:38" ht="15.75" customHeight="1">
      <c r="O74" s="945" t="s">
        <v>84</v>
      </c>
      <c r="AL74" s="96">
        <f>IF(ISBLANK('1-Production Info'!B94), 1, '1-Production Info'!B94)</f>
        <v>1</v>
      </c>
    </row>
    <row r="75" spans="15:38" ht="15.75" customHeight="1">
      <c r="O75" s="945" t="s">
        <v>156</v>
      </c>
      <c r="AL75" s="96">
        <f>IF(ISBLANK('1-Production Info'!B95), 1, '1-Production Info'!B95)</f>
        <v>1</v>
      </c>
    </row>
    <row r="76" spans="15:38" ht="15.75" customHeight="1">
      <c r="O76" s="945" t="s">
        <v>155</v>
      </c>
      <c r="AL76" s="96">
        <f>IF(ISBLANK('1-Production Info'!B96), 1, '1-Production Info'!B96)</f>
        <v>1</v>
      </c>
    </row>
    <row r="77" spans="15:38" ht="15.75" customHeight="1">
      <c r="O77" s="945" t="s">
        <v>157</v>
      </c>
      <c r="AL77" s="96">
        <f>IF(ISBLANK('1-Production Info'!B97), 1, '1-Production Info'!B97)</f>
        <v>1</v>
      </c>
    </row>
    <row r="78" spans="15:38" ht="15.75" customHeight="1">
      <c r="O78" s="945" t="s">
        <v>564</v>
      </c>
      <c r="AL78" s="96">
        <f>IF(ISBLANK('1-Production Info'!B98), 1, '1-Production Info'!B98)</f>
        <v>1</v>
      </c>
    </row>
    <row r="79" spans="15:38" ht="15.75" customHeight="1">
      <c r="O79" s="945" t="s">
        <v>1499</v>
      </c>
      <c r="AL79" s="96">
        <f>IF(ISBLANK('1-Production Info'!B99), 1, '1-Production Info'!B99)</f>
        <v>1</v>
      </c>
    </row>
    <row r="80" spans="15:38" ht="31.5" customHeight="1">
      <c r="O80" s="945" t="s">
        <v>1500</v>
      </c>
      <c r="AL80" s="96">
        <f>IF(ISBLANK('1-Production Info'!B100), 1, '1-Production Info'!B100)</f>
        <v>1</v>
      </c>
    </row>
    <row r="81" spans="15:38" ht="15.75" customHeight="1">
      <c r="O81" s="945" t="s">
        <v>158</v>
      </c>
      <c r="AL81" s="96">
        <f>IF(ISBLANK('1-Production Info'!B101), 1, '1-Production Info'!B101)</f>
        <v>1</v>
      </c>
    </row>
    <row r="82" spans="15:38" ht="15.75" customHeight="1">
      <c r="O82" s="945" t="s">
        <v>159</v>
      </c>
      <c r="AL82" s="96">
        <f>IF(ISBLANK('1-Production Info'!B102), 1, '1-Production Info'!B102)</f>
        <v>1</v>
      </c>
    </row>
    <row r="83" spans="15:38" ht="15.75" customHeight="1">
      <c r="O83" s="945" t="s">
        <v>1501</v>
      </c>
      <c r="AL83" s="96">
        <f>IF(ISBLANK('1-Production Info'!B103), 1, '1-Production Info'!B103)</f>
        <v>1</v>
      </c>
    </row>
    <row r="84" spans="15:38" ht="15.75" customHeight="1">
      <c r="O84" s="945" t="s">
        <v>161</v>
      </c>
      <c r="AL84" s="96">
        <f>IF(ISBLANK('1-Production Info'!B104), 1, '1-Production Info'!B104)</f>
        <v>1</v>
      </c>
    </row>
    <row r="85" spans="15:38" ht="15.75" customHeight="1">
      <c r="O85" s="945" t="s">
        <v>160</v>
      </c>
      <c r="AL85" s="96">
        <f>IF(ISBLANK('1-Production Info'!B105), 1, '1-Production Info'!B105)</f>
        <v>1</v>
      </c>
    </row>
    <row r="86" spans="15:38" ht="15.75" customHeight="1">
      <c r="O86" s="945" t="s">
        <v>1502</v>
      </c>
    </row>
    <row r="87" spans="15:38" ht="15.75" customHeight="1">
      <c r="O87" s="945" t="s">
        <v>162</v>
      </c>
    </row>
    <row r="88" spans="15:38" ht="15.75" customHeight="1">
      <c r="O88" s="945" t="s">
        <v>163</v>
      </c>
    </row>
    <row r="89" spans="15:38" ht="15.75" customHeight="1">
      <c r="O89" s="945" t="s">
        <v>1503</v>
      </c>
    </row>
    <row r="90" spans="15:38" ht="15.75" customHeight="1">
      <c r="O90" s="945" t="s">
        <v>164</v>
      </c>
    </row>
    <row r="91" spans="15:38" ht="15.75" customHeight="1">
      <c r="O91" s="945" t="s">
        <v>165</v>
      </c>
    </row>
    <row r="92" spans="15:38" ht="15.75" customHeight="1">
      <c r="O92" s="945" t="s">
        <v>1504</v>
      </c>
    </row>
    <row r="93" spans="15:38" ht="15.75" customHeight="1">
      <c r="O93" s="945" t="s">
        <v>166</v>
      </c>
    </row>
    <row r="94" spans="15:38" ht="15.75" customHeight="1">
      <c r="O94" s="945" t="s">
        <v>568</v>
      </c>
    </row>
    <row r="95" spans="15:38" ht="15.75" customHeight="1">
      <c r="O95" s="945" t="s">
        <v>167</v>
      </c>
    </row>
    <row r="96" spans="15:38" ht="15.75" customHeight="1">
      <c r="O96" s="945" t="s">
        <v>1505</v>
      </c>
    </row>
    <row r="97" spans="15:15" ht="15.75" customHeight="1">
      <c r="O97" s="945" t="s">
        <v>168</v>
      </c>
    </row>
    <row r="98" spans="15:15" ht="15.75" customHeight="1">
      <c r="O98" s="945" t="s">
        <v>169</v>
      </c>
    </row>
    <row r="99" spans="15:15" ht="15.75" customHeight="1">
      <c r="O99" s="945" t="s">
        <v>115</v>
      </c>
    </row>
    <row r="100" spans="15:15" ht="15.75" customHeight="1">
      <c r="O100" s="945" t="s">
        <v>171</v>
      </c>
    </row>
    <row r="101" spans="15:15" ht="15.75" customHeight="1">
      <c r="O101" s="945" t="s">
        <v>172</v>
      </c>
    </row>
    <row r="102" spans="15:15" ht="15.75" customHeight="1">
      <c r="O102" s="945" t="s">
        <v>173</v>
      </c>
    </row>
    <row r="103" spans="15:15" ht="15.75" customHeight="1">
      <c r="O103" s="945" t="s">
        <v>175</v>
      </c>
    </row>
    <row r="104" spans="15:15" ht="15.75" customHeight="1">
      <c r="O104" s="945" t="s">
        <v>176</v>
      </c>
    </row>
    <row r="105" spans="15:15" ht="15.75" customHeight="1">
      <c r="O105" s="945" t="s">
        <v>1506</v>
      </c>
    </row>
    <row r="106" spans="15:15" ht="15.75" customHeight="1">
      <c r="O106" s="945" t="s">
        <v>177</v>
      </c>
    </row>
    <row r="107" spans="15:15" ht="15.75" customHeight="1">
      <c r="O107" s="945" t="s">
        <v>1507</v>
      </c>
    </row>
    <row r="108" spans="15:15" ht="15.75" customHeight="1">
      <c r="O108" s="945" t="s">
        <v>178</v>
      </c>
    </row>
    <row r="109" spans="15:15" ht="15.75" customHeight="1">
      <c r="O109" s="945" t="s">
        <v>170</v>
      </c>
    </row>
    <row r="110" spans="15:15" ht="31.5" customHeight="1">
      <c r="O110" s="945" t="s">
        <v>179</v>
      </c>
    </row>
    <row r="111" spans="15:15" ht="15.75" customHeight="1">
      <c r="O111" s="945" t="s">
        <v>180</v>
      </c>
    </row>
    <row r="112" spans="15:15" ht="15.75" customHeight="1">
      <c r="O112" s="945" t="s">
        <v>181</v>
      </c>
    </row>
    <row r="113" spans="15:15" ht="15.75" customHeight="1">
      <c r="O113" s="945" t="s">
        <v>182</v>
      </c>
    </row>
    <row r="114" spans="15:15" ht="31.5" customHeight="1">
      <c r="O114" s="945" t="s">
        <v>183</v>
      </c>
    </row>
    <row r="115" spans="15:15" ht="15.75" customHeight="1">
      <c r="O115" s="945" t="s">
        <v>184</v>
      </c>
    </row>
    <row r="116" spans="15:15" ht="15.75" customHeight="1">
      <c r="O116" s="945" t="s">
        <v>185</v>
      </c>
    </row>
    <row r="117" spans="15:15" ht="15.75" customHeight="1">
      <c r="O117" s="945" t="s">
        <v>186</v>
      </c>
    </row>
    <row r="118" spans="15:15" ht="15.75" customHeight="1">
      <c r="O118" s="945" t="s">
        <v>187</v>
      </c>
    </row>
    <row r="119" spans="15:15" ht="15.75" customHeight="1">
      <c r="O119" s="945" t="s">
        <v>569</v>
      </c>
    </row>
    <row r="120" spans="15:15" ht="15.75" customHeight="1">
      <c r="O120" s="945" t="s">
        <v>1508</v>
      </c>
    </row>
    <row r="121" spans="15:15" ht="15.75" customHeight="1">
      <c r="O121" s="945" t="s">
        <v>188</v>
      </c>
    </row>
    <row r="122" spans="15:15" ht="15.75" customHeight="1">
      <c r="O122" s="946" t="s">
        <v>189</v>
      </c>
    </row>
    <row r="123" spans="15:15" ht="15.75" customHeight="1">
      <c r="O123" s="946" t="s">
        <v>190</v>
      </c>
    </row>
    <row r="124" spans="15:15" ht="15.75" customHeight="1">
      <c r="O124" s="946" t="s">
        <v>191</v>
      </c>
    </row>
    <row r="125" spans="15:15" ht="15.75" customHeight="1">
      <c r="O125" s="946" t="s">
        <v>222</v>
      </c>
    </row>
    <row r="126" spans="15:15" ht="15.75" customHeight="1">
      <c r="O126" s="946" t="s">
        <v>570</v>
      </c>
    </row>
    <row r="127" spans="15:15" ht="15.75" customHeight="1">
      <c r="O127" s="946" t="s">
        <v>192</v>
      </c>
    </row>
    <row r="128" spans="15:15" ht="15.75" customHeight="1">
      <c r="O128" s="946" t="s">
        <v>194</v>
      </c>
    </row>
    <row r="129" spans="15:15" ht="15.75" customHeight="1">
      <c r="O129" s="946" t="s">
        <v>120</v>
      </c>
    </row>
    <row r="130" spans="15:15" ht="15.75" customHeight="1">
      <c r="O130" s="946" t="s">
        <v>1509</v>
      </c>
    </row>
    <row r="131" spans="15:15" ht="15.75" customHeight="1">
      <c r="O131" s="946" t="s">
        <v>195</v>
      </c>
    </row>
    <row r="132" spans="15:15" ht="15.75" customHeight="1">
      <c r="O132" s="946" t="s">
        <v>1510</v>
      </c>
    </row>
    <row r="133" spans="15:15" ht="15.75" customHeight="1">
      <c r="O133" s="946" t="s">
        <v>196</v>
      </c>
    </row>
    <row r="134" spans="15:15" ht="15.75" customHeight="1">
      <c r="O134" s="946" t="s">
        <v>197</v>
      </c>
    </row>
    <row r="135" spans="15:15" ht="15.75" customHeight="1">
      <c r="O135" s="946" t="s">
        <v>571</v>
      </c>
    </row>
    <row r="136" spans="15:15" ht="15.75" customHeight="1">
      <c r="O136" s="946" t="s">
        <v>1511</v>
      </c>
    </row>
    <row r="137" spans="15:15" ht="15.75" customHeight="1">
      <c r="O137" s="946" t="s">
        <v>198</v>
      </c>
    </row>
    <row r="138" spans="15:15" ht="15.75" customHeight="1">
      <c r="O138" s="946" t="s">
        <v>572</v>
      </c>
    </row>
    <row r="139" spans="15:15" ht="15.75" customHeight="1">
      <c r="O139" s="946" t="s">
        <v>199</v>
      </c>
    </row>
    <row r="140" spans="15:15" ht="15.75" customHeight="1">
      <c r="O140" s="946" t="s">
        <v>200</v>
      </c>
    </row>
    <row r="141" spans="15:15" ht="15.75" customHeight="1">
      <c r="O141" s="946" t="s">
        <v>201</v>
      </c>
    </row>
    <row r="142" spans="15:15" ht="15.75" customHeight="1">
      <c r="O142" s="946" t="s">
        <v>203</v>
      </c>
    </row>
    <row r="143" spans="15:15" ht="15.75" customHeight="1">
      <c r="O143" s="946" t="s">
        <v>1512</v>
      </c>
    </row>
    <row r="144" spans="15:15" ht="15.75" customHeight="1">
      <c r="O144" s="946" t="s">
        <v>205</v>
      </c>
    </row>
    <row r="145" spans="15:15" ht="15.75" customHeight="1">
      <c r="O145" s="946" t="s">
        <v>202</v>
      </c>
    </row>
    <row r="146" spans="15:15" ht="15.75" customHeight="1">
      <c r="O146" s="946" t="s">
        <v>1513</v>
      </c>
    </row>
    <row r="147" spans="15:15" ht="15.75" customHeight="1">
      <c r="O147" s="946" t="s">
        <v>88</v>
      </c>
    </row>
    <row r="148" spans="15:15" ht="15.75" customHeight="1">
      <c r="O148" s="946" t="s">
        <v>206</v>
      </c>
    </row>
    <row r="149" spans="15:15" ht="15.75" customHeight="1">
      <c r="O149" s="946" t="s">
        <v>208</v>
      </c>
    </row>
    <row r="150" spans="15:15" ht="15.75" customHeight="1">
      <c r="O150" s="946" t="s">
        <v>573</v>
      </c>
    </row>
    <row r="151" spans="15:15" ht="15.75" customHeight="1">
      <c r="O151" s="946" t="s">
        <v>209</v>
      </c>
    </row>
    <row r="152" spans="15:15" ht="15.75" customHeight="1">
      <c r="O152" s="946" t="s">
        <v>1514</v>
      </c>
    </row>
    <row r="153" spans="15:15" ht="15.75" customHeight="1">
      <c r="O153" s="946" t="s">
        <v>1515</v>
      </c>
    </row>
    <row r="154" spans="15:15" ht="15.75" customHeight="1">
      <c r="O154" s="946" t="s">
        <v>210</v>
      </c>
    </row>
    <row r="155" spans="15:15" ht="15.75" customHeight="1">
      <c r="O155" s="946" t="s">
        <v>211</v>
      </c>
    </row>
    <row r="156" spans="15:15" ht="15.75" customHeight="1">
      <c r="O156" s="946" t="s">
        <v>193</v>
      </c>
    </row>
    <row r="157" spans="15:15" ht="15.75" customHeight="1">
      <c r="O157" s="946" t="s">
        <v>219</v>
      </c>
    </row>
    <row r="158" spans="15:15" ht="31.5" customHeight="1">
      <c r="O158" s="946" t="s">
        <v>1516</v>
      </c>
    </row>
    <row r="159" spans="15:15" ht="15.75" customHeight="1">
      <c r="O159" s="946" t="s">
        <v>1517</v>
      </c>
    </row>
    <row r="160" spans="15:15" ht="15.75" customHeight="1">
      <c r="O160" s="946" t="s">
        <v>1518</v>
      </c>
    </row>
    <row r="161" spans="15:15" ht="15.75" customHeight="1">
      <c r="O161" s="946" t="s">
        <v>1519</v>
      </c>
    </row>
    <row r="162" spans="15:15" ht="15.75" customHeight="1">
      <c r="O162" s="946" t="s">
        <v>1520</v>
      </c>
    </row>
    <row r="163" spans="15:15" ht="15.75" customHeight="1">
      <c r="O163" s="946" t="s">
        <v>1521</v>
      </c>
    </row>
    <row r="164" spans="15:15" ht="15.75" customHeight="1">
      <c r="O164" s="946" t="s">
        <v>1522</v>
      </c>
    </row>
    <row r="165" spans="15:15" ht="15.75" customHeight="1">
      <c r="O165" s="946" t="s">
        <v>1523</v>
      </c>
    </row>
    <row r="166" spans="15:15" ht="15.75" customHeight="1">
      <c r="O166" s="946" t="s">
        <v>1524</v>
      </c>
    </row>
    <row r="167" spans="15:15" ht="15.75" customHeight="1">
      <c r="O167" s="946" t="s">
        <v>1525</v>
      </c>
    </row>
    <row r="168" spans="15:15" ht="15.75" customHeight="1">
      <c r="O168" s="946" t="s">
        <v>1526</v>
      </c>
    </row>
    <row r="169" spans="15:15" ht="15.75" customHeight="1">
      <c r="O169" s="946" t="s">
        <v>1527</v>
      </c>
    </row>
    <row r="170" spans="15:15" ht="15.75" customHeight="1">
      <c r="O170" s="946" t="s">
        <v>1528</v>
      </c>
    </row>
    <row r="171" spans="15:15" ht="15.75" customHeight="1">
      <c r="O171" s="946" t="s">
        <v>1529</v>
      </c>
    </row>
    <row r="172" spans="15:15" ht="15.75" customHeight="1">
      <c r="O172" s="946" t="s">
        <v>1530</v>
      </c>
    </row>
    <row r="173" spans="15:15" ht="15.75" customHeight="1">
      <c r="O173" s="946" t="s">
        <v>1531</v>
      </c>
    </row>
    <row r="174" spans="15:15" ht="15.75" customHeight="1">
      <c r="O174" s="946" t="s">
        <v>1532</v>
      </c>
    </row>
    <row r="175" spans="15:15" ht="15.75" customHeight="1">
      <c r="O175" s="946" t="s">
        <v>1533</v>
      </c>
    </row>
    <row r="176" spans="15:15" ht="15.75" customHeight="1">
      <c r="O176" s="946" t="s">
        <v>1534</v>
      </c>
    </row>
    <row r="177" spans="15:15" ht="15.75" customHeight="1">
      <c r="O177" s="946" t="s">
        <v>1535</v>
      </c>
    </row>
    <row r="178" spans="15:15" ht="15.75" customHeight="1">
      <c r="O178" s="946" t="s">
        <v>1536</v>
      </c>
    </row>
    <row r="179" spans="15:15" ht="15.75" customHeight="1">
      <c r="O179" s="946" t="s">
        <v>1537</v>
      </c>
    </row>
    <row r="180" spans="15:15" ht="15.75" customHeight="1">
      <c r="O180" s="946" t="s">
        <v>1538</v>
      </c>
    </row>
    <row r="181" spans="15:15" ht="15.75" customHeight="1">
      <c r="O181" s="946" t="s">
        <v>1539</v>
      </c>
    </row>
    <row r="182" spans="15:15" ht="15.75" customHeight="1">
      <c r="O182" s="946" t="s">
        <v>1540</v>
      </c>
    </row>
    <row r="183" spans="15:15" ht="15.75" customHeight="1">
      <c r="O183" s="946" t="s">
        <v>1541</v>
      </c>
    </row>
    <row r="184" spans="15:15" ht="15.75" customHeight="1">
      <c r="O184" s="946" t="s">
        <v>1542</v>
      </c>
    </row>
    <row r="185" spans="15:15" ht="31.5" customHeight="1">
      <c r="O185" s="946" t="s">
        <v>1543</v>
      </c>
    </row>
    <row r="186" spans="15:15" ht="15.75" customHeight="1">
      <c r="O186" s="946" t="s">
        <v>1544</v>
      </c>
    </row>
    <row r="187" spans="15:15" ht="15.75" customHeight="1">
      <c r="O187" s="946" t="s">
        <v>1545</v>
      </c>
    </row>
    <row r="188" spans="15:15" ht="15.75" customHeight="1">
      <c r="O188" s="946" t="s">
        <v>1546</v>
      </c>
    </row>
    <row r="189" spans="15:15" ht="15.75" customHeight="1">
      <c r="O189" s="946" t="s">
        <v>1547</v>
      </c>
    </row>
    <row r="190" spans="15:15" ht="15.75" customHeight="1">
      <c r="O190" s="945" t="s">
        <v>1479</v>
      </c>
    </row>
    <row r="191" spans="15:15" ht="15.75" customHeight="1">
      <c r="O191" s="945" t="s">
        <v>1480</v>
      </c>
    </row>
    <row r="192" spans="15:15" ht="15.75" customHeight="1">
      <c r="O192" s="945" t="s">
        <v>1481</v>
      </c>
    </row>
    <row r="193" spans="15:15" ht="15.75" customHeight="1">
      <c r="O193" s="945" t="s">
        <v>1482</v>
      </c>
    </row>
    <row r="194" spans="15:15" ht="15.75" customHeight="1">
      <c r="O194" s="945" t="s">
        <v>1483</v>
      </c>
    </row>
    <row r="195" spans="15:15" ht="15.75" customHeight="1">
      <c r="O195" s="945" t="s">
        <v>1484</v>
      </c>
    </row>
    <row r="196" spans="15:15" ht="15.75" customHeight="1">
      <c r="O196" s="945" t="s">
        <v>1485</v>
      </c>
    </row>
    <row r="197" spans="15:15" ht="15.75" customHeight="1">
      <c r="O197" s="945" t="s">
        <v>566</v>
      </c>
    </row>
    <row r="198" spans="15:15" ht="15.75" customHeight="1">
      <c r="O198" s="945" t="s">
        <v>1486</v>
      </c>
    </row>
    <row r="199" spans="15:15" ht="15.75" customHeight="1">
      <c r="O199" s="945" t="s">
        <v>1487</v>
      </c>
    </row>
    <row r="200" spans="15:15" ht="15.75" customHeight="1">
      <c r="O200" s="8"/>
    </row>
    <row r="201" spans="15:15" ht="15.75" customHeight="1">
      <c r="O201" s="8"/>
    </row>
    <row r="202" spans="15:15" ht="15.75" customHeight="1">
      <c r="O202" s="8"/>
    </row>
    <row r="203" spans="15:15" ht="15.75" customHeight="1">
      <c r="O203" s="8"/>
    </row>
    <row r="204" spans="15:15" ht="31.5" customHeight="1">
      <c r="O204" s="8"/>
    </row>
    <row r="205" spans="15:15" ht="15.75" customHeight="1">
      <c r="O205" s="8"/>
    </row>
    <row r="206" spans="15:15" ht="15.75" customHeight="1">
      <c r="O206" s="8"/>
    </row>
    <row r="207" spans="15:15" ht="15.75" customHeight="1">
      <c r="O207" s="8"/>
    </row>
    <row r="208" spans="15:15" ht="15.75" customHeight="1">
      <c r="O208" s="8"/>
    </row>
    <row r="209" spans="15:15" ht="15.75" customHeight="1">
      <c r="O209" s="8"/>
    </row>
    <row r="210" spans="15:15" ht="15.75" customHeight="1">
      <c r="O210" s="8"/>
    </row>
    <row r="211" spans="15:15" ht="15.75" customHeight="1">
      <c r="O211" s="8"/>
    </row>
    <row r="212" spans="15:15" ht="15.75" customHeight="1">
      <c r="O212" s="8"/>
    </row>
    <row r="213" spans="15:15" ht="15.75" customHeight="1">
      <c r="O213" s="8"/>
    </row>
    <row r="214" spans="15:15" ht="15.75" customHeight="1">
      <c r="O214" s="8"/>
    </row>
    <row r="215" spans="15:15" ht="15.75" customHeight="1">
      <c r="O215" s="8"/>
    </row>
    <row r="216" spans="15:15" ht="15.75" customHeight="1">
      <c r="O216" s="8"/>
    </row>
    <row r="217" spans="15:15" ht="15.75" customHeight="1">
      <c r="O217" s="8"/>
    </row>
    <row r="218" spans="15:15" ht="15.75" customHeight="1">
      <c r="O218" s="8"/>
    </row>
    <row r="219" spans="15:15" ht="15.75" customHeight="1">
      <c r="O219" s="8"/>
    </row>
    <row r="220" spans="15:15" ht="15.75" customHeight="1">
      <c r="O220" s="8"/>
    </row>
    <row r="221" spans="15:15" ht="15.75" customHeight="1">
      <c r="O221" s="8"/>
    </row>
    <row r="222" spans="15:15" ht="15.75" customHeight="1">
      <c r="O222" s="8"/>
    </row>
    <row r="223" spans="15:15" ht="15.75" customHeight="1">
      <c r="O223" s="8"/>
    </row>
    <row r="224" spans="15:15" ht="15.75" customHeight="1"/>
    <row r="225" ht="15.75" customHeight="1"/>
    <row r="226" ht="15.75" customHeight="1"/>
    <row r="227" ht="15.75" customHeight="1"/>
    <row r="228" ht="15.75" customHeight="1"/>
    <row r="229" ht="15.75" customHeight="1"/>
    <row r="230" ht="31.5" customHeight="1"/>
    <row r="231" ht="31.5" customHeight="1"/>
    <row r="232" ht="15.75" customHeight="1"/>
    <row r="233" ht="15.75" customHeight="1"/>
    <row r="234" ht="15.75" customHeight="1"/>
    <row r="235" ht="31.5" customHeight="1"/>
    <row r="236" ht="15.75" customHeight="1"/>
    <row r="237" ht="15.75" customHeight="1"/>
    <row r="238" ht="15.75" customHeight="1"/>
    <row r="239" ht="15.75" customHeight="1"/>
  </sheetData>
  <sheetProtection algorithmName="SHA-512" hashValue="ccMRiYVBThFUNxIXd/uYFgBJTZxsfG691CtbYnmaqwO77KCPP0X1sOqOZM9YFlRAsMS9fOwTWPazC8DxBi3K3g==" saltValue="TaJXCNQNNUNj1tkVVl/UeA==" spinCount="100000" sheet="1" objects="1" scenarios="1"/>
  <phoneticPr fontId="11" type="noConversion"/>
  <hyperlinks>
    <hyperlink ref="AN18" r:id="rId1" xr:uid="{00000000-0004-0000-0F00-000000000000}"/>
    <hyperlink ref="AO19" r:id="rId2" xr:uid="{00000000-0004-0000-0F00-000001000000}"/>
    <hyperlink ref="AO20" r:id="rId3" xr:uid="{00000000-0004-0000-0F00-000002000000}"/>
    <hyperlink ref="AN17" r:id="rId4" xr:uid="{00000000-0004-0000-0F00-000003000000}"/>
    <hyperlink ref="AR26" r:id="rId5" xr:uid="{00000000-0004-0000-0F00-000004000000}"/>
    <hyperlink ref="AR30" r:id="rId6" xr:uid="{00000000-0004-0000-0F00-000005000000}"/>
    <hyperlink ref="AR24" r:id="rId7" xr:uid="{00000000-0004-0000-0F00-000006000000}"/>
    <hyperlink ref="AR23" r:id="rId8" xr:uid="{00000000-0004-0000-0F00-000007000000}"/>
    <hyperlink ref="AR27" r:id="rId9" xr:uid="{00000000-0004-0000-0F00-000008000000}"/>
    <hyperlink ref="AO1" r:id="rId10" xr:uid="{00000000-0004-0000-0F00-000009000000}"/>
  </hyperlinks>
  <pageMargins left="0.75" right="0.75" top="1" bottom="1" header="0.5" footer="0.5"/>
  <pageSetup orientation="portrait" horizontalDpi="200" verticalDpi="200" r:id="rId11"/>
  <headerFooter alignWithMargins="0"/>
  <legacyDrawing r:id="rId1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41589"/>
  <sheetViews>
    <sheetView workbookViewId="0">
      <pane ySplit="1" topLeftCell="A157" activePane="bottomLeft" state="frozen"/>
      <selection pane="bottomLeft" activeCell="F234" sqref="F234"/>
    </sheetView>
  </sheetViews>
  <sheetFormatPr defaultColWidth="8.81640625" defaultRowHeight="14"/>
  <cols>
    <col min="1" max="1" width="24.453125" customWidth="1"/>
    <col min="2" max="2" width="12.1796875" customWidth="1"/>
    <col min="3" max="3" width="13.1796875" bestFit="1" customWidth="1"/>
    <col min="4" max="4" width="11.54296875" bestFit="1" customWidth="1"/>
    <col min="5" max="5" width="15.54296875" customWidth="1"/>
    <col min="6" max="6" width="145.54296875" bestFit="1" customWidth="1"/>
    <col min="7" max="7" width="4" customWidth="1"/>
    <col min="8" max="8" width="10.54296875" style="953" customWidth="1"/>
    <col min="9" max="9" width="12.54296875" style="951" customWidth="1"/>
    <col min="11" max="11" width="22.453125" style="107" customWidth="1"/>
    <col min="12" max="12" width="23.1796875" style="107" customWidth="1"/>
    <col min="13" max="13" width="18.453125" style="107" customWidth="1"/>
    <col min="14" max="14" width="8.81640625" style="107"/>
    <col min="15" max="15" width="18.453125" style="107" customWidth="1"/>
    <col min="16" max="16" width="22" style="107" customWidth="1"/>
    <col min="17" max="17" width="26.453125" customWidth="1"/>
  </cols>
  <sheetData>
    <row r="1" spans="1:24" ht="28">
      <c r="A1" s="142" t="s">
        <v>215</v>
      </c>
      <c r="B1" s="142" t="s">
        <v>23</v>
      </c>
      <c r="C1" s="142" t="s">
        <v>31</v>
      </c>
      <c r="D1" s="142" t="s">
        <v>1728</v>
      </c>
      <c r="E1" s="142" t="s">
        <v>1729</v>
      </c>
      <c r="F1" s="143" t="s">
        <v>227</v>
      </c>
      <c r="H1" s="952" t="s">
        <v>1548</v>
      </c>
      <c r="I1" s="949" t="s">
        <v>1549</v>
      </c>
      <c r="K1" s="279" t="s">
        <v>1065</v>
      </c>
    </row>
    <row r="2" spans="1:24" ht="12.5">
      <c r="A2" s="944" t="s">
        <v>23</v>
      </c>
      <c r="B2" s="944" t="s">
        <v>23</v>
      </c>
      <c r="C2" s="609"/>
      <c r="D2" s="609">
        <v>2021</v>
      </c>
      <c r="F2" s="610" t="s">
        <v>1756</v>
      </c>
      <c r="H2" s="958">
        <v>1</v>
      </c>
      <c r="I2" s="950" t="s">
        <v>1550</v>
      </c>
      <c r="K2" s="142" t="s">
        <v>215</v>
      </c>
      <c r="L2" s="142" t="s">
        <v>23</v>
      </c>
      <c r="M2" s="142" t="s">
        <v>31</v>
      </c>
      <c r="N2" s="142" t="s">
        <v>226</v>
      </c>
      <c r="O2" s="142" t="s">
        <v>225</v>
      </c>
      <c r="P2" s="143" t="s">
        <v>227</v>
      </c>
      <c r="X2" s="6" t="s">
        <v>230</v>
      </c>
    </row>
    <row r="3" spans="1:24" ht="12.5">
      <c r="A3" s="1158" t="s">
        <v>1479</v>
      </c>
      <c r="B3" s="1158" t="s">
        <v>1479</v>
      </c>
      <c r="C3" s="611"/>
      <c r="D3" s="611">
        <v>466.3</v>
      </c>
      <c r="E3">
        <f>D3/1000</f>
        <v>0.46629999999999999</v>
      </c>
      <c r="F3" s="610" t="s">
        <v>1756</v>
      </c>
      <c r="H3" s="958">
        <v>2</v>
      </c>
      <c r="I3" s="950" t="s">
        <v>1550</v>
      </c>
      <c r="K3" s="142" t="s">
        <v>94</v>
      </c>
      <c r="L3" s="142" t="s">
        <v>94</v>
      </c>
      <c r="M3" s="142"/>
      <c r="N3" s="142"/>
      <c r="O3" s="142">
        <v>1.11746E-2</v>
      </c>
      <c r="P3" s="143" t="s">
        <v>574</v>
      </c>
      <c r="Q3" s="123"/>
      <c r="R3" s="124"/>
    </row>
    <row r="4" spans="1:24" ht="12.5">
      <c r="A4" s="1158" t="s">
        <v>1480</v>
      </c>
      <c r="B4" s="1158" t="s">
        <v>1480</v>
      </c>
      <c r="C4" s="611"/>
      <c r="D4" s="611">
        <v>329.2</v>
      </c>
      <c r="E4">
        <f t="shared" ref="E4:E67" si="0">D4/1000</f>
        <v>0.32919999999999999</v>
      </c>
      <c r="F4" s="610" t="s">
        <v>1756</v>
      </c>
      <c r="H4" s="958">
        <v>3</v>
      </c>
      <c r="I4" s="950" t="s">
        <v>1550</v>
      </c>
      <c r="K4" s="144" t="s">
        <v>97</v>
      </c>
      <c r="L4" s="144" t="s">
        <v>97</v>
      </c>
      <c r="M4" s="144"/>
      <c r="N4" s="144"/>
      <c r="O4" s="144">
        <v>0.57596690000000006</v>
      </c>
      <c r="P4" s="143" t="s">
        <v>574</v>
      </c>
      <c r="Q4" s="123"/>
      <c r="R4" s="124"/>
    </row>
    <row r="5" spans="1:24" ht="12.5">
      <c r="A5" s="1158" t="s">
        <v>1481</v>
      </c>
      <c r="B5" s="1158" t="s">
        <v>1481</v>
      </c>
      <c r="C5" s="611"/>
      <c r="D5" s="611">
        <v>338.8</v>
      </c>
      <c r="E5">
        <f t="shared" si="0"/>
        <v>0.33879999999999999</v>
      </c>
      <c r="F5" s="610" t="s">
        <v>1756</v>
      </c>
      <c r="H5" s="958">
        <v>4</v>
      </c>
      <c r="I5" s="950" t="s">
        <v>1550</v>
      </c>
      <c r="K5" s="144" t="s">
        <v>100</v>
      </c>
      <c r="L5" s="144" t="s">
        <v>100</v>
      </c>
      <c r="M5" s="144"/>
      <c r="N5" s="144"/>
      <c r="O5" s="144">
        <v>0.23744970000000001</v>
      </c>
      <c r="P5" s="143" t="s">
        <v>574</v>
      </c>
      <c r="Q5" s="123"/>
      <c r="R5" s="124"/>
    </row>
    <row r="6" spans="1:24" ht="12.5">
      <c r="A6" s="1158" t="s">
        <v>1482</v>
      </c>
      <c r="B6" s="1158" t="s">
        <v>1482</v>
      </c>
      <c r="C6" s="611"/>
      <c r="D6" s="611">
        <v>478.9</v>
      </c>
      <c r="E6">
        <f t="shared" si="0"/>
        <v>0.47889999999999999</v>
      </c>
      <c r="F6" s="610" t="s">
        <v>1756</v>
      </c>
      <c r="H6" s="958">
        <v>5</v>
      </c>
      <c r="I6" s="950" t="s">
        <v>1550</v>
      </c>
      <c r="K6" s="144" t="s">
        <v>103</v>
      </c>
      <c r="L6" s="144" t="s">
        <v>103</v>
      </c>
      <c r="M6" s="144"/>
      <c r="N6" s="144"/>
      <c r="O6" s="144">
        <v>0.35531109999999999</v>
      </c>
      <c r="P6" s="143" t="s">
        <v>574</v>
      </c>
      <c r="Q6" s="123"/>
      <c r="R6" s="124"/>
    </row>
    <row r="7" spans="1:24" ht="12.5">
      <c r="A7" s="1158" t="s">
        <v>1483</v>
      </c>
      <c r="B7" s="1158" t="s">
        <v>1483</v>
      </c>
      <c r="C7" s="611"/>
      <c r="D7" s="611">
        <v>231.4</v>
      </c>
      <c r="E7">
        <f t="shared" si="0"/>
        <v>0.23139999999999999</v>
      </c>
      <c r="F7" s="610" t="s">
        <v>1756</v>
      </c>
      <c r="H7" s="958">
        <v>6</v>
      </c>
      <c r="I7" s="950" t="s">
        <v>1551</v>
      </c>
      <c r="K7" s="144" t="s">
        <v>108</v>
      </c>
      <c r="L7" s="144" t="s">
        <v>108</v>
      </c>
      <c r="M7" s="144"/>
      <c r="N7" s="144"/>
      <c r="O7" s="144">
        <v>0.108001</v>
      </c>
      <c r="P7" s="143" t="s">
        <v>574</v>
      </c>
      <c r="Q7" s="123"/>
      <c r="R7" s="124"/>
    </row>
    <row r="8" spans="1:24" ht="12.5">
      <c r="A8" s="1158" t="s">
        <v>1484</v>
      </c>
      <c r="B8" s="1158" t="s">
        <v>1484</v>
      </c>
      <c r="C8" s="611"/>
      <c r="D8" s="611">
        <v>536.30000000000007</v>
      </c>
      <c r="E8">
        <f t="shared" si="0"/>
        <v>0.53630000000000011</v>
      </c>
      <c r="F8" s="610" t="s">
        <v>1756</v>
      </c>
      <c r="H8" s="958">
        <v>7</v>
      </c>
      <c r="I8" s="950" t="s">
        <v>1550</v>
      </c>
      <c r="K8" s="144" t="s">
        <v>104</v>
      </c>
      <c r="L8" s="144" t="s">
        <v>104</v>
      </c>
      <c r="M8" s="144"/>
      <c r="N8" s="144"/>
      <c r="O8" s="144">
        <v>0.85293099999999999</v>
      </c>
      <c r="P8" s="143" t="s">
        <v>574</v>
      </c>
      <c r="Q8" s="123"/>
      <c r="R8" s="124"/>
    </row>
    <row r="9" spans="1:24" ht="12.5">
      <c r="A9" s="1158" t="s">
        <v>1485</v>
      </c>
      <c r="B9" s="1158" t="s">
        <v>1485</v>
      </c>
      <c r="C9" s="611"/>
      <c r="D9" s="611">
        <v>188.20000000000002</v>
      </c>
      <c r="E9">
        <f t="shared" si="0"/>
        <v>0.18820000000000001</v>
      </c>
      <c r="F9" s="610" t="s">
        <v>1756</v>
      </c>
      <c r="H9" s="958">
        <v>8</v>
      </c>
      <c r="I9" s="950" t="s">
        <v>1550</v>
      </c>
      <c r="K9" s="144" t="s">
        <v>105</v>
      </c>
      <c r="L9" s="144" t="s">
        <v>105</v>
      </c>
      <c r="M9" s="144"/>
      <c r="N9" s="144"/>
      <c r="O9" s="144">
        <v>0.16323199999999999</v>
      </c>
      <c r="P9" s="143" t="s">
        <v>574</v>
      </c>
      <c r="Q9" s="123"/>
      <c r="R9" s="124"/>
    </row>
    <row r="10" spans="1:24" ht="12.5">
      <c r="A10" s="1158" t="s">
        <v>566</v>
      </c>
      <c r="B10" s="1158" t="s">
        <v>566</v>
      </c>
      <c r="C10" s="611"/>
      <c r="D10" s="611">
        <v>550.69999999999993</v>
      </c>
      <c r="E10">
        <f t="shared" si="0"/>
        <v>0.55069999999999997</v>
      </c>
      <c r="F10" s="610" t="s">
        <v>1756</v>
      </c>
      <c r="H10" s="958">
        <v>9</v>
      </c>
      <c r="I10" s="950" t="s">
        <v>1550</v>
      </c>
      <c r="K10" s="144" t="s">
        <v>102</v>
      </c>
      <c r="L10" s="144" t="s">
        <v>102</v>
      </c>
      <c r="M10" s="144"/>
      <c r="N10" s="144"/>
      <c r="O10" s="144">
        <v>0.44342480000000001</v>
      </c>
      <c r="P10" s="143" t="s">
        <v>574</v>
      </c>
      <c r="Q10" s="123"/>
      <c r="R10" s="124"/>
    </row>
    <row r="11" spans="1:24" ht="12.5">
      <c r="A11" s="1158" t="s">
        <v>1486</v>
      </c>
      <c r="B11" s="1158" t="s">
        <v>1486</v>
      </c>
      <c r="C11" s="611"/>
      <c r="D11" s="611">
        <v>375.7</v>
      </c>
      <c r="E11">
        <f t="shared" si="0"/>
        <v>0.37569999999999998</v>
      </c>
      <c r="F11" s="610" t="s">
        <v>1756</v>
      </c>
      <c r="H11" s="958">
        <v>10</v>
      </c>
      <c r="I11" s="950" t="s">
        <v>1550</v>
      </c>
      <c r="K11" s="144" t="s">
        <v>106</v>
      </c>
      <c r="L11" s="144" t="s">
        <v>106</v>
      </c>
      <c r="M11" s="144"/>
      <c r="N11" s="144"/>
      <c r="O11" s="144">
        <v>0.66487019999999997</v>
      </c>
      <c r="P11" s="143" t="s">
        <v>574</v>
      </c>
      <c r="Q11" s="123"/>
      <c r="R11" s="124"/>
    </row>
    <row r="12" spans="1:24" ht="12.5">
      <c r="A12" s="1158" t="s">
        <v>1487</v>
      </c>
      <c r="B12" s="1158" t="s">
        <v>1487</v>
      </c>
      <c r="C12" s="611"/>
      <c r="D12" s="611">
        <v>641.4</v>
      </c>
      <c r="E12">
        <f t="shared" si="0"/>
        <v>0.64139999999999997</v>
      </c>
      <c r="F12" s="610" t="s">
        <v>1756</v>
      </c>
      <c r="H12" s="958">
        <v>11</v>
      </c>
      <c r="I12" s="950" t="s">
        <v>1551</v>
      </c>
      <c r="K12" s="144" t="s">
        <v>107</v>
      </c>
      <c r="L12" s="144" t="s">
        <v>107</v>
      </c>
      <c r="M12" s="144"/>
      <c r="N12" s="144"/>
      <c r="O12" s="144">
        <v>0.58528729999999995</v>
      </c>
      <c r="P12" s="143" t="s">
        <v>574</v>
      </c>
      <c r="Q12" s="123"/>
      <c r="R12" s="124"/>
    </row>
    <row r="13" spans="1:24" ht="12.5">
      <c r="A13" s="1158" t="s">
        <v>1488</v>
      </c>
      <c r="B13" s="1158" t="s">
        <v>1488</v>
      </c>
      <c r="C13" s="611"/>
      <c r="D13" s="611">
        <v>612.79999999999995</v>
      </c>
      <c r="E13">
        <f t="shared" si="0"/>
        <v>0.6127999999999999</v>
      </c>
      <c r="F13" s="610" t="s">
        <v>1756</v>
      </c>
      <c r="H13" s="958">
        <v>12</v>
      </c>
      <c r="I13" s="950" t="s">
        <v>1552</v>
      </c>
      <c r="K13" s="144" t="s">
        <v>116</v>
      </c>
      <c r="L13" s="144" t="s">
        <v>116</v>
      </c>
      <c r="M13" s="144"/>
      <c r="N13" s="144"/>
      <c r="O13" s="144">
        <v>0.30233019999999999</v>
      </c>
      <c r="P13" s="143" t="s">
        <v>574</v>
      </c>
      <c r="Q13" s="123"/>
      <c r="R13" s="124"/>
    </row>
    <row r="14" spans="1:24" ht="12.5">
      <c r="A14" s="1158" t="s">
        <v>94</v>
      </c>
      <c r="B14" s="1158" t="s">
        <v>94</v>
      </c>
      <c r="C14" s="611"/>
      <c r="D14" s="611">
        <v>0</v>
      </c>
      <c r="E14">
        <f t="shared" si="0"/>
        <v>0</v>
      </c>
      <c r="F14" s="610" t="s">
        <v>1756</v>
      </c>
      <c r="H14" s="958">
        <v>13</v>
      </c>
      <c r="I14" s="950" t="s">
        <v>1553</v>
      </c>
      <c r="K14" s="144" t="s">
        <v>109</v>
      </c>
      <c r="L14" s="144" t="s">
        <v>109</v>
      </c>
      <c r="M14" s="144"/>
      <c r="N14" s="144"/>
      <c r="O14" s="144">
        <v>0.217893</v>
      </c>
      <c r="P14" s="143" t="s">
        <v>574</v>
      </c>
      <c r="Q14" s="123"/>
      <c r="R14" s="124"/>
    </row>
    <row r="15" spans="1:24" ht="12.5">
      <c r="A15" s="1158" t="s">
        <v>97</v>
      </c>
      <c r="B15" s="1158" t="s">
        <v>97</v>
      </c>
      <c r="C15" s="611"/>
      <c r="D15" s="611">
        <v>510.4</v>
      </c>
      <c r="E15">
        <f t="shared" si="0"/>
        <v>0.51039999999999996</v>
      </c>
      <c r="F15" s="610" t="s">
        <v>1756</v>
      </c>
      <c r="H15" s="958">
        <v>14</v>
      </c>
      <c r="I15" s="950" t="s">
        <v>1554</v>
      </c>
      <c r="K15" s="144" t="s">
        <v>128</v>
      </c>
      <c r="L15" s="144" t="s">
        <v>128</v>
      </c>
      <c r="M15" s="144"/>
      <c r="N15" s="144"/>
      <c r="O15" s="144">
        <v>0.72500789999999993</v>
      </c>
      <c r="P15" s="143" t="s">
        <v>574</v>
      </c>
      <c r="Q15" s="123"/>
      <c r="R15" s="124"/>
    </row>
    <row r="16" spans="1:24" ht="12.5">
      <c r="A16" s="1158" t="s">
        <v>100</v>
      </c>
      <c r="B16" s="1158" t="s">
        <v>100</v>
      </c>
      <c r="C16" s="611"/>
      <c r="D16" s="611">
        <v>241.29999999999998</v>
      </c>
      <c r="E16">
        <f t="shared" si="0"/>
        <v>0.24129999999999999</v>
      </c>
      <c r="F16" s="610" t="s">
        <v>1756</v>
      </c>
      <c r="H16" s="958">
        <v>15</v>
      </c>
      <c r="I16" s="950" t="s">
        <v>1554</v>
      </c>
      <c r="K16" s="144" t="s">
        <v>110</v>
      </c>
      <c r="L16" s="144" t="s">
        <v>110</v>
      </c>
      <c r="M16" s="144"/>
      <c r="N16" s="144"/>
      <c r="O16" s="144">
        <v>0.39330509999999996</v>
      </c>
      <c r="P16" s="143" t="s">
        <v>574</v>
      </c>
      <c r="Q16" s="123"/>
      <c r="R16" s="124"/>
    </row>
    <row r="17" spans="1:18" ht="12.5">
      <c r="A17" s="1158" t="s">
        <v>103</v>
      </c>
      <c r="B17" s="1158" t="s">
        <v>103</v>
      </c>
      <c r="C17" s="611"/>
      <c r="D17" s="611">
        <v>309.2</v>
      </c>
      <c r="E17">
        <f t="shared" si="0"/>
        <v>0.30919999999999997</v>
      </c>
      <c r="F17" s="610" t="s">
        <v>1756</v>
      </c>
      <c r="H17" s="958">
        <v>16</v>
      </c>
      <c r="I17" s="950" t="s">
        <v>1552</v>
      </c>
      <c r="K17" s="144" t="s">
        <v>557</v>
      </c>
      <c r="L17" s="144" t="s">
        <v>557</v>
      </c>
      <c r="M17" s="144"/>
      <c r="N17" s="144"/>
      <c r="O17" s="144">
        <v>0.77596540000000003</v>
      </c>
      <c r="P17" s="143" t="s">
        <v>574</v>
      </c>
      <c r="Q17" s="123"/>
      <c r="R17" s="124"/>
    </row>
    <row r="18" spans="1:18" ht="12.5">
      <c r="A18" s="1158" t="s">
        <v>108</v>
      </c>
      <c r="B18" s="1158" t="s">
        <v>108</v>
      </c>
      <c r="C18" s="611"/>
      <c r="D18" s="611">
        <v>206.5</v>
      </c>
      <c r="E18">
        <f t="shared" si="0"/>
        <v>0.20649999999999999</v>
      </c>
      <c r="F18" s="610" t="s">
        <v>1756</v>
      </c>
      <c r="H18" s="958">
        <v>17</v>
      </c>
      <c r="I18" s="950" t="s">
        <v>1552</v>
      </c>
      <c r="K18" s="144" t="s">
        <v>111</v>
      </c>
      <c r="L18" s="144" t="s">
        <v>111</v>
      </c>
      <c r="M18" s="144"/>
      <c r="N18" s="144"/>
      <c r="O18" s="144">
        <v>2.0632523000000003</v>
      </c>
      <c r="P18" s="143" t="s">
        <v>574</v>
      </c>
      <c r="Q18" s="123"/>
      <c r="R18" s="124"/>
    </row>
    <row r="19" spans="1:18" ht="12.5">
      <c r="A19" s="1158" t="s">
        <v>104</v>
      </c>
      <c r="B19" s="1158" t="s">
        <v>104</v>
      </c>
      <c r="C19" s="611"/>
      <c r="D19" s="611">
        <v>651.40000000000009</v>
      </c>
      <c r="E19">
        <f t="shared" si="0"/>
        <v>0.65140000000000009</v>
      </c>
      <c r="F19" s="610" t="s">
        <v>1756</v>
      </c>
      <c r="H19" s="958">
        <v>18</v>
      </c>
      <c r="I19" s="950" t="s">
        <v>1552</v>
      </c>
      <c r="K19" s="144" t="s">
        <v>112</v>
      </c>
      <c r="L19" s="144" t="s">
        <v>112</v>
      </c>
      <c r="M19" s="144"/>
      <c r="N19" s="144"/>
      <c r="O19" s="144">
        <v>6.4127799999999999E-2</v>
      </c>
      <c r="P19" s="143" t="s">
        <v>574</v>
      </c>
      <c r="Q19" s="123"/>
      <c r="R19" s="124"/>
    </row>
    <row r="20" spans="1:18" ht="12.5">
      <c r="A20" s="1158" t="s">
        <v>105</v>
      </c>
      <c r="B20" s="1158" t="s">
        <v>105</v>
      </c>
      <c r="C20" s="611"/>
      <c r="D20" s="611">
        <v>132.9</v>
      </c>
      <c r="E20">
        <f t="shared" si="0"/>
        <v>0.13290000000000002</v>
      </c>
      <c r="F20" s="610" t="s">
        <v>1756</v>
      </c>
      <c r="H20" s="958">
        <v>19</v>
      </c>
      <c r="I20" s="950" t="s">
        <v>1552</v>
      </c>
      <c r="K20" s="144" t="s">
        <v>113</v>
      </c>
      <c r="L20" s="144" t="s">
        <v>113</v>
      </c>
      <c r="M20" s="144"/>
      <c r="N20" s="144"/>
      <c r="O20" s="144">
        <v>0.75522540000000005</v>
      </c>
      <c r="P20" s="143" t="s">
        <v>574</v>
      </c>
      <c r="Q20" s="123"/>
      <c r="R20" s="124"/>
    </row>
    <row r="21" spans="1:18" ht="12.5">
      <c r="A21" s="1158" t="s">
        <v>102</v>
      </c>
      <c r="B21" s="1158" t="s">
        <v>102</v>
      </c>
      <c r="C21" s="611"/>
      <c r="D21" s="611">
        <v>435.4</v>
      </c>
      <c r="E21">
        <f t="shared" si="0"/>
        <v>0.43539999999999995</v>
      </c>
      <c r="F21" s="610" t="s">
        <v>1756</v>
      </c>
      <c r="H21" s="958">
        <v>20</v>
      </c>
      <c r="I21" s="950" t="s">
        <v>1552</v>
      </c>
      <c r="K21" s="144" t="s">
        <v>114</v>
      </c>
      <c r="L21" s="144" t="s">
        <v>114</v>
      </c>
      <c r="M21" s="144"/>
      <c r="N21" s="144"/>
      <c r="O21" s="144">
        <v>0.46344690000000005</v>
      </c>
      <c r="P21" s="143" t="s">
        <v>574</v>
      </c>
      <c r="Q21" s="123"/>
      <c r="R21" s="124"/>
    </row>
    <row r="22" spans="1:18" ht="12.5">
      <c r="A22" s="1158" t="s">
        <v>106</v>
      </c>
      <c r="B22" s="1158" t="s">
        <v>106</v>
      </c>
      <c r="C22" s="611"/>
      <c r="D22" s="611">
        <v>699.3</v>
      </c>
      <c r="E22">
        <f t="shared" si="0"/>
        <v>0.69929999999999992</v>
      </c>
      <c r="F22" s="610" t="s">
        <v>1756</v>
      </c>
      <c r="H22" s="958">
        <v>22</v>
      </c>
      <c r="I22" s="950" t="s">
        <v>1552</v>
      </c>
      <c r="K22" s="144" t="s">
        <v>117</v>
      </c>
      <c r="L22" s="144" t="s">
        <v>117</v>
      </c>
      <c r="M22" s="144"/>
      <c r="N22" s="144"/>
      <c r="O22" s="144">
        <v>1.1509245000000001</v>
      </c>
      <c r="P22" s="143" t="s">
        <v>574</v>
      </c>
      <c r="Q22" s="123"/>
      <c r="R22" s="124"/>
    </row>
    <row r="23" spans="1:18" ht="12.5">
      <c r="A23" s="1158" t="s">
        <v>107</v>
      </c>
      <c r="B23" s="1158" t="s">
        <v>107</v>
      </c>
      <c r="C23" s="611"/>
      <c r="D23" s="611">
        <v>580.49999999999989</v>
      </c>
      <c r="E23">
        <f t="shared" si="0"/>
        <v>0.5804999999999999</v>
      </c>
      <c r="F23" s="610" t="s">
        <v>1756</v>
      </c>
      <c r="H23" s="958">
        <v>26</v>
      </c>
      <c r="I23" s="950" t="s">
        <v>1552</v>
      </c>
      <c r="K23" s="144" t="s">
        <v>118</v>
      </c>
      <c r="L23" s="144" t="s">
        <v>118</v>
      </c>
      <c r="M23" s="144"/>
      <c r="N23" s="144"/>
      <c r="O23" s="144">
        <v>0.2426807</v>
      </c>
      <c r="P23" s="143" t="s">
        <v>574</v>
      </c>
      <c r="Q23" s="123"/>
      <c r="R23" s="124"/>
    </row>
    <row r="24" spans="1:18" ht="12.5">
      <c r="A24" s="1158" t="s">
        <v>116</v>
      </c>
      <c r="B24" s="1158" t="s">
        <v>116</v>
      </c>
      <c r="C24" s="611"/>
      <c r="D24" s="611">
        <v>320</v>
      </c>
      <c r="E24">
        <f t="shared" si="0"/>
        <v>0.32</v>
      </c>
      <c r="F24" s="610" t="s">
        <v>1756</v>
      </c>
      <c r="H24" s="958">
        <v>27</v>
      </c>
      <c r="I24" s="950" t="s">
        <v>1555</v>
      </c>
      <c r="K24" s="144" t="s">
        <v>119</v>
      </c>
      <c r="L24" s="144" t="s">
        <v>119</v>
      </c>
      <c r="M24" s="144"/>
      <c r="N24" s="144"/>
      <c r="O24" s="144">
        <v>0.16723199999999999</v>
      </c>
      <c r="P24" s="143" t="s">
        <v>574</v>
      </c>
      <c r="Q24" s="123"/>
      <c r="R24" s="124"/>
    </row>
    <row r="25" spans="1:18" ht="12.5">
      <c r="A25" s="1158" t="s">
        <v>109</v>
      </c>
      <c r="B25" s="1158" t="s">
        <v>109</v>
      </c>
      <c r="C25" s="611"/>
      <c r="D25" s="611">
        <v>136.30000000000001</v>
      </c>
      <c r="E25">
        <f t="shared" si="0"/>
        <v>0.1363</v>
      </c>
      <c r="F25" s="610" t="s">
        <v>1756</v>
      </c>
      <c r="H25" s="958">
        <v>28</v>
      </c>
      <c r="I25" s="950" t="s">
        <v>1552</v>
      </c>
      <c r="K25" s="144" t="s">
        <v>121</v>
      </c>
      <c r="L25" s="144" t="s">
        <v>121</v>
      </c>
      <c r="M25" s="144"/>
      <c r="N25" s="144"/>
      <c r="O25" s="144">
        <v>0.37281999999999998</v>
      </c>
      <c r="P25" s="143" t="s">
        <v>574</v>
      </c>
      <c r="Q25" s="123"/>
      <c r="R25" s="124"/>
    </row>
    <row r="26" spans="1:18" ht="12.5">
      <c r="A26" s="1158" t="s">
        <v>128</v>
      </c>
      <c r="B26" s="1158" t="s">
        <v>128</v>
      </c>
      <c r="C26" s="611"/>
      <c r="D26" s="611">
        <v>464.8</v>
      </c>
      <c r="E26">
        <f t="shared" si="0"/>
        <v>0.46479999999999999</v>
      </c>
      <c r="F26" s="610" t="s">
        <v>1756</v>
      </c>
      <c r="H26" s="958">
        <v>29</v>
      </c>
      <c r="I26" s="950" t="s">
        <v>1552</v>
      </c>
      <c r="K26" s="142" t="s">
        <v>216</v>
      </c>
      <c r="L26" s="144" t="s">
        <v>558</v>
      </c>
      <c r="M26" s="144"/>
      <c r="N26" s="144"/>
      <c r="O26" s="144">
        <v>0.74274549999999995</v>
      </c>
      <c r="P26" s="143" t="s">
        <v>574</v>
      </c>
      <c r="Q26" s="123"/>
      <c r="R26" s="124"/>
    </row>
    <row r="27" spans="1:18" ht="12.5">
      <c r="A27" s="1158" t="s">
        <v>1489</v>
      </c>
      <c r="B27" s="1158" t="s">
        <v>1489</v>
      </c>
      <c r="C27" s="611"/>
      <c r="D27" s="611">
        <v>302</v>
      </c>
      <c r="E27">
        <f t="shared" si="0"/>
        <v>0.30199999999999999</v>
      </c>
      <c r="F27" s="610" t="s">
        <v>1756</v>
      </c>
      <c r="H27" s="958">
        <v>31</v>
      </c>
      <c r="I27" s="950" t="s">
        <v>1552</v>
      </c>
      <c r="K27" s="144" t="s">
        <v>559</v>
      </c>
      <c r="L27" s="144" t="s">
        <v>559</v>
      </c>
      <c r="M27" s="144"/>
      <c r="N27" s="144"/>
      <c r="O27" s="144">
        <v>0.6347818999999999</v>
      </c>
      <c r="P27" s="143" t="s">
        <v>574</v>
      </c>
      <c r="Q27" s="123"/>
      <c r="R27" s="124"/>
    </row>
    <row r="28" spans="1:18" ht="12.5">
      <c r="A28" s="1158" t="s">
        <v>557</v>
      </c>
      <c r="B28" s="1158" t="s">
        <v>557</v>
      </c>
      <c r="C28" s="611"/>
      <c r="D28" s="611">
        <v>688.6</v>
      </c>
      <c r="E28">
        <f t="shared" si="0"/>
        <v>0.68859999999999999</v>
      </c>
      <c r="F28" s="610" t="s">
        <v>1756</v>
      </c>
      <c r="H28" s="958">
        <v>32</v>
      </c>
      <c r="I28" s="950" t="s">
        <v>1552</v>
      </c>
      <c r="K28" s="144" t="s">
        <v>122</v>
      </c>
      <c r="L28" s="144" t="s">
        <v>122</v>
      </c>
      <c r="M28" s="144"/>
      <c r="N28" s="144"/>
      <c r="O28" s="144">
        <v>0.17527139999999999</v>
      </c>
      <c r="P28" s="143" t="s">
        <v>574</v>
      </c>
      <c r="Q28" s="123"/>
      <c r="R28" s="124"/>
    </row>
    <row r="29" spans="1:18" ht="12.5">
      <c r="A29" s="1158" t="s">
        <v>111</v>
      </c>
      <c r="B29" s="1158" t="s">
        <v>111</v>
      </c>
      <c r="C29" s="611"/>
      <c r="D29" s="611">
        <v>1354.3</v>
      </c>
      <c r="E29">
        <f t="shared" si="0"/>
        <v>1.3543000000000001</v>
      </c>
      <c r="F29" s="610" t="s">
        <v>1756</v>
      </c>
      <c r="H29" s="958">
        <v>33</v>
      </c>
      <c r="I29" s="950" t="s">
        <v>1552</v>
      </c>
      <c r="K29" s="144" t="s">
        <v>123</v>
      </c>
      <c r="L29" s="144" t="s">
        <v>123</v>
      </c>
      <c r="M29" s="144"/>
      <c r="N29" s="144"/>
      <c r="O29" s="144">
        <v>0.2068295</v>
      </c>
      <c r="P29" s="143" t="s">
        <v>574</v>
      </c>
      <c r="Q29" s="123"/>
      <c r="R29" s="124"/>
    </row>
    <row r="30" spans="1:18" ht="12.5">
      <c r="A30" s="1158" t="s">
        <v>112</v>
      </c>
      <c r="B30" s="1158" t="s">
        <v>112</v>
      </c>
      <c r="C30" s="611"/>
      <c r="D30" s="611">
        <v>134.19999999999999</v>
      </c>
      <c r="E30">
        <f t="shared" si="0"/>
        <v>0.13419999999999999</v>
      </c>
      <c r="F30" s="610" t="s">
        <v>1756</v>
      </c>
      <c r="H30" s="958">
        <v>34</v>
      </c>
      <c r="I30" s="950" t="s">
        <v>1556</v>
      </c>
      <c r="K30" s="144" t="s">
        <v>124</v>
      </c>
      <c r="L30" s="144" t="s">
        <v>124</v>
      </c>
      <c r="M30" s="144"/>
      <c r="N30" s="144"/>
      <c r="O30" s="144">
        <v>3.9811100000000002E-2</v>
      </c>
      <c r="P30" s="143" t="s">
        <v>574</v>
      </c>
      <c r="Q30" s="123"/>
      <c r="R30" s="124"/>
    </row>
    <row r="31" spans="1:18" ht="12.5">
      <c r="A31" s="1158" t="s">
        <v>113</v>
      </c>
      <c r="B31" s="1158" t="s">
        <v>113</v>
      </c>
      <c r="C31" s="611"/>
      <c r="D31" s="611">
        <v>797</v>
      </c>
      <c r="E31">
        <f t="shared" si="0"/>
        <v>0.79700000000000004</v>
      </c>
      <c r="F31" s="610" t="s">
        <v>1756</v>
      </c>
      <c r="H31" s="958">
        <v>35</v>
      </c>
      <c r="I31" s="950" t="s">
        <v>1556</v>
      </c>
      <c r="K31" s="144" t="s">
        <v>153</v>
      </c>
      <c r="L31" s="144" t="s">
        <v>153</v>
      </c>
      <c r="M31" s="144"/>
      <c r="N31" s="144"/>
      <c r="O31" s="144">
        <v>0.42639819999999995</v>
      </c>
      <c r="P31" s="143" t="s">
        <v>574</v>
      </c>
      <c r="Q31" s="123"/>
      <c r="R31" s="124"/>
    </row>
    <row r="32" spans="1:18" ht="12.5">
      <c r="A32" s="1158" t="s">
        <v>114</v>
      </c>
      <c r="B32" s="1158" t="s">
        <v>114</v>
      </c>
      <c r="C32" s="611"/>
      <c r="D32" s="611">
        <v>410.4</v>
      </c>
      <c r="E32">
        <f t="shared" si="0"/>
        <v>0.41039999999999999</v>
      </c>
      <c r="F32" s="610" t="s">
        <v>1756</v>
      </c>
      <c r="H32" s="958">
        <v>37</v>
      </c>
      <c r="I32" s="950" t="s">
        <v>1552</v>
      </c>
      <c r="K32" s="144" t="s">
        <v>560</v>
      </c>
      <c r="L32" s="144" t="s">
        <v>560</v>
      </c>
      <c r="M32" s="144"/>
      <c r="N32" s="144"/>
      <c r="O32" s="144">
        <v>0.28338770000000002</v>
      </c>
      <c r="P32" s="143" t="s">
        <v>574</v>
      </c>
      <c r="Q32" s="123"/>
      <c r="R32" s="124"/>
    </row>
    <row r="33" spans="1:18" ht="12.5">
      <c r="A33" s="1158" t="s">
        <v>117</v>
      </c>
      <c r="B33" s="1158" t="s">
        <v>117</v>
      </c>
      <c r="C33" s="611"/>
      <c r="D33" s="611">
        <v>399.4</v>
      </c>
      <c r="E33">
        <f t="shared" si="0"/>
        <v>0.39939999999999998</v>
      </c>
      <c r="F33" s="610" t="s">
        <v>1756</v>
      </c>
      <c r="H33" s="958">
        <v>38</v>
      </c>
      <c r="I33" s="950" t="s">
        <v>1552</v>
      </c>
      <c r="K33" s="144" t="s">
        <v>125</v>
      </c>
      <c r="L33" s="144" t="s">
        <v>125</v>
      </c>
      <c r="M33" s="144"/>
      <c r="N33" s="144"/>
      <c r="O33" s="144">
        <v>0.75153920000000007</v>
      </c>
      <c r="P33" s="143" t="s">
        <v>574</v>
      </c>
      <c r="Q33" s="123"/>
      <c r="R33" s="124"/>
    </row>
    <row r="34" spans="1:18" ht="12.5">
      <c r="A34" s="1158" t="s">
        <v>118</v>
      </c>
      <c r="B34" s="1158" t="s">
        <v>118</v>
      </c>
      <c r="C34" s="611"/>
      <c r="D34" s="611">
        <v>260.3</v>
      </c>
      <c r="E34">
        <f t="shared" si="0"/>
        <v>0.26030000000000003</v>
      </c>
      <c r="F34" s="610" t="s">
        <v>1756</v>
      </c>
      <c r="H34" s="958">
        <v>39</v>
      </c>
      <c r="I34" s="950" t="s">
        <v>1552</v>
      </c>
      <c r="K34" s="144" t="s">
        <v>126</v>
      </c>
      <c r="L34" s="144" t="s">
        <v>126</v>
      </c>
      <c r="M34" s="144"/>
      <c r="N34" s="144"/>
      <c r="O34" s="144">
        <v>0.74427239999999995</v>
      </c>
      <c r="P34" s="143" t="s">
        <v>574</v>
      </c>
      <c r="Q34" s="123"/>
      <c r="R34" s="124"/>
    </row>
    <row r="35" spans="1:18" ht="12.5">
      <c r="A35" s="1158" t="s">
        <v>119</v>
      </c>
      <c r="B35" s="1158" t="s">
        <v>119</v>
      </c>
      <c r="C35" s="611"/>
      <c r="D35" s="611">
        <v>118.30000000000001</v>
      </c>
      <c r="E35">
        <f t="shared" si="0"/>
        <v>0.11830000000000002</v>
      </c>
      <c r="F35" s="610" t="s">
        <v>1756</v>
      </c>
      <c r="H35" s="958">
        <v>40</v>
      </c>
      <c r="I35" s="950" t="s">
        <v>1552</v>
      </c>
      <c r="K35" s="144" t="s">
        <v>127</v>
      </c>
      <c r="L35" s="144" t="s">
        <v>127</v>
      </c>
      <c r="M35" s="144"/>
      <c r="N35" s="144"/>
      <c r="O35" s="144">
        <v>0.51425300000000007</v>
      </c>
      <c r="P35" s="143" t="s">
        <v>574</v>
      </c>
      <c r="Q35" s="123"/>
      <c r="R35" s="124"/>
    </row>
    <row r="36" spans="1:18" ht="12.5">
      <c r="A36" s="1158" t="s">
        <v>121</v>
      </c>
      <c r="B36" s="1158" t="s">
        <v>121</v>
      </c>
      <c r="C36" s="611"/>
      <c r="D36" s="611">
        <v>374.2</v>
      </c>
      <c r="E36">
        <f t="shared" si="0"/>
        <v>0.37419999999999998</v>
      </c>
      <c r="F36" s="610" t="s">
        <v>1756</v>
      </c>
      <c r="H36" s="958">
        <v>41</v>
      </c>
      <c r="I36" s="950" t="s">
        <v>1557</v>
      </c>
      <c r="K36" s="144" t="s">
        <v>561</v>
      </c>
      <c r="L36" s="144" t="s">
        <v>561</v>
      </c>
      <c r="M36" s="144"/>
      <c r="N36" s="144"/>
      <c r="O36" s="144">
        <v>0.49886430000000004</v>
      </c>
      <c r="P36" s="143" t="s">
        <v>574</v>
      </c>
      <c r="Q36" s="123"/>
      <c r="R36" s="124"/>
    </row>
    <row r="37" spans="1:18" ht="12.5">
      <c r="A37" s="1158" t="s">
        <v>1490</v>
      </c>
      <c r="B37" s="1158" t="s">
        <v>1490</v>
      </c>
      <c r="C37" s="611"/>
      <c r="D37" s="611">
        <v>612.69999999999993</v>
      </c>
      <c r="E37">
        <f t="shared" si="0"/>
        <v>0.61269999999999991</v>
      </c>
      <c r="F37" s="610" t="s">
        <v>1756</v>
      </c>
      <c r="H37" s="958">
        <v>42</v>
      </c>
      <c r="I37" s="950" t="s">
        <v>1557</v>
      </c>
      <c r="K37" s="144" t="s">
        <v>217</v>
      </c>
      <c r="L37" s="144" t="s">
        <v>217</v>
      </c>
      <c r="M37" s="144"/>
      <c r="N37" s="144"/>
      <c r="O37" s="144">
        <v>2.9338000000000003E-3</v>
      </c>
      <c r="P37" s="143" t="s">
        <v>574</v>
      </c>
      <c r="Q37" s="123"/>
      <c r="R37" s="124"/>
    </row>
    <row r="38" spans="1:18" ht="12.5">
      <c r="A38" s="1158" t="s">
        <v>122</v>
      </c>
      <c r="B38" s="1158" t="s">
        <v>122</v>
      </c>
      <c r="C38" s="611"/>
      <c r="D38" s="611">
        <v>152.9</v>
      </c>
      <c r="E38">
        <f t="shared" si="0"/>
        <v>0.15290000000000001</v>
      </c>
      <c r="F38" s="610" t="s">
        <v>1756</v>
      </c>
      <c r="H38" s="958">
        <v>43</v>
      </c>
      <c r="I38" s="950" t="s">
        <v>1557</v>
      </c>
      <c r="K38" s="144" t="s">
        <v>129</v>
      </c>
      <c r="L38" s="144" t="s">
        <v>129</v>
      </c>
      <c r="M38" s="144"/>
      <c r="N38" s="144"/>
      <c r="O38" s="144">
        <v>0.30274900000000005</v>
      </c>
      <c r="P38" s="143" t="s">
        <v>574</v>
      </c>
      <c r="Q38" s="123"/>
      <c r="R38" s="124"/>
    </row>
    <row r="39" spans="1:18" ht="12.5">
      <c r="A39" s="1158" t="s">
        <v>1491</v>
      </c>
      <c r="B39" s="1158" t="s">
        <v>1491</v>
      </c>
      <c r="C39" s="611"/>
      <c r="D39" s="611">
        <v>572.99999999999989</v>
      </c>
      <c r="E39">
        <f t="shared" si="0"/>
        <v>0.57299999999999984</v>
      </c>
      <c r="F39" s="610" t="s">
        <v>1756</v>
      </c>
      <c r="H39" s="958">
        <v>44</v>
      </c>
      <c r="I39" s="950" t="s">
        <v>1552</v>
      </c>
      <c r="K39" s="144" t="s">
        <v>130</v>
      </c>
      <c r="L39" s="144" t="s">
        <v>130</v>
      </c>
      <c r="M39" s="144"/>
      <c r="N39" s="144"/>
      <c r="O39" s="144">
        <v>0.59053560000000005</v>
      </c>
      <c r="P39" s="143" t="s">
        <v>574</v>
      </c>
      <c r="Q39" s="123"/>
      <c r="R39" s="124"/>
    </row>
    <row r="40" spans="1:18" ht="12.5">
      <c r="A40" s="1158" t="s">
        <v>1492</v>
      </c>
      <c r="B40" s="1158" t="s">
        <v>1492</v>
      </c>
      <c r="C40" s="611"/>
      <c r="D40" s="611">
        <v>0.70000000000000007</v>
      </c>
      <c r="E40">
        <f t="shared" si="0"/>
        <v>7.000000000000001E-4</v>
      </c>
      <c r="F40" s="610" t="s">
        <v>1756</v>
      </c>
      <c r="H40" s="958">
        <v>45</v>
      </c>
      <c r="I40" s="950" t="s">
        <v>1557</v>
      </c>
      <c r="K40" s="144" t="s">
        <v>131</v>
      </c>
      <c r="L40" s="144" t="s">
        <v>131</v>
      </c>
      <c r="M40" s="144"/>
      <c r="N40" s="144"/>
      <c r="O40" s="144">
        <v>0.28964429999999997</v>
      </c>
      <c r="P40" s="143" t="s">
        <v>574</v>
      </c>
      <c r="Q40" s="123"/>
      <c r="R40" s="124"/>
    </row>
    <row r="41" spans="1:18" ht="12.5">
      <c r="A41" s="1158" t="s">
        <v>124</v>
      </c>
      <c r="B41" s="1158" t="s">
        <v>124</v>
      </c>
      <c r="C41" s="611"/>
      <c r="D41" s="611">
        <v>0.4</v>
      </c>
      <c r="E41">
        <f t="shared" si="0"/>
        <v>4.0000000000000002E-4</v>
      </c>
      <c r="F41" s="610" t="s">
        <v>1756</v>
      </c>
      <c r="H41" s="958">
        <v>47</v>
      </c>
      <c r="I41" s="950" t="s">
        <v>1552</v>
      </c>
      <c r="K41" s="144" t="s">
        <v>207</v>
      </c>
      <c r="L41" s="144" t="s">
        <v>207</v>
      </c>
      <c r="M41" s="144"/>
      <c r="N41" s="144"/>
      <c r="O41" s="144">
        <v>0.46553469999999997</v>
      </c>
      <c r="P41" s="143" t="s">
        <v>574</v>
      </c>
      <c r="Q41" s="123"/>
      <c r="R41" s="124"/>
    </row>
    <row r="42" spans="1:18" ht="12.5">
      <c r="A42" s="1158" t="s">
        <v>1493</v>
      </c>
      <c r="B42" s="1158" t="s">
        <v>1493</v>
      </c>
      <c r="C42" s="611"/>
      <c r="D42" s="611">
        <v>337.7</v>
      </c>
      <c r="E42">
        <f t="shared" si="0"/>
        <v>0.3377</v>
      </c>
      <c r="F42" s="610" t="s">
        <v>1756</v>
      </c>
      <c r="H42" s="958">
        <v>48</v>
      </c>
      <c r="I42" s="950" t="s">
        <v>1552</v>
      </c>
      <c r="K42" s="144" t="s">
        <v>132</v>
      </c>
      <c r="L42" s="144" t="s">
        <v>132</v>
      </c>
      <c r="M42" s="144"/>
      <c r="N42" s="144"/>
      <c r="O42" s="144">
        <v>0.31878250000000002</v>
      </c>
      <c r="P42" s="143" t="s">
        <v>574</v>
      </c>
      <c r="Q42" s="123"/>
      <c r="R42" s="124"/>
    </row>
    <row r="43" spans="1:18" ht="12.5">
      <c r="A43" s="1158" t="s">
        <v>560</v>
      </c>
      <c r="B43" s="1158" t="s">
        <v>560</v>
      </c>
      <c r="C43" s="611"/>
      <c r="D43" s="611">
        <v>149.69999999999999</v>
      </c>
      <c r="E43">
        <f t="shared" si="0"/>
        <v>0.1497</v>
      </c>
      <c r="F43" s="610" t="s">
        <v>1756</v>
      </c>
      <c r="H43" s="958">
        <v>49</v>
      </c>
      <c r="I43" s="950" t="s">
        <v>1556</v>
      </c>
      <c r="K43" s="144" t="s">
        <v>134</v>
      </c>
      <c r="L43" s="144" t="s">
        <v>134</v>
      </c>
      <c r="M43" s="144"/>
      <c r="N43" s="144"/>
      <c r="O43" s="144">
        <v>0.67158640000000003</v>
      </c>
      <c r="P43" s="143" t="s">
        <v>574</v>
      </c>
      <c r="Q43" s="123"/>
      <c r="R43" s="124"/>
    </row>
    <row r="44" spans="1:18" ht="12.5">
      <c r="A44" s="1158" t="s">
        <v>125</v>
      </c>
      <c r="B44" s="1158" t="s">
        <v>125</v>
      </c>
      <c r="C44" s="611"/>
      <c r="D44" s="611">
        <v>599.6</v>
      </c>
      <c r="E44">
        <f t="shared" si="0"/>
        <v>0.59960000000000002</v>
      </c>
      <c r="F44" s="610" t="s">
        <v>1756</v>
      </c>
      <c r="H44" s="958">
        <v>50</v>
      </c>
      <c r="I44" s="950" t="s">
        <v>1552</v>
      </c>
      <c r="K44" s="144" t="s">
        <v>135</v>
      </c>
      <c r="L44" s="144" t="s">
        <v>135</v>
      </c>
      <c r="M44" s="144"/>
      <c r="N44" s="144"/>
      <c r="O44" s="144">
        <v>0.70385299999999995</v>
      </c>
      <c r="P44" s="143" t="s">
        <v>574</v>
      </c>
      <c r="Q44" s="123"/>
      <c r="R44" s="124"/>
    </row>
    <row r="45" spans="1:18" ht="12.5">
      <c r="A45" s="1158" t="s">
        <v>1494</v>
      </c>
      <c r="B45" s="1158" t="s">
        <v>1494</v>
      </c>
      <c r="C45" s="611"/>
      <c r="D45" s="611">
        <v>629.30000000000007</v>
      </c>
      <c r="E45">
        <f t="shared" si="0"/>
        <v>0.62930000000000008</v>
      </c>
      <c r="F45" s="610" t="s">
        <v>1756</v>
      </c>
      <c r="H45" s="958">
        <v>51</v>
      </c>
      <c r="I45" s="950" t="s">
        <v>1552</v>
      </c>
      <c r="K45" s="144" t="s">
        <v>133</v>
      </c>
      <c r="L45" s="144" t="s">
        <v>133</v>
      </c>
      <c r="M45" s="144"/>
      <c r="N45" s="144"/>
      <c r="O45" s="144">
        <v>0.1183091</v>
      </c>
      <c r="P45" s="143" t="s">
        <v>574</v>
      </c>
      <c r="Q45" s="123"/>
      <c r="R45" s="124"/>
    </row>
    <row r="46" spans="1:18" ht="12.5">
      <c r="A46" s="1158" t="s">
        <v>126</v>
      </c>
      <c r="B46" s="1158" t="s">
        <v>126</v>
      </c>
      <c r="C46" s="611"/>
      <c r="D46" s="611">
        <v>600.6</v>
      </c>
      <c r="E46">
        <f t="shared" si="0"/>
        <v>0.60060000000000002</v>
      </c>
      <c r="F46" s="610" t="s">
        <v>1756</v>
      </c>
      <c r="H46" s="958">
        <v>52</v>
      </c>
      <c r="I46" s="950" t="s">
        <v>1552</v>
      </c>
      <c r="K46" s="144" t="s">
        <v>136</v>
      </c>
      <c r="L46" s="144" t="s">
        <v>136</v>
      </c>
      <c r="M46" s="144"/>
      <c r="N46" s="144"/>
      <c r="O46" s="144">
        <v>0.205405</v>
      </c>
      <c r="P46" s="143" t="s">
        <v>574</v>
      </c>
      <c r="Q46" s="123"/>
      <c r="R46" s="124"/>
    </row>
    <row r="47" spans="1:18" ht="12.5">
      <c r="A47" s="1158" t="s">
        <v>127</v>
      </c>
      <c r="B47" s="1158" t="s">
        <v>127</v>
      </c>
      <c r="C47" s="611"/>
      <c r="D47" s="611">
        <v>424.7</v>
      </c>
      <c r="E47">
        <f t="shared" si="0"/>
        <v>0.42469999999999997</v>
      </c>
      <c r="F47" s="610" t="s">
        <v>1756</v>
      </c>
      <c r="H47" s="958">
        <v>53</v>
      </c>
      <c r="I47" s="950" t="s">
        <v>1557</v>
      </c>
      <c r="K47" s="144" t="s">
        <v>67</v>
      </c>
      <c r="L47" s="144" t="s">
        <v>67</v>
      </c>
      <c r="M47" s="144"/>
      <c r="N47" s="144"/>
      <c r="O47" s="144">
        <v>8.9851E-2</v>
      </c>
      <c r="P47" s="143" t="s">
        <v>574</v>
      </c>
      <c r="Q47" s="123"/>
      <c r="R47" s="124"/>
    </row>
    <row r="48" spans="1:18" ht="12.5">
      <c r="A48" s="1158" t="s">
        <v>129</v>
      </c>
      <c r="B48" s="1158" t="s">
        <v>129</v>
      </c>
      <c r="C48" s="611"/>
      <c r="D48" s="611">
        <v>109</v>
      </c>
      <c r="E48">
        <f t="shared" si="0"/>
        <v>0.109</v>
      </c>
      <c r="F48" s="610" t="s">
        <v>1756</v>
      </c>
      <c r="H48" s="958">
        <v>54</v>
      </c>
      <c r="I48" s="950" t="s">
        <v>1552</v>
      </c>
      <c r="K48" s="144" t="s">
        <v>562</v>
      </c>
      <c r="L48" s="144" t="s">
        <v>562</v>
      </c>
      <c r="M48" s="144"/>
      <c r="N48" s="144"/>
      <c r="O48" s="144">
        <v>0.70990359999999997</v>
      </c>
      <c r="P48" s="143" t="s">
        <v>574</v>
      </c>
      <c r="Q48" s="123"/>
      <c r="R48" s="124"/>
    </row>
    <row r="49" spans="1:18" ht="12.5">
      <c r="A49" s="1158" t="s">
        <v>130</v>
      </c>
      <c r="B49" s="1158" t="s">
        <v>130</v>
      </c>
      <c r="C49" s="611"/>
      <c r="D49" s="611">
        <v>573.29999999999995</v>
      </c>
      <c r="E49">
        <f t="shared" si="0"/>
        <v>0.57329999999999992</v>
      </c>
      <c r="F49" s="610" t="s">
        <v>1756</v>
      </c>
      <c r="H49" s="958">
        <v>55</v>
      </c>
      <c r="I49" s="950" t="s">
        <v>1552</v>
      </c>
      <c r="K49" s="144" t="s">
        <v>137</v>
      </c>
      <c r="L49" s="144" t="s">
        <v>137</v>
      </c>
      <c r="M49" s="144"/>
      <c r="N49" s="144"/>
      <c r="O49" s="144">
        <v>0.32213749999999997</v>
      </c>
      <c r="P49" s="143" t="s">
        <v>574</v>
      </c>
      <c r="Q49" s="123"/>
      <c r="R49" s="124"/>
    </row>
    <row r="50" spans="1:18" ht="12.5">
      <c r="A50" s="1158" t="s">
        <v>131</v>
      </c>
      <c r="B50" s="1158" t="s">
        <v>131</v>
      </c>
      <c r="C50" s="611"/>
      <c r="D50" s="611">
        <v>139.19999999999999</v>
      </c>
      <c r="E50">
        <f t="shared" si="0"/>
        <v>0.13919999999999999</v>
      </c>
      <c r="F50" s="610" t="s">
        <v>1756</v>
      </c>
      <c r="H50" s="958">
        <v>56</v>
      </c>
      <c r="I50" s="950" t="s">
        <v>1556</v>
      </c>
      <c r="K50" s="144" t="s">
        <v>101</v>
      </c>
      <c r="L50" s="144" t="s">
        <v>101</v>
      </c>
      <c r="M50" s="144"/>
      <c r="N50" s="144"/>
      <c r="O50" s="144">
        <v>0.12864200000000001</v>
      </c>
      <c r="P50" s="143" t="s">
        <v>574</v>
      </c>
      <c r="Q50" s="123"/>
      <c r="R50" s="124"/>
    </row>
    <row r="51" spans="1:18" ht="12.5">
      <c r="A51" s="1158" t="s">
        <v>207</v>
      </c>
      <c r="B51" s="1158" t="s">
        <v>207</v>
      </c>
      <c r="C51" s="611"/>
      <c r="D51" s="611">
        <v>402.4</v>
      </c>
      <c r="E51">
        <f t="shared" si="0"/>
        <v>0.40239999999999998</v>
      </c>
      <c r="F51" s="610" t="s">
        <v>1756</v>
      </c>
      <c r="H51" s="958">
        <v>57</v>
      </c>
      <c r="I51" s="950" t="s">
        <v>1552</v>
      </c>
      <c r="K51" s="144" t="s">
        <v>138</v>
      </c>
      <c r="L51" s="144" t="s">
        <v>138</v>
      </c>
      <c r="M51" s="144"/>
      <c r="N51" s="144"/>
      <c r="O51" s="144">
        <v>0.43049599999999999</v>
      </c>
      <c r="P51" s="143" t="s">
        <v>574</v>
      </c>
      <c r="Q51" s="123"/>
      <c r="R51" s="124"/>
    </row>
    <row r="52" spans="1:18" ht="12.5">
      <c r="A52" s="1158" t="s">
        <v>132</v>
      </c>
      <c r="B52" s="1158" t="s">
        <v>132</v>
      </c>
      <c r="C52" s="611"/>
      <c r="D52" s="611">
        <v>108.8</v>
      </c>
      <c r="E52">
        <f t="shared" si="0"/>
        <v>0.10879999999999999</v>
      </c>
      <c r="F52" s="610" t="s">
        <v>1756</v>
      </c>
      <c r="H52" s="958">
        <v>58</v>
      </c>
      <c r="I52" s="950" t="s">
        <v>1552</v>
      </c>
      <c r="K52" s="144" t="s">
        <v>139</v>
      </c>
      <c r="L52" s="144" t="s">
        <v>139</v>
      </c>
      <c r="M52" s="144"/>
      <c r="N52" s="144"/>
      <c r="O52" s="144">
        <v>0.1865319</v>
      </c>
      <c r="P52" s="143" t="s">
        <v>574</v>
      </c>
      <c r="Q52" s="123"/>
      <c r="R52" s="124"/>
    </row>
    <row r="53" spans="1:18" ht="12.5">
      <c r="A53" s="1158" t="s">
        <v>1495</v>
      </c>
      <c r="B53" s="1158" t="s">
        <v>1495</v>
      </c>
      <c r="C53" s="611"/>
      <c r="D53" s="611">
        <v>407.59999999999997</v>
      </c>
      <c r="E53">
        <f t="shared" si="0"/>
        <v>0.40759999999999996</v>
      </c>
      <c r="F53" s="610" t="s">
        <v>1756</v>
      </c>
      <c r="H53" s="958">
        <v>59</v>
      </c>
      <c r="I53" s="950" t="s">
        <v>1558</v>
      </c>
      <c r="K53" s="144" t="s">
        <v>140</v>
      </c>
      <c r="L53" s="144" t="s">
        <v>140</v>
      </c>
      <c r="M53" s="144"/>
      <c r="N53" s="144"/>
      <c r="O53" s="144">
        <v>0.73951719999999999</v>
      </c>
      <c r="P53" s="143" t="s">
        <v>574</v>
      </c>
      <c r="Q53" s="123"/>
      <c r="R53" s="124"/>
    </row>
    <row r="54" spans="1:18" ht="12.5">
      <c r="A54" s="1158" t="s">
        <v>134</v>
      </c>
      <c r="B54" s="1158" t="s">
        <v>134</v>
      </c>
      <c r="C54" s="611"/>
      <c r="D54" s="611">
        <v>865.69999999999993</v>
      </c>
      <c r="E54">
        <f t="shared" si="0"/>
        <v>0.86569999999999991</v>
      </c>
      <c r="F54" s="610" t="s">
        <v>1756</v>
      </c>
      <c r="H54" s="958">
        <v>60</v>
      </c>
      <c r="I54" s="950" t="s">
        <v>1558</v>
      </c>
      <c r="K54" s="144" t="s">
        <v>141</v>
      </c>
      <c r="L54" s="144" t="s">
        <v>141</v>
      </c>
      <c r="M54" s="144"/>
      <c r="N54" s="144"/>
      <c r="O54" s="144">
        <v>0.72239900000000001</v>
      </c>
      <c r="P54" s="143" t="s">
        <v>574</v>
      </c>
      <c r="Q54" s="123"/>
      <c r="R54" s="124"/>
    </row>
    <row r="55" spans="1:18" ht="12.5">
      <c r="A55" s="1158" t="s">
        <v>135</v>
      </c>
      <c r="B55" s="1158" t="s">
        <v>135</v>
      </c>
      <c r="C55" s="611"/>
      <c r="D55" s="611">
        <v>586.29999999999995</v>
      </c>
      <c r="E55">
        <f t="shared" si="0"/>
        <v>0.58629999999999993</v>
      </c>
      <c r="F55" s="610" t="s">
        <v>1756</v>
      </c>
      <c r="H55" s="958">
        <v>61</v>
      </c>
      <c r="I55" s="950" t="s">
        <v>1552</v>
      </c>
      <c r="K55" s="144" t="s">
        <v>142</v>
      </c>
      <c r="L55" s="144" t="s">
        <v>142</v>
      </c>
      <c r="M55" s="144"/>
      <c r="N55" s="144"/>
      <c r="O55" s="144">
        <v>0.34910800000000003</v>
      </c>
      <c r="P55" s="143" t="s">
        <v>574</v>
      </c>
      <c r="Q55" s="123"/>
      <c r="R55" s="124"/>
    </row>
    <row r="56" spans="1:18" ht="12.5">
      <c r="A56" s="1158" t="s">
        <v>133</v>
      </c>
      <c r="B56" s="1158" t="s">
        <v>133</v>
      </c>
      <c r="C56" s="611"/>
      <c r="D56" s="611">
        <v>0.3</v>
      </c>
      <c r="E56">
        <f t="shared" si="0"/>
        <v>2.9999999999999997E-4</v>
      </c>
      <c r="F56" s="610" t="s">
        <v>1756</v>
      </c>
      <c r="H56" s="958">
        <v>63</v>
      </c>
      <c r="I56" s="950" t="s">
        <v>1556</v>
      </c>
      <c r="K56" s="144" t="s">
        <v>143</v>
      </c>
      <c r="L56" s="144" t="s">
        <v>143</v>
      </c>
      <c r="M56" s="144"/>
      <c r="N56" s="144"/>
      <c r="O56" s="144">
        <v>0.54712480000000008</v>
      </c>
      <c r="P56" s="143" t="s">
        <v>574</v>
      </c>
      <c r="Q56" s="123"/>
      <c r="R56" s="124"/>
    </row>
    <row r="57" spans="1:18" ht="12.5">
      <c r="A57" s="1158" t="s">
        <v>1496</v>
      </c>
      <c r="B57" s="1158" t="s">
        <v>1496</v>
      </c>
      <c r="C57" s="611"/>
      <c r="D57" s="611">
        <v>151</v>
      </c>
      <c r="E57">
        <f t="shared" si="0"/>
        <v>0.151</v>
      </c>
      <c r="F57" s="610" t="s">
        <v>1756</v>
      </c>
      <c r="H57" s="958">
        <v>64</v>
      </c>
      <c r="I57" s="950" t="s">
        <v>1554</v>
      </c>
      <c r="K57" s="144" t="s">
        <v>144</v>
      </c>
      <c r="L57" s="144" t="s">
        <v>144</v>
      </c>
      <c r="M57" s="144"/>
      <c r="N57" s="144"/>
      <c r="O57" s="144">
        <v>0.34432299999999999</v>
      </c>
      <c r="P57" s="143" t="s">
        <v>574</v>
      </c>
      <c r="Q57" s="123"/>
      <c r="R57" s="124"/>
    </row>
    <row r="58" spans="1:18" ht="12.5">
      <c r="A58" s="1158" t="s">
        <v>136</v>
      </c>
      <c r="B58" s="1158" t="s">
        <v>136</v>
      </c>
      <c r="C58" s="611"/>
      <c r="D58" s="611">
        <v>79.399999999999991</v>
      </c>
      <c r="E58">
        <f t="shared" si="0"/>
        <v>7.9399999999999998E-2</v>
      </c>
      <c r="F58" s="610" t="s">
        <v>1756</v>
      </c>
      <c r="H58" s="958">
        <v>65</v>
      </c>
      <c r="I58" s="950" t="s">
        <v>1552</v>
      </c>
      <c r="K58" s="144" t="s">
        <v>218</v>
      </c>
      <c r="L58" s="144" t="s">
        <v>218</v>
      </c>
      <c r="M58" s="144"/>
      <c r="N58" s="144"/>
      <c r="O58" s="144">
        <v>0.7629724</v>
      </c>
      <c r="P58" s="143" t="s">
        <v>574</v>
      </c>
      <c r="Q58" s="123"/>
      <c r="R58" s="124"/>
    </row>
    <row r="59" spans="1:18" ht="12.5">
      <c r="A59" s="1158" t="s">
        <v>67</v>
      </c>
      <c r="B59" s="1158" t="s">
        <v>67</v>
      </c>
      <c r="C59" s="611"/>
      <c r="D59" s="611">
        <v>52.2</v>
      </c>
      <c r="E59">
        <f t="shared" si="0"/>
        <v>5.2200000000000003E-2</v>
      </c>
      <c r="F59" s="610" t="s">
        <v>1756</v>
      </c>
      <c r="H59" s="958">
        <v>66</v>
      </c>
      <c r="I59" s="950" t="s">
        <v>1554</v>
      </c>
      <c r="K59" s="144" t="s">
        <v>145</v>
      </c>
      <c r="L59" s="144" t="s">
        <v>145</v>
      </c>
      <c r="M59" s="144"/>
      <c r="N59" s="144"/>
      <c r="O59" s="144">
        <v>0.30206</v>
      </c>
      <c r="P59" s="143" t="s">
        <v>574</v>
      </c>
      <c r="Q59" s="123"/>
      <c r="R59" s="124"/>
    </row>
    <row r="60" spans="1:18" ht="12.5">
      <c r="A60" s="1158" t="s">
        <v>137</v>
      </c>
      <c r="B60" s="1158" t="s">
        <v>137</v>
      </c>
      <c r="C60" s="611"/>
      <c r="D60" s="611">
        <v>517.1</v>
      </c>
      <c r="E60">
        <f t="shared" si="0"/>
        <v>0.5171</v>
      </c>
      <c r="F60" s="610" t="s">
        <v>1756</v>
      </c>
      <c r="H60" s="958">
        <v>67</v>
      </c>
      <c r="I60" s="950" t="s">
        <v>1559</v>
      </c>
      <c r="K60" s="144" t="s">
        <v>146</v>
      </c>
      <c r="L60" s="144" t="s">
        <v>146</v>
      </c>
      <c r="M60" s="144"/>
      <c r="N60" s="144"/>
      <c r="O60" s="144">
        <v>4.2400000000000001E-4</v>
      </c>
      <c r="P60" s="143" t="s">
        <v>574</v>
      </c>
      <c r="Q60" s="123"/>
      <c r="R60" s="124"/>
    </row>
    <row r="61" spans="1:18" ht="12.5">
      <c r="A61" s="1158" t="s">
        <v>101</v>
      </c>
      <c r="B61" s="1158" t="s">
        <v>101</v>
      </c>
      <c r="C61" s="611"/>
      <c r="D61" s="611">
        <v>77.900000000000006</v>
      </c>
      <c r="E61">
        <f t="shared" si="0"/>
        <v>7.7900000000000011E-2</v>
      </c>
      <c r="F61" s="610" t="s">
        <v>1756</v>
      </c>
      <c r="H61" s="958">
        <v>68</v>
      </c>
      <c r="I61" s="950" t="s">
        <v>1556</v>
      </c>
      <c r="K61" s="144" t="s">
        <v>147</v>
      </c>
      <c r="L61" s="144" t="s">
        <v>147</v>
      </c>
      <c r="M61" s="144"/>
      <c r="N61" s="144"/>
      <c r="O61" s="144">
        <v>0.95140590000000003</v>
      </c>
      <c r="P61" s="143" t="s">
        <v>574</v>
      </c>
      <c r="Q61" s="123"/>
      <c r="R61" s="124"/>
    </row>
    <row r="62" spans="1:18" ht="12.5">
      <c r="A62" s="1158" t="s">
        <v>138</v>
      </c>
      <c r="B62" s="1158" t="s">
        <v>138</v>
      </c>
      <c r="C62" s="611"/>
      <c r="D62" s="611">
        <v>349</v>
      </c>
      <c r="E62">
        <f t="shared" si="0"/>
        <v>0.34899999999999998</v>
      </c>
      <c r="F62" s="610" t="s">
        <v>1756</v>
      </c>
      <c r="H62" s="958">
        <v>69</v>
      </c>
      <c r="I62" s="950" t="s">
        <v>1556</v>
      </c>
      <c r="K62" s="144" t="s">
        <v>148</v>
      </c>
      <c r="L62" s="144" t="s">
        <v>148</v>
      </c>
      <c r="M62" s="144"/>
      <c r="N62" s="144"/>
      <c r="O62" s="144">
        <v>0.74569039999999998</v>
      </c>
      <c r="P62" s="143" t="s">
        <v>574</v>
      </c>
      <c r="Q62" s="123"/>
      <c r="R62" s="124"/>
    </row>
    <row r="63" spans="1:18" ht="12.5">
      <c r="A63" s="1158" t="s">
        <v>139</v>
      </c>
      <c r="B63" s="1158" t="s">
        <v>139</v>
      </c>
      <c r="C63" s="611"/>
      <c r="D63" s="611">
        <v>334.4</v>
      </c>
      <c r="E63">
        <f t="shared" si="0"/>
        <v>0.33439999999999998</v>
      </c>
      <c r="F63" s="610" t="s">
        <v>1756</v>
      </c>
      <c r="H63" s="958">
        <v>70</v>
      </c>
      <c r="I63" s="950" t="s">
        <v>1556</v>
      </c>
      <c r="K63" s="144" t="s">
        <v>149</v>
      </c>
      <c r="L63" s="144" t="s">
        <v>149</v>
      </c>
      <c r="M63" s="144"/>
      <c r="N63" s="144"/>
      <c r="O63" s="144">
        <v>0.68408610000000003</v>
      </c>
      <c r="P63" s="143" t="s">
        <v>574</v>
      </c>
      <c r="Q63" s="123"/>
      <c r="R63" s="124"/>
    </row>
    <row r="64" spans="1:18" ht="12.5">
      <c r="A64" s="1158" t="s">
        <v>140</v>
      </c>
      <c r="B64" s="1158" t="s">
        <v>140</v>
      </c>
      <c r="C64" s="611"/>
      <c r="D64" s="611">
        <v>505.4</v>
      </c>
      <c r="E64">
        <f t="shared" si="0"/>
        <v>0.50539999999999996</v>
      </c>
      <c r="F64" s="610" t="s">
        <v>1756</v>
      </c>
      <c r="H64" s="958">
        <v>71</v>
      </c>
      <c r="I64" s="950" t="s">
        <v>1556</v>
      </c>
      <c r="K64" s="144" t="s">
        <v>150</v>
      </c>
      <c r="L64" s="144" t="s">
        <v>150</v>
      </c>
      <c r="M64" s="144"/>
      <c r="N64" s="144"/>
      <c r="O64" s="144">
        <v>0.46523899999999996</v>
      </c>
      <c r="P64" s="143" t="s">
        <v>574</v>
      </c>
      <c r="Q64" s="123"/>
      <c r="R64" s="124"/>
    </row>
    <row r="65" spans="1:18" ht="12.5">
      <c r="A65" s="1158" t="s">
        <v>141</v>
      </c>
      <c r="B65" s="1158" t="s">
        <v>141</v>
      </c>
      <c r="C65" s="611"/>
      <c r="D65" s="611">
        <v>342</v>
      </c>
      <c r="E65">
        <f t="shared" si="0"/>
        <v>0.34200000000000003</v>
      </c>
      <c r="F65" s="610" t="s">
        <v>1756</v>
      </c>
      <c r="H65" s="958">
        <v>72</v>
      </c>
      <c r="I65" s="950" t="s">
        <v>1556</v>
      </c>
      <c r="K65" s="144" t="s">
        <v>563</v>
      </c>
      <c r="L65" s="144" t="s">
        <v>563</v>
      </c>
      <c r="M65" s="144"/>
      <c r="N65" s="144"/>
      <c r="O65" s="144">
        <v>0.62996269999999999</v>
      </c>
      <c r="P65" s="143" t="s">
        <v>574</v>
      </c>
      <c r="Q65" s="123"/>
      <c r="R65" s="124"/>
    </row>
    <row r="66" spans="1:18" ht="12.5">
      <c r="A66" s="1158" t="s">
        <v>142</v>
      </c>
      <c r="B66" s="1158" t="s">
        <v>142</v>
      </c>
      <c r="C66" s="611"/>
      <c r="D66" s="611">
        <v>307.39999999999998</v>
      </c>
      <c r="E66">
        <f t="shared" si="0"/>
        <v>0.30739999999999995</v>
      </c>
      <c r="F66" s="610" t="s">
        <v>1756</v>
      </c>
      <c r="H66" s="958">
        <v>73</v>
      </c>
      <c r="I66" s="950" t="s">
        <v>1556</v>
      </c>
      <c r="K66" s="144" t="s">
        <v>151</v>
      </c>
      <c r="L66" s="144" t="s">
        <v>151</v>
      </c>
      <c r="M66" s="144"/>
      <c r="N66" s="144"/>
      <c r="O66" s="144">
        <v>0.69488300000000003</v>
      </c>
      <c r="P66" s="143" t="s">
        <v>574</v>
      </c>
      <c r="Q66" s="123"/>
      <c r="R66" s="124"/>
    </row>
    <row r="67" spans="1:18" ht="12.5">
      <c r="A67" s="1158" t="s">
        <v>1497</v>
      </c>
      <c r="B67" s="1158" t="s">
        <v>1497</v>
      </c>
      <c r="C67" s="611"/>
      <c r="D67" s="611">
        <v>815.6</v>
      </c>
      <c r="E67">
        <f t="shared" si="0"/>
        <v>0.81559999999999999</v>
      </c>
      <c r="F67" s="610" t="s">
        <v>1756</v>
      </c>
      <c r="H67" s="958">
        <v>74</v>
      </c>
      <c r="I67" s="950" t="s">
        <v>1556</v>
      </c>
      <c r="K67" s="144" t="s">
        <v>152</v>
      </c>
      <c r="L67" s="144" t="s">
        <v>152</v>
      </c>
      <c r="M67" s="144"/>
      <c r="N67" s="144"/>
      <c r="O67" s="144">
        <v>0.386411</v>
      </c>
      <c r="P67" s="143" t="s">
        <v>574</v>
      </c>
      <c r="Q67" s="123"/>
      <c r="R67" s="124"/>
    </row>
    <row r="68" spans="1:18" ht="12.5">
      <c r="A68" s="1158" t="s">
        <v>143</v>
      </c>
      <c r="B68" s="1158" t="s">
        <v>143</v>
      </c>
      <c r="C68" s="611"/>
      <c r="D68" s="611">
        <v>819.69999999999993</v>
      </c>
      <c r="E68">
        <f t="shared" ref="E68:E131" si="1">D68/1000</f>
        <v>0.81969999999999998</v>
      </c>
      <c r="F68" s="610" t="s">
        <v>1756</v>
      </c>
      <c r="H68" s="958">
        <v>76</v>
      </c>
      <c r="I68" s="950" t="s">
        <v>1556</v>
      </c>
      <c r="K68" s="144" t="s">
        <v>154</v>
      </c>
      <c r="L68" s="144" t="s">
        <v>154</v>
      </c>
      <c r="M68" s="144"/>
      <c r="N68" s="144"/>
      <c r="O68" s="144">
        <v>0.54445939999999993</v>
      </c>
      <c r="P68" s="143" t="s">
        <v>574</v>
      </c>
      <c r="Q68" s="123"/>
      <c r="R68" s="124"/>
    </row>
    <row r="69" spans="1:18" ht="12.5">
      <c r="A69" s="1158" t="s">
        <v>144</v>
      </c>
      <c r="B69" s="1158" t="s">
        <v>144</v>
      </c>
      <c r="C69" s="611"/>
      <c r="D69" s="611">
        <v>278.90000000000003</v>
      </c>
      <c r="E69">
        <f t="shared" si="1"/>
        <v>0.27890000000000004</v>
      </c>
      <c r="F69" s="610" t="s">
        <v>1756</v>
      </c>
      <c r="H69" s="958">
        <v>77</v>
      </c>
      <c r="I69" s="950" t="s">
        <v>1556</v>
      </c>
      <c r="K69" s="144" t="s">
        <v>84</v>
      </c>
      <c r="L69" s="144" t="s">
        <v>84</v>
      </c>
      <c r="M69" s="144"/>
      <c r="N69" s="144"/>
      <c r="O69" s="144">
        <v>0.41470899999999999</v>
      </c>
      <c r="P69" s="143" t="s">
        <v>574</v>
      </c>
      <c r="Q69" s="123"/>
      <c r="R69" s="124"/>
    </row>
    <row r="70" spans="1:18" ht="12.5">
      <c r="A70" s="1158" t="s">
        <v>1498</v>
      </c>
      <c r="B70" s="1158" t="s">
        <v>1498</v>
      </c>
      <c r="C70" s="611"/>
      <c r="D70" s="611">
        <v>640.6</v>
      </c>
      <c r="E70">
        <f t="shared" si="1"/>
        <v>0.64060000000000006</v>
      </c>
      <c r="F70" s="610" t="s">
        <v>1756</v>
      </c>
      <c r="H70" s="958">
        <v>84</v>
      </c>
      <c r="I70" s="950" t="s">
        <v>1560</v>
      </c>
      <c r="K70" s="144" t="s">
        <v>156</v>
      </c>
      <c r="L70" s="144" t="s">
        <v>156</v>
      </c>
      <c r="M70" s="144"/>
      <c r="N70" s="144"/>
      <c r="O70" s="144">
        <v>0.58054799999999995</v>
      </c>
      <c r="P70" s="143" t="s">
        <v>574</v>
      </c>
      <c r="Q70" s="123"/>
      <c r="R70" s="124"/>
    </row>
    <row r="71" spans="1:18" ht="12.5">
      <c r="A71" s="1158" t="s">
        <v>145</v>
      </c>
      <c r="B71" s="1158" t="s">
        <v>145</v>
      </c>
      <c r="C71" s="611"/>
      <c r="D71" s="611">
        <v>191.70000000000002</v>
      </c>
      <c r="E71">
        <f t="shared" si="1"/>
        <v>0.19170000000000001</v>
      </c>
      <c r="F71" s="610" t="s">
        <v>1756</v>
      </c>
      <c r="H71" s="958">
        <v>87</v>
      </c>
      <c r="I71" s="950" t="s">
        <v>1557</v>
      </c>
      <c r="K71" s="144" t="s">
        <v>155</v>
      </c>
      <c r="L71" s="144" t="s">
        <v>155</v>
      </c>
      <c r="M71" s="144"/>
      <c r="N71" s="144"/>
      <c r="O71" s="144">
        <v>0.4800584</v>
      </c>
      <c r="P71" s="143" t="s">
        <v>574</v>
      </c>
      <c r="Q71" s="123"/>
      <c r="R71" s="124"/>
    </row>
    <row r="72" spans="1:18" ht="12.5">
      <c r="A72" s="1158" t="s">
        <v>146</v>
      </c>
      <c r="B72" s="1158" t="s">
        <v>146</v>
      </c>
      <c r="C72" s="611"/>
      <c r="D72" s="611">
        <v>0.1</v>
      </c>
      <c r="E72">
        <f t="shared" si="1"/>
        <v>1E-4</v>
      </c>
      <c r="F72" s="610" t="s">
        <v>1756</v>
      </c>
      <c r="H72" s="958">
        <v>97</v>
      </c>
      <c r="I72" s="950" t="s">
        <v>1557</v>
      </c>
      <c r="K72" s="144" t="s">
        <v>157</v>
      </c>
      <c r="L72" s="144" t="s">
        <v>157</v>
      </c>
      <c r="M72" s="144"/>
      <c r="N72" s="144"/>
      <c r="O72" s="144">
        <v>0.3949455</v>
      </c>
      <c r="P72" s="143" t="s">
        <v>574</v>
      </c>
      <c r="Q72" s="123"/>
      <c r="R72" s="124"/>
    </row>
    <row r="73" spans="1:18" ht="12.5">
      <c r="A73" s="1158" t="s">
        <v>147</v>
      </c>
      <c r="B73" s="1158" t="s">
        <v>147</v>
      </c>
      <c r="C73" s="611"/>
      <c r="D73" s="611">
        <v>716.59999999999991</v>
      </c>
      <c r="E73">
        <f t="shared" si="1"/>
        <v>0.7165999999999999</v>
      </c>
      <c r="F73" s="610" t="s">
        <v>1756</v>
      </c>
      <c r="H73" s="958">
        <v>98</v>
      </c>
      <c r="I73" s="950" t="s">
        <v>1557</v>
      </c>
      <c r="K73" s="144" t="s">
        <v>564</v>
      </c>
      <c r="L73" s="144" t="s">
        <v>564</v>
      </c>
      <c r="M73" s="144"/>
      <c r="N73" s="144"/>
      <c r="O73" s="144">
        <v>0.497699</v>
      </c>
      <c r="P73" s="143" t="s">
        <v>574</v>
      </c>
      <c r="Q73" s="123"/>
      <c r="R73" s="124"/>
    </row>
    <row r="74" spans="1:18" ht="12.5">
      <c r="A74" s="1158" t="s">
        <v>148</v>
      </c>
      <c r="B74" s="1158" t="s">
        <v>148</v>
      </c>
      <c r="C74" s="611"/>
      <c r="D74" s="611">
        <v>783.5</v>
      </c>
      <c r="E74">
        <f t="shared" si="1"/>
        <v>0.78349999999999997</v>
      </c>
      <c r="F74" s="610" t="s">
        <v>1756</v>
      </c>
      <c r="H74" s="958">
        <v>100</v>
      </c>
      <c r="I74" s="950" t="s">
        <v>1556</v>
      </c>
      <c r="K74" s="144" t="s">
        <v>158</v>
      </c>
      <c r="L74" s="144" t="s">
        <v>158</v>
      </c>
      <c r="M74" s="144"/>
      <c r="N74" s="144"/>
      <c r="O74" s="144">
        <v>0.86960519999999997</v>
      </c>
      <c r="P74" s="143" t="s">
        <v>574</v>
      </c>
      <c r="Q74" s="123"/>
      <c r="R74" s="124"/>
    </row>
    <row r="75" spans="1:18" ht="12.5">
      <c r="A75" s="1158" t="s">
        <v>563</v>
      </c>
      <c r="B75" s="1158" t="s">
        <v>563</v>
      </c>
      <c r="C75" s="611"/>
      <c r="D75" s="611">
        <v>482.8</v>
      </c>
      <c r="E75">
        <f t="shared" si="1"/>
        <v>0.48280000000000001</v>
      </c>
      <c r="F75" s="610" t="s">
        <v>1756</v>
      </c>
      <c r="H75" s="958">
        <v>116</v>
      </c>
      <c r="I75" s="950" t="s">
        <v>1561</v>
      </c>
      <c r="K75" s="144" t="s">
        <v>159</v>
      </c>
      <c r="L75" s="144" t="s">
        <v>159</v>
      </c>
      <c r="M75" s="144"/>
      <c r="N75" s="144"/>
      <c r="O75" s="144">
        <v>8.0966099999999999E-2</v>
      </c>
      <c r="P75" s="143" t="s">
        <v>574</v>
      </c>
      <c r="Q75" s="123"/>
      <c r="R75" s="124"/>
    </row>
    <row r="76" spans="1:18" ht="12.5">
      <c r="A76" s="1158" t="s">
        <v>149</v>
      </c>
      <c r="B76" s="1158" t="s">
        <v>149</v>
      </c>
      <c r="C76" s="611"/>
      <c r="D76" s="611">
        <v>664.5</v>
      </c>
      <c r="E76">
        <f t="shared" si="1"/>
        <v>0.66449999999999998</v>
      </c>
      <c r="F76" s="610" t="s">
        <v>1756</v>
      </c>
      <c r="H76" s="958">
        <v>119</v>
      </c>
      <c r="I76" s="950" t="s">
        <v>1561</v>
      </c>
      <c r="K76" s="144" t="s">
        <v>161</v>
      </c>
      <c r="L76" s="144" t="s">
        <v>161</v>
      </c>
      <c r="M76" s="144"/>
      <c r="N76" s="144"/>
      <c r="O76" s="144">
        <v>0.15307419999999999</v>
      </c>
      <c r="P76" s="143" t="s">
        <v>574</v>
      </c>
      <c r="Q76" s="123"/>
      <c r="R76" s="124"/>
    </row>
    <row r="77" spans="1:18" ht="12.5">
      <c r="A77" s="1158" t="s">
        <v>150</v>
      </c>
      <c r="B77" s="1158" t="s">
        <v>150</v>
      </c>
      <c r="C77" s="611"/>
      <c r="D77" s="611">
        <v>316.89999999999998</v>
      </c>
      <c r="E77">
        <f t="shared" si="1"/>
        <v>0.31689999999999996</v>
      </c>
      <c r="F77" s="610" t="s">
        <v>1756</v>
      </c>
      <c r="H77" s="958">
        <v>120</v>
      </c>
      <c r="I77" s="950" t="s">
        <v>1561</v>
      </c>
      <c r="K77" s="144" t="s">
        <v>160</v>
      </c>
      <c r="L77" s="144" t="s">
        <v>160</v>
      </c>
      <c r="M77" s="144"/>
      <c r="N77" s="144"/>
      <c r="O77" s="144">
        <v>0.71667239999999999</v>
      </c>
      <c r="P77" s="143" t="s">
        <v>574</v>
      </c>
      <c r="Q77" s="123"/>
      <c r="R77" s="124"/>
    </row>
    <row r="78" spans="1:18" ht="12.5">
      <c r="A78" s="1158" t="s">
        <v>151</v>
      </c>
      <c r="B78" s="1158" t="s">
        <v>151</v>
      </c>
      <c r="C78" s="611"/>
      <c r="D78" s="611">
        <v>442.6</v>
      </c>
      <c r="E78">
        <f t="shared" si="1"/>
        <v>0.44260000000000005</v>
      </c>
      <c r="F78" s="610" t="s">
        <v>1756</v>
      </c>
      <c r="H78" s="958">
        <v>121</v>
      </c>
      <c r="I78" s="950" t="s">
        <v>1561</v>
      </c>
      <c r="K78" s="144" t="s">
        <v>565</v>
      </c>
      <c r="L78" s="144" t="s">
        <v>565</v>
      </c>
      <c r="M78" s="144"/>
      <c r="N78" s="144"/>
      <c r="O78" s="144">
        <v>0.87178420000000001</v>
      </c>
      <c r="P78" s="143" t="s">
        <v>574</v>
      </c>
      <c r="Q78" s="123"/>
      <c r="R78" s="124"/>
    </row>
    <row r="79" spans="1:18" ht="12.5">
      <c r="A79" s="1158" t="s">
        <v>152</v>
      </c>
      <c r="B79" s="1158" t="s">
        <v>152</v>
      </c>
      <c r="C79" s="611"/>
      <c r="D79" s="611">
        <v>282.60000000000002</v>
      </c>
      <c r="E79">
        <f t="shared" si="1"/>
        <v>0.28260000000000002</v>
      </c>
      <c r="F79" s="610" t="s">
        <v>1756</v>
      </c>
      <c r="H79" s="958">
        <v>125</v>
      </c>
      <c r="I79" s="950" t="s">
        <v>1562</v>
      </c>
      <c r="K79" s="144" t="s">
        <v>162</v>
      </c>
      <c r="L79" s="144" t="s">
        <v>162</v>
      </c>
      <c r="M79" s="144"/>
      <c r="N79" s="144"/>
      <c r="O79" s="144">
        <v>0.1111529</v>
      </c>
      <c r="P79" s="143" t="s">
        <v>574</v>
      </c>
      <c r="Q79" s="123"/>
      <c r="R79" s="124"/>
    </row>
    <row r="80" spans="1:18" ht="12.5">
      <c r="A80" s="1158" t="s">
        <v>154</v>
      </c>
      <c r="B80" s="1158" t="s">
        <v>154</v>
      </c>
      <c r="C80" s="611"/>
      <c r="D80" s="611">
        <v>510.6</v>
      </c>
      <c r="E80">
        <f t="shared" si="1"/>
        <v>0.51060000000000005</v>
      </c>
      <c r="F80" s="610" t="s">
        <v>1756</v>
      </c>
      <c r="H80" s="958">
        <v>126</v>
      </c>
      <c r="I80" s="950" t="s">
        <v>1562</v>
      </c>
      <c r="K80" s="144" t="s">
        <v>163</v>
      </c>
      <c r="L80" s="144" t="s">
        <v>163</v>
      </c>
      <c r="M80" s="144"/>
      <c r="N80" s="144"/>
      <c r="O80" s="144">
        <v>0.38428600000000002</v>
      </c>
      <c r="P80" s="143" t="s">
        <v>574</v>
      </c>
      <c r="Q80" s="123"/>
      <c r="R80" s="124"/>
    </row>
    <row r="81" spans="1:18" ht="12.5">
      <c r="A81" s="1158" t="s">
        <v>84</v>
      </c>
      <c r="B81" s="1158" t="s">
        <v>84</v>
      </c>
      <c r="C81" s="611"/>
      <c r="D81" s="611">
        <v>465</v>
      </c>
      <c r="E81">
        <f t="shared" si="1"/>
        <v>0.46500000000000002</v>
      </c>
      <c r="F81" s="610" t="s">
        <v>1756</v>
      </c>
      <c r="H81" s="958">
        <v>127</v>
      </c>
      <c r="I81" s="950" t="s">
        <v>1562</v>
      </c>
      <c r="K81" s="144" t="s">
        <v>164</v>
      </c>
      <c r="L81" s="144" t="s">
        <v>164</v>
      </c>
      <c r="M81" s="144"/>
      <c r="N81" s="144"/>
      <c r="O81" s="144">
        <v>0.64864769999999994</v>
      </c>
      <c r="P81" s="143" t="s">
        <v>574</v>
      </c>
      <c r="Q81" s="123"/>
      <c r="R81" s="124"/>
    </row>
    <row r="82" spans="1:18" ht="12.5">
      <c r="A82" s="1158" t="s">
        <v>156</v>
      </c>
      <c r="B82" s="1158" t="s">
        <v>156</v>
      </c>
      <c r="C82" s="611"/>
      <c r="D82" s="611">
        <v>380.1</v>
      </c>
      <c r="E82">
        <f t="shared" si="1"/>
        <v>0.38010000000000005</v>
      </c>
      <c r="F82" s="610" t="s">
        <v>1756</v>
      </c>
      <c r="H82" s="958">
        <v>128</v>
      </c>
      <c r="I82" s="950" t="s">
        <v>1562</v>
      </c>
      <c r="K82" s="144" t="s">
        <v>165</v>
      </c>
      <c r="L82" s="144" t="s">
        <v>165</v>
      </c>
      <c r="M82" s="144"/>
      <c r="N82" s="144"/>
      <c r="O82" s="144">
        <v>0.85041529999999999</v>
      </c>
      <c r="P82" s="143" t="s">
        <v>574</v>
      </c>
      <c r="Q82" s="123"/>
      <c r="R82" s="124"/>
    </row>
    <row r="83" spans="1:18" ht="12.5">
      <c r="A83" s="1158" t="s">
        <v>155</v>
      </c>
      <c r="B83" s="1158" t="s">
        <v>155</v>
      </c>
      <c r="C83" s="611"/>
      <c r="D83" s="611">
        <v>489.09999999999997</v>
      </c>
      <c r="E83">
        <f t="shared" si="1"/>
        <v>0.48909999999999998</v>
      </c>
      <c r="F83" s="610" t="s">
        <v>1756</v>
      </c>
      <c r="H83" s="958">
        <v>130</v>
      </c>
      <c r="I83" s="950" t="s">
        <v>1562</v>
      </c>
      <c r="K83" s="144" t="s">
        <v>166</v>
      </c>
      <c r="L83" s="144" t="s">
        <v>166</v>
      </c>
      <c r="M83" s="144"/>
      <c r="N83" s="144"/>
      <c r="O83" s="144">
        <v>0.45498300000000003</v>
      </c>
      <c r="P83" s="143" t="s">
        <v>574</v>
      </c>
      <c r="Q83" s="123"/>
      <c r="R83" s="124"/>
    </row>
    <row r="84" spans="1:18" ht="12.5">
      <c r="A84" s="1158" t="s">
        <v>157</v>
      </c>
      <c r="B84" s="1158" t="s">
        <v>157</v>
      </c>
      <c r="C84" s="611"/>
      <c r="D84" s="611">
        <v>96.399999999999991</v>
      </c>
      <c r="E84">
        <f t="shared" si="1"/>
        <v>9.6399999999999986E-2</v>
      </c>
      <c r="F84" s="610" t="s">
        <v>1756</v>
      </c>
      <c r="H84" s="958">
        <v>132</v>
      </c>
      <c r="I84" s="950" t="s">
        <v>1562</v>
      </c>
      <c r="K84" s="144" t="s">
        <v>566</v>
      </c>
      <c r="L84" s="144" t="s">
        <v>566</v>
      </c>
      <c r="M84" s="144"/>
      <c r="N84" s="144"/>
      <c r="O84" s="144">
        <v>0.69025829999999999</v>
      </c>
      <c r="P84" s="143" t="s">
        <v>574</v>
      </c>
      <c r="Q84" s="123"/>
      <c r="R84" s="124"/>
    </row>
    <row r="85" spans="1:18" ht="12.5">
      <c r="A85" s="1158" t="s">
        <v>564</v>
      </c>
      <c r="B85" s="1158" t="s">
        <v>564</v>
      </c>
      <c r="C85" s="611"/>
      <c r="D85" s="611">
        <v>457.5</v>
      </c>
      <c r="E85">
        <f t="shared" si="1"/>
        <v>0.45750000000000002</v>
      </c>
      <c r="F85" s="610" t="s">
        <v>1756</v>
      </c>
      <c r="H85" s="958">
        <v>133</v>
      </c>
      <c r="I85" s="950" t="s">
        <v>1562</v>
      </c>
      <c r="K85" s="144" t="s">
        <v>167</v>
      </c>
      <c r="L85" s="144" t="s">
        <v>167</v>
      </c>
      <c r="M85" s="144"/>
      <c r="N85" s="144"/>
      <c r="O85" s="144">
        <v>0.5353523</v>
      </c>
      <c r="P85" s="143" t="s">
        <v>574</v>
      </c>
      <c r="Q85" s="123"/>
      <c r="R85" s="124"/>
    </row>
    <row r="86" spans="1:18" ht="12.5">
      <c r="A86" s="1158" t="s">
        <v>1499</v>
      </c>
      <c r="B86" s="1158" t="s">
        <v>1499</v>
      </c>
      <c r="C86" s="611"/>
      <c r="D86" s="611">
        <v>457.1</v>
      </c>
      <c r="E86">
        <f t="shared" si="1"/>
        <v>0.45710000000000001</v>
      </c>
      <c r="F86" s="610" t="s">
        <v>1756</v>
      </c>
      <c r="H86" s="958">
        <v>134</v>
      </c>
      <c r="I86" s="950" t="s">
        <v>1562</v>
      </c>
      <c r="K86" s="144" t="s">
        <v>168</v>
      </c>
      <c r="L86" s="144" t="s">
        <v>168</v>
      </c>
      <c r="M86" s="144"/>
      <c r="N86" s="144"/>
      <c r="O86" s="144">
        <v>0.63844460000000003</v>
      </c>
      <c r="P86" s="143" t="s">
        <v>574</v>
      </c>
      <c r="Q86" s="123"/>
      <c r="R86" s="124"/>
    </row>
    <row r="87" spans="1:18" ht="12.5">
      <c r="A87" s="1158" t="s">
        <v>1500</v>
      </c>
      <c r="B87" s="1158" t="s">
        <v>1500</v>
      </c>
      <c r="C87" s="611"/>
      <c r="D87" s="611">
        <v>946.2</v>
      </c>
      <c r="E87">
        <f t="shared" si="1"/>
        <v>0.94620000000000004</v>
      </c>
      <c r="F87" s="610" t="s">
        <v>1756</v>
      </c>
      <c r="H87" s="958">
        <v>135</v>
      </c>
      <c r="I87" s="950" t="s">
        <v>1562</v>
      </c>
      <c r="K87" s="144" t="s">
        <v>169</v>
      </c>
      <c r="L87" s="144" t="s">
        <v>169</v>
      </c>
      <c r="M87" s="144"/>
      <c r="N87" s="144"/>
      <c r="O87" s="144">
        <v>5.0329999999999993E-4</v>
      </c>
      <c r="P87" s="143" t="s">
        <v>574</v>
      </c>
      <c r="Q87" s="123"/>
      <c r="R87" s="124"/>
    </row>
    <row r="88" spans="1:18" ht="12.5">
      <c r="A88" s="1158" t="s">
        <v>158</v>
      </c>
      <c r="B88" s="1158" t="s">
        <v>158</v>
      </c>
      <c r="C88" s="611"/>
      <c r="D88" s="611">
        <v>612.09999999999991</v>
      </c>
      <c r="E88">
        <f t="shared" si="1"/>
        <v>0.61209999999999987</v>
      </c>
      <c r="F88" s="610" t="s">
        <v>1756</v>
      </c>
      <c r="H88" s="958">
        <v>137</v>
      </c>
      <c r="I88" s="950" t="s">
        <v>1562</v>
      </c>
      <c r="K88" s="144" t="s">
        <v>115</v>
      </c>
      <c r="L88" s="144" t="s">
        <v>115</v>
      </c>
      <c r="M88" s="144"/>
      <c r="N88" s="144"/>
      <c r="O88" s="144">
        <v>0.19584669999999998</v>
      </c>
      <c r="P88" s="143" t="s">
        <v>574</v>
      </c>
      <c r="Q88" s="123"/>
      <c r="R88" s="124"/>
    </row>
    <row r="89" spans="1:18" ht="12.5">
      <c r="A89" s="1158" t="s">
        <v>159</v>
      </c>
      <c r="B89" s="1158" t="s">
        <v>159</v>
      </c>
      <c r="C89" s="611"/>
      <c r="D89" s="611">
        <v>97.800000000000011</v>
      </c>
      <c r="E89">
        <f t="shared" si="1"/>
        <v>9.7800000000000012E-2</v>
      </c>
      <c r="F89" s="610" t="s">
        <v>1756</v>
      </c>
      <c r="H89" s="958">
        <v>138</v>
      </c>
      <c r="I89" s="950" t="s">
        <v>1562</v>
      </c>
      <c r="K89" s="144" t="s">
        <v>171</v>
      </c>
      <c r="L89" s="144" t="s">
        <v>171</v>
      </c>
      <c r="M89" s="144"/>
      <c r="N89" s="144"/>
      <c r="O89" s="144">
        <v>0.23690129999999998</v>
      </c>
      <c r="P89" s="143" t="s">
        <v>574</v>
      </c>
      <c r="Q89" s="123"/>
      <c r="R89" s="124"/>
    </row>
    <row r="90" spans="1:18" ht="12.5">
      <c r="A90" s="1158" t="s">
        <v>1501</v>
      </c>
      <c r="B90" s="1158" t="s">
        <v>1501</v>
      </c>
      <c r="C90" s="611"/>
      <c r="D90" s="611">
        <v>322.10000000000002</v>
      </c>
      <c r="E90">
        <f t="shared" si="1"/>
        <v>0.3221</v>
      </c>
      <c r="F90" s="610" t="s">
        <v>1756</v>
      </c>
      <c r="H90" s="958">
        <v>139</v>
      </c>
      <c r="I90" s="950" t="s">
        <v>1562</v>
      </c>
      <c r="K90" s="144" t="s">
        <v>172</v>
      </c>
      <c r="L90" s="144" t="s">
        <v>172</v>
      </c>
      <c r="M90" s="144"/>
      <c r="N90" s="144"/>
      <c r="O90" s="144">
        <v>4.3430999999999999E-3</v>
      </c>
      <c r="P90" s="143" t="s">
        <v>574</v>
      </c>
      <c r="Q90" s="123"/>
      <c r="R90" s="124"/>
    </row>
    <row r="91" spans="1:18" ht="12.5">
      <c r="A91" s="1158" t="s">
        <v>161</v>
      </c>
      <c r="B91" s="1158" t="s">
        <v>161</v>
      </c>
      <c r="C91" s="611"/>
      <c r="D91" s="611">
        <v>104.1</v>
      </c>
      <c r="E91">
        <f t="shared" si="1"/>
        <v>0.1041</v>
      </c>
      <c r="F91" s="610" t="s">
        <v>1756</v>
      </c>
      <c r="H91" s="958">
        <v>141</v>
      </c>
      <c r="I91" s="950" t="s">
        <v>1562</v>
      </c>
      <c r="K91" s="144" t="s">
        <v>173</v>
      </c>
      <c r="L91" s="144" t="s">
        <v>173</v>
      </c>
      <c r="M91" s="144"/>
      <c r="N91" s="144"/>
      <c r="O91" s="144">
        <v>0.37448500000000001</v>
      </c>
      <c r="P91" s="143" t="s">
        <v>574</v>
      </c>
      <c r="Q91" s="123"/>
      <c r="R91" s="124"/>
    </row>
    <row r="92" spans="1:18" ht="12.5">
      <c r="A92" s="1158" t="s">
        <v>160</v>
      </c>
      <c r="B92" s="1158" t="s">
        <v>160</v>
      </c>
      <c r="C92" s="611"/>
      <c r="D92" s="611">
        <v>742.7</v>
      </c>
      <c r="E92">
        <f t="shared" si="1"/>
        <v>0.74270000000000003</v>
      </c>
      <c r="F92" s="610" t="s">
        <v>1756</v>
      </c>
      <c r="H92" s="958">
        <v>148</v>
      </c>
      <c r="I92" s="950" t="s">
        <v>1562</v>
      </c>
      <c r="K92" s="144" t="s">
        <v>174</v>
      </c>
      <c r="L92" s="144" t="s">
        <v>174</v>
      </c>
      <c r="M92" s="144"/>
      <c r="N92" s="144"/>
      <c r="O92" s="144">
        <v>0.70689829999999998</v>
      </c>
      <c r="P92" s="143" t="s">
        <v>574</v>
      </c>
      <c r="Q92" s="123"/>
      <c r="R92" s="124"/>
    </row>
    <row r="93" spans="1:18" ht="12.5">
      <c r="A93" s="1158" t="s">
        <v>1502</v>
      </c>
      <c r="B93" s="1158" t="s">
        <v>1502</v>
      </c>
      <c r="C93" s="611"/>
      <c r="D93" s="611">
        <v>631.4</v>
      </c>
      <c r="E93">
        <f t="shared" si="1"/>
        <v>0.63139999999999996</v>
      </c>
      <c r="F93" s="610" t="s">
        <v>1756</v>
      </c>
      <c r="H93" s="958">
        <v>151</v>
      </c>
      <c r="I93" s="950" t="s">
        <v>1562</v>
      </c>
      <c r="K93" s="144" t="s">
        <v>175</v>
      </c>
      <c r="L93" s="144" t="s">
        <v>175</v>
      </c>
      <c r="M93" s="144"/>
      <c r="N93" s="144"/>
      <c r="O93" s="144">
        <v>0.16650299999999998</v>
      </c>
      <c r="P93" s="143" t="s">
        <v>574</v>
      </c>
      <c r="Q93" s="123"/>
      <c r="R93" s="124"/>
    </row>
    <row r="94" spans="1:18" ht="12.5">
      <c r="A94" s="1158" t="s">
        <v>162</v>
      </c>
      <c r="B94" s="1158" t="s">
        <v>162</v>
      </c>
      <c r="C94" s="611"/>
      <c r="D94" s="611">
        <v>130.60000000000002</v>
      </c>
      <c r="E94">
        <f t="shared" si="1"/>
        <v>0.13060000000000002</v>
      </c>
      <c r="F94" s="610" t="s">
        <v>1756</v>
      </c>
      <c r="H94" s="958">
        <v>152</v>
      </c>
      <c r="I94" s="950" t="s">
        <v>1563</v>
      </c>
      <c r="K94" s="144" t="s">
        <v>176</v>
      </c>
      <c r="L94" s="144" t="s">
        <v>176</v>
      </c>
      <c r="M94" s="144"/>
      <c r="N94" s="144"/>
      <c r="O94" s="144">
        <v>0.50581229999999999</v>
      </c>
      <c r="P94" s="143" t="s">
        <v>574</v>
      </c>
      <c r="Q94" s="123"/>
      <c r="R94" s="124"/>
    </row>
    <row r="95" spans="1:18" ht="12.5">
      <c r="A95" s="1158" t="s">
        <v>163</v>
      </c>
      <c r="B95" s="1158" t="s">
        <v>163</v>
      </c>
      <c r="C95" s="611"/>
      <c r="D95" s="611">
        <v>101.5</v>
      </c>
      <c r="E95">
        <f t="shared" si="1"/>
        <v>0.10150000000000001</v>
      </c>
      <c r="F95" s="610" t="s">
        <v>1756</v>
      </c>
      <c r="H95" s="958">
        <v>158</v>
      </c>
      <c r="I95" s="950" t="s">
        <v>1562</v>
      </c>
      <c r="K95" s="144" t="s">
        <v>177</v>
      </c>
      <c r="L95" s="144" t="s">
        <v>177</v>
      </c>
      <c r="M95" s="144"/>
      <c r="N95" s="144"/>
      <c r="O95" s="144">
        <v>0.4157342</v>
      </c>
      <c r="P95" s="143" t="s">
        <v>574</v>
      </c>
      <c r="Q95" s="123"/>
      <c r="R95" s="124"/>
    </row>
    <row r="96" spans="1:18" ht="12.5">
      <c r="A96" s="1158" t="s">
        <v>1503</v>
      </c>
      <c r="B96" s="1158" t="s">
        <v>1503</v>
      </c>
      <c r="C96" s="611"/>
      <c r="D96" s="611">
        <v>660.1</v>
      </c>
      <c r="E96">
        <f t="shared" si="1"/>
        <v>0.66010000000000002</v>
      </c>
      <c r="F96" s="610" t="s">
        <v>1756</v>
      </c>
      <c r="H96" s="958">
        <v>160</v>
      </c>
      <c r="I96" s="950" t="s">
        <v>1558</v>
      </c>
      <c r="K96" s="144" t="s">
        <v>178</v>
      </c>
      <c r="L96" s="144" t="s">
        <v>178</v>
      </c>
      <c r="M96" s="144"/>
      <c r="N96" s="144"/>
      <c r="O96" s="144">
        <v>1.7288000000000001E-2</v>
      </c>
      <c r="P96" s="143" t="s">
        <v>574</v>
      </c>
      <c r="Q96" s="123"/>
      <c r="R96" s="124"/>
    </row>
    <row r="97" spans="1:18" ht="12.5">
      <c r="A97" s="1158" t="s">
        <v>164</v>
      </c>
      <c r="B97" s="1158" t="s">
        <v>164</v>
      </c>
      <c r="C97" s="611"/>
      <c r="D97" s="611">
        <v>620.5</v>
      </c>
      <c r="E97">
        <f t="shared" si="1"/>
        <v>0.62050000000000005</v>
      </c>
      <c r="F97" s="610" t="s">
        <v>1756</v>
      </c>
      <c r="H97" s="958">
        <v>161</v>
      </c>
      <c r="I97" s="950" t="s">
        <v>1558</v>
      </c>
      <c r="K97" s="144" t="s">
        <v>170</v>
      </c>
      <c r="L97" s="144" t="s">
        <v>170</v>
      </c>
      <c r="M97" s="144"/>
      <c r="N97" s="144"/>
      <c r="O97" s="144">
        <v>0.84248789999999996</v>
      </c>
      <c r="P97" s="143" t="s">
        <v>574</v>
      </c>
      <c r="Q97" s="123"/>
      <c r="R97" s="124"/>
    </row>
    <row r="98" spans="1:18" ht="12.5">
      <c r="A98" s="1158" t="s">
        <v>165</v>
      </c>
      <c r="B98" s="1158" t="s">
        <v>165</v>
      </c>
      <c r="C98" s="611"/>
      <c r="D98" s="611">
        <v>351.9</v>
      </c>
      <c r="E98">
        <f t="shared" si="1"/>
        <v>0.35189999999999999</v>
      </c>
      <c r="F98" s="610" t="s">
        <v>1756</v>
      </c>
      <c r="H98" s="958">
        <v>164</v>
      </c>
      <c r="I98" s="950" t="s">
        <v>1558</v>
      </c>
      <c r="K98" s="144" t="s">
        <v>219</v>
      </c>
      <c r="L98" s="144" t="s">
        <v>219</v>
      </c>
      <c r="M98" s="144"/>
      <c r="N98" s="144"/>
      <c r="O98" s="144">
        <v>0.49449779999999999</v>
      </c>
      <c r="P98" s="143" t="s">
        <v>574</v>
      </c>
      <c r="Q98" s="123"/>
      <c r="R98" s="124"/>
    </row>
    <row r="99" spans="1:18" ht="12.5">
      <c r="A99" s="1158" t="s">
        <v>1504</v>
      </c>
      <c r="B99" s="1158" t="s">
        <v>1504</v>
      </c>
      <c r="C99" s="611"/>
      <c r="D99" s="611">
        <v>810.1</v>
      </c>
      <c r="E99">
        <f t="shared" si="1"/>
        <v>0.81010000000000004</v>
      </c>
      <c r="F99" s="610" t="s">
        <v>1756</v>
      </c>
      <c r="H99" s="958">
        <v>165</v>
      </c>
      <c r="I99" s="950" t="s">
        <v>1558</v>
      </c>
      <c r="K99" s="144" t="s">
        <v>220</v>
      </c>
      <c r="L99" s="144" t="s">
        <v>220</v>
      </c>
      <c r="M99" s="144"/>
      <c r="N99" s="144"/>
      <c r="O99" s="144">
        <v>0.26807249999999999</v>
      </c>
      <c r="P99" s="143" t="s">
        <v>574</v>
      </c>
      <c r="Q99" s="123"/>
      <c r="R99" s="124"/>
    </row>
    <row r="100" spans="1:18" ht="12.5">
      <c r="A100" s="1158" t="s">
        <v>166</v>
      </c>
      <c r="B100" s="1158" t="s">
        <v>166</v>
      </c>
      <c r="C100" s="611"/>
      <c r="D100" s="611">
        <v>407.8</v>
      </c>
      <c r="E100">
        <f t="shared" si="1"/>
        <v>0.4078</v>
      </c>
      <c r="F100" s="610" t="s">
        <v>1756</v>
      </c>
      <c r="H100" s="958">
        <v>166</v>
      </c>
      <c r="I100" s="950" t="s">
        <v>1558</v>
      </c>
      <c r="K100" s="144" t="s">
        <v>221</v>
      </c>
      <c r="L100" s="144" t="s">
        <v>221</v>
      </c>
      <c r="M100" s="144"/>
      <c r="N100" s="144"/>
      <c r="O100" s="144">
        <v>0.24890889999999999</v>
      </c>
      <c r="P100" s="143" t="s">
        <v>574</v>
      </c>
      <c r="Q100" s="123"/>
      <c r="R100" s="124"/>
    </row>
    <row r="101" spans="1:18" ht="12.5">
      <c r="A101" s="1158" t="s">
        <v>568</v>
      </c>
      <c r="B101" s="1158" t="s">
        <v>568</v>
      </c>
      <c r="C101" s="611"/>
      <c r="D101" s="611">
        <v>490</v>
      </c>
      <c r="E101">
        <f t="shared" si="1"/>
        <v>0.49</v>
      </c>
      <c r="F101" s="610" t="s">
        <v>1756</v>
      </c>
      <c r="H101" s="958">
        <v>168</v>
      </c>
      <c r="I101" s="950" t="s">
        <v>1562</v>
      </c>
      <c r="K101" s="144" t="s">
        <v>179</v>
      </c>
      <c r="L101" s="144" t="s">
        <v>179</v>
      </c>
      <c r="M101" s="144"/>
      <c r="N101" s="144"/>
      <c r="O101" s="144">
        <v>0.45772469999999998</v>
      </c>
      <c r="P101" s="143" t="s">
        <v>574</v>
      </c>
      <c r="Q101" s="123"/>
      <c r="R101" s="124"/>
    </row>
    <row r="102" spans="1:18" ht="12.5">
      <c r="A102" s="1158" t="s">
        <v>167</v>
      </c>
      <c r="B102" s="1158" t="s">
        <v>167</v>
      </c>
      <c r="C102" s="611"/>
      <c r="D102" s="611">
        <v>1083.6999999999998</v>
      </c>
      <c r="E102">
        <f t="shared" si="1"/>
        <v>1.0836999999999999</v>
      </c>
      <c r="F102" s="610" t="s">
        <v>1756</v>
      </c>
      <c r="H102" s="958">
        <v>172</v>
      </c>
      <c r="I102" s="950" t="s">
        <v>1562</v>
      </c>
      <c r="K102" s="144" t="s">
        <v>180</v>
      </c>
      <c r="L102" s="144" t="s">
        <v>180</v>
      </c>
      <c r="M102" s="144"/>
      <c r="N102" s="144"/>
      <c r="O102" s="144">
        <v>0.3021739</v>
      </c>
      <c r="P102" s="143" t="s">
        <v>574</v>
      </c>
      <c r="Q102" s="123"/>
      <c r="R102" s="124"/>
    </row>
    <row r="103" spans="1:18" ht="12.5">
      <c r="A103" s="1158" t="s">
        <v>1505</v>
      </c>
      <c r="B103" s="1158" t="s">
        <v>1505</v>
      </c>
      <c r="C103" s="611"/>
      <c r="D103" s="611">
        <v>368.20000000000005</v>
      </c>
      <c r="E103">
        <f t="shared" si="1"/>
        <v>0.36820000000000003</v>
      </c>
      <c r="F103" s="610" t="s">
        <v>1756</v>
      </c>
      <c r="H103" s="958">
        <v>173</v>
      </c>
      <c r="I103" s="950" t="s">
        <v>1562</v>
      </c>
      <c r="K103" s="144" t="s">
        <v>181</v>
      </c>
      <c r="L103" s="144" t="s">
        <v>181</v>
      </c>
      <c r="M103" s="144"/>
      <c r="N103" s="144"/>
      <c r="O103" s="144">
        <v>0</v>
      </c>
      <c r="P103" s="143" t="s">
        <v>574</v>
      </c>
      <c r="Q103" s="123"/>
      <c r="R103" s="124"/>
    </row>
    <row r="104" spans="1:18" ht="12.5">
      <c r="A104" s="1158" t="s">
        <v>168</v>
      </c>
      <c r="B104" s="1158" t="s">
        <v>168</v>
      </c>
      <c r="C104" s="611"/>
      <c r="D104" s="611">
        <v>720.7</v>
      </c>
      <c r="E104">
        <f t="shared" si="1"/>
        <v>0.72070000000000001</v>
      </c>
      <c r="F104" s="610" t="s">
        <v>1756</v>
      </c>
      <c r="H104" s="958">
        <v>174</v>
      </c>
      <c r="I104" s="950" t="s">
        <v>1562</v>
      </c>
      <c r="K104" s="144" t="s">
        <v>567</v>
      </c>
      <c r="L104" s="144" t="s">
        <v>567</v>
      </c>
      <c r="M104" s="144"/>
      <c r="N104" s="144"/>
      <c r="O104" s="144">
        <v>0.74256889999999998</v>
      </c>
      <c r="P104" s="143" t="s">
        <v>574</v>
      </c>
      <c r="Q104" s="123"/>
      <c r="R104" s="124"/>
    </row>
    <row r="105" spans="1:18" ht="12.5">
      <c r="A105" s="1158" t="s">
        <v>169</v>
      </c>
      <c r="B105" s="1158" t="s">
        <v>169</v>
      </c>
      <c r="C105" s="611"/>
      <c r="D105" s="611">
        <v>79.5</v>
      </c>
      <c r="E105">
        <f t="shared" si="1"/>
        <v>7.9500000000000001E-2</v>
      </c>
      <c r="F105" s="610" t="s">
        <v>1756</v>
      </c>
      <c r="H105" s="958">
        <v>176</v>
      </c>
      <c r="I105" s="950" t="s">
        <v>1562</v>
      </c>
      <c r="K105" s="144" t="s">
        <v>182</v>
      </c>
      <c r="L105" s="144" t="s">
        <v>182</v>
      </c>
      <c r="M105" s="144"/>
      <c r="N105" s="144"/>
      <c r="O105" s="144">
        <v>0.23630660000000001</v>
      </c>
      <c r="P105" s="143" t="s">
        <v>574</v>
      </c>
      <c r="Q105" s="123"/>
      <c r="R105" s="124"/>
    </row>
    <row r="106" spans="1:18" ht="12.5">
      <c r="A106" s="1158" t="s">
        <v>115</v>
      </c>
      <c r="B106" s="1158" t="s">
        <v>115</v>
      </c>
      <c r="C106" s="611"/>
      <c r="D106" s="611">
        <v>443.3</v>
      </c>
      <c r="E106">
        <f t="shared" si="1"/>
        <v>0.44330000000000003</v>
      </c>
      <c r="F106" s="610" t="s">
        <v>1756</v>
      </c>
      <c r="H106" s="958">
        <v>177</v>
      </c>
      <c r="I106" s="950" t="s">
        <v>1562</v>
      </c>
      <c r="K106" s="144" t="s">
        <v>183</v>
      </c>
      <c r="L106" s="144" t="s">
        <v>183</v>
      </c>
      <c r="M106" s="144"/>
      <c r="N106" s="144"/>
      <c r="O106" s="144">
        <v>0.47815949999999996</v>
      </c>
      <c r="P106" s="143" t="s">
        <v>574</v>
      </c>
      <c r="Q106" s="123"/>
      <c r="R106" s="124"/>
    </row>
    <row r="107" spans="1:18" ht="12.5">
      <c r="A107" s="1158" t="s">
        <v>171</v>
      </c>
      <c r="B107" s="1158" t="s">
        <v>171</v>
      </c>
      <c r="C107" s="611"/>
      <c r="D107" s="611">
        <v>37.1</v>
      </c>
      <c r="E107">
        <f t="shared" si="1"/>
        <v>3.7100000000000001E-2</v>
      </c>
      <c r="F107" s="610" t="s">
        <v>1756</v>
      </c>
      <c r="H107" s="958">
        <v>179</v>
      </c>
      <c r="I107" s="950" t="s">
        <v>1562</v>
      </c>
      <c r="K107" s="144" t="s">
        <v>184</v>
      </c>
      <c r="L107" s="144" t="s">
        <v>184</v>
      </c>
      <c r="M107" s="144"/>
      <c r="N107" s="144"/>
      <c r="O107" s="144">
        <v>0.64019799999999993</v>
      </c>
      <c r="P107" s="143" t="s">
        <v>574</v>
      </c>
      <c r="Q107" s="123"/>
      <c r="R107" s="124"/>
    </row>
    <row r="108" spans="1:18" ht="12.5">
      <c r="A108" s="1158" t="s">
        <v>172</v>
      </c>
      <c r="B108" s="1158" t="s">
        <v>172</v>
      </c>
      <c r="C108" s="611"/>
      <c r="D108" s="611">
        <v>0</v>
      </c>
      <c r="E108">
        <f t="shared" si="1"/>
        <v>0</v>
      </c>
      <c r="F108" s="610" t="s">
        <v>1756</v>
      </c>
      <c r="H108" s="958">
        <v>180</v>
      </c>
      <c r="I108" s="950" t="s">
        <v>1562</v>
      </c>
      <c r="K108" s="144" t="s">
        <v>185</v>
      </c>
      <c r="L108" s="144" t="s">
        <v>185</v>
      </c>
      <c r="M108" s="144"/>
      <c r="N108" s="144"/>
      <c r="O108" s="144">
        <v>0.36823800000000001</v>
      </c>
      <c r="P108" s="143" t="s">
        <v>574</v>
      </c>
      <c r="Q108" s="123"/>
      <c r="R108" s="124"/>
    </row>
    <row r="109" spans="1:18" ht="12.5">
      <c r="A109" s="1158" t="s">
        <v>173</v>
      </c>
      <c r="B109" s="1158" t="s">
        <v>173</v>
      </c>
      <c r="C109" s="611"/>
      <c r="D109" s="611">
        <v>312.5</v>
      </c>
      <c r="E109">
        <f t="shared" si="1"/>
        <v>0.3125</v>
      </c>
      <c r="F109" s="610" t="s">
        <v>1756</v>
      </c>
      <c r="H109" s="958">
        <v>181</v>
      </c>
      <c r="I109" s="950" t="s">
        <v>1562</v>
      </c>
      <c r="K109" s="144" t="s">
        <v>186</v>
      </c>
      <c r="L109" s="144" t="s">
        <v>186</v>
      </c>
      <c r="M109" s="144"/>
      <c r="N109" s="144"/>
      <c r="O109" s="144">
        <v>0.49400889999999997</v>
      </c>
      <c r="P109" s="143" t="s">
        <v>574</v>
      </c>
      <c r="Q109" s="123"/>
      <c r="R109" s="124"/>
    </row>
    <row r="110" spans="1:18" ht="12.5">
      <c r="A110" s="1158" t="s">
        <v>175</v>
      </c>
      <c r="B110" s="1158" t="s">
        <v>175</v>
      </c>
      <c r="C110" s="611"/>
      <c r="D110" s="611">
        <v>135.4</v>
      </c>
      <c r="E110">
        <f t="shared" si="1"/>
        <v>0.13539999999999999</v>
      </c>
      <c r="F110" s="610" t="s">
        <v>1756</v>
      </c>
      <c r="H110" s="958">
        <v>182</v>
      </c>
      <c r="I110" s="950" t="s">
        <v>1562</v>
      </c>
      <c r="K110" s="144" t="s">
        <v>568</v>
      </c>
      <c r="L110" s="144" t="s">
        <v>568</v>
      </c>
      <c r="M110" s="144"/>
      <c r="N110" s="144"/>
      <c r="O110" s="144">
        <v>0.40009840000000002</v>
      </c>
      <c r="P110" s="143" t="s">
        <v>574</v>
      </c>
      <c r="Q110" s="123"/>
      <c r="R110" s="124"/>
    </row>
    <row r="111" spans="1:18" ht="12.5">
      <c r="A111" s="1158" t="s">
        <v>176</v>
      </c>
      <c r="B111" s="1158" t="s">
        <v>176</v>
      </c>
      <c r="C111" s="611"/>
      <c r="D111" s="611">
        <v>234.70000000000002</v>
      </c>
      <c r="E111">
        <f t="shared" si="1"/>
        <v>0.23470000000000002</v>
      </c>
      <c r="F111" s="610" t="s">
        <v>1756</v>
      </c>
      <c r="H111" s="958">
        <v>183</v>
      </c>
      <c r="I111" s="950" t="s">
        <v>1562</v>
      </c>
      <c r="K111" s="144" t="s">
        <v>187</v>
      </c>
      <c r="L111" s="144" t="s">
        <v>187</v>
      </c>
      <c r="M111" s="144"/>
      <c r="N111" s="144"/>
      <c r="O111" s="144">
        <v>0.41435379999999999</v>
      </c>
      <c r="P111" s="143" t="s">
        <v>574</v>
      </c>
      <c r="Q111" s="123"/>
      <c r="R111" s="124"/>
    </row>
    <row r="112" spans="1:18" ht="12.5">
      <c r="A112" s="1158" t="s">
        <v>1506</v>
      </c>
      <c r="B112" s="1158" t="s">
        <v>1506</v>
      </c>
      <c r="C112" s="611"/>
      <c r="D112" s="611">
        <v>956.19999999999993</v>
      </c>
      <c r="E112">
        <f t="shared" si="1"/>
        <v>0.95619999999999994</v>
      </c>
      <c r="F112" s="610" t="s">
        <v>1756</v>
      </c>
      <c r="H112" s="958">
        <v>184</v>
      </c>
      <c r="I112" s="950" t="s">
        <v>1562</v>
      </c>
      <c r="K112" s="144" t="s">
        <v>569</v>
      </c>
      <c r="L112" s="144" t="s">
        <v>569</v>
      </c>
      <c r="M112" s="144"/>
      <c r="N112" s="144"/>
      <c r="O112" s="144">
        <v>0.31740400000000002</v>
      </c>
      <c r="P112" s="143" t="s">
        <v>574</v>
      </c>
      <c r="Q112" s="123"/>
      <c r="R112" s="124"/>
    </row>
    <row r="113" spans="1:18" ht="12.5">
      <c r="A113" s="1158" t="s">
        <v>177</v>
      </c>
      <c r="B113" s="1158" t="s">
        <v>177</v>
      </c>
      <c r="C113" s="611"/>
      <c r="D113" s="611">
        <v>406.9</v>
      </c>
      <c r="E113">
        <f t="shared" si="1"/>
        <v>0.40689999999999998</v>
      </c>
      <c r="F113" s="610" t="s">
        <v>1756</v>
      </c>
      <c r="H113" s="958">
        <v>185</v>
      </c>
      <c r="I113" s="950" t="s">
        <v>1562</v>
      </c>
      <c r="K113" s="144" t="s">
        <v>188</v>
      </c>
      <c r="L113" s="144" t="s">
        <v>188</v>
      </c>
      <c r="M113" s="144"/>
      <c r="N113" s="144"/>
      <c r="O113" s="144">
        <v>0.75723249999999998</v>
      </c>
      <c r="P113" s="143" t="s">
        <v>574</v>
      </c>
      <c r="Q113" s="123"/>
      <c r="R113" s="124"/>
    </row>
    <row r="114" spans="1:18" ht="12.5">
      <c r="A114" s="1158" t="s">
        <v>1507</v>
      </c>
      <c r="B114" s="1158" t="s">
        <v>1507</v>
      </c>
      <c r="C114" s="611"/>
      <c r="D114" s="611">
        <v>564.80000000000007</v>
      </c>
      <c r="E114">
        <f t="shared" si="1"/>
        <v>0.56480000000000008</v>
      </c>
      <c r="F114" s="610" t="s">
        <v>1756</v>
      </c>
      <c r="H114" s="958">
        <v>188</v>
      </c>
      <c r="I114" s="950" t="s">
        <v>1564</v>
      </c>
      <c r="K114" s="144" t="s">
        <v>189</v>
      </c>
      <c r="L114" s="144" t="s">
        <v>189</v>
      </c>
      <c r="M114" s="144"/>
      <c r="N114" s="144"/>
      <c r="O114" s="144">
        <v>0.6144503</v>
      </c>
      <c r="P114" s="143" t="s">
        <v>574</v>
      </c>
      <c r="Q114" s="123"/>
      <c r="R114" s="124"/>
    </row>
    <row r="115" spans="1:18" ht="12.5">
      <c r="A115" s="1158" t="s">
        <v>178</v>
      </c>
      <c r="B115" s="1158" t="s">
        <v>178</v>
      </c>
      <c r="C115" s="611"/>
      <c r="D115" s="611">
        <v>6.2</v>
      </c>
      <c r="E115">
        <f t="shared" si="1"/>
        <v>6.1999999999999998E-3</v>
      </c>
      <c r="F115" s="610" t="s">
        <v>1756</v>
      </c>
      <c r="H115" s="958">
        <v>195</v>
      </c>
      <c r="I115" s="950" t="s">
        <v>1556</v>
      </c>
      <c r="K115" s="144" t="s">
        <v>190</v>
      </c>
      <c r="L115" s="144" t="s">
        <v>190</v>
      </c>
      <c r="M115" s="144"/>
      <c r="N115" s="144"/>
      <c r="O115" s="144">
        <v>0.6803266</v>
      </c>
      <c r="P115" s="143" t="s">
        <v>574</v>
      </c>
      <c r="Q115" s="123"/>
      <c r="R115" s="124"/>
    </row>
    <row r="116" spans="1:18" ht="12.5">
      <c r="A116" s="1158" t="s">
        <v>170</v>
      </c>
      <c r="B116" s="1158" t="s">
        <v>170</v>
      </c>
      <c r="C116" s="611"/>
      <c r="D116" s="611">
        <v>394.6</v>
      </c>
      <c r="E116">
        <f t="shared" si="1"/>
        <v>0.39460000000000001</v>
      </c>
      <c r="F116" s="610" t="s">
        <v>1756</v>
      </c>
      <c r="H116" s="958">
        <v>197</v>
      </c>
      <c r="I116" s="950" t="s">
        <v>1554</v>
      </c>
      <c r="K116" s="144" t="s">
        <v>191</v>
      </c>
      <c r="L116" s="144" t="s">
        <v>191</v>
      </c>
      <c r="M116" s="144"/>
      <c r="N116" s="144"/>
      <c r="O116" s="144">
        <v>0.51885680000000001</v>
      </c>
      <c r="P116" s="143" t="s">
        <v>574</v>
      </c>
      <c r="Q116" s="123"/>
      <c r="R116" s="124"/>
    </row>
    <row r="117" spans="1:18" ht="12.5">
      <c r="A117" s="1158" t="s">
        <v>179</v>
      </c>
      <c r="B117" s="1158" t="s">
        <v>179</v>
      </c>
      <c r="C117" s="611"/>
      <c r="D117" s="611">
        <v>369.90000000000003</v>
      </c>
      <c r="E117">
        <f t="shared" si="1"/>
        <v>0.36990000000000001</v>
      </c>
      <c r="F117" s="610" t="s">
        <v>1756</v>
      </c>
      <c r="H117" s="958">
        <v>198</v>
      </c>
      <c r="I117" s="950" t="s">
        <v>1551</v>
      </c>
      <c r="K117" s="144" t="s">
        <v>222</v>
      </c>
      <c r="L117" s="144" t="s">
        <v>222</v>
      </c>
      <c r="M117" s="144"/>
      <c r="N117" s="144"/>
      <c r="O117" s="144">
        <v>0.221716</v>
      </c>
      <c r="P117" s="143" t="s">
        <v>574</v>
      </c>
      <c r="Q117" s="123"/>
      <c r="R117" s="124"/>
    </row>
    <row r="118" spans="1:18" ht="12.5">
      <c r="A118" s="1158" t="s">
        <v>180</v>
      </c>
      <c r="B118" s="1158" t="s">
        <v>180</v>
      </c>
      <c r="C118" s="611"/>
      <c r="D118" s="611">
        <v>291.5</v>
      </c>
      <c r="E118">
        <f t="shared" si="1"/>
        <v>0.29149999999999998</v>
      </c>
      <c r="F118" s="610" t="s">
        <v>1756</v>
      </c>
      <c r="H118" s="958">
        <v>199</v>
      </c>
      <c r="I118" s="950" t="s">
        <v>1554</v>
      </c>
      <c r="K118" s="144" t="s">
        <v>570</v>
      </c>
      <c r="L118" s="144" t="s">
        <v>570</v>
      </c>
      <c r="M118" s="144"/>
      <c r="N118" s="144"/>
      <c r="O118" s="144">
        <v>0.316025</v>
      </c>
      <c r="P118" s="143" t="s">
        <v>574</v>
      </c>
      <c r="Q118" s="123"/>
      <c r="R118" s="124"/>
    </row>
    <row r="119" spans="1:18" ht="12.5">
      <c r="A119" s="1158" t="s">
        <v>181</v>
      </c>
      <c r="B119" s="1158" t="s">
        <v>181</v>
      </c>
      <c r="C119" s="611"/>
      <c r="D119" s="611">
        <v>0</v>
      </c>
      <c r="E119">
        <f t="shared" si="1"/>
        <v>0</v>
      </c>
      <c r="F119" s="610" t="s">
        <v>1756</v>
      </c>
      <c r="H119" s="958">
        <v>501</v>
      </c>
      <c r="I119" s="950" t="s">
        <v>1565</v>
      </c>
      <c r="K119" s="144" t="s">
        <v>192</v>
      </c>
      <c r="L119" s="144" t="s">
        <v>192</v>
      </c>
      <c r="M119" s="144"/>
      <c r="N119" s="144"/>
      <c r="O119" s="144">
        <v>0.92590490000000003</v>
      </c>
      <c r="P119" s="143" t="s">
        <v>574</v>
      </c>
      <c r="Q119" s="123"/>
      <c r="R119" s="124"/>
    </row>
    <row r="120" spans="1:18" ht="12.5">
      <c r="A120" s="1158" t="s">
        <v>182</v>
      </c>
      <c r="B120" s="1158" t="s">
        <v>182</v>
      </c>
      <c r="C120" s="611"/>
      <c r="D120" s="611">
        <v>186.2</v>
      </c>
      <c r="E120">
        <f t="shared" si="1"/>
        <v>0.18619999999999998</v>
      </c>
      <c r="F120" s="610" t="s">
        <v>1756</v>
      </c>
      <c r="H120" s="958">
        <v>544</v>
      </c>
      <c r="I120" s="950" t="s">
        <v>1565</v>
      </c>
      <c r="K120" s="144" t="s">
        <v>194</v>
      </c>
      <c r="L120" s="144" t="s">
        <v>194</v>
      </c>
      <c r="M120" s="144"/>
      <c r="N120" s="144"/>
      <c r="O120" s="144">
        <v>0.29878399999999999</v>
      </c>
      <c r="P120" s="143" t="s">
        <v>574</v>
      </c>
      <c r="Q120" s="123"/>
      <c r="R120" s="124"/>
    </row>
    <row r="121" spans="1:18" ht="12.5">
      <c r="A121" s="1158" t="s">
        <v>183</v>
      </c>
      <c r="B121" s="1158" t="s">
        <v>183</v>
      </c>
      <c r="C121" s="611"/>
      <c r="D121" s="611">
        <v>710.9</v>
      </c>
      <c r="E121">
        <f t="shared" si="1"/>
        <v>0.71089999999999998</v>
      </c>
      <c r="F121" s="610" t="s">
        <v>1756</v>
      </c>
      <c r="H121" s="958">
        <v>601</v>
      </c>
      <c r="I121" s="950" t="s">
        <v>1566</v>
      </c>
      <c r="K121" s="144" t="s">
        <v>120</v>
      </c>
      <c r="L121" s="144" t="s">
        <v>120</v>
      </c>
      <c r="M121" s="144"/>
      <c r="N121" s="144"/>
      <c r="O121" s="144">
        <v>0.46010879999999998</v>
      </c>
      <c r="P121" s="143" t="s">
        <v>574</v>
      </c>
      <c r="Q121" s="123"/>
      <c r="R121" s="124"/>
    </row>
    <row r="122" spans="1:18" ht="12.5">
      <c r="A122" s="1158" t="s">
        <v>184</v>
      </c>
      <c r="B122" s="1158" t="s">
        <v>184</v>
      </c>
      <c r="C122" s="611"/>
      <c r="D122" s="611">
        <v>650.69999999999993</v>
      </c>
      <c r="E122">
        <f t="shared" si="1"/>
        <v>0.65069999999999995</v>
      </c>
      <c r="F122" s="610" t="s">
        <v>1756</v>
      </c>
      <c r="H122" s="958">
        <v>602</v>
      </c>
      <c r="I122" s="950" t="s">
        <v>1566</v>
      </c>
      <c r="K122" s="144" t="s">
        <v>195</v>
      </c>
      <c r="L122" s="144" t="s">
        <v>195</v>
      </c>
      <c r="M122" s="144"/>
      <c r="N122" s="144"/>
      <c r="O122" s="144">
        <v>0.35559580000000002</v>
      </c>
      <c r="P122" s="143" t="s">
        <v>574</v>
      </c>
      <c r="Q122" s="123"/>
      <c r="R122" s="124"/>
    </row>
    <row r="123" spans="1:18" ht="12.5">
      <c r="A123" s="1158" t="s">
        <v>185</v>
      </c>
      <c r="B123" s="1158" t="s">
        <v>185</v>
      </c>
      <c r="C123" s="611"/>
      <c r="D123" s="611">
        <v>151.60000000000002</v>
      </c>
      <c r="E123">
        <f t="shared" si="1"/>
        <v>0.15160000000000001</v>
      </c>
      <c r="F123" s="610" t="s">
        <v>1756</v>
      </c>
      <c r="H123" s="958">
        <v>603</v>
      </c>
      <c r="I123" s="950" t="s">
        <v>1566</v>
      </c>
      <c r="K123" s="144" t="s">
        <v>196</v>
      </c>
      <c r="L123" s="144" t="s">
        <v>196</v>
      </c>
      <c r="M123" s="144"/>
      <c r="N123" s="144"/>
      <c r="O123" s="144">
        <v>4.3135E-2</v>
      </c>
      <c r="P123" s="143" t="s">
        <v>574</v>
      </c>
      <c r="Q123" s="123"/>
      <c r="R123" s="124"/>
    </row>
    <row r="124" spans="1:18" ht="12.5">
      <c r="A124" s="1158" t="s">
        <v>186</v>
      </c>
      <c r="B124" s="1158" t="s">
        <v>186</v>
      </c>
      <c r="C124" s="611"/>
      <c r="D124" s="611">
        <v>476.8</v>
      </c>
      <c r="E124">
        <f t="shared" si="1"/>
        <v>0.4768</v>
      </c>
      <c r="F124" s="610" t="s">
        <v>1756</v>
      </c>
      <c r="H124" s="958">
        <v>604</v>
      </c>
      <c r="I124" s="950" t="s">
        <v>1566</v>
      </c>
      <c r="K124" s="144" t="s">
        <v>197</v>
      </c>
      <c r="L124" s="144" t="s">
        <v>197</v>
      </c>
      <c r="M124" s="144"/>
      <c r="N124" s="144"/>
      <c r="O124" s="144">
        <v>3.9933999999999997E-2</v>
      </c>
      <c r="P124" s="143" t="s">
        <v>574</v>
      </c>
      <c r="Q124" s="123"/>
      <c r="R124" s="124"/>
    </row>
    <row r="125" spans="1:18" ht="12.5">
      <c r="A125" s="1158" t="s">
        <v>187</v>
      </c>
      <c r="B125" s="1158" t="s">
        <v>187</v>
      </c>
      <c r="C125" s="611"/>
      <c r="D125" s="611">
        <v>272.3</v>
      </c>
      <c r="E125">
        <f t="shared" si="1"/>
        <v>0.27229999999999999</v>
      </c>
      <c r="F125" s="610" t="s">
        <v>1756</v>
      </c>
      <c r="H125" s="958">
        <v>605</v>
      </c>
      <c r="I125" s="950" t="s">
        <v>1566</v>
      </c>
      <c r="K125" s="144" t="s">
        <v>571</v>
      </c>
      <c r="L125" s="144" t="s">
        <v>571</v>
      </c>
      <c r="M125" s="144"/>
      <c r="N125" s="144"/>
      <c r="O125" s="144">
        <v>0.6408914</v>
      </c>
      <c r="P125" s="143" t="s">
        <v>574</v>
      </c>
      <c r="Q125" s="123"/>
      <c r="R125" s="124"/>
    </row>
    <row r="126" spans="1:18" ht="12.5">
      <c r="A126" s="1158" t="s">
        <v>569</v>
      </c>
      <c r="B126" s="1158" t="s">
        <v>569</v>
      </c>
      <c r="C126" s="611"/>
      <c r="D126" s="611">
        <v>363.59999999999997</v>
      </c>
      <c r="E126">
        <f t="shared" si="1"/>
        <v>0.36359999999999998</v>
      </c>
      <c r="F126" s="610" t="s">
        <v>1756</v>
      </c>
      <c r="H126" s="958">
        <v>606</v>
      </c>
      <c r="I126" s="950" t="s">
        <v>1566</v>
      </c>
      <c r="K126" s="144" t="s">
        <v>198</v>
      </c>
      <c r="L126" s="144" t="s">
        <v>198</v>
      </c>
      <c r="M126" s="144"/>
      <c r="N126" s="144"/>
      <c r="O126" s="144">
        <v>2.9226400000000003E-2</v>
      </c>
      <c r="P126" s="143" t="s">
        <v>574</v>
      </c>
      <c r="Q126" s="123"/>
      <c r="R126" s="124"/>
    </row>
    <row r="127" spans="1:18" ht="12.5">
      <c r="A127" s="1158" t="s">
        <v>1508</v>
      </c>
      <c r="B127" s="1158" t="s">
        <v>1508</v>
      </c>
      <c r="C127" s="611"/>
      <c r="D127" s="611">
        <v>322.39999999999998</v>
      </c>
      <c r="E127">
        <f t="shared" si="1"/>
        <v>0.32239999999999996</v>
      </c>
      <c r="F127" s="610" t="s">
        <v>1756</v>
      </c>
      <c r="H127" s="958">
        <v>610</v>
      </c>
      <c r="I127" s="950" t="s">
        <v>1566</v>
      </c>
      <c r="K127" s="144" t="s">
        <v>199</v>
      </c>
      <c r="L127" s="144" t="s">
        <v>199</v>
      </c>
      <c r="M127" s="144"/>
      <c r="N127" s="144"/>
      <c r="O127" s="144">
        <v>0.51338090000000003</v>
      </c>
      <c r="P127" s="143" t="s">
        <v>574</v>
      </c>
      <c r="Q127" s="123"/>
      <c r="R127" s="124"/>
    </row>
    <row r="128" spans="1:18" ht="12.5">
      <c r="A128" s="1158" t="s">
        <v>188</v>
      </c>
      <c r="B128" s="1158" t="s">
        <v>188</v>
      </c>
      <c r="C128" s="611"/>
      <c r="D128" s="611">
        <v>612.5</v>
      </c>
      <c r="E128">
        <f t="shared" si="1"/>
        <v>0.61250000000000004</v>
      </c>
      <c r="F128" s="610" t="s">
        <v>1756</v>
      </c>
      <c r="H128" s="958">
        <v>611</v>
      </c>
      <c r="I128" s="950" t="s">
        <v>1566</v>
      </c>
      <c r="K128" s="144" t="s">
        <v>200</v>
      </c>
      <c r="L128" s="144" t="s">
        <v>200</v>
      </c>
      <c r="M128" s="144"/>
      <c r="N128" s="144"/>
      <c r="O128" s="144">
        <v>0.20157140000000001</v>
      </c>
      <c r="P128" s="143" t="s">
        <v>574</v>
      </c>
      <c r="Q128" s="123"/>
      <c r="R128" s="124"/>
    </row>
    <row r="129" spans="1:18" ht="12.5">
      <c r="A129" s="1157" t="s">
        <v>189</v>
      </c>
      <c r="B129" s="1157" t="s">
        <v>189</v>
      </c>
      <c r="C129" s="611"/>
      <c r="D129" s="611">
        <v>589.30000000000007</v>
      </c>
      <c r="E129">
        <f t="shared" si="1"/>
        <v>0.58930000000000005</v>
      </c>
      <c r="F129" s="610" t="s">
        <v>1756</v>
      </c>
      <c r="H129" s="958">
        <v>612</v>
      </c>
      <c r="I129" s="950" t="s">
        <v>1566</v>
      </c>
      <c r="K129" s="144" t="s">
        <v>201</v>
      </c>
      <c r="L129" s="144" t="s">
        <v>201</v>
      </c>
      <c r="M129" s="144"/>
      <c r="N129" s="144"/>
      <c r="O129" s="144">
        <v>0.71880739999999999</v>
      </c>
      <c r="P129" s="143" t="s">
        <v>574</v>
      </c>
      <c r="Q129" s="123"/>
      <c r="R129" s="124"/>
    </row>
    <row r="130" spans="1:18" ht="12.5">
      <c r="A130" s="1157" t="s">
        <v>190</v>
      </c>
      <c r="B130" s="1157" t="s">
        <v>190</v>
      </c>
      <c r="C130" s="611"/>
      <c r="D130" s="611">
        <v>708.80000000000007</v>
      </c>
      <c r="E130">
        <f t="shared" si="1"/>
        <v>0.7088000000000001</v>
      </c>
      <c r="F130" s="610" t="s">
        <v>1756</v>
      </c>
      <c r="H130" s="958">
        <v>613</v>
      </c>
      <c r="I130" s="950" t="s">
        <v>1566</v>
      </c>
      <c r="K130" s="144" t="s">
        <v>203</v>
      </c>
      <c r="L130" s="144" t="s">
        <v>203</v>
      </c>
      <c r="M130" s="144"/>
      <c r="N130" s="144"/>
      <c r="O130" s="144">
        <v>0.53807950000000004</v>
      </c>
      <c r="P130" s="143" t="s">
        <v>574</v>
      </c>
      <c r="Q130" s="123"/>
      <c r="R130" s="124"/>
    </row>
    <row r="131" spans="1:18" ht="12.5">
      <c r="A131" s="1157" t="s">
        <v>191</v>
      </c>
      <c r="B131" s="1157" t="s">
        <v>191</v>
      </c>
      <c r="C131" s="611"/>
      <c r="D131" s="611">
        <v>383.3</v>
      </c>
      <c r="E131">
        <f t="shared" si="1"/>
        <v>0.38330000000000003</v>
      </c>
      <c r="F131" s="610" t="s">
        <v>1756</v>
      </c>
      <c r="H131" s="958">
        <v>614</v>
      </c>
      <c r="I131" s="950" t="s">
        <v>1566</v>
      </c>
      <c r="K131" s="144" t="s">
        <v>204</v>
      </c>
      <c r="L131" s="144" t="s">
        <v>204</v>
      </c>
      <c r="M131" s="144"/>
      <c r="N131" s="144"/>
      <c r="O131" s="144">
        <v>0.47992899999999999</v>
      </c>
      <c r="P131" s="143" t="s">
        <v>574</v>
      </c>
      <c r="Q131" s="123"/>
      <c r="R131" s="124"/>
    </row>
    <row r="132" spans="1:18" ht="12.5">
      <c r="A132" s="1157" t="s">
        <v>222</v>
      </c>
      <c r="B132" s="1157" t="s">
        <v>222</v>
      </c>
      <c r="C132" s="611"/>
      <c r="D132" s="611">
        <v>136.4</v>
      </c>
      <c r="E132">
        <f t="shared" ref="E132:E195" si="2">D132/1000</f>
        <v>0.13639999999999999</v>
      </c>
      <c r="F132" s="610" t="s">
        <v>1756</v>
      </c>
      <c r="H132" s="958">
        <v>616</v>
      </c>
      <c r="I132" s="950" t="s">
        <v>1566</v>
      </c>
      <c r="K132" s="144" t="s">
        <v>205</v>
      </c>
      <c r="L132" s="144" t="s">
        <v>205</v>
      </c>
      <c r="M132" s="144"/>
      <c r="N132" s="144"/>
      <c r="O132" s="144">
        <v>0.78945240000000005</v>
      </c>
      <c r="P132" s="143" t="s">
        <v>574</v>
      </c>
      <c r="Q132" s="123"/>
      <c r="R132" s="124"/>
    </row>
    <row r="133" spans="1:18" ht="12.5">
      <c r="A133" s="1157" t="s">
        <v>570</v>
      </c>
      <c r="B133" s="1157" t="s">
        <v>570</v>
      </c>
      <c r="C133" s="611"/>
      <c r="D133" s="611">
        <v>226.4</v>
      </c>
      <c r="E133">
        <f t="shared" si="2"/>
        <v>0.22640000000000002</v>
      </c>
      <c r="F133" s="610" t="s">
        <v>1756</v>
      </c>
      <c r="H133" s="958">
        <v>617</v>
      </c>
      <c r="I133" s="950" t="s">
        <v>1566</v>
      </c>
      <c r="K133" s="144" t="s">
        <v>206</v>
      </c>
      <c r="L133" s="144" t="s">
        <v>206</v>
      </c>
      <c r="M133" s="144"/>
      <c r="N133" s="144"/>
      <c r="O133" s="144">
        <v>0.37395499999999998</v>
      </c>
      <c r="P133" s="143" t="s">
        <v>574</v>
      </c>
      <c r="Q133" s="123"/>
      <c r="R133" s="124"/>
    </row>
    <row r="134" spans="1:18" ht="12.5">
      <c r="A134" s="1157" t="s">
        <v>192</v>
      </c>
      <c r="B134" s="1157" t="s">
        <v>192</v>
      </c>
      <c r="C134" s="611"/>
      <c r="D134" s="611">
        <v>900.39999999999986</v>
      </c>
      <c r="E134">
        <f t="shared" si="2"/>
        <v>0.90039999999999987</v>
      </c>
      <c r="F134" s="610" t="s">
        <v>1756</v>
      </c>
      <c r="H134" s="958">
        <v>622</v>
      </c>
      <c r="I134" s="950" t="s">
        <v>1566</v>
      </c>
      <c r="K134" s="144" t="s">
        <v>202</v>
      </c>
      <c r="L134" s="144" t="s">
        <v>202</v>
      </c>
      <c r="M134" s="144"/>
      <c r="N134" s="144"/>
      <c r="O134" s="144">
        <v>0.63124550000000001</v>
      </c>
      <c r="P134" s="143" t="s">
        <v>574</v>
      </c>
      <c r="Q134" s="123"/>
      <c r="R134" s="124"/>
    </row>
    <row r="135" spans="1:18" ht="12.5">
      <c r="A135" s="1157" t="s">
        <v>194</v>
      </c>
      <c r="B135" s="1157" t="s">
        <v>194</v>
      </c>
      <c r="C135" s="611"/>
      <c r="D135" s="611">
        <v>150.60000000000002</v>
      </c>
      <c r="E135">
        <f t="shared" si="2"/>
        <v>0.15060000000000001</v>
      </c>
      <c r="F135" s="610" t="s">
        <v>1756</v>
      </c>
      <c r="H135" s="958">
        <v>623</v>
      </c>
      <c r="I135" s="950" t="s">
        <v>1566</v>
      </c>
      <c r="K135" s="144" t="s">
        <v>88</v>
      </c>
      <c r="L135" s="144" t="s">
        <v>88</v>
      </c>
      <c r="M135" s="144"/>
      <c r="N135" s="144"/>
      <c r="O135" s="144">
        <v>0.44950099999999998</v>
      </c>
      <c r="P135" s="143" t="s">
        <v>574</v>
      </c>
      <c r="Q135" s="123"/>
      <c r="R135" s="124"/>
    </row>
    <row r="136" spans="1:18" ht="12.5">
      <c r="A136" s="1157" t="s">
        <v>120</v>
      </c>
      <c r="B136" s="1157" t="s">
        <v>120</v>
      </c>
      <c r="C136" s="611"/>
      <c r="D136" s="612">
        <v>505.90000000000003</v>
      </c>
      <c r="E136">
        <f t="shared" si="2"/>
        <v>0.50590000000000002</v>
      </c>
      <c r="F136" s="610" t="s">
        <v>1756</v>
      </c>
      <c r="H136" s="958">
        <v>624</v>
      </c>
      <c r="I136" s="950" t="s">
        <v>1566</v>
      </c>
      <c r="K136" s="144" t="s">
        <v>572</v>
      </c>
      <c r="L136" s="144" t="s">
        <v>572</v>
      </c>
      <c r="M136" s="144"/>
      <c r="N136" s="144"/>
      <c r="O136" s="144">
        <v>0.28122210000000003</v>
      </c>
      <c r="P136" s="143" t="s">
        <v>574</v>
      </c>
      <c r="Q136" s="123"/>
      <c r="R136" s="124"/>
    </row>
    <row r="137" spans="1:18" ht="12.5">
      <c r="A137" s="1157" t="s">
        <v>1509</v>
      </c>
      <c r="B137" s="1157" t="s">
        <v>1509</v>
      </c>
      <c r="C137" s="611"/>
      <c r="D137" s="612">
        <v>836.19999999999993</v>
      </c>
      <c r="E137">
        <f t="shared" si="2"/>
        <v>0.83619999999999994</v>
      </c>
      <c r="F137" s="610" t="s">
        <v>1756</v>
      </c>
      <c r="H137" s="958">
        <v>627</v>
      </c>
      <c r="I137" s="950" t="s">
        <v>1566</v>
      </c>
      <c r="K137" s="144" t="s">
        <v>573</v>
      </c>
      <c r="L137" s="144" t="s">
        <v>573</v>
      </c>
      <c r="M137" s="144"/>
      <c r="N137" s="144"/>
      <c r="O137" s="283">
        <v>0.50817000000000001</v>
      </c>
      <c r="P137" s="143" t="s">
        <v>574</v>
      </c>
      <c r="Q137" s="280"/>
      <c r="R137" s="280"/>
    </row>
    <row r="138" spans="1:18" ht="12.5">
      <c r="A138" s="1157" t="s">
        <v>195</v>
      </c>
      <c r="B138" s="1157" t="s">
        <v>195</v>
      </c>
      <c r="C138" s="611"/>
      <c r="D138" s="612">
        <v>265.3</v>
      </c>
      <c r="E138">
        <f t="shared" si="2"/>
        <v>0.26530000000000004</v>
      </c>
      <c r="F138" s="610" t="s">
        <v>1756</v>
      </c>
      <c r="H138" s="958">
        <v>631</v>
      </c>
      <c r="I138" s="950" t="s">
        <v>1566</v>
      </c>
      <c r="K138" s="144" t="s">
        <v>208</v>
      </c>
      <c r="L138" s="144" t="s">
        <v>208</v>
      </c>
      <c r="M138" s="144"/>
      <c r="N138" s="144"/>
      <c r="O138" s="283">
        <v>0.25317879999999998</v>
      </c>
      <c r="P138" s="143" t="s">
        <v>574</v>
      </c>
      <c r="Q138" s="280"/>
      <c r="R138" s="280"/>
    </row>
    <row r="139" spans="1:18" ht="12.5">
      <c r="A139" s="1157" t="s">
        <v>1510</v>
      </c>
      <c r="B139" s="1157" t="s">
        <v>1510</v>
      </c>
      <c r="C139" s="611"/>
      <c r="D139" s="612">
        <v>521.5</v>
      </c>
      <c r="E139">
        <f t="shared" si="2"/>
        <v>0.52149999999999996</v>
      </c>
      <c r="F139" s="610" t="s">
        <v>1756</v>
      </c>
      <c r="H139" s="958">
        <v>636</v>
      </c>
      <c r="I139" s="950" t="s">
        <v>1566</v>
      </c>
      <c r="K139" s="144" t="s">
        <v>209</v>
      </c>
      <c r="L139" s="144" t="s">
        <v>209</v>
      </c>
      <c r="M139" s="144"/>
      <c r="N139" s="144"/>
      <c r="O139" s="283">
        <v>0.46147590000000005</v>
      </c>
      <c r="P139" s="143" t="s">
        <v>574</v>
      </c>
      <c r="Q139" s="280"/>
      <c r="R139" s="280"/>
    </row>
    <row r="140" spans="1:18" ht="12.5">
      <c r="A140" s="1157" t="s">
        <v>196</v>
      </c>
      <c r="B140" s="1157" t="s">
        <v>196</v>
      </c>
      <c r="C140" s="611"/>
      <c r="D140" s="612">
        <v>11.4</v>
      </c>
      <c r="E140">
        <f t="shared" si="2"/>
        <v>1.14E-2</v>
      </c>
      <c r="F140" s="610" t="s">
        <v>1756</v>
      </c>
      <c r="H140" s="958">
        <v>637</v>
      </c>
      <c r="I140" s="950" t="s">
        <v>1566</v>
      </c>
      <c r="K140" s="144" t="s">
        <v>223</v>
      </c>
      <c r="L140" s="144" t="s">
        <v>223</v>
      </c>
      <c r="M140" s="144"/>
      <c r="N140" s="144"/>
      <c r="O140" s="283">
        <v>0.19859780000000002</v>
      </c>
      <c r="P140" s="143" t="s">
        <v>574</v>
      </c>
      <c r="Q140" s="280"/>
      <c r="R140" s="280"/>
    </row>
    <row r="141" spans="1:18" ht="12.5">
      <c r="A141" s="1157" t="s">
        <v>197</v>
      </c>
      <c r="B141" s="1157" t="s">
        <v>197</v>
      </c>
      <c r="C141" s="611"/>
      <c r="D141" s="612">
        <v>25.8</v>
      </c>
      <c r="E141">
        <f t="shared" si="2"/>
        <v>2.58E-2</v>
      </c>
      <c r="F141" s="610" t="s">
        <v>1756</v>
      </c>
      <c r="H141" s="958">
        <v>638</v>
      </c>
      <c r="I141" s="950" t="s">
        <v>1566</v>
      </c>
      <c r="K141" s="144" t="s">
        <v>224</v>
      </c>
      <c r="L141" s="144" t="s">
        <v>224</v>
      </c>
      <c r="M141" s="144"/>
      <c r="N141" s="144"/>
      <c r="O141" s="283">
        <v>0.38410340000000004</v>
      </c>
      <c r="P141" s="143" t="s">
        <v>574</v>
      </c>
      <c r="Q141" s="280"/>
      <c r="R141" s="280"/>
    </row>
    <row r="142" spans="1:18" ht="12.5">
      <c r="A142" s="1157" t="s">
        <v>571</v>
      </c>
      <c r="B142" s="1157" t="s">
        <v>571</v>
      </c>
      <c r="C142" s="611"/>
      <c r="D142" s="612">
        <v>666.1</v>
      </c>
      <c r="E142">
        <f t="shared" si="2"/>
        <v>0.66610000000000003</v>
      </c>
      <c r="F142" s="610" t="s">
        <v>1756</v>
      </c>
      <c r="H142" s="958">
        <v>641</v>
      </c>
      <c r="I142" s="950" t="s">
        <v>1566</v>
      </c>
      <c r="K142" s="144" t="s">
        <v>210</v>
      </c>
      <c r="L142" s="144" t="s">
        <v>210</v>
      </c>
      <c r="M142" s="144"/>
      <c r="N142" s="144"/>
      <c r="O142" s="283">
        <v>0.63045370000000001</v>
      </c>
      <c r="P142" s="143" t="s">
        <v>574</v>
      </c>
      <c r="Q142" s="280"/>
      <c r="R142" s="280"/>
    </row>
    <row r="143" spans="1:18" ht="12.5">
      <c r="A143" s="1157" t="s">
        <v>1511</v>
      </c>
      <c r="B143" s="1157" t="s">
        <v>1511</v>
      </c>
      <c r="C143" s="611"/>
      <c r="D143" s="612">
        <v>571.1</v>
      </c>
      <c r="E143">
        <f t="shared" si="2"/>
        <v>0.57110000000000005</v>
      </c>
      <c r="F143" s="610" t="s">
        <v>1756</v>
      </c>
      <c r="H143" s="958">
        <v>646</v>
      </c>
      <c r="I143" s="950" t="s">
        <v>1566</v>
      </c>
      <c r="K143" s="144" t="s">
        <v>211</v>
      </c>
      <c r="L143" s="144" t="s">
        <v>211</v>
      </c>
      <c r="M143" s="144"/>
      <c r="N143" s="144"/>
      <c r="O143" s="283">
        <v>3.2466000000000001E-3</v>
      </c>
      <c r="P143" s="143" t="s">
        <v>574</v>
      </c>
      <c r="Q143" s="280"/>
      <c r="R143" s="280"/>
    </row>
    <row r="144" spans="1:18" ht="12.5">
      <c r="A144" s="1157" t="s">
        <v>198</v>
      </c>
      <c r="B144" s="1157" t="s">
        <v>198</v>
      </c>
      <c r="C144" s="947"/>
      <c r="D144" s="948">
        <v>55.1</v>
      </c>
      <c r="E144">
        <f t="shared" si="2"/>
        <v>5.5100000000000003E-2</v>
      </c>
      <c r="F144" s="610" t="s">
        <v>1756</v>
      </c>
      <c r="H144" s="958">
        <v>647</v>
      </c>
      <c r="I144" s="950" t="s">
        <v>1566</v>
      </c>
      <c r="K144" s="144" t="s">
        <v>193</v>
      </c>
      <c r="L144" s="144" t="s">
        <v>193</v>
      </c>
      <c r="M144" s="144"/>
      <c r="N144" s="144"/>
      <c r="O144" s="283">
        <v>0.61895090000000008</v>
      </c>
      <c r="P144" s="143" t="s">
        <v>574</v>
      </c>
      <c r="Q144" s="280"/>
      <c r="R144" s="280"/>
    </row>
    <row r="145" spans="1:18" ht="15" customHeight="1">
      <c r="A145" s="1157" t="s">
        <v>572</v>
      </c>
      <c r="B145" s="1157" t="s">
        <v>572</v>
      </c>
      <c r="C145" s="947"/>
      <c r="D145" s="948">
        <v>321.39999999999998</v>
      </c>
      <c r="E145">
        <f t="shared" si="2"/>
        <v>0.32139999999999996</v>
      </c>
      <c r="F145" s="610" t="s">
        <v>1756</v>
      </c>
      <c r="H145" s="958">
        <v>650</v>
      </c>
      <c r="I145" s="950" t="s">
        <v>1566</v>
      </c>
      <c r="K145" s="144" t="str">
        <f>CONCATENATE(L145,M145)</f>
        <v>Taiwan</v>
      </c>
      <c r="L145" s="142" t="s">
        <v>554</v>
      </c>
      <c r="M145" s="144"/>
      <c r="N145" s="144"/>
      <c r="O145" s="144">
        <v>0.61199999999999999</v>
      </c>
      <c r="P145" s="284" t="s">
        <v>576</v>
      </c>
      <c r="Q145" s="280"/>
      <c r="R145" s="280"/>
    </row>
    <row r="146" spans="1:18" ht="12.5">
      <c r="A146" s="1157" t="s">
        <v>199</v>
      </c>
      <c r="B146" s="1157" t="s">
        <v>199</v>
      </c>
      <c r="C146" s="947"/>
      <c r="D146" s="948">
        <v>470.9</v>
      </c>
      <c r="E146">
        <f t="shared" si="2"/>
        <v>0.47089999999999999</v>
      </c>
      <c r="F146" s="610" t="s">
        <v>1756</v>
      </c>
      <c r="H146" s="958">
        <v>652</v>
      </c>
      <c r="I146" s="950" t="s">
        <v>1566</v>
      </c>
      <c r="K146" s="144" t="str">
        <f t="shared" ref="K146:K203" si="3">CONCATENATE(L146,M146)</f>
        <v>USAAK</v>
      </c>
      <c r="L146" s="144" t="s">
        <v>213</v>
      </c>
      <c r="M146" s="145" t="s">
        <v>333</v>
      </c>
      <c r="N146" s="146">
        <v>1126.2476999999999</v>
      </c>
      <c r="O146" s="116">
        <f>N146*0.45359237/1000</f>
        <v>0.51085736345004895</v>
      </c>
      <c r="P146" s="143" t="s">
        <v>575</v>
      </c>
    </row>
    <row r="147" spans="1:18" ht="12.5">
      <c r="A147" s="1157" t="s">
        <v>200</v>
      </c>
      <c r="B147" s="1157" t="s">
        <v>200</v>
      </c>
      <c r="C147" s="947"/>
      <c r="D147" s="948">
        <v>349.49999999999994</v>
      </c>
      <c r="E147">
        <f t="shared" si="2"/>
        <v>0.34949999999999992</v>
      </c>
      <c r="F147" s="610" t="s">
        <v>1756</v>
      </c>
      <c r="H147" s="958">
        <v>653</v>
      </c>
      <c r="I147" s="950" t="s">
        <v>1566</v>
      </c>
      <c r="K147" s="116" t="str">
        <f t="shared" si="3"/>
        <v>USAAL</v>
      </c>
      <c r="L147" s="116" t="s">
        <v>213</v>
      </c>
      <c r="M147" s="145" t="s">
        <v>334</v>
      </c>
      <c r="N147" s="146">
        <v>1040.8062</v>
      </c>
      <c r="O147" s="116">
        <f t="shared" ref="O147:O197" si="4">N147*0.45359237/1000</f>
        <v>0.47210175096869406</v>
      </c>
      <c r="P147" s="143" t="s">
        <v>575</v>
      </c>
    </row>
    <row r="148" spans="1:18" ht="12.5">
      <c r="A148" s="1157" t="s">
        <v>201</v>
      </c>
      <c r="B148" s="1157" t="s">
        <v>201</v>
      </c>
      <c r="C148" s="947"/>
      <c r="D148" s="948">
        <v>547.20000000000005</v>
      </c>
      <c r="E148">
        <f t="shared" si="2"/>
        <v>0.54720000000000002</v>
      </c>
      <c r="F148" s="610" t="s">
        <v>1756</v>
      </c>
      <c r="H148" s="958">
        <v>656</v>
      </c>
      <c r="I148" s="950" t="s">
        <v>1566</v>
      </c>
      <c r="K148" s="116" t="str">
        <f t="shared" si="3"/>
        <v>USAAR</v>
      </c>
      <c r="L148" s="116" t="s">
        <v>213</v>
      </c>
      <c r="M148" s="145" t="s">
        <v>335</v>
      </c>
      <c r="N148" s="146">
        <v>1112.5945999999999</v>
      </c>
      <c r="O148" s="116">
        <f t="shared" si="4"/>
        <v>0.50466442146320201</v>
      </c>
      <c r="P148" s="143" t="s">
        <v>575</v>
      </c>
    </row>
    <row r="149" spans="1:18" ht="12.5">
      <c r="A149" s="1157" t="s">
        <v>203</v>
      </c>
      <c r="B149" s="1157" t="s">
        <v>203</v>
      </c>
      <c r="C149" s="947"/>
      <c r="D149" s="948">
        <v>421.79999999999995</v>
      </c>
      <c r="E149">
        <f t="shared" si="2"/>
        <v>0.42179999999999995</v>
      </c>
      <c r="F149" s="610" t="s">
        <v>1756</v>
      </c>
      <c r="H149" s="958">
        <v>659</v>
      </c>
      <c r="I149" s="950" t="s">
        <v>1566</v>
      </c>
      <c r="K149" s="116" t="str">
        <f t="shared" si="3"/>
        <v>USAAZ</v>
      </c>
      <c r="L149" s="116" t="s">
        <v>213</v>
      </c>
      <c r="M149" s="145" t="s">
        <v>336</v>
      </c>
      <c r="N149" s="146">
        <v>1084.6279</v>
      </c>
      <c r="O149" s="116">
        <f t="shared" si="4"/>
        <v>0.49197893972912299</v>
      </c>
      <c r="P149" s="143" t="s">
        <v>575</v>
      </c>
    </row>
    <row r="150" spans="1:18" ht="12.5">
      <c r="A150" s="1157" t="s">
        <v>1512</v>
      </c>
      <c r="B150" s="1157" t="s">
        <v>1512</v>
      </c>
      <c r="C150" s="947"/>
      <c r="D150" s="948">
        <v>423.2</v>
      </c>
      <c r="E150">
        <f t="shared" si="2"/>
        <v>0.42319999999999997</v>
      </c>
      <c r="F150" s="610" t="s">
        <v>1756</v>
      </c>
      <c r="H150" s="958">
        <v>660</v>
      </c>
      <c r="I150" s="950" t="s">
        <v>1566</v>
      </c>
      <c r="K150" s="116" t="str">
        <f t="shared" si="3"/>
        <v>USACA</v>
      </c>
      <c r="L150" s="116" t="s">
        <v>213</v>
      </c>
      <c r="M150" s="145" t="s">
        <v>337</v>
      </c>
      <c r="N150" s="146">
        <v>556.43880000000001</v>
      </c>
      <c r="O150" s="116">
        <f t="shared" si="4"/>
        <v>0.25239639405195602</v>
      </c>
      <c r="P150" s="143" t="s">
        <v>575</v>
      </c>
    </row>
    <row r="151" spans="1:18" ht="12.5">
      <c r="A151" s="1157" t="s">
        <v>205</v>
      </c>
      <c r="B151" s="1157" t="s">
        <v>205</v>
      </c>
      <c r="C151" s="947"/>
      <c r="D151" s="948">
        <v>674.8</v>
      </c>
      <c r="E151">
        <f t="shared" si="2"/>
        <v>0.67479999999999996</v>
      </c>
      <c r="F151" s="610" t="s">
        <v>1756</v>
      </c>
      <c r="H151" s="958">
        <v>662</v>
      </c>
      <c r="I151" s="950" t="s">
        <v>1566</v>
      </c>
      <c r="K151" s="116" t="str">
        <f t="shared" si="3"/>
        <v>USACO</v>
      </c>
      <c r="L151" s="116" t="s">
        <v>213</v>
      </c>
      <c r="M151" s="145" t="s">
        <v>338</v>
      </c>
      <c r="N151" s="146">
        <v>1736.7394999999999</v>
      </c>
      <c r="O151" s="116">
        <f t="shared" si="4"/>
        <v>0.78777178587761498</v>
      </c>
      <c r="P151" s="143" t="s">
        <v>575</v>
      </c>
    </row>
    <row r="152" spans="1:18" ht="12.5">
      <c r="A152" s="1157" t="s">
        <v>202</v>
      </c>
      <c r="B152" s="1157" t="s">
        <v>202</v>
      </c>
      <c r="C152" s="947"/>
      <c r="D152" s="948">
        <v>474.6</v>
      </c>
      <c r="E152">
        <f t="shared" si="2"/>
        <v>0.47460000000000002</v>
      </c>
      <c r="F152" s="610" t="s">
        <v>1756</v>
      </c>
      <c r="H152" s="958">
        <v>664</v>
      </c>
      <c r="I152" s="950" t="s">
        <v>1566</v>
      </c>
      <c r="K152" s="116" t="str">
        <f t="shared" si="3"/>
        <v>USACT</v>
      </c>
      <c r="L152" s="116" t="s">
        <v>213</v>
      </c>
      <c r="M152" s="145" t="s">
        <v>339</v>
      </c>
      <c r="N152" s="146">
        <v>576.79970000000003</v>
      </c>
      <c r="O152" s="116">
        <f t="shared" si="4"/>
        <v>0.26163194293828901</v>
      </c>
      <c r="P152" s="143" t="s">
        <v>575</v>
      </c>
    </row>
    <row r="153" spans="1:18" ht="12.5">
      <c r="A153" s="1157" t="s">
        <v>1513</v>
      </c>
      <c r="B153" s="1157" t="s">
        <v>1513</v>
      </c>
      <c r="C153" s="947"/>
      <c r="D153" s="948">
        <v>8.8000000000000007</v>
      </c>
      <c r="E153">
        <f t="shared" si="2"/>
        <v>8.8000000000000005E-3</v>
      </c>
      <c r="F153" s="610" t="s">
        <v>1756</v>
      </c>
      <c r="H153" s="958">
        <v>667</v>
      </c>
      <c r="I153" s="950" t="s">
        <v>1566</v>
      </c>
      <c r="K153" s="116" t="str">
        <f t="shared" si="3"/>
        <v>USADC</v>
      </c>
      <c r="L153" s="116" t="s">
        <v>213</v>
      </c>
      <c r="M153" s="145" t="s">
        <v>340</v>
      </c>
      <c r="N153" s="146">
        <v>2484.6913</v>
      </c>
      <c r="O153" s="116">
        <f t="shared" si="4"/>
        <v>1.127037015485381</v>
      </c>
      <c r="P153" s="143" t="s">
        <v>575</v>
      </c>
    </row>
    <row r="154" spans="1:18" ht="12.5">
      <c r="A154" s="1157" t="s">
        <v>88</v>
      </c>
      <c r="B154" s="1157" t="s">
        <v>88</v>
      </c>
      <c r="C154" s="947"/>
      <c r="D154" s="948">
        <v>206.3</v>
      </c>
      <c r="E154">
        <f t="shared" si="2"/>
        <v>0.20630000000000001</v>
      </c>
      <c r="F154" s="610" t="s">
        <v>1756</v>
      </c>
      <c r="H154" s="958">
        <v>669</v>
      </c>
      <c r="I154" s="950" t="s">
        <v>1566</v>
      </c>
      <c r="K154" s="116" t="str">
        <f t="shared" si="3"/>
        <v>USADE</v>
      </c>
      <c r="L154" s="116" t="s">
        <v>213</v>
      </c>
      <c r="M154" s="145" t="s">
        <v>341</v>
      </c>
      <c r="N154" s="146">
        <v>1795.3275000000001</v>
      </c>
      <c r="O154" s="116">
        <f t="shared" si="4"/>
        <v>0.81434685565117515</v>
      </c>
      <c r="P154" s="143" t="s">
        <v>575</v>
      </c>
    </row>
    <row r="155" spans="1:18" ht="12.5">
      <c r="A155" s="1157" t="s">
        <v>206</v>
      </c>
      <c r="B155" s="1157" t="s">
        <v>206</v>
      </c>
      <c r="C155" s="947"/>
      <c r="D155" s="948">
        <v>289.90000000000003</v>
      </c>
      <c r="E155">
        <f t="shared" si="2"/>
        <v>0.28990000000000005</v>
      </c>
      <c r="F155" s="610" t="s">
        <v>1756</v>
      </c>
      <c r="H155" s="958">
        <v>670</v>
      </c>
      <c r="I155" s="950" t="s">
        <v>1566</v>
      </c>
      <c r="K155" s="116" t="str">
        <f t="shared" si="3"/>
        <v>USAFL</v>
      </c>
      <c r="L155" s="116" t="s">
        <v>213</v>
      </c>
      <c r="M155" s="145" t="s">
        <v>342</v>
      </c>
      <c r="N155" s="146">
        <v>1192.1794</v>
      </c>
      <c r="O155" s="116">
        <f t="shared" si="4"/>
        <v>0.54076347951117809</v>
      </c>
      <c r="P155" s="143" t="s">
        <v>575</v>
      </c>
    </row>
    <row r="156" spans="1:18" ht="12.5">
      <c r="A156" s="1157" t="s">
        <v>208</v>
      </c>
      <c r="B156" s="1157" t="s">
        <v>208</v>
      </c>
      <c r="C156" s="947"/>
      <c r="D156" s="948">
        <v>90.9</v>
      </c>
      <c r="E156">
        <f t="shared" si="2"/>
        <v>9.0900000000000009E-2</v>
      </c>
      <c r="F156" s="610" t="s">
        <v>1756</v>
      </c>
      <c r="H156" s="958">
        <v>674</v>
      </c>
      <c r="I156" s="950" t="s">
        <v>1566</v>
      </c>
      <c r="K156" s="116" t="str">
        <f t="shared" si="3"/>
        <v>USAGA</v>
      </c>
      <c r="L156" s="116" t="s">
        <v>213</v>
      </c>
      <c r="M156" s="145" t="s">
        <v>343</v>
      </c>
      <c r="N156" s="146">
        <v>1285.9481000000001</v>
      </c>
      <c r="O156" s="116">
        <f t="shared" si="4"/>
        <v>0.58329624637599709</v>
      </c>
      <c r="P156" s="143" t="s">
        <v>575</v>
      </c>
    </row>
    <row r="157" spans="1:18" ht="12.5">
      <c r="A157" s="1157" t="s">
        <v>573</v>
      </c>
      <c r="B157" s="1157" t="s">
        <v>573</v>
      </c>
      <c r="C157" s="947"/>
      <c r="D157" s="948">
        <v>369.2</v>
      </c>
      <c r="E157">
        <f t="shared" si="2"/>
        <v>0.36919999999999997</v>
      </c>
      <c r="F157" s="610" t="s">
        <v>1756</v>
      </c>
      <c r="H157" s="958">
        <v>676</v>
      </c>
      <c r="I157" s="950" t="s">
        <v>1566</v>
      </c>
      <c r="K157" s="116" t="str">
        <f t="shared" si="3"/>
        <v>USAHI</v>
      </c>
      <c r="L157" s="116" t="s">
        <v>213</v>
      </c>
      <c r="M157" s="145" t="s">
        <v>344</v>
      </c>
      <c r="N157" s="146">
        <v>1527.0772999999999</v>
      </c>
      <c r="O157" s="116">
        <f t="shared" si="4"/>
        <v>0.69267061168020094</v>
      </c>
      <c r="P157" s="143" t="s">
        <v>575</v>
      </c>
    </row>
    <row r="158" spans="1:18" ht="12.5">
      <c r="A158" s="1157" t="s">
        <v>209</v>
      </c>
      <c r="B158" s="1157" t="s">
        <v>209</v>
      </c>
      <c r="C158" s="947"/>
      <c r="D158" s="948">
        <v>524.70000000000005</v>
      </c>
      <c r="E158">
        <f t="shared" si="2"/>
        <v>0.52470000000000006</v>
      </c>
      <c r="F158" s="610" t="s">
        <v>1756</v>
      </c>
      <c r="H158" s="958">
        <v>677</v>
      </c>
      <c r="I158" s="950" t="s">
        <v>1566</v>
      </c>
      <c r="K158" s="116" t="str">
        <f t="shared" si="3"/>
        <v>USAIA</v>
      </c>
      <c r="L158" s="116" t="s">
        <v>213</v>
      </c>
      <c r="M158" s="145" t="s">
        <v>345</v>
      </c>
      <c r="N158" s="146">
        <v>1625.2988</v>
      </c>
      <c r="O158" s="116">
        <f t="shared" si="4"/>
        <v>0.73722313465015599</v>
      </c>
      <c r="P158" s="143" t="s">
        <v>575</v>
      </c>
    </row>
    <row r="159" spans="1:18" ht="12.5">
      <c r="A159" s="1157" t="s">
        <v>1514</v>
      </c>
      <c r="B159" s="1157" t="s">
        <v>1514</v>
      </c>
      <c r="C159" s="947"/>
      <c r="D159" s="948">
        <v>147.6</v>
      </c>
      <c r="E159">
        <f t="shared" si="2"/>
        <v>0.14759999999999998</v>
      </c>
      <c r="F159" s="610" t="s">
        <v>1756</v>
      </c>
      <c r="H159" s="958">
        <v>678</v>
      </c>
      <c r="I159" s="950" t="s">
        <v>1566</v>
      </c>
      <c r="K159" s="116" t="str">
        <f t="shared" si="3"/>
        <v>USAID</v>
      </c>
      <c r="L159" s="116" t="s">
        <v>213</v>
      </c>
      <c r="M159" s="145" t="s">
        <v>346</v>
      </c>
      <c r="N159" s="146">
        <v>119.6862</v>
      </c>
      <c r="O159" s="116">
        <f t="shared" si="4"/>
        <v>5.4288747114294003E-2</v>
      </c>
      <c r="P159" s="143" t="s">
        <v>575</v>
      </c>
    </row>
    <row r="160" spans="1:18" ht="12.5">
      <c r="A160" s="1157" t="s">
        <v>1515</v>
      </c>
      <c r="B160" s="1157" t="s">
        <v>1515</v>
      </c>
      <c r="C160" s="947"/>
      <c r="D160" s="948">
        <v>564.79999999999995</v>
      </c>
      <c r="E160">
        <f t="shared" si="2"/>
        <v>0.56479999999999997</v>
      </c>
      <c r="F160" s="610" t="s">
        <v>1756</v>
      </c>
      <c r="H160" s="958">
        <v>680</v>
      </c>
      <c r="I160" s="950" t="s">
        <v>1566</v>
      </c>
      <c r="K160" s="116" t="str">
        <f t="shared" si="3"/>
        <v>USAIL</v>
      </c>
      <c r="L160" s="116" t="s">
        <v>213</v>
      </c>
      <c r="M160" s="145" t="s">
        <v>347</v>
      </c>
      <c r="N160" s="146">
        <v>1067.8362999999999</v>
      </c>
      <c r="O160" s="116">
        <f t="shared" si="4"/>
        <v>0.48436239808903098</v>
      </c>
      <c r="P160" s="143" t="s">
        <v>575</v>
      </c>
    </row>
    <row r="161" spans="1:16" ht="12.5">
      <c r="A161" s="1157" t="s">
        <v>210</v>
      </c>
      <c r="B161" s="1157" t="s">
        <v>210</v>
      </c>
      <c r="C161" s="947"/>
      <c r="D161" s="948">
        <v>634.20000000000005</v>
      </c>
      <c r="E161">
        <f t="shared" si="2"/>
        <v>0.6342000000000001</v>
      </c>
      <c r="F161" s="610" t="s">
        <v>1756</v>
      </c>
      <c r="H161" s="958">
        <v>681</v>
      </c>
      <c r="I161" s="950" t="s">
        <v>1566</v>
      </c>
      <c r="K161" s="116" t="str">
        <f t="shared" si="3"/>
        <v>USAIN</v>
      </c>
      <c r="L161" s="116" t="s">
        <v>213</v>
      </c>
      <c r="M161" s="145" t="s">
        <v>348</v>
      </c>
      <c r="N161" s="146">
        <v>2033.6314</v>
      </c>
      <c r="O161" s="116">
        <f t="shared" si="4"/>
        <v>0.92243968643241803</v>
      </c>
      <c r="P161" s="143" t="s">
        <v>575</v>
      </c>
    </row>
    <row r="162" spans="1:16" ht="12.5">
      <c r="A162" s="1157" t="s">
        <v>211</v>
      </c>
      <c r="B162" s="1157" t="s">
        <v>211</v>
      </c>
      <c r="C162" s="947"/>
      <c r="D162" s="948">
        <v>88.7</v>
      </c>
      <c r="E162">
        <f t="shared" si="2"/>
        <v>8.8700000000000001E-2</v>
      </c>
      <c r="F162" s="610" t="s">
        <v>1756</v>
      </c>
      <c r="H162" s="958">
        <v>682</v>
      </c>
      <c r="I162" s="950" t="s">
        <v>1566</v>
      </c>
      <c r="K162" s="116" t="str">
        <f t="shared" si="3"/>
        <v>USAKS</v>
      </c>
      <c r="L162" s="116" t="s">
        <v>213</v>
      </c>
      <c r="M162" s="145" t="s">
        <v>349</v>
      </c>
      <c r="N162" s="146">
        <v>1673.8714</v>
      </c>
      <c r="O162" s="116">
        <f t="shared" si="4"/>
        <v>0.75925529540121806</v>
      </c>
      <c r="P162" s="143" t="s">
        <v>575</v>
      </c>
    </row>
    <row r="163" spans="1:16" ht="12.5">
      <c r="A163" s="1157" t="s">
        <v>193</v>
      </c>
      <c r="B163" s="1157" t="s">
        <v>193</v>
      </c>
      <c r="C163" s="947"/>
      <c r="D163" s="948">
        <v>460.90000000000003</v>
      </c>
      <c r="E163">
        <f t="shared" si="2"/>
        <v>0.46090000000000003</v>
      </c>
      <c r="F163" s="610" t="s">
        <v>1756</v>
      </c>
      <c r="H163" s="958">
        <v>683</v>
      </c>
      <c r="I163" s="950" t="s">
        <v>1566</v>
      </c>
      <c r="K163" s="116" t="str">
        <f t="shared" si="3"/>
        <v>USAKY</v>
      </c>
      <c r="L163" s="116" t="s">
        <v>213</v>
      </c>
      <c r="M163" s="145" t="s">
        <v>350</v>
      </c>
      <c r="N163" s="146">
        <v>2045.7462</v>
      </c>
      <c r="O163" s="116">
        <f t="shared" si="4"/>
        <v>0.9279348672764941</v>
      </c>
      <c r="P163" s="143" t="s">
        <v>575</v>
      </c>
    </row>
    <row r="164" spans="1:16" ht="12.5">
      <c r="A164" s="1157" t="s">
        <v>219</v>
      </c>
      <c r="B164" s="1157" t="s">
        <v>219</v>
      </c>
      <c r="C164" s="947"/>
      <c r="D164" s="948">
        <v>408.09999999999997</v>
      </c>
      <c r="E164">
        <f t="shared" si="2"/>
        <v>0.40809999999999996</v>
      </c>
      <c r="F164" s="610" t="s">
        <v>1756</v>
      </c>
      <c r="H164" s="958">
        <v>685</v>
      </c>
      <c r="I164" s="950" t="s">
        <v>1566</v>
      </c>
      <c r="K164" s="116" t="str">
        <f t="shared" si="3"/>
        <v>USALA</v>
      </c>
      <c r="L164" s="116" t="s">
        <v>213</v>
      </c>
      <c r="M164" s="145" t="s">
        <v>351</v>
      </c>
      <c r="N164" s="146">
        <v>1128.269</v>
      </c>
      <c r="O164" s="116">
        <f t="shared" si="4"/>
        <v>0.51177420970753007</v>
      </c>
      <c r="P164" s="143" t="s">
        <v>575</v>
      </c>
    </row>
    <row r="165" spans="1:16" ht="12.5">
      <c r="A165" s="1157" t="s">
        <v>1516</v>
      </c>
      <c r="B165" s="1157" t="s">
        <v>1516</v>
      </c>
      <c r="C165" s="947"/>
      <c r="D165" s="948">
        <v>616.19999999999993</v>
      </c>
      <c r="E165">
        <f t="shared" si="2"/>
        <v>0.61619999999999997</v>
      </c>
      <c r="F165" s="610" t="s">
        <v>1756</v>
      </c>
      <c r="H165" s="958">
        <v>687</v>
      </c>
      <c r="I165" s="950" t="s">
        <v>1566</v>
      </c>
      <c r="K165" s="116" t="str">
        <f t="shared" si="3"/>
        <v>USAMA</v>
      </c>
      <c r="L165" s="116" t="s">
        <v>213</v>
      </c>
      <c r="M165" s="145" t="s">
        <v>352</v>
      </c>
      <c r="N165" s="146">
        <v>1113.8030000000001</v>
      </c>
      <c r="O165" s="116">
        <f t="shared" si="4"/>
        <v>0.50521254248311009</v>
      </c>
      <c r="P165" s="143" t="s">
        <v>575</v>
      </c>
    </row>
    <row r="166" spans="1:16" ht="12.5">
      <c r="A166" s="1157" t="s">
        <v>1517</v>
      </c>
      <c r="B166" s="1157" t="s">
        <v>1517</v>
      </c>
      <c r="C166" s="947"/>
      <c r="D166" s="948">
        <v>307.90000000000003</v>
      </c>
      <c r="E166">
        <f t="shared" si="2"/>
        <v>0.30790000000000001</v>
      </c>
      <c r="F166" s="610" t="s">
        <v>1756</v>
      </c>
      <c r="H166" s="958">
        <v>688</v>
      </c>
      <c r="I166" s="950" t="s">
        <v>1566</v>
      </c>
      <c r="K166" s="116" t="str">
        <f t="shared" si="3"/>
        <v>USAMD</v>
      </c>
      <c r="L166" s="116" t="s">
        <v>213</v>
      </c>
      <c r="M166" s="145" t="s">
        <v>353</v>
      </c>
      <c r="N166" s="146">
        <v>1231.9697000000001</v>
      </c>
      <c r="O166" s="116">
        <f t="shared" si="4"/>
        <v>0.55881205599118899</v>
      </c>
      <c r="P166" s="143" t="s">
        <v>575</v>
      </c>
    </row>
    <row r="167" spans="1:16" ht="12.5">
      <c r="A167" s="1157" t="s">
        <v>1518</v>
      </c>
      <c r="B167" s="1157" t="s">
        <v>1518</v>
      </c>
      <c r="C167" s="947"/>
      <c r="D167" s="948">
        <v>312.8</v>
      </c>
      <c r="E167">
        <f t="shared" si="2"/>
        <v>0.31280000000000002</v>
      </c>
      <c r="F167" s="610" t="s">
        <v>1756</v>
      </c>
      <c r="H167" s="958">
        <v>690</v>
      </c>
      <c r="I167" s="950" t="s">
        <v>1566</v>
      </c>
      <c r="K167" s="116" t="str">
        <f t="shared" si="3"/>
        <v>USAME</v>
      </c>
      <c r="L167" s="116" t="s">
        <v>213</v>
      </c>
      <c r="M167" s="145" t="s">
        <v>354</v>
      </c>
      <c r="N167" s="146">
        <v>500.25349999999997</v>
      </c>
      <c r="O167" s="116">
        <f t="shared" si="4"/>
        <v>0.226911170665795</v>
      </c>
      <c r="P167" s="143" t="s">
        <v>575</v>
      </c>
    </row>
    <row r="168" spans="1:16" ht="12.5">
      <c r="A168" s="1157" t="s">
        <v>1519</v>
      </c>
      <c r="B168" s="1157" t="s">
        <v>1519</v>
      </c>
      <c r="C168" s="947"/>
      <c r="D168" s="948">
        <v>590</v>
      </c>
      <c r="E168">
        <f t="shared" si="2"/>
        <v>0.59</v>
      </c>
      <c r="F168" s="610" t="s">
        <v>1756</v>
      </c>
      <c r="H168" s="958">
        <v>692</v>
      </c>
      <c r="I168" s="950" t="s">
        <v>1566</v>
      </c>
      <c r="K168" s="116" t="str">
        <f t="shared" si="3"/>
        <v>USAMI</v>
      </c>
      <c r="L168" s="116" t="s">
        <v>213</v>
      </c>
      <c r="M168" s="145" t="s">
        <v>355</v>
      </c>
      <c r="N168" s="146">
        <v>1524.1292000000001</v>
      </c>
      <c r="O168" s="116">
        <f t="shared" si="4"/>
        <v>0.69133337601420408</v>
      </c>
      <c r="P168" s="143" t="s">
        <v>575</v>
      </c>
    </row>
    <row r="169" spans="1:16" ht="12.5">
      <c r="A169" s="1157" t="s">
        <v>1520</v>
      </c>
      <c r="B169" s="1157" t="s">
        <v>1520</v>
      </c>
      <c r="C169" s="947"/>
      <c r="D169" s="948">
        <v>261.59999999999997</v>
      </c>
      <c r="E169">
        <f t="shared" si="2"/>
        <v>0.26159999999999994</v>
      </c>
      <c r="F169" s="610" t="s">
        <v>1756</v>
      </c>
      <c r="H169" s="958">
        <v>693</v>
      </c>
      <c r="I169" s="950" t="s">
        <v>1566</v>
      </c>
      <c r="K169" s="116" t="str">
        <f t="shared" si="3"/>
        <v>USAMN</v>
      </c>
      <c r="L169" s="116" t="s">
        <v>213</v>
      </c>
      <c r="M169" s="145" t="s">
        <v>356</v>
      </c>
      <c r="N169" s="146">
        <v>1396.8335999999999</v>
      </c>
      <c r="O169" s="116">
        <f t="shared" si="4"/>
        <v>0.63359306311963204</v>
      </c>
      <c r="P169" s="143" t="s">
        <v>575</v>
      </c>
    </row>
    <row r="170" spans="1:16" ht="12.5">
      <c r="A170" s="1157" t="s">
        <v>1521</v>
      </c>
      <c r="B170" s="1157" t="s">
        <v>1521</v>
      </c>
      <c r="C170" s="947"/>
      <c r="D170" s="948">
        <v>577.1</v>
      </c>
      <c r="E170">
        <f t="shared" si="2"/>
        <v>0.57710000000000006</v>
      </c>
      <c r="F170" s="610" t="s">
        <v>1756</v>
      </c>
      <c r="H170" s="958">
        <v>694</v>
      </c>
      <c r="I170" s="950" t="s">
        <v>1566</v>
      </c>
      <c r="K170" s="116" t="str">
        <f t="shared" si="3"/>
        <v>USAMO</v>
      </c>
      <c r="L170" s="116" t="s">
        <v>213</v>
      </c>
      <c r="M170" s="145" t="s">
        <v>357</v>
      </c>
      <c r="N170" s="146">
        <v>1807.5836999999999</v>
      </c>
      <c r="O170" s="116">
        <f t="shared" si="4"/>
        <v>0.81990617445636893</v>
      </c>
      <c r="P170" s="143" t="s">
        <v>575</v>
      </c>
    </row>
    <row r="171" spans="1:16" ht="12.5">
      <c r="A171" s="1157" t="s">
        <v>1522</v>
      </c>
      <c r="B171" s="1157" t="s">
        <v>1522</v>
      </c>
      <c r="C171" s="947"/>
      <c r="D171" s="948">
        <v>555.69999999999993</v>
      </c>
      <c r="E171">
        <f t="shared" si="2"/>
        <v>0.55569999999999997</v>
      </c>
      <c r="F171" s="610" t="s">
        <v>1756</v>
      </c>
      <c r="H171" s="958">
        <v>698</v>
      </c>
      <c r="I171" s="950" t="s">
        <v>1566</v>
      </c>
      <c r="K171" s="116" t="str">
        <f t="shared" si="3"/>
        <v>USAMS</v>
      </c>
      <c r="L171" s="116" t="s">
        <v>213</v>
      </c>
      <c r="M171" s="145" t="s">
        <v>358</v>
      </c>
      <c r="N171" s="146">
        <v>1102.6746000000001</v>
      </c>
      <c r="O171" s="116">
        <f t="shared" si="4"/>
        <v>0.50016478515280205</v>
      </c>
      <c r="P171" s="143" t="s">
        <v>575</v>
      </c>
    </row>
    <row r="172" spans="1:16" ht="12.5">
      <c r="A172" s="1157" t="s">
        <v>1523</v>
      </c>
      <c r="B172" s="1157" t="s">
        <v>1523</v>
      </c>
      <c r="C172" s="947"/>
      <c r="D172" s="948">
        <v>330.8</v>
      </c>
      <c r="E172">
        <f t="shared" si="2"/>
        <v>0.33080000000000004</v>
      </c>
      <c r="F172" s="610" t="s">
        <v>1756</v>
      </c>
      <c r="H172" s="958">
        <v>703</v>
      </c>
      <c r="I172" s="950" t="s">
        <v>1566</v>
      </c>
      <c r="K172" s="116" t="str">
        <f t="shared" si="3"/>
        <v>USAMT</v>
      </c>
      <c r="L172" s="116" t="s">
        <v>213</v>
      </c>
      <c r="M172" s="145" t="s">
        <v>359</v>
      </c>
      <c r="N172" s="146">
        <v>1438.6678999999999</v>
      </c>
      <c r="O172" s="116">
        <f t="shared" si="4"/>
        <v>0.65256878240392302</v>
      </c>
      <c r="P172" s="143" t="s">
        <v>575</v>
      </c>
    </row>
    <row r="173" spans="1:16" ht="12.5">
      <c r="A173" s="1157" t="s">
        <v>1524</v>
      </c>
      <c r="B173" s="1157" t="s">
        <v>1524</v>
      </c>
      <c r="C173" s="947"/>
      <c r="D173" s="948">
        <v>469</v>
      </c>
      <c r="E173">
        <f t="shared" si="2"/>
        <v>0.46899999999999997</v>
      </c>
      <c r="F173" s="610" t="s">
        <v>1756</v>
      </c>
      <c r="H173" s="958">
        <v>704</v>
      </c>
      <c r="I173" s="950" t="s">
        <v>1566</v>
      </c>
      <c r="K173" s="116" t="str">
        <f t="shared" si="3"/>
        <v>USANC</v>
      </c>
      <c r="L173" s="116" t="s">
        <v>213</v>
      </c>
      <c r="M173" s="145" t="s">
        <v>360</v>
      </c>
      <c r="N173" s="146">
        <v>1156.5443</v>
      </c>
      <c r="O173" s="116">
        <f t="shared" si="4"/>
        <v>0.52459967004699104</v>
      </c>
      <c r="P173" s="143" t="s">
        <v>575</v>
      </c>
    </row>
    <row r="174" spans="1:16" ht="12.5">
      <c r="A174" s="1157" t="s">
        <v>1525</v>
      </c>
      <c r="B174" s="1157" t="s">
        <v>1525</v>
      </c>
      <c r="C174" s="947"/>
      <c r="D174" s="948">
        <v>231.60000000000002</v>
      </c>
      <c r="E174">
        <f t="shared" si="2"/>
        <v>0.23160000000000003</v>
      </c>
      <c r="F174" s="610" t="s">
        <v>1756</v>
      </c>
      <c r="H174" s="958">
        <v>705</v>
      </c>
      <c r="I174" s="950" t="s">
        <v>1566</v>
      </c>
      <c r="K174" s="116" t="str">
        <f t="shared" si="3"/>
        <v>USAND</v>
      </c>
      <c r="L174" s="116" t="s">
        <v>213</v>
      </c>
      <c r="M174" s="145" t="s">
        <v>361</v>
      </c>
      <c r="N174" s="146">
        <v>2057.7381999999998</v>
      </c>
      <c r="O174" s="116">
        <f t="shared" si="4"/>
        <v>0.93337434697753396</v>
      </c>
      <c r="P174" s="143" t="s">
        <v>575</v>
      </c>
    </row>
    <row r="175" spans="1:16" ht="12.5">
      <c r="A175" s="1157" t="s">
        <v>1526</v>
      </c>
      <c r="B175" s="1157" t="s">
        <v>1526</v>
      </c>
      <c r="C175" s="947"/>
      <c r="D175" s="948">
        <v>234.29999999999998</v>
      </c>
      <c r="E175">
        <f t="shared" si="2"/>
        <v>0.23429999999999998</v>
      </c>
      <c r="F175" s="610" t="s">
        <v>1756</v>
      </c>
      <c r="H175" s="958">
        <v>707</v>
      </c>
      <c r="I175" s="950" t="s">
        <v>1566</v>
      </c>
      <c r="K175" s="116" t="str">
        <f t="shared" si="3"/>
        <v>USANE</v>
      </c>
      <c r="L175" s="116" t="s">
        <v>213</v>
      </c>
      <c r="M175" s="145" t="s">
        <v>362</v>
      </c>
      <c r="N175" s="146">
        <v>1597.6723</v>
      </c>
      <c r="O175" s="116">
        <f t="shared" si="4"/>
        <v>0.72469196504035094</v>
      </c>
      <c r="P175" s="143" t="s">
        <v>575</v>
      </c>
    </row>
    <row r="176" spans="1:16" ht="12.5">
      <c r="A176" s="1157" t="s">
        <v>1527</v>
      </c>
      <c r="B176" s="1157" t="s">
        <v>1527</v>
      </c>
      <c r="C176" s="947"/>
      <c r="D176" s="948">
        <v>367.2</v>
      </c>
      <c r="E176">
        <f t="shared" si="2"/>
        <v>0.36719999999999997</v>
      </c>
      <c r="F176" s="610" t="s">
        <v>1756</v>
      </c>
      <c r="H176" s="958">
        <v>714</v>
      </c>
      <c r="I176" s="950" t="s">
        <v>1566</v>
      </c>
      <c r="K176" s="116" t="str">
        <f t="shared" si="3"/>
        <v>USANH</v>
      </c>
      <c r="L176" s="116" t="s">
        <v>213</v>
      </c>
      <c r="M176" s="145" t="s">
        <v>363</v>
      </c>
      <c r="N176" s="146">
        <v>600.70579999999995</v>
      </c>
      <c r="O176" s="116">
        <f t="shared" si="4"/>
        <v>0.272475567494746</v>
      </c>
      <c r="P176" s="143" t="s">
        <v>575</v>
      </c>
    </row>
    <row r="177" spans="1:16" ht="12.5">
      <c r="A177" s="1157" t="s">
        <v>1528</v>
      </c>
      <c r="B177" s="1157" t="s">
        <v>1528</v>
      </c>
      <c r="C177" s="947"/>
      <c r="D177" s="948">
        <v>545.6</v>
      </c>
      <c r="E177">
        <f t="shared" si="2"/>
        <v>0.54559999999999997</v>
      </c>
      <c r="F177" s="610" t="s">
        <v>1756</v>
      </c>
      <c r="H177" s="958">
        <v>715</v>
      </c>
      <c r="I177" s="950" t="s">
        <v>1566</v>
      </c>
      <c r="K177" s="116" t="str">
        <f t="shared" si="3"/>
        <v>USANJ</v>
      </c>
      <c r="L177" s="116" t="s">
        <v>213</v>
      </c>
      <c r="M177" s="145" t="s">
        <v>364</v>
      </c>
      <c r="N177" s="146">
        <v>549.60760000000005</v>
      </c>
      <c r="O177" s="116">
        <f t="shared" si="4"/>
        <v>0.24929781385401201</v>
      </c>
      <c r="P177" s="143" t="s">
        <v>575</v>
      </c>
    </row>
    <row r="178" spans="1:16" ht="12.5">
      <c r="A178" s="1157" t="s">
        <v>1529</v>
      </c>
      <c r="B178" s="1157" t="s">
        <v>1529</v>
      </c>
      <c r="C178" s="947"/>
      <c r="D178" s="948">
        <v>323.7</v>
      </c>
      <c r="E178">
        <f t="shared" si="2"/>
        <v>0.32369999999999999</v>
      </c>
      <c r="F178" s="610" t="s">
        <v>1756</v>
      </c>
      <c r="H178" s="958">
        <v>716</v>
      </c>
      <c r="I178" s="950" t="s">
        <v>1566</v>
      </c>
      <c r="K178" s="116" t="str">
        <f t="shared" si="3"/>
        <v>USANM</v>
      </c>
      <c r="L178" s="116" t="s">
        <v>213</v>
      </c>
      <c r="M178" s="145" t="s">
        <v>365</v>
      </c>
      <c r="N178" s="146">
        <v>1821.2629999999999</v>
      </c>
      <c r="O178" s="116">
        <f t="shared" si="4"/>
        <v>0.82611100056330999</v>
      </c>
      <c r="P178" s="143" t="s">
        <v>575</v>
      </c>
    </row>
    <row r="179" spans="1:16" ht="12.5">
      <c r="A179" s="1157" t="s">
        <v>1530</v>
      </c>
      <c r="B179" s="1157" t="s">
        <v>1530</v>
      </c>
      <c r="C179" s="947"/>
      <c r="D179" s="948">
        <v>309.50000000000006</v>
      </c>
      <c r="E179">
        <f t="shared" si="2"/>
        <v>0.30950000000000005</v>
      </c>
      <c r="F179" s="610" t="s">
        <v>1756</v>
      </c>
      <c r="H179" s="958">
        <v>717</v>
      </c>
      <c r="I179" s="950" t="s">
        <v>1566</v>
      </c>
      <c r="K179" s="116" t="str">
        <f t="shared" si="3"/>
        <v>USANV</v>
      </c>
      <c r="L179" s="116" t="s">
        <v>213</v>
      </c>
      <c r="M179" s="145" t="s">
        <v>366</v>
      </c>
      <c r="N179" s="146">
        <v>1060.9213999999999</v>
      </c>
      <c r="O179" s="116">
        <f t="shared" si="4"/>
        <v>0.48122585220971803</v>
      </c>
      <c r="P179" s="143" t="s">
        <v>575</v>
      </c>
    </row>
    <row r="180" spans="1:16" ht="12.5">
      <c r="A180" s="1157" t="s">
        <v>1531</v>
      </c>
      <c r="B180" s="1157" t="s">
        <v>1531</v>
      </c>
      <c r="C180" s="947"/>
      <c r="D180" s="948">
        <v>336.90000000000003</v>
      </c>
      <c r="E180">
        <f t="shared" si="2"/>
        <v>0.33690000000000003</v>
      </c>
      <c r="F180" s="610" t="s">
        <v>1756</v>
      </c>
      <c r="H180" s="958">
        <v>718</v>
      </c>
      <c r="I180" s="950" t="s">
        <v>1566</v>
      </c>
      <c r="K180" s="116" t="str">
        <f t="shared" si="3"/>
        <v>USANY</v>
      </c>
      <c r="L180" s="116" t="s">
        <v>213</v>
      </c>
      <c r="M180" s="145" t="s">
        <v>367</v>
      </c>
      <c r="N180" s="146">
        <v>582.85310000000004</v>
      </c>
      <c r="O180" s="116">
        <f t="shared" si="4"/>
        <v>0.26437771899084705</v>
      </c>
      <c r="P180" s="143" t="s">
        <v>575</v>
      </c>
    </row>
    <row r="181" spans="1:16" ht="12.5">
      <c r="A181" s="1157" t="s">
        <v>1532</v>
      </c>
      <c r="B181" s="1157" t="s">
        <v>1532</v>
      </c>
      <c r="C181" s="947"/>
      <c r="D181" s="948">
        <v>179.6</v>
      </c>
      <c r="E181">
        <f t="shared" si="2"/>
        <v>0.17959999999999998</v>
      </c>
      <c r="F181" s="610" t="s">
        <v>1756</v>
      </c>
      <c r="H181" s="958">
        <v>719</v>
      </c>
      <c r="I181" s="950" t="s">
        <v>1566</v>
      </c>
      <c r="K181" s="116" t="str">
        <f t="shared" si="3"/>
        <v>USAOH</v>
      </c>
      <c r="L181" s="116" t="s">
        <v>213</v>
      </c>
      <c r="M181" s="145" t="s">
        <v>368</v>
      </c>
      <c r="N181" s="146">
        <v>1780.8858</v>
      </c>
      <c r="O181" s="116">
        <f t="shared" si="4"/>
        <v>0.807796210721346</v>
      </c>
      <c r="P181" s="143" t="s">
        <v>575</v>
      </c>
    </row>
    <row r="182" spans="1:16" ht="12.5">
      <c r="A182" s="1157" t="s">
        <v>1533</v>
      </c>
      <c r="B182" s="1157" t="s">
        <v>1533</v>
      </c>
      <c r="C182" s="947"/>
      <c r="D182" s="948">
        <v>490.59999999999997</v>
      </c>
      <c r="E182">
        <f t="shared" si="2"/>
        <v>0.49059999999999998</v>
      </c>
      <c r="F182" s="610" t="s">
        <v>1756</v>
      </c>
      <c r="H182" s="958">
        <v>720</v>
      </c>
      <c r="I182" s="950" t="s">
        <v>1566</v>
      </c>
      <c r="K182" s="116" t="str">
        <f t="shared" si="3"/>
        <v>USAOK</v>
      </c>
      <c r="L182" s="116" t="s">
        <v>213</v>
      </c>
      <c r="M182" s="145" t="s">
        <v>369</v>
      </c>
      <c r="N182" s="146">
        <v>1494.9867999999999</v>
      </c>
      <c r="O182" s="116">
        <f t="shared" si="4"/>
        <v>0.67811460573071602</v>
      </c>
      <c r="P182" s="143" t="s">
        <v>575</v>
      </c>
    </row>
    <row r="183" spans="1:16" ht="12.5">
      <c r="A183" s="1157" t="s">
        <v>1534</v>
      </c>
      <c r="B183" s="1157" t="s">
        <v>1534</v>
      </c>
      <c r="C183" s="947"/>
      <c r="D183" s="948">
        <v>375.1</v>
      </c>
      <c r="E183">
        <f t="shared" si="2"/>
        <v>0.37510000000000004</v>
      </c>
      <c r="F183" s="610" t="s">
        <v>1756</v>
      </c>
      <c r="H183" s="958">
        <v>721</v>
      </c>
      <c r="I183" s="950" t="s">
        <v>1566</v>
      </c>
      <c r="K183" s="116" t="str">
        <f t="shared" si="3"/>
        <v>USAOR</v>
      </c>
      <c r="L183" s="116" t="s">
        <v>213</v>
      </c>
      <c r="M183" s="145" t="s">
        <v>370</v>
      </c>
      <c r="N183" s="146">
        <v>363.50689999999997</v>
      </c>
      <c r="O183" s="116">
        <f t="shared" si="4"/>
        <v>0.16488395628235297</v>
      </c>
      <c r="P183" s="143" t="s">
        <v>575</v>
      </c>
    </row>
    <row r="184" spans="1:16" ht="12.5">
      <c r="A184" s="1157" t="s">
        <v>1535</v>
      </c>
      <c r="B184" s="1157" t="s">
        <v>1535</v>
      </c>
      <c r="C184" s="947"/>
      <c r="D184" s="948">
        <v>562.79999999999995</v>
      </c>
      <c r="E184">
        <f t="shared" si="2"/>
        <v>0.56279999999999997</v>
      </c>
      <c r="F184" s="610" t="s">
        <v>1756</v>
      </c>
      <c r="H184" s="958">
        <v>723</v>
      </c>
      <c r="I184" s="950" t="s">
        <v>1566</v>
      </c>
      <c r="K184" s="116" t="str">
        <f t="shared" si="3"/>
        <v>USAPA</v>
      </c>
      <c r="L184" s="116" t="s">
        <v>213</v>
      </c>
      <c r="M184" s="145" t="s">
        <v>371</v>
      </c>
      <c r="N184" s="146">
        <v>1140.3109999999999</v>
      </c>
      <c r="O184" s="116">
        <f t="shared" si="4"/>
        <v>0.51723636902706993</v>
      </c>
      <c r="P184" s="143" t="s">
        <v>575</v>
      </c>
    </row>
    <row r="185" spans="1:16" ht="12.5">
      <c r="A185" s="1157" t="s">
        <v>1536</v>
      </c>
      <c r="B185" s="1157" t="s">
        <v>1536</v>
      </c>
      <c r="C185" s="947"/>
      <c r="D185" s="948">
        <v>256.8</v>
      </c>
      <c r="E185">
        <f t="shared" si="2"/>
        <v>0.25680000000000003</v>
      </c>
      <c r="F185" s="610" t="s">
        <v>1756</v>
      </c>
      <c r="H185" s="958">
        <v>725</v>
      </c>
      <c r="I185" s="950" t="s">
        <v>1566</v>
      </c>
      <c r="K185" s="116" t="str">
        <f t="shared" si="3"/>
        <v>USARI</v>
      </c>
      <c r="L185" s="116" t="s">
        <v>213</v>
      </c>
      <c r="M185" s="145" t="s">
        <v>372</v>
      </c>
      <c r="N185" s="146">
        <v>895.49779999999998</v>
      </c>
      <c r="O185" s="116">
        <f t="shared" si="4"/>
        <v>0.40619096943178601</v>
      </c>
      <c r="P185" s="143" t="s">
        <v>575</v>
      </c>
    </row>
    <row r="186" spans="1:16" ht="12.5">
      <c r="A186" s="1157" t="s">
        <v>1537</v>
      </c>
      <c r="B186" s="1157" t="s">
        <v>1537</v>
      </c>
      <c r="C186" s="947"/>
      <c r="D186" s="948">
        <v>520.5</v>
      </c>
      <c r="E186">
        <f t="shared" si="2"/>
        <v>0.52049999999999996</v>
      </c>
      <c r="F186" s="610" t="s">
        <v>1756</v>
      </c>
      <c r="H186" s="958">
        <v>726</v>
      </c>
      <c r="I186" s="950" t="s">
        <v>1566</v>
      </c>
      <c r="K186" s="116" t="str">
        <f t="shared" si="3"/>
        <v>USASC</v>
      </c>
      <c r="L186" s="116" t="s">
        <v>213</v>
      </c>
      <c r="M186" s="145" t="s">
        <v>373</v>
      </c>
      <c r="N186" s="146">
        <v>824.62289999999996</v>
      </c>
      <c r="O186" s="116">
        <f t="shared" si="4"/>
        <v>0.37404265556727301</v>
      </c>
      <c r="P186" s="143" t="s">
        <v>575</v>
      </c>
    </row>
    <row r="187" spans="1:16" ht="12.5">
      <c r="A187" s="1157" t="s">
        <v>1538</v>
      </c>
      <c r="B187" s="1157" t="s">
        <v>1538</v>
      </c>
      <c r="C187" s="947"/>
      <c r="D187" s="948">
        <v>610</v>
      </c>
      <c r="E187">
        <f t="shared" si="2"/>
        <v>0.61</v>
      </c>
      <c r="F187" s="610" t="s">
        <v>1756</v>
      </c>
      <c r="H187" s="958">
        <v>727</v>
      </c>
      <c r="I187" s="950" t="s">
        <v>1566</v>
      </c>
      <c r="K187" s="116" t="str">
        <f t="shared" si="3"/>
        <v>USASD</v>
      </c>
      <c r="L187" s="116" t="s">
        <v>213</v>
      </c>
      <c r="M187" s="145" t="s">
        <v>374</v>
      </c>
      <c r="N187" s="146">
        <v>914.34090000000003</v>
      </c>
      <c r="O187" s="116">
        <f t="shared" si="4"/>
        <v>0.41473805581893303</v>
      </c>
      <c r="P187" s="143" t="s">
        <v>575</v>
      </c>
    </row>
    <row r="188" spans="1:16" ht="12.5">
      <c r="A188" s="1157" t="s">
        <v>1539</v>
      </c>
      <c r="B188" s="1157" t="s">
        <v>1539</v>
      </c>
      <c r="C188" s="947"/>
      <c r="D188" s="948">
        <v>327.60000000000002</v>
      </c>
      <c r="E188">
        <f t="shared" si="2"/>
        <v>0.3276</v>
      </c>
      <c r="F188" s="610" t="s">
        <v>1756</v>
      </c>
      <c r="H188" s="958">
        <v>728</v>
      </c>
      <c r="I188" s="950" t="s">
        <v>1566</v>
      </c>
      <c r="K188" s="116" t="str">
        <f t="shared" si="3"/>
        <v>USATN</v>
      </c>
      <c r="L188" s="116" t="s">
        <v>213</v>
      </c>
      <c r="M188" s="145" t="s">
        <v>375</v>
      </c>
      <c r="N188" s="146">
        <v>1071.5353</v>
      </c>
      <c r="O188" s="116">
        <f t="shared" si="4"/>
        <v>0.48604023626566101</v>
      </c>
      <c r="P188" s="143" t="s">
        <v>575</v>
      </c>
    </row>
    <row r="189" spans="1:16" ht="12.5">
      <c r="A189" s="1157" t="s">
        <v>1540</v>
      </c>
      <c r="B189" s="1157" t="s">
        <v>1540</v>
      </c>
      <c r="C189" s="947"/>
      <c r="D189" s="948">
        <v>332.7</v>
      </c>
      <c r="E189">
        <f t="shared" si="2"/>
        <v>0.3327</v>
      </c>
      <c r="F189" s="610" t="s">
        <v>1756</v>
      </c>
      <c r="H189" s="958">
        <v>729</v>
      </c>
      <c r="I189" s="950" t="s">
        <v>1566</v>
      </c>
      <c r="K189" s="116" t="str">
        <f t="shared" si="3"/>
        <v>USATX</v>
      </c>
      <c r="L189" s="116" t="s">
        <v>213</v>
      </c>
      <c r="M189" s="145" t="s">
        <v>376</v>
      </c>
      <c r="N189" s="146">
        <v>1243.1931</v>
      </c>
      <c r="O189" s="116">
        <f t="shared" si="4"/>
        <v>0.56390290459664694</v>
      </c>
      <c r="P189" s="143" t="s">
        <v>575</v>
      </c>
    </row>
    <row r="190" spans="1:16" ht="12.5">
      <c r="A190" s="1157" t="s">
        <v>1541</v>
      </c>
      <c r="B190" s="1157" t="s">
        <v>1541</v>
      </c>
      <c r="C190" s="947"/>
      <c r="D190" s="948">
        <v>473.90000000000003</v>
      </c>
      <c r="E190">
        <f t="shared" si="2"/>
        <v>0.47390000000000004</v>
      </c>
      <c r="F190" s="610" t="s">
        <v>1756</v>
      </c>
      <c r="H190" s="958">
        <v>730</v>
      </c>
      <c r="I190" s="950" t="s">
        <v>1566</v>
      </c>
      <c r="K190" s="116" t="str">
        <f t="shared" si="3"/>
        <v>USAUT</v>
      </c>
      <c r="L190" s="116" t="s">
        <v>213</v>
      </c>
      <c r="M190" s="145" t="s">
        <v>377</v>
      </c>
      <c r="N190" s="146">
        <v>1854.4949999999999</v>
      </c>
      <c r="O190" s="116">
        <f t="shared" si="4"/>
        <v>0.84118478220314996</v>
      </c>
      <c r="P190" s="143" t="s">
        <v>575</v>
      </c>
    </row>
    <row r="191" spans="1:16" ht="12.5">
      <c r="A191" s="1157" t="s">
        <v>1542</v>
      </c>
      <c r="B191" s="1157" t="s">
        <v>1542</v>
      </c>
      <c r="C191" s="947"/>
      <c r="D191" s="948">
        <v>543.79999999999995</v>
      </c>
      <c r="E191">
        <f t="shared" si="2"/>
        <v>0.54379999999999995</v>
      </c>
      <c r="F191" s="610" t="s">
        <v>1756</v>
      </c>
      <c r="H191" s="958">
        <v>731</v>
      </c>
      <c r="I191" s="950" t="s">
        <v>1566</v>
      </c>
      <c r="K191" s="116" t="str">
        <f t="shared" si="3"/>
        <v>USAVA</v>
      </c>
      <c r="L191" s="116" t="s">
        <v>213</v>
      </c>
      <c r="M191" s="145" t="s">
        <v>378</v>
      </c>
      <c r="N191" s="146">
        <v>994.39649999999995</v>
      </c>
      <c r="O191" s="116">
        <f t="shared" si="4"/>
        <v>0.45105066515470499</v>
      </c>
      <c r="P191" s="143" t="s">
        <v>575</v>
      </c>
    </row>
    <row r="192" spans="1:16" ht="12.5">
      <c r="A192" s="1157" t="s">
        <v>1543</v>
      </c>
      <c r="B192" s="1157" t="s">
        <v>1543</v>
      </c>
      <c r="C192" s="947"/>
      <c r="D192" s="948">
        <v>1583.3999999999999</v>
      </c>
      <c r="E192">
        <f t="shared" si="2"/>
        <v>1.5833999999999999</v>
      </c>
      <c r="F192" s="610" t="s">
        <v>1756</v>
      </c>
      <c r="H192" s="958">
        <v>732</v>
      </c>
      <c r="I192" s="950" t="s">
        <v>1566</v>
      </c>
      <c r="K192" s="116" t="str">
        <f t="shared" si="3"/>
        <v>USAVT</v>
      </c>
      <c r="L192" s="116" t="s">
        <v>213</v>
      </c>
      <c r="M192" s="145" t="s">
        <v>379</v>
      </c>
      <c r="N192" s="146">
        <v>2.1716000000000002</v>
      </c>
      <c r="O192" s="116">
        <f t="shared" si="4"/>
        <v>9.8502119069200015E-4</v>
      </c>
      <c r="P192" s="143" t="s">
        <v>575</v>
      </c>
    </row>
    <row r="193" spans="1:16" ht="12.5">
      <c r="A193" s="1157" t="s">
        <v>1544</v>
      </c>
      <c r="B193" s="1157" t="s">
        <v>1544</v>
      </c>
      <c r="C193" s="947"/>
      <c r="D193" s="948">
        <v>994.5</v>
      </c>
      <c r="E193">
        <f t="shared" si="2"/>
        <v>0.99450000000000005</v>
      </c>
      <c r="F193" s="610" t="s">
        <v>1756</v>
      </c>
      <c r="H193" s="958">
        <v>733</v>
      </c>
      <c r="I193" s="950" t="s">
        <v>1566</v>
      </c>
      <c r="K193" s="116" t="str">
        <f t="shared" si="3"/>
        <v>USAWA</v>
      </c>
      <c r="L193" s="116" t="s">
        <v>213</v>
      </c>
      <c r="M193" s="145" t="s">
        <v>380</v>
      </c>
      <c r="N193" s="146">
        <v>286.48129999999998</v>
      </c>
      <c r="O193" s="116">
        <f t="shared" si="4"/>
        <v>0.12994573182768099</v>
      </c>
      <c r="P193" s="143" t="s">
        <v>575</v>
      </c>
    </row>
    <row r="194" spans="1:16" ht="12.5">
      <c r="A194" s="1157" t="s">
        <v>1545</v>
      </c>
      <c r="B194" s="1157" t="s">
        <v>1545</v>
      </c>
      <c r="C194" s="947"/>
      <c r="D194" s="948">
        <v>511.59999999999997</v>
      </c>
      <c r="E194">
        <f t="shared" si="2"/>
        <v>0.51159999999999994</v>
      </c>
      <c r="F194" s="610" t="s">
        <v>1756</v>
      </c>
      <c r="H194" s="958">
        <v>734</v>
      </c>
      <c r="I194" s="950" t="s">
        <v>1566</v>
      </c>
      <c r="K194" s="116" t="str">
        <f t="shared" si="3"/>
        <v>USAWI</v>
      </c>
      <c r="L194" s="116" t="s">
        <v>213</v>
      </c>
      <c r="M194" s="145" t="s">
        <v>381</v>
      </c>
      <c r="N194" s="146">
        <v>1514.0902000000001</v>
      </c>
      <c r="O194" s="116">
        <f t="shared" si="4"/>
        <v>0.68677976221177406</v>
      </c>
      <c r="P194" s="143" t="s">
        <v>575</v>
      </c>
    </row>
    <row r="195" spans="1:16" ht="12.5">
      <c r="A195" s="1157" t="s">
        <v>1546</v>
      </c>
      <c r="B195" s="1157" t="s">
        <v>1546</v>
      </c>
      <c r="C195" s="947"/>
      <c r="D195" s="948">
        <v>435.7</v>
      </c>
      <c r="E195">
        <f t="shared" si="2"/>
        <v>0.43569999999999998</v>
      </c>
      <c r="F195" s="610" t="s">
        <v>1756</v>
      </c>
      <c r="H195" s="958">
        <v>735</v>
      </c>
      <c r="I195" s="950" t="s">
        <v>1566</v>
      </c>
      <c r="K195" s="116" t="str">
        <f t="shared" si="3"/>
        <v>USAWV</v>
      </c>
      <c r="L195" s="116" t="s">
        <v>213</v>
      </c>
      <c r="M195" s="145" t="s">
        <v>382</v>
      </c>
      <c r="N195" s="146">
        <v>2010.5044</v>
      </c>
      <c r="O195" s="116">
        <f t="shared" si="4"/>
        <v>0.91194945569142805</v>
      </c>
      <c r="P195" s="143" t="s">
        <v>575</v>
      </c>
    </row>
    <row r="196" spans="1:16" ht="12.5">
      <c r="A196" s="1157" t="s">
        <v>1547</v>
      </c>
      <c r="B196" s="1157" t="s">
        <v>1547</v>
      </c>
      <c r="C196" s="947"/>
      <c r="D196" s="948">
        <v>60.300000000000004</v>
      </c>
      <c r="E196">
        <f t="shared" ref="E196" si="5">D196/1000</f>
        <v>6.0300000000000006E-2</v>
      </c>
      <c r="F196" s="610" t="s">
        <v>1756</v>
      </c>
      <c r="H196" s="958">
        <v>736</v>
      </c>
      <c r="I196" s="950" t="s">
        <v>1566</v>
      </c>
      <c r="K196" s="116" t="str">
        <f t="shared" si="3"/>
        <v>USAWY</v>
      </c>
      <c r="L196" s="116" t="s">
        <v>213</v>
      </c>
      <c r="M196" s="145" t="s">
        <v>383</v>
      </c>
      <c r="N196" s="146">
        <v>2116.3624</v>
      </c>
      <c r="O196" s="116">
        <f t="shared" si="4"/>
        <v>0.95996583679488801</v>
      </c>
      <c r="P196" s="143" t="s">
        <v>575</v>
      </c>
    </row>
    <row r="197" spans="1:16" ht="13" customHeight="1">
      <c r="A197" s="946"/>
      <c r="B197" s="946"/>
      <c r="C197" s="947"/>
      <c r="D197" s="948"/>
      <c r="F197" s="610"/>
      <c r="H197" s="958">
        <v>737</v>
      </c>
      <c r="I197" s="950" t="s">
        <v>1566</v>
      </c>
      <c r="K197" s="116" t="str">
        <f t="shared" si="3"/>
        <v>USAPuerto Rico</v>
      </c>
      <c r="L197" s="142" t="s">
        <v>213</v>
      </c>
      <c r="M197" s="145" t="s">
        <v>553</v>
      </c>
      <c r="N197" s="146">
        <v>1891.57</v>
      </c>
      <c r="O197" s="116">
        <f t="shared" si="4"/>
        <v>0.85800171932090008</v>
      </c>
      <c r="P197" s="285" t="s">
        <v>577</v>
      </c>
    </row>
    <row r="198" spans="1:16" ht="13" customHeight="1">
      <c r="C198" s="947"/>
      <c r="D198" s="948"/>
      <c r="F198" s="610"/>
      <c r="H198" s="958">
        <v>738</v>
      </c>
      <c r="I198" s="950" t="s">
        <v>1566</v>
      </c>
      <c r="K198" s="116" t="str">
        <f t="shared" si="3"/>
        <v>CanadaAlberta</v>
      </c>
      <c r="L198" s="116" t="s">
        <v>119</v>
      </c>
      <c r="M198" s="147" t="s">
        <v>318</v>
      </c>
      <c r="N198" s="148"/>
      <c r="O198" s="148">
        <v>0.73399999999999999</v>
      </c>
      <c r="P198" s="143" t="s">
        <v>578</v>
      </c>
    </row>
    <row r="199" spans="1:16" ht="13" customHeight="1">
      <c r="C199" s="947"/>
      <c r="D199" s="955" t="s">
        <v>1725</v>
      </c>
      <c r="F199" s="610"/>
      <c r="H199" s="958">
        <v>739</v>
      </c>
      <c r="I199" s="950" t="s">
        <v>1566</v>
      </c>
      <c r="K199" s="148" t="str">
        <f t="shared" si="3"/>
        <v>CanadaBritish Columbia</v>
      </c>
      <c r="L199" s="148" t="s">
        <v>119</v>
      </c>
      <c r="M199" s="147" t="s">
        <v>317</v>
      </c>
      <c r="N199" s="148"/>
      <c r="O199" s="148">
        <v>1.11E-2</v>
      </c>
      <c r="P199" s="143" t="s">
        <v>579</v>
      </c>
    </row>
    <row r="200" spans="1:16" ht="13" customHeight="1">
      <c r="A200" s="143" t="str">
        <f>B200</f>
        <v>AKGD</v>
      </c>
      <c r="B200" s="954" t="s">
        <v>1551</v>
      </c>
      <c r="C200" s="954" t="s">
        <v>1577</v>
      </c>
      <c r="D200" s="956">
        <v>1073.7</v>
      </c>
      <c r="E200" s="116">
        <f>D200*0.45359237/1000</f>
        <v>0.48702212766900005</v>
      </c>
      <c r="F200" s="610" t="s">
        <v>1726</v>
      </c>
      <c r="H200" s="958">
        <v>740</v>
      </c>
      <c r="I200" s="950" t="s">
        <v>1566</v>
      </c>
      <c r="K200" s="148" t="str">
        <f t="shared" si="3"/>
        <v>CanadaManitoba</v>
      </c>
      <c r="L200" s="148" t="s">
        <v>119</v>
      </c>
      <c r="M200" s="147" t="s">
        <v>321</v>
      </c>
      <c r="N200" s="148"/>
      <c r="O200" s="148">
        <v>3.2799999999999999E-3</v>
      </c>
      <c r="P200" s="143" t="s">
        <v>588</v>
      </c>
    </row>
    <row r="201" spans="1:16" ht="13" customHeight="1">
      <c r="A201" s="143" t="str">
        <f t="shared" ref="A201:A226" si="6">B201</f>
        <v>AKMS</v>
      </c>
      <c r="B201" s="954" t="s">
        <v>1550</v>
      </c>
      <c r="C201" s="954" t="s">
        <v>1578</v>
      </c>
      <c r="D201" s="956">
        <v>487.1</v>
      </c>
      <c r="E201" s="116">
        <f t="shared" ref="E201:E226" si="7">D201*0.45359237/1000</f>
        <v>0.22094484342700002</v>
      </c>
      <c r="F201" s="610" t="s">
        <v>1726</v>
      </c>
      <c r="H201" s="958">
        <v>741</v>
      </c>
      <c r="I201" s="950" t="s">
        <v>1566</v>
      </c>
      <c r="K201" s="148" t="str">
        <f t="shared" si="3"/>
        <v>CanadaLabrador</v>
      </c>
      <c r="L201" s="148" t="s">
        <v>119</v>
      </c>
      <c r="M201" s="147" t="s">
        <v>410</v>
      </c>
      <c r="N201" s="148"/>
      <c r="O201" s="148">
        <v>2.0199999999999999E-2</v>
      </c>
      <c r="P201" s="143" t="s">
        <v>582</v>
      </c>
    </row>
    <row r="202" spans="1:16" ht="13" customHeight="1">
      <c r="A202" s="143" t="str">
        <f t="shared" si="6"/>
        <v>AZNM</v>
      </c>
      <c r="B202" s="954" t="s">
        <v>1554</v>
      </c>
      <c r="C202" s="954" t="s">
        <v>1579</v>
      </c>
      <c r="D202" s="956">
        <v>823.1</v>
      </c>
      <c r="E202" s="116">
        <f t="shared" si="7"/>
        <v>0.37335187974700007</v>
      </c>
      <c r="F202" s="610" t="s">
        <v>1726</v>
      </c>
      <c r="H202" s="958">
        <v>742</v>
      </c>
      <c r="I202" s="950" t="s">
        <v>1566</v>
      </c>
      <c r="K202" s="148" t="str">
        <f t="shared" si="3"/>
        <v>CanadaNew Brunswick</v>
      </c>
      <c r="L202" s="148" t="s">
        <v>119</v>
      </c>
      <c r="M202" s="147" t="s">
        <v>412</v>
      </c>
      <c r="N202" s="148"/>
      <c r="O202" s="148">
        <v>0.44</v>
      </c>
      <c r="P202" s="143" t="s">
        <v>585</v>
      </c>
    </row>
    <row r="203" spans="1:16" ht="13" customHeight="1">
      <c r="A203" s="143" t="str">
        <f t="shared" si="6"/>
        <v>CAMX</v>
      </c>
      <c r="B203" s="954" t="s">
        <v>1552</v>
      </c>
      <c r="C203" s="954" t="s">
        <v>1580</v>
      </c>
      <c r="D203" s="956">
        <v>533.6</v>
      </c>
      <c r="E203" s="116">
        <f t="shared" si="7"/>
        <v>0.24203688863200004</v>
      </c>
      <c r="F203" s="610" t="s">
        <v>1726</v>
      </c>
      <c r="H203" s="958">
        <v>744</v>
      </c>
      <c r="I203" s="950" t="s">
        <v>1566</v>
      </c>
      <c r="K203" s="148" t="str">
        <f t="shared" si="3"/>
        <v>CanadaNewfoundland</v>
      </c>
      <c r="L203" s="148" t="s">
        <v>119</v>
      </c>
      <c r="M203" s="147" t="s">
        <v>322</v>
      </c>
      <c r="N203" s="148"/>
      <c r="O203" s="148">
        <v>2.0199999999999999E-2</v>
      </c>
      <c r="P203" s="143" t="s">
        <v>582</v>
      </c>
    </row>
    <row r="204" spans="1:16" ht="13" customHeight="1">
      <c r="A204" s="143" t="str">
        <f t="shared" si="6"/>
        <v>ERCT</v>
      </c>
      <c r="B204" s="954" t="s">
        <v>1564</v>
      </c>
      <c r="C204" s="954" t="s">
        <v>1581</v>
      </c>
      <c r="D204" s="956">
        <v>817.2</v>
      </c>
      <c r="E204" s="116">
        <f t="shared" si="7"/>
        <v>0.37067568476400004</v>
      </c>
      <c r="F204" s="610" t="s">
        <v>1726</v>
      </c>
      <c r="H204" s="958">
        <v>745</v>
      </c>
      <c r="I204" s="950" t="s">
        <v>1566</v>
      </c>
      <c r="K204" s="148" t="str">
        <f t="shared" ref="K204:K219" si="8">CONCATENATE(L204,M204)</f>
        <v>CanadaNova Scotia</v>
      </c>
      <c r="L204" s="148" t="s">
        <v>119</v>
      </c>
      <c r="M204" s="147" t="s">
        <v>385</v>
      </c>
      <c r="N204" s="148"/>
      <c r="O204" s="148">
        <v>0.71399999999999997</v>
      </c>
      <c r="P204" s="143" t="s">
        <v>584</v>
      </c>
    </row>
    <row r="205" spans="1:16" ht="13" customHeight="1">
      <c r="A205" s="143" t="str">
        <f t="shared" si="6"/>
        <v>FRCC</v>
      </c>
      <c r="B205" s="954" t="s">
        <v>1557</v>
      </c>
      <c r="C205" s="954" t="s">
        <v>1582</v>
      </c>
      <c r="D205" s="956">
        <v>836.3</v>
      </c>
      <c r="E205" s="116">
        <f t="shared" si="7"/>
        <v>0.379339299031</v>
      </c>
      <c r="F205" s="610" t="s">
        <v>1726</v>
      </c>
      <c r="H205" s="958">
        <v>751</v>
      </c>
      <c r="I205" s="950" t="s">
        <v>1566</v>
      </c>
      <c r="K205" s="148" t="str">
        <f t="shared" si="8"/>
        <v>CanadaOntario</v>
      </c>
      <c r="L205" s="148" t="s">
        <v>119</v>
      </c>
      <c r="M205" s="147" t="s">
        <v>320</v>
      </c>
      <c r="N205" s="148"/>
      <c r="O205" s="148">
        <v>9.7000000000000003E-2</v>
      </c>
      <c r="P205" s="143" t="s">
        <v>587</v>
      </c>
    </row>
    <row r="206" spans="1:16" ht="13" customHeight="1">
      <c r="A206" s="143" t="str">
        <f t="shared" si="6"/>
        <v>HIMS</v>
      </c>
      <c r="B206" s="954" t="s">
        <v>1553</v>
      </c>
      <c r="C206" s="954" t="s">
        <v>1583</v>
      </c>
      <c r="D206" s="956">
        <v>1143.9000000000001</v>
      </c>
      <c r="E206" s="116">
        <f t="shared" si="7"/>
        <v>0.51886431204299999</v>
      </c>
      <c r="F206" s="610" t="s">
        <v>1726</v>
      </c>
      <c r="H206" s="958">
        <v>754</v>
      </c>
      <c r="I206" s="950" t="s">
        <v>1566</v>
      </c>
      <c r="K206" s="148" t="str">
        <f t="shared" si="8"/>
        <v>CanadaPrince Edward Island</v>
      </c>
      <c r="L206" s="148" t="s">
        <v>119</v>
      </c>
      <c r="M206" s="147" t="s">
        <v>411</v>
      </c>
      <c r="N206" s="148"/>
      <c r="O206" s="148">
        <v>1.9E-3</v>
      </c>
      <c r="P206" s="143" t="s">
        <v>583</v>
      </c>
    </row>
    <row r="207" spans="1:16" ht="13" customHeight="1">
      <c r="A207" s="143" t="str">
        <f t="shared" si="6"/>
        <v>HIOA</v>
      </c>
      <c r="B207" s="954" t="s">
        <v>1576</v>
      </c>
      <c r="C207" s="954" t="s">
        <v>1584</v>
      </c>
      <c r="D207" s="956">
        <v>1645.5</v>
      </c>
      <c r="E207" s="116">
        <f t="shared" si="7"/>
        <v>0.74638624483500005</v>
      </c>
      <c r="F207" s="610" t="s">
        <v>1726</v>
      </c>
      <c r="H207" s="958">
        <v>757</v>
      </c>
      <c r="I207" s="950" t="s">
        <v>1566</v>
      </c>
      <c r="K207" s="148" t="str">
        <f t="shared" si="8"/>
        <v>CanadaQuebec</v>
      </c>
      <c r="L207" s="148" t="s">
        <v>119</v>
      </c>
      <c r="M207" s="147" t="s">
        <v>384</v>
      </c>
      <c r="N207" s="148"/>
      <c r="O207" s="148">
        <v>1.64E-3</v>
      </c>
      <c r="P207" s="143" t="s">
        <v>586</v>
      </c>
    </row>
    <row r="208" spans="1:16" ht="13" customHeight="1">
      <c r="A208" s="143" t="str">
        <f t="shared" si="6"/>
        <v>MROE</v>
      </c>
      <c r="B208" s="954" t="s">
        <v>1573</v>
      </c>
      <c r="C208" s="954" t="s">
        <v>1585</v>
      </c>
      <c r="D208" s="956">
        <v>1592.3</v>
      </c>
      <c r="E208" s="116">
        <f t="shared" si="7"/>
        <v>0.72225513075100001</v>
      </c>
      <c r="F208" s="610" t="s">
        <v>1726</v>
      </c>
      <c r="H208" s="958">
        <v>765</v>
      </c>
      <c r="I208" s="950" t="s">
        <v>1566</v>
      </c>
      <c r="K208" s="148" t="str">
        <f t="shared" si="8"/>
        <v>CanadaSaskatchewan</v>
      </c>
      <c r="L208" s="148" t="s">
        <v>119</v>
      </c>
      <c r="M208" s="147" t="s">
        <v>319</v>
      </c>
      <c r="N208" s="148"/>
      <c r="O208" s="148">
        <v>0.73899999999999999</v>
      </c>
      <c r="P208" s="143" t="s">
        <v>589</v>
      </c>
    </row>
    <row r="209" spans="1:16" ht="13" customHeight="1">
      <c r="A209" s="143" t="str">
        <f t="shared" si="6"/>
        <v>MROW</v>
      </c>
      <c r="B209" s="954" t="s">
        <v>1558</v>
      </c>
      <c r="C209" s="954" t="s">
        <v>1586</v>
      </c>
      <c r="D209" s="956">
        <v>1003.1</v>
      </c>
      <c r="E209" s="116">
        <f t="shared" si="7"/>
        <v>0.45499850634700006</v>
      </c>
      <c r="F209" s="610" t="s">
        <v>1726</v>
      </c>
      <c r="H209" s="958">
        <v>766</v>
      </c>
      <c r="I209" s="950" t="s">
        <v>1566</v>
      </c>
      <c r="K209" s="148" t="str">
        <f t="shared" si="8"/>
        <v>CanadaYukon</v>
      </c>
      <c r="L209" s="148" t="s">
        <v>119</v>
      </c>
      <c r="M209" s="147" t="s">
        <v>413</v>
      </c>
      <c r="N209" s="148"/>
      <c r="O209" s="148">
        <v>6.2E-2</v>
      </c>
      <c r="P209" s="143" t="s">
        <v>580</v>
      </c>
    </row>
    <row r="210" spans="1:16" ht="13" customHeight="1">
      <c r="A210" s="143" t="str">
        <f t="shared" si="6"/>
        <v>NEWE</v>
      </c>
      <c r="B210" s="954" t="s">
        <v>1562</v>
      </c>
      <c r="C210" s="954" t="s">
        <v>1587</v>
      </c>
      <c r="D210" s="956">
        <v>544</v>
      </c>
      <c r="E210" s="116">
        <f t="shared" si="7"/>
        <v>0.24675424928</v>
      </c>
      <c r="F210" s="610" t="s">
        <v>1726</v>
      </c>
      <c r="H210" s="958">
        <v>767</v>
      </c>
      <c r="I210" s="950" t="s">
        <v>1566</v>
      </c>
      <c r="K210" s="148" t="str">
        <f t="shared" si="8"/>
        <v>CanadaNorthwest Territories</v>
      </c>
      <c r="L210" s="148" t="s">
        <v>119</v>
      </c>
      <c r="M210" s="147" t="s">
        <v>414</v>
      </c>
      <c r="N210" s="148"/>
      <c r="O210" s="148">
        <v>0.30599999999999999</v>
      </c>
      <c r="P210" s="143" t="s">
        <v>581</v>
      </c>
    </row>
    <row r="211" spans="1:16">
      <c r="A211" s="143" t="str">
        <f t="shared" si="6"/>
        <v>NWPP</v>
      </c>
      <c r="B211" s="954" t="s">
        <v>1556</v>
      </c>
      <c r="C211" s="954" t="s">
        <v>1588</v>
      </c>
      <c r="D211" s="956">
        <v>638.5</v>
      </c>
      <c r="E211" s="116">
        <f t="shared" si="7"/>
        <v>0.28961872824500001</v>
      </c>
      <c r="F211" s="610" t="s">
        <v>1726</v>
      </c>
      <c r="H211" s="958">
        <v>769</v>
      </c>
      <c r="I211" s="950" t="s">
        <v>1566</v>
      </c>
      <c r="K211" s="148" t="str">
        <f t="shared" si="8"/>
        <v>CanadaNunavut</v>
      </c>
      <c r="L211" s="148" t="s">
        <v>119</v>
      </c>
      <c r="M211" s="147" t="s">
        <v>415</v>
      </c>
      <c r="N211" s="148"/>
      <c r="O211" s="148">
        <v>0.30599999999999999</v>
      </c>
      <c r="P211" s="143" t="s">
        <v>581</v>
      </c>
    </row>
    <row r="212" spans="1:16">
      <c r="A212" s="143" t="str">
        <f t="shared" si="6"/>
        <v>NYCW</v>
      </c>
      <c r="B212" s="954" t="s">
        <v>1569</v>
      </c>
      <c r="C212" s="954" t="s">
        <v>1589</v>
      </c>
      <c r="D212" s="956">
        <v>817.9</v>
      </c>
      <c r="E212" s="116">
        <f t="shared" si="7"/>
        <v>0.37099319942300002</v>
      </c>
      <c r="F212" s="610" t="s">
        <v>1726</v>
      </c>
      <c r="H212" s="958">
        <v>771</v>
      </c>
      <c r="I212" s="950" t="s">
        <v>1566</v>
      </c>
      <c r="K212" s="148" t="str">
        <f t="shared" si="8"/>
        <v>AustraliaNew South Wales</v>
      </c>
      <c r="L212" s="148" t="s">
        <v>104</v>
      </c>
      <c r="M212" s="147" t="s">
        <v>323</v>
      </c>
      <c r="N212" s="148"/>
      <c r="O212" s="149">
        <v>0.88</v>
      </c>
      <c r="P212" s="143" t="s">
        <v>590</v>
      </c>
    </row>
    <row r="213" spans="1:16" ht="26">
      <c r="A213" s="143" t="str">
        <f t="shared" si="6"/>
        <v>NYLI</v>
      </c>
      <c r="B213" s="954" t="s">
        <v>1565</v>
      </c>
      <c r="C213" s="954" t="s">
        <v>1590</v>
      </c>
      <c r="D213" s="956">
        <v>1218.9000000000001</v>
      </c>
      <c r="E213" s="116">
        <f t="shared" si="7"/>
        <v>0.55288373979299998</v>
      </c>
      <c r="F213" s="610" t="s">
        <v>1726</v>
      </c>
      <c r="H213" s="958">
        <v>772</v>
      </c>
      <c r="I213" s="950" t="s">
        <v>1566</v>
      </c>
      <c r="K213" s="108" t="str">
        <f t="shared" si="8"/>
        <v>AustraliaAustralian Capital Teritory</v>
      </c>
      <c r="L213" s="108" t="s">
        <v>104</v>
      </c>
      <c r="M213" s="147" t="s">
        <v>324</v>
      </c>
      <c r="N213" s="148"/>
      <c r="O213" s="149">
        <v>0.88</v>
      </c>
      <c r="P213" s="143" t="s">
        <v>590</v>
      </c>
    </row>
    <row r="214" spans="1:16">
      <c r="A214" s="143" t="str">
        <f t="shared" si="6"/>
        <v>NYUP</v>
      </c>
      <c r="B214" s="954" t="s">
        <v>1568</v>
      </c>
      <c r="C214" s="954" t="s">
        <v>1591</v>
      </c>
      <c r="D214" s="956">
        <v>234</v>
      </c>
      <c r="E214" s="116">
        <f t="shared" si="7"/>
        <v>0.10614061458</v>
      </c>
      <c r="F214" s="610" t="s">
        <v>1726</v>
      </c>
      <c r="H214" s="958">
        <v>773</v>
      </c>
      <c r="I214" s="950" t="s">
        <v>1566</v>
      </c>
      <c r="K214" s="108" t="str">
        <f t="shared" si="8"/>
        <v>AustraliaVictoria</v>
      </c>
      <c r="L214" s="108" t="s">
        <v>104</v>
      </c>
      <c r="M214" s="147" t="s">
        <v>325</v>
      </c>
      <c r="N214" s="148"/>
      <c r="O214" s="149">
        <v>1.19</v>
      </c>
      <c r="P214" s="143" t="s">
        <v>590</v>
      </c>
    </row>
    <row r="215" spans="1:16">
      <c r="A215" s="143" t="str">
        <f t="shared" si="6"/>
        <v>PRMS</v>
      </c>
      <c r="B215" s="954" t="s">
        <v>1566</v>
      </c>
      <c r="C215" s="954" t="s">
        <v>1592</v>
      </c>
      <c r="D215" s="956">
        <v>1563.9</v>
      </c>
      <c r="E215" s="116">
        <f t="shared" si="7"/>
        <v>0.70937310744300008</v>
      </c>
      <c r="F215" s="610" t="s">
        <v>1726</v>
      </c>
      <c r="H215" s="958">
        <v>775</v>
      </c>
      <c r="I215" s="950" t="s">
        <v>1566</v>
      </c>
      <c r="K215" s="108" t="str">
        <f t="shared" si="8"/>
        <v>AustraliaQueensland</v>
      </c>
      <c r="L215" s="108" t="s">
        <v>104</v>
      </c>
      <c r="M215" s="147" t="s">
        <v>326</v>
      </c>
      <c r="N215" s="148"/>
      <c r="O215" s="149">
        <v>0.86</v>
      </c>
      <c r="P215" s="143" t="s">
        <v>590</v>
      </c>
    </row>
    <row r="216" spans="1:16" ht="15.75" customHeight="1">
      <c r="A216" s="143" t="str">
        <f t="shared" si="6"/>
        <v>RFCE</v>
      </c>
      <c r="B216" s="954" t="s">
        <v>1563</v>
      </c>
      <c r="C216" s="954" t="s">
        <v>1593</v>
      </c>
      <c r="D216" s="956">
        <v>676</v>
      </c>
      <c r="E216" s="116">
        <f t="shared" si="7"/>
        <v>0.30662844212000001</v>
      </c>
      <c r="F216" s="610" t="s">
        <v>1726</v>
      </c>
      <c r="H216" s="958">
        <v>777</v>
      </c>
      <c r="I216" s="950" t="s">
        <v>1566</v>
      </c>
      <c r="K216" s="108" t="str">
        <f t="shared" si="8"/>
        <v>AustraliaSouth Australia</v>
      </c>
      <c r="L216" s="108" t="s">
        <v>104</v>
      </c>
      <c r="M216" s="147" t="s">
        <v>327</v>
      </c>
      <c r="N216" s="148"/>
      <c r="O216" s="149">
        <v>0.65</v>
      </c>
      <c r="P216" s="143" t="s">
        <v>590</v>
      </c>
    </row>
    <row r="217" spans="1:16">
      <c r="A217" s="143" t="str">
        <f t="shared" si="6"/>
        <v>RFCM</v>
      </c>
      <c r="B217" s="954" t="s">
        <v>1572</v>
      </c>
      <c r="C217" s="954" t="s">
        <v>1594</v>
      </c>
      <c r="D217" s="956">
        <v>1221.8</v>
      </c>
      <c r="E217" s="116">
        <f t="shared" si="7"/>
        <v>0.55419915766600003</v>
      </c>
      <c r="F217" s="610" t="s">
        <v>1726</v>
      </c>
      <c r="H217" s="958">
        <v>778</v>
      </c>
      <c r="I217" s="950" t="s">
        <v>1566</v>
      </c>
      <c r="K217" s="108" t="str">
        <f t="shared" si="8"/>
        <v>AustraliaWestern Australia</v>
      </c>
      <c r="L217" s="108" t="s">
        <v>104</v>
      </c>
      <c r="M217" s="147" t="s">
        <v>328</v>
      </c>
      <c r="N217" s="148"/>
      <c r="O217" s="149">
        <v>0.82</v>
      </c>
      <c r="P217" s="143" t="s">
        <v>590</v>
      </c>
    </row>
    <row r="218" spans="1:16">
      <c r="A218" s="143" t="str">
        <f t="shared" si="6"/>
        <v>RFCW</v>
      </c>
      <c r="B218" s="954" t="s">
        <v>1570</v>
      </c>
      <c r="C218" s="954" t="s">
        <v>1595</v>
      </c>
      <c r="D218" s="956">
        <v>1052.5</v>
      </c>
      <c r="E218" s="116">
        <f t="shared" si="7"/>
        <v>0.47740596942500002</v>
      </c>
      <c r="F218" s="610" t="s">
        <v>1726</v>
      </c>
      <c r="H218" s="958">
        <v>780</v>
      </c>
      <c r="I218" s="950" t="s">
        <v>1566</v>
      </c>
      <c r="K218" s="108" t="str">
        <f t="shared" si="8"/>
        <v>AustraliaTasmaian</v>
      </c>
      <c r="L218" s="108" t="s">
        <v>104</v>
      </c>
      <c r="M218" s="147" t="s">
        <v>329</v>
      </c>
      <c r="N218" s="148"/>
      <c r="O218" s="149">
        <v>0.26</v>
      </c>
      <c r="P218" s="143" t="s">
        <v>590</v>
      </c>
    </row>
    <row r="219" spans="1:16">
      <c r="A219" s="143" t="str">
        <f t="shared" si="6"/>
        <v>RMPA</v>
      </c>
      <c r="B219" s="954" t="s">
        <v>1555</v>
      </c>
      <c r="C219" s="954" t="s">
        <v>1596</v>
      </c>
      <c r="D219" s="956">
        <v>1166.2</v>
      </c>
      <c r="E219" s="116">
        <f t="shared" si="7"/>
        <v>0.52897942189400005</v>
      </c>
      <c r="F219" s="610" t="s">
        <v>1726</v>
      </c>
      <c r="H219" s="958">
        <v>782</v>
      </c>
      <c r="I219" s="950" t="s">
        <v>1566</v>
      </c>
      <c r="K219" s="108" t="str">
        <f t="shared" si="8"/>
        <v>AustraliaNorthern Territory</v>
      </c>
      <c r="L219" s="108" t="s">
        <v>104</v>
      </c>
      <c r="M219" s="147" t="s">
        <v>330</v>
      </c>
      <c r="N219" s="148"/>
      <c r="O219" s="149">
        <v>0.71</v>
      </c>
      <c r="P219" s="143" t="s">
        <v>590</v>
      </c>
    </row>
    <row r="220" spans="1:16">
      <c r="A220" s="143" t="str">
        <f t="shared" si="6"/>
        <v>SPNO</v>
      </c>
      <c r="B220" s="954" t="s">
        <v>1575</v>
      </c>
      <c r="C220" s="954" t="s">
        <v>1597</v>
      </c>
      <c r="D220" s="956">
        <v>999.1</v>
      </c>
      <c r="E220" s="116">
        <f t="shared" si="7"/>
        <v>0.45318413686699999</v>
      </c>
      <c r="F220" s="610" t="s">
        <v>1726</v>
      </c>
      <c r="H220" s="958">
        <v>783</v>
      </c>
      <c r="I220" s="950" t="s">
        <v>1566</v>
      </c>
    </row>
    <row r="221" spans="1:16">
      <c r="A221" s="143" t="str">
        <f t="shared" si="6"/>
        <v>SPSO</v>
      </c>
      <c r="B221" s="954" t="s">
        <v>1559</v>
      </c>
      <c r="C221" s="954" t="s">
        <v>1598</v>
      </c>
      <c r="D221" s="956">
        <v>1037</v>
      </c>
      <c r="E221" s="116">
        <f t="shared" si="7"/>
        <v>0.47037528769000003</v>
      </c>
      <c r="F221" s="610" t="s">
        <v>1726</v>
      </c>
      <c r="H221" s="958">
        <v>784</v>
      </c>
      <c r="I221" s="950" t="s">
        <v>1566</v>
      </c>
    </row>
    <row r="222" spans="1:16">
      <c r="A222" s="143" t="str">
        <f t="shared" si="6"/>
        <v>SRMV</v>
      </c>
      <c r="B222" s="954" t="s">
        <v>1561</v>
      </c>
      <c r="C222" s="954" t="s">
        <v>1599</v>
      </c>
      <c r="D222" s="956">
        <v>775.4</v>
      </c>
      <c r="E222" s="116">
        <f t="shared" si="7"/>
        <v>0.35171552369800002</v>
      </c>
      <c r="F222" s="610" t="s">
        <v>1726</v>
      </c>
      <c r="H222" s="958">
        <v>785</v>
      </c>
      <c r="I222" s="950" t="s">
        <v>1566</v>
      </c>
    </row>
    <row r="223" spans="1:16">
      <c r="A223" s="143" t="str">
        <f t="shared" si="6"/>
        <v>SRMW</v>
      </c>
      <c r="B223" s="954" t="s">
        <v>1574</v>
      </c>
      <c r="C223" s="954" t="s">
        <v>1600</v>
      </c>
      <c r="D223" s="956">
        <v>1554.7</v>
      </c>
      <c r="E223" s="116">
        <f t="shared" si="7"/>
        <v>0.70520005763900007</v>
      </c>
      <c r="F223" s="610" t="s">
        <v>1726</v>
      </c>
      <c r="H223" s="958">
        <v>786</v>
      </c>
      <c r="I223" s="950" t="s">
        <v>1566</v>
      </c>
    </row>
    <row r="224" spans="1:16">
      <c r="A224" s="143" t="str">
        <f t="shared" si="6"/>
        <v>SRSO</v>
      </c>
      <c r="B224" s="954" t="s">
        <v>1567</v>
      </c>
      <c r="C224" s="954" t="s">
        <v>1601</v>
      </c>
      <c r="D224" s="956">
        <v>896.4</v>
      </c>
      <c r="E224" s="116">
        <f t="shared" si="7"/>
        <v>0.40660020046800005</v>
      </c>
      <c r="F224" s="610" t="s">
        <v>1726</v>
      </c>
      <c r="H224" s="958">
        <v>791</v>
      </c>
      <c r="I224" s="950" t="s">
        <v>1566</v>
      </c>
    </row>
    <row r="225" spans="1:9">
      <c r="A225" s="143" t="str">
        <f t="shared" si="6"/>
        <v>SRTV</v>
      </c>
      <c r="B225" s="954" t="s">
        <v>1571</v>
      </c>
      <c r="C225" s="954" t="s">
        <v>1602</v>
      </c>
      <c r="D225" s="956">
        <v>937.5</v>
      </c>
      <c r="E225" s="116">
        <f t="shared" si="7"/>
        <v>0.42524284687500002</v>
      </c>
      <c r="F225" s="610" t="s">
        <v>1726</v>
      </c>
      <c r="H225" s="958">
        <v>792</v>
      </c>
      <c r="I225" s="950" t="s">
        <v>1566</v>
      </c>
    </row>
    <row r="226" spans="1:9">
      <c r="A226" s="143" t="str">
        <f t="shared" si="6"/>
        <v>SRVC</v>
      </c>
      <c r="B226" s="954" t="s">
        <v>1560</v>
      </c>
      <c r="C226" s="954" t="s">
        <v>1603</v>
      </c>
      <c r="D226" s="956">
        <v>642.9</v>
      </c>
      <c r="E226" s="116">
        <f t="shared" si="7"/>
        <v>0.29161453467299997</v>
      </c>
      <c r="F226" s="610" t="s">
        <v>1726</v>
      </c>
      <c r="H226" s="958">
        <v>794</v>
      </c>
      <c r="I226" s="950" t="s">
        <v>1566</v>
      </c>
    </row>
    <row r="227" spans="1:9">
      <c r="A227" s="143" t="s">
        <v>1605</v>
      </c>
      <c r="B227" s="954" t="s">
        <v>1566</v>
      </c>
      <c r="C227" s="954" t="s">
        <v>1592</v>
      </c>
      <c r="D227" s="956">
        <v>1558.0239999999999</v>
      </c>
      <c r="E227" s="116">
        <f t="shared" ref="E227" si="9">D227*0.45359237/1000</f>
        <v>0.70670779867687994</v>
      </c>
      <c r="F227" s="610" t="s">
        <v>1726</v>
      </c>
      <c r="H227" s="958">
        <v>795</v>
      </c>
      <c r="I227" s="950" t="s">
        <v>1566</v>
      </c>
    </row>
    <row r="228" spans="1:9" ht="12.5">
      <c r="A228" s="144" t="str">
        <f t="shared" ref="A228:A291" si="10">CONCATENATE(B228,C228)</f>
        <v>USAAK</v>
      </c>
      <c r="B228" s="144" t="s">
        <v>213</v>
      </c>
      <c r="C228" s="681" t="s">
        <v>333</v>
      </c>
      <c r="D228" s="682">
        <v>924.96400000000006</v>
      </c>
      <c r="E228" s="116">
        <f>D228*0.45359237/1000</f>
        <v>0.41955661292468005</v>
      </c>
      <c r="F228" s="1" t="s">
        <v>1727</v>
      </c>
      <c r="H228" s="958">
        <v>901</v>
      </c>
      <c r="I228" s="950" t="s">
        <v>1566</v>
      </c>
    </row>
    <row r="229" spans="1:9" ht="12.5">
      <c r="A229" s="144" t="str">
        <f t="shared" si="10"/>
        <v>USAAL</v>
      </c>
      <c r="B229" s="116" t="s">
        <v>213</v>
      </c>
      <c r="C229" s="681" t="s">
        <v>334</v>
      </c>
      <c r="D229" s="682">
        <v>754.47699999999998</v>
      </c>
      <c r="E229" s="116">
        <f t="shared" ref="E229:E279" si="11">D229*0.45359237/1000</f>
        <v>0.34222501054049004</v>
      </c>
      <c r="F229" t="s">
        <v>1727</v>
      </c>
      <c r="H229" s="958">
        <v>902</v>
      </c>
      <c r="I229" s="950" t="s">
        <v>1566</v>
      </c>
    </row>
    <row r="230" spans="1:9" ht="12.5">
      <c r="A230" s="144" t="str">
        <f t="shared" si="10"/>
        <v>USAAR</v>
      </c>
      <c r="B230" s="116" t="s">
        <v>213</v>
      </c>
      <c r="C230" s="681" t="s">
        <v>335</v>
      </c>
      <c r="D230" s="682">
        <v>1093.143</v>
      </c>
      <c r="E230" s="116">
        <f t="shared" si="11"/>
        <v>0.49584132411891008</v>
      </c>
      <c r="F230" t="s">
        <v>1727</v>
      </c>
      <c r="H230" s="958">
        <v>906</v>
      </c>
      <c r="I230" s="950" t="s">
        <v>1566</v>
      </c>
    </row>
    <row r="231" spans="1:9" ht="12.5">
      <c r="A231" s="144" t="str">
        <f t="shared" si="10"/>
        <v>USAAZ</v>
      </c>
      <c r="B231" s="116" t="s">
        <v>213</v>
      </c>
      <c r="C231" s="681" t="s">
        <v>336</v>
      </c>
      <c r="D231" s="682">
        <v>727.62099999999998</v>
      </c>
      <c r="E231" s="116">
        <f t="shared" si="11"/>
        <v>0.33004333385176998</v>
      </c>
      <c r="F231" t="s">
        <v>1727</v>
      </c>
      <c r="H231" s="958">
        <v>907</v>
      </c>
      <c r="I231" s="950" t="s">
        <v>1566</v>
      </c>
    </row>
    <row r="232" spans="1:9" ht="12.5">
      <c r="A232" s="144" t="str">
        <f t="shared" si="10"/>
        <v>USACA</v>
      </c>
      <c r="B232" s="116" t="s">
        <v>213</v>
      </c>
      <c r="C232" s="681" t="s">
        <v>337</v>
      </c>
      <c r="D232" s="682">
        <v>480.495</v>
      </c>
      <c r="E232" s="116">
        <f t="shared" si="11"/>
        <v>0.21794886582315001</v>
      </c>
      <c r="F232" t="s">
        <v>1727</v>
      </c>
      <c r="H232" s="958">
        <v>908</v>
      </c>
      <c r="I232" s="950" t="s">
        <v>1566</v>
      </c>
    </row>
    <row r="233" spans="1:9" ht="12.5">
      <c r="A233" s="144" t="str">
        <f t="shared" si="10"/>
        <v>USACO</v>
      </c>
      <c r="B233" s="116" t="s">
        <v>213</v>
      </c>
      <c r="C233" s="681" t="s">
        <v>338</v>
      </c>
      <c r="D233" s="682">
        <v>1224.5540000000001</v>
      </c>
      <c r="E233" s="116">
        <f t="shared" si="11"/>
        <v>0.55544835105298007</v>
      </c>
      <c r="F233" t="s">
        <v>1727</v>
      </c>
      <c r="H233" s="958">
        <v>909</v>
      </c>
      <c r="I233" s="950" t="s">
        <v>1566</v>
      </c>
    </row>
    <row r="234" spans="1:9" ht="12.5">
      <c r="A234" s="144" t="str">
        <f t="shared" si="10"/>
        <v>USACT</v>
      </c>
      <c r="B234" s="116" t="s">
        <v>213</v>
      </c>
      <c r="C234" s="681" t="s">
        <v>339</v>
      </c>
      <c r="D234" s="682">
        <v>518.13199999999995</v>
      </c>
      <c r="E234" s="116">
        <f t="shared" si="11"/>
        <v>0.23502072185283998</v>
      </c>
      <c r="F234" t="s">
        <v>1727</v>
      </c>
      <c r="H234" s="958">
        <v>910</v>
      </c>
      <c r="I234" s="950" t="s">
        <v>1566</v>
      </c>
    </row>
    <row r="235" spans="1:9" ht="12.5">
      <c r="A235" s="144" t="str">
        <f t="shared" si="10"/>
        <v>USADC</v>
      </c>
      <c r="B235" s="116" t="s">
        <v>213</v>
      </c>
      <c r="C235" s="681" t="s">
        <v>340</v>
      </c>
      <c r="D235" s="682">
        <v>652.64099999999996</v>
      </c>
      <c r="E235" s="116">
        <f t="shared" si="11"/>
        <v>0.29603297794917</v>
      </c>
      <c r="F235" t="s">
        <v>1727</v>
      </c>
      <c r="H235" s="958">
        <v>911</v>
      </c>
      <c r="I235" s="950" t="s">
        <v>1566</v>
      </c>
    </row>
    <row r="236" spans="1:9" ht="12.5">
      <c r="A236" s="144" t="str">
        <f t="shared" si="10"/>
        <v>USADE</v>
      </c>
      <c r="B236" s="116" t="s">
        <v>213</v>
      </c>
      <c r="C236" s="681" t="s">
        <v>341</v>
      </c>
      <c r="D236" s="682">
        <v>870.06399999999996</v>
      </c>
      <c r="E236" s="116">
        <f t="shared" si="11"/>
        <v>0.39465439181167999</v>
      </c>
      <c r="F236" t="s">
        <v>1727</v>
      </c>
      <c r="H236" s="958">
        <v>912</v>
      </c>
      <c r="I236" s="950" t="s">
        <v>1566</v>
      </c>
    </row>
    <row r="237" spans="1:9" ht="12.5">
      <c r="A237" s="144" t="str">
        <f t="shared" si="10"/>
        <v>USAFL</v>
      </c>
      <c r="B237" s="116" t="s">
        <v>213</v>
      </c>
      <c r="C237" s="681" t="s">
        <v>342</v>
      </c>
      <c r="D237" s="682">
        <v>837.48400000000004</v>
      </c>
      <c r="E237" s="116">
        <f t="shared" si="11"/>
        <v>0.37987635239708006</v>
      </c>
      <c r="F237" t="s">
        <v>1727</v>
      </c>
      <c r="H237" s="958">
        <v>913</v>
      </c>
      <c r="I237" s="950" t="s">
        <v>1566</v>
      </c>
    </row>
    <row r="238" spans="1:9" ht="12.5">
      <c r="A238" s="144" t="str">
        <f t="shared" si="10"/>
        <v>USAGA</v>
      </c>
      <c r="B238" s="116" t="s">
        <v>213</v>
      </c>
      <c r="C238" s="681" t="s">
        <v>343</v>
      </c>
      <c r="D238" s="682">
        <v>762.42600000000004</v>
      </c>
      <c r="E238" s="116">
        <f t="shared" si="11"/>
        <v>0.34583061628962003</v>
      </c>
      <c r="F238" t="s">
        <v>1727</v>
      </c>
      <c r="H238" s="958">
        <v>914</v>
      </c>
      <c r="I238" s="950" t="s">
        <v>1566</v>
      </c>
    </row>
    <row r="239" spans="1:9" ht="12.5">
      <c r="A239" s="144" t="str">
        <f t="shared" si="10"/>
        <v>USAHI</v>
      </c>
      <c r="B239" s="116" t="s">
        <v>213</v>
      </c>
      <c r="C239" s="681" t="s">
        <v>344</v>
      </c>
      <c r="D239" s="682">
        <v>1502.5530000000001</v>
      </c>
      <c r="E239" s="116">
        <f t="shared" si="11"/>
        <v>0.68154657632061</v>
      </c>
      <c r="F239" t="s">
        <v>1727</v>
      </c>
      <c r="H239" s="958">
        <v>915</v>
      </c>
      <c r="I239" s="950" t="s">
        <v>1566</v>
      </c>
    </row>
    <row r="240" spans="1:9" ht="12.5">
      <c r="A240" s="144" t="str">
        <f t="shared" si="10"/>
        <v>USAIA</v>
      </c>
      <c r="B240" s="116" t="s">
        <v>213</v>
      </c>
      <c r="C240" s="681" t="s">
        <v>345</v>
      </c>
      <c r="D240" s="682">
        <v>774.42899999999997</v>
      </c>
      <c r="E240" s="116">
        <f t="shared" si="11"/>
        <v>0.35127508550673003</v>
      </c>
      <c r="F240" t="s">
        <v>1727</v>
      </c>
      <c r="H240" s="958">
        <v>916</v>
      </c>
      <c r="I240" s="950" t="s">
        <v>1566</v>
      </c>
    </row>
    <row r="241" spans="1:9" ht="12.5">
      <c r="A241" s="144" t="str">
        <f t="shared" si="10"/>
        <v>USAID</v>
      </c>
      <c r="B241" s="116" t="s">
        <v>213</v>
      </c>
      <c r="C241" s="681" t="s">
        <v>346</v>
      </c>
      <c r="D241" s="682">
        <v>271.959</v>
      </c>
      <c r="E241" s="116">
        <f t="shared" si="11"/>
        <v>0.12335852735283001</v>
      </c>
      <c r="F241" t="s">
        <v>1727</v>
      </c>
      <c r="H241" s="958">
        <v>917</v>
      </c>
      <c r="I241" s="950" t="s">
        <v>1566</v>
      </c>
    </row>
    <row r="242" spans="1:9" ht="12.5">
      <c r="A242" s="144" t="str">
        <f t="shared" si="10"/>
        <v>USAIL</v>
      </c>
      <c r="B242" s="116" t="s">
        <v>213</v>
      </c>
      <c r="C242" s="681" t="s">
        <v>347</v>
      </c>
      <c r="D242" s="682">
        <v>657.322</v>
      </c>
      <c r="E242" s="116">
        <f t="shared" si="11"/>
        <v>0.29815624383314004</v>
      </c>
      <c r="F242" t="s">
        <v>1727</v>
      </c>
      <c r="H242" s="958">
        <v>918</v>
      </c>
      <c r="I242" s="950" t="s">
        <v>1566</v>
      </c>
    </row>
    <row r="243" spans="1:9" ht="12.5">
      <c r="A243" s="144" t="str">
        <f t="shared" si="10"/>
        <v>USAIN</v>
      </c>
      <c r="B243" s="116" t="s">
        <v>213</v>
      </c>
      <c r="C243" s="681" t="s">
        <v>348</v>
      </c>
      <c r="D243" s="682">
        <v>1642.93</v>
      </c>
      <c r="E243" s="116">
        <f t="shared" si="11"/>
        <v>0.74522051244410015</v>
      </c>
      <c r="F243" t="s">
        <v>1727</v>
      </c>
      <c r="H243" s="958">
        <v>919</v>
      </c>
      <c r="I243" s="950" t="s">
        <v>1566</v>
      </c>
    </row>
    <row r="244" spans="1:9" ht="12.5">
      <c r="A244" s="144" t="str">
        <f t="shared" si="10"/>
        <v>USAKS</v>
      </c>
      <c r="B244" s="116" t="s">
        <v>213</v>
      </c>
      <c r="C244" s="681" t="s">
        <v>349</v>
      </c>
      <c r="D244" s="682">
        <v>844.64</v>
      </c>
      <c r="E244" s="116">
        <f t="shared" si="11"/>
        <v>0.3831222593968</v>
      </c>
      <c r="F244" t="s">
        <v>1727</v>
      </c>
      <c r="H244" s="958">
        <v>920</v>
      </c>
      <c r="I244" s="950" t="s">
        <v>1566</v>
      </c>
    </row>
    <row r="245" spans="1:9" ht="12.5">
      <c r="A245" s="144" t="str">
        <f t="shared" si="10"/>
        <v>USAKY</v>
      </c>
      <c r="B245" s="116" t="s">
        <v>213</v>
      </c>
      <c r="C245" s="681" t="s">
        <v>350</v>
      </c>
      <c r="D245" s="682">
        <v>1739.76</v>
      </c>
      <c r="E245" s="116">
        <f t="shared" si="11"/>
        <v>0.78914186163120004</v>
      </c>
      <c r="F245" t="s">
        <v>1727</v>
      </c>
      <c r="H245" s="958">
        <v>921</v>
      </c>
      <c r="I245" s="950" t="s">
        <v>1566</v>
      </c>
    </row>
    <row r="246" spans="1:9" ht="12.5">
      <c r="A246" s="144" t="str">
        <f t="shared" si="10"/>
        <v>USALA</v>
      </c>
      <c r="B246" s="116" t="s">
        <v>213</v>
      </c>
      <c r="C246" s="681" t="s">
        <v>351</v>
      </c>
      <c r="D246" s="682">
        <v>828.73800000000006</v>
      </c>
      <c r="E246" s="116">
        <f t="shared" si="11"/>
        <v>0.37590923352906003</v>
      </c>
      <c r="F246" t="s">
        <v>1727</v>
      </c>
      <c r="H246" s="958">
        <v>922</v>
      </c>
      <c r="I246" s="950" t="s">
        <v>1566</v>
      </c>
    </row>
    <row r="247" spans="1:9" ht="12.5">
      <c r="A247" s="144" t="str">
        <f t="shared" si="10"/>
        <v>USAMA</v>
      </c>
      <c r="B247" s="116" t="s">
        <v>213</v>
      </c>
      <c r="C247" s="681" t="s">
        <v>352</v>
      </c>
      <c r="D247" s="682">
        <v>859.58199999999999</v>
      </c>
      <c r="E247" s="116">
        <f t="shared" si="11"/>
        <v>0.38989983658934002</v>
      </c>
      <c r="F247" t="s">
        <v>1727</v>
      </c>
      <c r="H247" s="958">
        <v>923</v>
      </c>
      <c r="I247" s="950" t="s">
        <v>1566</v>
      </c>
    </row>
    <row r="248" spans="1:9" ht="12.5">
      <c r="A248" s="144" t="str">
        <f t="shared" si="10"/>
        <v>USAMD</v>
      </c>
      <c r="B248" s="116" t="s">
        <v>213</v>
      </c>
      <c r="C248" s="681" t="s">
        <v>353</v>
      </c>
      <c r="D248" s="682">
        <v>702.00400000000002</v>
      </c>
      <c r="E248" s="116">
        <f t="shared" si="11"/>
        <v>0.31842365810948003</v>
      </c>
      <c r="F248" t="s">
        <v>1727</v>
      </c>
      <c r="H248" s="958">
        <v>924</v>
      </c>
      <c r="I248" s="950" t="s">
        <v>1566</v>
      </c>
    </row>
    <row r="249" spans="1:9" ht="12.5">
      <c r="A249" s="144" t="str">
        <f t="shared" si="10"/>
        <v>USAME</v>
      </c>
      <c r="B249" s="116" t="s">
        <v>213</v>
      </c>
      <c r="C249" s="681" t="s">
        <v>354</v>
      </c>
      <c r="D249" s="682">
        <v>309.37599999999998</v>
      </c>
      <c r="E249" s="116">
        <f t="shared" si="11"/>
        <v>0.14033059306112</v>
      </c>
      <c r="F249" t="s">
        <v>1727</v>
      </c>
      <c r="H249" s="958">
        <v>925</v>
      </c>
      <c r="I249" s="950" t="s">
        <v>1566</v>
      </c>
    </row>
    <row r="250" spans="1:9" ht="12.5">
      <c r="A250" s="144" t="str">
        <f t="shared" si="10"/>
        <v>USAMI</v>
      </c>
      <c r="B250" s="116" t="s">
        <v>213</v>
      </c>
      <c r="C250" s="681" t="s">
        <v>355</v>
      </c>
      <c r="D250" s="682">
        <v>1010.2809999999999</v>
      </c>
      <c r="E250" s="116">
        <f t="shared" si="11"/>
        <v>0.45825575315597</v>
      </c>
      <c r="F250" t="s">
        <v>1727</v>
      </c>
      <c r="H250" s="958">
        <v>926</v>
      </c>
      <c r="I250" s="950" t="s">
        <v>1566</v>
      </c>
    </row>
    <row r="251" spans="1:9" ht="12.5">
      <c r="A251" s="144" t="str">
        <f t="shared" si="10"/>
        <v>USAMN</v>
      </c>
      <c r="B251" s="116" t="s">
        <v>213</v>
      </c>
      <c r="C251" s="681" t="s">
        <v>356</v>
      </c>
      <c r="D251" s="682">
        <v>831.55600000000004</v>
      </c>
      <c r="E251" s="116">
        <f t="shared" si="11"/>
        <v>0.37718745682772004</v>
      </c>
      <c r="F251" t="s">
        <v>1727</v>
      </c>
      <c r="H251" s="958">
        <v>927</v>
      </c>
      <c r="I251" s="950" t="s">
        <v>1566</v>
      </c>
    </row>
    <row r="252" spans="1:9" ht="12.5">
      <c r="A252" s="144" t="str">
        <f t="shared" si="10"/>
        <v>USAMO</v>
      </c>
      <c r="B252" s="116" t="s">
        <v>213</v>
      </c>
      <c r="C252" s="681" t="s">
        <v>357</v>
      </c>
      <c r="D252" s="682">
        <v>1648.98</v>
      </c>
      <c r="E252" s="116">
        <f t="shared" si="11"/>
        <v>0.74796474628260001</v>
      </c>
      <c r="F252" t="s">
        <v>1727</v>
      </c>
      <c r="H252" s="958">
        <v>928</v>
      </c>
      <c r="I252" s="950" t="s">
        <v>1566</v>
      </c>
    </row>
    <row r="253" spans="1:9" ht="12.5">
      <c r="A253" s="144" t="str">
        <f t="shared" si="10"/>
        <v>USAMS</v>
      </c>
      <c r="B253" s="116" t="s">
        <v>213</v>
      </c>
      <c r="C253" s="681" t="s">
        <v>358</v>
      </c>
      <c r="D253" s="682">
        <v>836.36199999999997</v>
      </c>
      <c r="E253" s="116">
        <f t="shared" si="11"/>
        <v>0.37936742175794003</v>
      </c>
      <c r="F253" t="s">
        <v>1727</v>
      </c>
      <c r="H253" s="958">
        <v>929</v>
      </c>
      <c r="I253" s="950" t="s">
        <v>1566</v>
      </c>
    </row>
    <row r="254" spans="1:9" ht="12.5">
      <c r="A254" s="144" t="str">
        <f t="shared" si="10"/>
        <v>USAMT</v>
      </c>
      <c r="B254" s="116" t="s">
        <v>213</v>
      </c>
      <c r="C254" s="681" t="s">
        <v>359</v>
      </c>
      <c r="D254" s="682">
        <v>1053.0429999999999</v>
      </c>
      <c r="E254" s="116">
        <f t="shared" si="11"/>
        <v>0.47765227008190997</v>
      </c>
      <c r="F254" t="s">
        <v>1727</v>
      </c>
      <c r="H254" s="958">
        <v>930</v>
      </c>
      <c r="I254" s="950" t="s">
        <v>1566</v>
      </c>
    </row>
    <row r="255" spans="1:9" ht="12.5">
      <c r="A255" s="144" t="str">
        <f t="shared" si="10"/>
        <v>USANC</v>
      </c>
      <c r="B255" s="116" t="s">
        <v>213</v>
      </c>
      <c r="C255" s="681" t="s">
        <v>360</v>
      </c>
      <c r="D255" s="682">
        <v>672.65700000000004</v>
      </c>
      <c r="E255" s="116">
        <f t="shared" si="11"/>
        <v>0.30511208282709001</v>
      </c>
      <c r="F255" t="s">
        <v>1727</v>
      </c>
      <c r="H255" s="958">
        <v>931</v>
      </c>
      <c r="I255" s="950" t="s">
        <v>1566</v>
      </c>
    </row>
    <row r="256" spans="1:9" ht="12.5">
      <c r="A256" s="144" t="str">
        <f t="shared" si="10"/>
        <v>USAND</v>
      </c>
      <c r="B256" s="116" t="s">
        <v>213</v>
      </c>
      <c r="C256" s="681" t="s">
        <v>361</v>
      </c>
      <c r="D256" s="682">
        <v>1350.962</v>
      </c>
      <c r="E256" s="116">
        <f t="shared" si="11"/>
        <v>0.61278605535994002</v>
      </c>
      <c r="F256" t="s">
        <v>1727</v>
      </c>
      <c r="H256" s="958">
        <v>933</v>
      </c>
      <c r="I256" s="950" t="s">
        <v>1566</v>
      </c>
    </row>
    <row r="257" spans="1:9" ht="12.5">
      <c r="A257" s="144" t="str">
        <f t="shared" si="10"/>
        <v>USANE</v>
      </c>
      <c r="B257" s="116" t="s">
        <v>213</v>
      </c>
      <c r="C257" s="681" t="s">
        <v>362</v>
      </c>
      <c r="D257" s="682">
        <v>1133.7090000000001</v>
      </c>
      <c r="E257" s="116">
        <f t="shared" si="11"/>
        <v>0.51424175220033008</v>
      </c>
      <c r="F257" t="s">
        <v>1727</v>
      </c>
      <c r="H257" s="958">
        <v>934</v>
      </c>
      <c r="I257" s="950" t="s">
        <v>1566</v>
      </c>
    </row>
    <row r="258" spans="1:9" ht="12.5">
      <c r="A258" s="144" t="str">
        <f t="shared" si="10"/>
        <v>USANH</v>
      </c>
      <c r="B258" s="116" t="s">
        <v>213</v>
      </c>
      <c r="C258" s="681" t="s">
        <v>363</v>
      </c>
      <c r="D258" s="682">
        <v>308.04500000000002</v>
      </c>
      <c r="E258" s="116">
        <f t="shared" si="11"/>
        <v>0.13972686161665002</v>
      </c>
      <c r="F258" t="s">
        <v>1727</v>
      </c>
      <c r="H258" s="958">
        <v>935</v>
      </c>
      <c r="I258" s="950" t="s">
        <v>1566</v>
      </c>
    </row>
    <row r="259" spans="1:9" ht="12.5">
      <c r="A259" s="144" t="str">
        <f t="shared" si="10"/>
        <v>USANJ</v>
      </c>
      <c r="B259" s="116" t="s">
        <v>213</v>
      </c>
      <c r="C259" s="681" t="s">
        <v>364</v>
      </c>
      <c r="D259" s="682">
        <v>483.13400000000001</v>
      </c>
      <c r="E259" s="116">
        <f t="shared" si="11"/>
        <v>0.21914589608758001</v>
      </c>
      <c r="F259" t="s">
        <v>1727</v>
      </c>
      <c r="H259" s="958">
        <v>936</v>
      </c>
      <c r="I259" s="950" t="s">
        <v>1566</v>
      </c>
    </row>
    <row r="260" spans="1:9" ht="12.5">
      <c r="A260" s="144" t="str">
        <f t="shared" si="10"/>
        <v>USANM</v>
      </c>
      <c r="B260" s="116" t="s">
        <v>213</v>
      </c>
      <c r="C260" s="681" t="s">
        <v>365</v>
      </c>
      <c r="D260" s="682">
        <v>1140.8340000000001</v>
      </c>
      <c r="E260" s="116">
        <f t="shared" si="11"/>
        <v>0.51747359783658009</v>
      </c>
      <c r="F260" t="s">
        <v>1727</v>
      </c>
      <c r="H260" s="958">
        <v>937</v>
      </c>
      <c r="I260" s="950" t="s">
        <v>1566</v>
      </c>
    </row>
    <row r="261" spans="1:9" ht="12.5">
      <c r="A261" s="144" t="str">
        <f t="shared" si="10"/>
        <v>USANV</v>
      </c>
      <c r="B261" s="116" t="s">
        <v>213</v>
      </c>
      <c r="C261" s="681" t="s">
        <v>366</v>
      </c>
      <c r="D261" s="682">
        <v>716.86400000000003</v>
      </c>
      <c r="E261" s="116">
        <f t="shared" si="11"/>
        <v>0.32516404072768001</v>
      </c>
      <c r="F261" t="s">
        <v>1727</v>
      </c>
      <c r="H261" s="958">
        <v>939</v>
      </c>
      <c r="I261" s="950" t="s">
        <v>1566</v>
      </c>
    </row>
    <row r="262" spans="1:9" ht="12.5">
      <c r="A262" s="144" t="str">
        <f t="shared" si="10"/>
        <v>USANY</v>
      </c>
      <c r="B262" s="116" t="s">
        <v>213</v>
      </c>
      <c r="C262" s="681" t="s">
        <v>367</v>
      </c>
      <c r="D262" s="682">
        <v>457.02100000000002</v>
      </c>
      <c r="E262" s="116">
        <f t="shared" si="11"/>
        <v>0.20730123852977</v>
      </c>
      <c r="F262" t="s">
        <v>1727</v>
      </c>
      <c r="H262" s="958">
        <v>940</v>
      </c>
      <c r="I262" s="950" t="s">
        <v>1566</v>
      </c>
    </row>
    <row r="263" spans="1:9" ht="12.5">
      <c r="A263" s="144" t="str">
        <f t="shared" si="10"/>
        <v>USAOH</v>
      </c>
      <c r="B263" s="116" t="s">
        <v>213</v>
      </c>
      <c r="C263" s="681" t="s">
        <v>368</v>
      </c>
      <c r="D263" s="682">
        <v>1214.8579999999999</v>
      </c>
      <c r="E263" s="116">
        <f t="shared" si="11"/>
        <v>0.55105031943346006</v>
      </c>
      <c r="F263" t="s">
        <v>1727</v>
      </c>
      <c r="H263" s="958">
        <v>949</v>
      </c>
      <c r="I263" s="950" t="s">
        <v>1566</v>
      </c>
    </row>
    <row r="264" spans="1:9" ht="12.5">
      <c r="A264" s="144" t="str">
        <f t="shared" si="10"/>
        <v>USAOK</v>
      </c>
      <c r="B264" s="116" t="s">
        <v>213</v>
      </c>
      <c r="C264" s="681" t="s">
        <v>369</v>
      </c>
      <c r="D264" s="682">
        <v>756.64499999999998</v>
      </c>
      <c r="E264" s="116">
        <f t="shared" si="11"/>
        <v>0.34320839879865001</v>
      </c>
      <c r="F264" t="s">
        <v>1727</v>
      </c>
      <c r="H264" s="958">
        <v>950</v>
      </c>
      <c r="I264" s="950" t="s">
        <v>1566</v>
      </c>
    </row>
    <row r="265" spans="1:9" ht="12.5">
      <c r="A265" s="144" t="str">
        <f t="shared" si="10"/>
        <v>USAOR</v>
      </c>
      <c r="B265" s="116" t="s">
        <v>213</v>
      </c>
      <c r="C265" s="681" t="s">
        <v>370</v>
      </c>
      <c r="D265" s="682">
        <v>326.71899999999999</v>
      </c>
      <c r="E265" s="116">
        <f t="shared" si="11"/>
        <v>0.14819724553402999</v>
      </c>
      <c r="F265" t="s">
        <v>1727</v>
      </c>
      <c r="H265" s="958">
        <v>951</v>
      </c>
      <c r="I265" s="950" t="s">
        <v>1566</v>
      </c>
    </row>
    <row r="266" spans="1:9" ht="12.5">
      <c r="A266" s="144" t="str">
        <f t="shared" si="10"/>
        <v>USAPA</v>
      </c>
      <c r="B266" s="116" t="s">
        <v>213</v>
      </c>
      <c r="C266" s="681" t="s">
        <v>371</v>
      </c>
      <c r="D266" s="682">
        <v>729.63699999999994</v>
      </c>
      <c r="E266" s="116">
        <f t="shared" si="11"/>
        <v>0.33095777606969001</v>
      </c>
      <c r="F266" t="s">
        <v>1727</v>
      </c>
      <c r="H266" s="958">
        <v>952</v>
      </c>
      <c r="I266" s="950" t="s">
        <v>1566</v>
      </c>
    </row>
    <row r="267" spans="1:9" ht="12.5">
      <c r="A267" s="144" t="str">
        <f t="shared" si="10"/>
        <v>USAPR</v>
      </c>
      <c r="B267" s="116" t="s">
        <v>213</v>
      </c>
      <c r="C267" s="681" t="s">
        <v>1047</v>
      </c>
      <c r="D267" s="682">
        <v>1563.896</v>
      </c>
      <c r="E267" s="116">
        <f t="shared" si="11"/>
        <v>0.70937129307352009</v>
      </c>
      <c r="F267" t="s">
        <v>1727</v>
      </c>
      <c r="H267" s="958">
        <v>953</v>
      </c>
      <c r="I267" s="950" t="s">
        <v>1566</v>
      </c>
    </row>
    <row r="268" spans="1:9" ht="12.5">
      <c r="A268" s="144" t="str">
        <f t="shared" si="10"/>
        <v>USARI</v>
      </c>
      <c r="B268" s="116" t="s">
        <v>213</v>
      </c>
      <c r="C268" s="681" t="s">
        <v>372</v>
      </c>
      <c r="D268" s="682">
        <v>833.57799999999997</v>
      </c>
      <c r="E268" s="116">
        <f t="shared" si="11"/>
        <v>0.37810462059986005</v>
      </c>
      <c r="F268" t="s">
        <v>1727</v>
      </c>
      <c r="H268" s="958">
        <v>954</v>
      </c>
      <c r="I268" s="950" t="s">
        <v>1566</v>
      </c>
    </row>
    <row r="269" spans="1:9" ht="12.5">
      <c r="A269" s="144" t="str">
        <f t="shared" si="10"/>
        <v>USASC</v>
      </c>
      <c r="B269" s="116" t="s">
        <v>213</v>
      </c>
      <c r="C269" s="681" t="s">
        <v>373</v>
      </c>
      <c r="D269" s="682">
        <v>570.39400000000001</v>
      </c>
      <c r="E269" s="116">
        <f t="shared" si="11"/>
        <v>0.25872636629378004</v>
      </c>
      <c r="F269" t="s">
        <v>1727</v>
      </c>
      <c r="H269" s="958">
        <v>955</v>
      </c>
      <c r="I269" s="950" t="s">
        <v>1566</v>
      </c>
    </row>
    <row r="270" spans="1:9" ht="12.5">
      <c r="A270" s="144" t="str">
        <f t="shared" si="10"/>
        <v>USASD</v>
      </c>
      <c r="B270" s="116" t="s">
        <v>213</v>
      </c>
      <c r="C270" s="681" t="s">
        <v>374</v>
      </c>
      <c r="D270" s="682">
        <v>304.589</v>
      </c>
      <c r="E270" s="116">
        <f t="shared" si="11"/>
        <v>0.13815924638593</v>
      </c>
      <c r="F270" t="s">
        <v>1727</v>
      </c>
      <c r="H270" s="958">
        <v>956</v>
      </c>
      <c r="I270" s="950" t="s">
        <v>1566</v>
      </c>
    </row>
    <row r="271" spans="1:9" ht="12.5">
      <c r="A271" s="144" t="str">
        <f t="shared" si="10"/>
        <v>USATN</v>
      </c>
      <c r="B271" s="116" t="s">
        <v>213</v>
      </c>
      <c r="C271" s="681" t="s">
        <v>375</v>
      </c>
      <c r="D271" s="682">
        <v>702.64700000000005</v>
      </c>
      <c r="E271" s="116">
        <f t="shared" si="11"/>
        <v>0.31871531800339004</v>
      </c>
      <c r="F271" t="s">
        <v>1727</v>
      </c>
      <c r="H271" s="958">
        <v>957</v>
      </c>
      <c r="I271" s="950" t="s">
        <v>1566</v>
      </c>
    </row>
    <row r="272" spans="1:9" ht="12.5">
      <c r="A272" s="144" t="str">
        <f t="shared" si="10"/>
        <v>USATX</v>
      </c>
      <c r="B272" s="116" t="s">
        <v>213</v>
      </c>
      <c r="C272" s="681" t="s">
        <v>376</v>
      </c>
      <c r="D272" s="682">
        <v>860.24199999999996</v>
      </c>
      <c r="E272" s="116">
        <f t="shared" si="11"/>
        <v>0.39019920755354004</v>
      </c>
      <c r="F272" t="s">
        <v>1727</v>
      </c>
      <c r="H272" s="958">
        <v>958</v>
      </c>
      <c r="I272" s="950" t="s">
        <v>1566</v>
      </c>
    </row>
    <row r="273" spans="1:9" ht="12.5">
      <c r="A273" s="144" t="str">
        <f t="shared" si="10"/>
        <v>USAUT</v>
      </c>
      <c r="B273" s="116" t="s">
        <v>213</v>
      </c>
      <c r="C273" s="681" t="s">
        <v>377</v>
      </c>
      <c r="D273" s="682">
        <v>1571.1959999999999</v>
      </c>
      <c r="E273" s="116">
        <f t="shared" si="11"/>
        <v>0.71268251737452004</v>
      </c>
      <c r="F273" t="s">
        <v>1727</v>
      </c>
      <c r="H273" s="958">
        <v>959</v>
      </c>
      <c r="I273" s="950" t="s">
        <v>1566</v>
      </c>
    </row>
    <row r="274" spans="1:9" ht="12.5">
      <c r="A274" s="144" t="str">
        <f t="shared" si="10"/>
        <v>USAVA</v>
      </c>
      <c r="B274" s="116" t="s">
        <v>213</v>
      </c>
      <c r="C274" s="681" t="s">
        <v>378</v>
      </c>
      <c r="D274" s="682">
        <v>601.54700000000003</v>
      </c>
      <c r="E274" s="116">
        <f t="shared" si="11"/>
        <v>0.27285712939639001</v>
      </c>
      <c r="F274" t="s">
        <v>1727</v>
      </c>
      <c r="H274" s="958">
        <v>960</v>
      </c>
      <c r="I274" s="950" t="s">
        <v>1566</v>
      </c>
    </row>
    <row r="275" spans="1:9" ht="12.5">
      <c r="A275" s="144" t="str">
        <f t="shared" si="10"/>
        <v>USAVT</v>
      </c>
      <c r="B275" s="116" t="s">
        <v>213</v>
      </c>
      <c r="C275" s="681" t="s">
        <v>379</v>
      </c>
      <c r="D275" s="682">
        <v>44.834000000000003</v>
      </c>
      <c r="E275" s="116">
        <f t="shared" si="11"/>
        <v>2.0336360316580003E-2</v>
      </c>
      <c r="F275" t="s">
        <v>1727</v>
      </c>
      <c r="H275" s="958">
        <v>961</v>
      </c>
      <c r="I275" s="950" t="s">
        <v>1566</v>
      </c>
    </row>
    <row r="276" spans="1:9" ht="12.5">
      <c r="A276" s="144" t="str">
        <f t="shared" si="10"/>
        <v>USAWA</v>
      </c>
      <c r="B276" s="116" t="s">
        <v>213</v>
      </c>
      <c r="C276" s="681" t="s">
        <v>380</v>
      </c>
      <c r="D276" s="682">
        <v>202.95400000000001</v>
      </c>
      <c r="E276" s="116">
        <f t="shared" si="11"/>
        <v>9.2058385860980016E-2</v>
      </c>
      <c r="F276" t="s">
        <v>1727</v>
      </c>
      <c r="H276" s="958">
        <v>962</v>
      </c>
      <c r="I276" s="950" t="s">
        <v>1566</v>
      </c>
    </row>
    <row r="277" spans="1:9" ht="12.5">
      <c r="A277" s="144" t="str">
        <f t="shared" si="10"/>
        <v>USAWI</v>
      </c>
      <c r="B277" s="116" t="s">
        <v>213</v>
      </c>
      <c r="C277" s="681" t="s">
        <v>381</v>
      </c>
      <c r="D277" s="682">
        <v>1274.933</v>
      </c>
      <c r="E277" s="116">
        <f t="shared" si="11"/>
        <v>0.57829988106121</v>
      </c>
      <c r="F277" t="s">
        <v>1727</v>
      </c>
      <c r="H277" s="958">
        <v>963</v>
      </c>
      <c r="I277" s="950" t="s">
        <v>1566</v>
      </c>
    </row>
    <row r="278" spans="1:9" ht="12.5">
      <c r="A278" s="144" t="str">
        <f t="shared" si="10"/>
        <v>USAWV</v>
      </c>
      <c r="B278" s="116" t="s">
        <v>213</v>
      </c>
      <c r="C278" s="681" t="s">
        <v>382</v>
      </c>
      <c r="D278" s="682">
        <v>1959.375</v>
      </c>
      <c r="E278" s="116">
        <f t="shared" si="11"/>
        <v>0.88875754996875</v>
      </c>
      <c r="F278" t="s">
        <v>1727</v>
      </c>
      <c r="H278" s="958">
        <v>965</v>
      </c>
      <c r="I278" s="950" t="s">
        <v>1566</v>
      </c>
    </row>
    <row r="279" spans="1:9" ht="12.5">
      <c r="A279" s="144" t="str">
        <f t="shared" si="10"/>
        <v>USAWY</v>
      </c>
      <c r="B279" s="142" t="s">
        <v>213</v>
      </c>
      <c r="C279" s="681" t="s">
        <v>383</v>
      </c>
      <c r="D279" s="682">
        <v>1847.4190000000001</v>
      </c>
      <c r="E279" s="116">
        <f t="shared" si="11"/>
        <v>0.83797516259303007</v>
      </c>
      <c r="F279" t="s">
        <v>1727</v>
      </c>
      <c r="H279" s="958">
        <v>966</v>
      </c>
      <c r="I279" s="950" t="s">
        <v>1566</v>
      </c>
    </row>
    <row r="280" spans="1:9" ht="13">
      <c r="A280" s="116" t="str">
        <f t="shared" si="10"/>
        <v>CanadaAlberta</v>
      </c>
      <c r="B280" s="116" t="s">
        <v>119</v>
      </c>
      <c r="C280" s="147" t="s">
        <v>318</v>
      </c>
      <c r="E280" s="600">
        <f>640/1000</f>
        <v>0.64</v>
      </c>
      <c r="F280" s="1" t="s">
        <v>1048</v>
      </c>
      <c r="H280" s="958">
        <v>968</v>
      </c>
      <c r="I280" s="950" t="s">
        <v>1566</v>
      </c>
    </row>
    <row r="281" spans="1:9" ht="26">
      <c r="A281" s="148" t="str">
        <f t="shared" si="10"/>
        <v>CanadaBritish Columbia</v>
      </c>
      <c r="B281" s="148" t="s">
        <v>119</v>
      </c>
      <c r="C281" s="147" t="s">
        <v>317</v>
      </c>
      <c r="E281" s="600">
        <f>7.8/1000</f>
        <v>7.7999999999999996E-3</v>
      </c>
      <c r="F281" s="143" t="s">
        <v>1049</v>
      </c>
      <c r="H281" s="958">
        <v>969</v>
      </c>
      <c r="I281" s="950" t="s">
        <v>1566</v>
      </c>
    </row>
    <row r="282" spans="1:9" ht="13">
      <c r="A282" s="148" t="str">
        <f t="shared" si="10"/>
        <v>CanadaManitoba</v>
      </c>
      <c r="B282" s="148" t="s">
        <v>119</v>
      </c>
      <c r="C282" s="147" t="s">
        <v>321</v>
      </c>
      <c r="E282" s="601">
        <f>1.2/1000</f>
        <v>1.1999999999999999E-3</v>
      </c>
      <c r="F282" s="143" t="s">
        <v>1050</v>
      </c>
      <c r="H282" s="958">
        <v>970</v>
      </c>
      <c r="I282" s="950" t="s">
        <v>1566</v>
      </c>
    </row>
    <row r="283" spans="1:9" ht="13">
      <c r="A283" s="148" t="str">
        <f t="shared" si="10"/>
        <v>CanadaLabrador</v>
      </c>
      <c r="B283" s="148" t="s">
        <v>119</v>
      </c>
      <c r="C283" s="147" t="s">
        <v>410</v>
      </c>
      <c r="E283" s="601">
        <f>25/1000</f>
        <v>2.5000000000000001E-2</v>
      </c>
      <c r="F283" s="143" t="s">
        <v>1051</v>
      </c>
      <c r="H283" s="958">
        <v>971</v>
      </c>
      <c r="I283" s="950" t="s">
        <v>1566</v>
      </c>
    </row>
    <row r="284" spans="1:9" ht="13">
      <c r="A284" s="148" t="str">
        <f t="shared" si="10"/>
        <v>CanadaNew Brunswick</v>
      </c>
      <c r="B284" s="148" t="s">
        <v>119</v>
      </c>
      <c r="C284" s="147" t="s">
        <v>412</v>
      </c>
      <c r="E284" s="601">
        <f>300/1000</f>
        <v>0.3</v>
      </c>
      <c r="F284" s="143" t="s">
        <v>1052</v>
      </c>
      <c r="H284" s="958">
        <v>975</v>
      </c>
      <c r="I284" s="950" t="s">
        <v>1566</v>
      </c>
    </row>
    <row r="285" spans="1:9" ht="13">
      <c r="A285" s="148" t="str">
        <f t="shared" si="10"/>
        <v>CanadaNewfoundland</v>
      </c>
      <c r="B285" s="148" t="s">
        <v>119</v>
      </c>
      <c r="C285" s="147" t="s">
        <v>322</v>
      </c>
      <c r="E285" s="601">
        <f>25/1000</f>
        <v>2.5000000000000001E-2</v>
      </c>
      <c r="F285" s="143" t="s">
        <v>1051</v>
      </c>
      <c r="H285" s="958">
        <v>976</v>
      </c>
      <c r="I285" s="950" t="s">
        <v>1566</v>
      </c>
    </row>
    <row r="286" spans="1:9" ht="13">
      <c r="A286" s="148" t="str">
        <f t="shared" si="10"/>
        <v>CanadaNova Scotia</v>
      </c>
      <c r="B286" s="148" t="s">
        <v>119</v>
      </c>
      <c r="C286" s="147" t="s">
        <v>385</v>
      </c>
      <c r="E286" s="602">
        <f>680/1000</f>
        <v>0.68</v>
      </c>
      <c r="F286" s="143" t="s">
        <v>1053</v>
      </c>
      <c r="H286" s="958">
        <v>977</v>
      </c>
      <c r="I286" s="950" t="s">
        <v>1566</v>
      </c>
    </row>
    <row r="287" spans="1:9" ht="13">
      <c r="A287" s="148" t="str">
        <f t="shared" si="10"/>
        <v>CanadaOntario</v>
      </c>
      <c r="B287" s="148" t="s">
        <v>119</v>
      </c>
      <c r="C287" s="147" t="s">
        <v>320</v>
      </c>
      <c r="E287" s="601">
        <f>28/1000</f>
        <v>2.8000000000000001E-2</v>
      </c>
      <c r="F287" s="143" t="s">
        <v>1054</v>
      </c>
      <c r="H287" s="958">
        <v>978</v>
      </c>
      <c r="I287" s="950" t="s">
        <v>1566</v>
      </c>
    </row>
    <row r="288" spans="1:9" ht="26">
      <c r="A288" s="148" t="str">
        <f t="shared" si="10"/>
        <v>CanadaPrince Edward Island</v>
      </c>
      <c r="B288" s="148" t="s">
        <v>119</v>
      </c>
      <c r="C288" s="147" t="s">
        <v>411</v>
      </c>
      <c r="E288" s="601">
        <f>300/1000</f>
        <v>0.3</v>
      </c>
      <c r="F288" s="143" t="s">
        <v>1055</v>
      </c>
      <c r="H288" s="958">
        <v>979</v>
      </c>
      <c r="I288" s="950" t="s">
        <v>1566</v>
      </c>
    </row>
    <row r="289" spans="1:9" ht="13">
      <c r="A289" s="148" t="str">
        <f t="shared" si="10"/>
        <v>CanadaQuebec</v>
      </c>
      <c r="B289" s="148" t="s">
        <v>119</v>
      </c>
      <c r="C289" s="147" t="s">
        <v>384</v>
      </c>
      <c r="E289" s="601">
        <f>1.9/1000</f>
        <v>1.9E-3</v>
      </c>
      <c r="F289" s="143" t="s">
        <v>1056</v>
      </c>
      <c r="H289" s="958">
        <v>981</v>
      </c>
      <c r="I289" s="950" t="s">
        <v>1566</v>
      </c>
    </row>
    <row r="290" spans="1:9" ht="13">
      <c r="A290" s="148" t="str">
        <f t="shared" si="10"/>
        <v>CanadaSaskatchewan</v>
      </c>
      <c r="B290" s="148" t="s">
        <v>119</v>
      </c>
      <c r="C290" s="147" t="s">
        <v>319</v>
      </c>
      <c r="E290" s="601">
        <f>620/1000</f>
        <v>0.62</v>
      </c>
      <c r="F290" s="143" t="s">
        <v>1057</v>
      </c>
      <c r="H290" s="958">
        <v>982</v>
      </c>
      <c r="I290" s="950" t="s">
        <v>1566</v>
      </c>
    </row>
    <row r="291" spans="1:9" ht="13">
      <c r="A291" s="148" t="str">
        <f t="shared" si="10"/>
        <v>CanadaYukon</v>
      </c>
      <c r="B291" s="148" t="s">
        <v>119</v>
      </c>
      <c r="C291" s="147" t="s">
        <v>413</v>
      </c>
      <c r="E291" s="601">
        <f>110/1000</f>
        <v>0.11</v>
      </c>
      <c r="F291" s="143" t="s">
        <v>1058</v>
      </c>
      <c r="H291" s="958">
        <v>983</v>
      </c>
      <c r="I291" s="950" t="s">
        <v>1566</v>
      </c>
    </row>
    <row r="292" spans="1:9" ht="26">
      <c r="A292" s="148" t="str">
        <f t="shared" ref="A292:A303" si="12">CONCATENATE(B292,C292)</f>
        <v>CanadaNorthwest Territories</v>
      </c>
      <c r="B292" s="148" t="s">
        <v>119</v>
      </c>
      <c r="C292" s="147" t="s">
        <v>414</v>
      </c>
      <c r="E292" s="601">
        <f>180/1000</f>
        <v>0.18</v>
      </c>
      <c r="F292" s="143" t="s">
        <v>1059</v>
      </c>
      <c r="H292" s="958">
        <v>984</v>
      </c>
      <c r="I292" s="950" t="s">
        <v>1566</v>
      </c>
    </row>
    <row r="293" spans="1:9" ht="13">
      <c r="A293" s="603" t="str">
        <f t="shared" si="12"/>
        <v>CanadaNunavut</v>
      </c>
      <c r="B293" s="603" t="s">
        <v>119</v>
      </c>
      <c r="C293" s="604" t="s">
        <v>415</v>
      </c>
      <c r="E293" s="605">
        <f>800/1000</f>
        <v>0.8</v>
      </c>
      <c r="F293" s="143" t="s">
        <v>1059</v>
      </c>
      <c r="H293" s="958">
        <v>985</v>
      </c>
      <c r="I293" s="950" t="s">
        <v>1566</v>
      </c>
    </row>
    <row r="294" spans="1:9" ht="26">
      <c r="A294" s="606" t="str">
        <f t="shared" si="12"/>
        <v>AustraliaNew South Wales</v>
      </c>
      <c r="B294" s="606" t="s">
        <v>104</v>
      </c>
      <c r="C294" s="607" t="s">
        <v>323</v>
      </c>
      <c r="D294" s="601"/>
      <c r="E294" s="601">
        <v>0.79</v>
      </c>
      <c r="F294" s="1" t="s">
        <v>1064</v>
      </c>
      <c r="H294" s="958">
        <v>986</v>
      </c>
      <c r="I294" s="950" t="s">
        <v>1566</v>
      </c>
    </row>
    <row r="295" spans="1:9" ht="26">
      <c r="A295" s="606" t="str">
        <f t="shared" si="12"/>
        <v>AustraliaAustralian Capital Teritory</v>
      </c>
      <c r="B295" s="608" t="s">
        <v>104</v>
      </c>
      <c r="C295" s="607" t="s">
        <v>324</v>
      </c>
      <c r="D295" s="601"/>
      <c r="E295" s="601">
        <v>0.79</v>
      </c>
      <c r="F295" t="s">
        <v>1064</v>
      </c>
      <c r="H295" s="958">
        <v>987</v>
      </c>
      <c r="I295" s="950" t="s">
        <v>1566</v>
      </c>
    </row>
    <row r="296" spans="1:9" ht="13">
      <c r="A296" s="606" t="str">
        <f t="shared" si="12"/>
        <v>AustraliaVictoria</v>
      </c>
      <c r="B296" s="608" t="s">
        <v>104</v>
      </c>
      <c r="C296" s="607" t="s">
        <v>325</v>
      </c>
      <c r="D296" s="601"/>
      <c r="E296" s="601">
        <v>0.96</v>
      </c>
      <c r="F296" t="s">
        <v>1064</v>
      </c>
      <c r="H296" s="958">
        <v>988</v>
      </c>
      <c r="I296" s="950" t="s">
        <v>1566</v>
      </c>
    </row>
    <row r="297" spans="1:9" ht="13">
      <c r="A297" s="606" t="str">
        <f t="shared" si="12"/>
        <v>AustraliaQueensland</v>
      </c>
      <c r="B297" s="608" t="s">
        <v>104</v>
      </c>
      <c r="C297" s="607" t="s">
        <v>326</v>
      </c>
      <c r="D297" s="601"/>
      <c r="E297" s="601">
        <v>0.8</v>
      </c>
      <c r="F297" t="s">
        <v>1064</v>
      </c>
      <c r="H297" s="958">
        <v>1001</v>
      </c>
      <c r="I297" s="950" t="s">
        <v>1562</v>
      </c>
    </row>
    <row r="298" spans="1:9" ht="13">
      <c r="A298" s="606" t="str">
        <f t="shared" si="12"/>
        <v>AustraliaSouth Australia</v>
      </c>
      <c r="B298" s="608" t="s">
        <v>104</v>
      </c>
      <c r="C298" s="607" t="s">
        <v>327</v>
      </c>
      <c r="D298" s="601"/>
      <c r="E298" s="601">
        <v>0.35</v>
      </c>
      <c r="F298" t="s">
        <v>1064</v>
      </c>
      <c r="H298" s="958">
        <v>1002</v>
      </c>
      <c r="I298" s="950" t="s">
        <v>1562</v>
      </c>
    </row>
    <row r="299" spans="1:9" ht="65">
      <c r="A299" s="606" t="str">
        <f t="shared" si="12"/>
        <v>AustraliaSouth West Interconnected System (SWIS) in Western Australia</v>
      </c>
      <c r="B299" s="608" t="s">
        <v>104</v>
      </c>
      <c r="C299" s="607" t="s">
        <v>1060</v>
      </c>
      <c r="D299" s="601"/>
      <c r="E299" s="601">
        <v>0.68</v>
      </c>
      <c r="F299" t="s">
        <v>1064</v>
      </c>
      <c r="H299" s="958">
        <v>1003</v>
      </c>
      <c r="I299" s="950" t="s">
        <v>1562</v>
      </c>
    </row>
    <row r="300" spans="1:9" ht="12.5">
      <c r="A300" s="606" t="str">
        <f t="shared" si="12"/>
        <v>AustraliaNorth Western Interconnected System (NWIS) in Western Australia</v>
      </c>
      <c r="B300" s="608" t="s">
        <v>104</v>
      </c>
      <c r="C300" s="601" t="s">
        <v>1061</v>
      </c>
      <c r="D300" s="601"/>
      <c r="E300" s="601">
        <v>0.57999999999999996</v>
      </c>
      <c r="F300" t="s">
        <v>1064</v>
      </c>
      <c r="H300" s="958">
        <v>1004</v>
      </c>
      <c r="I300" s="950" t="s">
        <v>1562</v>
      </c>
    </row>
    <row r="301" spans="1:9" ht="12.5">
      <c r="A301" s="606" t="str">
        <f t="shared" si="12"/>
        <v>AustraliaDarwin Katherine Interconnected System (DKIS) in the Northern Territory</v>
      </c>
      <c r="B301" s="608" t="s">
        <v>104</v>
      </c>
      <c r="C301" s="601" t="s">
        <v>1062</v>
      </c>
      <c r="D301" s="601"/>
      <c r="E301" s="601">
        <v>0.54</v>
      </c>
      <c r="F301" t="s">
        <v>1064</v>
      </c>
      <c r="H301" s="958">
        <v>1005</v>
      </c>
      <c r="I301" s="950" t="s">
        <v>1562</v>
      </c>
    </row>
    <row r="302" spans="1:9" ht="12.5">
      <c r="A302" s="606" t="str">
        <f t="shared" si="12"/>
        <v>AustraliaTasmania</v>
      </c>
      <c r="B302" s="608" t="s">
        <v>104</v>
      </c>
      <c r="C302" s="601" t="s">
        <v>1063</v>
      </c>
      <c r="D302" s="601"/>
      <c r="E302" s="601">
        <v>0.16</v>
      </c>
      <c r="F302" t="s">
        <v>1064</v>
      </c>
      <c r="H302" s="958">
        <v>1007</v>
      </c>
      <c r="I302" s="950" t="s">
        <v>1562</v>
      </c>
    </row>
    <row r="303" spans="1:9" ht="12.5">
      <c r="A303" s="606" t="str">
        <f t="shared" si="12"/>
        <v>AustraliaNorthern Territory</v>
      </c>
      <c r="B303" s="608" t="s">
        <v>104</v>
      </c>
      <c r="C303" s="601" t="s">
        <v>330</v>
      </c>
      <c r="D303" s="601"/>
      <c r="E303" s="601">
        <v>0.56999999999999995</v>
      </c>
      <c r="F303" t="s">
        <v>1064</v>
      </c>
      <c r="H303" s="958">
        <v>1008</v>
      </c>
      <c r="I303" s="950" t="s">
        <v>1562</v>
      </c>
    </row>
    <row r="304" spans="1:9" ht="12.5">
      <c r="H304" s="958">
        <v>1009</v>
      </c>
      <c r="I304" s="950" t="s">
        <v>1562</v>
      </c>
    </row>
    <row r="305" spans="8:9" ht="12.5">
      <c r="H305" s="958">
        <v>1010</v>
      </c>
      <c r="I305" s="950" t="s">
        <v>1562</v>
      </c>
    </row>
    <row r="306" spans="8:9" ht="12.5">
      <c r="H306" s="958">
        <v>1011</v>
      </c>
      <c r="I306" s="950" t="s">
        <v>1562</v>
      </c>
    </row>
    <row r="307" spans="8:9" ht="12.5">
      <c r="H307" s="958">
        <v>1012</v>
      </c>
      <c r="I307" s="950" t="s">
        <v>1562</v>
      </c>
    </row>
    <row r="308" spans="8:9" ht="12.5">
      <c r="H308" s="958">
        <v>1013</v>
      </c>
      <c r="I308" s="950" t="s">
        <v>1562</v>
      </c>
    </row>
    <row r="309" spans="8:9" ht="12.5">
      <c r="H309" s="958">
        <v>1014</v>
      </c>
      <c r="I309" s="950" t="s">
        <v>1562</v>
      </c>
    </row>
    <row r="310" spans="8:9" ht="12.5">
      <c r="H310" s="958">
        <v>1020</v>
      </c>
      <c r="I310" s="950" t="s">
        <v>1562</v>
      </c>
    </row>
    <row r="311" spans="8:9" ht="12.5">
      <c r="H311" s="958">
        <v>1021</v>
      </c>
      <c r="I311" s="950" t="s">
        <v>1562</v>
      </c>
    </row>
    <row r="312" spans="8:9" ht="12.5">
      <c r="H312" s="958">
        <v>1022</v>
      </c>
      <c r="I312" s="950" t="s">
        <v>1562</v>
      </c>
    </row>
    <row r="313" spans="8:9" ht="12.5">
      <c r="H313" s="958">
        <v>1026</v>
      </c>
      <c r="I313" s="950" t="s">
        <v>1562</v>
      </c>
    </row>
    <row r="314" spans="8:9" ht="12.5">
      <c r="H314" s="958">
        <v>1027</v>
      </c>
      <c r="I314" s="950" t="s">
        <v>1562</v>
      </c>
    </row>
    <row r="315" spans="8:9" ht="12.5">
      <c r="H315" s="958">
        <v>1028</v>
      </c>
      <c r="I315" s="950" t="s">
        <v>1562</v>
      </c>
    </row>
    <row r="316" spans="8:9" ht="12.5">
      <c r="H316" s="958">
        <v>1029</v>
      </c>
      <c r="I316" s="950" t="s">
        <v>1562</v>
      </c>
    </row>
    <row r="317" spans="8:9" ht="12.5">
      <c r="H317" s="958">
        <v>1030</v>
      </c>
      <c r="I317" s="950" t="s">
        <v>1562</v>
      </c>
    </row>
    <row r="318" spans="8:9" ht="12.5">
      <c r="H318" s="958">
        <v>1031</v>
      </c>
      <c r="I318" s="950" t="s">
        <v>1562</v>
      </c>
    </row>
    <row r="319" spans="8:9" ht="12.5">
      <c r="H319" s="958">
        <v>1032</v>
      </c>
      <c r="I319" s="950" t="s">
        <v>1562</v>
      </c>
    </row>
    <row r="320" spans="8:9" ht="12.5">
      <c r="H320" s="958">
        <v>1033</v>
      </c>
      <c r="I320" s="950" t="s">
        <v>1562</v>
      </c>
    </row>
    <row r="321" spans="8:9" ht="12.5">
      <c r="H321" s="958">
        <v>1034</v>
      </c>
      <c r="I321" s="950" t="s">
        <v>1562</v>
      </c>
    </row>
    <row r="322" spans="8:9" ht="12.5">
      <c r="H322" s="958">
        <v>1035</v>
      </c>
      <c r="I322" s="950" t="s">
        <v>1562</v>
      </c>
    </row>
    <row r="323" spans="8:9" ht="12.5">
      <c r="H323" s="958">
        <v>1036</v>
      </c>
      <c r="I323" s="950" t="s">
        <v>1562</v>
      </c>
    </row>
    <row r="324" spans="8:9" ht="12.5">
      <c r="H324" s="958">
        <v>1037</v>
      </c>
      <c r="I324" s="950" t="s">
        <v>1562</v>
      </c>
    </row>
    <row r="325" spans="8:9" ht="12.5">
      <c r="H325" s="958">
        <v>1038</v>
      </c>
      <c r="I325" s="950" t="s">
        <v>1562</v>
      </c>
    </row>
    <row r="326" spans="8:9" ht="12.5">
      <c r="H326" s="958">
        <v>1039</v>
      </c>
      <c r="I326" s="950" t="s">
        <v>1562</v>
      </c>
    </row>
    <row r="327" spans="8:9" ht="12.5">
      <c r="H327" s="958">
        <v>1040</v>
      </c>
      <c r="I327" s="950" t="s">
        <v>1562</v>
      </c>
    </row>
    <row r="328" spans="8:9" ht="12.5">
      <c r="H328" s="958">
        <v>1041</v>
      </c>
      <c r="I328" s="950" t="s">
        <v>1562</v>
      </c>
    </row>
    <row r="329" spans="8:9" ht="12.5">
      <c r="H329" s="958">
        <v>1050</v>
      </c>
      <c r="I329" s="950" t="s">
        <v>1562</v>
      </c>
    </row>
    <row r="330" spans="8:9" ht="12.5">
      <c r="H330" s="958">
        <v>1053</v>
      </c>
      <c r="I330" s="950" t="s">
        <v>1562</v>
      </c>
    </row>
    <row r="331" spans="8:9" ht="12.5">
      <c r="H331" s="958">
        <v>1054</v>
      </c>
      <c r="I331" s="950" t="s">
        <v>1562</v>
      </c>
    </row>
    <row r="332" spans="8:9" ht="12.5">
      <c r="H332" s="958">
        <v>1056</v>
      </c>
      <c r="I332" s="950" t="s">
        <v>1562</v>
      </c>
    </row>
    <row r="333" spans="8:9" ht="12.5">
      <c r="H333" s="958">
        <v>1057</v>
      </c>
      <c r="I333" s="950" t="s">
        <v>1562</v>
      </c>
    </row>
    <row r="334" spans="8:9" ht="12.5">
      <c r="H334" s="958">
        <v>1059</v>
      </c>
      <c r="I334" s="950" t="s">
        <v>1562</v>
      </c>
    </row>
    <row r="335" spans="8:9" ht="12.5">
      <c r="H335" s="958">
        <v>1060</v>
      </c>
      <c r="I335" s="950" t="s">
        <v>1562</v>
      </c>
    </row>
    <row r="336" spans="8:9" ht="12.5">
      <c r="H336" s="958">
        <v>1061</v>
      </c>
      <c r="I336" s="950" t="s">
        <v>1562</v>
      </c>
    </row>
    <row r="337" spans="8:9" ht="12.5">
      <c r="H337" s="958">
        <v>1062</v>
      </c>
      <c r="I337" s="950" t="s">
        <v>1562</v>
      </c>
    </row>
    <row r="338" spans="8:9" ht="12.5">
      <c r="H338" s="958">
        <v>1063</v>
      </c>
      <c r="I338" s="950" t="s">
        <v>1562</v>
      </c>
    </row>
    <row r="339" spans="8:9" ht="12.5">
      <c r="H339" s="958">
        <v>1066</v>
      </c>
      <c r="I339" s="950" t="s">
        <v>1562</v>
      </c>
    </row>
    <row r="340" spans="8:9" ht="12.5">
      <c r="H340" s="958">
        <v>1068</v>
      </c>
      <c r="I340" s="950" t="s">
        <v>1562</v>
      </c>
    </row>
    <row r="341" spans="8:9" ht="12.5">
      <c r="H341" s="958">
        <v>1069</v>
      </c>
      <c r="I341" s="950" t="s">
        <v>1562</v>
      </c>
    </row>
    <row r="342" spans="8:9" ht="12.5">
      <c r="H342" s="958">
        <v>1070</v>
      </c>
      <c r="I342" s="950" t="s">
        <v>1562</v>
      </c>
    </row>
    <row r="343" spans="8:9" ht="12.5">
      <c r="H343" s="958">
        <v>1071</v>
      </c>
      <c r="I343" s="950" t="s">
        <v>1562</v>
      </c>
    </row>
    <row r="344" spans="8:9" ht="12.5">
      <c r="H344" s="958">
        <v>1072</v>
      </c>
      <c r="I344" s="950" t="s">
        <v>1562</v>
      </c>
    </row>
    <row r="345" spans="8:9" ht="12.5">
      <c r="H345" s="958">
        <v>1073</v>
      </c>
      <c r="I345" s="950" t="s">
        <v>1562</v>
      </c>
    </row>
    <row r="346" spans="8:9" ht="12.5">
      <c r="H346" s="958">
        <v>1074</v>
      </c>
      <c r="I346" s="950" t="s">
        <v>1562</v>
      </c>
    </row>
    <row r="347" spans="8:9" ht="12.5">
      <c r="H347" s="958">
        <v>1075</v>
      </c>
      <c r="I347" s="950" t="s">
        <v>1562</v>
      </c>
    </row>
    <row r="348" spans="8:9" ht="12.5">
      <c r="H348" s="958">
        <v>1077</v>
      </c>
      <c r="I348" s="950" t="s">
        <v>1562</v>
      </c>
    </row>
    <row r="349" spans="8:9" ht="12.5">
      <c r="H349" s="958">
        <v>1079</v>
      </c>
      <c r="I349" s="950" t="s">
        <v>1562</v>
      </c>
    </row>
    <row r="350" spans="8:9" ht="12.5">
      <c r="H350" s="958">
        <v>1080</v>
      </c>
      <c r="I350" s="950" t="s">
        <v>1562</v>
      </c>
    </row>
    <row r="351" spans="8:9" ht="12.5">
      <c r="H351" s="958">
        <v>1081</v>
      </c>
      <c r="I351" s="950" t="s">
        <v>1562</v>
      </c>
    </row>
    <row r="352" spans="8:9" ht="12.5">
      <c r="H352" s="958">
        <v>1082</v>
      </c>
      <c r="I352" s="950" t="s">
        <v>1562</v>
      </c>
    </row>
    <row r="353" spans="8:9" ht="12.5">
      <c r="H353" s="958">
        <v>1083</v>
      </c>
      <c r="I353" s="950" t="s">
        <v>1562</v>
      </c>
    </row>
    <row r="354" spans="8:9" ht="12.5">
      <c r="H354" s="958">
        <v>1084</v>
      </c>
      <c r="I354" s="950" t="s">
        <v>1562</v>
      </c>
    </row>
    <row r="355" spans="8:9" ht="12.5">
      <c r="H355" s="958">
        <v>1085</v>
      </c>
      <c r="I355" s="950" t="s">
        <v>1562</v>
      </c>
    </row>
    <row r="356" spans="8:9" ht="12.5">
      <c r="H356" s="958">
        <v>1086</v>
      </c>
      <c r="I356" s="950" t="s">
        <v>1562</v>
      </c>
    </row>
    <row r="357" spans="8:9" ht="12.5">
      <c r="H357" s="958">
        <v>1088</v>
      </c>
      <c r="I357" s="950" t="s">
        <v>1562</v>
      </c>
    </row>
    <row r="358" spans="8:9" ht="12.5">
      <c r="H358" s="958">
        <v>1089</v>
      </c>
      <c r="I358" s="950" t="s">
        <v>1562</v>
      </c>
    </row>
    <row r="359" spans="8:9" ht="12.5">
      <c r="H359" s="958">
        <v>1090</v>
      </c>
      <c r="I359" s="950" t="s">
        <v>1562</v>
      </c>
    </row>
    <row r="360" spans="8:9" ht="12.5">
      <c r="H360" s="958">
        <v>1092</v>
      </c>
      <c r="I360" s="950" t="s">
        <v>1562</v>
      </c>
    </row>
    <row r="361" spans="8:9" ht="12.5">
      <c r="H361" s="958">
        <v>1093</v>
      </c>
      <c r="I361" s="950" t="s">
        <v>1562</v>
      </c>
    </row>
    <row r="362" spans="8:9" ht="12.5">
      <c r="H362" s="958">
        <v>1094</v>
      </c>
      <c r="I362" s="950" t="s">
        <v>1562</v>
      </c>
    </row>
    <row r="363" spans="8:9" ht="12.5">
      <c r="H363" s="958">
        <v>1095</v>
      </c>
      <c r="I363" s="950" t="s">
        <v>1562</v>
      </c>
    </row>
    <row r="364" spans="8:9" ht="12.5">
      <c r="H364" s="958">
        <v>1096</v>
      </c>
      <c r="I364" s="950" t="s">
        <v>1562</v>
      </c>
    </row>
    <row r="365" spans="8:9" ht="12.5">
      <c r="H365" s="958">
        <v>1097</v>
      </c>
      <c r="I365" s="950" t="s">
        <v>1562</v>
      </c>
    </row>
    <row r="366" spans="8:9" ht="12.5">
      <c r="H366" s="958">
        <v>1098</v>
      </c>
      <c r="I366" s="950" t="s">
        <v>1562</v>
      </c>
    </row>
    <row r="367" spans="8:9" ht="12.5">
      <c r="H367" s="958">
        <v>1101</v>
      </c>
      <c r="I367" s="950" t="s">
        <v>1562</v>
      </c>
    </row>
    <row r="368" spans="8:9" ht="12.5">
      <c r="H368" s="958">
        <v>1102</v>
      </c>
      <c r="I368" s="950" t="s">
        <v>1562</v>
      </c>
    </row>
    <row r="369" spans="8:9" ht="12.5">
      <c r="H369" s="958">
        <v>1103</v>
      </c>
      <c r="I369" s="950" t="s">
        <v>1562</v>
      </c>
    </row>
    <row r="370" spans="8:9" ht="12.5">
      <c r="H370" s="958">
        <v>1104</v>
      </c>
      <c r="I370" s="950" t="s">
        <v>1562</v>
      </c>
    </row>
    <row r="371" spans="8:9" ht="12.5">
      <c r="H371" s="958">
        <v>1105</v>
      </c>
      <c r="I371" s="950" t="s">
        <v>1562</v>
      </c>
    </row>
    <row r="372" spans="8:9" ht="12.5">
      <c r="H372" s="958">
        <v>1106</v>
      </c>
      <c r="I372" s="950" t="s">
        <v>1562</v>
      </c>
    </row>
    <row r="373" spans="8:9" ht="12.5">
      <c r="H373" s="958">
        <v>1107</v>
      </c>
      <c r="I373" s="950" t="s">
        <v>1562</v>
      </c>
    </row>
    <row r="374" spans="8:9" ht="12.5">
      <c r="H374" s="958">
        <v>1108</v>
      </c>
      <c r="I374" s="950" t="s">
        <v>1562</v>
      </c>
    </row>
    <row r="375" spans="8:9" ht="12.5">
      <c r="H375" s="958">
        <v>1109</v>
      </c>
      <c r="I375" s="950" t="s">
        <v>1562</v>
      </c>
    </row>
    <row r="376" spans="8:9" ht="12.5">
      <c r="H376" s="958">
        <v>1111</v>
      </c>
      <c r="I376" s="950" t="s">
        <v>1562</v>
      </c>
    </row>
    <row r="377" spans="8:9" ht="12.5">
      <c r="H377" s="958">
        <v>1115</v>
      </c>
      <c r="I377" s="950" t="s">
        <v>1562</v>
      </c>
    </row>
    <row r="378" spans="8:9" ht="12.5">
      <c r="H378" s="958">
        <v>1116</v>
      </c>
      <c r="I378" s="950" t="s">
        <v>1562</v>
      </c>
    </row>
    <row r="379" spans="8:9" ht="12.5">
      <c r="H379" s="958">
        <v>1118</v>
      </c>
      <c r="I379" s="950" t="s">
        <v>1562</v>
      </c>
    </row>
    <row r="380" spans="8:9" ht="12.5">
      <c r="H380" s="958">
        <v>1119</v>
      </c>
      <c r="I380" s="950" t="s">
        <v>1562</v>
      </c>
    </row>
    <row r="381" spans="8:9" ht="12.5">
      <c r="H381" s="958">
        <v>1128</v>
      </c>
      <c r="I381" s="950" t="s">
        <v>1562</v>
      </c>
    </row>
    <row r="382" spans="8:9" ht="12.5">
      <c r="H382" s="958">
        <v>1129</v>
      </c>
      <c r="I382" s="950" t="s">
        <v>1562</v>
      </c>
    </row>
    <row r="383" spans="8:9" ht="12.5">
      <c r="H383" s="958">
        <v>1138</v>
      </c>
      <c r="I383" s="950" t="s">
        <v>1562</v>
      </c>
    </row>
    <row r="384" spans="8:9" ht="12.5">
      <c r="H384" s="958">
        <v>1139</v>
      </c>
      <c r="I384" s="950" t="s">
        <v>1562</v>
      </c>
    </row>
    <row r="385" spans="8:9" ht="12.5">
      <c r="H385" s="958">
        <v>1144</v>
      </c>
      <c r="I385" s="950" t="s">
        <v>1562</v>
      </c>
    </row>
    <row r="386" spans="8:9" ht="12.5">
      <c r="H386" s="958">
        <v>1151</v>
      </c>
      <c r="I386" s="950" t="s">
        <v>1562</v>
      </c>
    </row>
    <row r="387" spans="8:9" ht="12.5">
      <c r="H387" s="958">
        <v>1152</v>
      </c>
      <c r="I387" s="950" t="s">
        <v>1562</v>
      </c>
    </row>
    <row r="388" spans="8:9" ht="12.5">
      <c r="H388" s="958">
        <v>1199</v>
      </c>
      <c r="I388" s="950" t="s">
        <v>1562</v>
      </c>
    </row>
    <row r="389" spans="8:9" ht="12.5">
      <c r="H389" s="958">
        <v>1201</v>
      </c>
      <c r="I389" s="950" t="s">
        <v>1562</v>
      </c>
    </row>
    <row r="390" spans="8:9" ht="12.5">
      <c r="H390" s="958">
        <v>1202</v>
      </c>
      <c r="I390" s="950" t="s">
        <v>1562</v>
      </c>
    </row>
    <row r="391" spans="8:9" ht="12.5">
      <c r="H391" s="958">
        <v>1203</v>
      </c>
      <c r="I391" s="950" t="s">
        <v>1562</v>
      </c>
    </row>
    <row r="392" spans="8:9" ht="12.5">
      <c r="H392" s="958">
        <v>1220</v>
      </c>
      <c r="I392" s="950" t="s">
        <v>1562</v>
      </c>
    </row>
    <row r="393" spans="8:9" ht="12.5">
      <c r="H393" s="958">
        <v>1222</v>
      </c>
      <c r="I393" s="950" t="s">
        <v>1562</v>
      </c>
    </row>
    <row r="394" spans="8:9" ht="12.5">
      <c r="H394" s="958">
        <v>1223</v>
      </c>
      <c r="I394" s="950" t="s">
        <v>1562</v>
      </c>
    </row>
    <row r="395" spans="8:9" ht="12.5">
      <c r="H395" s="958">
        <v>1224</v>
      </c>
      <c r="I395" s="950" t="s">
        <v>1562</v>
      </c>
    </row>
    <row r="396" spans="8:9" ht="12.5">
      <c r="H396" s="958">
        <v>1225</v>
      </c>
      <c r="I396" s="950" t="s">
        <v>1562</v>
      </c>
    </row>
    <row r="397" spans="8:9" ht="12.5">
      <c r="H397" s="958">
        <v>1226</v>
      </c>
      <c r="I397" s="950" t="s">
        <v>1562</v>
      </c>
    </row>
    <row r="398" spans="8:9" ht="12.5">
      <c r="H398" s="958">
        <v>1227</v>
      </c>
      <c r="I398" s="950" t="s">
        <v>1562</v>
      </c>
    </row>
    <row r="399" spans="8:9" ht="12.5">
      <c r="H399" s="958">
        <v>1229</v>
      </c>
      <c r="I399" s="950" t="s">
        <v>1562</v>
      </c>
    </row>
    <row r="400" spans="8:9" ht="12.5">
      <c r="H400" s="958">
        <v>1230</v>
      </c>
      <c r="I400" s="950" t="s">
        <v>1562</v>
      </c>
    </row>
    <row r="401" spans="8:9" ht="12.5">
      <c r="H401" s="958">
        <v>1235</v>
      </c>
      <c r="I401" s="950" t="s">
        <v>1562</v>
      </c>
    </row>
    <row r="402" spans="8:9" ht="12.5">
      <c r="H402" s="958">
        <v>1236</v>
      </c>
      <c r="I402" s="950" t="s">
        <v>1562</v>
      </c>
    </row>
    <row r="403" spans="8:9" ht="12.5">
      <c r="H403" s="958">
        <v>1237</v>
      </c>
      <c r="I403" s="950" t="s">
        <v>1562</v>
      </c>
    </row>
    <row r="404" spans="8:9" ht="12.5">
      <c r="H404" s="958">
        <v>1238</v>
      </c>
      <c r="I404" s="950" t="s">
        <v>1562</v>
      </c>
    </row>
    <row r="405" spans="8:9" ht="12.5">
      <c r="H405" s="958">
        <v>1240</v>
      </c>
      <c r="I405" s="950" t="s">
        <v>1562</v>
      </c>
    </row>
    <row r="406" spans="8:9" ht="12.5">
      <c r="H406" s="958">
        <v>1242</v>
      </c>
      <c r="I406" s="950" t="s">
        <v>1562</v>
      </c>
    </row>
    <row r="407" spans="8:9" ht="12.5">
      <c r="H407" s="958">
        <v>1243</v>
      </c>
      <c r="I407" s="950" t="s">
        <v>1562</v>
      </c>
    </row>
    <row r="408" spans="8:9" ht="12.5">
      <c r="H408" s="958">
        <v>1244</v>
      </c>
      <c r="I408" s="950" t="s">
        <v>1562</v>
      </c>
    </row>
    <row r="409" spans="8:9" ht="12.5">
      <c r="H409" s="958">
        <v>1245</v>
      </c>
      <c r="I409" s="950" t="s">
        <v>1562</v>
      </c>
    </row>
    <row r="410" spans="8:9" ht="12.5">
      <c r="H410" s="958">
        <v>1247</v>
      </c>
      <c r="I410" s="950" t="s">
        <v>1562</v>
      </c>
    </row>
    <row r="411" spans="8:9" ht="12.5">
      <c r="H411" s="958">
        <v>1252</v>
      </c>
      <c r="I411" s="950" t="s">
        <v>1562</v>
      </c>
    </row>
    <row r="412" spans="8:9" ht="12.5">
      <c r="H412" s="958">
        <v>1253</v>
      </c>
      <c r="I412" s="950" t="s">
        <v>1562</v>
      </c>
    </row>
    <row r="413" spans="8:9" ht="12.5">
      <c r="H413" s="958">
        <v>1254</v>
      </c>
      <c r="I413" s="950" t="s">
        <v>1562</v>
      </c>
    </row>
    <row r="414" spans="8:9" ht="12.5">
      <c r="H414" s="958">
        <v>1255</v>
      </c>
      <c r="I414" s="950" t="s">
        <v>1562</v>
      </c>
    </row>
    <row r="415" spans="8:9" ht="12.5">
      <c r="H415" s="958">
        <v>1256</v>
      </c>
      <c r="I415" s="950" t="s">
        <v>1562</v>
      </c>
    </row>
    <row r="416" spans="8:9" ht="12.5">
      <c r="H416" s="958">
        <v>1257</v>
      </c>
      <c r="I416" s="950" t="s">
        <v>1562</v>
      </c>
    </row>
    <row r="417" spans="8:9" ht="12.5">
      <c r="H417" s="958">
        <v>1258</v>
      </c>
      <c r="I417" s="950" t="s">
        <v>1562</v>
      </c>
    </row>
    <row r="418" spans="8:9" ht="12.5">
      <c r="H418" s="958">
        <v>1259</v>
      </c>
      <c r="I418" s="950" t="s">
        <v>1562</v>
      </c>
    </row>
    <row r="419" spans="8:9" ht="12.5">
      <c r="H419" s="958">
        <v>1260</v>
      </c>
      <c r="I419" s="950" t="s">
        <v>1562</v>
      </c>
    </row>
    <row r="420" spans="8:9" ht="12.5">
      <c r="H420" s="958">
        <v>1262</v>
      </c>
      <c r="I420" s="950" t="s">
        <v>1562</v>
      </c>
    </row>
    <row r="421" spans="8:9" ht="12.5">
      <c r="H421" s="958">
        <v>1263</v>
      </c>
      <c r="I421" s="950" t="s">
        <v>1562</v>
      </c>
    </row>
    <row r="422" spans="8:9" ht="12.5">
      <c r="H422" s="958">
        <v>1264</v>
      </c>
      <c r="I422" s="950" t="s">
        <v>1562</v>
      </c>
    </row>
    <row r="423" spans="8:9" ht="12.5">
      <c r="H423" s="958">
        <v>1266</v>
      </c>
      <c r="I423" s="950" t="s">
        <v>1562</v>
      </c>
    </row>
    <row r="424" spans="8:9" ht="12.5">
      <c r="H424" s="958">
        <v>1267</v>
      </c>
      <c r="I424" s="950" t="s">
        <v>1562</v>
      </c>
    </row>
    <row r="425" spans="8:9" ht="12.5">
      <c r="H425" s="958">
        <v>1270</v>
      </c>
      <c r="I425" s="950" t="s">
        <v>1562</v>
      </c>
    </row>
    <row r="426" spans="8:9" ht="12.5">
      <c r="H426" s="958">
        <v>1301</v>
      </c>
      <c r="I426" s="950" t="s">
        <v>1562</v>
      </c>
    </row>
    <row r="427" spans="8:9" ht="12.5">
      <c r="H427" s="958">
        <v>1302</v>
      </c>
      <c r="I427" s="950" t="s">
        <v>1562</v>
      </c>
    </row>
    <row r="428" spans="8:9" ht="12.5">
      <c r="H428" s="958">
        <v>1330</v>
      </c>
      <c r="I428" s="950" t="s">
        <v>1562</v>
      </c>
    </row>
    <row r="429" spans="8:9" ht="12.5">
      <c r="H429" s="958">
        <v>1331</v>
      </c>
      <c r="I429" s="950" t="s">
        <v>1562</v>
      </c>
    </row>
    <row r="430" spans="8:9" ht="12.5">
      <c r="H430" s="958">
        <v>1337</v>
      </c>
      <c r="I430" s="950" t="s">
        <v>1562</v>
      </c>
    </row>
    <row r="431" spans="8:9" ht="12.5">
      <c r="H431" s="958">
        <v>1338</v>
      </c>
      <c r="I431" s="950" t="s">
        <v>1562</v>
      </c>
    </row>
    <row r="432" spans="8:9" ht="12.5">
      <c r="H432" s="958">
        <v>1339</v>
      </c>
      <c r="I432" s="950" t="s">
        <v>1562</v>
      </c>
    </row>
    <row r="433" spans="8:9" ht="12.5">
      <c r="H433" s="958">
        <v>1340</v>
      </c>
      <c r="I433" s="950" t="s">
        <v>1562</v>
      </c>
    </row>
    <row r="434" spans="8:9" ht="12.5">
      <c r="H434" s="958">
        <v>1341</v>
      </c>
      <c r="I434" s="950" t="s">
        <v>1562</v>
      </c>
    </row>
    <row r="435" spans="8:9" ht="12.5">
      <c r="H435" s="958">
        <v>1342</v>
      </c>
      <c r="I435" s="950" t="s">
        <v>1562</v>
      </c>
    </row>
    <row r="436" spans="8:9" ht="12.5">
      <c r="H436" s="958">
        <v>1343</v>
      </c>
      <c r="I436" s="950" t="s">
        <v>1562</v>
      </c>
    </row>
    <row r="437" spans="8:9" ht="12.5">
      <c r="H437" s="958">
        <v>1344</v>
      </c>
      <c r="I437" s="950" t="s">
        <v>1562</v>
      </c>
    </row>
    <row r="438" spans="8:9" ht="12.5">
      <c r="H438" s="958">
        <v>1346</v>
      </c>
      <c r="I438" s="950" t="s">
        <v>1562</v>
      </c>
    </row>
    <row r="439" spans="8:9" ht="12.5">
      <c r="H439" s="958">
        <v>1347</v>
      </c>
      <c r="I439" s="950" t="s">
        <v>1562</v>
      </c>
    </row>
    <row r="440" spans="8:9" ht="12.5">
      <c r="H440" s="958">
        <v>1349</v>
      </c>
      <c r="I440" s="950" t="s">
        <v>1562</v>
      </c>
    </row>
    <row r="441" spans="8:9" ht="12.5">
      <c r="H441" s="958">
        <v>1350</v>
      </c>
      <c r="I441" s="950" t="s">
        <v>1562</v>
      </c>
    </row>
    <row r="442" spans="8:9" ht="12.5">
      <c r="H442" s="958">
        <v>1351</v>
      </c>
      <c r="I442" s="950" t="s">
        <v>1562</v>
      </c>
    </row>
    <row r="443" spans="8:9" ht="12.5">
      <c r="H443" s="958">
        <v>1354</v>
      </c>
      <c r="I443" s="950" t="s">
        <v>1562</v>
      </c>
    </row>
    <row r="444" spans="8:9" ht="12.5">
      <c r="H444" s="958">
        <v>1355</v>
      </c>
      <c r="I444" s="950" t="s">
        <v>1562</v>
      </c>
    </row>
    <row r="445" spans="8:9" ht="12.5">
      <c r="H445" s="958">
        <v>1360</v>
      </c>
      <c r="I445" s="950" t="s">
        <v>1562</v>
      </c>
    </row>
    <row r="446" spans="8:9" ht="12.5">
      <c r="H446" s="958">
        <v>1364</v>
      </c>
      <c r="I446" s="950" t="s">
        <v>1562</v>
      </c>
    </row>
    <row r="447" spans="8:9" ht="12.5">
      <c r="H447" s="958">
        <v>1366</v>
      </c>
      <c r="I447" s="950" t="s">
        <v>1562</v>
      </c>
    </row>
    <row r="448" spans="8:9" ht="12.5">
      <c r="H448" s="958">
        <v>1367</v>
      </c>
      <c r="I448" s="950" t="s">
        <v>1562</v>
      </c>
    </row>
    <row r="449" spans="8:9" ht="12.5">
      <c r="H449" s="958">
        <v>1368</v>
      </c>
      <c r="I449" s="950" t="s">
        <v>1562</v>
      </c>
    </row>
    <row r="450" spans="8:9" ht="12.5">
      <c r="H450" s="958">
        <v>1370</v>
      </c>
      <c r="I450" s="950" t="s">
        <v>1562</v>
      </c>
    </row>
    <row r="451" spans="8:9" ht="12.5">
      <c r="H451" s="958">
        <v>1373</v>
      </c>
      <c r="I451" s="950" t="s">
        <v>1562</v>
      </c>
    </row>
    <row r="452" spans="8:9" ht="12.5">
      <c r="H452" s="958">
        <v>1375</v>
      </c>
      <c r="I452" s="950" t="s">
        <v>1562</v>
      </c>
    </row>
    <row r="453" spans="8:9" ht="12.5">
      <c r="H453" s="958">
        <v>1376</v>
      </c>
      <c r="I453" s="950" t="s">
        <v>1562</v>
      </c>
    </row>
    <row r="454" spans="8:9" ht="12.5">
      <c r="H454" s="958">
        <v>1378</v>
      </c>
      <c r="I454" s="950" t="s">
        <v>1562</v>
      </c>
    </row>
    <row r="455" spans="8:9" ht="12.5">
      <c r="H455" s="958">
        <v>1379</v>
      </c>
      <c r="I455" s="950" t="s">
        <v>1562</v>
      </c>
    </row>
    <row r="456" spans="8:9" ht="12.5">
      <c r="H456" s="958">
        <v>1380</v>
      </c>
      <c r="I456" s="950" t="s">
        <v>1562</v>
      </c>
    </row>
    <row r="457" spans="8:9" ht="12.5">
      <c r="H457" s="958">
        <v>1420</v>
      </c>
      <c r="I457" s="950" t="s">
        <v>1562</v>
      </c>
    </row>
    <row r="458" spans="8:9" ht="12.5">
      <c r="H458" s="958">
        <v>1430</v>
      </c>
      <c r="I458" s="950" t="s">
        <v>1562</v>
      </c>
    </row>
    <row r="459" spans="8:9" ht="12.5">
      <c r="H459" s="958">
        <v>1431</v>
      </c>
      <c r="I459" s="950" t="s">
        <v>1562</v>
      </c>
    </row>
    <row r="460" spans="8:9" ht="12.5">
      <c r="H460" s="958">
        <v>1432</v>
      </c>
      <c r="I460" s="950" t="s">
        <v>1562</v>
      </c>
    </row>
    <row r="461" spans="8:9" ht="12.5">
      <c r="H461" s="958">
        <v>1434</v>
      </c>
      <c r="I461" s="950" t="s">
        <v>1562</v>
      </c>
    </row>
    <row r="462" spans="8:9" ht="12.5">
      <c r="H462" s="958">
        <v>1436</v>
      </c>
      <c r="I462" s="950" t="s">
        <v>1562</v>
      </c>
    </row>
    <row r="463" spans="8:9" ht="12.5">
      <c r="H463" s="958">
        <v>1438</v>
      </c>
      <c r="I463" s="950" t="s">
        <v>1562</v>
      </c>
    </row>
    <row r="464" spans="8:9" ht="12.5">
      <c r="H464" s="958">
        <v>1440</v>
      </c>
      <c r="I464" s="950" t="s">
        <v>1562</v>
      </c>
    </row>
    <row r="465" spans="8:9" ht="12.5">
      <c r="H465" s="958">
        <v>1441</v>
      </c>
      <c r="I465" s="950" t="s">
        <v>1562</v>
      </c>
    </row>
    <row r="466" spans="8:9" ht="12.5">
      <c r="H466" s="958">
        <v>1450</v>
      </c>
      <c r="I466" s="950" t="s">
        <v>1562</v>
      </c>
    </row>
    <row r="467" spans="8:9" ht="12.5">
      <c r="H467" s="958">
        <v>1451</v>
      </c>
      <c r="I467" s="950" t="s">
        <v>1562</v>
      </c>
    </row>
    <row r="468" spans="8:9" ht="12.5">
      <c r="H468" s="958">
        <v>1452</v>
      </c>
      <c r="I468" s="950" t="s">
        <v>1562</v>
      </c>
    </row>
    <row r="469" spans="8:9" ht="12.5">
      <c r="H469" s="958">
        <v>1453</v>
      </c>
      <c r="I469" s="950" t="s">
        <v>1562</v>
      </c>
    </row>
    <row r="470" spans="8:9" ht="12.5">
      <c r="H470" s="958">
        <v>1460</v>
      </c>
      <c r="I470" s="950" t="s">
        <v>1562</v>
      </c>
    </row>
    <row r="471" spans="8:9" ht="12.5">
      <c r="H471" s="958">
        <v>1462</v>
      </c>
      <c r="I471" s="950" t="s">
        <v>1562</v>
      </c>
    </row>
    <row r="472" spans="8:9" ht="12.5">
      <c r="H472" s="958">
        <v>1463</v>
      </c>
      <c r="I472" s="950" t="s">
        <v>1562</v>
      </c>
    </row>
    <row r="473" spans="8:9" ht="12.5">
      <c r="H473" s="958">
        <v>1464</v>
      </c>
      <c r="I473" s="950" t="s">
        <v>1562</v>
      </c>
    </row>
    <row r="474" spans="8:9" ht="12.5">
      <c r="H474" s="958">
        <v>1467</v>
      </c>
      <c r="I474" s="950" t="s">
        <v>1562</v>
      </c>
    </row>
    <row r="475" spans="8:9" ht="12.5">
      <c r="H475" s="958">
        <v>1468</v>
      </c>
      <c r="I475" s="950" t="s">
        <v>1562</v>
      </c>
    </row>
    <row r="476" spans="8:9" ht="12.5">
      <c r="H476" s="958">
        <v>1469</v>
      </c>
      <c r="I476" s="950" t="s">
        <v>1562</v>
      </c>
    </row>
    <row r="477" spans="8:9" ht="12.5">
      <c r="H477" s="958">
        <v>1470</v>
      </c>
      <c r="I477" s="950" t="s">
        <v>1562</v>
      </c>
    </row>
    <row r="478" spans="8:9" ht="12.5">
      <c r="H478" s="958">
        <v>1471</v>
      </c>
      <c r="I478" s="950" t="s">
        <v>1562</v>
      </c>
    </row>
    <row r="479" spans="8:9" ht="12.5">
      <c r="H479" s="958">
        <v>1472</v>
      </c>
      <c r="I479" s="950" t="s">
        <v>1562</v>
      </c>
    </row>
    <row r="480" spans="8:9" ht="12.5">
      <c r="H480" s="958">
        <v>1473</v>
      </c>
      <c r="I480" s="950" t="s">
        <v>1562</v>
      </c>
    </row>
    <row r="481" spans="8:9" ht="12.5">
      <c r="H481" s="958">
        <v>1474</v>
      </c>
      <c r="I481" s="950" t="s">
        <v>1562</v>
      </c>
    </row>
    <row r="482" spans="8:9" ht="12.5">
      <c r="H482" s="958">
        <v>1475</v>
      </c>
      <c r="I482" s="950" t="s">
        <v>1562</v>
      </c>
    </row>
    <row r="483" spans="8:9" ht="12.5">
      <c r="H483" s="958">
        <v>1477</v>
      </c>
      <c r="I483" s="950" t="s">
        <v>1562</v>
      </c>
    </row>
    <row r="484" spans="8:9" ht="12.5">
      <c r="H484" s="958">
        <v>1501</v>
      </c>
      <c r="I484" s="950" t="s">
        <v>1562</v>
      </c>
    </row>
    <row r="485" spans="8:9" ht="12.5">
      <c r="H485" s="958">
        <v>1503</v>
      </c>
      <c r="I485" s="950" t="s">
        <v>1562</v>
      </c>
    </row>
    <row r="486" spans="8:9" ht="12.5">
      <c r="H486" s="958">
        <v>1504</v>
      </c>
      <c r="I486" s="950" t="s">
        <v>1562</v>
      </c>
    </row>
    <row r="487" spans="8:9" ht="12.5">
      <c r="H487" s="958">
        <v>1505</v>
      </c>
      <c r="I487" s="950" t="s">
        <v>1562</v>
      </c>
    </row>
    <row r="488" spans="8:9" ht="12.5">
      <c r="H488" s="958">
        <v>1506</v>
      </c>
      <c r="I488" s="950" t="s">
        <v>1562</v>
      </c>
    </row>
    <row r="489" spans="8:9" ht="12.5">
      <c r="H489" s="958">
        <v>1507</v>
      </c>
      <c r="I489" s="950" t="s">
        <v>1562</v>
      </c>
    </row>
    <row r="490" spans="8:9" ht="12.5">
      <c r="H490" s="958">
        <v>1508</v>
      </c>
      <c r="I490" s="950" t="s">
        <v>1562</v>
      </c>
    </row>
    <row r="491" spans="8:9" ht="12.5">
      <c r="H491" s="958">
        <v>1509</v>
      </c>
      <c r="I491" s="950" t="s">
        <v>1562</v>
      </c>
    </row>
    <row r="492" spans="8:9" ht="12.5">
      <c r="H492" s="958">
        <v>1510</v>
      </c>
      <c r="I492" s="950" t="s">
        <v>1562</v>
      </c>
    </row>
    <row r="493" spans="8:9" ht="12.5">
      <c r="H493" s="958">
        <v>1515</v>
      </c>
      <c r="I493" s="950" t="s">
        <v>1562</v>
      </c>
    </row>
    <row r="494" spans="8:9" ht="12.5">
      <c r="H494" s="958">
        <v>1516</v>
      </c>
      <c r="I494" s="950" t="s">
        <v>1562</v>
      </c>
    </row>
    <row r="495" spans="8:9" ht="12.5">
      <c r="H495" s="958">
        <v>1517</v>
      </c>
      <c r="I495" s="950" t="s">
        <v>1562</v>
      </c>
    </row>
    <row r="496" spans="8:9" ht="12.5">
      <c r="H496" s="958">
        <v>1518</v>
      </c>
      <c r="I496" s="950" t="s">
        <v>1562</v>
      </c>
    </row>
    <row r="497" spans="8:9" ht="12.5">
      <c r="H497" s="958">
        <v>1519</v>
      </c>
      <c r="I497" s="950" t="s">
        <v>1562</v>
      </c>
    </row>
    <row r="498" spans="8:9" ht="12.5">
      <c r="H498" s="958">
        <v>1520</v>
      </c>
      <c r="I498" s="950" t="s">
        <v>1562</v>
      </c>
    </row>
    <row r="499" spans="8:9" ht="12.5">
      <c r="H499" s="958">
        <v>1521</v>
      </c>
      <c r="I499" s="950" t="s">
        <v>1562</v>
      </c>
    </row>
    <row r="500" spans="8:9" ht="12.5">
      <c r="H500" s="958">
        <v>1522</v>
      </c>
      <c r="I500" s="950" t="s">
        <v>1562</v>
      </c>
    </row>
    <row r="501" spans="8:9" ht="12.5">
      <c r="H501" s="958">
        <v>1523</v>
      </c>
      <c r="I501" s="950" t="s">
        <v>1562</v>
      </c>
    </row>
    <row r="502" spans="8:9" ht="12.5">
      <c r="H502" s="958">
        <v>1524</v>
      </c>
      <c r="I502" s="950" t="s">
        <v>1562</v>
      </c>
    </row>
    <row r="503" spans="8:9" ht="12.5">
      <c r="H503" s="958">
        <v>1525</v>
      </c>
      <c r="I503" s="950" t="s">
        <v>1562</v>
      </c>
    </row>
    <row r="504" spans="8:9" ht="12.5">
      <c r="H504" s="958">
        <v>1526</v>
      </c>
      <c r="I504" s="950" t="s">
        <v>1562</v>
      </c>
    </row>
    <row r="505" spans="8:9" ht="12.5">
      <c r="H505" s="958">
        <v>1527</v>
      </c>
      <c r="I505" s="950" t="s">
        <v>1562</v>
      </c>
    </row>
    <row r="506" spans="8:9" ht="12.5">
      <c r="H506" s="958">
        <v>1529</v>
      </c>
      <c r="I506" s="950" t="s">
        <v>1562</v>
      </c>
    </row>
    <row r="507" spans="8:9" ht="12.5">
      <c r="H507" s="958">
        <v>1531</v>
      </c>
      <c r="I507" s="950" t="s">
        <v>1562</v>
      </c>
    </row>
    <row r="508" spans="8:9" ht="12.5">
      <c r="H508" s="958">
        <v>1532</v>
      </c>
      <c r="I508" s="950" t="s">
        <v>1562</v>
      </c>
    </row>
    <row r="509" spans="8:9" ht="12.5">
      <c r="H509" s="958">
        <v>1534</v>
      </c>
      <c r="I509" s="950" t="s">
        <v>1562</v>
      </c>
    </row>
    <row r="510" spans="8:9" ht="12.5">
      <c r="H510" s="958">
        <v>1535</v>
      </c>
      <c r="I510" s="950" t="s">
        <v>1562</v>
      </c>
    </row>
    <row r="511" spans="8:9" ht="12.5">
      <c r="H511" s="958">
        <v>1536</v>
      </c>
      <c r="I511" s="950" t="s">
        <v>1562</v>
      </c>
    </row>
    <row r="512" spans="8:9" ht="12.5">
      <c r="H512" s="958">
        <v>1537</v>
      </c>
      <c r="I512" s="950" t="s">
        <v>1562</v>
      </c>
    </row>
    <row r="513" spans="8:9" ht="12.5">
      <c r="H513" s="958">
        <v>1538</v>
      </c>
      <c r="I513" s="950" t="s">
        <v>1562</v>
      </c>
    </row>
    <row r="514" spans="8:9" ht="12.5">
      <c r="H514" s="958">
        <v>1540</v>
      </c>
      <c r="I514" s="950" t="s">
        <v>1562</v>
      </c>
    </row>
    <row r="515" spans="8:9" ht="12.5">
      <c r="H515" s="958">
        <v>1541</v>
      </c>
      <c r="I515" s="950" t="s">
        <v>1562</v>
      </c>
    </row>
    <row r="516" spans="8:9" ht="12.5">
      <c r="H516" s="958">
        <v>1542</v>
      </c>
      <c r="I516" s="950" t="s">
        <v>1562</v>
      </c>
    </row>
    <row r="517" spans="8:9" ht="12.5">
      <c r="H517" s="958">
        <v>1543</v>
      </c>
      <c r="I517" s="950" t="s">
        <v>1562</v>
      </c>
    </row>
    <row r="518" spans="8:9" ht="12.5">
      <c r="H518" s="958">
        <v>1545</v>
      </c>
      <c r="I518" s="950" t="s">
        <v>1562</v>
      </c>
    </row>
    <row r="519" spans="8:9" ht="12.5">
      <c r="H519" s="958">
        <v>1546</v>
      </c>
      <c r="I519" s="950" t="s">
        <v>1562</v>
      </c>
    </row>
    <row r="520" spans="8:9" ht="12.5">
      <c r="H520" s="958">
        <v>1550</v>
      </c>
      <c r="I520" s="950" t="s">
        <v>1562</v>
      </c>
    </row>
    <row r="521" spans="8:9" ht="12.5">
      <c r="H521" s="958">
        <v>1560</v>
      </c>
      <c r="I521" s="950" t="s">
        <v>1562</v>
      </c>
    </row>
    <row r="522" spans="8:9" ht="12.5">
      <c r="H522" s="958">
        <v>1561</v>
      </c>
      <c r="I522" s="950" t="s">
        <v>1562</v>
      </c>
    </row>
    <row r="523" spans="8:9" ht="12.5">
      <c r="H523" s="958">
        <v>1562</v>
      </c>
      <c r="I523" s="950" t="s">
        <v>1562</v>
      </c>
    </row>
    <row r="524" spans="8:9" ht="12.5">
      <c r="H524" s="958">
        <v>1564</v>
      </c>
      <c r="I524" s="950" t="s">
        <v>1562</v>
      </c>
    </row>
    <row r="525" spans="8:9" ht="12.5">
      <c r="H525" s="958">
        <v>1566</v>
      </c>
      <c r="I525" s="950" t="s">
        <v>1562</v>
      </c>
    </row>
    <row r="526" spans="8:9" ht="12.5">
      <c r="H526" s="958">
        <v>1568</v>
      </c>
      <c r="I526" s="950" t="s">
        <v>1562</v>
      </c>
    </row>
    <row r="527" spans="8:9" ht="12.5">
      <c r="H527" s="958">
        <v>1569</v>
      </c>
      <c r="I527" s="950" t="s">
        <v>1562</v>
      </c>
    </row>
    <row r="528" spans="8:9" ht="12.5">
      <c r="H528" s="958">
        <v>1570</v>
      </c>
      <c r="I528" s="950" t="s">
        <v>1562</v>
      </c>
    </row>
    <row r="529" spans="8:9" ht="12.5">
      <c r="H529" s="958">
        <v>1571</v>
      </c>
      <c r="I529" s="950" t="s">
        <v>1562</v>
      </c>
    </row>
    <row r="530" spans="8:9" ht="12.5">
      <c r="H530" s="958">
        <v>1580</v>
      </c>
      <c r="I530" s="950" t="s">
        <v>1562</v>
      </c>
    </row>
    <row r="531" spans="8:9" ht="12.5">
      <c r="H531" s="958">
        <v>1581</v>
      </c>
      <c r="I531" s="950" t="s">
        <v>1562</v>
      </c>
    </row>
    <row r="532" spans="8:9" ht="12.5">
      <c r="H532" s="958">
        <v>1582</v>
      </c>
      <c r="I532" s="950" t="s">
        <v>1562</v>
      </c>
    </row>
    <row r="533" spans="8:9" ht="12.5">
      <c r="H533" s="958">
        <v>1583</v>
      </c>
      <c r="I533" s="950" t="s">
        <v>1562</v>
      </c>
    </row>
    <row r="534" spans="8:9" ht="12.5">
      <c r="H534" s="958">
        <v>1585</v>
      </c>
      <c r="I534" s="950" t="s">
        <v>1562</v>
      </c>
    </row>
    <row r="535" spans="8:9" ht="12.5">
      <c r="H535" s="958">
        <v>1586</v>
      </c>
      <c r="I535" s="950" t="s">
        <v>1562</v>
      </c>
    </row>
    <row r="536" spans="8:9" ht="12.5">
      <c r="H536" s="958">
        <v>1588</v>
      </c>
      <c r="I536" s="950" t="s">
        <v>1562</v>
      </c>
    </row>
    <row r="537" spans="8:9" ht="12.5">
      <c r="H537" s="958">
        <v>1590</v>
      </c>
      <c r="I537" s="950" t="s">
        <v>1562</v>
      </c>
    </row>
    <row r="538" spans="8:9" ht="12.5">
      <c r="H538" s="958">
        <v>1601</v>
      </c>
      <c r="I538" s="950" t="s">
        <v>1562</v>
      </c>
    </row>
    <row r="539" spans="8:9" ht="12.5">
      <c r="H539" s="958">
        <v>1602</v>
      </c>
      <c r="I539" s="950" t="s">
        <v>1562</v>
      </c>
    </row>
    <row r="540" spans="8:9" ht="12.5">
      <c r="H540" s="958">
        <v>1603</v>
      </c>
      <c r="I540" s="950" t="s">
        <v>1562</v>
      </c>
    </row>
    <row r="541" spans="8:9" ht="12.5">
      <c r="H541" s="958">
        <v>1604</v>
      </c>
      <c r="I541" s="950" t="s">
        <v>1562</v>
      </c>
    </row>
    <row r="542" spans="8:9" ht="12.5">
      <c r="H542" s="958">
        <v>1605</v>
      </c>
      <c r="I542" s="950" t="s">
        <v>1562</v>
      </c>
    </row>
    <row r="543" spans="8:9" ht="12.5">
      <c r="H543" s="958">
        <v>1606</v>
      </c>
      <c r="I543" s="950" t="s">
        <v>1562</v>
      </c>
    </row>
    <row r="544" spans="8:9" ht="12.5">
      <c r="H544" s="958">
        <v>1607</v>
      </c>
      <c r="I544" s="950" t="s">
        <v>1562</v>
      </c>
    </row>
    <row r="545" spans="8:9" ht="12.5">
      <c r="H545" s="958">
        <v>1608</v>
      </c>
      <c r="I545" s="950" t="s">
        <v>1562</v>
      </c>
    </row>
    <row r="546" spans="8:9" ht="12.5">
      <c r="H546" s="958">
        <v>1609</v>
      </c>
      <c r="I546" s="950" t="s">
        <v>1562</v>
      </c>
    </row>
    <row r="547" spans="8:9" ht="12.5">
      <c r="H547" s="958">
        <v>1610</v>
      </c>
      <c r="I547" s="950" t="s">
        <v>1562</v>
      </c>
    </row>
    <row r="548" spans="8:9" ht="12.5">
      <c r="H548" s="958">
        <v>1611</v>
      </c>
      <c r="I548" s="950" t="s">
        <v>1562</v>
      </c>
    </row>
    <row r="549" spans="8:9" ht="12.5">
      <c r="H549" s="958">
        <v>1612</v>
      </c>
      <c r="I549" s="950" t="s">
        <v>1562</v>
      </c>
    </row>
    <row r="550" spans="8:9" ht="12.5">
      <c r="H550" s="958">
        <v>1613</v>
      </c>
      <c r="I550" s="950" t="s">
        <v>1562</v>
      </c>
    </row>
    <row r="551" spans="8:9" ht="12.5">
      <c r="H551" s="958">
        <v>1614</v>
      </c>
      <c r="I551" s="950" t="s">
        <v>1562</v>
      </c>
    </row>
    <row r="552" spans="8:9" ht="12.5">
      <c r="H552" s="958">
        <v>1615</v>
      </c>
      <c r="I552" s="950" t="s">
        <v>1562</v>
      </c>
    </row>
    <row r="553" spans="8:9" ht="12.5">
      <c r="H553" s="958">
        <v>1653</v>
      </c>
      <c r="I553" s="950" t="s">
        <v>1562</v>
      </c>
    </row>
    <row r="554" spans="8:9" ht="12.5">
      <c r="H554" s="958">
        <v>1654</v>
      </c>
      <c r="I554" s="950" t="s">
        <v>1562</v>
      </c>
    </row>
    <row r="555" spans="8:9" ht="12.5">
      <c r="H555" s="958">
        <v>1655</v>
      </c>
      <c r="I555" s="950" t="s">
        <v>1562</v>
      </c>
    </row>
    <row r="556" spans="8:9" ht="12.5">
      <c r="H556" s="958">
        <v>1701</v>
      </c>
      <c r="I556" s="950" t="s">
        <v>1562</v>
      </c>
    </row>
    <row r="557" spans="8:9" ht="12.5">
      <c r="H557" s="958">
        <v>1702</v>
      </c>
      <c r="I557" s="950" t="s">
        <v>1562</v>
      </c>
    </row>
    <row r="558" spans="8:9" ht="12.5">
      <c r="H558" s="958">
        <v>1703</v>
      </c>
      <c r="I558" s="950" t="s">
        <v>1562</v>
      </c>
    </row>
    <row r="559" spans="8:9" ht="12.5">
      <c r="H559" s="958">
        <v>1704</v>
      </c>
      <c r="I559" s="950" t="s">
        <v>1562</v>
      </c>
    </row>
    <row r="560" spans="8:9" ht="12.5">
      <c r="H560" s="958">
        <v>1705</v>
      </c>
      <c r="I560" s="950" t="s">
        <v>1562</v>
      </c>
    </row>
    <row r="561" spans="8:9" ht="12.5">
      <c r="H561" s="958">
        <v>1718</v>
      </c>
      <c r="I561" s="950" t="s">
        <v>1562</v>
      </c>
    </row>
    <row r="562" spans="8:9" ht="12.5">
      <c r="H562" s="958">
        <v>1719</v>
      </c>
      <c r="I562" s="950" t="s">
        <v>1562</v>
      </c>
    </row>
    <row r="563" spans="8:9" ht="12.5">
      <c r="H563" s="958">
        <v>1720</v>
      </c>
      <c r="I563" s="950" t="s">
        <v>1562</v>
      </c>
    </row>
    <row r="564" spans="8:9" ht="12.5">
      <c r="H564" s="958">
        <v>1721</v>
      </c>
      <c r="I564" s="950" t="s">
        <v>1562</v>
      </c>
    </row>
    <row r="565" spans="8:9" ht="12.5">
      <c r="H565" s="958">
        <v>1730</v>
      </c>
      <c r="I565" s="950" t="s">
        <v>1562</v>
      </c>
    </row>
    <row r="566" spans="8:9" ht="12.5">
      <c r="H566" s="958">
        <v>1731</v>
      </c>
      <c r="I566" s="950" t="s">
        <v>1562</v>
      </c>
    </row>
    <row r="567" spans="8:9" ht="12.5">
      <c r="H567" s="958">
        <v>1740</v>
      </c>
      <c r="I567" s="950" t="s">
        <v>1562</v>
      </c>
    </row>
    <row r="568" spans="8:9" ht="12.5">
      <c r="H568" s="958">
        <v>1741</v>
      </c>
      <c r="I568" s="950" t="s">
        <v>1562</v>
      </c>
    </row>
    <row r="569" spans="8:9" ht="12.5">
      <c r="H569" s="958">
        <v>1742</v>
      </c>
      <c r="I569" s="950" t="s">
        <v>1562</v>
      </c>
    </row>
    <row r="570" spans="8:9" ht="12.5">
      <c r="H570" s="958">
        <v>1745</v>
      </c>
      <c r="I570" s="950" t="s">
        <v>1562</v>
      </c>
    </row>
    <row r="571" spans="8:9" ht="12.5">
      <c r="H571" s="958">
        <v>1746</v>
      </c>
      <c r="I571" s="950" t="s">
        <v>1562</v>
      </c>
    </row>
    <row r="572" spans="8:9" ht="12.5">
      <c r="H572" s="958">
        <v>1747</v>
      </c>
      <c r="I572" s="950" t="s">
        <v>1562</v>
      </c>
    </row>
    <row r="573" spans="8:9" ht="12.5">
      <c r="H573" s="958">
        <v>1748</v>
      </c>
      <c r="I573" s="950" t="s">
        <v>1562</v>
      </c>
    </row>
    <row r="574" spans="8:9" ht="12.5">
      <c r="H574" s="958">
        <v>1749</v>
      </c>
      <c r="I574" s="950" t="s">
        <v>1562</v>
      </c>
    </row>
    <row r="575" spans="8:9" ht="12.5">
      <c r="H575" s="958">
        <v>1752</v>
      </c>
      <c r="I575" s="950" t="s">
        <v>1562</v>
      </c>
    </row>
    <row r="576" spans="8:9" ht="12.5">
      <c r="H576" s="958">
        <v>1754</v>
      </c>
      <c r="I576" s="950" t="s">
        <v>1562</v>
      </c>
    </row>
    <row r="577" spans="8:9" ht="12.5">
      <c r="H577" s="958">
        <v>1756</v>
      </c>
      <c r="I577" s="950" t="s">
        <v>1562</v>
      </c>
    </row>
    <row r="578" spans="8:9" ht="12.5">
      <c r="H578" s="958">
        <v>1757</v>
      </c>
      <c r="I578" s="950" t="s">
        <v>1562</v>
      </c>
    </row>
    <row r="579" spans="8:9" ht="12.5">
      <c r="H579" s="958">
        <v>1760</v>
      </c>
      <c r="I579" s="950" t="s">
        <v>1562</v>
      </c>
    </row>
    <row r="580" spans="8:9" ht="12.5">
      <c r="H580" s="958">
        <v>1770</v>
      </c>
      <c r="I580" s="950" t="s">
        <v>1562</v>
      </c>
    </row>
    <row r="581" spans="8:9" ht="12.5">
      <c r="H581" s="958">
        <v>1772</v>
      </c>
      <c r="I581" s="950" t="s">
        <v>1562</v>
      </c>
    </row>
    <row r="582" spans="8:9" ht="12.5">
      <c r="H582" s="958">
        <v>1773</v>
      </c>
      <c r="I582" s="950" t="s">
        <v>1562</v>
      </c>
    </row>
    <row r="583" spans="8:9" ht="12.5">
      <c r="H583" s="958">
        <v>1775</v>
      </c>
      <c r="I583" s="950" t="s">
        <v>1562</v>
      </c>
    </row>
    <row r="584" spans="8:9" ht="12.5">
      <c r="H584" s="958">
        <v>1776</v>
      </c>
      <c r="I584" s="950" t="s">
        <v>1562</v>
      </c>
    </row>
    <row r="585" spans="8:9" ht="12.5">
      <c r="H585" s="958">
        <v>1778</v>
      </c>
      <c r="I585" s="950" t="s">
        <v>1562</v>
      </c>
    </row>
    <row r="586" spans="8:9" ht="12.5">
      <c r="H586" s="958">
        <v>1784</v>
      </c>
      <c r="I586" s="950" t="s">
        <v>1562</v>
      </c>
    </row>
    <row r="587" spans="8:9" ht="12.5">
      <c r="H587" s="958">
        <v>1801</v>
      </c>
      <c r="I587" s="950" t="s">
        <v>1562</v>
      </c>
    </row>
    <row r="588" spans="8:9" ht="12.5">
      <c r="H588" s="958">
        <v>1803</v>
      </c>
      <c r="I588" s="950" t="s">
        <v>1562</v>
      </c>
    </row>
    <row r="589" spans="8:9" ht="12.5">
      <c r="H589" s="958">
        <v>1805</v>
      </c>
      <c r="I589" s="950" t="s">
        <v>1562</v>
      </c>
    </row>
    <row r="590" spans="8:9" ht="12.5">
      <c r="H590" s="958">
        <v>1807</v>
      </c>
      <c r="I590" s="950" t="s">
        <v>1562</v>
      </c>
    </row>
    <row r="591" spans="8:9" ht="12.5">
      <c r="H591" s="958">
        <v>1810</v>
      </c>
      <c r="I591" s="950" t="s">
        <v>1562</v>
      </c>
    </row>
    <row r="592" spans="8:9" ht="12.5">
      <c r="H592" s="958">
        <v>1812</v>
      </c>
      <c r="I592" s="950" t="s">
        <v>1562</v>
      </c>
    </row>
    <row r="593" spans="8:9" ht="12.5">
      <c r="H593" s="958">
        <v>1813</v>
      </c>
      <c r="I593" s="950" t="s">
        <v>1562</v>
      </c>
    </row>
    <row r="594" spans="8:9" ht="12.5">
      <c r="H594" s="958">
        <v>1815</v>
      </c>
      <c r="I594" s="950" t="s">
        <v>1562</v>
      </c>
    </row>
    <row r="595" spans="8:9" ht="12.5">
      <c r="H595" s="958">
        <v>1821</v>
      </c>
      <c r="I595" s="950" t="s">
        <v>1562</v>
      </c>
    </row>
    <row r="596" spans="8:9" ht="12.5">
      <c r="H596" s="958">
        <v>1822</v>
      </c>
      <c r="I596" s="950" t="s">
        <v>1562</v>
      </c>
    </row>
    <row r="597" spans="8:9" ht="12.5">
      <c r="H597" s="958">
        <v>1824</v>
      </c>
      <c r="I597" s="950" t="s">
        <v>1562</v>
      </c>
    </row>
    <row r="598" spans="8:9" ht="12.5">
      <c r="H598" s="958">
        <v>1826</v>
      </c>
      <c r="I598" s="950" t="s">
        <v>1562</v>
      </c>
    </row>
    <row r="599" spans="8:9" ht="12.5">
      <c r="H599" s="958">
        <v>1827</v>
      </c>
      <c r="I599" s="950" t="s">
        <v>1562</v>
      </c>
    </row>
    <row r="600" spans="8:9" ht="12.5">
      <c r="H600" s="958">
        <v>1830</v>
      </c>
      <c r="I600" s="950" t="s">
        <v>1562</v>
      </c>
    </row>
    <row r="601" spans="8:9" ht="12.5">
      <c r="H601" s="958">
        <v>1831</v>
      </c>
      <c r="I601" s="950" t="s">
        <v>1562</v>
      </c>
    </row>
    <row r="602" spans="8:9" ht="12.5">
      <c r="H602" s="958">
        <v>1832</v>
      </c>
      <c r="I602" s="950" t="s">
        <v>1562</v>
      </c>
    </row>
    <row r="603" spans="8:9" ht="12.5">
      <c r="H603" s="958">
        <v>1833</v>
      </c>
      <c r="I603" s="950" t="s">
        <v>1562</v>
      </c>
    </row>
    <row r="604" spans="8:9" ht="12.5">
      <c r="H604" s="958">
        <v>1834</v>
      </c>
      <c r="I604" s="950" t="s">
        <v>1562</v>
      </c>
    </row>
    <row r="605" spans="8:9" ht="12.5">
      <c r="H605" s="958">
        <v>1835</v>
      </c>
      <c r="I605" s="950" t="s">
        <v>1562</v>
      </c>
    </row>
    <row r="606" spans="8:9" ht="12.5">
      <c r="H606" s="958">
        <v>1840</v>
      </c>
      <c r="I606" s="950" t="s">
        <v>1562</v>
      </c>
    </row>
    <row r="607" spans="8:9" ht="12.5">
      <c r="H607" s="958">
        <v>1841</v>
      </c>
      <c r="I607" s="950" t="s">
        <v>1562</v>
      </c>
    </row>
    <row r="608" spans="8:9" ht="12.5">
      <c r="H608" s="958">
        <v>1842</v>
      </c>
      <c r="I608" s="950" t="s">
        <v>1562</v>
      </c>
    </row>
    <row r="609" spans="8:9" ht="12.5">
      <c r="H609" s="958">
        <v>1843</v>
      </c>
      <c r="I609" s="950" t="s">
        <v>1562</v>
      </c>
    </row>
    <row r="610" spans="8:9" ht="12.5">
      <c r="H610" s="958">
        <v>1844</v>
      </c>
      <c r="I610" s="950" t="s">
        <v>1562</v>
      </c>
    </row>
    <row r="611" spans="8:9" ht="12.5">
      <c r="H611" s="958">
        <v>1845</v>
      </c>
      <c r="I611" s="950" t="s">
        <v>1562</v>
      </c>
    </row>
    <row r="612" spans="8:9" ht="12.5">
      <c r="H612" s="958">
        <v>1850</v>
      </c>
      <c r="I612" s="950" t="s">
        <v>1562</v>
      </c>
    </row>
    <row r="613" spans="8:9" ht="12.5">
      <c r="H613" s="958">
        <v>1851</v>
      </c>
      <c r="I613" s="950" t="s">
        <v>1562</v>
      </c>
    </row>
    <row r="614" spans="8:9" ht="12.5">
      <c r="H614" s="958">
        <v>1852</v>
      </c>
      <c r="I614" s="950" t="s">
        <v>1562</v>
      </c>
    </row>
    <row r="615" spans="8:9" ht="12.5">
      <c r="H615" s="958">
        <v>1853</v>
      </c>
      <c r="I615" s="950" t="s">
        <v>1562</v>
      </c>
    </row>
    <row r="616" spans="8:9" ht="12.5">
      <c r="H616" s="958">
        <v>1854</v>
      </c>
      <c r="I616" s="950" t="s">
        <v>1562</v>
      </c>
    </row>
    <row r="617" spans="8:9" ht="12.5">
      <c r="H617" s="958">
        <v>1860</v>
      </c>
      <c r="I617" s="950" t="s">
        <v>1562</v>
      </c>
    </row>
    <row r="618" spans="8:9" ht="12.5">
      <c r="H618" s="958">
        <v>1862</v>
      </c>
      <c r="I618" s="950" t="s">
        <v>1562</v>
      </c>
    </row>
    <row r="619" spans="8:9" ht="12.5">
      <c r="H619" s="958">
        <v>1863</v>
      </c>
      <c r="I619" s="950" t="s">
        <v>1562</v>
      </c>
    </row>
    <row r="620" spans="8:9" ht="12.5">
      <c r="H620" s="958">
        <v>1864</v>
      </c>
      <c r="I620" s="950" t="s">
        <v>1562</v>
      </c>
    </row>
    <row r="621" spans="8:9" ht="12.5">
      <c r="H621" s="958">
        <v>1865</v>
      </c>
      <c r="I621" s="950" t="s">
        <v>1562</v>
      </c>
    </row>
    <row r="622" spans="8:9" ht="12.5">
      <c r="H622" s="958">
        <v>1866</v>
      </c>
      <c r="I622" s="950" t="s">
        <v>1562</v>
      </c>
    </row>
    <row r="623" spans="8:9" ht="12.5">
      <c r="H623" s="958">
        <v>1867</v>
      </c>
      <c r="I623" s="950" t="s">
        <v>1562</v>
      </c>
    </row>
    <row r="624" spans="8:9" ht="12.5">
      <c r="H624" s="958">
        <v>1876</v>
      </c>
      <c r="I624" s="950" t="s">
        <v>1562</v>
      </c>
    </row>
    <row r="625" spans="8:9" ht="12.5">
      <c r="H625" s="958">
        <v>1879</v>
      </c>
      <c r="I625" s="950" t="s">
        <v>1562</v>
      </c>
    </row>
    <row r="626" spans="8:9" ht="12.5">
      <c r="H626" s="958">
        <v>1880</v>
      </c>
      <c r="I626" s="950" t="s">
        <v>1562</v>
      </c>
    </row>
    <row r="627" spans="8:9" ht="12.5">
      <c r="H627" s="958">
        <v>1885</v>
      </c>
      <c r="I627" s="950" t="s">
        <v>1562</v>
      </c>
    </row>
    <row r="628" spans="8:9" ht="12.5">
      <c r="H628" s="958">
        <v>1886</v>
      </c>
      <c r="I628" s="950" t="s">
        <v>1562</v>
      </c>
    </row>
    <row r="629" spans="8:9" ht="12.5">
      <c r="H629" s="958">
        <v>1887</v>
      </c>
      <c r="I629" s="950" t="s">
        <v>1562</v>
      </c>
    </row>
    <row r="630" spans="8:9" ht="12.5">
      <c r="H630" s="958">
        <v>1888</v>
      </c>
      <c r="I630" s="950" t="s">
        <v>1562</v>
      </c>
    </row>
    <row r="631" spans="8:9" ht="12.5">
      <c r="H631" s="958">
        <v>1889</v>
      </c>
      <c r="I631" s="950" t="s">
        <v>1562</v>
      </c>
    </row>
    <row r="632" spans="8:9" ht="12.5">
      <c r="H632" s="958">
        <v>1890</v>
      </c>
      <c r="I632" s="950" t="s">
        <v>1562</v>
      </c>
    </row>
    <row r="633" spans="8:9" ht="12.5">
      <c r="H633" s="958">
        <v>1899</v>
      </c>
      <c r="I633" s="950" t="s">
        <v>1562</v>
      </c>
    </row>
    <row r="634" spans="8:9" ht="12.5">
      <c r="H634" s="958">
        <v>1901</v>
      </c>
      <c r="I634" s="950" t="s">
        <v>1562</v>
      </c>
    </row>
    <row r="635" spans="8:9" ht="12.5">
      <c r="H635" s="958">
        <v>1902</v>
      </c>
      <c r="I635" s="950" t="s">
        <v>1562</v>
      </c>
    </row>
    <row r="636" spans="8:9" ht="12.5">
      <c r="H636" s="958">
        <v>1903</v>
      </c>
      <c r="I636" s="950" t="s">
        <v>1562</v>
      </c>
    </row>
    <row r="637" spans="8:9" ht="12.5">
      <c r="H637" s="958">
        <v>1904</v>
      </c>
      <c r="I637" s="950" t="s">
        <v>1562</v>
      </c>
    </row>
    <row r="638" spans="8:9" ht="12.5">
      <c r="H638" s="958">
        <v>1905</v>
      </c>
      <c r="I638" s="950" t="s">
        <v>1562</v>
      </c>
    </row>
    <row r="639" spans="8:9" ht="12.5">
      <c r="H639" s="958">
        <v>1906</v>
      </c>
      <c r="I639" s="950" t="s">
        <v>1562</v>
      </c>
    </row>
    <row r="640" spans="8:9" ht="12.5">
      <c r="H640" s="958">
        <v>1907</v>
      </c>
      <c r="I640" s="950" t="s">
        <v>1562</v>
      </c>
    </row>
    <row r="641" spans="8:9" ht="12.5">
      <c r="H641" s="958">
        <v>1908</v>
      </c>
      <c r="I641" s="950" t="s">
        <v>1562</v>
      </c>
    </row>
    <row r="642" spans="8:9" ht="12.5">
      <c r="H642" s="958">
        <v>1910</v>
      </c>
      <c r="I642" s="950" t="s">
        <v>1562</v>
      </c>
    </row>
    <row r="643" spans="8:9" ht="12.5">
      <c r="H643" s="958">
        <v>1913</v>
      </c>
      <c r="I643" s="950" t="s">
        <v>1562</v>
      </c>
    </row>
    <row r="644" spans="8:9" ht="12.5">
      <c r="H644" s="958">
        <v>1915</v>
      </c>
      <c r="I644" s="950" t="s">
        <v>1562</v>
      </c>
    </row>
    <row r="645" spans="8:9" ht="12.5">
      <c r="H645" s="958">
        <v>1921</v>
      </c>
      <c r="I645" s="950" t="s">
        <v>1562</v>
      </c>
    </row>
    <row r="646" spans="8:9" ht="12.5">
      <c r="H646" s="958">
        <v>1922</v>
      </c>
      <c r="I646" s="950" t="s">
        <v>1562</v>
      </c>
    </row>
    <row r="647" spans="8:9" ht="12.5">
      <c r="H647" s="958">
        <v>1923</v>
      </c>
      <c r="I647" s="950" t="s">
        <v>1562</v>
      </c>
    </row>
    <row r="648" spans="8:9" ht="12.5">
      <c r="H648" s="958">
        <v>1929</v>
      </c>
      <c r="I648" s="950" t="s">
        <v>1562</v>
      </c>
    </row>
    <row r="649" spans="8:9" ht="12.5">
      <c r="H649" s="958">
        <v>1930</v>
      </c>
      <c r="I649" s="950" t="s">
        <v>1562</v>
      </c>
    </row>
    <row r="650" spans="8:9" ht="12.5">
      <c r="H650" s="958">
        <v>1931</v>
      </c>
      <c r="I650" s="950" t="s">
        <v>1562</v>
      </c>
    </row>
    <row r="651" spans="8:9" ht="12.5">
      <c r="H651" s="958">
        <v>1936</v>
      </c>
      <c r="I651" s="950" t="s">
        <v>1562</v>
      </c>
    </row>
    <row r="652" spans="8:9" ht="12.5">
      <c r="H652" s="958">
        <v>1937</v>
      </c>
      <c r="I652" s="950" t="s">
        <v>1562</v>
      </c>
    </row>
    <row r="653" spans="8:9" ht="12.5">
      <c r="H653" s="958">
        <v>1938</v>
      </c>
      <c r="I653" s="950" t="s">
        <v>1562</v>
      </c>
    </row>
    <row r="654" spans="8:9" ht="12.5">
      <c r="H654" s="958">
        <v>1940</v>
      </c>
      <c r="I654" s="950" t="s">
        <v>1562</v>
      </c>
    </row>
    <row r="655" spans="8:9" ht="12.5">
      <c r="H655" s="958">
        <v>1944</v>
      </c>
      <c r="I655" s="950" t="s">
        <v>1562</v>
      </c>
    </row>
    <row r="656" spans="8:9" ht="12.5">
      <c r="H656" s="958">
        <v>1945</v>
      </c>
      <c r="I656" s="950" t="s">
        <v>1562</v>
      </c>
    </row>
    <row r="657" spans="8:9" ht="12.5">
      <c r="H657" s="958">
        <v>1949</v>
      </c>
      <c r="I657" s="950" t="s">
        <v>1562</v>
      </c>
    </row>
    <row r="658" spans="8:9" ht="12.5">
      <c r="H658" s="958">
        <v>1950</v>
      </c>
      <c r="I658" s="950" t="s">
        <v>1562</v>
      </c>
    </row>
    <row r="659" spans="8:9" ht="12.5">
      <c r="H659" s="958">
        <v>1951</v>
      </c>
      <c r="I659" s="950" t="s">
        <v>1562</v>
      </c>
    </row>
    <row r="660" spans="8:9" ht="12.5">
      <c r="H660" s="958">
        <v>1952</v>
      </c>
      <c r="I660" s="950" t="s">
        <v>1562</v>
      </c>
    </row>
    <row r="661" spans="8:9" ht="12.5">
      <c r="H661" s="958">
        <v>1960</v>
      </c>
      <c r="I661" s="950" t="s">
        <v>1562</v>
      </c>
    </row>
    <row r="662" spans="8:9" ht="12.5">
      <c r="H662" s="958">
        <v>1961</v>
      </c>
      <c r="I662" s="950" t="s">
        <v>1562</v>
      </c>
    </row>
    <row r="663" spans="8:9" ht="12.5">
      <c r="H663" s="958">
        <v>1965</v>
      </c>
      <c r="I663" s="950" t="s">
        <v>1562</v>
      </c>
    </row>
    <row r="664" spans="8:9" ht="12.5">
      <c r="H664" s="958">
        <v>1966</v>
      </c>
      <c r="I664" s="950" t="s">
        <v>1562</v>
      </c>
    </row>
    <row r="665" spans="8:9" ht="12.5">
      <c r="H665" s="958">
        <v>1969</v>
      </c>
      <c r="I665" s="950" t="s">
        <v>1562</v>
      </c>
    </row>
    <row r="666" spans="8:9" ht="12.5">
      <c r="H666" s="958">
        <v>1970</v>
      </c>
      <c r="I666" s="950" t="s">
        <v>1562</v>
      </c>
    </row>
    <row r="667" spans="8:9" ht="12.5">
      <c r="H667" s="958">
        <v>1971</v>
      </c>
      <c r="I667" s="950" t="s">
        <v>1562</v>
      </c>
    </row>
    <row r="668" spans="8:9" ht="12.5">
      <c r="H668" s="958">
        <v>1982</v>
      </c>
      <c r="I668" s="950" t="s">
        <v>1562</v>
      </c>
    </row>
    <row r="669" spans="8:9" ht="12.5">
      <c r="H669" s="958">
        <v>1983</v>
      </c>
      <c r="I669" s="950" t="s">
        <v>1562</v>
      </c>
    </row>
    <row r="670" spans="8:9" ht="12.5">
      <c r="H670" s="958">
        <v>1984</v>
      </c>
      <c r="I670" s="950" t="s">
        <v>1562</v>
      </c>
    </row>
    <row r="671" spans="8:9" ht="12.5">
      <c r="H671" s="958">
        <v>1985</v>
      </c>
      <c r="I671" s="950" t="s">
        <v>1562</v>
      </c>
    </row>
    <row r="672" spans="8:9" ht="12.5">
      <c r="H672" s="958">
        <v>2018</v>
      </c>
      <c r="I672" s="950" t="s">
        <v>1562</v>
      </c>
    </row>
    <row r="673" spans="8:9" ht="12.5">
      <c r="H673" s="958">
        <v>2019</v>
      </c>
      <c r="I673" s="950" t="s">
        <v>1562</v>
      </c>
    </row>
    <row r="674" spans="8:9" ht="12.5">
      <c r="H674" s="958">
        <v>2020</v>
      </c>
      <c r="I674" s="950" t="s">
        <v>1562</v>
      </c>
    </row>
    <row r="675" spans="8:9" ht="12.5">
      <c r="H675" s="958">
        <v>2021</v>
      </c>
      <c r="I675" s="950" t="s">
        <v>1562</v>
      </c>
    </row>
    <row r="676" spans="8:9" ht="12.5">
      <c r="H676" s="958">
        <v>2025</v>
      </c>
      <c r="I676" s="950" t="s">
        <v>1562</v>
      </c>
    </row>
    <row r="677" spans="8:9" ht="12.5">
      <c r="H677" s="958">
        <v>2026</v>
      </c>
      <c r="I677" s="950" t="s">
        <v>1562</v>
      </c>
    </row>
    <row r="678" spans="8:9" ht="12.5">
      <c r="H678" s="958">
        <v>2027</v>
      </c>
      <c r="I678" s="950" t="s">
        <v>1562</v>
      </c>
    </row>
    <row r="679" spans="8:9" ht="12.5">
      <c r="H679" s="958">
        <v>2030</v>
      </c>
      <c r="I679" s="950" t="s">
        <v>1562</v>
      </c>
    </row>
    <row r="680" spans="8:9" ht="12.5">
      <c r="H680" s="958">
        <v>2032</v>
      </c>
      <c r="I680" s="950" t="s">
        <v>1562</v>
      </c>
    </row>
    <row r="681" spans="8:9" ht="12.5">
      <c r="H681" s="958">
        <v>2035</v>
      </c>
      <c r="I681" s="950" t="s">
        <v>1562</v>
      </c>
    </row>
    <row r="682" spans="8:9" ht="12.5">
      <c r="H682" s="958">
        <v>2038</v>
      </c>
      <c r="I682" s="950" t="s">
        <v>1562</v>
      </c>
    </row>
    <row r="683" spans="8:9" ht="12.5">
      <c r="H683" s="958">
        <v>2040</v>
      </c>
      <c r="I683" s="950" t="s">
        <v>1562</v>
      </c>
    </row>
    <row r="684" spans="8:9" ht="12.5">
      <c r="H684" s="958">
        <v>2041</v>
      </c>
      <c r="I684" s="950" t="s">
        <v>1562</v>
      </c>
    </row>
    <row r="685" spans="8:9" ht="12.5">
      <c r="H685" s="958">
        <v>2043</v>
      </c>
      <c r="I685" s="950" t="s">
        <v>1562</v>
      </c>
    </row>
    <row r="686" spans="8:9" ht="12.5">
      <c r="H686" s="958">
        <v>2044</v>
      </c>
      <c r="I686" s="950" t="s">
        <v>1562</v>
      </c>
    </row>
    <row r="687" spans="8:9" ht="12.5">
      <c r="H687" s="958">
        <v>2045</v>
      </c>
      <c r="I687" s="950" t="s">
        <v>1562</v>
      </c>
    </row>
    <row r="688" spans="8:9" ht="12.5">
      <c r="H688" s="958">
        <v>2047</v>
      </c>
      <c r="I688" s="950" t="s">
        <v>1562</v>
      </c>
    </row>
    <row r="689" spans="8:9" ht="12.5">
      <c r="H689" s="958">
        <v>2048</v>
      </c>
      <c r="I689" s="950" t="s">
        <v>1562</v>
      </c>
    </row>
    <row r="690" spans="8:9" ht="12.5">
      <c r="H690" s="958">
        <v>2050</v>
      </c>
      <c r="I690" s="950" t="s">
        <v>1562</v>
      </c>
    </row>
    <row r="691" spans="8:9" ht="12.5">
      <c r="H691" s="958">
        <v>2051</v>
      </c>
      <c r="I691" s="950" t="s">
        <v>1562</v>
      </c>
    </row>
    <row r="692" spans="8:9" ht="12.5">
      <c r="H692" s="958">
        <v>2052</v>
      </c>
      <c r="I692" s="950" t="s">
        <v>1562</v>
      </c>
    </row>
    <row r="693" spans="8:9" ht="12.5">
      <c r="H693" s="958">
        <v>2053</v>
      </c>
      <c r="I693" s="950" t="s">
        <v>1562</v>
      </c>
    </row>
    <row r="694" spans="8:9" ht="12.5">
      <c r="H694" s="958">
        <v>2054</v>
      </c>
      <c r="I694" s="950" t="s">
        <v>1562</v>
      </c>
    </row>
    <row r="695" spans="8:9" ht="12.5">
      <c r="H695" s="958">
        <v>2055</v>
      </c>
      <c r="I695" s="950" t="s">
        <v>1562</v>
      </c>
    </row>
    <row r="696" spans="8:9" ht="12.5">
      <c r="H696" s="958">
        <v>2056</v>
      </c>
      <c r="I696" s="950" t="s">
        <v>1562</v>
      </c>
    </row>
    <row r="697" spans="8:9" ht="12.5">
      <c r="H697" s="958">
        <v>2059</v>
      </c>
      <c r="I697" s="950" t="s">
        <v>1562</v>
      </c>
    </row>
    <row r="698" spans="8:9" ht="12.5">
      <c r="H698" s="958">
        <v>2060</v>
      </c>
      <c r="I698" s="950" t="s">
        <v>1562</v>
      </c>
    </row>
    <row r="699" spans="8:9" ht="12.5">
      <c r="H699" s="958">
        <v>2061</v>
      </c>
      <c r="I699" s="950" t="s">
        <v>1562</v>
      </c>
    </row>
    <row r="700" spans="8:9" ht="12.5">
      <c r="H700" s="958">
        <v>2062</v>
      </c>
      <c r="I700" s="950" t="s">
        <v>1562</v>
      </c>
    </row>
    <row r="701" spans="8:9" ht="12.5">
      <c r="H701" s="958">
        <v>2065</v>
      </c>
      <c r="I701" s="950" t="s">
        <v>1562</v>
      </c>
    </row>
    <row r="702" spans="8:9" ht="12.5">
      <c r="H702" s="958">
        <v>2066</v>
      </c>
      <c r="I702" s="950" t="s">
        <v>1562</v>
      </c>
    </row>
    <row r="703" spans="8:9" ht="12.5">
      <c r="H703" s="958">
        <v>2067</v>
      </c>
      <c r="I703" s="950" t="s">
        <v>1562</v>
      </c>
    </row>
    <row r="704" spans="8:9" ht="12.5">
      <c r="H704" s="958">
        <v>2070</v>
      </c>
      <c r="I704" s="950" t="s">
        <v>1562</v>
      </c>
    </row>
    <row r="705" spans="8:9" ht="12.5">
      <c r="H705" s="958">
        <v>2071</v>
      </c>
      <c r="I705" s="950" t="s">
        <v>1562</v>
      </c>
    </row>
    <row r="706" spans="8:9" ht="12.5">
      <c r="H706" s="958">
        <v>2072</v>
      </c>
      <c r="I706" s="950" t="s">
        <v>1562</v>
      </c>
    </row>
    <row r="707" spans="8:9" ht="12.5">
      <c r="H707" s="958">
        <v>2081</v>
      </c>
      <c r="I707" s="950" t="s">
        <v>1562</v>
      </c>
    </row>
    <row r="708" spans="8:9" ht="12.5">
      <c r="H708" s="958">
        <v>2090</v>
      </c>
      <c r="I708" s="950" t="s">
        <v>1562</v>
      </c>
    </row>
    <row r="709" spans="8:9" ht="12.5">
      <c r="H709" s="958">
        <v>2093</v>
      </c>
      <c r="I709" s="950" t="s">
        <v>1562</v>
      </c>
    </row>
    <row r="710" spans="8:9" ht="12.5">
      <c r="H710" s="958">
        <v>2101</v>
      </c>
      <c r="I710" s="950" t="s">
        <v>1562</v>
      </c>
    </row>
    <row r="711" spans="8:9" ht="12.5">
      <c r="H711" s="958">
        <v>2108</v>
      </c>
      <c r="I711" s="950" t="s">
        <v>1562</v>
      </c>
    </row>
    <row r="712" spans="8:9" ht="12.5">
      <c r="H712" s="958">
        <v>2109</v>
      </c>
      <c r="I712" s="950" t="s">
        <v>1562</v>
      </c>
    </row>
    <row r="713" spans="8:9" ht="12.5">
      <c r="H713" s="958">
        <v>2110</v>
      </c>
      <c r="I713" s="950" t="s">
        <v>1562</v>
      </c>
    </row>
    <row r="714" spans="8:9" ht="12.5">
      <c r="H714" s="958">
        <v>2111</v>
      </c>
      <c r="I714" s="950" t="s">
        <v>1562</v>
      </c>
    </row>
    <row r="715" spans="8:9" ht="12.5">
      <c r="H715" s="958">
        <v>2112</v>
      </c>
      <c r="I715" s="950" t="s">
        <v>1562</v>
      </c>
    </row>
    <row r="716" spans="8:9" ht="12.5">
      <c r="H716" s="958">
        <v>2113</v>
      </c>
      <c r="I716" s="950" t="s">
        <v>1562</v>
      </c>
    </row>
    <row r="717" spans="8:9" ht="12.5">
      <c r="H717" s="958">
        <v>2114</v>
      </c>
      <c r="I717" s="950" t="s">
        <v>1562</v>
      </c>
    </row>
    <row r="718" spans="8:9" ht="12.5">
      <c r="H718" s="958">
        <v>2115</v>
      </c>
      <c r="I718" s="950" t="s">
        <v>1562</v>
      </c>
    </row>
    <row r="719" spans="8:9" ht="12.5">
      <c r="H719" s="958">
        <v>2116</v>
      </c>
      <c r="I719" s="950" t="s">
        <v>1562</v>
      </c>
    </row>
    <row r="720" spans="8:9" ht="12.5">
      <c r="H720" s="958">
        <v>2117</v>
      </c>
      <c r="I720" s="950" t="s">
        <v>1562</v>
      </c>
    </row>
    <row r="721" spans="8:9" ht="12.5">
      <c r="H721" s="958">
        <v>2118</v>
      </c>
      <c r="I721" s="950" t="s">
        <v>1562</v>
      </c>
    </row>
    <row r="722" spans="8:9" ht="12.5">
      <c r="H722" s="958">
        <v>2119</v>
      </c>
      <c r="I722" s="950" t="s">
        <v>1562</v>
      </c>
    </row>
    <row r="723" spans="8:9" ht="12.5">
      <c r="H723" s="958">
        <v>2120</v>
      </c>
      <c r="I723" s="950" t="s">
        <v>1562</v>
      </c>
    </row>
    <row r="724" spans="8:9" ht="12.5">
      <c r="H724" s="958">
        <v>2121</v>
      </c>
      <c r="I724" s="950" t="s">
        <v>1562</v>
      </c>
    </row>
    <row r="725" spans="8:9" ht="12.5">
      <c r="H725" s="958">
        <v>2122</v>
      </c>
      <c r="I725" s="950" t="s">
        <v>1562</v>
      </c>
    </row>
    <row r="726" spans="8:9" ht="12.5">
      <c r="H726" s="958">
        <v>2123</v>
      </c>
      <c r="I726" s="950" t="s">
        <v>1562</v>
      </c>
    </row>
    <row r="727" spans="8:9" ht="12.5">
      <c r="H727" s="958">
        <v>2124</v>
      </c>
      <c r="I727" s="950" t="s">
        <v>1562</v>
      </c>
    </row>
    <row r="728" spans="8:9" ht="12.5">
      <c r="H728" s="958">
        <v>2125</v>
      </c>
      <c r="I728" s="950" t="s">
        <v>1562</v>
      </c>
    </row>
    <row r="729" spans="8:9" ht="12.5">
      <c r="H729" s="958">
        <v>2126</v>
      </c>
      <c r="I729" s="950" t="s">
        <v>1562</v>
      </c>
    </row>
    <row r="730" spans="8:9" ht="12.5">
      <c r="H730" s="958">
        <v>2127</v>
      </c>
      <c r="I730" s="950" t="s">
        <v>1562</v>
      </c>
    </row>
    <row r="731" spans="8:9" ht="12.5">
      <c r="H731" s="958">
        <v>2128</v>
      </c>
      <c r="I731" s="950" t="s">
        <v>1562</v>
      </c>
    </row>
    <row r="732" spans="8:9" ht="12.5">
      <c r="H732" s="958">
        <v>2129</v>
      </c>
      <c r="I732" s="950" t="s">
        <v>1562</v>
      </c>
    </row>
    <row r="733" spans="8:9" ht="12.5">
      <c r="H733" s="958">
        <v>2130</v>
      </c>
      <c r="I733" s="950" t="s">
        <v>1562</v>
      </c>
    </row>
    <row r="734" spans="8:9" ht="12.5">
      <c r="H734" s="958">
        <v>2131</v>
      </c>
      <c r="I734" s="950" t="s">
        <v>1562</v>
      </c>
    </row>
    <row r="735" spans="8:9" ht="12.5">
      <c r="H735" s="958">
        <v>2132</v>
      </c>
      <c r="I735" s="950" t="s">
        <v>1562</v>
      </c>
    </row>
    <row r="736" spans="8:9" ht="12.5">
      <c r="H736" s="958">
        <v>2133</v>
      </c>
      <c r="I736" s="950" t="s">
        <v>1562</v>
      </c>
    </row>
    <row r="737" spans="8:9" ht="12.5">
      <c r="H737" s="958">
        <v>2134</v>
      </c>
      <c r="I737" s="950" t="s">
        <v>1562</v>
      </c>
    </row>
    <row r="738" spans="8:9" ht="12.5">
      <c r="H738" s="958">
        <v>2135</v>
      </c>
      <c r="I738" s="950" t="s">
        <v>1562</v>
      </c>
    </row>
    <row r="739" spans="8:9" ht="12.5">
      <c r="H739" s="958">
        <v>2136</v>
      </c>
      <c r="I739" s="950" t="s">
        <v>1562</v>
      </c>
    </row>
    <row r="740" spans="8:9" ht="12.5">
      <c r="H740" s="958">
        <v>2137</v>
      </c>
      <c r="I740" s="950" t="s">
        <v>1562</v>
      </c>
    </row>
    <row r="741" spans="8:9" ht="12.5">
      <c r="H741" s="958">
        <v>2138</v>
      </c>
      <c r="I741" s="950" t="s">
        <v>1562</v>
      </c>
    </row>
    <row r="742" spans="8:9" ht="12.5">
      <c r="H742" s="958">
        <v>2139</v>
      </c>
      <c r="I742" s="950" t="s">
        <v>1562</v>
      </c>
    </row>
    <row r="743" spans="8:9" ht="12.5">
      <c r="H743" s="958">
        <v>2140</v>
      </c>
      <c r="I743" s="950" t="s">
        <v>1562</v>
      </c>
    </row>
    <row r="744" spans="8:9" ht="12.5">
      <c r="H744" s="958">
        <v>2141</v>
      </c>
      <c r="I744" s="950" t="s">
        <v>1562</v>
      </c>
    </row>
    <row r="745" spans="8:9" ht="12.5">
      <c r="H745" s="958">
        <v>2142</v>
      </c>
      <c r="I745" s="950" t="s">
        <v>1562</v>
      </c>
    </row>
    <row r="746" spans="8:9" ht="12.5">
      <c r="H746" s="958">
        <v>2143</v>
      </c>
      <c r="I746" s="950" t="s">
        <v>1562</v>
      </c>
    </row>
    <row r="747" spans="8:9" ht="12.5">
      <c r="H747" s="958">
        <v>2144</v>
      </c>
      <c r="I747" s="950" t="s">
        <v>1562</v>
      </c>
    </row>
    <row r="748" spans="8:9" ht="12.5">
      <c r="H748" s="958">
        <v>2145</v>
      </c>
      <c r="I748" s="950" t="s">
        <v>1562</v>
      </c>
    </row>
    <row r="749" spans="8:9" ht="12.5">
      <c r="H749" s="958">
        <v>2148</v>
      </c>
      <c r="I749" s="950" t="s">
        <v>1562</v>
      </c>
    </row>
    <row r="750" spans="8:9" ht="12.5">
      <c r="H750" s="958">
        <v>2149</v>
      </c>
      <c r="I750" s="950" t="s">
        <v>1562</v>
      </c>
    </row>
    <row r="751" spans="8:9" ht="12.5">
      <c r="H751" s="958">
        <v>2150</v>
      </c>
      <c r="I751" s="950" t="s">
        <v>1562</v>
      </c>
    </row>
    <row r="752" spans="8:9" ht="12.5">
      <c r="H752" s="958">
        <v>2151</v>
      </c>
      <c r="I752" s="950" t="s">
        <v>1562</v>
      </c>
    </row>
    <row r="753" spans="8:9" ht="12.5">
      <c r="H753" s="958">
        <v>2152</v>
      </c>
      <c r="I753" s="950" t="s">
        <v>1562</v>
      </c>
    </row>
    <row r="754" spans="8:9" ht="12.5">
      <c r="H754" s="958">
        <v>2153</v>
      </c>
      <c r="I754" s="950" t="s">
        <v>1562</v>
      </c>
    </row>
    <row r="755" spans="8:9" ht="12.5">
      <c r="H755" s="958">
        <v>2155</v>
      </c>
      <c r="I755" s="950" t="s">
        <v>1562</v>
      </c>
    </row>
    <row r="756" spans="8:9" ht="12.5">
      <c r="H756" s="958">
        <v>2156</v>
      </c>
      <c r="I756" s="950" t="s">
        <v>1562</v>
      </c>
    </row>
    <row r="757" spans="8:9" ht="12.5">
      <c r="H757" s="958">
        <v>2163</v>
      </c>
      <c r="I757" s="950" t="s">
        <v>1562</v>
      </c>
    </row>
    <row r="758" spans="8:9" ht="12.5">
      <c r="H758" s="958">
        <v>2169</v>
      </c>
      <c r="I758" s="950" t="s">
        <v>1562</v>
      </c>
    </row>
    <row r="759" spans="8:9" ht="12.5">
      <c r="H759" s="958">
        <v>2170</v>
      </c>
      <c r="I759" s="950" t="s">
        <v>1562</v>
      </c>
    </row>
    <row r="760" spans="8:9" ht="12.5">
      <c r="H760" s="958">
        <v>2171</v>
      </c>
      <c r="I760" s="950" t="s">
        <v>1562</v>
      </c>
    </row>
    <row r="761" spans="8:9" ht="12.5">
      <c r="H761" s="958">
        <v>2176</v>
      </c>
      <c r="I761" s="950" t="s">
        <v>1562</v>
      </c>
    </row>
    <row r="762" spans="8:9" ht="12.5">
      <c r="H762" s="958">
        <v>2180</v>
      </c>
      <c r="I762" s="950" t="s">
        <v>1562</v>
      </c>
    </row>
    <row r="763" spans="8:9" ht="12.5">
      <c r="H763" s="958">
        <v>2184</v>
      </c>
      <c r="I763" s="950" t="s">
        <v>1562</v>
      </c>
    </row>
    <row r="764" spans="8:9" ht="12.5">
      <c r="H764" s="958">
        <v>2185</v>
      </c>
      <c r="I764" s="950" t="s">
        <v>1562</v>
      </c>
    </row>
    <row r="765" spans="8:9" ht="12.5">
      <c r="H765" s="958">
        <v>2186</v>
      </c>
      <c r="I765" s="950" t="s">
        <v>1562</v>
      </c>
    </row>
    <row r="766" spans="8:9" ht="12.5">
      <c r="H766" s="958">
        <v>2187</v>
      </c>
      <c r="I766" s="950" t="s">
        <v>1562</v>
      </c>
    </row>
    <row r="767" spans="8:9" ht="12.5">
      <c r="H767" s="958">
        <v>2188</v>
      </c>
      <c r="I767" s="950" t="s">
        <v>1562</v>
      </c>
    </row>
    <row r="768" spans="8:9" ht="12.5">
      <c r="H768" s="958">
        <v>2189</v>
      </c>
      <c r="I768" s="950" t="s">
        <v>1562</v>
      </c>
    </row>
    <row r="769" spans="8:9" ht="12.5">
      <c r="H769" s="958">
        <v>2190</v>
      </c>
      <c r="I769" s="950" t="s">
        <v>1562</v>
      </c>
    </row>
    <row r="770" spans="8:9" ht="12.5">
      <c r="H770" s="958">
        <v>2191</v>
      </c>
      <c r="I770" s="950" t="s">
        <v>1562</v>
      </c>
    </row>
    <row r="771" spans="8:9" ht="12.5">
      <c r="H771" s="958">
        <v>2196</v>
      </c>
      <c r="I771" s="950" t="s">
        <v>1562</v>
      </c>
    </row>
    <row r="772" spans="8:9" ht="12.5">
      <c r="H772" s="958">
        <v>2199</v>
      </c>
      <c r="I772" s="950" t="s">
        <v>1562</v>
      </c>
    </row>
    <row r="773" spans="8:9" ht="12.5">
      <c r="H773" s="958">
        <v>2201</v>
      </c>
      <c r="I773" s="950" t="s">
        <v>1562</v>
      </c>
    </row>
    <row r="774" spans="8:9" ht="12.5">
      <c r="H774" s="958">
        <v>2203</v>
      </c>
      <c r="I774" s="950" t="s">
        <v>1562</v>
      </c>
    </row>
    <row r="775" spans="8:9" ht="12.5">
      <c r="H775" s="958">
        <v>2204</v>
      </c>
      <c r="I775" s="950" t="s">
        <v>1562</v>
      </c>
    </row>
    <row r="776" spans="8:9" ht="12.5">
      <c r="H776" s="958">
        <v>2205</v>
      </c>
      <c r="I776" s="950" t="s">
        <v>1562</v>
      </c>
    </row>
    <row r="777" spans="8:9" ht="12.5">
      <c r="H777" s="958">
        <v>2206</v>
      </c>
      <c r="I777" s="950" t="s">
        <v>1562</v>
      </c>
    </row>
    <row r="778" spans="8:9" ht="12.5">
      <c r="H778" s="958">
        <v>2210</v>
      </c>
      <c r="I778" s="950" t="s">
        <v>1562</v>
      </c>
    </row>
    <row r="779" spans="8:9" ht="12.5">
      <c r="H779" s="958">
        <v>2211</v>
      </c>
      <c r="I779" s="950" t="s">
        <v>1562</v>
      </c>
    </row>
    <row r="780" spans="8:9" ht="12.5">
      <c r="H780" s="958">
        <v>2212</v>
      </c>
      <c r="I780" s="950" t="s">
        <v>1562</v>
      </c>
    </row>
    <row r="781" spans="8:9" ht="12.5">
      <c r="H781" s="958">
        <v>2215</v>
      </c>
      <c r="I781" s="950" t="s">
        <v>1562</v>
      </c>
    </row>
    <row r="782" spans="8:9" ht="12.5">
      <c r="H782" s="958">
        <v>2217</v>
      </c>
      <c r="I782" s="950" t="s">
        <v>1562</v>
      </c>
    </row>
    <row r="783" spans="8:9" ht="12.5">
      <c r="H783" s="958">
        <v>2222</v>
      </c>
      <c r="I783" s="950" t="s">
        <v>1562</v>
      </c>
    </row>
    <row r="784" spans="8:9" ht="12.5">
      <c r="H784" s="958">
        <v>2228</v>
      </c>
      <c r="I784" s="950" t="s">
        <v>1562</v>
      </c>
    </row>
    <row r="785" spans="8:9" ht="12.5">
      <c r="H785" s="958">
        <v>2238</v>
      </c>
      <c r="I785" s="950" t="s">
        <v>1562</v>
      </c>
    </row>
    <row r="786" spans="8:9" ht="12.5">
      <c r="H786" s="958">
        <v>2241</v>
      </c>
      <c r="I786" s="950" t="s">
        <v>1562</v>
      </c>
    </row>
    <row r="787" spans="8:9" ht="12.5">
      <c r="H787" s="958">
        <v>2266</v>
      </c>
      <c r="I787" s="950" t="s">
        <v>1562</v>
      </c>
    </row>
    <row r="788" spans="8:9" ht="12.5">
      <c r="H788" s="958">
        <v>2269</v>
      </c>
      <c r="I788" s="950" t="s">
        <v>1562</v>
      </c>
    </row>
    <row r="789" spans="8:9" ht="12.5">
      <c r="H789" s="958">
        <v>2283</v>
      </c>
      <c r="I789" s="950" t="s">
        <v>1562</v>
      </c>
    </row>
    <row r="790" spans="8:9" ht="12.5">
      <c r="H790" s="958">
        <v>2284</v>
      </c>
      <c r="I790" s="950" t="s">
        <v>1562</v>
      </c>
    </row>
    <row r="791" spans="8:9" ht="12.5">
      <c r="H791" s="958">
        <v>2293</v>
      </c>
      <c r="I791" s="950" t="s">
        <v>1562</v>
      </c>
    </row>
    <row r="792" spans="8:9" ht="12.5">
      <c r="H792" s="958">
        <v>2295</v>
      </c>
      <c r="I792" s="950" t="s">
        <v>1562</v>
      </c>
    </row>
    <row r="793" spans="8:9" ht="12.5">
      <c r="H793" s="958">
        <v>2297</v>
      </c>
      <c r="I793" s="950" t="s">
        <v>1562</v>
      </c>
    </row>
    <row r="794" spans="8:9" ht="12.5">
      <c r="H794" s="958">
        <v>2298</v>
      </c>
      <c r="I794" s="950" t="s">
        <v>1562</v>
      </c>
    </row>
    <row r="795" spans="8:9" ht="12.5">
      <c r="H795" s="958">
        <v>2301</v>
      </c>
      <c r="I795" s="950" t="s">
        <v>1562</v>
      </c>
    </row>
    <row r="796" spans="8:9" ht="12.5">
      <c r="H796" s="958">
        <v>2302</v>
      </c>
      <c r="I796" s="950" t="s">
        <v>1562</v>
      </c>
    </row>
    <row r="797" spans="8:9" ht="12.5">
      <c r="H797" s="958">
        <v>2303</v>
      </c>
      <c r="I797" s="950" t="s">
        <v>1562</v>
      </c>
    </row>
    <row r="798" spans="8:9" ht="12.5">
      <c r="H798" s="958">
        <v>2304</v>
      </c>
      <c r="I798" s="950" t="s">
        <v>1562</v>
      </c>
    </row>
    <row r="799" spans="8:9" ht="12.5">
      <c r="H799" s="958">
        <v>2305</v>
      </c>
      <c r="I799" s="950" t="s">
        <v>1562</v>
      </c>
    </row>
    <row r="800" spans="8:9" ht="12.5">
      <c r="H800" s="958">
        <v>2322</v>
      </c>
      <c r="I800" s="950" t="s">
        <v>1562</v>
      </c>
    </row>
    <row r="801" spans="8:9" ht="12.5">
      <c r="H801" s="958">
        <v>2324</v>
      </c>
      <c r="I801" s="950" t="s">
        <v>1562</v>
      </c>
    </row>
    <row r="802" spans="8:9" ht="12.5">
      <c r="H802" s="958">
        <v>2325</v>
      </c>
      <c r="I802" s="950" t="s">
        <v>1562</v>
      </c>
    </row>
    <row r="803" spans="8:9" ht="12.5">
      <c r="H803" s="958">
        <v>2327</v>
      </c>
      <c r="I803" s="950" t="s">
        <v>1562</v>
      </c>
    </row>
    <row r="804" spans="8:9" ht="12.5">
      <c r="H804" s="958">
        <v>2330</v>
      </c>
      <c r="I804" s="950" t="s">
        <v>1562</v>
      </c>
    </row>
    <row r="805" spans="8:9" ht="12.5">
      <c r="H805" s="958">
        <v>2331</v>
      </c>
      <c r="I805" s="950" t="s">
        <v>1562</v>
      </c>
    </row>
    <row r="806" spans="8:9" ht="12.5">
      <c r="H806" s="958">
        <v>2332</v>
      </c>
      <c r="I806" s="950" t="s">
        <v>1562</v>
      </c>
    </row>
    <row r="807" spans="8:9" ht="12.5">
      <c r="H807" s="958">
        <v>2333</v>
      </c>
      <c r="I807" s="950" t="s">
        <v>1562</v>
      </c>
    </row>
    <row r="808" spans="8:9" ht="12.5">
      <c r="H808" s="958">
        <v>2334</v>
      </c>
      <c r="I808" s="950" t="s">
        <v>1562</v>
      </c>
    </row>
    <row r="809" spans="8:9" ht="12.5">
      <c r="H809" s="958">
        <v>2337</v>
      </c>
      <c r="I809" s="950" t="s">
        <v>1562</v>
      </c>
    </row>
    <row r="810" spans="8:9" ht="12.5">
      <c r="H810" s="958">
        <v>2338</v>
      </c>
      <c r="I810" s="950" t="s">
        <v>1562</v>
      </c>
    </row>
    <row r="811" spans="8:9" ht="12.5">
      <c r="H811" s="958">
        <v>2339</v>
      </c>
      <c r="I811" s="950" t="s">
        <v>1562</v>
      </c>
    </row>
    <row r="812" spans="8:9" ht="12.5">
      <c r="H812" s="958">
        <v>2340</v>
      </c>
      <c r="I812" s="950" t="s">
        <v>1562</v>
      </c>
    </row>
    <row r="813" spans="8:9" ht="12.5">
      <c r="H813" s="958">
        <v>2341</v>
      </c>
      <c r="I813" s="950" t="s">
        <v>1562</v>
      </c>
    </row>
    <row r="814" spans="8:9" ht="12.5">
      <c r="H814" s="958">
        <v>2343</v>
      </c>
      <c r="I814" s="950" t="s">
        <v>1562</v>
      </c>
    </row>
    <row r="815" spans="8:9" ht="12.5">
      <c r="H815" s="958">
        <v>2344</v>
      </c>
      <c r="I815" s="950" t="s">
        <v>1562</v>
      </c>
    </row>
    <row r="816" spans="8:9" ht="12.5">
      <c r="H816" s="958">
        <v>2345</v>
      </c>
      <c r="I816" s="950" t="s">
        <v>1562</v>
      </c>
    </row>
    <row r="817" spans="8:9" ht="12.5">
      <c r="H817" s="958">
        <v>2346</v>
      </c>
      <c r="I817" s="950" t="s">
        <v>1562</v>
      </c>
    </row>
    <row r="818" spans="8:9" ht="12.5">
      <c r="H818" s="958">
        <v>2347</v>
      </c>
      <c r="I818" s="950" t="s">
        <v>1562</v>
      </c>
    </row>
    <row r="819" spans="8:9" ht="12.5">
      <c r="H819" s="958">
        <v>2348</v>
      </c>
      <c r="I819" s="950" t="s">
        <v>1562</v>
      </c>
    </row>
    <row r="820" spans="8:9" ht="12.5">
      <c r="H820" s="958">
        <v>2349</v>
      </c>
      <c r="I820" s="950" t="s">
        <v>1562</v>
      </c>
    </row>
    <row r="821" spans="8:9" ht="12.5">
      <c r="H821" s="958">
        <v>2350</v>
      </c>
      <c r="I821" s="950" t="s">
        <v>1562</v>
      </c>
    </row>
    <row r="822" spans="8:9" ht="12.5">
      <c r="H822" s="958">
        <v>2351</v>
      </c>
      <c r="I822" s="950" t="s">
        <v>1562</v>
      </c>
    </row>
    <row r="823" spans="8:9" ht="12.5">
      <c r="H823" s="958">
        <v>2355</v>
      </c>
      <c r="I823" s="950" t="s">
        <v>1562</v>
      </c>
    </row>
    <row r="824" spans="8:9" ht="12.5">
      <c r="H824" s="958">
        <v>2356</v>
      </c>
      <c r="I824" s="950" t="s">
        <v>1562</v>
      </c>
    </row>
    <row r="825" spans="8:9" ht="12.5">
      <c r="H825" s="958">
        <v>2357</v>
      </c>
      <c r="I825" s="950" t="s">
        <v>1562</v>
      </c>
    </row>
    <row r="826" spans="8:9" ht="12.5">
      <c r="H826" s="958">
        <v>2358</v>
      </c>
      <c r="I826" s="950" t="s">
        <v>1562</v>
      </c>
    </row>
    <row r="827" spans="8:9" ht="12.5">
      <c r="H827" s="958">
        <v>2359</v>
      </c>
      <c r="I827" s="950" t="s">
        <v>1562</v>
      </c>
    </row>
    <row r="828" spans="8:9" ht="12.5">
      <c r="H828" s="958">
        <v>2360</v>
      </c>
      <c r="I828" s="950" t="s">
        <v>1562</v>
      </c>
    </row>
    <row r="829" spans="8:9" ht="12.5">
      <c r="H829" s="958">
        <v>2361</v>
      </c>
      <c r="I829" s="950" t="s">
        <v>1562</v>
      </c>
    </row>
    <row r="830" spans="8:9" ht="12.5">
      <c r="H830" s="958">
        <v>2362</v>
      </c>
      <c r="I830" s="950" t="s">
        <v>1562</v>
      </c>
    </row>
    <row r="831" spans="8:9" ht="12.5">
      <c r="H831" s="958">
        <v>2364</v>
      </c>
      <c r="I831" s="950" t="s">
        <v>1562</v>
      </c>
    </row>
    <row r="832" spans="8:9" ht="12.5">
      <c r="H832" s="958">
        <v>2366</v>
      </c>
      <c r="I832" s="950" t="s">
        <v>1562</v>
      </c>
    </row>
    <row r="833" spans="8:9" ht="12.5">
      <c r="H833" s="958">
        <v>2367</v>
      </c>
      <c r="I833" s="950" t="s">
        <v>1562</v>
      </c>
    </row>
    <row r="834" spans="8:9" ht="12.5">
      <c r="H834" s="958">
        <v>2368</v>
      </c>
      <c r="I834" s="950" t="s">
        <v>1562</v>
      </c>
    </row>
    <row r="835" spans="8:9" ht="12.5">
      <c r="H835" s="958">
        <v>2370</v>
      </c>
      <c r="I835" s="950" t="s">
        <v>1562</v>
      </c>
    </row>
    <row r="836" spans="8:9" ht="12.5">
      <c r="H836" s="958">
        <v>2375</v>
      </c>
      <c r="I836" s="950" t="s">
        <v>1562</v>
      </c>
    </row>
    <row r="837" spans="8:9" ht="12.5">
      <c r="H837" s="958">
        <v>2379</v>
      </c>
      <c r="I837" s="950" t="s">
        <v>1562</v>
      </c>
    </row>
    <row r="838" spans="8:9" ht="12.5">
      <c r="H838" s="958">
        <v>2381</v>
      </c>
      <c r="I838" s="950" t="s">
        <v>1562</v>
      </c>
    </row>
    <row r="839" spans="8:9" ht="12.5">
      <c r="H839" s="958">
        <v>2382</v>
      </c>
      <c r="I839" s="950" t="s">
        <v>1562</v>
      </c>
    </row>
    <row r="840" spans="8:9" ht="12.5">
      <c r="H840" s="958">
        <v>2420</v>
      </c>
      <c r="I840" s="950" t="s">
        <v>1562</v>
      </c>
    </row>
    <row r="841" spans="8:9" ht="12.5">
      <c r="H841" s="958">
        <v>2421</v>
      </c>
      <c r="I841" s="950" t="s">
        <v>1562</v>
      </c>
    </row>
    <row r="842" spans="8:9" ht="12.5">
      <c r="H842" s="958">
        <v>2445</v>
      </c>
      <c r="I842" s="950" t="s">
        <v>1562</v>
      </c>
    </row>
    <row r="843" spans="8:9" ht="12.5">
      <c r="H843" s="958">
        <v>2446</v>
      </c>
      <c r="I843" s="950" t="s">
        <v>1562</v>
      </c>
    </row>
    <row r="844" spans="8:9" ht="12.5">
      <c r="H844" s="958">
        <v>2447</v>
      </c>
      <c r="I844" s="950" t="s">
        <v>1562</v>
      </c>
    </row>
    <row r="845" spans="8:9" ht="12.5">
      <c r="H845" s="958">
        <v>2451</v>
      </c>
      <c r="I845" s="950" t="s">
        <v>1562</v>
      </c>
    </row>
    <row r="846" spans="8:9" ht="12.5">
      <c r="H846" s="958">
        <v>2452</v>
      </c>
      <c r="I846" s="950" t="s">
        <v>1562</v>
      </c>
    </row>
    <row r="847" spans="8:9" ht="12.5">
      <c r="H847" s="958">
        <v>2453</v>
      </c>
      <c r="I847" s="950" t="s">
        <v>1562</v>
      </c>
    </row>
    <row r="848" spans="8:9" ht="12.5">
      <c r="H848" s="958">
        <v>2454</v>
      </c>
      <c r="I848" s="950" t="s">
        <v>1562</v>
      </c>
    </row>
    <row r="849" spans="8:9" ht="12.5">
      <c r="H849" s="958">
        <v>2455</v>
      </c>
      <c r="I849" s="950" t="s">
        <v>1562</v>
      </c>
    </row>
    <row r="850" spans="8:9" ht="12.5">
      <c r="H850" s="958">
        <v>2456</v>
      </c>
      <c r="I850" s="950" t="s">
        <v>1562</v>
      </c>
    </row>
    <row r="851" spans="8:9" ht="12.5">
      <c r="H851" s="958">
        <v>2457</v>
      </c>
      <c r="I851" s="950" t="s">
        <v>1562</v>
      </c>
    </row>
    <row r="852" spans="8:9" ht="12.5">
      <c r="H852" s="958">
        <v>2458</v>
      </c>
      <c r="I852" s="950" t="s">
        <v>1562</v>
      </c>
    </row>
    <row r="853" spans="8:9" ht="12.5">
      <c r="H853" s="958">
        <v>2459</v>
      </c>
      <c r="I853" s="950" t="s">
        <v>1562</v>
      </c>
    </row>
    <row r="854" spans="8:9" ht="12.5">
      <c r="H854" s="958">
        <v>2460</v>
      </c>
      <c r="I854" s="950" t="s">
        <v>1562</v>
      </c>
    </row>
    <row r="855" spans="8:9" ht="12.5">
      <c r="H855" s="958">
        <v>2461</v>
      </c>
      <c r="I855" s="950" t="s">
        <v>1562</v>
      </c>
    </row>
    <row r="856" spans="8:9" ht="12.5">
      <c r="H856" s="958">
        <v>2462</v>
      </c>
      <c r="I856" s="950" t="s">
        <v>1562</v>
      </c>
    </row>
    <row r="857" spans="8:9" ht="12.5">
      <c r="H857" s="958">
        <v>2464</v>
      </c>
      <c r="I857" s="950" t="s">
        <v>1562</v>
      </c>
    </row>
    <row r="858" spans="8:9" ht="12.5">
      <c r="H858" s="958">
        <v>2465</v>
      </c>
      <c r="I858" s="950" t="s">
        <v>1562</v>
      </c>
    </row>
    <row r="859" spans="8:9" ht="12.5">
      <c r="H859" s="958">
        <v>2466</v>
      </c>
      <c r="I859" s="950" t="s">
        <v>1562</v>
      </c>
    </row>
    <row r="860" spans="8:9" ht="12.5">
      <c r="H860" s="958">
        <v>2467</v>
      </c>
      <c r="I860" s="950" t="s">
        <v>1562</v>
      </c>
    </row>
    <row r="861" spans="8:9" ht="12.5">
      <c r="H861" s="958">
        <v>2468</v>
      </c>
      <c r="I861" s="950" t="s">
        <v>1562</v>
      </c>
    </row>
    <row r="862" spans="8:9" ht="12.5">
      <c r="H862" s="958">
        <v>2471</v>
      </c>
      <c r="I862" s="950" t="s">
        <v>1562</v>
      </c>
    </row>
    <row r="863" spans="8:9" ht="12.5">
      <c r="H863" s="958">
        <v>2472</v>
      </c>
      <c r="I863" s="950" t="s">
        <v>1562</v>
      </c>
    </row>
    <row r="864" spans="8:9" ht="12.5">
      <c r="H864" s="958">
        <v>2474</v>
      </c>
      <c r="I864" s="950" t="s">
        <v>1562</v>
      </c>
    </row>
    <row r="865" spans="8:9" ht="12.5">
      <c r="H865" s="958">
        <v>2475</v>
      </c>
      <c r="I865" s="950" t="s">
        <v>1562</v>
      </c>
    </row>
    <row r="866" spans="8:9" ht="12.5">
      <c r="H866" s="958">
        <v>2476</v>
      </c>
      <c r="I866" s="950" t="s">
        <v>1562</v>
      </c>
    </row>
    <row r="867" spans="8:9" ht="12.5">
      <c r="H867" s="958">
        <v>2477</v>
      </c>
      <c r="I867" s="950" t="s">
        <v>1562</v>
      </c>
    </row>
    <row r="868" spans="8:9" ht="12.5">
      <c r="H868" s="958">
        <v>2478</v>
      </c>
      <c r="I868" s="950" t="s">
        <v>1562</v>
      </c>
    </row>
    <row r="869" spans="8:9" ht="12.5">
      <c r="H869" s="958">
        <v>2479</v>
      </c>
      <c r="I869" s="950" t="s">
        <v>1562</v>
      </c>
    </row>
    <row r="870" spans="8:9" ht="12.5">
      <c r="H870" s="958">
        <v>2481</v>
      </c>
      <c r="I870" s="950" t="s">
        <v>1562</v>
      </c>
    </row>
    <row r="871" spans="8:9" ht="12.5">
      <c r="H871" s="958">
        <v>2482</v>
      </c>
      <c r="I871" s="950" t="s">
        <v>1562</v>
      </c>
    </row>
    <row r="872" spans="8:9" ht="12.5">
      <c r="H872" s="958">
        <v>2492</v>
      </c>
      <c r="I872" s="950" t="s">
        <v>1562</v>
      </c>
    </row>
    <row r="873" spans="8:9" ht="12.5">
      <c r="H873" s="958">
        <v>2493</v>
      </c>
      <c r="I873" s="950" t="s">
        <v>1562</v>
      </c>
    </row>
    <row r="874" spans="8:9" ht="12.5">
      <c r="H874" s="958">
        <v>2494</v>
      </c>
      <c r="I874" s="950" t="s">
        <v>1562</v>
      </c>
    </row>
    <row r="875" spans="8:9" ht="12.5">
      <c r="H875" s="958">
        <v>2495</v>
      </c>
      <c r="I875" s="950" t="s">
        <v>1562</v>
      </c>
    </row>
    <row r="876" spans="8:9" ht="12.5">
      <c r="H876" s="958">
        <v>2532</v>
      </c>
      <c r="I876" s="950" t="s">
        <v>1562</v>
      </c>
    </row>
    <row r="877" spans="8:9" ht="12.5">
      <c r="H877" s="958">
        <v>2534</v>
      </c>
      <c r="I877" s="950" t="s">
        <v>1562</v>
      </c>
    </row>
    <row r="878" spans="8:9" ht="12.5">
      <c r="H878" s="958">
        <v>2535</v>
      </c>
      <c r="I878" s="950" t="s">
        <v>1562</v>
      </c>
    </row>
    <row r="879" spans="8:9" ht="12.5">
      <c r="H879" s="958">
        <v>2536</v>
      </c>
      <c r="I879" s="950" t="s">
        <v>1562</v>
      </c>
    </row>
    <row r="880" spans="8:9" ht="12.5">
      <c r="H880" s="958">
        <v>2537</v>
      </c>
      <c r="I880" s="950" t="s">
        <v>1562</v>
      </c>
    </row>
    <row r="881" spans="8:9" ht="12.5">
      <c r="H881" s="958">
        <v>2538</v>
      </c>
      <c r="I881" s="950" t="s">
        <v>1562</v>
      </c>
    </row>
    <row r="882" spans="8:9" ht="12.5">
      <c r="H882" s="958">
        <v>2539</v>
      </c>
      <c r="I882" s="950" t="s">
        <v>1562</v>
      </c>
    </row>
    <row r="883" spans="8:9" ht="12.5">
      <c r="H883" s="958">
        <v>2540</v>
      </c>
      <c r="I883" s="950" t="s">
        <v>1562</v>
      </c>
    </row>
    <row r="884" spans="8:9" ht="12.5">
      <c r="H884" s="958">
        <v>2541</v>
      </c>
      <c r="I884" s="950" t="s">
        <v>1562</v>
      </c>
    </row>
    <row r="885" spans="8:9" ht="12.5">
      <c r="H885" s="958">
        <v>2542</v>
      </c>
      <c r="I885" s="950" t="s">
        <v>1562</v>
      </c>
    </row>
    <row r="886" spans="8:9" ht="12.5">
      <c r="H886" s="958">
        <v>2543</v>
      </c>
      <c r="I886" s="950" t="s">
        <v>1562</v>
      </c>
    </row>
    <row r="887" spans="8:9" ht="12.5">
      <c r="H887" s="958">
        <v>2552</v>
      </c>
      <c r="I887" s="950" t="s">
        <v>1562</v>
      </c>
    </row>
    <row r="888" spans="8:9" ht="12.5">
      <c r="H888" s="958">
        <v>2553</v>
      </c>
      <c r="I888" s="950" t="s">
        <v>1562</v>
      </c>
    </row>
    <row r="889" spans="8:9" ht="12.5">
      <c r="H889" s="958">
        <v>2554</v>
      </c>
      <c r="I889" s="950" t="s">
        <v>1562</v>
      </c>
    </row>
    <row r="890" spans="8:9" ht="12.5">
      <c r="H890" s="958">
        <v>2556</v>
      </c>
      <c r="I890" s="950" t="s">
        <v>1562</v>
      </c>
    </row>
    <row r="891" spans="8:9" ht="12.5">
      <c r="H891" s="958">
        <v>2557</v>
      </c>
      <c r="I891" s="950" t="s">
        <v>1562</v>
      </c>
    </row>
    <row r="892" spans="8:9" ht="12.5">
      <c r="H892" s="958">
        <v>2558</v>
      </c>
      <c r="I892" s="950" t="s">
        <v>1562</v>
      </c>
    </row>
    <row r="893" spans="8:9" ht="12.5">
      <c r="H893" s="958">
        <v>2559</v>
      </c>
      <c r="I893" s="950" t="s">
        <v>1562</v>
      </c>
    </row>
    <row r="894" spans="8:9" ht="12.5">
      <c r="H894" s="958">
        <v>2561</v>
      </c>
      <c r="I894" s="950" t="s">
        <v>1562</v>
      </c>
    </row>
    <row r="895" spans="8:9" ht="12.5">
      <c r="H895" s="958">
        <v>2562</v>
      </c>
      <c r="I895" s="950" t="s">
        <v>1562</v>
      </c>
    </row>
    <row r="896" spans="8:9" ht="12.5">
      <c r="H896" s="958">
        <v>2563</v>
      </c>
      <c r="I896" s="950" t="s">
        <v>1562</v>
      </c>
    </row>
    <row r="897" spans="8:9" ht="12.5">
      <c r="H897" s="958">
        <v>2564</v>
      </c>
      <c r="I897" s="950" t="s">
        <v>1562</v>
      </c>
    </row>
    <row r="898" spans="8:9" ht="12.5">
      <c r="H898" s="958">
        <v>2565</v>
      </c>
      <c r="I898" s="950" t="s">
        <v>1562</v>
      </c>
    </row>
    <row r="899" spans="8:9" ht="12.5">
      <c r="H899" s="958">
        <v>2568</v>
      </c>
      <c r="I899" s="950" t="s">
        <v>1562</v>
      </c>
    </row>
    <row r="900" spans="8:9" ht="12.5">
      <c r="H900" s="958">
        <v>2571</v>
      </c>
      <c r="I900" s="950" t="s">
        <v>1562</v>
      </c>
    </row>
    <row r="901" spans="8:9" ht="12.5">
      <c r="H901" s="958">
        <v>2573</v>
      </c>
      <c r="I901" s="950" t="s">
        <v>1562</v>
      </c>
    </row>
    <row r="902" spans="8:9" ht="12.5">
      <c r="H902" s="958">
        <v>2574</v>
      </c>
      <c r="I902" s="950" t="s">
        <v>1562</v>
      </c>
    </row>
    <row r="903" spans="8:9" ht="12.5">
      <c r="H903" s="958">
        <v>2575</v>
      </c>
      <c r="I903" s="950" t="s">
        <v>1562</v>
      </c>
    </row>
    <row r="904" spans="8:9" ht="12.5">
      <c r="H904" s="958">
        <v>2576</v>
      </c>
      <c r="I904" s="950" t="s">
        <v>1562</v>
      </c>
    </row>
    <row r="905" spans="8:9" ht="12.5">
      <c r="H905" s="958">
        <v>2584</v>
      </c>
      <c r="I905" s="950" t="s">
        <v>1562</v>
      </c>
    </row>
    <row r="906" spans="8:9" ht="12.5">
      <c r="H906" s="958">
        <v>2601</v>
      </c>
      <c r="I906" s="950" t="s">
        <v>1562</v>
      </c>
    </row>
    <row r="907" spans="8:9" ht="12.5">
      <c r="H907" s="958">
        <v>2630</v>
      </c>
      <c r="I907" s="950" t="s">
        <v>1562</v>
      </c>
    </row>
    <row r="908" spans="8:9" ht="12.5">
      <c r="H908" s="958">
        <v>2631</v>
      </c>
      <c r="I908" s="950" t="s">
        <v>1562</v>
      </c>
    </row>
    <row r="909" spans="8:9" ht="12.5">
      <c r="H909" s="958">
        <v>2632</v>
      </c>
      <c r="I909" s="950" t="s">
        <v>1562</v>
      </c>
    </row>
    <row r="910" spans="8:9" ht="12.5">
      <c r="H910" s="958">
        <v>2633</v>
      </c>
      <c r="I910" s="950" t="s">
        <v>1562</v>
      </c>
    </row>
    <row r="911" spans="8:9" ht="12.5">
      <c r="H911" s="958">
        <v>2634</v>
      </c>
      <c r="I911" s="950" t="s">
        <v>1562</v>
      </c>
    </row>
    <row r="912" spans="8:9" ht="12.5">
      <c r="H912" s="958">
        <v>2635</v>
      </c>
      <c r="I912" s="950" t="s">
        <v>1562</v>
      </c>
    </row>
    <row r="913" spans="8:9" ht="12.5">
      <c r="H913" s="958">
        <v>2637</v>
      </c>
      <c r="I913" s="950" t="s">
        <v>1562</v>
      </c>
    </row>
    <row r="914" spans="8:9" ht="12.5">
      <c r="H914" s="958">
        <v>2638</v>
      </c>
      <c r="I914" s="950" t="s">
        <v>1562</v>
      </c>
    </row>
    <row r="915" spans="8:9" ht="12.5">
      <c r="H915" s="958">
        <v>2639</v>
      </c>
      <c r="I915" s="950" t="s">
        <v>1562</v>
      </c>
    </row>
    <row r="916" spans="8:9" ht="12.5">
      <c r="H916" s="958">
        <v>2641</v>
      </c>
      <c r="I916" s="950" t="s">
        <v>1562</v>
      </c>
    </row>
    <row r="917" spans="8:9" ht="12.5">
      <c r="H917" s="958">
        <v>2642</v>
      </c>
      <c r="I917" s="950" t="s">
        <v>1562</v>
      </c>
    </row>
    <row r="918" spans="8:9" ht="12.5">
      <c r="H918" s="958">
        <v>2643</v>
      </c>
      <c r="I918" s="950" t="s">
        <v>1562</v>
      </c>
    </row>
    <row r="919" spans="8:9" ht="12.5">
      <c r="H919" s="958">
        <v>2644</v>
      </c>
      <c r="I919" s="950" t="s">
        <v>1562</v>
      </c>
    </row>
    <row r="920" spans="8:9" ht="12.5">
      <c r="H920" s="958">
        <v>2645</v>
      </c>
      <c r="I920" s="950" t="s">
        <v>1562</v>
      </c>
    </row>
    <row r="921" spans="8:9" ht="12.5">
      <c r="H921" s="958">
        <v>2646</v>
      </c>
      <c r="I921" s="950" t="s">
        <v>1562</v>
      </c>
    </row>
    <row r="922" spans="8:9" ht="12.5">
      <c r="H922" s="958">
        <v>2647</v>
      </c>
      <c r="I922" s="950" t="s">
        <v>1562</v>
      </c>
    </row>
    <row r="923" spans="8:9" ht="12.5">
      <c r="H923" s="958">
        <v>2648</v>
      </c>
      <c r="I923" s="950" t="s">
        <v>1562</v>
      </c>
    </row>
    <row r="924" spans="8:9" ht="12.5">
      <c r="H924" s="958">
        <v>2649</v>
      </c>
      <c r="I924" s="950" t="s">
        <v>1562</v>
      </c>
    </row>
    <row r="925" spans="8:9" ht="12.5">
      <c r="H925" s="958">
        <v>2650</v>
      </c>
      <c r="I925" s="950" t="s">
        <v>1562</v>
      </c>
    </row>
    <row r="926" spans="8:9" ht="12.5">
      <c r="H926" s="958">
        <v>2651</v>
      </c>
      <c r="I926" s="950" t="s">
        <v>1562</v>
      </c>
    </row>
    <row r="927" spans="8:9" ht="12.5">
      <c r="H927" s="958">
        <v>2652</v>
      </c>
      <c r="I927" s="950" t="s">
        <v>1562</v>
      </c>
    </row>
    <row r="928" spans="8:9" ht="12.5">
      <c r="H928" s="958">
        <v>2653</v>
      </c>
      <c r="I928" s="950" t="s">
        <v>1562</v>
      </c>
    </row>
    <row r="929" spans="8:9" ht="12.5">
      <c r="H929" s="958">
        <v>2655</v>
      </c>
      <c r="I929" s="950" t="s">
        <v>1562</v>
      </c>
    </row>
    <row r="930" spans="8:9" ht="12.5">
      <c r="H930" s="958">
        <v>2657</v>
      </c>
      <c r="I930" s="950" t="s">
        <v>1562</v>
      </c>
    </row>
    <row r="931" spans="8:9" ht="12.5">
      <c r="H931" s="958">
        <v>2659</v>
      </c>
      <c r="I931" s="950" t="s">
        <v>1562</v>
      </c>
    </row>
    <row r="932" spans="8:9" ht="12.5">
      <c r="H932" s="958">
        <v>2660</v>
      </c>
      <c r="I932" s="950" t="s">
        <v>1562</v>
      </c>
    </row>
    <row r="933" spans="8:9" ht="12.5">
      <c r="H933" s="958">
        <v>2661</v>
      </c>
      <c r="I933" s="950" t="s">
        <v>1562</v>
      </c>
    </row>
    <row r="934" spans="8:9" ht="12.5">
      <c r="H934" s="958">
        <v>2662</v>
      </c>
      <c r="I934" s="950" t="s">
        <v>1562</v>
      </c>
    </row>
    <row r="935" spans="8:9" ht="12.5">
      <c r="H935" s="958">
        <v>2663</v>
      </c>
      <c r="I935" s="950" t="s">
        <v>1562</v>
      </c>
    </row>
    <row r="936" spans="8:9" ht="12.5">
      <c r="H936" s="958">
        <v>2664</v>
      </c>
      <c r="I936" s="950" t="s">
        <v>1562</v>
      </c>
    </row>
    <row r="937" spans="8:9" ht="12.5">
      <c r="H937" s="958">
        <v>2666</v>
      </c>
      <c r="I937" s="950" t="s">
        <v>1562</v>
      </c>
    </row>
    <row r="938" spans="8:9" ht="12.5">
      <c r="H938" s="958">
        <v>2667</v>
      </c>
      <c r="I938" s="950" t="s">
        <v>1562</v>
      </c>
    </row>
    <row r="939" spans="8:9" ht="12.5">
      <c r="H939" s="958">
        <v>2668</v>
      </c>
      <c r="I939" s="950" t="s">
        <v>1562</v>
      </c>
    </row>
    <row r="940" spans="8:9" ht="12.5">
      <c r="H940" s="958">
        <v>2669</v>
      </c>
      <c r="I940" s="950" t="s">
        <v>1562</v>
      </c>
    </row>
    <row r="941" spans="8:9" ht="12.5">
      <c r="H941" s="958">
        <v>2670</v>
      </c>
      <c r="I941" s="950" t="s">
        <v>1562</v>
      </c>
    </row>
    <row r="942" spans="8:9" ht="12.5">
      <c r="H942" s="958">
        <v>2671</v>
      </c>
      <c r="I942" s="950" t="s">
        <v>1562</v>
      </c>
    </row>
    <row r="943" spans="8:9" ht="12.5">
      <c r="H943" s="958">
        <v>2672</v>
      </c>
      <c r="I943" s="950" t="s">
        <v>1562</v>
      </c>
    </row>
    <row r="944" spans="8:9" ht="12.5">
      <c r="H944" s="958">
        <v>2673</v>
      </c>
      <c r="I944" s="950" t="s">
        <v>1562</v>
      </c>
    </row>
    <row r="945" spans="8:9" ht="12.5">
      <c r="H945" s="958">
        <v>2675</v>
      </c>
      <c r="I945" s="950" t="s">
        <v>1562</v>
      </c>
    </row>
    <row r="946" spans="8:9" ht="12.5">
      <c r="H946" s="958">
        <v>2702</v>
      </c>
      <c r="I946" s="950" t="s">
        <v>1562</v>
      </c>
    </row>
    <row r="947" spans="8:9" ht="12.5">
      <c r="H947" s="958">
        <v>2703</v>
      </c>
      <c r="I947" s="950" t="s">
        <v>1562</v>
      </c>
    </row>
    <row r="948" spans="8:9" ht="12.5">
      <c r="H948" s="958">
        <v>2712</v>
      </c>
      <c r="I948" s="950" t="s">
        <v>1562</v>
      </c>
    </row>
    <row r="949" spans="8:9" ht="12.5">
      <c r="H949" s="958">
        <v>2713</v>
      </c>
      <c r="I949" s="950" t="s">
        <v>1562</v>
      </c>
    </row>
    <row r="950" spans="8:9" ht="12.5">
      <c r="H950" s="958">
        <v>2714</v>
      </c>
      <c r="I950" s="950" t="s">
        <v>1562</v>
      </c>
    </row>
    <row r="951" spans="8:9" ht="12.5">
      <c r="H951" s="958">
        <v>2715</v>
      </c>
      <c r="I951" s="950" t="s">
        <v>1562</v>
      </c>
    </row>
    <row r="952" spans="8:9" ht="12.5">
      <c r="H952" s="958">
        <v>2717</v>
      </c>
      <c r="I952" s="950" t="s">
        <v>1562</v>
      </c>
    </row>
    <row r="953" spans="8:9" ht="12.5">
      <c r="H953" s="958">
        <v>2718</v>
      </c>
      <c r="I953" s="950" t="s">
        <v>1562</v>
      </c>
    </row>
    <row r="954" spans="8:9" ht="12.5">
      <c r="H954" s="958">
        <v>2719</v>
      </c>
      <c r="I954" s="950" t="s">
        <v>1562</v>
      </c>
    </row>
    <row r="955" spans="8:9" ht="12.5">
      <c r="H955" s="958">
        <v>2720</v>
      </c>
      <c r="I955" s="950" t="s">
        <v>1562</v>
      </c>
    </row>
    <row r="956" spans="8:9" ht="12.5">
      <c r="H956" s="958">
        <v>2721</v>
      </c>
      <c r="I956" s="950" t="s">
        <v>1562</v>
      </c>
    </row>
    <row r="957" spans="8:9" ht="12.5">
      <c r="H957" s="958">
        <v>2722</v>
      </c>
      <c r="I957" s="950" t="s">
        <v>1562</v>
      </c>
    </row>
    <row r="958" spans="8:9" ht="12.5">
      <c r="H958" s="958">
        <v>2723</v>
      </c>
      <c r="I958" s="950" t="s">
        <v>1562</v>
      </c>
    </row>
    <row r="959" spans="8:9" ht="12.5">
      <c r="H959" s="958">
        <v>2724</v>
      </c>
      <c r="I959" s="950" t="s">
        <v>1562</v>
      </c>
    </row>
    <row r="960" spans="8:9" ht="12.5">
      <c r="H960" s="958">
        <v>2725</v>
      </c>
      <c r="I960" s="950" t="s">
        <v>1562</v>
      </c>
    </row>
    <row r="961" spans="8:9" ht="12.5">
      <c r="H961" s="958">
        <v>2726</v>
      </c>
      <c r="I961" s="950" t="s">
        <v>1562</v>
      </c>
    </row>
    <row r="962" spans="8:9" ht="12.5">
      <c r="H962" s="958">
        <v>2738</v>
      </c>
      <c r="I962" s="950" t="s">
        <v>1562</v>
      </c>
    </row>
    <row r="963" spans="8:9" ht="12.5">
      <c r="H963" s="958">
        <v>2739</v>
      </c>
      <c r="I963" s="950" t="s">
        <v>1562</v>
      </c>
    </row>
    <row r="964" spans="8:9" ht="12.5">
      <c r="H964" s="958">
        <v>2740</v>
      </c>
      <c r="I964" s="950" t="s">
        <v>1562</v>
      </c>
    </row>
    <row r="965" spans="8:9" ht="12.5">
      <c r="H965" s="958">
        <v>2741</v>
      </c>
      <c r="I965" s="950" t="s">
        <v>1562</v>
      </c>
    </row>
    <row r="966" spans="8:9" ht="12.5">
      <c r="H966" s="958">
        <v>2742</v>
      </c>
      <c r="I966" s="950" t="s">
        <v>1562</v>
      </c>
    </row>
    <row r="967" spans="8:9" ht="12.5">
      <c r="H967" s="958">
        <v>2743</v>
      </c>
      <c r="I967" s="950" t="s">
        <v>1562</v>
      </c>
    </row>
    <row r="968" spans="8:9" ht="12.5">
      <c r="H968" s="958">
        <v>2744</v>
      </c>
      <c r="I968" s="950" t="s">
        <v>1562</v>
      </c>
    </row>
    <row r="969" spans="8:9" ht="12.5">
      <c r="H969" s="958">
        <v>2745</v>
      </c>
      <c r="I969" s="950" t="s">
        <v>1562</v>
      </c>
    </row>
    <row r="970" spans="8:9" ht="12.5">
      <c r="H970" s="958">
        <v>2746</v>
      </c>
      <c r="I970" s="950" t="s">
        <v>1562</v>
      </c>
    </row>
    <row r="971" spans="8:9" ht="12.5">
      <c r="H971" s="958">
        <v>2747</v>
      </c>
      <c r="I971" s="950" t="s">
        <v>1562</v>
      </c>
    </row>
    <row r="972" spans="8:9" ht="12.5">
      <c r="H972" s="958">
        <v>2748</v>
      </c>
      <c r="I972" s="950" t="s">
        <v>1562</v>
      </c>
    </row>
    <row r="973" spans="8:9" ht="12.5">
      <c r="H973" s="958">
        <v>2760</v>
      </c>
      <c r="I973" s="950" t="s">
        <v>1562</v>
      </c>
    </row>
    <row r="974" spans="8:9" ht="12.5">
      <c r="H974" s="958">
        <v>2761</v>
      </c>
      <c r="I974" s="950" t="s">
        <v>1562</v>
      </c>
    </row>
    <row r="975" spans="8:9" ht="12.5">
      <c r="H975" s="958">
        <v>2762</v>
      </c>
      <c r="I975" s="950" t="s">
        <v>1562</v>
      </c>
    </row>
    <row r="976" spans="8:9" ht="12.5">
      <c r="H976" s="958">
        <v>2763</v>
      </c>
      <c r="I976" s="950" t="s">
        <v>1562</v>
      </c>
    </row>
    <row r="977" spans="8:9" ht="12.5">
      <c r="H977" s="958">
        <v>2764</v>
      </c>
      <c r="I977" s="950" t="s">
        <v>1562</v>
      </c>
    </row>
    <row r="978" spans="8:9" ht="12.5">
      <c r="H978" s="958">
        <v>2766</v>
      </c>
      <c r="I978" s="950" t="s">
        <v>1562</v>
      </c>
    </row>
    <row r="979" spans="8:9" ht="12.5">
      <c r="H979" s="958">
        <v>2767</v>
      </c>
      <c r="I979" s="950" t="s">
        <v>1562</v>
      </c>
    </row>
    <row r="980" spans="8:9" ht="12.5">
      <c r="H980" s="958">
        <v>2768</v>
      </c>
      <c r="I980" s="950" t="s">
        <v>1562</v>
      </c>
    </row>
    <row r="981" spans="8:9" ht="12.5">
      <c r="H981" s="958">
        <v>2769</v>
      </c>
      <c r="I981" s="950" t="s">
        <v>1562</v>
      </c>
    </row>
    <row r="982" spans="8:9" ht="12.5">
      <c r="H982" s="958">
        <v>2770</v>
      </c>
      <c r="I982" s="950" t="s">
        <v>1562</v>
      </c>
    </row>
    <row r="983" spans="8:9" ht="12.5">
      <c r="H983" s="958">
        <v>2771</v>
      </c>
      <c r="I983" s="950" t="s">
        <v>1562</v>
      </c>
    </row>
    <row r="984" spans="8:9" ht="12.5">
      <c r="H984" s="958">
        <v>2777</v>
      </c>
      <c r="I984" s="950" t="s">
        <v>1562</v>
      </c>
    </row>
    <row r="985" spans="8:9" ht="12.5">
      <c r="H985" s="958">
        <v>2779</v>
      </c>
      <c r="I985" s="950" t="s">
        <v>1562</v>
      </c>
    </row>
    <row r="986" spans="8:9" ht="12.5">
      <c r="H986" s="958">
        <v>2780</v>
      </c>
      <c r="I986" s="950" t="s">
        <v>1562</v>
      </c>
    </row>
    <row r="987" spans="8:9" ht="12.5">
      <c r="H987" s="958">
        <v>2783</v>
      </c>
      <c r="I987" s="950" t="s">
        <v>1562</v>
      </c>
    </row>
    <row r="988" spans="8:9" ht="12.5">
      <c r="H988" s="958">
        <v>2790</v>
      </c>
      <c r="I988" s="950" t="s">
        <v>1562</v>
      </c>
    </row>
    <row r="989" spans="8:9" ht="12.5">
      <c r="H989" s="958">
        <v>2791</v>
      </c>
      <c r="I989" s="950" t="s">
        <v>1562</v>
      </c>
    </row>
    <row r="990" spans="8:9" ht="12.5">
      <c r="H990" s="958">
        <v>2801</v>
      </c>
      <c r="I990" s="950" t="s">
        <v>1562</v>
      </c>
    </row>
    <row r="991" spans="8:9" ht="12.5">
      <c r="H991" s="958">
        <v>2802</v>
      </c>
      <c r="I991" s="950" t="s">
        <v>1562</v>
      </c>
    </row>
    <row r="992" spans="8:9" ht="12.5">
      <c r="H992" s="958">
        <v>2804</v>
      </c>
      <c r="I992" s="950" t="s">
        <v>1562</v>
      </c>
    </row>
    <row r="993" spans="8:9" ht="12.5">
      <c r="H993" s="958">
        <v>2806</v>
      </c>
      <c r="I993" s="950" t="s">
        <v>1562</v>
      </c>
    </row>
    <row r="994" spans="8:9" ht="12.5">
      <c r="H994" s="958">
        <v>2807</v>
      </c>
      <c r="I994" s="950" t="s">
        <v>1562</v>
      </c>
    </row>
    <row r="995" spans="8:9" ht="12.5">
      <c r="H995" s="958">
        <v>2808</v>
      </c>
      <c r="I995" s="950" t="s">
        <v>1562</v>
      </c>
    </row>
    <row r="996" spans="8:9" ht="12.5">
      <c r="H996" s="958">
        <v>2809</v>
      </c>
      <c r="I996" s="950" t="s">
        <v>1562</v>
      </c>
    </row>
    <row r="997" spans="8:9" ht="12.5">
      <c r="H997" s="958">
        <v>2812</v>
      </c>
      <c r="I997" s="950" t="s">
        <v>1562</v>
      </c>
    </row>
    <row r="998" spans="8:9" ht="12.5">
      <c r="H998" s="958">
        <v>2813</v>
      </c>
      <c r="I998" s="950" t="s">
        <v>1562</v>
      </c>
    </row>
    <row r="999" spans="8:9" ht="12.5">
      <c r="H999" s="958">
        <v>2814</v>
      </c>
      <c r="I999" s="950" t="s">
        <v>1562</v>
      </c>
    </row>
    <row r="1000" spans="8:9" ht="12.5">
      <c r="H1000" s="958">
        <v>2815</v>
      </c>
      <c r="I1000" s="950" t="s">
        <v>1562</v>
      </c>
    </row>
    <row r="1001" spans="8:9" ht="12.5">
      <c r="H1001" s="958">
        <v>2816</v>
      </c>
      <c r="I1001" s="950" t="s">
        <v>1562</v>
      </c>
    </row>
    <row r="1002" spans="8:9" ht="12.5">
      <c r="H1002" s="958">
        <v>2817</v>
      </c>
      <c r="I1002" s="950" t="s">
        <v>1562</v>
      </c>
    </row>
    <row r="1003" spans="8:9" ht="12.5">
      <c r="H1003" s="958">
        <v>2818</v>
      </c>
      <c r="I1003" s="950" t="s">
        <v>1562</v>
      </c>
    </row>
    <row r="1004" spans="8:9" ht="12.5">
      <c r="H1004" s="958">
        <v>2822</v>
      </c>
      <c r="I1004" s="950" t="s">
        <v>1562</v>
      </c>
    </row>
    <row r="1005" spans="8:9" ht="12.5">
      <c r="H1005" s="958">
        <v>2823</v>
      </c>
      <c r="I1005" s="950" t="s">
        <v>1562</v>
      </c>
    </row>
    <row r="1006" spans="8:9" ht="12.5">
      <c r="H1006" s="958">
        <v>2824</v>
      </c>
      <c r="I1006" s="950" t="s">
        <v>1562</v>
      </c>
    </row>
    <row r="1007" spans="8:9" ht="12.5">
      <c r="H1007" s="958">
        <v>2825</v>
      </c>
      <c r="I1007" s="950" t="s">
        <v>1562</v>
      </c>
    </row>
    <row r="1008" spans="8:9" ht="12.5">
      <c r="H1008" s="958">
        <v>2826</v>
      </c>
      <c r="I1008" s="950" t="s">
        <v>1562</v>
      </c>
    </row>
    <row r="1009" spans="8:9" ht="12.5">
      <c r="H1009" s="958">
        <v>2827</v>
      </c>
      <c r="I1009" s="950" t="s">
        <v>1562</v>
      </c>
    </row>
    <row r="1010" spans="8:9" ht="12.5">
      <c r="H1010" s="958">
        <v>2828</v>
      </c>
      <c r="I1010" s="950" t="s">
        <v>1562</v>
      </c>
    </row>
    <row r="1011" spans="8:9" ht="12.5">
      <c r="H1011" s="958">
        <v>2829</v>
      </c>
      <c r="I1011" s="950" t="s">
        <v>1562</v>
      </c>
    </row>
    <row r="1012" spans="8:9" ht="12.5">
      <c r="H1012" s="958">
        <v>2830</v>
      </c>
      <c r="I1012" s="950" t="s">
        <v>1562</v>
      </c>
    </row>
    <row r="1013" spans="8:9" ht="12.5">
      <c r="H1013" s="958">
        <v>2831</v>
      </c>
      <c r="I1013" s="950" t="s">
        <v>1562</v>
      </c>
    </row>
    <row r="1014" spans="8:9" ht="12.5">
      <c r="H1014" s="958">
        <v>2832</v>
      </c>
      <c r="I1014" s="950" t="s">
        <v>1562</v>
      </c>
    </row>
    <row r="1015" spans="8:9" ht="12.5">
      <c r="H1015" s="958">
        <v>2833</v>
      </c>
      <c r="I1015" s="950" t="s">
        <v>1562</v>
      </c>
    </row>
    <row r="1016" spans="8:9" ht="12.5">
      <c r="H1016" s="958">
        <v>2835</v>
      </c>
      <c r="I1016" s="950" t="s">
        <v>1562</v>
      </c>
    </row>
    <row r="1017" spans="8:9" ht="12.5">
      <c r="H1017" s="958">
        <v>2836</v>
      </c>
      <c r="I1017" s="950" t="s">
        <v>1562</v>
      </c>
    </row>
    <row r="1018" spans="8:9" ht="12.5">
      <c r="H1018" s="958">
        <v>2837</v>
      </c>
      <c r="I1018" s="950" t="s">
        <v>1562</v>
      </c>
    </row>
    <row r="1019" spans="8:9" ht="12.5">
      <c r="H1019" s="958">
        <v>2838</v>
      </c>
      <c r="I1019" s="950" t="s">
        <v>1562</v>
      </c>
    </row>
    <row r="1020" spans="8:9" ht="12.5">
      <c r="H1020" s="958">
        <v>2839</v>
      </c>
      <c r="I1020" s="950" t="s">
        <v>1562</v>
      </c>
    </row>
    <row r="1021" spans="8:9" ht="12.5">
      <c r="H1021" s="958">
        <v>2840</v>
      </c>
      <c r="I1021" s="950" t="s">
        <v>1562</v>
      </c>
    </row>
    <row r="1022" spans="8:9" ht="12.5">
      <c r="H1022" s="958">
        <v>2841</v>
      </c>
      <c r="I1022" s="950" t="s">
        <v>1562</v>
      </c>
    </row>
    <row r="1023" spans="8:9" ht="12.5">
      <c r="H1023" s="958">
        <v>2842</v>
      </c>
      <c r="I1023" s="950" t="s">
        <v>1562</v>
      </c>
    </row>
    <row r="1024" spans="8:9" ht="12.5">
      <c r="H1024" s="958">
        <v>2852</v>
      </c>
      <c r="I1024" s="950" t="s">
        <v>1562</v>
      </c>
    </row>
    <row r="1025" spans="8:9" ht="12.5">
      <c r="H1025" s="958">
        <v>2857</v>
      </c>
      <c r="I1025" s="950" t="s">
        <v>1562</v>
      </c>
    </row>
    <row r="1026" spans="8:9" ht="12.5">
      <c r="H1026" s="958">
        <v>2858</v>
      </c>
      <c r="I1026" s="950" t="s">
        <v>1562</v>
      </c>
    </row>
    <row r="1027" spans="8:9" ht="12.5">
      <c r="H1027" s="958">
        <v>2859</v>
      </c>
      <c r="I1027" s="950" t="s">
        <v>1562</v>
      </c>
    </row>
    <row r="1028" spans="8:9" ht="12.5">
      <c r="H1028" s="958">
        <v>2860</v>
      </c>
      <c r="I1028" s="950" t="s">
        <v>1562</v>
      </c>
    </row>
    <row r="1029" spans="8:9" ht="12.5">
      <c r="H1029" s="958">
        <v>2861</v>
      </c>
      <c r="I1029" s="950" t="s">
        <v>1562</v>
      </c>
    </row>
    <row r="1030" spans="8:9" ht="12.5">
      <c r="H1030" s="958">
        <v>2862</v>
      </c>
      <c r="I1030" s="950" t="s">
        <v>1562</v>
      </c>
    </row>
    <row r="1031" spans="8:9" ht="12.5">
      <c r="H1031" s="958">
        <v>2863</v>
      </c>
      <c r="I1031" s="950" t="s">
        <v>1562</v>
      </c>
    </row>
    <row r="1032" spans="8:9" ht="12.5">
      <c r="H1032" s="958">
        <v>2864</v>
      </c>
      <c r="I1032" s="950" t="s">
        <v>1562</v>
      </c>
    </row>
    <row r="1033" spans="8:9" ht="12.5">
      <c r="H1033" s="958">
        <v>2865</v>
      </c>
      <c r="I1033" s="950" t="s">
        <v>1562</v>
      </c>
    </row>
    <row r="1034" spans="8:9" ht="12.5">
      <c r="H1034" s="958">
        <v>2871</v>
      </c>
      <c r="I1034" s="950" t="s">
        <v>1562</v>
      </c>
    </row>
    <row r="1035" spans="8:9" ht="12.5">
      <c r="H1035" s="958">
        <v>2872</v>
      </c>
      <c r="I1035" s="950" t="s">
        <v>1562</v>
      </c>
    </row>
    <row r="1036" spans="8:9" ht="12.5">
      <c r="H1036" s="958">
        <v>2873</v>
      </c>
      <c r="I1036" s="950" t="s">
        <v>1562</v>
      </c>
    </row>
    <row r="1037" spans="8:9" ht="12.5">
      <c r="H1037" s="958">
        <v>2874</v>
      </c>
      <c r="I1037" s="950" t="s">
        <v>1562</v>
      </c>
    </row>
    <row r="1038" spans="8:9" ht="12.5">
      <c r="H1038" s="958">
        <v>2875</v>
      </c>
      <c r="I1038" s="950" t="s">
        <v>1562</v>
      </c>
    </row>
    <row r="1039" spans="8:9" ht="12.5">
      <c r="H1039" s="958">
        <v>2876</v>
      </c>
      <c r="I1039" s="950" t="s">
        <v>1562</v>
      </c>
    </row>
    <row r="1040" spans="8:9" ht="12.5">
      <c r="H1040" s="958">
        <v>2877</v>
      </c>
      <c r="I1040" s="950" t="s">
        <v>1562</v>
      </c>
    </row>
    <row r="1041" spans="8:9" ht="12.5">
      <c r="H1041" s="958">
        <v>2878</v>
      </c>
      <c r="I1041" s="950" t="s">
        <v>1562</v>
      </c>
    </row>
    <row r="1042" spans="8:9" ht="12.5">
      <c r="H1042" s="958">
        <v>2879</v>
      </c>
      <c r="I1042" s="950" t="s">
        <v>1562</v>
      </c>
    </row>
    <row r="1043" spans="8:9" ht="12.5">
      <c r="H1043" s="958">
        <v>2880</v>
      </c>
      <c r="I1043" s="950" t="s">
        <v>1562</v>
      </c>
    </row>
    <row r="1044" spans="8:9" ht="12.5">
      <c r="H1044" s="958">
        <v>2881</v>
      </c>
      <c r="I1044" s="950" t="s">
        <v>1562</v>
      </c>
    </row>
    <row r="1045" spans="8:9" ht="12.5">
      <c r="H1045" s="958">
        <v>2882</v>
      </c>
      <c r="I1045" s="950" t="s">
        <v>1562</v>
      </c>
    </row>
    <row r="1046" spans="8:9" ht="12.5">
      <c r="H1046" s="958">
        <v>2883</v>
      </c>
      <c r="I1046" s="950" t="s">
        <v>1562</v>
      </c>
    </row>
    <row r="1047" spans="8:9" ht="12.5">
      <c r="H1047" s="958">
        <v>2885</v>
      </c>
      <c r="I1047" s="950" t="s">
        <v>1562</v>
      </c>
    </row>
    <row r="1048" spans="8:9" ht="12.5">
      <c r="H1048" s="958">
        <v>2886</v>
      </c>
      <c r="I1048" s="950" t="s">
        <v>1562</v>
      </c>
    </row>
    <row r="1049" spans="8:9" ht="12.5">
      <c r="H1049" s="958">
        <v>2887</v>
      </c>
      <c r="I1049" s="950" t="s">
        <v>1562</v>
      </c>
    </row>
    <row r="1050" spans="8:9" ht="12.5">
      <c r="H1050" s="958">
        <v>2888</v>
      </c>
      <c r="I1050" s="950" t="s">
        <v>1562</v>
      </c>
    </row>
    <row r="1051" spans="8:9" ht="12.5">
      <c r="H1051" s="958">
        <v>2889</v>
      </c>
      <c r="I1051" s="950" t="s">
        <v>1562</v>
      </c>
    </row>
    <row r="1052" spans="8:9" ht="12.5">
      <c r="H1052" s="958">
        <v>2891</v>
      </c>
      <c r="I1052" s="950" t="s">
        <v>1562</v>
      </c>
    </row>
    <row r="1053" spans="8:9" ht="12.5">
      <c r="H1053" s="958">
        <v>2892</v>
      </c>
      <c r="I1053" s="950" t="s">
        <v>1562</v>
      </c>
    </row>
    <row r="1054" spans="8:9" ht="12.5">
      <c r="H1054" s="958">
        <v>2893</v>
      </c>
      <c r="I1054" s="950" t="s">
        <v>1562</v>
      </c>
    </row>
    <row r="1055" spans="8:9" ht="12.5">
      <c r="H1055" s="958">
        <v>2894</v>
      </c>
      <c r="I1055" s="950" t="s">
        <v>1562</v>
      </c>
    </row>
    <row r="1056" spans="8:9" ht="12.5">
      <c r="H1056" s="958">
        <v>2895</v>
      </c>
      <c r="I1056" s="950" t="s">
        <v>1562</v>
      </c>
    </row>
    <row r="1057" spans="8:9" ht="12.5">
      <c r="H1057" s="958">
        <v>2896</v>
      </c>
      <c r="I1057" s="950" t="s">
        <v>1562</v>
      </c>
    </row>
    <row r="1058" spans="8:9" ht="12.5">
      <c r="H1058" s="958">
        <v>2898</v>
      </c>
      <c r="I1058" s="950" t="s">
        <v>1562</v>
      </c>
    </row>
    <row r="1059" spans="8:9" ht="12.5">
      <c r="H1059" s="958">
        <v>2901</v>
      </c>
      <c r="I1059" s="950" t="s">
        <v>1562</v>
      </c>
    </row>
    <row r="1060" spans="8:9" ht="12.5">
      <c r="H1060" s="958">
        <v>2902</v>
      </c>
      <c r="I1060" s="950" t="s">
        <v>1562</v>
      </c>
    </row>
    <row r="1061" spans="8:9" ht="12.5">
      <c r="H1061" s="958">
        <v>2903</v>
      </c>
      <c r="I1061" s="950" t="s">
        <v>1562</v>
      </c>
    </row>
    <row r="1062" spans="8:9" ht="12.5">
      <c r="H1062" s="958">
        <v>2904</v>
      </c>
      <c r="I1062" s="950" t="s">
        <v>1562</v>
      </c>
    </row>
    <row r="1063" spans="8:9" ht="12.5">
      <c r="H1063" s="958">
        <v>2905</v>
      </c>
      <c r="I1063" s="950" t="s">
        <v>1562</v>
      </c>
    </row>
    <row r="1064" spans="8:9" ht="12.5">
      <c r="H1064" s="958">
        <v>2906</v>
      </c>
      <c r="I1064" s="950" t="s">
        <v>1562</v>
      </c>
    </row>
    <row r="1065" spans="8:9" ht="12.5">
      <c r="H1065" s="958">
        <v>2907</v>
      </c>
      <c r="I1065" s="950" t="s">
        <v>1562</v>
      </c>
    </row>
    <row r="1066" spans="8:9" ht="12.5">
      <c r="H1066" s="958">
        <v>2908</v>
      </c>
      <c r="I1066" s="950" t="s">
        <v>1562</v>
      </c>
    </row>
    <row r="1067" spans="8:9" ht="12.5">
      <c r="H1067" s="958">
        <v>2909</v>
      </c>
      <c r="I1067" s="950" t="s">
        <v>1562</v>
      </c>
    </row>
    <row r="1068" spans="8:9" ht="12.5">
      <c r="H1068" s="958">
        <v>2910</v>
      </c>
      <c r="I1068" s="950" t="s">
        <v>1562</v>
      </c>
    </row>
    <row r="1069" spans="8:9" ht="12.5">
      <c r="H1069" s="958">
        <v>2911</v>
      </c>
      <c r="I1069" s="950" t="s">
        <v>1562</v>
      </c>
    </row>
    <row r="1070" spans="8:9" ht="12.5">
      <c r="H1070" s="958">
        <v>2912</v>
      </c>
      <c r="I1070" s="950" t="s">
        <v>1562</v>
      </c>
    </row>
    <row r="1071" spans="8:9" ht="12.5">
      <c r="H1071" s="958">
        <v>2914</v>
      </c>
      <c r="I1071" s="950" t="s">
        <v>1562</v>
      </c>
    </row>
    <row r="1072" spans="8:9" ht="12.5">
      <c r="H1072" s="958">
        <v>2915</v>
      </c>
      <c r="I1072" s="950" t="s">
        <v>1562</v>
      </c>
    </row>
    <row r="1073" spans="8:9" ht="12.5">
      <c r="H1073" s="958">
        <v>2916</v>
      </c>
      <c r="I1073" s="950" t="s">
        <v>1562</v>
      </c>
    </row>
    <row r="1074" spans="8:9" ht="12.5">
      <c r="H1074" s="958">
        <v>2917</v>
      </c>
      <c r="I1074" s="950" t="s">
        <v>1562</v>
      </c>
    </row>
    <row r="1075" spans="8:9" ht="12.5">
      <c r="H1075" s="958">
        <v>2918</v>
      </c>
      <c r="I1075" s="950" t="s">
        <v>1562</v>
      </c>
    </row>
    <row r="1076" spans="8:9" ht="12.5">
      <c r="H1076" s="958">
        <v>2919</v>
      </c>
      <c r="I1076" s="950" t="s">
        <v>1562</v>
      </c>
    </row>
    <row r="1077" spans="8:9" ht="12.5">
      <c r="H1077" s="958">
        <v>2920</v>
      </c>
      <c r="I1077" s="950" t="s">
        <v>1562</v>
      </c>
    </row>
    <row r="1078" spans="8:9" ht="12.5">
      <c r="H1078" s="958">
        <v>2921</v>
      </c>
      <c r="I1078" s="950" t="s">
        <v>1562</v>
      </c>
    </row>
    <row r="1079" spans="8:9" ht="12.5">
      <c r="H1079" s="958">
        <v>2940</v>
      </c>
      <c r="I1079" s="950" t="s">
        <v>1562</v>
      </c>
    </row>
    <row r="1080" spans="8:9" ht="12.5">
      <c r="H1080" s="958">
        <v>3031</v>
      </c>
      <c r="I1080" s="950" t="s">
        <v>1562</v>
      </c>
    </row>
    <row r="1081" spans="8:9" ht="12.5">
      <c r="H1081" s="958">
        <v>3032</v>
      </c>
      <c r="I1081" s="950" t="s">
        <v>1562</v>
      </c>
    </row>
    <row r="1082" spans="8:9" ht="12.5">
      <c r="H1082" s="958">
        <v>3033</v>
      </c>
      <c r="I1082" s="950" t="s">
        <v>1562</v>
      </c>
    </row>
    <row r="1083" spans="8:9" ht="12.5">
      <c r="H1083" s="958">
        <v>3034</v>
      </c>
      <c r="I1083" s="950" t="s">
        <v>1562</v>
      </c>
    </row>
    <row r="1084" spans="8:9" ht="12.5">
      <c r="H1084" s="958">
        <v>3036</v>
      </c>
      <c r="I1084" s="950" t="s">
        <v>1562</v>
      </c>
    </row>
    <row r="1085" spans="8:9" ht="12.5">
      <c r="H1085" s="958">
        <v>3037</v>
      </c>
      <c r="I1085" s="950" t="s">
        <v>1562</v>
      </c>
    </row>
    <row r="1086" spans="8:9" ht="12.5">
      <c r="H1086" s="958">
        <v>3038</v>
      </c>
      <c r="I1086" s="950" t="s">
        <v>1562</v>
      </c>
    </row>
    <row r="1087" spans="8:9" ht="12.5">
      <c r="H1087" s="958">
        <v>3040</v>
      </c>
      <c r="I1087" s="950" t="s">
        <v>1562</v>
      </c>
    </row>
    <row r="1088" spans="8:9" ht="12.5">
      <c r="H1088" s="958">
        <v>3041</v>
      </c>
      <c r="I1088" s="950" t="s">
        <v>1562</v>
      </c>
    </row>
    <row r="1089" spans="8:9" ht="12.5">
      <c r="H1089" s="958">
        <v>3042</v>
      </c>
      <c r="I1089" s="950" t="s">
        <v>1562</v>
      </c>
    </row>
    <row r="1090" spans="8:9" ht="12.5">
      <c r="H1090" s="958">
        <v>3043</v>
      </c>
      <c r="I1090" s="950" t="s">
        <v>1562</v>
      </c>
    </row>
    <row r="1091" spans="8:9" ht="12.5">
      <c r="H1091" s="958">
        <v>3044</v>
      </c>
      <c r="I1091" s="950" t="s">
        <v>1562</v>
      </c>
    </row>
    <row r="1092" spans="8:9" ht="12.5">
      <c r="H1092" s="958">
        <v>3045</v>
      </c>
      <c r="I1092" s="950" t="s">
        <v>1562</v>
      </c>
    </row>
    <row r="1093" spans="8:9" ht="12.5">
      <c r="H1093" s="958">
        <v>3046</v>
      </c>
      <c r="I1093" s="950" t="s">
        <v>1562</v>
      </c>
    </row>
    <row r="1094" spans="8:9" ht="12.5">
      <c r="H1094" s="958">
        <v>3047</v>
      </c>
      <c r="I1094" s="950" t="s">
        <v>1562</v>
      </c>
    </row>
    <row r="1095" spans="8:9" ht="12.5">
      <c r="H1095" s="958">
        <v>3048</v>
      </c>
      <c r="I1095" s="950" t="s">
        <v>1562</v>
      </c>
    </row>
    <row r="1096" spans="8:9" ht="12.5">
      <c r="H1096" s="958">
        <v>3049</v>
      </c>
      <c r="I1096" s="950" t="s">
        <v>1562</v>
      </c>
    </row>
    <row r="1097" spans="8:9" ht="12.5">
      <c r="H1097" s="958">
        <v>3051</v>
      </c>
      <c r="I1097" s="950" t="s">
        <v>1562</v>
      </c>
    </row>
    <row r="1098" spans="8:9" ht="12.5">
      <c r="H1098" s="958">
        <v>3052</v>
      </c>
      <c r="I1098" s="950" t="s">
        <v>1562</v>
      </c>
    </row>
    <row r="1099" spans="8:9" ht="12.5">
      <c r="H1099" s="958">
        <v>3053</v>
      </c>
      <c r="I1099" s="950" t="s">
        <v>1562</v>
      </c>
    </row>
    <row r="1100" spans="8:9" ht="12.5">
      <c r="H1100" s="958">
        <v>3054</v>
      </c>
      <c r="I1100" s="950" t="s">
        <v>1562</v>
      </c>
    </row>
    <row r="1101" spans="8:9" ht="12.5">
      <c r="H1101" s="958">
        <v>3055</v>
      </c>
      <c r="I1101" s="950" t="s">
        <v>1562</v>
      </c>
    </row>
    <row r="1102" spans="8:9" ht="12.5">
      <c r="H1102" s="958">
        <v>3057</v>
      </c>
      <c r="I1102" s="950" t="s">
        <v>1562</v>
      </c>
    </row>
    <row r="1103" spans="8:9" ht="12.5">
      <c r="H1103" s="958">
        <v>3060</v>
      </c>
      <c r="I1103" s="950" t="s">
        <v>1562</v>
      </c>
    </row>
    <row r="1104" spans="8:9" ht="12.5">
      <c r="H1104" s="958">
        <v>3061</v>
      </c>
      <c r="I1104" s="950" t="s">
        <v>1562</v>
      </c>
    </row>
    <row r="1105" spans="8:9" ht="12.5">
      <c r="H1105" s="958">
        <v>3062</v>
      </c>
      <c r="I1105" s="950" t="s">
        <v>1562</v>
      </c>
    </row>
    <row r="1106" spans="8:9" ht="12.5">
      <c r="H1106" s="958">
        <v>3063</v>
      </c>
      <c r="I1106" s="950" t="s">
        <v>1562</v>
      </c>
    </row>
    <row r="1107" spans="8:9" ht="12.5">
      <c r="H1107" s="958">
        <v>3064</v>
      </c>
      <c r="I1107" s="950" t="s">
        <v>1562</v>
      </c>
    </row>
    <row r="1108" spans="8:9" ht="12.5">
      <c r="H1108" s="958">
        <v>3070</v>
      </c>
      <c r="I1108" s="950" t="s">
        <v>1562</v>
      </c>
    </row>
    <row r="1109" spans="8:9" ht="12.5">
      <c r="H1109" s="958">
        <v>3071</v>
      </c>
      <c r="I1109" s="950" t="s">
        <v>1562</v>
      </c>
    </row>
    <row r="1110" spans="8:9" ht="12.5">
      <c r="H1110" s="958">
        <v>3073</v>
      </c>
      <c r="I1110" s="950" t="s">
        <v>1562</v>
      </c>
    </row>
    <row r="1111" spans="8:9" ht="12.5">
      <c r="H1111" s="958">
        <v>3076</v>
      </c>
      <c r="I1111" s="950" t="s">
        <v>1562</v>
      </c>
    </row>
    <row r="1112" spans="8:9" ht="12.5">
      <c r="H1112" s="958">
        <v>3077</v>
      </c>
      <c r="I1112" s="950" t="s">
        <v>1562</v>
      </c>
    </row>
    <row r="1113" spans="8:9" ht="12.5">
      <c r="H1113" s="958">
        <v>3079</v>
      </c>
      <c r="I1113" s="950" t="s">
        <v>1562</v>
      </c>
    </row>
    <row r="1114" spans="8:9" ht="12.5">
      <c r="H1114" s="958">
        <v>3082</v>
      </c>
      <c r="I1114" s="950" t="s">
        <v>1562</v>
      </c>
    </row>
    <row r="1115" spans="8:9" ht="12.5">
      <c r="H1115" s="958">
        <v>3084</v>
      </c>
      <c r="I1115" s="950" t="s">
        <v>1562</v>
      </c>
    </row>
    <row r="1116" spans="8:9" ht="12.5">
      <c r="H1116" s="958">
        <v>3086</v>
      </c>
      <c r="I1116" s="950" t="s">
        <v>1562</v>
      </c>
    </row>
    <row r="1117" spans="8:9" ht="12.5">
      <c r="H1117" s="958">
        <v>3087</v>
      </c>
      <c r="I1117" s="950" t="s">
        <v>1562</v>
      </c>
    </row>
    <row r="1118" spans="8:9" ht="12.5">
      <c r="H1118" s="958">
        <v>3101</v>
      </c>
      <c r="I1118" s="950" t="s">
        <v>1562</v>
      </c>
    </row>
    <row r="1119" spans="8:9" ht="12.5">
      <c r="H1119" s="958">
        <v>3102</v>
      </c>
      <c r="I1119" s="950" t="s">
        <v>1562</v>
      </c>
    </row>
    <row r="1120" spans="8:9" ht="12.5">
      <c r="H1120" s="958">
        <v>3103</v>
      </c>
      <c r="I1120" s="950" t="s">
        <v>1562</v>
      </c>
    </row>
    <row r="1121" spans="8:9" ht="12.5">
      <c r="H1121" s="958">
        <v>3104</v>
      </c>
      <c r="I1121" s="950" t="s">
        <v>1562</v>
      </c>
    </row>
    <row r="1122" spans="8:9" ht="12.5">
      <c r="H1122" s="958">
        <v>3105</v>
      </c>
      <c r="I1122" s="950" t="s">
        <v>1562</v>
      </c>
    </row>
    <row r="1123" spans="8:9" ht="12.5">
      <c r="H1123" s="958">
        <v>3106</v>
      </c>
      <c r="I1123" s="950" t="s">
        <v>1562</v>
      </c>
    </row>
    <row r="1124" spans="8:9" ht="12.5">
      <c r="H1124" s="958">
        <v>3107</v>
      </c>
      <c r="I1124" s="950" t="s">
        <v>1562</v>
      </c>
    </row>
    <row r="1125" spans="8:9" ht="12.5">
      <c r="H1125" s="958">
        <v>3108</v>
      </c>
      <c r="I1125" s="950" t="s">
        <v>1562</v>
      </c>
    </row>
    <row r="1126" spans="8:9" ht="12.5">
      <c r="H1126" s="958">
        <v>3109</v>
      </c>
      <c r="I1126" s="950" t="s">
        <v>1562</v>
      </c>
    </row>
    <row r="1127" spans="8:9" ht="12.5">
      <c r="H1127" s="958">
        <v>3110</v>
      </c>
      <c r="I1127" s="950" t="s">
        <v>1562</v>
      </c>
    </row>
    <row r="1128" spans="8:9" ht="12.5">
      <c r="H1128" s="958">
        <v>3111</v>
      </c>
      <c r="I1128" s="950" t="s">
        <v>1562</v>
      </c>
    </row>
    <row r="1129" spans="8:9" ht="12.5">
      <c r="H1129" s="958">
        <v>3215</v>
      </c>
      <c r="I1129" s="950" t="s">
        <v>1562</v>
      </c>
    </row>
    <row r="1130" spans="8:9" ht="12.5">
      <c r="H1130" s="958">
        <v>3216</v>
      </c>
      <c r="I1130" s="950" t="s">
        <v>1562</v>
      </c>
    </row>
    <row r="1131" spans="8:9" ht="12.5">
      <c r="H1131" s="958">
        <v>3217</v>
      </c>
      <c r="I1131" s="950" t="s">
        <v>1562</v>
      </c>
    </row>
    <row r="1132" spans="8:9" ht="12.5">
      <c r="H1132" s="958">
        <v>3218</v>
      </c>
      <c r="I1132" s="950" t="s">
        <v>1562</v>
      </c>
    </row>
    <row r="1133" spans="8:9" ht="12.5">
      <c r="H1133" s="958">
        <v>3220</v>
      </c>
      <c r="I1133" s="950" t="s">
        <v>1562</v>
      </c>
    </row>
    <row r="1134" spans="8:9" ht="12.5">
      <c r="H1134" s="958">
        <v>3221</v>
      </c>
      <c r="I1134" s="950" t="s">
        <v>1562</v>
      </c>
    </row>
    <row r="1135" spans="8:9" ht="12.5">
      <c r="H1135" s="958">
        <v>3222</v>
      </c>
      <c r="I1135" s="950" t="s">
        <v>1562</v>
      </c>
    </row>
    <row r="1136" spans="8:9" ht="12.5">
      <c r="H1136" s="958">
        <v>3223</v>
      </c>
      <c r="I1136" s="950" t="s">
        <v>1562</v>
      </c>
    </row>
    <row r="1137" spans="8:9" ht="12.5">
      <c r="H1137" s="958">
        <v>3224</v>
      </c>
      <c r="I1137" s="950" t="s">
        <v>1562</v>
      </c>
    </row>
    <row r="1138" spans="8:9" ht="12.5">
      <c r="H1138" s="958">
        <v>3225</v>
      </c>
      <c r="I1138" s="950" t="s">
        <v>1562</v>
      </c>
    </row>
    <row r="1139" spans="8:9" ht="12.5">
      <c r="H1139" s="958">
        <v>3226</v>
      </c>
      <c r="I1139" s="950" t="s">
        <v>1562</v>
      </c>
    </row>
    <row r="1140" spans="8:9" ht="12.5">
      <c r="H1140" s="958">
        <v>3227</v>
      </c>
      <c r="I1140" s="950" t="s">
        <v>1562</v>
      </c>
    </row>
    <row r="1141" spans="8:9" ht="12.5">
      <c r="H1141" s="958">
        <v>3229</v>
      </c>
      <c r="I1141" s="950" t="s">
        <v>1562</v>
      </c>
    </row>
    <row r="1142" spans="8:9" ht="12.5">
      <c r="H1142" s="958">
        <v>3230</v>
      </c>
      <c r="I1142" s="950" t="s">
        <v>1562</v>
      </c>
    </row>
    <row r="1143" spans="8:9" ht="12.5">
      <c r="H1143" s="958">
        <v>3231</v>
      </c>
      <c r="I1143" s="950" t="s">
        <v>1562</v>
      </c>
    </row>
    <row r="1144" spans="8:9" ht="12.5">
      <c r="H1144" s="958">
        <v>3233</v>
      </c>
      <c r="I1144" s="950" t="s">
        <v>1562</v>
      </c>
    </row>
    <row r="1145" spans="8:9" ht="12.5">
      <c r="H1145" s="958">
        <v>3234</v>
      </c>
      <c r="I1145" s="950" t="s">
        <v>1562</v>
      </c>
    </row>
    <row r="1146" spans="8:9" ht="12.5">
      <c r="H1146" s="958">
        <v>3235</v>
      </c>
      <c r="I1146" s="950" t="s">
        <v>1562</v>
      </c>
    </row>
    <row r="1147" spans="8:9" ht="12.5">
      <c r="H1147" s="958">
        <v>3237</v>
      </c>
      <c r="I1147" s="950" t="s">
        <v>1562</v>
      </c>
    </row>
    <row r="1148" spans="8:9" ht="12.5">
      <c r="H1148" s="958">
        <v>3238</v>
      </c>
      <c r="I1148" s="950" t="s">
        <v>1562</v>
      </c>
    </row>
    <row r="1149" spans="8:9" ht="12.5">
      <c r="H1149" s="958">
        <v>3240</v>
      </c>
      <c r="I1149" s="950" t="s">
        <v>1562</v>
      </c>
    </row>
    <row r="1150" spans="8:9" ht="12.5">
      <c r="H1150" s="958">
        <v>3241</v>
      </c>
      <c r="I1150" s="950" t="s">
        <v>1562</v>
      </c>
    </row>
    <row r="1151" spans="8:9" ht="12.5">
      <c r="H1151" s="958">
        <v>3242</v>
      </c>
      <c r="I1151" s="950" t="s">
        <v>1562</v>
      </c>
    </row>
    <row r="1152" spans="8:9" ht="12.5">
      <c r="H1152" s="958">
        <v>3243</v>
      </c>
      <c r="I1152" s="950" t="s">
        <v>1562</v>
      </c>
    </row>
    <row r="1153" spans="8:9" ht="12.5">
      <c r="H1153" s="958">
        <v>3244</v>
      </c>
      <c r="I1153" s="950" t="s">
        <v>1562</v>
      </c>
    </row>
    <row r="1154" spans="8:9" ht="12.5">
      <c r="H1154" s="958">
        <v>3245</v>
      </c>
      <c r="I1154" s="950" t="s">
        <v>1562</v>
      </c>
    </row>
    <row r="1155" spans="8:9" ht="12.5">
      <c r="H1155" s="958">
        <v>3246</v>
      </c>
      <c r="I1155" s="950" t="s">
        <v>1562</v>
      </c>
    </row>
    <row r="1156" spans="8:9" ht="12.5">
      <c r="H1156" s="958">
        <v>3247</v>
      </c>
      <c r="I1156" s="950" t="s">
        <v>1562</v>
      </c>
    </row>
    <row r="1157" spans="8:9" ht="12.5">
      <c r="H1157" s="958">
        <v>3249</v>
      </c>
      <c r="I1157" s="950" t="s">
        <v>1562</v>
      </c>
    </row>
    <row r="1158" spans="8:9" ht="12.5">
      <c r="H1158" s="958">
        <v>3251</v>
      </c>
      <c r="I1158" s="950" t="s">
        <v>1562</v>
      </c>
    </row>
    <row r="1159" spans="8:9" ht="12.5">
      <c r="H1159" s="958">
        <v>3252</v>
      </c>
      <c r="I1159" s="950" t="s">
        <v>1562</v>
      </c>
    </row>
    <row r="1160" spans="8:9" ht="12.5">
      <c r="H1160" s="958">
        <v>3253</v>
      </c>
      <c r="I1160" s="950" t="s">
        <v>1562</v>
      </c>
    </row>
    <row r="1161" spans="8:9" ht="12.5">
      <c r="H1161" s="958">
        <v>3254</v>
      </c>
      <c r="I1161" s="950" t="s">
        <v>1562</v>
      </c>
    </row>
    <row r="1162" spans="8:9" ht="12.5">
      <c r="H1162" s="958">
        <v>3255</v>
      </c>
      <c r="I1162" s="950" t="s">
        <v>1562</v>
      </c>
    </row>
    <row r="1163" spans="8:9" ht="12.5">
      <c r="H1163" s="958">
        <v>3256</v>
      </c>
      <c r="I1163" s="950" t="s">
        <v>1562</v>
      </c>
    </row>
    <row r="1164" spans="8:9" ht="12.5">
      <c r="H1164" s="958">
        <v>3257</v>
      </c>
      <c r="I1164" s="950" t="s">
        <v>1562</v>
      </c>
    </row>
    <row r="1165" spans="8:9" ht="12.5">
      <c r="H1165" s="958">
        <v>3258</v>
      </c>
      <c r="I1165" s="950" t="s">
        <v>1562</v>
      </c>
    </row>
    <row r="1166" spans="8:9" ht="12.5">
      <c r="H1166" s="958">
        <v>3259</v>
      </c>
      <c r="I1166" s="950" t="s">
        <v>1562</v>
      </c>
    </row>
    <row r="1167" spans="8:9" ht="12.5">
      <c r="H1167" s="958">
        <v>3260</v>
      </c>
      <c r="I1167" s="950" t="s">
        <v>1562</v>
      </c>
    </row>
    <row r="1168" spans="8:9" ht="12.5">
      <c r="H1168" s="958">
        <v>3261</v>
      </c>
      <c r="I1168" s="950" t="s">
        <v>1562</v>
      </c>
    </row>
    <row r="1169" spans="8:9" ht="12.5">
      <c r="H1169" s="958">
        <v>3262</v>
      </c>
      <c r="I1169" s="950" t="s">
        <v>1562</v>
      </c>
    </row>
    <row r="1170" spans="8:9" ht="12.5">
      <c r="H1170" s="958">
        <v>3263</v>
      </c>
      <c r="I1170" s="950" t="s">
        <v>1562</v>
      </c>
    </row>
    <row r="1171" spans="8:9" ht="12.5">
      <c r="H1171" s="958">
        <v>3264</v>
      </c>
      <c r="I1171" s="950" t="s">
        <v>1562</v>
      </c>
    </row>
    <row r="1172" spans="8:9" ht="12.5">
      <c r="H1172" s="958">
        <v>3266</v>
      </c>
      <c r="I1172" s="950" t="s">
        <v>1562</v>
      </c>
    </row>
    <row r="1173" spans="8:9" ht="12.5">
      <c r="H1173" s="958">
        <v>3268</v>
      </c>
      <c r="I1173" s="950" t="s">
        <v>1562</v>
      </c>
    </row>
    <row r="1174" spans="8:9" ht="12.5">
      <c r="H1174" s="958">
        <v>3269</v>
      </c>
      <c r="I1174" s="950" t="s">
        <v>1562</v>
      </c>
    </row>
    <row r="1175" spans="8:9" ht="12.5">
      <c r="H1175" s="958">
        <v>3272</v>
      </c>
      <c r="I1175" s="950" t="s">
        <v>1562</v>
      </c>
    </row>
    <row r="1176" spans="8:9" ht="12.5">
      <c r="H1176" s="958">
        <v>3273</v>
      </c>
      <c r="I1176" s="950" t="s">
        <v>1562</v>
      </c>
    </row>
    <row r="1177" spans="8:9" ht="12.5">
      <c r="H1177" s="958">
        <v>3274</v>
      </c>
      <c r="I1177" s="950" t="s">
        <v>1562</v>
      </c>
    </row>
    <row r="1178" spans="8:9" ht="12.5">
      <c r="H1178" s="958">
        <v>3275</v>
      </c>
      <c r="I1178" s="950" t="s">
        <v>1562</v>
      </c>
    </row>
    <row r="1179" spans="8:9" ht="12.5">
      <c r="H1179" s="958">
        <v>3276</v>
      </c>
      <c r="I1179" s="950" t="s">
        <v>1562</v>
      </c>
    </row>
    <row r="1180" spans="8:9" ht="12.5">
      <c r="H1180" s="958">
        <v>3278</v>
      </c>
      <c r="I1180" s="950" t="s">
        <v>1562</v>
      </c>
    </row>
    <row r="1181" spans="8:9" ht="12.5">
      <c r="H1181" s="958">
        <v>3279</v>
      </c>
      <c r="I1181" s="950" t="s">
        <v>1562</v>
      </c>
    </row>
    <row r="1182" spans="8:9" ht="12.5">
      <c r="H1182" s="958">
        <v>3280</v>
      </c>
      <c r="I1182" s="950" t="s">
        <v>1562</v>
      </c>
    </row>
    <row r="1183" spans="8:9" ht="12.5">
      <c r="H1183" s="958">
        <v>3281</v>
      </c>
      <c r="I1183" s="950" t="s">
        <v>1562</v>
      </c>
    </row>
    <row r="1184" spans="8:9" ht="12.5">
      <c r="H1184" s="958">
        <v>3282</v>
      </c>
      <c r="I1184" s="950" t="s">
        <v>1562</v>
      </c>
    </row>
    <row r="1185" spans="8:9" ht="12.5">
      <c r="H1185" s="958">
        <v>3284</v>
      </c>
      <c r="I1185" s="950" t="s">
        <v>1562</v>
      </c>
    </row>
    <row r="1186" spans="8:9" ht="12.5">
      <c r="H1186" s="958">
        <v>3285</v>
      </c>
      <c r="I1186" s="950" t="s">
        <v>1562</v>
      </c>
    </row>
    <row r="1187" spans="8:9" ht="12.5">
      <c r="H1187" s="958">
        <v>3287</v>
      </c>
      <c r="I1187" s="950" t="s">
        <v>1562</v>
      </c>
    </row>
    <row r="1188" spans="8:9" ht="12.5">
      <c r="H1188" s="958">
        <v>3289</v>
      </c>
      <c r="I1188" s="950" t="s">
        <v>1562</v>
      </c>
    </row>
    <row r="1189" spans="8:9" ht="12.5">
      <c r="H1189" s="958">
        <v>3290</v>
      </c>
      <c r="I1189" s="950" t="s">
        <v>1562</v>
      </c>
    </row>
    <row r="1190" spans="8:9" ht="12.5">
      <c r="H1190" s="958">
        <v>3291</v>
      </c>
      <c r="I1190" s="950" t="s">
        <v>1562</v>
      </c>
    </row>
    <row r="1191" spans="8:9" ht="12.5">
      <c r="H1191" s="958">
        <v>3293</v>
      </c>
      <c r="I1191" s="950" t="s">
        <v>1562</v>
      </c>
    </row>
    <row r="1192" spans="8:9" ht="12.5">
      <c r="H1192" s="958">
        <v>3298</v>
      </c>
      <c r="I1192" s="950" t="s">
        <v>1562</v>
      </c>
    </row>
    <row r="1193" spans="8:9" ht="12.5">
      <c r="H1193" s="958">
        <v>3299</v>
      </c>
      <c r="I1193" s="950" t="s">
        <v>1562</v>
      </c>
    </row>
    <row r="1194" spans="8:9" ht="12.5">
      <c r="H1194" s="958">
        <v>3301</v>
      </c>
      <c r="I1194" s="950" t="s">
        <v>1562</v>
      </c>
    </row>
    <row r="1195" spans="8:9" ht="12.5">
      <c r="H1195" s="958">
        <v>3302</v>
      </c>
      <c r="I1195" s="950" t="s">
        <v>1562</v>
      </c>
    </row>
    <row r="1196" spans="8:9" ht="12.5">
      <c r="H1196" s="958">
        <v>3303</v>
      </c>
      <c r="I1196" s="950" t="s">
        <v>1562</v>
      </c>
    </row>
    <row r="1197" spans="8:9" ht="12.5">
      <c r="H1197" s="958">
        <v>3304</v>
      </c>
      <c r="I1197" s="950" t="s">
        <v>1562</v>
      </c>
    </row>
    <row r="1198" spans="8:9" ht="12.5">
      <c r="H1198" s="958">
        <v>3305</v>
      </c>
      <c r="I1198" s="950" t="s">
        <v>1562</v>
      </c>
    </row>
    <row r="1199" spans="8:9" ht="12.5">
      <c r="H1199" s="958">
        <v>3307</v>
      </c>
      <c r="I1199" s="950" t="s">
        <v>1562</v>
      </c>
    </row>
    <row r="1200" spans="8:9" ht="12.5">
      <c r="H1200" s="958">
        <v>3431</v>
      </c>
      <c r="I1200" s="950" t="s">
        <v>1562</v>
      </c>
    </row>
    <row r="1201" spans="8:9" ht="12.5">
      <c r="H1201" s="958">
        <v>3435</v>
      </c>
      <c r="I1201" s="950" t="s">
        <v>1562</v>
      </c>
    </row>
    <row r="1202" spans="8:9" ht="12.5">
      <c r="H1202" s="958">
        <v>3440</v>
      </c>
      <c r="I1202" s="950" t="s">
        <v>1562</v>
      </c>
    </row>
    <row r="1203" spans="8:9" ht="12.5">
      <c r="H1203" s="958">
        <v>3441</v>
      </c>
      <c r="I1203" s="950" t="s">
        <v>1562</v>
      </c>
    </row>
    <row r="1204" spans="8:9" ht="12.5">
      <c r="H1204" s="958">
        <v>3442</v>
      </c>
      <c r="I1204" s="950" t="s">
        <v>1562</v>
      </c>
    </row>
    <row r="1205" spans="8:9" ht="12.5">
      <c r="H1205" s="958">
        <v>3443</v>
      </c>
      <c r="I1205" s="950" t="s">
        <v>1562</v>
      </c>
    </row>
    <row r="1206" spans="8:9" ht="12.5">
      <c r="H1206" s="958">
        <v>3444</v>
      </c>
      <c r="I1206" s="950" t="s">
        <v>1562</v>
      </c>
    </row>
    <row r="1207" spans="8:9" ht="12.5">
      <c r="H1207" s="958">
        <v>3445</v>
      </c>
      <c r="I1207" s="950" t="s">
        <v>1562</v>
      </c>
    </row>
    <row r="1208" spans="8:9" ht="12.5">
      <c r="H1208" s="958">
        <v>3446</v>
      </c>
      <c r="I1208" s="950" t="s">
        <v>1562</v>
      </c>
    </row>
    <row r="1209" spans="8:9" ht="12.5">
      <c r="H1209" s="958">
        <v>3447</v>
      </c>
      <c r="I1209" s="950" t="s">
        <v>1562</v>
      </c>
    </row>
    <row r="1210" spans="8:9" ht="12.5">
      <c r="H1210" s="958">
        <v>3448</v>
      </c>
      <c r="I1210" s="950" t="s">
        <v>1562</v>
      </c>
    </row>
    <row r="1211" spans="8:9" ht="12.5">
      <c r="H1211" s="958">
        <v>3449</v>
      </c>
      <c r="I1211" s="950" t="s">
        <v>1562</v>
      </c>
    </row>
    <row r="1212" spans="8:9" ht="12.5">
      <c r="H1212" s="958">
        <v>3450</v>
      </c>
      <c r="I1212" s="950" t="s">
        <v>1562</v>
      </c>
    </row>
    <row r="1213" spans="8:9" ht="12.5">
      <c r="H1213" s="958">
        <v>3451</v>
      </c>
      <c r="I1213" s="950" t="s">
        <v>1562</v>
      </c>
    </row>
    <row r="1214" spans="8:9" ht="12.5">
      <c r="H1214" s="958">
        <v>3452</v>
      </c>
      <c r="I1214" s="950" t="s">
        <v>1562</v>
      </c>
    </row>
    <row r="1215" spans="8:9" ht="12.5">
      <c r="H1215" s="958">
        <v>3455</v>
      </c>
      <c r="I1215" s="950" t="s">
        <v>1562</v>
      </c>
    </row>
    <row r="1216" spans="8:9" ht="12.5">
      <c r="H1216" s="958">
        <v>3456</v>
      </c>
      <c r="I1216" s="950" t="s">
        <v>1562</v>
      </c>
    </row>
    <row r="1217" spans="8:9" ht="12.5">
      <c r="H1217" s="958">
        <v>3457</v>
      </c>
      <c r="I1217" s="950" t="s">
        <v>1562</v>
      </c>
    </row>
    <row r="1218" spans="8:9" ht="12.5">
      <c r="H1218" s="958">
        <v>3458</v>
      </c>
      <c r="I1218" s="950" t="s">
        <v>1562</v>
      </c>
    </row>
    <row r="1219" spans="8:9" ht="12.5">
      <c r="H1219" s="958">
        <v>3461</v>
      </c>
      <c r="I1219" s="950" t="s">
        <v>1562</v>
      </c>
    </row>
    <row r="1220" spans="8:9" ht="12.5">
      <c r="H1220" s="958">
        <v>3462</v>
      </c>
      <c r="I1220" s="950" t="s">
        <v>1562</v>
      </c>
    </row>
    <row r="1221" spans="8:9" ht="12.5">
      <c r="H1221" s="958">
        <v>3464</v>
      </c>
      <c r="I1221" s="950" t="s">
        <v>1562</v>
      </c>
    </row>
    <row r="1222" spans="8:9" ht="12.5">
      <c r="H1222" s="958">
        <v>3465</v>
      </c>
      <c r="I1222" s="950" t="s">
        <v>1562</v>
      </c>
    </row>
    <row r="1223" spans="8:9" ht="12.5">
      <c r="H1223" s="958">
        <v>3466</v>
      </c>
      <c r="I1223" s="950" t="s">
        <v>1562</v>
      </c>
    </row>
    <row r="1224" spans="8:9" ht="12.5">
      <c r="H1224" s="958">
        <v>3467</v>
      </c>
      <c r="I1224" s="950" t="s">
        <v>1562</v>
      </c>
    </row>
    <row r="1225" spans="8:9" ht="12.5">
      <c r="H1225" s="958">
        <v>3468</v>
      </c>
      <c r="I1225" s="950" t="s">
        <v>1562</v>
      </c>
    </row>
    <row r="1226" spans="8:9" ht="12.5">
      <c r="H1226" s="958">
        <v>3469</v>
      </c>
      <c r="I1226" s="950" t="s">
        <v>1562</v>
      </c>
    </row>
    <row r="1227" spans="8:9" ht="12.5">
      <c r="H1227" s="958">
        <v>3470</v>
      </c>
      <c r="I1227" s="950" t="s">
        <v>1562</v>
      </c>
    </row>
    <row r="1228" spans="8:9" ht="12.5">
      <c r="H1228" s="958">
        <v>3561</v>
      </c>
      <c r="I1228" s="950" t="s">
        <v>1562</v>
      </c>
    </row>
    <row r="1229" spans="8:9" ht="12.5">
      <c r="H1229" s="958">
        <v>3570</v>
      </c>
      <c r="I1229" s="950" t="s">
        <v>1562</v>
      </c>
    </row>
    <row r="1230" spans="8:9" ht="12.5">
      <c r="H1230" s="958">
        <v>3574</v>
      </c>
      <c r="I1230" s="950" t="s">
        <v>1562</v>
      </c>
    </row>
    <row r="1231" spans="8:9" ht="12.5">
      <c r="H1231" s="958">
        <v>3575</v>
      </c>
      <c r="I1231" s="950" t="s">
        <v>1562</v>
      </c>
    </row>
    <row r="1232" spans="8:9" ht="12.5">
      <c r="H1232" s="958">
        <v>3576</v>
      </c>
      <c r="I1232" s="950" t="s">
        <v>1562</v>
      </c>
    </row>
    <row r="1233" spans="8:9" ht="12.5">
      <c r="H1233" s="958">
        <v>3579</v>
      </c>
      <c r="I1233" s="950" t="s">
        <v>1562</v>
      </c>
    </row>
    <row r="1234" spans="8:9" ht="12.5">
      <c r="H1234" s="958">
        <v>3580</v>
      </c>
      <c r="I1234" s="950" t="s">
        <v>1562</v>
      </c>
    </row>
    <row r="1235" spans="8:9" ht="12.5">
      <c r="H1235" s="958">
        <v>3581</v>
      </c>
      <c r="I1235" s="950" t="s">
        <v>1562</v>
      </c>
    </row>
    <row r="1236" spans="8:9" ht="12.5">
      <c r="H1236" s="958">
        <v>3582</v>
      </c>
      <c r="I1236" s="950" t="s">
        <v>1562</v>
      </c>
    </row>
    <row r="1237" spans="8:9" ht="12.5">
      <c r="H1237" s="958">
        <v>3583</v>
      </c>
      <c r="I1237" s="950" t="s">
        <v>1562</v>
      </c>
    </row>
    <row r="1238" spans="8:9" ht="12.5">
      <c r="H1238" s="958">
        <v>3584</v>
      </c>
      <c r="I1238" s="950" t="s">
        <v>1562</v>
      </c>
    </row>
    <row r="1239" spans="8:9" ht="12.5">
      <c r="H1239" s="958">
        <v>3585</v>
      </c>
      <c r="I1239" s="950" t="s">
        <v>1562</v>
      </c>
    </row>
    <row r="1240" spans="8:9" ht="12.5">
      <c r="H1240" s="958">
        <v>3586</v>
      </c>
      <c r="I1240" s="950" t="s">
        <v>1562</v>
      </c>
    </row>
    <row r="1241" spans="8:9" ht="12.5">
      <c r="H1241" s="958">
        <v>3588</v>
      </c>
      <c r="I1241" s="950" t="s">
        <v>1562</v>
      </c>
    </row>
    <row r="1242" spans="8:9" ht="12.5">
      <c r="H1242" s="958">
        <v>3589</v>
      </c>
      <c r="I1242" s="950" t="s">
        <v>1562</v>
      </c>
    </row>
    <row r="1243" spans="8:9" ht="12.5">
      <c r="H1243" s="958">
        <v>3590</v>
      </c>
      <c r="I1243" s="950" t="s">
        <v>1562</v>
      </c>
    </row>
    <row r="1244" spans="8:9" ht="12.5">
      <c r="H1244" s="958">
        <v>3592</v>
      </c>
      <c r="I1244" s="950" t="s">
        <v>1562</v>
      </c>
    </row>
    <row r="1245" spans="8:9" ht="12.5">
      <c r="H1245" s="958">
        <v>3593</v>
      </c>
      <c r="I1245" s="950" t="s">
        <v>1562</v>
      </c>
    </row>
    <row r="1246" spans="8:9" ht="12.5">
      <c r="H1246" s="958">
        <v>3595</v>
      </c>
      <c r="I1246" s="950" t="s">
        <v>1562</v>
      </c>
    </row>
    <row r="1247" spans="8:9" ht="12.5">
      <c r="H1247" s="958">
        <v>3597</v>
      </c>
      <c r="I1247" s="950" t="s">
        <v>1562</v>
      </c>
    </row>
    <row r="1248" spans="8:9" ht="12.5">
      <c r="H1248" s="958">
        <v>3598</v>
      </c>
      <c r="I1248" s="950" t="s">
        <v>1562</v>
      </c>
    </row>
    <row r="1249" spans="8:9" ht="12.5">
      <c r="H1249" s="958">
        <v>3601</v>
      </c>
      <c r="I1249" s="950" t="s">
        <v>1562</v>
      </c>
    </row>
    <row r="1250" spans="8:9" ht="12.5">
      <c r="H1250" s="958">
        <v>3602</v>
      </c>
      <c r="I1250" s="950" t="s">
        <v>1562</v>
      </c>
    </row>
    <row r="1251" spans="8:9" ht="12.5">
      <c r="H1251" s="958">
        <v>3603</v>
      </c>
      <c r="I1251" s="950" t="s">
        <v>1562</v>
      </c>
    </row>
    <row r="1252" spans="8:9" ht="12.5">
      <c r="H1252" s="958">
        <v>3604</v>
      </c>
      <c r="I1252" s="950" t="s">
        <v>1562</v>
      </c>
    </row>
    <row r="1253" spans="8:9" ht="12.5">
      <c r="H1253" s="958">
        <v>3605</v>
      </c>
      <c r="I1253" s="950" t="s">
        <v>1562</v>
      </c>
    </row>
    <row r="1254" spans="8:9" ht="12.5">
      <c r="H1254" s="958">
        <v>3607</v>
      </c>
      <c r="I1254" s="950" t="s">
        <v>1562</v>
      </c>
    </row>
    <row r="1255" spans="8:9" ht="12.5">
      <c r="H1255" s="958">
        <v>3608</v>
      </c>
      <c r="I1255" s="950" t="s">
        <v>1562</v>
      </c>
    </row>
    <row r="1256" spans="8:9" ht="12.5">
      <c r="H1256" s="958">
        <v>3609</v>
      </c>
      <c r="I1256" s="950" t="s">
        <v>1562</v>
      </c>
    </row>
    <row r="1257" spans="8:9" ht="12.5">
      <c r="H1257" s="958">
        <v>3740</v>
      </c>
      <c r="I1257" s="950" t="s">
        <v>1562</v>
      </c>
    </row>
    <row r="1258" spans="8:9" ht="12.5">
      <c r="H1258" s="958">
        <v>3741</v>
      </c>
      <c r="I1258" s="950" t="s">
        <v>1562</v>
      </c>
    </row>
    <row r="1259" spans="8:9" ht="12.5">
      <c r="H1259" s="958">
        <v>3743</v>
      </c>
      <c r="I1259" s="950" t="s">
        <v>1562</v>
      </c>
    </row>
    <row r="1260" spans="8:9" ht="12.5">
      <c r="H1260" s="958">
        <v>3745</v>
      </c>
      <c r="I1260" s="950" t="s">
        <v>1562</v>
      </c>
    </row>
    <row r="1261" spans="8:9" ht="12.5">
      <c r="H1261" s="958">
        <v>3746</v>
      </c>
      <c r="I1261" s="950" t="s">
        <v>1562</v>
      </c>
    </row>
    <row r="1262" spans="8:9" ht="12.5">
      <c r="H1262" s="958">
        <v>3748</v>
      </c>
      <c r="I1262" s="950" t="s">
        <v>1562</v>
      </c>
    </row>
    <row r="1263" spans="8:9" ht="12.5">
      <c r="H1263" s="958">
        <v>3749</v>
      </c>
      <c r="I1263" s="950" t="s">
        <v>1562</v>
      </c>
    </row>
    <row r="1264" spans="8:9" ht="12.5">
      <c r="H1264" s="958">
        <v>3750</v>
      </c>
      <c r="I1264" s="950" t="s">
        <v>1562</v>
      </c>
    </row>
    <row r="1265" spans="8:9" ht="12.5">
      <c r="H1265" s="958">
        <v>3751</v>
      </c>
      <c r="I1265" s="950" t="s">
        <v>1562</v>
      </c>
    </row>
    <row r="1266" spans="8:9" ht="12.5">
      <c r="H1266" s="958">
        <v>3752</v>
      </c>
      <c r="I1266" s="950" t="s">
        <v>1562</v>
      </c>
    </row>
    <row r="1267" spans="8:9" ht="12.5">
      <c r="H1267" s="958">
        <v>3753</v>
      </c>
      <c r="I1267" s="950" t="s">
        <v>1562</v>
      </c>
    </row>
    <row r="1268" spans="8:9" ht="12.5">
      <c r="H1268" s="958">
        <v>3754</v>
      </c>
      <c r="I1268" s="950" t="s">
        <v>1562</v>
      </c>
    </row>
    <row r="1269" spans="8:9" ht="12.5">
      <c r="H1269" s="958">
        <v>3755</v>
      </c>
      <c r="I1269" s="950" t="s">
        <v>1562</v>
      </c>
    </row>
    <row r="1270" spans="8:9" ht="12.5">
      <c r="H1270" s="958">
        <v>3756</v>
      </c>
      <c r="I1270" s="950" t="s">
        <v>1562</v>
      </c>
    </row>
    <row r="1271" spans="8:9" ht="12.5">
      <c r="H1271" s="958">
        <v>3765</v>
      </c>
      <c r="I1271" s="950" t="s">
        <v>1562</v>
      </c>
    </row>
    <row r="1272" spans="8:9" ht="12.5">
      <c r="H1272" s="958">
        <v>3766</v>
      </c>
      <c r="I1272" s="950" t="s">
        <v>1562</v>
      </c>
    </row>
    <row r="1273" spans="8:9" ht="12.5">
      <c r="H1273" s="958">
        <v>3768</v>
      </c>
      <c r="I1273" s="950" t="s">
        <v>1562</v>
      </c>
    </row>
    <row r="1274" spans="8:9" ht="12.5">
      <c r="H1274" s="958">
        <v>3769</v>
      </c>
      <c r="I1274" s="950" t="s">
        <v>1562</v>
      </c>
    </row>
    <row r="1275" spans="8:9" ht="12.5">
      <c r="H1275" s="958">
        <v>3770</v>
      </c>
      <c r="I1275" s="950" t="s">
        <v>1562</v>
      </c>
    </row>
    <row r="1276" spans="8:9" ht="12.5">
      <c r="H1276" s="958">
        <v>3771</v>
      </c>
      <c r="I1276" s="950" t="s">
        <v>1562</v>
      </c>
    </row>
    <row r="1277" spans="8:9" ht="12.5">
      <c r="H1277" s="958">
        <v>3773</v>
      </c>
      <c r="I1277" s="950" t="s">
        <v>1562</v>
      </c>
    </row>
    <row r="1278" spans="8:9" ht="12.5">
      <c r="H1278" s="958">
        <v>3774</v>
      </c>
      <c r="I1278" s="950" t="s">
        <v>1562</v>
      </c>
    </row>
    <row r="1279" spans="8:9" ht="12.5">
      <c r="H1279" s="958">
        <v>3777</v>
      </c>
      <c r="I1279" s="950" t="s">
        <v>1562</v>
      </c>
    </row>
    <row r="1280" spans="8:9" ht="12.5">
      <c r="H1280" s="958">
        <v>3779</v>
      </c>
      <c r="I1280" s="950" t="s">
        <v>1562</v>
      </c>
    </row>
    <row r="1281" spans="8:9" ht="12.5">
      <c r="H1281" s="958">
        <v>3780</v>
      </c>
      <c r="I1281" s="950" t="s">
        <v>1562</v>
      </c>
    </row>
    <row r="1282" spans="8:9" ht="12.5">
      <c r="H1282" s="958">
        <v>3781</v>
      </c>
      <c r="I1282" s="950" t="s">
        <v>1562</v>
      </c>
    </row>
    <row r="1283" spans="8:9" ht="12.5">
      <c r="H1283" s="958">
        <v>3782</v>
      </c>
      <c r="I1283" s="950" t="s">
        <v>1562</v>
      </c>
    </row>
    <row r="1284" spans="8:9" ht="12.5">
      <c r="H1284" s="958">
        <v>3784</v>
      </c>
      <c r="I1284" s="950" t="s">
        <v>1562</v>
      </c>
    </row>
    <row r="1285" spans="8:9" ht="12.5">
      <c r="H1285" s="958">
        <v>3785</v>
      </c>
      <c r="I1285" s="950" t="s">
        <v>1562</v>
      </c>
    </row>
    <row r="1286" spans="8:9" ht="12.5">
      <c r="H1286" s="958">
        <v>3801</v>
      </c>
      <c r="I1286" s="950" t="s">
        <v>1562</v>
      </c>
    </row>
    <row r="1287" spans="8:9" ht="12.5">
      <c r="H1287" s="958">
        <v>3802</v>
      </c>
      <c r="I1287" s="950" t="s">
        <v>1562</v>
      </c>
    </row>
    <row r="1288" spans="8:9" ht="12.5">
      <c r="H1288" s="958">
        <v>3803</v>
      </c>
      <c r="I1288" s="950" t="s">
        <v>1562</v>
      </c>
    </row>
    <row r="1289" spans="8:9" ht="12.5">
      <c r="H1289" s="958">
        <v>3804</v>
      </c>
      <c r="I1289" s="950" t="s">
        <v>1562</v>
      </c>
    </row>
    <row r="1290" spans="8:9" ht="12.5">
      <c r="H1290" s="958">
        <v>3805</v>
      </c>
      <c r="I1290" s="950" t="s">
        <v>1562</v>
      </c>
    </row>
    <row r="1291" spans="8:9" ht="12.5">
      <c r="H1291" s="958">
        <v>3809</v>
      </c>
      <c r="I1291" s="950" t="s">
        <v>1562</v>
      </c>
    </row>
    <row r="1292" spans="8:9" ht="12.5">
      <c r="H1292" s="958">
        <v>3810</v>
      </c>
      <c r="I1292" s="950" t="s">
        <v>1562</v>
      </c>
    </row>
    <row r="1293" spans="8:9" ht="12.5">
      <c r="H1293" s="958">
        <v>3811</v>
      </c>
      <c r="I1293" s="950" t="s">
        <v>1562</v>
      </c>
    </row>
    <row r="1294" spans="8:9" ht="12.5">
      <c r="H1294" s="958">
        <v>3812</v>
      </c>
      <c r="I1294" s="950" t="s">
        <v>1562</v>
      </c>
    </row>
    <row r="1295" spans="8:9" ht="12.5">
      <c r="H1295" s="958">
        <v>3813</v>
      </c>
      <c r="I1295" s="950" t="s">
        <v>1562</v>
      </c>
    </row>
    <row r="1296" spans="8:9" ht="12.5">
      <c r="H1296" s="958">
        <v>3814</v>
      </c>
      <c r="I1296" s="950" t="s">
        <v>1562</v>
      </c>
    </row>
    <row r="1297" spans="8:9" ht="12.5">
      <c r="H1297" s="958">
        <v>3815</v>
      </c>
      <c r="I1297" s="950" t="s">
        <v>1562</v>
      </c>
    </row>
    <row r="1298" spans="8:9" ht="12.5">
      <c r="H1298" s="958">
        <v>3816</v>
      </c>
      <c r="I1298" s="950" t="s">
        <v>1562</v>
      </c>
    </row>
    <row r="1299" spans="8:9" ht="12.5">
      <c r="H1299" s="958">
        <v>3817</v>
      </c>
      <c r="I1299" s="950" t="s">
        <v>1562</v>
      </c>
    </row>
    <row r="1300" spans="8:9" ht="12.5">
      <c r="H1300" s="958">
        <v>3818</v>
      </c>
      <c r="I1300" s="950" t="s">
        <v>1562</v>
      </c>
    </row>
    <row r="1301" spans="8:9" ht="12.5">
      <c r="H1301" s="958">
        <v>3819</v>
      </c>
      <c r="I1301" s="950" t="s">
        <v>1562</v>
      </c>
    </row>
    <row r="1302" spans="8:9" ht="12.5">
      <c r="H1302" s="958">
        <v>3820</v>
      </c>
      <c r="I1302" s="950" t="s">
        <v>1562</v>
      </c>
    </row>
    <row r="1303" spans="8:9" ht="12.5">
      <c r="H1303" s="958">
        <v>3821</v>
      </c>
      <c r="I1303" s="950" t="s">
        <v>1562</v>
      </c>
    </row>
    <row r="1304" spans="8:9" ht="12.5">
      <c r="H1304" s="958">
        <v>3822</v>
      </c>
      <c r="I1304" s="950" t="s">
        <v>1562</v>
      </c>
    </row>
    <row r="1305" spans="8:9" ht="12.5">
      <c r="H1305" s="958">
        <v>3823</v>
      </c>
      <c r="I1305" s="950" t="s">
        <v>1562</v>
      </c>
    </row>
    <row r="1306" spans="8:9" ht="12.5">
      <c r="H1306" s="958">
        <v>3824</v>
      </c>
      <c r="I1306" s="950" t="s">
        <v>1562</v>
      </c>
    </row>
    <row r="1307" spans="8:9" ht="12.5">
      <c r="H1307" s="958">
        <v>3825</v>
      </c>
      <c r="I1307" s="950" t="s">
        <v>1562</v>
      </c>
    </row>
    <row r="1308" spans="8:9" ht="12.5">
      <c r="H1308" s="958">
        <v>3826</v>
      </c>
      <c r="I1308" s="950" t="s">
        <v>1562</v>
      </c>
    </row>
    <row r="1309" spans="8:9" ht="12.5">
      <c r="H1309" s="958">
        <v>3827</v>
      </c>
      <c r="I1309" s="950" t="s">
        <v>1562</v>
      </c>
    </row>
    <row r="1310" spans="8:9" ht="12.5">
      <c r="H1310" s="958">
        <v>3830</v>
      </c>
      <c r="I1310" s="950" t="s">
        <v>1562</v>
      </c>
    </row>
    <row r="1311" spans="8:9" ht="12.5">
      <c r="H1311" s="958">
        <v>3832</v>
      </c>
      <c r="I1311" s="950" t="s">
        <v>1562</v>
      </c>
    </row>
    <row r="1312" spans="8:9" ht="12.5">
      <c r="H1312" s="958">
        <v>3833</v>
      </c>
      <c r="I1312" s="950" t="s">
        <v>1562</v>
      </c>
    </row>
    <row r="1313" spans="8:9" ht="12.5">
      <c r="H1313" s="958">
        <v>3835</v>
      </c>
      <c r="I1313" s="950" t="s">
        <v>1562</v>
      </c>
    </row>
    <row r="1314" spans="8:9" ht="12.5">
      <c r="H1314" s="958">
        <v>3836</v>
      </c>
      <c r="I1314" s="950" t="s">
        <v>1562</v>
      </c>
    </row>
    <row r="1315" spans="8:9" ht="12.5">
      <c r="H1315" s="958">
        <v>3837</v>
      </c>
      <c r="I1315" s="950" t="s">
        <v>1562</v>
      </c>
    </row>
    <row r="1316" spans="8:9" ht="12.5">
      <c r="H1316" s="958">
        <v>3838</v>
      </c>
      <c r="I1316" s="950" t="s">
        <v>1562</v>
      </c>
    </row>
    <row r="1317" spans="8:9" ht="12.5">
      <c r="H1317" s="958">
        <v>3839</v>
      </c>
      <c r="I1317" s="950" t="s">
        <v>1562</v>
      </c>
    </row>
    <row r="1318" spans="8:9" ht="12.5">
      <c r="H1318" s="958">
        <v>3840</v>
      </c>
      <c r="I1318" s="950" t="s">
        <v>1562</v>
      </c>
    </row>
    <row r="1319" spans="8:9" ht="12.5">
      <c r="H1319" s="958">
        <v>3841</v>
      </c>
      <c r="I1319" s="950" t="s">
        <v>1562</v>
      </c>
    </row>
    <row r="1320" spans="8:9" ht="12.5">
      <c r="H1320" s="958">
        <v>3842</v>
      </c>
      <c r="I1320" s="950" t="s">
        <v>1562</v>
      </c>
    </row>
    <row r="1321" spans="8:9" ht="12.5">
      <c r="H1321" s="958">
        <v>3843</v>
      </c>
      <c r="I1321" s="950" t="s">
        <v>1562</v>
      </c>
    </row>
    <row r="1322" spans="8:9" ht="12.5">
      <c r="H1322" s="958">
        <v>3844</v>
      </c>
      <c r="I1322" s="950" t="s">
        <v>1562</v>
      </c>
    </row>
    <row r="1323" spans="8:9" ht="12.5">
      <c r="H1323" s="958">
        <v>3845</v>
      </c>
      <c r="I1323" s="950" t="s">
        <v>1562</v>
      </c>
    </row>
    <row r="1324" spans="8:9" ht="12.5">
      <c r="H1324" s="958">
        <v>3846</v>
      </c>
      <c r="I1324" s="950" t="s">
        <v>1562</v>
      </c>
    </row>
    <row r="1325" spans="8:9" ht="12.5">
      <c r="H1325" s="958">
        <v>3847</v>
      </c>
      <c r="I1325" s="950" t="s">
        <v>1562</v>
      </c>
    </row>
    <row r="1326" spans="8:9" ht="12.5">
      <c r="H1326" s="958">
        <v>3848</v>
      </c>
      <c r="I1326" s="950" t="s">
        <v>1562</v>
      </c>
    </row>
    <row r="1327" spans="8:9" ht="12.5">
      <c r="H1327" s="958">
        <v>3849</v>
      </c>
      <c r="I1327" s="950" t="s">
        <v>1562</v>
      </c>
    </row>
    <row r="1328" spans="8:9" ht="12.5">
      <c r="H1328" s="958">
        <v>3850</v>
      </c>
      <c r="I1328" s="950" t="s">
        <v>1562</v>
      </c>
    </row>
    <row r="1329" spans="8:9" ht="12.5">
      <c r="H1329" s="958">
        <v>3851</v>
      </c>
      <c r="I1329" s="950" t="s">
        <v>1562</v>
      </c>
    </row>
    <row r="1330" spans="8:9" ht="12.5">
      <c r="H1330" s="958">
        <v>3852</v>
      </c>
      <c r="I1330" s="950" t="s">
        <v>1562</v>
      </c>
    </row>
    <row r="1331" spans="8:9" ht="12.5">
      <c r="H1331" s="958">
        <v>3853</v>
      </c>
      <c r="I1331" s="950" t="s">
        <v>1562</v>
      </c>
    </row>
    <row r="1332" spans="8:9" ht="12.5">
      <c r="H1332" s="958">
        <v>3854</v>
      </c>
      <c r="I1332" s="950" t="s">
        <v>1562</v>
      </c>
    </row>
    <row r="1333" spans="8:9" ht="12.5">
      <c r="H1333" s="958">
        <v>3855</v>
      </c>
      <c r="I1333" s="950" t="s">
        <v>1562</v>
      </c>
    </row>
    <row r="1334" spans="8:9" ht="12.5">
      <c r="H1334" s="958">
        <v>3856</v>
      </c>
      <c r="I1334" s="950" t="s">
        <v>1562</v>
      </c>
    </row>
    <row r="1335" spans="8:9" ht="12.5">
      <c r="H1335" s="958">
        <v>3857</v>
      </c>
      <c r="I1335" s="950" t="s">
        <v>1562</v>
      </c>
    </row>
    <row r="1336" spans="8:9" ht="12.5">
      <c r="H1336" s="958">
        <v>3858</v>
      </c>
      <c r="I1336" s="950" t="s">
        <v>1562</v>
      </c>
    </row>
    <row r="1337" spans="8:9" ht="12.5">
      <c r="H1337" s="958">
        <v>3859</v>
      </c>
      <c r="I1337" s="950" t="s">
        <v>1562</v>
      </c>
    </row>
    <row r="1338" spans="8:9" ht="12.5">
      <c r="H1338" s="958">
        <v>3860</v>
      </c>
      <c r="I1338" s="950" t="s">
        <v>1562</v>
      </c>
    </row>
    <row r="1339" spans="8:9" ht="12.5">
      <c r="H1339" s="958">
        <v>3861</v>
      </c>
      <c r="I1339" s="950" t="s">
        <v>1562</v>
      </c>
    </row>
    <row r="1340" spans="8:9" ht="12.5">
      <c r="H1340" s="958">
        <v>3862</v>
      </c>
      <c r="I1340" s="950" t="s">
        <v>1562</v>
      </c>
    </row>
    <row r="1341" spans="8:9" ht="12.5">
      <c r="H1341" s="958">
        <v>3864</v>
      </c>
      <c r="I1341" s="950" t="s">
        <v>1562</v>
      </c>
    </row>
    <row r="1342" spans="8:9" ht="12.5">
      <c r="H1342" s="958">
        <v>3865</v>
      </c>
      <c r="I1342" s="950" t="s">
        <v>1562</v>
      </c>
    </row>
    <row r="1343" spans="8:9" ht="12.5">
      <c r="H1343" s="958">
        <v>3866</v>
      </c>
      <c r="I1343" s="950" t="s">
        <v>1562</v>
      </c>
    </row>
    <row r="1344" spans="8:9" ht="12.5">
      <c r="H1344" s="958">
        <v>3867</v>
      </c>
      <c r="I1344" s="950" t="s">
        <v>1562</v>
      </c>
    </row>
    <row r="1345" spans="8:9" ht="12.5">
      <c r="H1345" s="958">
        <v>3868</v>
      </c>
      <c r="I1345" s="950" t="s">
        <v>1562</v>
      </c>
    </row>
    <row r="1346" spans="8:9" ht="12.5">
      <c r="H1346" s="958">
        <v>3869</v>
      </c>
      <c r="I1346" s="950" t="s">
        <v>1562</v>
      </c>
    </row>
    <row r="1347" spans="8:9" ht="12.5">
      <c r="H1347" s="958">
        <v>3870</v>
      </c>
      <c r="I1347" s="950" t="s">
        <v>1562</v>
      </c>
    </row>
    <row r="1348" spans="8:9" ht="12.5">
      <c r="H1348" s="958">
        <v>3871</v>
      </c>
      <c r="I1348" s="950" t="s">
        <v>1562</v>
      </c>
    </row>
    <row r="1349" spans="8:9" ht="12.5">
      <c r="H1349" s="958">
        <v>3872</v>
      </c>
      <c r="I1349" s="950" t="s">
        <v>1562</v>
      </c>
    </row>
    <row r="1350" spans="8:9" ht="12.5">
      <c r="H1350" s="958">
        <v>3873</v>
      </c>
      <c r="I1350" s="950" t="s">
        <v>1562</v>
      </c>
    </row>
    <row r="1351" spans="8:9" ht="12.5">
      <c r="H1351" s="958">
        <v>3874</v>
      </c>
      <c r="I1351" s="950" t="s">
        <v>1562</v>
      </c>
    </row>
    <row r="1352" spans="8:9" ht="12.5">
      <c r="H1352" s="958">
        <v>3875</v>
      </c>
      <c r="I1352" s="950" t="s">
        <v>1562</v>
      </c>
    </row>
    <row r="1353" spans="8:9" ht="12.5">
      <c r="H1353" s="958">
        <v>3878</v>
      </c>
      <c r="I1353" s="950" t="s">
        <v>1562</v>
      </c>
    </row>
    <row r="1354" spans="8:9" ht="12.5">
      <c r="H1354" s="958">
        <v>3882</v>
      </c>
      <c r="I1354" s="950" t="s">
        <v>1562</v>
      </c>
    </row>
    <row r="1355" spans="8:9" ht="12.5">
      <c r="H1355" s="958">
        <v>3883</v>
      </c>
      <c r="I1355" s="950" t="s">
        <v>1562</v>
      </c>
    </row>
    <row r="1356" spans="8:9" ht="12.5">
      <c r="H1356" s="958">
        <v>3884</v>
      </c>
      <c r="I1356" s="950" t="s">
        <v>1562</v>
      </c>
    </row>
    <row r="1357" spans="8:9" ht="12.5">
      <c r="H1357" s="958">
        <v>3885</v>
      </c>
      <c r="I1357" s="950" t="s">
        <v>1562</v>
      </c>
    </row>
    <row r="1358" spans="8:9" ht="12.5">
      <c r="H1358" s="958">
        <v>3886</v>
      </c>
      <c r="I1358" s="950" t="s">
        <v>1562</v>
      </c>
    </row>
    <row r="1359" spans="8:9" ht="12.5">
      <c r="H1359" s="958">
        <v>3887</v>
      </c>
      <c r="I1359" s="950" t="s">
        <v>1562</v>
      </c>
    </row>
    <row r="1360" spans="8:9" ht="12.5">
      <c r="H1360" s="958">
        <v>3890</v>
      </c>
      <c r="I1360" s="950" t="s">
        <v>1562</v>
      </c>
    </row>
    <row r="1361" spans="8:9" ht="12.5">
      <c r="H1361" s="958">
        <v>3894</v>
      </c>
      <c r="I1361" s="950" t="s">
        <v>1562</v>
      </c>
    </row>
    <row r="1362" spans="8:9" ht="12.5">
      <c r="H1362" s="958">
        <v>3896</v>
      </c>
      <c r="I1362" s="950" t="s">
        <v>1562</v>
      </c>
    </row>
    <row r="1363" spans="8:9" ht="12.5">
      <c r="H1363" s="958">
        <v>3897</v>
      </c>
      <c r="I1363" s="950" t="s">
        <v>1562</v>
      </c>
    </row>
    <row r="1364" spans="8:9" ht="12.5">
      <c r="H1364" s="958">
        <v>3901</v>
      </c>
      <c r="I1364" s="950" t="s">
        <v>1562</v>
      </c>
    </row>
    <row r="1365" spans="8:9" ht="12.5">
      <c r="H1365" s="958">
        <v>3902</v>
      </c>
      <c r="I1365" s="950" t="s">
        <v>1562</v>
      </c>
    </row>
    <row r="1366" spans="8:9" ht="12.5">
      <c r="H1366" s="958">
        <v>3903</v>
      </c>
      <c r="I1366" s="950" t="s">
        <v>1562</v>
      </c>
    </row>
    <row r="1367" spans="8:9" ht="12.5">
      <c r="H1367" s="958">
        <v>3904</v>
      </c>
      <c r="I1367" s="950" t="s">
        <v>1562</v>
      </c>
    </row>
    <row r="1368" spans="8:9" ht="12.5">
      <c r="H1368" s="958">
        <v>3905</v>
      </c>
      <c r="I1368" s="950" t="s">
        <v>1562</v>
      </c>
    </row>
    <row r="1369" spans="8:9" ht="12.5">
      <c r="H1369" s="958">
        <v>3906</v>
      </c>
      <c r="I1369" s="950" t="s">
        <v>1562</v>
      </c>
    </row>
    <row r="1370" spans="8:9" ht="12.5">
      <c r="H1370" s="958">
        <v>3907</v>
      </c>
      <c r="I1370" s="950" t="s">
        <v>1562</v>
      </c>
    </row>
    <row r="1371" spans="8:9" ht="12.5">
      <c r="H1371" s="958">
        <v>3908</v>
      </c>
      <c r="I1371" s="950" t="s">
        <v>1562</v>
      </c>
    </row>
    <row r="1372" spans="8:9" ht="12.5">
      <c r="H1372" s="958">
        <v>3909</v>
      </c>
      <c r="I1372" s="950" t="s">
        <v>1562</v>
      </c>
    </row>
    <row r="1373" spans="8:9" ht="12.5">
      <c r="H1373" s="958">
        <v>3910</v>
      </c>
      <c r="I1373" s="950" t="s">
        <v>1562</v>
      </c>
    </row>
    <row r="1374" spans="8:9" ht="12.5">
      <c r="H1374" s="958">
        <v>3911</v>
      </c>
      <c r="I1374" s="950" t="s">
        <v>1562</v>
      </c>
    </row>
    <row r="1375" spans="8:9" ht="12.5">
      <c r="H1375" s="958">
        <v>4001</v>
      </c>
      <c r="I1375" s="950" t="s">
        <v>1562</v>
      </c>
    </row>
    <row r="1376" spans="8:9" ht="12.5">
      <c r="H1376" s="958">
        <v>4002</v>
      </c>
      <c r="I1376" s="950" t="s">
        <v>1562</v>
      </c>
    </row>
    <row r="1377" spans="8:9" ht="12.5">
      <c r="H1377" s="958">
        <v>4003</v>
      </c>
      <c r="I1377" s="950" t="s">
        <v>1562</v>
      </c>
    </row>
    <row r="1378" spans="8:9" ht="12.5">
      <c r="H1378" s="958">
        <v>4004</v>
      </c>
      <c r="I1378" s="950" t="s">
        <v>1562</v>
      </c>
    </row>
    <row r="1379" spans="8:9" ht="12.5">
      <c r="H1379" s="958">
        <v>4005</v>
      </c>
      <c r="I1379" s="950" t="s">
        <v>1562</v>
      </c>
    </row>
    <row r="1380" spans="8:9" ht="12.5">
      <c r="H1380" s="958">
        <v>4006</v>
      </c>
      <c r="I1380" s="950" t="s">
        <v>1562</v>
      </c>
    </row>
    <row r="1381" spans="8:9" ht="12.5">
      <c r="H1381" s="958">
        <v>4007</v>
      </c>
      <c r="I1381" s="950" t="s">
        <v>1562</v>
      </c>
    </row>
    <row r="1382" spans="8:9" ht="12.5">
      <c r="H1382" s="958">
        <v>4008</v>
      </c>
      <c r="I1382" s="950" t="s">
        <v>1562</v>
      </c>
    </row>
    <row r="1383" spans="8:9" ht="12.5">
      <c r="H1383" s="958">
        <v>4009</v>
      </c>
      <c r="I1383" s="950" t="s">
        <v>1562</v>
      </c>
    </row>
    <row r="1384" spans="8:9" ht="12.5">
      <c r="H1384" s="958">
        <v>4010</v>
      </c>
      <c r="I1384" s="950" t="s">
        <v>1562</v>
      </c>
    </row>
    <row r="1385" spans="8:9" ht="12.5">
      <c r="H1385" s="958">
        <v>4011</v>
      </c>
      <c r="I1385" s="950" t="s">
        <v>1562</v>
      </c>
    </row>
    <row r="1386" spans="8:9" ht="12.5">
      <c r="H1386" s="958">
        <v>4013</v>
      </c>
      <c r="I1386" s="950" t="s">
        <v>1562</v>
      </c>
    </row>
    <row r="1387" spans="8:9" ht="12.5">
      <c r="H1387" s="958">
        <v>4014</v>
      </c>
      <c r="I1387" s="950" t="s">
        <v>1562</v>
      </c>
    </row>
    <row r="1388" spans="8:9" ht="12.5">
      <c r="H1388" s="958">
        <v>4015</v>
      </c>
      <c r="I1388" s="950" t="s">
        <v>1562</v>
      </c>
    </row>
    <row r="1389" spans="8:9" ht="12.5">
      <c r="H1389" s="958">
        <v>4016</v>
      </c>
      <c r="I1389" s="950" t="s">
        <v>1562</v>
      </c>
    </row>
    <row r="1390" spans="8:9" ht="12.5">
      <c r="H1390" s="958">
        <v>4017</v>
      </c>
      <c r="I1390" s="950" t="s">
        <v>1562</v>
      </c>
    </row>
    <row r="1391" spans="8:9" ht="12.5">
      <c r="H1391" s="958">
        <v>4019</v>
      </c>
      <c r="I1391" s="950" t="s">
        <v>1562</v>
      </c>
    </row>
    <row r="1392" spans="8:9" ht="12.5">
      <c r="H1392" s="958">
        <v>4020</v>
      </c>
      <c r="I1392" s="950" t="s">
        <v>1562</v>
      </c>
    </row>
    <row r="1393" spans="8:9" ht="12.5">
      <c r="H1393" s="958">
        <v>4021</v>
      </c>
      <c r="I1393" s="950" t="s">
        <v>1562</v>
      </c>
    </row>
    <row r="1394" spans="8:9" ht="12.5">
      <c r="H1394" s="958">
        <v>4022</v>
      </c>
      <c r="I1394" s="950" t="s">
        <v>1562</v>
      </c>
    </row>
    <row r="1395" spans="8:9" ht="12.5">
      <c r="H1395" s="958">
        <v>4024</v>
      </c>
      <c r="I1395" s="950" t="s">
        <v>1562</v>
      </c>
    </row>
    <row r="1396" spans="8:9" ht="12.5">
      <c r="H1396" s="958">
        <v>4027</v>
      </c>
      <c r="I1396" s="950" t="s">
        <v>1562</v>
      </c>
    </row>
    <row r="1397" spans="8:9" ht="12.5">
      <c r="H1397" s="958">
        <v>4028</v>
      </c>
      <c r="I1397" s="950" t="s">
        <v>1562</v>
      </c>
    </row>
    <row r="1398" spans="8:9" ht="12.5">
      <c r="H1398" s="958">
        <v>4029</v>
      </c>
      <c r="I1398" s="950" t="s">
        <v>1562</v>
      </c>
    </row>
    <row r="1399" spans="8:9" ht="12.5">
      <c r="H1399" s="958">
        <v>4030</v>
      </c>
      <c r="I1399" s="950" t="s">
        <v>1562</v>
      </c>
    </row>
    <row r="1400" spans="8:9" ht="12.5">
      <c r="H1400" s="958">
        <v>4032</v>
      </c>
      <c r="I1400" s="950" t="s">
        <v>1562</v>
      </c>
    </row>
    <row r="1401" spans="8:9" ht="12.5">
      <c r="H1401" s="958">
        <v>4033</v>
      </c>
      <c r="I1401" s="950" t="s">
        <v>1562</v>
      </c>
    </row>
    <row r="1402" spans="8:9" ht="12.5">
      <c r="H1402" s="958">
        <v>4034</v>
      </c>
      <c r="I1402" s="950" t="s">
        <v>1562</v>
      </c>
    </row>
    <row r="1403" spans="8:9" ht="12.5">
      <c r="H1403" s="958">
        <v>4037</v>
      </c>
      <c r="I1403" s="950" t="s">
        <v>1562</v>
      </c>
    </row>
    <row r="1404" spans="8:9" ht="12.5">
      <c r="H1404" s="958">
        <v>4038</v>
      </c>
      <c r="I1404" s="950" t="s">
        <v>1562</v>
      </c>
    </row>
    <row r="1405" spans="8:9" ht="12.5">
      <c r="H1405" s="958">
        <v>4039</v>
      </c>
      <c r="I1405" s="950" t="s">
        <v>1562</v>
      </c>
    </row>
    <row r="1406" spans="8:9" ht="12.5">
      <c r="H1406" s="958">
        <v>4040</v>
      </c>
      <c r="I1406" s="950" t="s">
        <v>1562</v>
      </c>
    </row>
    <row r="1407" spans="8:9" ht="12.5">
      <c r="H1407" s="958">
        <v>4041</v>
      </c>
      <c r="I1407" s="950" t="s">
        <v>1562</v>
      </c>
    </row>
    <row r="1408" spans="8:9" ht="12.5">
      <c r="H1408" s="958">
        <v>4042</v>
      </c>
      <c r="I1408" s="950" t="s">
        <v>1562</v>
      </c>
    </row>
    <row r="1409" spans="8:9" ht="12.5">
      <c r="H1409" s="958">
        <v>4043</v>
      </c>
      <c r="I1409" s="950" t="s">
        <v>1562</v>
      </c>
    </row>
    <row r="1410" spans="8:9" ht="12.5">
      <c r="H1410" s="958">
        <v>4046</v>
      </c>
      <c r="I1410" s="950" t="s">
        <v>1562</v>
      </c>
    </row>
    <row r="1411" spans="8:9" ht="12.5">
      <c r="H1411" s="958">
        <v>4047</v>
      </c>
      <c r="I1411" s="950" t="s">
        <v>1562</v>
      </c>
    </row>
    <row r="1412" spans="8:9" ht="12.5">
      <c r="H1412" s="958">
        <v>4048</v>
      </c>
      <c r="I1412" s="950" t="s">
        <v>1562</v>
      </c>
    </row>
    <row r="1413" spans="8:9" ht="12.5">
      <c r="H1413" s="958">
        <v>4049</v>
      </c>
      <c r="I1413" s="950" t="s">
        <v>1562</v>
      </c>
    </row>
    <row r="1414" spans="8:9" ht="12.5">
      <c r="H1414" s="958">
        <v>4050</v>
      </c>
      <c r="I1414" s="950" t="s">
        <v>1562</v>
      </c>
    </row>
    <row r="1415" spans="8:9" ht="12.5">
      <c r="H1415" s="958">
        <v>4051</v>
      </c>
      <c r="I1415" s="950" t="s">
        <v>1562</v>
      </c>
    </row>
    <row r="1416" spans="8:9" ht="12.5">
      <c r="H1416" s="958">
        <v>4054</v>
      </c>
      <c r="I1416" s="950" t="s">
        <v>1562</v>
      </c>
    </row>
    <row r="1417" spans="8:9" ht="12.5">
      <c r="H1417" s="958">
        <v>4055</v>
      </c>
      <c r="I1417" s="950" t="s">
        <v>1562</v>
      </c>
    </row>
    <row r="1418" spans="8:9" ht="12.5">
      <c r="H1418" s="958">
        <v>4056</v>
      </c>
      <c r="I1418" s="950" t="s">
        <v>1562</v>
      </c>
    </row>
    <row r="1419" spans="8:9" ht="12.5">
      <c r="H1419" s="958">
        <v>4057</v>
      </c>
      <c r="I1419" s="950" t="s">
        <v>1562</v>
      </c>
    </row>
    <row r="1420" spans="8:9" ht="12.5">
      <c r="H1420" s="958">
        <v>4061</v>
      </c>
      <c r="I1420" s="950" t="s">
        <v>1562</v>
      </c>
    </row>
    <row r="1421" spans="8:9" ht="12.5">
      <c r="H1421" s="958">
        <v>4062</v>
      </c>
      <c r="I1421" s="950" t="s">
        <v>1562</v>
      </c>
    </row>
    <row r="1422" spans="8:9" ht="12.5">
      <c r="H1422" s="958">
        <v>4063</v>
      </c>
      <c r="I1422" s="950" t="s">
        <v>1562</v>
      </c>
    </row>
    <row r="1423" spans="8:9" ht="12.5">
      <c r="H1423" s="958">
        <v>4064</v>
      </c>
      <c r="I1423" s="950" t="s">
        <v>1562</v>
      </c>
    </row>
    <row r="1424" spans="8:9" ht="12.5">
      <c r="H1424" s="958">
        <v>4066</v>
      </c>
      <c r="I1424" s="950" t="s">
        <v>1562</v>
      </c>
    </row>
    <row r="1425" spans="8:9" ht="12.5">
      <c r="H1425" s="958">
        <v>4068</v>
      </c>
      <c r="I1425" s="950" t="s">
        <v>1562</v>
      </c>
    </row>
    <row r="1426" spans="8:9" ht="12.5">
      <c r="H1426" s="958">
        <v>4069</v>
      </c>
      <c r="I1426" s="950" t="s">
        <v>1562</v>
      </c>
    </row>
    <row r="1427" spans="8:9" ht="12.5">
      <c r="H1427" s="958">
        <v>4070</v>
      </c>
      <c r="I1427" s="950" t="s">
        <v>1562</v>
      </c>
    </row>
    <row r="1428" spans="8:9" ht="12.5">
      <c r="H1428" s="958">
        <v>4071</v>
      </c>
      <c r="I1428" s="950" t="s">
        <v>1562</v>
      </c>
    </row>
    <row r="1429" spans="8:9" ht="12.5">
      <c r="H1429" s="958">
        <v>4072</v>
      </c>
      <c r="I1429" s="950" t="s">
        <v>1562</v>
      </c>
    </row>
    <row r="1430" spans="8:9" ht="12.5">
      <c r="H1430" s="958">
        <v>4073</v>
      </c>
      <c r="I1430" s="950" t="s">
        <v>1562</v>
      </c>
    </row>
    <row r="1431" spans="8:9" ht="12.5">
      <c r="H1431" s="958">
        <v>4074</v>
      </c>
      <c r="I1431" s="950" t="s">
        <v>1562</v>
      </c>
    </row>
    <row r="1432" spans="8:9" ht="12.5">
      <c r="H1432" s="958">
        <v>4076</v>
      </c>
      <c r="I1432" s="950" t="s">
        <v>1562</v>
      </c>
    </row>
    <row r="1433" spans="8:9" ht="12.5">
      <c r="H1433" s="958">
        <v>4077</v>
      </c>
      <c r="I1433" s="950" t="s">
        <v>1562</v>
      </c>
    </row>
    <row r="1434" spans="8:9" ht="12.5">
      <c r="H1434" s="958">
        <v>4078</v>
      </c>
      <c r="I1434" s="950" t="s">
        <v>1562</v>
      </c>
    </row>
    <row r="1435" spans="8:9" ht="12.5">
      <c r="H1435" s="958">
        <v>4079</v>
      </c>
      <c r="I1435" s="950" t="s">
        <v>1562</v>
      </c>
    </row>
    <row r="1436" spans="8:9" ht="12.5">
      <c r="H1436" s="958">
        <v>4082</v>
      </c>
      <c r="I1436" s="950" t="s">
        <v>1562</v>
      </c>
    </row>
    <row r="1437" spans="8:9" ht="12.5">
      <c r="H1437" s="958">
        <v>4083</v>
      </c>
      <c r="I1437" s="950" t="s">
        <v>1562</v>
      </c>
    </row>
    <row r="1438" spans="8:9" ht="12.5">
      <c r="H1438" s="958">
        <v>4084</v>
      </c>
      <c r="I1438" s="950" t="s">
        <v>1562</v>
      </c>
    </row>
    <row r="1439" spans="8:9" ht="12.5">
      <c r="H1439" s="958">
        <v>4085</v>
      </c>
      <c r="I1439" s="950" t="s">
        <v>1562</v>
      </c>
    </row>
    <row r="1440" spans="8:9" ht="12.5">
      <c r="H1440" s="958">
        <v>4086</v>
      </c>
      <c r="I1440" s="950" t="s">
        <v>1562</v>
      </c>
    </row>
    <row r="1441" spans="8:9" ht="12.5">
      <c r="H1441" s="958">
        <v>4087</v>
      </c>
      <c r="I1441" s="950" t="s">
        <v>1562</v>
      </c>
    </row>
    <row r="1442" spans="8:9" ht="12.5">
      <c r="H1442" s="958">
        <v>4088</v>
      </c>
      <c r="I1442" s="950" t="s">
        <v>1562</v>
      </c>
    </row>
    <row r="1443" spans="8:9" ht="12.5">
      <c r="H1443" s="958">
        <v>4090</v>
      </c>
      <c r="I1443" s="950" t="s">
        <v>1562</v>
      </c>
    </row>
    <row r="1444" spans="8:9" ht="12.5">
      <c r="H1444" s="958">
        <v>4091</v>
      </c>
      <c r="I1444" s="950" t="s">
        <v>1562</v>
      </c>
    </row>
    <row r="1445" spans="8:9" ht="12.5">
      <c r="H1445" s="958">
        <v>4092</v>
      </c>
      <c r="I1445" s="950" t="s">
        <v>1562</v>
      </c>
    </row>
    <row r="1446" spans="8:9" ht="12.5">
      <c r="H1446" s="958">
        <v>4093</v>
      </c>
      <c r="I1446" s="950" t="s">
        <v>1562</v>
      </c>
    </row>
    <row r="1447" spans="8:9" ht="12.5">
      <c r="H1447" s="958">
        <v>4094</v>
      </c>
      <c r="I1447" s="950" t="s">
        <v>1562</v>
      </c>
    </row>
    <row r="1448" spans="8:9" ht="12.5">
      <c r="H1448" s="958">
        <v>4095</v>
      </c>
      <c r="I1448" s="950" t="s">
        <v>1562</v>
      </c>
    </row>
    <row r="1449" spans="8:9" ht="12.5">
      <c r="H1449" s="958">
        <v>4096</v>
      </c>
      <c r="I1449" s="950" t="s">
        <v>1562</v>
      </c>
    </row>
    <row r="1450" spans="8:9" ht="12.5">
      <c r="H1450" s="958">
        <v>4097</v>
      </c>
      <c r="I1450" s="950" t="s">
        <v>1562</v>
      </c>
    </row>
    <row r="1451" spans="8:9" ht="12.5">
      <c r="H1451" s="958">
        <v>4098</v>
      </c>
      <c r="I1451" s="950" t="s">
        <v>1562</v>
      </c>
    </row>
    <row r="1452" spans="8:9" ht="12.5">
      <c r="H1452" s="958">
        <v>4101</v>
      </c>
      <c r="I1452" s="950" t="s">
        <v>1562</v>
      </c>
    </row>
    <row r="1453" spans="8:9" ht="12.5">
      <c r="H1453" s="958">
        <v>4102</v>
      </c>
      <c r="I1453" s="950" t="s">
        <v>1562</v>
      </c>
    </row>
    <row r="1454" spans="8:9" ht="12.5">
      <c r="H1454" s="958">
        <v>4103</v>
      </c>
      <c r="I1454" s="950" t="s">
        <v>1562</v>
      </c>
    </row>
    <row r="1455" spans="8:9" ht="12.5">
      <c r="H1455" s="958">
        <v>4104</v>
      </c>
      <c r="I1455" s="950" t="s">
        <v>1562</v>
      </c>
    </row>
    <row r="1456" spans="8:9" ht="12.5">
      <c r="H1456" s="958">
        <v>4105</v>
      </c>
      <c r="I1456" s="950" t="s">
        <v>1562</v>
      </c>
    </row>
    <row r="1457" spans="8:9" ht="12.5">
      <c r="H1457" s="958">
        <v>4106</v>
      </c>
      <c r="I1457" s="950" t="s">
        <v>1562</v>
      </c>
    </row>
    <row r="1458" spans="8:9" ht="12.5">
      <c r="H1458" s="958">
        <v>4107</v>
      </c>
      <c r="I1458" s="950" t="s">
        <v>1562</v>
      </c>
    </row>
    <row r="1459" spans="8:9" ht="12.5">
      <c r="H1459" s="958">
        <v>4108</v>
      </c>
      <c r="I1459" s="950" t="s">
        <v>1562</v>
      </c>
    </row>
    <row r="1460" spans="8:9" ht="12.5">
      <c r="H1460" s="958">
        <v>4109</v>
      </c>
      <c r="I1460" s="950" t="s">
        <v>1562</v>
      </c>
    </row>
    <row r="1461" spans="8:9" ht="12.5">
      <c r="H1461" s="958">
        <v>4110</v>
      </c>
      <c r="I1461" s="950" t="s">
        <v>1562</v>
      </c>
    </row>
    <row r="1462" spans="8:9" ht="12.5">
      <c r="H1462" s="958">
        <v>4112</v>
      </c>
      <c r="I1462" s="950" t="s">
        <v>1562</v>
      </c>
    </row>
    <row r="1463" spans="8:9" ht="12.5">
      <c r="H1463" s="958">
        <v>4116</v>
      </c>
      <c r="I1463" s="950" t="s">
        <v>1562</v>
      </c>
    </row>
    <row r="1464" spans="8:9" ht="12.5">
      <c r="H1464" s="958">
        <v>4122</v>
      </c>
      <c r="I1464" s="950" t="s">
        <v>1562</v>
      </c>
    </row>
    <row r="1465" spans="8:9" ht="12.5">
      <c r="H1465" s="958">
        <v>4123</v>
      </c>
      <c r="I1465" s="950" t="s">
        <v>1562</v>
      </c>
    </row>
    <row r="1466" spans="8:9" ht="12.5">
      <c r="H1466" s="958">
        <v>4124</v>
      </c>
      <c r="I1466" s="950" t="s">
        <v>1562</v>
      </c>
    </row>
    <row r="1467" spans="8:9" ht="12.5">
      <c r="H1467" s="958">
        <v>4210</v>
      </c>
      <c r="I1467" s="950" t="s">
        <v>1562</v>
      </c>
    </row>
    <row r="1468" spans="8:9" ht="12.5">
      <c r="H1468" s="958">
        <v>4211</v>
      </c>
      <c r="I1468" s="950" t="s">
        <v>1562</v>
      </c>
    </row>
    <row r="1469" spans="8:9" ht="12.5">
      <c r="H1469" s="958">
        <v>4212</v>
      </c>
      <c r="I1469" s="950" t="s">
        <v>1562</v>
      </c>
    </row>
    <row r="1470" spans="8:9" ht="12.5">
      <c r="H1470" s="958">
        <v>4216</v>
      </c>
      <c r="I1470" s="950" t="s">
        <v>1562</v>
      </c>
    </row>
    <row r="1471" spans="8:9" ht="12.5">
      <c r="H1471" s="958">
        <v>4217</v>
      </c>
      <c r="I1471" s="950" t="s">
        <v>1562</v>
      </c>
    </row>
    <row r="1472" spans="8:9" ht="12.5">
      <c r="H1472" s="958">
        <v>4219</v>
      </c>
      <c r="I1472" s="950" t="s">
        <v>1562</v>
      </c>
    </row>
    <row r="1473" spans="8:9" ht="12.5">
      <c r="H1473" s="958">
        <v>4220</v>
      </c>
      <c r="I1473" s="950" t="s">
        <v>1562</v>
      </c>
    </row>
    <row r="1474" spans="8:9" ht="12.5">
      <c r="H1474" s="958">
        <v>4221</v>
      </c>
      <c r="I1474" s="950" t="s">
        <v>1562</v>
      </c>
    </row>
    <row r="1475" spans="8:9" ht="12.5">
      <c r="H1475" s="958">
        <v>4222</v>
      </c>
      <c r="I1475" s="950" t="s">
        <v>1562</v>
      </c>
    </row>
    <row r="1476" spans="8:9" ht="12.5">
      <c r="H1476" s="958">
        <v>4223</v>
      </c>
      <c r="I1476" s="950" t="s">
        <v>1562</v>
      </c>
    </row>
    <row r="1477" spans="8:9" ht="12.5">
      <c r="H1477" s="958">
        <v>4224</v>
      </c>
      <c r="I1477" s="950" t="s">
        <v>1562</v>
      </c>
    </row>
    <row r="1478" spans="8:9" ht="12.5">
      <c r="H1478" s="958">
        <v>4225</v>
      </c>
      <c r="I1478" s="950" t="s">
        <v>1562</v>
      </c>
    </row>
    <row r="1479" spans="8:9" ht="12.5">
      <c r="H1479" s="958">
        <v>4226</v>
      </c>
      <c r="I1479" s="950" t="s">
        <v>1562</v>
      </c>
    </row>
    <row r="1480" spans="8:9" ht="12.5">
      <c r="H1480" s="958">
        <v>4227</v>
      </c>
      <c r="I1480" s="950" t="s">
        <v>1562</v>
      </c>
    </row>
    <row r="1481" spans="8:9" ht="12.5">
      <c r="H1481" s="958">
        <v>4228</v>
      </c>
      <c r="I1481" s="950" t="s">
        <v>1562</v>
      </c>
    </row>
    <row r="1482" spans="8:9" ht="12.5">
      <c r="H1482" s="958">
        <v>4230</v>
      </c>
      <c r="I1482" s="950" t="s">
        <v>1562</v>
      </c>
    </row>
    <row r="1483" spans="8:9" ht="12.5">
      <c r="H1483" s="958">
        <v>4231</v>
      </c>
      <c r="I1483" s="950" t="s">
        <v>1562</v>
      </c>
    </row>
    <row r="1484" spans="8:9" ht="12.5">
      <c r="H1484" s="958">
        <v>4234</v>
      </c>
      <c r="I1484" s="950" t="s">
        <v>1562</v>
      </c>
    </row>
    <row r="1485" spans="8:9" ht="12.5">
      <c r="H1485" s="958">
        <v>4236</v>
      </c>
      <c r="I1485" s="950" t="s">
        <v>1562</v>
      </c>
    </row>
    <row r="1486" spans="8:9" ht="12.5">
      <c r="H1486" s="958">
        <v>4237</v>
      </c>
      <c r="I1486" s="950" t="s">
        <v>1562</v>
      </c>
    </row>
    <row r="1487" spans="8:9" ht="12.5">
      <c r="H1487" s="958">
        <v>4238</v>
      </c>
      <c r="I1487" s="950" t="s">
        <v>1562</v>
      </c>
    </row>
    <row r="1488" spans="8:9" ht="12.5">
      <c r="H1488" s="958">
        <v>4239</v>
      </c>
      <c r="I1488" s="950" t="s">
        <v>1562</v>
      </c>
    </row>
    <row r="1489" spans="8:9" ht="12.5">
      <c r="H1489" s="958">
        <v>4240</v>
      </c>
      <c r="I1489" s="950" t="s">
        <v>1562</v>
      </c>
    </row>
    <row r="1490" spans="8:9" ht="12.5">
      <c r="H1490" s="958">
        <v>4241</v>
      </c>
      <c r="I1490" s="950" t="s">
        <v>1562</v>
      </c>
    </row>
    <row r="1491" spans="8:9" ht="12.5">
      <c r="H1491" s="958">
        <v>4243</v>
      </c>
      <c r="I1491" s="950" t="s">
        <v>1562</v>
      </c>
    </row>
    <row r="1492" spans="8:9" ht="12.5">
      <c r="H1492" s="958">
        <v>4250</v>
      </c>
      <c r="I1492" s="950" t="s">
        <v>1562</v>
      </c>
    </row>
    <row r="1493" spans="8:9" ht="12.5">
      <c r="H1493" s="958">
        <v>4252</v>
      </c>
      <c r="I1493" s="950" t="s">
        <v>1562</v>
      </c>
    </row>
    <row r="1494" spans="8:9" ht="12.5">
      <c r="H1494" s="958">
        <v>4253</v>
      </c>
      <c r="I1494" s="950" t="s">
        <v>1562</v>
      </c>
    </row>
    <row r="1495" spans="8:9" ht="12.5">
      <c r="H1495" s="958">
        <v>4254</v>
      </c>
      <c r="I1495" s="950" t="s">
        <v>1562</v>
      </c>
    </row>
    <row r="1496" spans="8:9" ht="12.5">
      <c r="H1496" s="958">
        <v>4255</v>
      </c>
      <c r="I1496" s="950" t="s">
        <v>1562</v>
      </c>
    </row>
    <row r="1497" spans="8:9" ht="12.5">
      <c r="H1497" s="958">
        <v>4256</v>
      </c>
      <c r="I1497" s="950" t="s">
        <v>1562</v>
      </c>
    </row>
    <row r="1498" spans="8:9" ht="12.5">
      <c r="H1498" s="958">
        <v>4257</v>
      </c>
      <c r="I1498" s="950" t="s">
        <v>1562</v>
      </c>
    </row>
    <row r="1499" spans="8:9" ht="12.5">
      <c r="H1499" s="958">
        <v>4258</v>
      </c>
      <c r="I1499" s="950" t="s">
        <v>1562</v>
      </c>
    </row>
    <row r="1500" spans="8:9" ht="12.5">
      <c r="H1500" s="958">
        <v>4259</v>
      </c>
      <c r="I1500" s="950" t="s">
        <v>1562</v>
      </c>
    </row>
    <row r="1501" spans="8:9" ht="12.5">
      <c r="H1501" s="958">
        <v>4260</v>
      </c>
      <c r="I1501" s="950" t="s">
        <v>1562</v>
      </c>
    </row>
    <row r="1502" spans="8:9" ht="12.5">
      <c r="H1502" s="958">
        <v>4261</v>
      </c>
      <c r="I1502" s="950" t="s">
        <v>1562</v>
      </c>
    </row>
    <row r="1503" spans="8:9" ht="12.5">
      <c r="H1503" s="958">
        <v>4262</v>
      </c>
      <c r="I1503" s="950" t="s">
        <v>1562</v>
      </c>
    </row>
    <row r="1504" spans="8:9" ht="12.5">
      <c r="H1504" s="958">
        <v>4263</v>
      </c>
      <c r="I1504" s="950" t="s">
        <v>1562</v>
      </c>
    </row>
    <row r="1505" spans="8:9" ht="12.5">
      <c r="H1505" s="958">
        <v>4265</v>
      </c>
      <c r="I1505" s="950" t="s">
        <v>1562</v>
      </c>
    </row>
    <row r="1506" spans="8:9" ht="12.5">
      <c r="H1506" s="958">
        <v>4266</v>
      </c>
      <c r="I1506" s="950" t="s">
        <v>1562</v>
      </c>
    </row>
    <row r="1507" spans="8:9" ht="12.5">
      <c r="H1507" s="958">
        <v>4267</v>
      </c>
      <c r="I1507" s="950" t="s">
        <v>1562</v>
      </c>
    </row>
    <row r="1508" spans="8:9" ht="12.5">
      <c r="H1508" s="958">
        <v>4268</v>
      </c>
      <c r="I1508" s="950" t="s">
        <v>1562</v>
      </c>
    </row>
    <row r="1509" spans="8:9" ht="12.5">
      <c r="H1509" s="958">
        <v>4270</v>
      </c>
      <c r="I1509" s="950" t="s">
        <v>1562</v>
      </c>
    </row>
    <row r="1510" spans="8:9" ht="12.5">
      <c r="H1510" s="958">
        <v>4271</v>
      </c>
      <c r="I1510" s="950" t="s">
        <v>1562</v>
      </c>
    </row>
    <row r="1511" spans="8:9" ht="12.5">
      <c r="H1511" s="958">
        <v>4274</v>
      </c>
      <c r="I1511" s="950" t="s">
        <v>1562</v>
      </c>
    </row>
    <row r="1512" spans="8:9" ht="12.5">
      <c r="H1512" s="958">
        <v>4275</v>
      </c>
      <c r="I1512" s="950" t="s">
        <v>1562</v>
      </c>
    </row>
    <row r="1513" spans="8:9" ht="12.5">
      <c r="H1513" s="958">
        <v>4276</v>
      </c>
      <c r="I1513" s="950" t="s">
        <v>1562</v>
      </c>
    </row>
    <row r="1514" spans="8:9" ht="12.5">
      <c r="H1514" s="958">
        <v>4280</v>
      </c>
      <c r="I1514" s="950" t="s">
        <v>1562</v>
      </c>
    </row>
    <row r="1515" spans="8:9" ht="12.5">
      <c r="H1515" s="958">
        <v>4281</v>
      </c>
      <c r="I1515" s="950" t="s">
        <v>1562</v>
      </c>
    </row>
    <row r="1516" spans="8:9" ht="12.5">
      <c r="H1516" s="958">
        <v>4282</v>
      </c>
      <c r="I1516" s="950" t="s">
        <v>1562</v>
      </c>
    </row>
    <row r="1517" spans="8:9" ht="12.5">
      <c r="H1517" s="958">
        <v>4284</v>
      </c>
      <c r="I1517" s="950" t="s">
        <v>1562</v>
      </c>
    </row>
    <row r="1518" spans="8:9" ht="12.5">
      <c r="H1518" s="958">
        <v>4285</v>
      </c>
      <c r="I1518" s="950" t="s">
        <v>1562</v>
      </c>
    </row>
    <row r="1519" spans="8:9" ht="12.5">
      <c r="H1519" s="958">
        <v>4286</v>
      </c>
      <c r="I1519" s="950" t="s">
        <v>1562</v>
      </c>
    </row>
    <row r="1520" spans="8:9" ht="12.5">
      <c r="H1520" s="958">
        <v>4287</v>
      </c>
      <c r="I1520" s="950" t="s">
        <v>1562</v>
      </c>
    </row>
    <row r="1521" spans="8:9" ht="12.5">
      <c r="H1521" s="958">
        <v>4288</v>
      </c>
      <c r="I1521" s="950" t="s">
        <v>1562</v>
      </c>
    </row>
    <row r="1522" spans="8:9" ht="12.5">
      <c r="H1522" s="958">
        <v>4289</v>
      </c>
      <c r="I1522" s="950" t="s">
        <v>1562</v>
      </c>
    </row>
    <row r="1523" spans="8:9" ht="12.5">
      <c r="H1523" s="958">
        <v>4290</v>
      </c>
      <c r="I1523" s="950" t="s">
        <v>1562</v>
      </c>
    </row>
    <row r="1524" spans="8:9" ht="12.5">
      <c r="H1524" s="958">
        <v>4291</v>
      </c>
      <c r="I1524" s="950" t="s">
        <v>1562</v>
      </c>
    </row>
    <row r="1525" spans="8:9" ht="12.5">
      <c r="H1525" s="958">
        <v>4292</v>
      </c>
      <c r="I1525" s="950" t="s">
        <v>1562</v>
      </c>
    </row>
    <row r="1526" spans="8:9" ht="12.5">
      <c r="H1526" s="958">
        <v>4294</v>
      </c>
      <c r="I1526" s="950" t="s">
        <v>1562</v>
      </c>
    </row>
    <row r="1527" spans="8:9" ht="12.5">
      <c r="H1527" s="958">
        <v>4330</v>
      </c>
      <c r="I1527" s="950" t="s">
        <v>1562</v>
      </c>
    </row>
    <row r="1528" spans="8:9" ht="12.5">
      <c r="H1528" s="958">
        <v>4332</v>
      </c>
      <c r="I1528" s="950" t="s">
        <v>1562</v>
      </c>
    </row>
    <row r="1529" spans="8:9" ht="12.5">
      <c r="H1529" s="958">
        <v>4333</v>
      </c>
      <c r="I1529" s="950" t="s">
        <v>1562</v>
      </c>
    </row>
    <row r="1530" spans="8:9" ht="12.5">
      <c r="H1530" s="958">
        <v>4336</v>
      </c>
      <c r="I1530" s="950" t="s">
        <v>1562</v>
      </c>
    </row>
    <row r="1531" spans="8:9" ht="12.5">
      <c r="H1531" s="958">
        <v>4338</v>
      </c>
      <c r="I1531" s="950" t="s">
        <v>1562</v>
      </c>
    </row>
    <row r="1532" spans="8:9" ht="12.5">
      <c r="H1532" s="958">
        <v>4341</v>
      </c>
      <c r="I1532" s="950" t="s">
        <v>1562</v>
      </c>
    </row>
    <row r="1533" spans="8:9" ht="12.5">
      <c r="H1533" s="958">
        <v>4342</v>
      </c>
      <c r="I1533" s="950" t="s">
        <v>1562</v>
      </c>
    </row>
    <row r="1534" spans="8:9" ht="12.5">
      <c r="H1534" s="958">
        <v>4343</v>
      </c>
      <c r="I1534" s="950" t="s">
        <v>1562</v>
      </c>
    </row>
    <row r="1535" spans="8:9" ht="12.5">
      <c r="H1535" s="958">
        <v>4344</v>
      </c>
      <c r="I1535" s="950" t="s">
        <v>1562</v>
      </c>
    </row>
    <row r="1536" spans="8:9" ht="12.5">
      <c r="H1536" s="958">
        <v>4345</v>
      </c>
      <c r="I1536" s="950" t="s">
        <v>1562</v>
      </c>
    </row>
    <row r="1537" spans="8:9" ht="12.5">
      <c r="H1537" s="958">
        <v>4346</v>
      </c>
      <c r="I1537" s="950" t="s">
        <v>1562</v>
      </c>
    </row>
    <row r="1538" spans="8:9" ht="12.5">
      <c r="H1538" s="958">
        <v>4347</v>
      </c>
      <c r="I1538" s="950" t="s">
        <v>1562</v>
      </c>
    </row>
    <row r="1539" spans="8:9" ht="12.5">
      <c r="H1539" s="958">
        <v>4348</v>
      </c>
      <c r="I1539" s="950" t="s">
        <v>1562</v>
      </c>
    </row>
    <row r="1540" spans="8:9" ht="12.5">
      <c r="H1540" s="958">
        <v>4349</v>
      </c>
      <c r="I1540" s="950" t="s">
        <v>1562</v>
      </c>
    </row>
    <row r="1541" spans="8:9" ht="12.5">
      <c r="H1541" s="958">
        <v>4350</v>
      </c>
      <c r="I1541" s="950" t="s">
        <v>1562</v>
      </c>
    </row>
    <row r="1542" spans="8:9" ht="12.5">
      <c r="H1542" s="958">
        <v>4351</v>
      </c>
      <c r="I1542" s="950" t="s">
        <v>1562</v>
      </c>
    </row>
    <row r="1543" spans="8:9" ht="12.5">
      <c r="H1543" s="958">
        <v>4352</v>
      </c>
      <c r="I1543" s="950" t="s">
        <v>1562</v>
      </c>
    </row>
    <row r="1544" spans="8:9" ht="12.5">
      <c r="H1544" s="958">
        <v>4353</v>
      </c>
      <c r="I1544" s="950" t="s">
        <v>1562</v>
      </c>
    </row>
    <row r="1545" spans="8:9" ht="12.5">
      <c r="H1545" s="958">
        <v>4354</v>
      </c>
      <c r="I1545" s="950" t="s">
        <v>1562</v>
      </c>
    </row>
    <row r="1546" spans="8:9" ht="12.5">
      <c r="H1546" s="958">
        <v>4355</v>
      </c>
      <c r="I1546" s="950" t="s">
        <v>1562</v>
      </c>
    </row>
    <row r="1547" spans="8:9" ht="12.5">
      <c r="H1547" s="958">
        <v>4357</v>
      </c>
      <c r="I1547" s="950" t="s">
        <v>1562</v>
      </c>
    </row>
    <row r="1548" spans="8:9" ht="12.5">
      <c r="H1548" s="958">
        <v>4358</v>
      </c>
      <c r="I1548" s="950" t="s">
        <v>1562</v>
      </c>
    </row>
    <row r="1549" spans="8:9" ht="12.5">
      <c r="H1549" s="958">
        <v>4359</v>
      </c>
      <c r="I1549" s="950" t="s">
        <v>1562</v>
      </c>
    </row>
    <row r="1550" spans="8:9" ht="12.5">
      <c r="H1550" s="958">
        <v>4360</v>
      </c>
      <c r="I1550" s="950" t="s">
        <v>1562</v>
      </c>
    </row>
    <row r="1551" spans="8:9" ht="12.5">
      <c r="H1551" s="958">
        <v>4363</v>
      </c>
      <c r="I1551" s="950" t="s">
        <v>1562</v>
      </c>
    </row>
    <row r="1552" spans="8:9" ht="12.5">
      <c r="H1552" s="958">
        <v>4364</v>
      </c>
      <c r="I1552" s="950" t="s">
        <v>1562</v>
      </c>
    </row>
    <row r="1553" spans="8:9" ht="12.5">
      <c r="H1553" s="958">
        <v>4401</v>
      </c>
      <c r="I1553" s="950" t="s">
        <v>1562</v>
      </c>
    </row>
    <row r="1554" spans="8:9" ht="12.5">
      <c r="H1554" s="958">
        <v>4402</v>
      </c>
      <c r="I1554" s="950" t="s">
        <v>1562</v>
      </c>
    </row>
    <row r="1555" spans="8:9" ht="12.5">
      <c r="H1555" s="958">
        <v>4406</v>
      </c>
      <c r="I1555" s="950" t="s">
        <v>1562</v>
      </c>
    </row>
    <row r="1556" spans="8:9" ht="12.5">
      <c r="H1556" s="958">
        <v>4408</v>
      </c>
      <c r="I1556" s="950" t="s">
        <v>1562</v>
      </c>
    </row>
    <row r="1557" spans="8:9" ht="12.5">
      <c r="H1557" s="958">
        <v>4410</v>
      </c>
      <c r="I1557" s="950" t="s">
        <v>1562</v>
      </c>
    </row>
    <row r="1558" spans="8:9" ht="12.5">
      <c r="H1558" s="958">
        <v>4411</v>
      </c>
      <c r="I1558" s="950" t="s">
        <v>1562</v>
      </c>
    </row>
    <row r="1559" spans="8:9" ht="12.5">
      <c r="H1559" s="958">
        <v>4412</v>
      </c>
      <c r="I1559" s="950" t="s">
        <v>1562</v>
      </c>
    </row>
    <row r="1560" spans="8:9" ht="12.5">
      <c r="H1560" s="958">
        <v>4413</v>
      </c>
      <c r="I1560" s="950" t="s">
        <v>1562</v>
      </c>
    </row>
    <row r="1561" spans="8:9" ht="12.5">
      <c r="H1561" s="958">
        <v>4414</v>
      </c>
      <c r="I1561" s="950" t="s">
        <v>1562</v>
      </c>
    </row>
    <row r="1562" spans="8:9" ht="12.5">
      <c r="H1562" s="958">
        <v>4415</v>
      </c>
      <c r="I1562" s="950" t="s">
        <v>1562</v>
      </c>
    </row>
    <row r="1563" spans="8:9" ht="12.5">
      <c r="H1563" s="958">
        <v>4416</v>
      </c>
      <c r="I1563" s="950" t="s">
        <v>1562</v>
      </c>
    </row>
    <row r="1564" spans="8:9" ht="12.5">
      <c r="H1564" s="958">
        <v>4417</v>
      </c>
      <c r="I1564" s="950" t="s">
        <v>1562</v>
      </c>
    </row>
    <row r="1565" spans="8:9" ht="12.5">
      <c r="H1565" s="958">
        <v>4418</v>
      </c>
      <c r="I1565" s="950" t="s">
        <v>1562</v>
      </c>
    </row>
    <row r="1566" spans="8:9" ht="12.5">
      <c r="H1566" s="958">
        <v>4419</v>
      </c>
      <c r="I1566" s="950" t="s">
        <v>1562</v>
      </c>
    </row>
    <row r="1567" spans="8:9" ht="12.5">
      <c r="H1567" s="958">
        <v>4420</v>
      </c>
      <c r="I1567" s="950" t="s">
        <v>1562</v>
      </c>
    </row>
    <row r="1568" spans="8:9" ht="12.5">
      <c r="H1568" s="958">
        <v>4421</v>
      </c>
      <c r="I1568" s="950" t="s">
        <v>1562</v>
      </c>
    </row>
    <row r="1569" spans="8:9" ht="12.5">
      <c r="H1569" s="958">
        <v>4422</v>
      </c>
      <c r="I1569" s="950" t="s">
        <v>1562</v>
      </c>
    </row>
    <row r="1570" spans="8:9" ht="12.5">
      <c r="H1570" s="958">
        <v>4424</v>
      </c>
      <c r="I1570" s="950" t="s">
        <v>1562</v>
      </c>
    </row>
    <row r="1571" spans="8:9" ht="12.5">
      <c r="H1571" s="958">
        <v>4426</v>
      </c>
      <c r="I1571" s="950" t="s">
        <v>1562</v>
      </c>
    </row>
    <row r="1572" spans="8:9" ht="12.5">
      <c r="H1572" s="958">
        <v>4427</v>
      </c>
      <c r="I1572" s="950" t="s">
        <v>1562</v>
      </c>
    </row>
    <row r="1573" spans="8:9" ht="12.5">
      <c r="H1573" s="958">
        <v>4428</v>
      </c>
      <c r="I1573" s="950" t="s">
        <v>1562</v>
      </c>
    </row>
    <row r="1574" spans="8:9" ht="12.5">
      <c r="H1574" s="958">
        <v>4429</v>
      </c>
      <c r="I1574" s="950" t="s">
        <v>1562</v>
      </c>
    </row>
    <row r="1575" spans="8:9" ht="12.5">
      <c r="H1575" s="958">
        <v>4430</v>
      </c>
      <c r="I1575" s="950" t="s">
        <v>1562</v>
      </c>
    </row>
    <row r="1576" spans="8:9" ht="12.5">
      <c r="H1576" s="958">
        <v>4431</v>
      </c>
      <c r="I1576" s="950" t="s">
        <v>1562</v>
      </c>
    </row>
    <row r="1577" spans="8:9" ht="12.5">
      <c r="H1577" s="958">
        <v>4434</v>
      </c>
      <c r="I1577" s="950" t="s">
        <v>1562</v>
      </c>
    </row>
    <row r="1578" spans="8:9" ht="12.5">
      <c r="H1578" s="958">
        <v>4435</v>
      </c>
      <c r="I1578" s="950" t="s">
        <v>1562</v>
      </c>
    </row>
    <row r="1579" spans="8:9" ht="12.5">
      <c r="H1579" s="958">
        <v>4438</v>
      </c>
      <c r="I1579" s="950" t="s">
        <v>1562</v>
      </c>
    </row>
    <row r="1580" spans="8:9" ht="12.5">
      <c r="H1580" s="958">
        <v>4441</v>
      </c>
      <c r="I1580" s="950" t="s">
        <v>1562</v>
      </c>
    </row>
    <row r="1581" spans="8:9" ht="12.5">
      <c r="H1581" s="958">
        <v>4442</v>
      </c>
      <c r="I1581" s="950" t="s">
        <v>1562</v>
      </c>
    </row>
    <row r="1582" spans="8:9" ht="12.5">
      <c r="H1582" s="958">
        <v>4443</v>
      </c>
      <c r="I1582" s="950" t="s">
        <v>1562</v>
      </c>
    </row>
    <row r="1583" spans="8:9" ht="12.5">
      <c r="H1583" s="958">
        <v>4444</v>
      </c>
      <c r="I1583" s="950" t="s">
        <v>1562</v>
      </c>
    </row>
    <row r="1584" spans="8:9" ht="12.5">
      <c r="H1584" s="958">
        <v>4448</v>
      </c>
      <c r="I1584" s="950" t="s">
        <v>1562</v>
      </c>
    </row>
    <row r="1585" spans="8:9" ht="12.5">
      <c r="H1585" s="958">
        <v>4449</v>
      </c>
      <c r="I1585" s="950" t="s">
        <v>1562</v>
      </c>
    </row>
    <row r="1586" spans="8:9" ht="12.5">
      <c r="H1586" s="958">
        <v>4450</v>
      </c>
      <c r="I1586" s="950" t="s">
        <v>1562</v>
      </c>
    </row>
    <row r="1587" spans="8:9" ht="12.5">
      <c r="H1587" s="958">
        <v>4451</v>
      </c>
      <c r="I1587" s="950" t="s">
        <v>1562</v>
      </c>
    </row>
    <row r="1588" spans="8:9" ht="12.5">
      <c r="H1588" s="958">
        <v>4453</v>
      </c>
      <c r="I1588" s="950" t="s">
        <v>1562</v>
      </c>
    </row>
    <row r="1589" spans="8:9" ht="12.5">
      <c r="H1589" s="958">
        <v>4454</v>
      </c>
      <c r="I1589" s="950" t="s">
        <v>1562</v>
      </c>
    </row>
    <row r="1590" spans="8:9" ht="12.5">
      <c r="H1590" s="958">
        <v>4455</v>
      </c>
      <c r="I1590" s="950" t="s">
        <v>1562</v>
      </c>
    </row>
    <row r="1591" spans="8:9" ht="12.5">
      <c r="H1591" s="958">
        <v>4456</v>
      </c>
      <c r="I1591" s="950" t="s">
        <v>1562</v>
      </c>
    </row>
    <row r="1592" spans="8:9" ht="12.5">
      <c r="H1592" s="958">
        <v>4457</v>
      </c>
      <c r="I1592" s="950" t="s">
        <v>1562</v>
      </c>
    </row>
    <row r="1593" spans="8:9" ht="12.5">
      <c r="H1593" s="958">
        <v>4459</v>
      </c>
      <c r="I1593" s="950" t="s">
        <v>1562</v>
      </c>
    </row>
    <row r="1594" spans="8:9" ht="12.5">
      <c r="H1594" s="958">
        <v>4460</v>
      </c>
      <c r="I1594" s="950" t="s">
        <v>1562</v>
      </c>
    </row>
    <row r="1595" spans="8:9" ht="12.5">
      <c r="H1595" s="958">
        <v>4461</v>
      </c>
      <c r="I1595" s="950" t="s">
        <v>1562</v>
      </c>
    </row>
    <row r="1596" spans="8:9" ht="12.5">
      <c r="H1596" s="958">
        <v>4462</v>
      </c>
      <c r="I1596" s="950" t="s">
        <v>1562</v>
      </c>
    </row>
    <row r="1597" spans="8:9" ht="12.5">
      <c r="H1597" s="958">
        <v>4463</v>
      </c>
      <c r="I1597" s="950" t="s">
        <v>1562</v>
      </c>
    </row>
    <row r="1598" spans="8:9" ht="12.5">
      <c r="H1598" s="958">
        <v>4464</v>
      </c>
      <c r="I1598" s="950" t="s">
        <v>1562</v>
      </c>
    </row>
    <row r="1599" spans="8:9" ht="12.5">
      <c r="H1599" s="958">
        <v>4468</v>
      </c>
      <c r="I1599" s="950" t="s">
        <v>1562</v>
      </c>
    </row>
    <row r="1600" spans="8:9" ht="12.5">
      <c r="H1600" s="958">
        <v>4469</v>
      </c>
      <c r="I1600" s="950" t="s">
        <v>1562</v>
      </c>
    </row>
    <row r="1601" spans="8:9" ht="12.5">
      <c r="H1601" s="958">
        <v>4471</v>
      </c>
      <c r="I1601" s="950" t="s">
        <v>1562</v>
      </c>
    </row>
    <row r="1602" spans="8:9" ht="12.5">
      <c r="H1602" s="958">
        <v>4472</v>
      </c>
      <c r="I1602" s="950" t="s">
        <v>1562</v>
      </c>
    </row>
    <row r="1603" spans="8:9" ht="12.5">
      <c r="H1603" s="958">
        <v>4473</v>
      </c>
      <c r="I1603" s="950" t="s">
        <v>1562</v>
      </c>
    </row>
    <row r="1604" spans="8:9" ht="12.5">
      <c r="H1604" s="958">
        <v>4474</v>
      </c>
      <c r="I1604" s="950" t="s">
        <v>1562</v>
      </c>
    </row>
    <row r="1605" spans="8:9" ht="12.5">
      <c r="H1605" s="958">
        <v>4475</v>
      </c>
      <c r="I1605" s="950" t="s">
        <v>1562</v>
      </c>
    </row>
    <row r="1606" spans="8:9" ht="12.5">
      <c r="H1606" s="958">
        <v>4476</v>
      </c>
      <c r="I1606" s="950" t="s">
        <v>1562</v>
      </c>
    </row>
    <row r="1607" spans="8:9" ht="12.5">
      <c r="H1607" s="958">
        <v>4478</v>
      </c>
      <c r="I1607" s="950" t="s">
        <v>1562</v>
      </c>
    </row>
    <row r="1608" spans="8:9" ht="12.5">
      <c r="H1608" s="958">
        <v>4479</v>
      </c>
      <c r="I1608" s="950" t="s">
        <v>1562</v>
      </c>
    </row>
    <row r="1609" spans="8:9" ht="12.5">
      <c r="H1609" s="958">
        <v>4481</v>
      </c>
      <c r="I1609" s="950" t="s">
        <v>1562</v>
      </c>
    </row>
    <row r="1610" spans="8:9" ht="12.5">
      <c r="H1610" s="958">
        <v>4485</v>
      </c>
      <c r="I1610" s="950" t="s">
        <v>1562</v>
      </c>
    </row>
    <row r="1611" spans="8:9" ht="12.5">
      <c r="H1611" s="958">
        <v>4487</v>
      </c>
      <c r="I1611" s="950" t="s">
        <v>1562</v>
      </c>
    </row>
    <row r="1612" spans="8:9" ht="12.5">
      <c r="H1612" s="958">
        <v>4488</v>
      </c>
      <c r="I1612" s="950" t="s">
        <v>1562</v>
      </c>
    </row>
    <row r="1613" spans="8:9" ht="12.5">
      <c r="H1613" s="958">
        <v>4489</v>
      </c>
      <c r="I1613" s="950" t="s">
        <v>1562</v>
      </c>
    </row>
    <row r="1614" spans="8:9" ht="12.5">
      <c r="H1614" s="958">
        <v>4490</v>
      </c>
      <c r="I1614" s="950" t="s">
        <v>1562</v>
      </c>
    </row>
    <row r="1615" spans="8:9" ht="12.5">
      <c r="H1615" s="958">
        <v>4491</v>
      </c>
      <c r="I1615" s="950" t="s">
        <v>1562</v>
      </c>
    </row>
    <row r="1616" spans="8:9" ht="12.5">
      <c r="H1616" s="958">
        <v>4492</v>
      </c>
      <c r="I1616" s="950" t="s">
        <v>1562</v>
      </c>
    </row>
    <row r="1617" spans="8:9" ht="12.5">
      <c r="H1617" s="958">
        <v>4493</v>
      </c>
      <c r="I1617" s="950" t="s">
        <v>1562</v>
      </c>
    </row>
    <row r="1618" spans="8:9" ht="12.5">
      <c r="H1618" s="958">
        <v>4495</v>
      </c>
      <c r="I1618" s="950" t="s">
        <v>1562</v>
      </c>
    </row>
    <row r="1619" spans="8:9" ht="12.5">
      <c r="H1619" s="958">
        <v>4496</v>
      </c>
      <c r="I1619" s="950" t="s">
        <v>1562</v>
      </c>
    </row>
    <row r="1620" spans="8:9" ht="12.5">
      <c r="H1620" s="958">
        <v>4497</v>
      </c>
      <c r="I1620" s="950" t="s">
        <v>1562</v>
      </c>
    </row>
    <row r="1621" spans="8:9" ht="12.5">
      <c r="H1621" s="958">
        <v>4530</v>
      </c>
      <c r="I1621" s="950" t="s">
        <v>1562</v>
      </c>
    </row>
    <row r="1622" spans="8:9" ht="12.5">
      <c r="H1622" s="958">
        <v>4535</v>
      </c>
      <c r="I1622" s="950" t="s">
        <v>1562</v>
      </c>
    </row>
    <row r="1623" spans="8:9" ht="12.5">
      <c r="H1623" s="958">
        <v>4537</v>
      </c>
      <c r="I1623" s="950" t="s">
        <v>1562</v>
      </c>
    </row>
    <row r="1624" spans="8:9" ht="12.5">
      <c r="H1624" s="958">
        <v>4538</v>
      </c>
      <c r="I1624" s="950" t="s">
        <v>1562</v>
      </c>
    </row>
    <row r="1625" spans="8:9" ht="12.5">
      <c r="H1625" s="958">
        <v>4539</v>
      </c>
      <c r="I1625" s="950" t="s">
        <v>1562</v>
      </c>
    </row>
    <row r="1626" spans="8:9" ht="12.5">
      <c r="H1626" s="958">
        <v>4541</v>
      </c>
      <c r="I1626" s="950" t="s">
        <v>1562</v>
      </c>
    </row>
    <row r="1627" spans="8:9" ht="12.5">
      <c r="H1627" s="958">
        <v>4543</v>
      </c>
      <c r="I1627" s="950" t="s">
        <v>1562</v>
      </c>
    </row>
    <row r="1628" spans="8:9" ht="12.5">
      <c r="H1628" s="958">
        <v>4544</v>
      </c>
      <c r="I1628" s="950" t="s">
        <v>1562</v>
      </c>
    </row>
    <row r="1629" spans="8:9" ht="12.5">
      <c r="H1629" s="958">
        <v>4547</v>
      </c>
      <c r="I1629" s="950" t="s">
        <v>1562</v>
      </c>
    </row>
    <row r="1630" spans="8:9" ht="12.5">
      <c r="H1630" s="958">
        <v>4548</v>
      </c>
      <c r="I1630" s="950" t="s">
        <v>1562</v>
      </c>
    </row>
    <row r="1631" spans="8:9" ht="12.5">
      <c r="H1631" s="958">
        <v>4549</v>
      </c>
      <c r="I1631" s="950" t="s">
        <v>1562</v>
      </c>
    </row>
    <row r="1632" spans="8:9" ht="12.5">
      <c r="H1632" s="958">
        <v>4551</v>
      </c>
      <c r="I1632" s="950" t="s">
        <v>1562</v>
      </c>
    </row>
    <row r="1633" spans="8:9" ht="12.5">
      <c r="H1633" s="958">
        <v>4553</v>
      </c>
      <c r="I1633" s="950" t="s">
        <v>1562</v>
      </c>
    </row>
    <row r="1634" spans="8:9" ht="12.5">
      <c r="H1634" s="958">
        <v>4554</v>
      </c>
      <c r="I1634" s="950" t="s">
        <v>1562</v>
      </c>
    </row>
    <row r="1635" spans="8:9" ht="12.5">
      <c r="H1635" s="958">
        <v>4555</v>
      </c>
      <c r="I1635" s="950" t="s">
        <v>1562</v>
      </c>
    </row>
    <row r="1636" spans="8:9" ht="12.5">
      <c r="H1636" s="958">
        <v>4556</v>
      </c>
      <c r="I1636" s="950" t="s">
        <v>1562</v>
      </c>
    </row>
    <row r="1637" spans="8:9" ht="12.5">
      <c r="H1637" s="958">
        <v>4558</v>
      </c>
      <c r="I1637" s="950" t="s">
        <v>1562</v>
      </c>
    </row>
    <row r="1638" spans="8:9" ht="12.5">
      <c r="H1638" s="958">
        <v>4562</v>
      </c>
      <c r="I1638" s="950" t="s">
        <v>1562</v>
      </c>
    </row>
    <row r="1639" spans="8:9" ht="12.5">
      <c r="H1639" s="958">
        <v>4563</v>
      </c>
      <c r="I1639" s="950" t="s">
        <v>1562</v>
      </c>
    </row>
    <row r="1640" spans="8:9" ht="12.5">
      <c r="H1640" s="958">
        <v>4564</v>
      </c>
      <c r="I1640" s="950" t="s">
        <v>1562</v>
      </c>
    </row>
    <row r="1641" spans="8:9" ht="12.5">
      <c r="H1641" s="958">
        <v>4565</v>
      </c>
      <c r="I1641" s="950" t="s">
        <v>1562</v>
      </c>
    </row>
    <row r="1642" spans="8:9" ht="12.5">
      <c r="H1642" s="958">
        <v>4568</v>
      </c>
      <c r="I1642" s="950" t="s">
        <v>1562</v>
      </c>
    </row>
    <row r="1643" spans="8:9" ht="12.5">
      <c r="H1643" s="958">
        <v>4570</v>
      </c>
      <c r="I1643" s="950" t="s">
        <v>1562</v>
      </c>
    </row>
    <row r="1644" spans="8:9" ht="12.5">
      <c r="H1644" s="958">
        <v>4571</v>
      </c>
      <c r="I1644" s="950" t="s">
        <v>1562</v>
      </c>
    </row>
    <row r="1645" spans="8:9" ht="12.5">
      <c r="H1645" s="958">
        <v>4572</v>
      </c>
      <c r="I1645" s="950" t="s">
        <v>1562</v>
      </c>
    </row>
    <row r="1646" spans="8:9" ht="12.5">
      <c r="H1646" s="958">
        <v>4573</v>
      </c>
      <c r="I1646" s="950" t="s">
        <v>1562</v>
      </c>
    </row>
    <row r="1647" spans="8:9" ht="12.5">
      <c r="H1647" s="958">
        <v>4574</v>
      </c>
      <c r="I1647" s="950" t="s">
        <v>1562</v>
      </c>
    </row>
    <row r="1648" spans="8:9" ht="12.5">
      <c r="H1648" s="958">
        <v>4575</v>
      </c>
      <c r="I1648" s="950" t="s">
        <v>1562</v>
      </c>
    </row>
    <row r="1649" spans="8:9" ht="12.5">
      <c r="H1649" s="958">
        <v>4576</v>
      </c>
      <c r="I1649" s="950" t="s">
        <v>1562</v>
      </c>
    </row>
    <row r="1650" spans="8:9" ht="12.5">
      <c r="H1650" s="958">
        <v>4578</v>
      </c>
      <c r="I1650" s="950" t="s">
        <v>1562</v>
      </c>
    </row>
    <row r="1651" spans="8:9" ht="12.5">
      <c r="H1651" s="958">
        <v>4579</v>
      </c>
      <c r="I1651" s="950" t="s">
        <v>1562</v>
      </c>
    </row>
    <row r="1652" spans="8:9" ht="12.5">
      <c r="H1652" s="958">
        <v>4605</v>
      </c>
      <c r="I1652" s="950" t="s">
        <v>1562</v>
      </c>
    </row>
    <row r="1653" spans="8:9" ht="12.5">
      <c r="H1653" s="958">
        <v>4606</v>
      </c>
      <c r="I1653" s="950" t="s">
        <v>1562</v>
      </c>
    </row>
    <row r="1654" spans="8:9" ht="12.5">
      <c r="H1654" s="958">
        <v>4607</v>
      </c>
      <c r="I1654" s="950" t="s">
        <v>1562</v>
      </c>
    </row>
    <row r="1655" spans="8:9" ht="12.5">
      <c r="H1655" s="958">
        <v>4609</v>
      </c>
      <c r="I1655" s="950" t="s">
        <v>1562</v>
      </c>
    </row>
    <row r="1656" spans="8:9" ht="12.5">
      <c r="H1656" s="958">
        <v>4611</v>
      </c>
      <c r="I1656" s="950" t="s">
        <v>1562</v>
      </c>
    </row>
    <row r="1657" spans="8:9" ht="12.5">
      <c r="H1657" s="958">
        <v>4612</v>
      </c>
      <c r="I1657" s="950" t="s">
        <v>1562</v>
      </c>
    </row>
    <row r="1658" spans="8:9" ht="12.5">
      <c r="H1658" s="958">
        <v>4613</v>
      </c>
      <c r="I1658" s="950" t="s">
        <v>1562</v>
      </c>
    </row>
    <row r="1659" spans="8:9" ht="12.5">
      <c r="H1659" s="958">
        <v>4614</v>
      </c>
      <c r="I1659" s="950" t="s">
        <v>1562</v>
      </c>
    </row>
    <row r="1660" spans="8:9" ht="12.5">
      <c r="H1660" s="958">
        <v>4616</v>
      </c>
      <c r="I1660" s="950" t="s">
        <v>1562</v>
      </c>
    </row>
    <row r="1661" spans="8:9" ht="12.5">
      <c r="H1661" s="958">
        <v>4617</v>
      </c>
      <c r="I1661" s="950" t="s">
        <v>1562</v>
      </c>
    </row>
    <row r="1662" spans="8:9" ht="12.5">
      <c r="H1662" s="958">
        <v>4619</v>
      </c>
      <c r="I1662" s="950" t="s">
        <v>1562</v>
      </c>
    </row>
    <row r="1663" spans="8:9" ht="12.5">
      <c r="H1663" s="958">
        <v>4622</v>
      </c>
      <c r="I1663" s="950" t="s">
        <v>1562</v>
      </c>
    </row>
    <row r="1664" spans="8:9" ht="12.5">
      <c r="H1664" s="958">
        <v>4623</v>
      </c>
      <c r="I1664" s="950" t="s">
        <v>1562</v>
      </c>
    </row>
    <row r="1665" spans="8:9" ht="12.5">
      <c r="H1665" s="958">
        <v>4624</v>
      </c>
      <c r="I1665" s="950" t="s">
        <v>1562</v>
      </c>
    </row>
    <row r="1666" spans="8:9" ht="12.5">
      <c r="H1666" s="958">
        <v>4625</v>
      </c>
      <c r="I1666" s="950" t="s">
        <v>1562</v>
      </c>
    </row>
    <row r="1667" spans="8:9" ht="12.5">
      <c r="H1667" s="958">
        <v>4626</v>
      </c>
      <c r="I1667" s="950" t="s">
        <v>1562</v>
      </c>
    </row>
    <row r="1668" spans="8:9" ht="12.5">
      <c r="H1668" s="958">
        <v>4627</v>
      </c>
      <c r="I1668" s="950" t="s">
        <v>1562</v>
      </c>
    </row>
    <row r="1669" spans="8:9" ht="12.5">
      <c r="H1669" s="958">
        <v>4628</v>
      </c>
      <c r="I1669" s="950" t="s">
        <v>1562</v>
      </c>
    </row>
    <row r="1670" spans="8:9" ht="12.5">
      <c r="H1670" s="958">
        <v>4629</v>
      </c>
      <c r="I1670" s="950" t="s">
        <v>1562</v>
      </c>
    </row>
    <row r="1671" spans="8:9" ht="12.5">
      <c r="H1671" s="958">
        <v>4630</v>
      </c>
      <c r="I1671" s="950" t="s">
        <v>1562</v>
      </c>
    </row>
    <row r="1672" spans="8:9" ht="12.5">
      <c r="H1672" s="958">
        <v>4631</v>
      </c>
      <c r="I1672" s="950" t="s">
        <v>1562</v>
      </c>
    </row>
    <row r="1673" spans="8:9" ht="12.5">
      <c r="H1673" s="958">
        <v>4634</v>
      </c>
      <c r="I1673" s="950" t="s">
        <v>1562</v>
      </c>
    </row>
    <row r="1674" spans="8:9" ht="12.5">
      <c r="H1674" s="958">
        <v>4635</v>
      </c>
      <c r="I1674" s="950" t="s">
        <v>1562</v>
      </c>
    </row>
    <row r="1675" spans="8:9" ht="12.5">
      <c r="H1675" s="958">
        <v>4637</v>
      </c>
      <c r="I1675" s="950" t="s">
        <v>1562</v>
      </c>
    </row>
    <row r="1676" spans="8:9" ht="12.5">
      <c r="H1676" s="958">
        <v>4640</v>
      </c>
      <c r="I1676" s="950" t="s">
        <v>1562</v>
      </c>
    </row>
    <row r="1677" spans="8:9" ht="12.5">
      <c r="H1677" s="958">
        <v>4642</v>
      </c>
      <c r="I1677" s="950" t="s">
        <v>1562</v>
      </c>
    </row>
    <row r="1678" spans="8:9" ht="12.5">
      <c r="H1678" s="958">
        <v>4643</v>
      </c>
      <c r="I1678" s="950" t="s">
        <v>1562</v>
      </c>
    </row>
    <row r="1679" spans="8:9" ht="12.5">
      <c r="H1679" s="958">
        <v>4644</v>
      </c>
      <c r="I1679" s="950" t="s">
        <v>1562</v>
      </c>
    </row>
    <row r="1680" spans="8:9" ht="12.5">
      <c r="H1680" s="958">
        <v>4645</v>
      </c>
      <c r="I1680" s="950" t="s">
        <v>1562</v>
      </c>
    </row>
    <row r="1681" spans="8:9" ht="12.5">
      <c r="H1681" s="958">
        <v>4646</v>
      </c>
      <c r="I1681" s="950" t="s">
        <v>1562</v>
      </c>
    </row>
    <row r="1682" spans="8:9" ht="12.5">
      <c r="H1682" s="958">
        <v>4648</v>
      </c>
      <c r="I1682" s="950" t="s">
        <v>1562</v>
      </c>
    </row>
    <row r="1683" spans="8:9" ht="12.5">
      <c r="H1683" s="958">
        <v>4649</v>
      </c>
      <c r="I1683" s="950" t="s">
        <v>1562</v>
      </c>
    </row>
    <row r="1684" spans="8:9" ht="12.5">
      <c r="H1684" s="958">
        <v>4650</v>
      </c>
      <c r="I1684" s="950" t="s">
        <v>1562</v>
      </c>
    </row>
    <row r="1685" spans="8:9" ht="12.5">
      <c r="H1685" s="958">
        <v>4652</v>
      </c>
      <c r="I1685" s="950" t="s">
        <v>1562</v>
      </c>
    </row>
    <row r="1686" spans="8:9" ht="12.5">
      <c r="H1686" s="958">
        <v>4653</v>
      </c>
      <c r="I1686" s="950" t="s">
        <v>1562</v>
      </c>
    </row>
    <row r="1687" spans="8:9" ht="12.5">
      <c r="H1687" s="958">
        <v>4654</v>
      </c>
      <c r="I1687" s="950" t="s">
        <v>1562</v>
      </c>
    </row>
    <row r="1688" spans="8:9" ht="12.5">
      <c r="H1688" s="958">
        <v>4655</v>
      </c>
      <c r="I1688" s="950" t="s">
        <v>1562</v>
      </c>
    </row>
    <row r="1689" spans="8:9" ht="12.5">
      <c r="H1689" s="958">
        <v>4657</v>
      </c>
      <c r="I1689" s="950" t="s">
        <v>1562</v>
      </c>
    </row>
    <row r="1690" spans="8:9" ht="12.5">
      <c r="H1690" s="958">
        <v>4658</v>
      </c>
      <c r="I1690" s="950" t="s">
        <v>1562</v>
      </c>
    </row>
    <row r="1691" spans="8:9" ht="12.5">
      <c r="H1691" s="958">
        <v>4660</v>
      </c>
      <c r="I1691" s="950" t="s">
        <v>1562</v>
      </c>
    </row>
    <row r="1692" spans="8:9" ht="12.5">
      <c r="H1692" s="958">
        <v>4662</v>
      </c>
      <c r="I1692" s="950" t="s">
        <v>1562</v>
      </c>
    </row>
    <row r="1693" spans="8:9" ht="12.5">
      <c r="H1693" s="958">
        <v>4664</v>
      </c>
      <c r="I1693" s="950" t="s">
        <v>1562</v>
      </c>
    </row>
    <row r="1694" spans="8:9" ht="12.5">
      <c r="H1694" s="958">
        <v>4666</v>
      </c>
      <c r="I1694" s="950" t="s">
        <v>1562</v>
      </c>
    </row>
    <row r="1695" spans="8:9" ht="12.5">
      <c r="H1695" s="958">
        <v>4667</v>
      </c>
      <c r="I1695" s="950" t="s">
        <v>1562</v>
      </c>
    </row>
    <row r="1696" spans="8:9" ht="12.5">
      <c r="H1696" s="958">
        <v>4668</v>
      </c>
      <c r="I1696" s="950" t="s">
        <v>1562</v>
      </c>
    </row>
    <row r="1697" spans="8:9" ht="12.5">
      <c r="H1697" s="958">
        <v>4669</v>
      </c>
      <c r="I1697" s="950" t="s">
        <v>1562</v>
      </c>
    </row>
    <row r="1698" spans="8:9" ht="12.5">
      <c r="H1698" s="958">
        <v>4671</v>
      </c>
      <c r="I1698" s="950" t="s">
        <v>1562</v>
      </c>
    </row>
    <row r="1699" spans="8:9" ht="12.5">
      <c r="H1699" s="958">
        <v>4672</v>
      </c>
      <c r="I1699" s="950" t="s">
        <v>1562</v>
      </c>
    </row>
    <row r="1700" spans="8:9" ht="12.5">
      <c r="H1700" s="958">
        <v>4673</v>
      </c>
      <c r="I1700" s="950" t="s">
        <v>1562</v>
      </c>
    </row>
    <row r="1701" spans="8:9" ht="12.5">
      <c r="H1701" s="958">
        <v>4674</v>
      </c>
      <c r="I1701" s="950" t="s">
        <v>1562</v>
      </c>
    </row>
    <row r="1702" spans="8:9" ht="12.5">
      <c r="H1702" s="958">
        <v>4675</v>
      </c>
      <c r="I1702" s="950" t="s">
        <v>1562</v>
      </c>
    </row>
    <row r="1703" spans="8:9" ht="12.5">
      <c r="H1703" s="958">
        <v>4676</v>
      </c>
      <c r="I1703" s="950" t="s">
        <v>1562</v>
      </c>
    </row>
    <row r="1704" spans="8:9" ht="12.5">
      <c r="H1704" s="958">
        <v>4677</v>
      </c>
      <c r="I1704" s="950" t="s">
        <v>1562</v>
      </c>
    </row>
    <row r="1705" spans="8:9" ht="12.5">
      <c r="H1705" s="958">
        <v>4679</v>
      </c>
      <c r="I1705" s="950" t="s">
        <v>1562</v>
      </c>
    </row>
    <row r="1706" spans="8:9" ht="12.5">
      <c r="H1706" s="958">
        <v>4680</v>
      </c>
      <c r="I1706" s="950" t="s">
        <v>1562</v>
      </c>
    </row>
    <row r="1707" spans="8:9" ht="12.5">
      <c r="H1707" s="958">
        <v>4681</v>
      </c>
      <c r="I1707" s="950" t="s">
        <v>1562</v>
      </c>
    </row>
    <row r="1708" spans="8:9" ht="12.5">
      <c r="H1708" s="958">
        <v>4683</v>
      </c>
      <c r="I1708" s="950" t="s">
        <v>1562</v>
      </c>
    </row>
    <row r="1709" spans="8:9" ht="12.5">
      <c r="H1709" s="958">
        <v>4684</v>
      </c>
      <c r="I1709" s="950" t="s">
        <v>1562</v>
      </c>
    </row>
    <row r="1710" spans="8:9" ht="12.5">
      <c r="H1710" s="958">
        <v>4685</v>
      </c>
      <c r="I1710" s="950" t="s">
        <v>1562</v>
      </c>
    </row>
    <row r="1711" spans="8:9" ht="12.5">
      <c r="H1711" s="958">
        <v>4686</v>
      </c>
      <c r="I1711" s="950" t="s">
        <v>1562</v>
      </c>
    </row>
    <row r="1712" spans="8:9" ht="12.5">
      <c r="H1712" s="958">
        <v>4691</v>
      </c>
      <c r="I1712" s="950" t="s">
        <v>1562</v>
      </c>
    </row>
    <row r="1713" spans="8:9" ht="12.5">
      <c r="H1713" s="958">
        <v>4693</v>
      </c>
      <c r="I1713" s="950" t="s">
        <v>1562</v>
      </c>
    </row>
    <row r="1714" spans="8:9" ht="12.5">
      <c r="H1714" s="958">
        <v>4694</v>
      </c>
      <c r="I1714" s="950" t="s">
        <v>1562</v>
      </c>
    </row>
    <row r="1715" spans="8:9" ht="12.5">
      <c r="H1715" s="958">
        <v>4730</v>
      </c>
      <c r="I1715" s="950" t="s">
        <v>1562</v>
      </c>
    </row>
    <row r="1716" spans="8:9" ht="12.5">
      <c r="H1716" s="958">
        <v>4732</v>
      </c>
      <c r="I1716" s="950" t="s">
        <v>1562</v>
      </c>
    </row>
    <row r="1717" spans="8:9" ht="12.5">
      <c r="H1717" s="958">
        <v>4733</v>
      </c>
      <c r="I1717" s="950" t="s">
        <v>1562</v>
      </c>
    </row>
    <row r="1718" spans="8:9" ht="12.5">
      <c r="H1718" s="958">
        <v>4734</v>
      </c>
      <c r="I1718" s="950" t="s">
        <v>1562</v>
      </c>
    </row>
    <row r="1719" spans="8:9" ht="12.5">
      <c r="H1719" s="958">
        <v>4735</v>
      </c>
      <c r="I1719" s="950" t="s">
        <v>1562</v>
      </c>
    </row>
    <row r="1720" spans="8:9" ht="12.5">
      <c r="H1720" s="958">
        <v>4736</v>
      </c>
      <c r="I1720" s="950" t="s">
        <v>1562</v>
      </c>
    </row>
    <row r="1721" spans="8:9" ht="12.5">
      <c r="H1721" s="958">
        <v>4737</v>
      </c>
      <c r="I1721" s="950" t="s">
        <v>1562</v>
      </c>
    </row>
    <row r="1722" spans="8:9" ht="12.5">
      <c r="H1722" s="958">
        <v>4738</v>
      </c>
      <c r="I1722" s="950" t="s">
        <v>1562</v>
      </c>
    </row>
    <row r="1723" spans="8:9" ht="12.5">
      <c r="H1723" s="958">
        <v>4739</v>
      </c>
      <c r="I1723" s="950" t="s">
        <v>1562</v>
      </c>
    </row>
    <row r="1724" spans="8:9" ht="12.5">
      <c r="H1724" s="958">
        <v>4740</v>
      </c>
      <c r="I1724" s="950" t="s">
        <v>1562</v>
      </c>
    </row>
    <row r="1725" spans="8:9" ht="12.5">
      <c r="H1725" s="958">
        <v>4741</v>
      </c>
      <c r="I1725" s="950" t="s">
        <v>1562</v>
      </c>
    </row>
    <row r="1726" spans="8:9" ht="12.5">
      <c r="H1726" s="958">
        <v>4742</v>
      </c>
      <c r="I1726" s="950" t="s">
        <v>1562</v>
      </c>
    </row>
    <row r="1727" spans="8:9" ht="12.5">
      <c r="H1727" s="958">
        <v>4743</v>
      </c>
      <c r="I1727" s="950" t="s">
        <v>1562</v>
      </c>
    </row>
    <row r="1728" spans="8:9" ht="12.5">
      <c r="H1728" s="958">
        <v>4744</v>
      </c>
      <c r="I1728" s="950" t="s">
        <v>1562</v>
      </c>
    </row>
    <row r="1729" spans="8:9" ht="12.5">
      <c r="H1729" s="958">
        <v>4745</v>
      </c>
      <c r="I1729" s="950" t="s">
        <v>1562</v>
      </c>
    </row>
    <row r="1730" spans="8:9" ht="12.5">
      <c r="H1730" s="958">
        <v>4746</v>
      </c>
      <c r="I1730" s="950" t="s">
        <v>1562</v>
      </c>
    </row>
    <row r="1731" spans="8:9" ht="12.5">
      <c r="H1731" s="958">
        <v>4747</v>
      </c>
      <c r="I1731" s="950" t="s">
        <v>1562</v>
      </c>
    </row>
    <row r="1732" spans="8:9" ht="12.5">
      <c r="H1732" s="958">
        <v>4750</v>
      </c>
      <c r="I1732" s="950" t="s">
        <v>1562</v>
      </c>
    </row>
    <row r="1733" spans="8:9" ht="12.5">
      <c r="H1733" s="958">
        <v>4751</v>
      </c>
      <c r="I1733" s="950" t="s">
        <v>1562</v>
      </c>
    </row>
    <row r="1734" spans="8:9" ht="12.5">
      <c r="H1734" s="958">
        <v>4756</v>
      </c>
      <c r="I1734" s="950" t="s">
        <v>1562</v>
      </c>
    </row>
    <row r="1735" spans="8:9" ht="12.5">
      <c r="H1735" s="958">
        <v>4757</v>
      </c>
      <c r="I1735" s="950" t="s">
        <v>1562</v>
      </c>
    </row>
    <row r="1736" spans="8:9" ht="12.5">
      <c r="H1736" s="958">
        <v>4758</v>
      </c>
      <c r="I1736" s="950" t="s">
        <v>1562</v>
      </c>
    </row>
    <row r="1737" spans="8:9" ht="12.5">
      <c r="H1737" s="958">
        <v>4760</v>
      </c>
      <c r="I1737" s="950" t="s">
        <v>1562</v>
      </c>
    </row>
    <row r="1738" spans="8:9" ht="12.5">
      <c r="H1738" s="958">
        <v>4761</v>
      </c>
      <c r="I1738" s="950" t="s">
        <v>1562</v>
      </c>
    </row>
    <row r="1739" spans="8:9" ht="12.5">
      <c r="H1739" s="958">
        <v>4762</v>
      </c>
      <c r="I1739" s="950" t="s">
        <v>1562</v>
      </c>
    </row>
    <row r="1740" spans="8:9" ht="12.5">
      <c r="H1740" s="958">
        <v>4763</v>
      </c>
      <c r="I1740" s="950" t="s">
        <v>1562</v>
      </c>
    </row>
    <row r="1741" spans="8:9" ht="12.5">
      <c r="H1741" s="958">
        <v>4764</v>
      </c>
      <c r="I1741" s="950" t="s">
        <v>1562</v>
      </c>
    </row>
    <row r="1742" spans="8:9" ht="12.5">
      <c r="H1742" s="958">
        <v>4765</v>
      </c>
      <c r="I1742" s="950" t="s">
        <v>1562</v>
      </c>
    </row>
    <row r="1743" spans="8:9" ht="12.5">
      <c r="H1743" s="958">
        <v>4766</v>
      </c>
      <c r="I1743" s="950" t="s">
        <v>1562</v>
      </c>
    </row>
    <row r="1744" spans="8:9" ht="12.5">
      <c r="H1744" s="958">
        <v>4768</v>
      </c>
      <c r="I1744" s="950" t="s">
        <v>1562</v>
      </c>
    </row>
    <row r="1745" spans="8:9" ht="12.5">
      <c r="H1745" s="958">
        <v>4769</v>
      </c>
      <c r="I1745" s="950" t="s">
        <v>1562</v>
      </c>
    </row>
    <row r="1746" spans="8:9" ht="12.5">
      <c r="H1746" s="958">
        <v>4772</v>
      </c>
      <c r="I1746" s="950" t="s">
        <v>1562</v>
      </c>
    </row>
    <row r="1747" spans="8:9" ht="12.5">
      <c r="H1747" s="958">
        <v>4773</v>
      </c>
      <c r="I1747" s="950" t="s">
        <v>1562</v>
      </c>
    </row>
    <row r="1748" spans="8:9" ht="12.5">
      <c r="H1748" s="958">
        <v>4774</v>
      </c>
      <c r="I1748" s="950" t="s">
        <v>1562</v>
      </c>
    </row>
    <row r="1749" spans="8:9" ht="12.5">
      <c r="H1749" s="958">
        <v>4775</v>
      </c>
      <c r="I1749" s="950" t="s">
        <v>1562</v>
      </c>
    </row>
    <row r="1750" spans="8:9" ht="12.5">
      <c r="H1750" s="958">
        <v>4776</v>
      </c>
      <c r="I1750" s="950" t="s">
        <v>1562</v>
      </c>
    </row>
    <row r="1751" spans="8:9" ht="12.5">
      <c r="H1751" s="958">
        <v>4777</v>
      </c>
      <c r="I1751" s="950" t="s">
        <v>1562</v>
      </c>
    </row>
    <row r="1752" spans="8:9" ht="12.5">
      <c r="H1752" s="958">
        <v>4779</v>
      </c>
      <c r="I1752" s="950" t="s">
        <v>1562</v>
      </c>
    </row>
    <row r="1753" spans="8:9" ht="12.5">
      <c r="H1753" s="958">
        <v>4780</v>
      </c>
      <c r="I1753" s="950" t="s">
        <v>1562</v>
      </c>
    </row>
    <row r="1754" spans="8:9" ht="12.5">
      <c r="H1754" s="958">
        <v>4781</v>
      </c>
      <c r="I1754" s="950" t="s">
        <v>1562</v>
      </c>
    </row>
    <row r="1755" spans="8:9" ht="12.5">
      <c r="H1755" s="958">
        <v>4783</v>
      </c>
      <c r="I1755" s="950" t="s">
        <v>1562</v>
      </c>
    </row>
    <row r="1756" spans="8:9" ht="12.5">
      <c r="H1756" s="958">
        <v>4785</v>
      </c>
      <c r="I1756" s="950" t="s">
        <v>1562</v>
      </c>
    </row>
    <row r="1757" spans="8:9" ht="12.5">
      <c r="H1757" s="958">
        <v>4786</v>
      </c>
      <c r="I1757" s="950" t="s">
        <v>1562</v>
      </c>
    </row>
    <row r="1758" spans="8:9" ht="12.5">
      <c r="H1758" s="958">
        <v>4787</v>
      </c>
      <c r="I1758" s="950" t="s">
        <v>1562</v>
      </c>
    </row>
    <row r="1759" spans="8:9" ht="12.5">
      <c r="H1759" s="958">
        <v>4841</v>
      </c>
      <c r="I1759" s="950" t="s">
        <v>1562</v>
      </c>
    </row>
    <row r="1760" spans="8:9" ht="12.5">
      <c r="H1760" s="958">
        <v>4843</v>
      </c>
      <c r="I1760" s="950" t="s">
        <v>1562</v>
      </c>
    </row>
    <row r="1761" spans="8:9" ht="12.5">
      <c r="H1761" s="958">
        <v>4846</v>
      </c>
      <c r="I1761" s="950" t="s">
        <v>1562</v>
      </c>
    </row>
    <row r="1762" spans="8:9" ht="12.5">
      <c r="H1762" s="958">
        <v>4847</v>
      </c>
      <c r="I1762" s="950" t="s">
        <v>1562</v>
      </c>
    </row>
    <row r="1763" spans="8:9" ht="12.5">
      <c r="H1763" s="958">
        <v>4848</v>
      </c>
      <c r="I1763" s="950" t="s">
        <v>1562</v>
      </c>
    </row>
    <row r="1764" spans="8:9" ht="12.5">
      <c r="H1764" s="958">
        <v>4849</v>
      </c>
      <c r="I1764" s="950" t="s">
        <v>1562</v>
      </c>
    </row>
    <row r="1765" spans="8:9" ht="12.5">
      <c r="H1765" s="958">
        <v>4850</v>
      </c>
      <c r="I1765" s="950" t="s">
        <v>1562</v>
      </c>
    </row>
    <row r="1766" spans="8:9" ht="12.5">
      <c r="H1766" s="958">
        <v>4851</v>
      </c>
      <c r="I1766" s="950" t="s">
        <v>1562</v>
      </c>
    </row>
    <row r="1767" spans="8:9" ht="12.5">
      <c r="H1767" s="958">
        <v>4852</v>
      </c>
      <c r="I1767" s="950" t="s">
        <v>1562</v>
      </c>
    </row>
    <row r="1768" spans="8:9" ht="12.5">
      <c r="H1768" s="958">
        <v>4853</v>
      </c>
      <c r="I1768" s="950" t="s">
        <v>1562</v>
      </c>
    </row>
    <row r="1769" spans="8:9" ht="12.5">
      <c r="H1769" s="958">
        <v>4854</v>
      </c>
      <c r="I1769" s="950" t="s">
        <v>1562</v>
      </c>
    </row>
    <row r="1770" spans="8:9" ht="12.5">
      <c r="H1770" s="958">
        <v>4855</v>
      </c>
      <c r="I1770" s="950" t="s">
        <v>1562</v>
      </c>
    </row>
    <row r="1771" spans="8:9" ht="12.5">
      <c r="H1771" s="958">
        <v>4856</v>
      </c>
      <c r="I1771" s="950" t="s">
        <v>1562</v>
      </c>
    </row>
    <row r="1772" spans="8:9" ht="12.5">
      <c r="H1772" s="958">
        <v>4858</v>
      </c>
      <c r="I1772" s="950" t="s">
        <v>1562</v>
      </c>
    </row>
    <row r="1773" spans="8:9" ht="12.5">
      <c r="H1773" s="958">
        <v>4859</v>
      </c>
      <c r="I1773" s="950" t="s">
        <v>1562</v>
      </c>
    </row>
    <row r="1774" spans="8:9" ht="12.5">
      <c r="H1774" s="958">
        <v>4860</v>
      </c>
      <c r="I1774" s="950" t="s">
        <v>1562</v>
      </c>
    </row>
    <row r="1775" spans="8:9" ht="12.5">
      <c r="H1775" s="958">
        <v>4861</v>
      </c>
      <c r="I1775" s="950" t="s">
        <v>1562</v>
      </c>
    </row>
    <row r="1776" spans="8:9" ht="12.5">
      <c r="H1776" s="958">
        <v>4862</v>
      </c>
      <c r="I1776" s="950" t="s">
        <v>1562</v>
      </c>
    </row>
    <row r="1777" spans="8:9" ht="12.5">
      <c r="H1777" s="958">
        <v>4863</v>
      </c>
      <c r="I1777" s="950" t="s">
        <v>1562</v>
      </c>
    </row>
    <row r="1778" spans="8:9" ht="12.5">
      <c r="H1778" s="958">
        <v>4864</v>
      </c>
      <c r="I1778" s="950" t="s">
        <v>1562</v>
      </c>
    </row>
    <row r="1779" spans="8:9" ht="12.5">
      <c r="H1779" s="958">
        <v>4865</v>
      </c>
      <c r="I1779" s="950" t="s">
        <v>1562</v>
      </c>
    </row>
    <row r="1780" spans="8:9" ht="12.5">
      <c r="H1780" s="958">
        <v>4901</v>
      </c>
      <c r="I1780" s="950" t="s">
        <v>1562</v>
      </c>
    </row>
    <row r="1781" spans="8:9" ht="12.5">
      <c r="H1781" s="958">
        <v>4903</v>
      </c>
      <c r="I1781" s="950" t="s">
        <v>1562</v>
      </c>
    </row>
    <row r="1782" spans="8:9" ht="12.5">
      <c r="H1782" s="958">
        <v>4910</v>
      </c>
      <c r="I1782" s="950" t="s">
        <v>1562</v>
      </c>
    </row>
    <row r="1783" spans="8:9" ht="12.5">
      <c r="H1783" s="958">
        <v>4911</v>
      </c>
      <c r="I1783" s="950" t="s">
        <v>1562</v>
      </c>
    </row>
    <row r="1784" spans="8:9" ht="12.5">
      <c r="H1784" s="958">
        <v>4912</v>
      </c>
      <c r="I1784" s="950" t="s">
        <v>1562</v>
      </c>
    </row>
    <row r="1785" spans="8:9" ht="12.5">
      <c r="H1785" s="958">
        <v>4915</v>
      </c>
      <c r="I1785" s="950" t="s">
        <v>1562</v>
      </c>
    </row>
    <row r="1786" spans="8:9" ht="12.5">
      <c r="H1786" s="958">
        <v>4917</v>
      </c>
      <c r="I1786" s="950" t="s">
        <v>1562</v>
      </c>
    </row>
    <row r="1787" spans="8:9" ht="12.5">
      <c r="H1787" s="958">
        <v>4918</v>
      </c>
      <c r="I1787" s="950" t="s">
        <v>1562</v>
      </c>
    </row>
    <row r="1788" spans="8:9" ht="12.5">
      <c r="H1788" s="958">
        <v>4920</v>
      </c>
      <c r="I1788" s="950" t="s">
        <v>1562</v>
      </c>
    </row>
    <row r="1789" spans="8:9" ht="12.5">
      <c r="H1789" s="958">
        <v>4921</v>
      </c>
      <c r="I1789" s="950" t="s">
        <v>1562</v>
      </c>
    </row>
    <row r="1790" spans="8:9" ht="12.5">
      <c r="H1790" s="958">
        <v>4922</v>
      </c>
      <c r="I1790" s="950" t="s">
        <v>1562</v>
      </c>
    </row>
    <row r="1791" spans="8:9" ht="12.5">
      <c r="H1791" s="958">
        <v>4923</v>
      </c>
      <c r="I1791" s="950" t="s">
        <v>1562</v>
      </c>
    </row>
    <row r="1792" spans="8:9" ht="12.5">
      <c r="H1792" s="958">
        <v>4924</v>
      </c>
      <c r="I1792" s="950" t="s">
        <v>1562</v>
      </c>
    </row>
    <row r="1793" spans="8:9" ht="12.5">
      <c r="H1793" s="958">
        <v>4925</v>
      </c>
      <c r="I1793" s="950" t="s">
        <v>1562</v>
      </c>
    </row>
    <row r="1794" spans="8:9" ht="12.5">
      <c r="H1794" s="958">
        <v>4926</v>
      </c>
      <c r="I1794" s="950" t="s">
        <v>1562</v>
      </c>
    </row>
    <row r="1795" spans="8:9" ht="12.5">
      <c r="H1795" s="958">
        <v>4927</v>
      </c>
      <c r="I1795" s="950" t="s">
        <v>1562</v>
      </c>
    </row>
    <row r="1796" spans="8:9" ht="12.5">
      <c r="H1796" s="958">
        <v>4928</v>
      </c>
      <c r="I1796" s="950" t="s">
        <v>1562</v>
      </c>
    </row>
    <row r="1797" spans="8:9" ht="12.5">
      <c r="H1797" s="958">
        <v>4929</v>
      </c>
      <c r="I1797" s="950" t="s">
        <v>1562</v>
      </c>
    </row>
    <row r="1798" spans="8:9" ht="12.5">
      <c r="H1798" s="958">
        <v>4930</v>
      </c>
      <c r="I1798" s="950" t="s">
        <v>1562</v>
      </c>
    </row>
    <row r="1799" spans="8:9" ht="12.5">
      <c r="H1799" s="958">
        <v>4932</v>
      </c>
      <c r="I1799" s="950" t="s">
        <v>1562</v>
      </c>
    </row>
    <row r="1800" spans="8:9" ht="12.5">
      <c r="H1800" s="958">
        <v>4933</v>
      </c>
      <c r="I1800" s="950" t="s">
        <v>1562</v>
      </c>
    </row>
    <row r="1801" spans="8:9" ht="12.5">
      <c r="H1801" s="958">
        <v>4935</v>
      </c>
      <c r="I1801" s="950" t="s">
        <v>1562</v>
      </c>
    </row>
    <row r="1802" spans="8:9" ht="12.5">
      <c r="H1802" s="958">
        <v>4936</v>
      </c>
      <c r="I1802" s="950" t="s">
        <v>1562</v>
      </c>
    </row>
    <row r="1803" spans="8:9" ht="12.5">
      <c r="H1803" s="958">
        <v>4937</v>
      </c>
      <c r="I1803" s="950" t="s">
        <v>1562</v>
      </c>
    </row>
    <row r="1804" spans="8:9" ht="12.5">
      <c r="H1804" s="958">
        <v>4938</v>
      </c>
      <c r="I1804" s="950" t="s">
        <v>1562</v>
      </c>
    </row>
    <row r="1805" spans="8:9" ht="12.5">
      <c r="H1805" s="958">
        <v>4939</v>
      </c>
      <c r="I1805" s="950" t="s">
        <v>1562</v>
      </c>
    </row>
    <row r="1806" spans="8:9" ht="12.5">
      <c r="H1806" s="958">
        <v>4940</v>
      </c>
      <c r="I1806" s="950" t="s">
        <v>1562</v>
      </c>
    </row>
    <row r="1807" spans="8:9" ht="12.5">
      <c r="H1807" s="958">
        <v>4941</v>
      </c>
      <c r="I1807" s="950" t="s">
        <v>1562</v>
      </c>
    </row>
    <row r="1808" spans="8:9" ht="12.5">
      <c r="H1808" s="958">
        <v>4942</v>
      </c>
      <c r="I1808" s="950" t="s">
        <v>1562</v>
      </c>
    </row>
    <row r="1809" spans="8:9" ht="12.5">
      <c r="H1809" s="958">
        <v>4943</v>
      </c>
      <c r="I1809" s="950" t="s">
        <v>1562</v>
      </c>
    </row>
    <row r="1810" spans="8:9" ht="12.5">
      <c r="H1810" s="958">
        <v>4944</v>
      </c>
      <c r="I1810" s="950" t="s">
        <v>1562</v>
      </c>
    </row>
    <row r="1811" spans="8:9" ht="12.5">
      <c r="H1811" s="958">
        <v>4945</v>
      </c>
      <c r="I1811" s="950" t="s">
        <v>1562</v>
      </c>
    </row>
    <row r="1812" spans="8:9" ht="12.5">
      <c r="H1812" s="958">
        <v>4947</v>
      </c>
      <c r="I1812" s="950" t="s">
        <v>1562</v>
      </c>
    </row>
    <row r="1813" spans="8:9" ht="12.5">
      <c r="H1813" s="958">
        <v>4949</v>
      </c>
      <c r="I1813" s="950" t="s">
        <v>1562</v>
      </c>
    </row>
    <row r="1814" spans="8:9" ht="12.5">
      <c r="H1814" s="958">
        <v>4950</v>
      </c>
      <c r="I1814" s="950" t="s">
        <v>1562</v>
      </c>
    </row>
    <row r="1815" spans="8:9" ht="12.5">
      <c r="H1815" s="958">
        <v>4951</v>
      </c>
      <c r="I1815" s="950" t="s">
        <v>1562</v>
      </c>
    </row>
    <row r="1816" spans="8:9" ht="12.5">
      <c r="H1816" s="958">
        <v>4952</v>
      </c>
      <c r="I1816" s="950" t="s">
        <v>1562</v>
      </c>
    </row>
    <row r="1817" spans="8:9" ht="12.5">
      <c r="H1817" s="958">
        <v>4953</v>
      </c>
      <c r="I1817" s="950" t="s">
        <v>1562</v>
      </c>
    </row>
    <row r="1818" spans="8:9" ht="12.5">
      <c r="H1818" s="958">
        <v>4954</v>
      </c>
      <c r="I1818" s="950" t="s">
        <v>1562</v>
      </c>
    </row>
    <row r="1819" spans="8:9" ht="12.5">
      <c r="H1819" s="958">
        <v>4955</v>
      </c>
      <c r="I1819" s="950" t="s">
        <v>1562</v>
      </c>
    </row>
    <row r="1820" spans="8:9" ht="12.5">
      <c r="H1820" s="958">
        <v>4956</v>
      </c>
      <c r="I1820" s="950" t="s">
        <v>1562</v>
      </c>
    </row>
    <row r="1821" spans="8:9" ht="12.5">
      <c r="H1821" s="958">
        <v>4957</v>
      </c>
      <c r="I1821" s="950" t="s">
        <v>1562</v>
      </c>
    </row>
    <row r="1822" spans="8:9" ht="12.5">
      <c r="H1822" s="958">
        <v>4958</v>
      </c>
      <c r="I1822" s="950" t="s">
        <v>1562</v>
      </c>
    </row>
    <row r="1823" spans="8:9" ht="12.5">
      <c r="H1823" s="958">
        <v>4961</v>
      </c>
      <c r="I1823" s="950" t="s">
        <v>1562</v>
      </c>
    </row>
    <row r="1824" spans="8:9" ht="12.5">
      <c r="H1824" s="958">
        <v>4962</v>
      </c>
      <c r="I1824" s="950" t="s">
        <v>1562</v>
      </c>
    </row>
    <row r="1825" spans="8:9" ht="12.5">
      <c r="H1825" s="958">
        <v>4963</v>
      </c>
      <c r="I1825" s="950" t="s">
        <v>1562</v>
      </c>
    </row>
    <row r="1826" spans="8:9" ht="12.5">
      <c r="H1826" s="958">
        <v>4964</v>
      </c>
      <c r="I1826" s="950" t="s">
        <v>1562</v>
      </c>
    </row>
    <row r="1827" spans="8:9" ht="12.5">
      <c r="H1827" s="958">
        <v>4965</v>
      </c>
      <c r="I1827" s="950" t="s">
        <v>1562</v>
      </c>
    </row>
    <row r="1828" spans="8:9" ht="12.5">
      <c r="H1828" s="958">
        <v>4966</v>
      </c>
      <c r="I1828" s="950" t="s">
        <v>1562</v>
      </c>
    </row>
    <row r="1829" spans="8:9" ht="12.5">
      <c r="H1829" s="958">
        <v>4967</v>
      </c>
      <c r="I1829" s="950" t="s">
        <v>1562</v>
      </c>
    </row>
    <row r="1830" spans="8:9" ht="12.5">
      <c r="H1830" s="958">
        <v>4969</v>
      </c>
      <c r="I1830" s="950" t="s">
        <v>1562</v>
      </c>
    </row>
    <row r="1831" spans="8:9" ht="12.5">
      <c r="H1831" s="958">
        <v>4970</v>
      </c>
      <c r="I1831" s="950" t="s">
        <v>1562</v>
      </c>
    </row>
    <row r="1832" spans="8:9" ht="12.5">
      <c r="H1832" s="958">
        <v>4971</v>
      </c>
      <c r="I1832" s="950" t="s">
        <v>1562</v>
      </c>
    </row>
    <row r="1833" spans="8:9" ht="12.5">
      <c r="H1833" s="958">
        <v>4972</v>
      </c>
      <c r="I1833" s="950" t="s">
        <v>1562</v>
      </c>
    </row>
    <row r="1834" spans="8:9" ht="12.5">
      <c r="H1834" s="958">
        <v>4973</v>
      </c>
      <c r="I1834" s="950" t="s">
        <v>1562</v>
      </c>
    </row>
    <row r="1835" spans="8:9" ht="12.5">
      <c r="H1835" s="958">
        <v>4974</v>
      </c>
      <c r="I1835" s="950" t="s">
        <v>1562</v>
      </c>
    </row>
    <row r="1836" spans="8:9" ht="12.5">
      <c r="H1836" s="958">
        <v>4975</v>
      </c>
      <c r="I1836" s="950" t="s">
        <v>1562</v>
      </c>
    </row>
    <row r="1837" spans="8:9" ht="12.5">
      <c r="H1837" s="958">
        <v>4976</v>
      </c>
      <c r="I1837" s="950" t="s">
        <v>1562</v>
      </c>
    </row>
    <row r="1838" spans="8:9" ht="12.5">
      <c r="H1838" s="958">
        <v>4978</v>
      </c>
      <c r="I1838" s="950" t="s">
        <v>1562</v>
      </c>
    </row>
    <row r="1839" spans="8:9" ht="12.5">
      <c r="H1839" s="958">
        <v>4979</v>
      </c>
      <c r="I1839" s="950" t="s">
        <v>1562</v>
      </c>
    </row>
    <row r="1840" spans="8:9" ht="12.5">
      <c r="H1840" s="958">
        <v>4981</v>
      </c>
      <c r="I1840" s="950" t="s">
        <v>1562</v>
      </c>
    </row>
    <row r="1841" spans="8:9" ht="12.5">
      <c r="H1841" s="958">
        <v>4982</v>
      </c>
      <c r="I1841" s="950" t="s">
        <v>1562</v>
      </c>
    </row>
    <row r="1842" spans="8:9" ht="12.5">
      <c r="H1842" s="958">
        <v>4983</v>
      </c>
      <c r="I1842" s="950" t="s">
        <v>1562</v>
      </c>
    </row>
    <row r="1843" spans="8:9" ht="12.5">
      <c r="H1843" s="958">
        <v>4984</v>
      </c>
      <c r="I1843" s="950" t="s">
        <v>1562</v>
      </c>
    </row>
    <row r="1844" spans="8:9" ht="12.5">
      <c r="H1844" s="958">
        <v>4985</v>
      </c>
      <c r="I1844" s="950" t="s">
        <v>1562</v>
      </c>
    </row>
    <row r="1845" spans="8:9" ht="12.5">
      <c r="H1845" s="958">
        <v>4986</v>
      </c>
      <c r="I1845" s="950" t="s">
        <v>1562</v>
      </c>
    </row>
    <row r="1846" spans="8:9" ht="12.5">
      <c r="H1846" s="958">
        <v>4987</v>
      </c>
      <c r="I1846" s="950" t="s">
        <v>1562</v>
      </c>
    </row>
    <row r="1847" spans="8:9" ht="12.5">
      <c r="H1847" s="958">
        <v>4988</v>
      </c>
      <c r="I1847" s="950" t="s">
        <v>1562</v>
      </c>
    </row>
    <row r="1848" spans="8:9" ht="12.5">
      <c r="H1848" s="958">
        <v>4989</v>
      </c>
      <c r="I1848" s="950" t="s">
        <v>1562</v>
      </c>
    </row>
    <row r="1849" spans="8:9" ht="12.5">
      <c r="H1849" s="958">
        <v>4992</v>
      </c>
      <c r="I1849" s="950" t="s">
        <v>1562</v>
      </c>
    </row>
    <row r="1850" spans="8:9" ht="12.5">
      <c r="H1850" s="958">
        <v>5001</v>
      </c>
      <c r="I1850" s="950" t="s">
        <v>1562</v>
      </c>
    </row>
    <row r="1851" spans="8:9" ht="12.5">
      <c r="H1851" s="958">
        <v>5009</v>
      </c>
      <c r="I1851" s="950" t="s">
        <v>1562</v>
      </c>
    </row>
    <row r="1852" spans="8:9" ht="12.5">
      <c r="H1852" s="958">
        <v>5030</v>
      </c>
      <c r="I1852" s="950" t="s">
        <v>1562</v>
      </c>
    </row>
    <row r="1853" spans="8:9" ht="12.5">
      <c r="H1853" s="958">
        <v>5031</v>
      </c>
      <c r="I1853" s="950" t="s">
        <v>1562</v>
      </c>
    </row>
    <row r="1854" spans="8:9" ht="12.5">
      <c r="H1854" s="958">
        <v>5032</v>
      </c>
      <c r="I1854" s="950" t="s">
        <v>1562</v>
      </c>
    </row>
    <row r="1855" spans="8:9" ht="12.5">
      <c r="H1855" s="958">
        <v>5033</v>
      </c>
      <c r="I1855" s="950" t="s">
        <v>1562</v>
      </c>
    </row>
    <row r="1856" spans="8:9" ht="12.5">
      <c r="H1856" s="958">
        <v>5034</v>
      </c>
      <c r="I1856" s="950" t="s">
        <v>1562</v>
      </c>
    </row>
    <row r="1857" spans="8:9" ht="12.5">
      <c r="H1857" s="958">
        <v>5035</v>
      </c>
      <c r="I1857" s="950" t="s">
        <v>1562</v>
      </c>
    </row>
    <row r="1858" spans="8:9" ht="12.5">
      <c r="H1858" s="958">
        <v>5036</v>
      </c>
      <c r="I1858" s="950" t="s">
        <v>1562</v>
      </c>
    </row>
    <row r="1859" spans="8:9" ht="12.5">
      <c r="H1859" s="958">
        <v>5037</v>
      </c>
      <c r="I1859" s="950" t="s">
        <v>1562</v>
      </c>
    </row>
    <row r="1860" spans="8:9" ht="12.5">
      <c r="H1860" s="958">
        <v>5038</v>
      </c>
      <c r="I1860" s="950" t="s">
        <v>1562</v>
      </c>
    </row>
    <row r="1861" spans="8:9" ht="12.5">
      <c r="H1861" s="958">
        <v>5039</v>
      </c>
      <c r="I1861" s="950" t="s">
        <v>1562</v>
      </c>
    </row>
    <row r="1862" spans="8:9" ht="12.5">
      <c r="H1862" s="958">
        <v>5040</v>
      </c>
      <c r="I1862" s="950" t="s">
        <v>1562</v>
      </c>
    </row>
    <row r="1863" spans="8:9" ht="12.5">
      <c r="H1863" s="958">
        <v>5041</v>
      </c>
      <c r="I1863" s="950" t="s">
        <v>1562</v>
      </c>
    </row>
    <row r="1864" spans="8:9" ht="12.5">
      <c r="H1864" s="958">
        <v>5042</v>
      </c>
      <c r="I1864" s="950" t="s">
        <v>1562</v>
      </c>
    </row>
    <row r="1865" spans="8:9" ht="12.5">
      <c r="H1865" s="958">
        <v>5043</v>
      </c>
      <c r="I1865" s="950" t="s">
        <v>1562</v>
      </c>
    </row>
    <row r="1866" spans="8:9" ht="12.5">
      <c r="H1866" s="958">
        <v>5045</v>
      </c>
      <c r="I1866" s="950" t="s">
        <v>1562</v>
      </c>
    </row>
    <row r="1867" spans="8:9" ht="12.5">
      <c r="H1867" s="958">
        <v>5046</v>
      </c>
      <c r="I1867" s="950" t="s">
        <v>1562</v>
      </c>
    </row>
    <row r="1868" spans="8:9" ht="12.5">
      <c r="H1868" s="958">
        <v>5047</v>
      </c>
      <c r="I1868" s="950" t="s">
        <v>1562</v>
      </c>
    </row>
    <row r="1869" spans="8:9" ht="12.5">
      <c r="H1869" s="958">
        <v>5048</v>
      </c>
      <c r="I1869" s="950" t="s">
        <v>1562</v>
      </c>
    </row>
    <row r="1870" spans="8:9" ht="12.5">
      <c r="H1870" s="958">
        <v>5049</v>
      </c>
      <c r="I1870" s="950" t="s">
        <v>1562</v>
      </c>
    </row>
    <row r="1871" spans="8:9" ht="12.5">
      <c r="H1871" s="958">
        <v>5050</v>
      </c>
      <c r="I1871" s="950" t="s">
        <v>1562</v>
      </c>
    </row>
    <row r="1872" spans="8:9" ht="12.5">
      <c r="H1872" s="958">
        <v>5051</v>
      </c>
      <c r="I1872" s="950" t="s">
        <v>1562</v>
      </c>
    </row>
    <row r="1873" spans="8:9" ht="12.5">
      <c r="H1873" s="958">
        <v>5052</v>
      </c>
      <c r="I1873" s="950" t="s">
        <v>1562</v>
      </c>
    </row>
    <row r="1874" spans="8:9" ht="12.5">
      <c r="H1874" s="958">
        <v>5053</v>
      </c>
      <c r="I1874" s="950" t="s">
        <v>1562</v>
      </c>
    </row>
    <row r="1875" spans="8:9" ht="12.5">
      <c r="H1875" s="958">
        <v>5054</v>
      </c>
      <c r="I1875" s="950" t="s">
        <v>1562</v>
      </c>
    </row>
    <row r="1876" spans="8:9" ht="12.5">
      <c r="H1876" s="958">
        <v>5055</v>
      </c>
      <c r="I1876" s="950" t="s">
        <v>1562</v>
      </c>
    </row>
    <row r="1877" spans="8:9" ht="12.5">
      <c r="H1877" s="958">
        <v>5056</v>
      </c>
      <c r="I1877" s="950" t="s">
        <v>1562</v>
      </c>
    </row>
    <row r="1878" spans="8:9" ht="12.5">
      <c r="H1878" s="958">
        <v>5058</v>
      </c>
      <c r="I1878" s="950" t="s">
        <v>1562</v>
      </c>
    </row>
    <row r="1879" spans="8:9" ht="12.5">
      <c r="H1879" s="958">
        <v>5059</v>
      </c>
      <c r="I1879" s="950" t="s">
        <v>1562</v>
      </c>
    </row>
    <row r="1880" spans="8:9" ht="12.5">
      <c r="H1880" s="958">
        <v>5060</v>
      </c>
      <c r="I1880" s="950" t="s">
        <v>1562</v>
      </c>
    </row>
    <row r="1881" spans="8:9" ht="12.5">
      <c r="H1881" s="958">
        <v>5061</v>
      </c>
      <c r="I1881" s="950" t="s">
        <v>1562</v>
      </c>
    </row>
    <row r="1882" spans="8:9" ht="12.5">
      <c r="H1882" s="958">
        <v>5062</v>
      </c>
      <c r="I1882" s="950" t="s">
        <v>1562</v>
      </c>
    </row>
    <row r="1883" spans="8:9" ht="12.5">
      <c r="H1883" s="958">
        <v>5065</v>
      </c>
      <c r="I1883" s="950" t="s">
        <v>1562</v>
      </c>
    </row>
    <row r="1884" spans="8:9" ht="12.5">
      <c r="H1884" s="958">
        <v>5067</v>
      </c>
      <c r="I1884" s="950" t="s">
        <v>1562</v>
      </c>
    </row>
    <row r="1885" spans="8:9" ht="12.5">
      <c r="H1885" s="958">
        <v>5068</v>
      </c>
      <c r="I1885" s="950" t="s">
        <v>1562</v>
      </c>
    </row>
    <row r="1886" spans="8:9" ht="12.5">
      <c r="H1886" s="958">
        <v>5069</v>
      </c>
      <c r="I1886" s="950" t="s">
        <v>1562</v>
      </c>
    </row>
    <row r="1887" spans="8:9" ht="12.5">
      <c r="H1887" s="958">
        <v>5070</v>
      </c>
      <c r="I1887" s="950" t="s">
        <v>1562</v>
      </c>
    </row>
    <row r="1888" spans="8:9" ht="12.5">
      <c r="H1888" s="958">
        <v>5071</v>
      </c>
      <c r="I1888" s="950" t="s">
        <v>1562</v>
      </c>
    </row>
    <row r="1889" spans="8:9" ht="12.5">
      <c r="H1889" s="958">
        <v>5072</v>
      </c>
      <c r="I1889" s="950" t="s">
        <v>1562</v>
      </c>
    </row>
    <row r="1890" spans="8:9" ht="12.5">
      <c r="H1890" s="958">
        <v>5073</v>
      </c>
      <c r="I1890" s="950" t="s">
        <v>1562</v>
      </c>
    </row>
    <row r="1891" spans="8:9" ht="12.5">
      <c r="H1891" s="958">
        <v>5074</v>
      </c>
      <c r="I1891" s="950" t="s">
        <v>1562</v>
      </c>
    </row>
    <row r="1892" spans="8:9" ht="12.5">
      <c r="H1892" s="958">
        <v>5075</v>
      </c>
      <c r="I1892" s="950" t="s">
        <v>1562</v>
      </c>
    </row>
    <row r="1893" spans="8:9" ht="12.5">
      <c r="H1893" s="958">
        <v>5076</v>
      </c>
      <c r="I1893" s="950" t="s">
        <v>1562</v>
      </c>
    </row>
    <row r="1894" spans="8:9" ht="12.5">
      <c r="H1894" s="958">
        <v>5077</v>
      </c>
      <c r="I1894" s="950" t="s">
        <v>1562</v>
      </c>
    </row>
    <row r="1895" spans="8:9" ht="12.5">
      <c r="H1895" s="958">
        <v>5079</v>
      </c>
      <c r="I1895" s="950" t="s">
        <v>1562</v>
      </c>
    </row>
    <row r="1896" spans="8:9" ht="12.5">
      <c r="H1896" s="958">
        <v>5081</v>
      </c>
      <c r="I1896" s="950" t="s">
        <v>1562</v>
      </c>
    </row>
    <row r="1897" spans="8:9" ht="12.5">
      <c r="H1897" s="958">
        <v>5083</v>
      </c>
      <c r="I1897" s="950" t="s">
        <v>1562</v>
      </c>
    </row>
    <row r="1898" spans="8:9" ht="12.5">
      <c r="H1898" s="958">
        <v>5084</v>
      </c>
      <c r="I1898" s="950" t="s">
        <v>1562</v>
      </c>
    </row>
    <row r="1899" spans="8:9" ht="12.5">
      <c r="H1899" s="958">
        <v>5085</v>
      </c>
      <c r="I1899" s="950" t="s">
        <v>1562</v>
      </c>
    </row>
    <row r="1900" spans="8:9" ht="12.5">
      <c r="H1900" s="958">
        <v>5086</v>
      </c>
      <c r="I1900" s="950" t="s">
        <v>1562</v>
      </c>
    </row>
    <row r="1901" spans="8:9" ht="12.5">
      <c r="H1901" s="958">
        <v>5088</v>
      </c>
      <c r="I1901" s="950" t="s">
        <v>1562</v>
      </c>
    </row>
    <row r="1902" spans="8:9" ht="12.5">
      <c r="H1902" s="958">
        <v>5089</v>
      </c>
      <c r="I1902" s="950" t="s">
        <v>1562</v>
      </c>
    </row>
    <row r="1903" spans="8:9" ht="12.5">
      <c r="H1903" s="958">
        <v>5091</v>
      </c>
      <c r="I1903" s="950" t="s">
        <v>1562</v>
      </c>
    </row>
    <row r="1904" spans="8:9" ht="12.5">
      <c r="H1904" s="958">
        <v>5101</v>
      </c>
      <c r="I1904" s="950" t="s">
        <v>1562</v>
      </c>
    </row>
    <row r="1905" spans="8:9" ht="12.5">
      <c r="H1905" s="958">
        <v>5141</v>
      </c>
      <c r="I1905" s="950" t="s">
        <v>1562</v>
      </c>
    </row>
    <row r="1906" spans="8:9" ht="12.5">
      <c r="H1906" s="958">
        <v>5142</v>
      </c>
      <c r="I1906" s="950" t="s">
        <v>1562</v>
      </c>
    </row>
    <row r="1907" spans="8:9" ht="12.5">
      <c r="H1907" s="958">
        <v>5143</v>
      </c>
      <c r="I1907" s="950" t="s">
        <v>1562</v>
      </c>
    </row>
    <row r="1908" spans="8:9" ht="12.5">
      <c r="H1908" s="958">
        <v>5144</v>
      </c>
      <c r="I1908" s="950" t="s">
        <v>1562</v>
      </c>
    </row>
    <row r="1909" spans="8:9" ht="12.5">
      <c r="H1909" s="958">
        <v>5146</v>
      </c>
      <c r="I1909" s="950" t="s">
        <v>1562</v>
      </c>
    </row>
    <row r="1910" spans="8:9" ht="12.5">
      <c r="H1910" s="958">
        <v>5148</v>
      </c>
      <c r="I1910" s="950" t="s">
        <v>1562</v>
      </c>
    </row>
    <row r="1911" spans="8:9" ht="12.5">
      <c r="H1911" s="958">
        <v>5149</v>
      </c>
      <c r="I1911" s="950" t="s">
        <v>1562</v>
      </c>
    </row>
    <row r="1912" spans="8:9" ht="12.5">
      <c r="H1912" s="958">
        <v>5150</v>
      </c>
      <c r="I1912" s="950" t="s">
        <v>1562</v>
      </c>
    </row>
    <row r="1913" spans="8:9" ht="12.5">
      <c r="H1913" s="958">
        <v>5151</v>
      </c>
      <c r="I1913" s="950" t="s">
        <v>1562</v>
      </c>
    </row>
    <row r="1914" spans="8:9" ht="12.5">
      <c r="H1914" s="958">
        <v>5152</v>
      </c>
      <c r="I1914" s="950" t="s">
        <v>1562</v>
      </c>
    </row>
    <row r="1915" spans="8:9" ht="12.5">
      <c r="H1915" s="958">
        <v>5153</v>
      </c>
      <c r="I1915" s="950" t="s">
        <v>1562</v>
      </c>
    </row>
    <row r="1916" spans="8:9" ht="12.5">
      <c r="H1916" s="958">
        <v>5154</v>
      </c>
      <c r="I1916" s="950" t="s">
        <v>1562</v>
      </c>
    </row>
    <row r="1917" spans="8:9" ht="12.5">
      <c r="H1917" s="958">
        <v>5155</v>
      </c>
      <c r="I1917" s="950" t="s">
        <v>1562</v>
      </c>
    </row>
    <row r="1918" spans="8:9" ht="12.5">
      <c r="H1918" s="958">
        <v>5156</v>
      </c>
      <c r="I1918" s="950" t="s">
        <v>1562</v>
      </c>
    </row>
    <row r="1919" spans="8:9" ht="12.5">
      <c r="H1919" s="958">
        <v>5158</v>
      </c>
      <c r="I1919" s="950" t="s">
        <v>1562</v>
      </c>
    </row>
    <row r="1920" spans="8:9" ht="12.5">
      <c r="H1920" s="958">
        <v>5159</v>
      </c>
      <c r="I1920" s="950" t="s">
        <v>1562</v>
      </c>
    </row>
    <row r="1921" spans="8:9" ht="12.5">
      <c r="H1921" s="958">
        <v>5161</v>
      </c>
      <c r="I1921" s="950" t="s">
        <v>1562</v>
      </c>
    </row>
    <row r="1922" spans="8:9" ht="12.5">
      <c r="H1922" s="958">
        <v>5201</v>
      </c>
      <c r="I1922" s="950" t="s">
        <v>1562</v>
      </c>
    </row>
    <row r="1923" spans="8:9" ht="12.5">
      <c r="H1923" s="958">
        <v>5250</v>
      </c>
      <c r="I1923" s="950" t="s">
        <v>1562</v>
      </c>
    </row>
    <row r="1924" spans="8:9" ht="12.5">
      <c r="H1924" s="958">
        <v>5251</v>
      </c>
      <c r="I1924" s="950" t="s">
        <v>1562</v>
      </c>
    </row>
    <row r="1925" spans="8:9" ht="12.5">
      <c r="H1925" s="958">
        <v>5252</v>
      </c>
      <c r="I1925" s="950" t="s">
        <v>1562</v>
      </c>
    </row>
    <row r="1926" spans="8:9" ht="12.5">
      <c r="H1926" s="958">
        <v>5253</v>
      </c>
      <c r="I1926" s="950" t="s">
        <v>1562</v>
      </c>
    </row>
    <row r="1927" spans="8:9" ht="12.5">
      <c r="H1927" s="958">
        <v>5254</v>
      </c>
      <c r="I1927" s="950" t="s">
        <v>1562</v>
      </c>
    </row>
    <row r="1928" spans="8:9" ht="12.5">
      <c r="H1928" s="958">
        <v>5255</v>
      </c>
      <c r="I1928" s="950" t="s">
        <v>1562</v>
      </c>
    </row>
    <row r="1929" spans="8:9" ht="12.5">
      <c r="H1929" s="958">
        <v>5257</v>
      </c>
      <c r="I1929" s="950" t="s">
        <v>1562</v>
      </c>
    </row>
    <row r="1930" spans="8:9" ht="12.5">
      <c r="H1930" s="958">
        <v>5260</v>
      </c>
      <c r="I1930" s="950" t="s">
        <v>1562</v>
      </c>
    </row>
    <row r="1931" spans="8:9" ht="12.5">
      <c r="H1931" s="958">
        <v>5261</v>
      </c>
      <c r="I1931" s="950" t="s">
        <v>1562</v>
      </c>
    </row>
    <row r="1932" spans="8:9" ht="12.5">
      <c r="H1932" s="958">
        <v>5262</v>
      </c>
      <c r="I1932" s="950" t="s">
        <v>1562</v>
      </c>
    </row>
    <row r="1933" spans="8:9" ht="12.5">
      <c r="H1933" s="958">
        <v>5301</v>
      </c>
      <c r="I1933" s="950" t="s">
        <v>1562</v>
      </c>
    </row>
    <row r="1934" spans="8:9" ht="12.5">
      <c r="H1934" s="958">
        <v>5302</v>
      </c>
      <c r="I1934" s="950" t="s">
        <v>1562</v>
      </c>
    </row>
    <row r="1935" spans="8:9" ht="12.5">
      <c r="H1935" s="958">
        <v>5303</v>
      </c>
      <c r="I1935" s="950" t="s">
        <v>1562</v>
      </c>
    </row>
    <row r="1936" spans="8:9" ht="12.5">
      <c r="H1936" s="958">
        <v>5304</v>
      </c>
      <c r="I1936" s="950" t="s">
        <v>1562</v>
      </c>
    </row>
    <row r="1937" spans="8:9" ht="12.5">
      <c r="H1937" s="958">
        <v>5340</v>
      </c>
      <c r="I1937" s="950" t="s">
        <v>1562</v>
      </c>
    </row>
    <row r="1938" spans="8:9" ht="12.5">
      <c r="H1938" s="958">
        <v>5341</v>
      </c>
      <c r="I1938" s="950" t="s">
        <v>1562</v>
      </c>
    </row>
    <row r="1939" spans="8:9" ht="12.5">
      <c r="H1939" s="958">
        <v>5342</v>
      </c>
      <c r="I1939" s="950" t="s">
        <v>1562</v>
      </c>
    </row>
    <row r="1940" spans="8:9" ht="12.5">
      <c r="H1940" s="958">
        <v>5343</v>
      </c>
      <c r="I1940" s="950" t="s">
        <v>1562</v>
      </c>
    </row>
    <row r="1941" spans="8:9" ht="12.5">
      <c r="H1941" s="958">
        <v>5344</v>
      </c>
      <c r="I1941" s="950" t="s">
        <v>1562</v>
      </c>
    </row>
    <row r="1942" spans="8:9" ht="12.5">
      <c r="H1942" s="958">
        <v>5345</v>
      </c>
      <c r="I1942" s="950" t="s">
        <v>1562</v>
      </c>
    </row>
    <row r="1943" spans="8:9" ht="12.5">
      <c r="H1943" s="958">
        <v>5346</v>
      </c>
      <c r="I1943" s="950" t="s">
        <v>1562</v>
      </c>
    </row>
    <row r="1944" spans="8:9" ht="12.5">
      <c r="H1944" s="958">
        <v>5350</v>
      </c>
      <c r="I1944" s="950" t="s">
        <v>1562</v>
      </c>
    </row>
    <row r="1945" spans="8:9" ht="12.5">
      <c r="H1945" s="958">
        <v>5351</v>
      </c>
      <c r="I1945" s="950" t="s">
        <v>1562</v>
      </c>
    </row>
    <row r="1946" spans="8:9" ht="12.5">
      <c r="H1946" s="958">
        <v>5352</v>
      </c>
      <c r="I1946" s="950" t="s">
        <v>1562</v>
      </c>
    </row>
    <row r="1947" spans="8:9" ht="12.5">
      <c r="H1947" s="958">
        <v>5353</v>
      </c>
      <c r="I1947" s="950" t="s">
        <v>1562</v>
      </c>
    </row>
    <row r="1948" spans="8:9" ht="12.5">
      <c r="H1948" s="958">
        <v>5354</v>
      </c>
      <c r="I1948" s="950" t="s">
        <v>1562</v>
      </c>
    </row>
    <row r="1949" spans="8:9" ht="12.5">
      <c r="H1949" s="958">
        <v>5355</v>
      </c>
      <c r="I1949" s="950" t="s">
        <v>1562</v>
      </c>
    </row>
    <row r="1950" spans="8:9" ht="12.5">
      <c r="H1950" s="958">
        <v>5356</v>
      </c>
      <c r="I1950" s="950" t="s">
        <v>1562</v>
      </c>
    </row>
    <row r="1951" spans="8:9" ht="12.5">
      <c r="H1951" s="958">
        <v>5357</v>
      </c>
      <c r="I1951" s="950" t="s">
        <v>1562</v>
      </c>
    </row>
    <row r="1952" spans="8:9" ht="12.5">
      <c r="H1952" s="958">
        <v>5358</v>
      </c>
      <c r="I1952" s="950" t="s">
        <v>1562</v>
      </c>
    </row>
    <row r="1953" spans="8:9" ht="12.5">
      <c r="H1953" s="958">
        <v>5359</v>
      </c>
      <c r="I1953" s="950" t="s">
        <v>1562</v>
      </c>
    </row>
    <row r="1954" spans="8:9" ht="12.5">
      <c r="H1954" s="958">
        <v>5360</v>
      </c>
      <c r="I1954" s="950" t="s">
        <v>1562</v>
      </c>
    </row>
    <row r="1955" spans="8:9" ht="12.5">
      <c r="H1955" s="958">
        <v>5361</v>
      </c>
      <c r="I1955" s="950" t="s">
        <v>1562</v>
      </c>
    </row>
    <row r="1956" spans="8:9" ht="12.5">
      <c r="H1956" s="958">
        <v>5362</v>
      </c>
      <c r="I1956" s="950" t="s">
        <v>1562</v>
      </c>
    </row>
    <row r="1957" spans="8:9" ht="12.5">
      <c r="H1957" s="958">
        <v>5363</v>
      </c>
      <c r="I1957" s="950" t="s">
        <v>1562</v>
      </c>
    </row>
    <row r="1958" spans="8:9" ht="12.5">
      <c r="H1958" s="958">
        <v>5401</v>
      </c>
      <c r="I1958" s="950" t="s">
        <v>1562</v>
      </c>
    </row>
    <row r="1959" spans="8:9" ht="12.5">
      <c r="H1959" s="958">
        <v>5402</v>
      </c>
      <c r="I1959" s="950" t="s">
        <v>1562</v>
      </c>
    </row>
    <row r="1960" spans="8:9" ht="12.5">
      <c r="H1960" s="958">
        <v>5403</v>
      </c>
      <c r="I1960" s="950" t="s">
        <v>1562</v>
      </c>
    </row>
    <row r="1961" spans="8:9" ht="12.5">
      <c r="H1961" s="958">
        <v>5404</v>
      </c>
      <c r="I1961" s="950" t="s">
        <v>1562</v>
      </c>
    </row>
    <row r="1962" spans="8:9" ht="12.5">
      <c r="H1962" s="958">
        <v>5405</v>
      </c>
      <c r="I1962" s="950" t="s">
        <v>1562</v>
      </c>
    </row>
    <row r="1963" spans="8:9" ht="12.5">
      <c r="H1963" s="958">
        <v>5406</v>
      </c>
      <c r="I1963" s="950" t="s">
        <v>1562</v>
      </c>
    </row>
    <row r="1964" spans="8:9" ht="12.5">
      <c r="H1964" s="958">
        <v>5407</v>
      </c>
      <c r="I1964" s="950" t="s">
        <v>1562</v>
      </c>
    </row>
    <row r="1965" spans="8:9" ht="12.5">
      <c r="H1965" s="958">
        <v>5408</v>
      </c>
      <c r="I1965" s="950" t="s">
        <v>1562</v>
      </c>
    </row>
    <row r="1966" spans="8:9" ht="12.5">
      <c r="H1966" s="958">
        <v>5439</v>
      </c>
      <c r="I1966" s="950" t="s">
        <v>1562</v>
      </c>
    </row>
    <row r="1967" spans="8:9" ht="12.5">
      <c r="H1967" s="958">
        <v>5440</v>
      </c>
      <c r="I1967" s="950" t="s">
        <v>1562</v>
      </c>
    </row>
    <row r="1968" spans="8:9" ht="12.5">
      <c r="H1968" s="958">
        <v>5441</v>
      </c>
      <c r="I1968" s="950" t="s">
        <v>1562</v>
      </c>
    </row>
    <row r="1969" spans="8:9" ht="12.5">
      <c r="H1969" s="958">
        <v>5442</v>
      </c>
      <c r="I1969" s="950" t="s">
        <v>1562</v>
      </c>
    </row>
    <row r="1970" spans="8:9" ht="12.5">
      <c r="H1970" s="958">
        <v>5443</v>
      </c>
      <c r="I1970" s="950" t="s">
        <v>1562</v>
      </c>
    </row>
    <row r="1971" spans="8:9" ht="12.5">
      <c r="H1971" s="958">
        <v>5444</v>
      </c>
      <c r="I1971" s="950" t="s">
        <v>1562</v>
      </c>
    </row>
    <row r="1972" spans="8:9" ht="12.5">
      <c r="H1972" s="958">
        <v>5445</v>
      </c>
      <c r="I1972" s="950" t="s">
        <v>1562</v>
      </c>
    </row>
    <row r="1973" spans="8:9" ht="12.5">
      <c r="H1973" s="958">
        <v>5446</v>
      </c>
      <c r="I1973" s="950" t="s">
        <v>1562</v>
      </c>
    </row>
    <row r="1974" spans="8:9" ht="12.5">
      <c r="H1974" s="958">
        <v>5447</v>
      </c>
      <c r="I1974" s="950" t="s">
        <v>1562</v>
      </c>
    </row>
    <row r="1975" spans="8:9" ht="12.5">
      <c r="H1975" s="958">
        <v>5448</v>
      </c>
      <c r="I1975" s="950" t="s">
        <v>1562</v>
      </c>
    </row>
    <row r="1976" spans="8:9" ht="12.5">
      <c r="H1976" s="958">
        <v>5449</v>
      </c>
      <c r="I1976" s="950" t="s">
        <v>1562</v>
      </c>
    </row>
    <row r="1977" spans="8:9" ht="12.5">
      <c r="H1977" s="958">
        <v>5450</v>
      </c>
      <c r="I1977" s="950" t="s">
        <v>1562</v>
      </c>
    </row>
    <row r="1978" spans="8:9" ht="12.5">
      <c r="H1978" s="958">
        <v>5451</v>
      </c>
      <c r="I1978" s="950" t="s">
        <v>1562</v>
      </c>
    </row>
    <row r="1979" spans="8:9" ht="12.5">
      <c r="H1979" s="958">
        <v>5452</v>
      </c>
      <c r="I1979" s="950" t="s">
        <v>1562</v>
      </c>
    </row>
    <row r="1980" spans="8:9" ht="12.5">
      <c r="H1980" s="958">
        <v>5453</v>
      </c>
      <c r="I1980" s="950" t="s">
        <v>1562</v>
      </c>
    </row>
    <row r="1981" spans="8:9" ht="12.5">
      <c r="H1981" s="958">
        <v>5454</v>
      </c>
      <c r="I1981" s="950" t="s">
        <v>1562</v>
      </c>
    </row>
    <row r="1982" spans="8:9" ht="12.5">
      <c r="H1982" s="958">
        <v>5455</v>
      </c>
      <c r="I1982" s="950" t="s">
        <v>1562</v>
      </c>
    </row>
    <row r="1983" spans="8:9" ht="12.5">
      <c r="H1983" s="958">
        <v>5456</v>
      </c>
      <c r="I1983" s="950" t="s">
        <v>1562</v>
      </c>
    </row>
    <row r="1984" spans="8:9" ht="12.5">
      <c r="H1984" s="958">
        <v>5457</v>
      </c>
      <c r="I1984" s="950" t="s">
        <v>1562</v>
      </c>
    </row>
    <row r="1985" spans="8:9" ht="12.5">
      <c r="H1985" s="958">
        <v>5458</v>
      </c>
      <c r="I1985" s="950" t="s">
        <v>1562</v>
      </c>
    </row>
    <row r="1986" spans="8:9" ht="12.5">
      <c r="H1986" s="958">
        <v>5459</v>
      </c>
      <c r="I1986" s="950" t="s">
        <v>1562</v>
      </c>
    </row>
    <row r="1987" spans="8:9" ht="12.5">
      <c r="H1987" s="958">
        <v>5460</v>
      </c>
      <c r="I1987" s="950" t="s">
        <v>1562</v>
      </c>
    </row>
    <row r="1988" spans="8:9" ht="12.5">
      <c r="H1988" s="958">
        <v>5461</v>
      </c>
      <c r="I1988" s="950" t="s">
        <v>1562</v>
      </c>
    </row>
    <row r="1989" spans="8:9" ht="12.5">
      <c r="H1989" s="958">
        <v>5462</v>
      </c>
      <c r="I1989" s="950" t="s">
        <v>1562</v>
      </c>
    </row>
    <row r="1990" spans="8:9" ht="12.5">
      <c r="H1990" s="958">
        <v>5463</v>
      </c>
      <c r="I1990" s="950" t="s">
        <v>1562</v>
      </c>
    </row>
    <row r="1991" spans="8:9" ht="12.5">
      <c r="H1991" s="958">
        <v>5464</v>
      </c>
      <c r="I1991" s="950" t="s">
        <v>1562</v>
      </c>
    </row>
    <row r="1992" spans="8:9" ht="12.5">
      <c r="H1992" s="958">
        <v>5465</v>
      </c>
      <c r="I1992" s="950" t="s">
        <v>1562</v>
      </c>
    </row>
    <row r="1993" spans="8:9" ht="12.5">
      <c r="H1993" s="958">
        <v>5466</v>
      </c>
      <c r="I1993" s="950" t="s">
        <v>1562</v>
      </c>
    </row>
    <row r="1994" spans="8:9" ht="12.5">
      <c r="H1994" s="958">
        <v>5468</v>
      </c>
      <c r="I1994" s="950" t="s">
        <v>1562</v>
      </c>
    </row>
    <row r="1995" spans="8:9" ht="12.5">
      <c r="H1995" s="958">
        <v>5469</v>
      </c>
      <c r="I1995" s="950" t="s">
        <v>1562</v>
      </c>
    </row>
    <row r="1996" spans="8:9" ht="12.5">
      <c r="H1996" s="958">
        <v>5470</v>
      </c>
      <c r="I1996" s="950" t="s">
        <v>1562</v>
      </c>
    </row>
    <row r="1997" spans="8:9" ht="12.5">
      <c r="H1997" s="958">
        <v>5471</v>
      </c>
      <c r="I1997" s="950" t="s">
        <v>1562</v>
      </c>
    </row>
    <row r="1998" spans="8:9" ht="12.5">
      <c r="H1998" s="958">
        <v>5472</v>
      </c>
      <c r="I1998" s="950" t="s">
        <v>1562</v>
      </c>
    </row>
    <row r="1999" spans="8:9" ht="12.5">
      <c r="H1999" s="958">
        <v>5473</v>
      </c>
      <c r="I1999" s="950" t="s">
        <v>1562</v>
      </c>
    </row>
    <row r="2000" spans="8:9" ht="12.5">
      <c r="H2000" s="958">
        <v>5474</v>
      </c>
      <c r="I2000" s="950" t="s">
        <v>1562</v>
      </c>
    </row>
    <row r="2001" spans="8:9" ht="12.5">
      <c r="H2001" s="958">
        <v>5476</v>
      </c>
      <c r="I2001" s="950" t="s">
        <v>1562</v>
      </c>
    </row>
    <row r="2002" spans="8:9" ht="12.5">
      <c r="H2002" s="958">
        <v>5477</v>
      </c>
      <c r="I2002" s="950" t="s">
        <v>1562</v>
      </c>
    </row>
    <row r="2003" spans="8:9" ht="12.5">
      <c r="H2003" s="958">
        <v>5478</v>
      </c>
      <c r="I2003" s="950" t="s">
        <v>1562</v>
      </c>
    </row>
    <row r="2004" spans="8:9" ht="12.5">
      <c r="H2004" s="958">
        <v>5479</v>
      </c>
      <c r="I2004" s="950" t="s">
        <v>1562</v>
      </c>
    </row>
    <row r="2005" spans="8:9" ht="12.5">
      <c r="H2005" s="958">
        <v>5481</v>
      </c>
      <c r="I2005" s="950" t="s">
        <v>1562</v>
      </c>
    </row>
    <row r="2006" spans="8:9" ht="12.5">
      <c r="H2006" s="958">
        <v>5482</v>
      </c>
      <c r="I2006" s="950" t="s">
        <v>1562</v>
      </c>
    </row>
    <row r="2007" spans="8:9" ht="12.5">
      <c r="H2007" s="958">
        <v>5483</v>
      </c>
      <c r="I2007" s="950" t="s">
        <v>1562</v>
      </c>
    </row>
    <row r="2008" spans="8:9" ht="12.5">
      <c r="H2008" s="958">
        <v>5485</v>
      </c>
      <c r="I2008" s="950" t="s">
        <v>1562</v>
      </c>
    </row>
    <row r="2009" spans="8:9" ht="12.5">
      <c r="H2009" s="958">
        <v>5486</v>
      </c>
      <c r="I2009" s="950" t="s">
        <v>1562</v>
      </c>
    </row>
    <row r="2010" spans="8:9" ht="12.5">
      <c r="H2010" s="958">
        <v>5487</v>
      </c>
      <c r="I2010" s="950" t="s">
        <v>1562</v>
      </c>
    </row>
    <row r="2011" spans="8:9" ht="12.5">
      <c r="H2011" s="958">
        <v>5488</v>
      </c>
      <c r="I2011" s="950" t="s">
        <v>1562</v>
      </c>
    </row>
    <row r="2012" spans="8:9" ht="12.5">
      <c r="H2012" s="958">
        <v>5489</v>
      </c>
      <c r="I2012" s="950" t="s">
        <v>1562</v>
      </c>
    </row>
    <row r="2013" spans="8:9" ht="12.5">
      <c r="H2013" s="958">
        <v>5490</v>
      </c>
      <c r="I2013" s="950" t="s">
        <v>1562</v>
      </c>
    </row>
    <row r="2014" spans="8:9" ht="12.5">
      <c r="H2014" s="958">
        <v>5491</v>
      </c>
      <c r="I2014" s="950" t="s">
        <v>1562</v>
      </c>
    </row>
    <row r="2015" spans="8:9" ht="12.5">
      <c r="H2015" s="958">
        <v>5492</v>
      </c>
      <c r="I2015" s="950" t="s">
        <v>1562</v>
      </c>
    </row>
    <row r="2016" spans="8:9" ht="12.5">
      <c r="H2016" s="958">
        <v>5494</v>
      </c>
      <c r="I2016" s="950" t="s">
        <v>1562</v>
      </c>
    </row>
    <row r="2017" spans="8:9" ht="12.5">
      <c r="H2017" s="958">
        <v>5495</v>
      </c>
      <c r="I2017" s="950" t="s">
        <v>1562</v>
      </c>
    </row>
    <row r="2018" spans="8:9" ht="12.5">
      <c r="H2018" s="958">
        <v>5501</v>
      </c>
      <c r="I2018" s="950" t="s">
        <v>1562</v>
      </c>
    </row>
    <row r="2019" spans="8:9" ht="12.5">
      <c r="H2019" s="958">
        <v>5544</v>
      </c>
      <c r="I2019" s="950" t="s">
        <v>1562</v>
      </c>
    </row>
    <row r="2020" spans="8:9" ht="12.5">
      <c r="H2020" s="958">
        <v>5601</v>
      </c>
      <c r="I2020" s="950" t="s">
        <v>1562</v>
      </c>
    </row>
    <row r="2021" spans="8:9" ht="12.5">
      <c r="H2021" s="958">
        <v>5602</v>
      </c>
      <c r="I2021" s="950" t="s">
        <v>1562</v>
      </c>
    </row>
    <row r="2022" spans="8:9" ht="12.5">
      <c r="H2022" s="958">
        <v>5603</v>
      </c>
      <c r="I2022" s="950" t="s">
        <v>1562</v>
      </c>
    </row>
    <row r="2023" spans="8:9" ht="12.5">
      <c r="H2023" s="958">
        <v>5604</v>
      </c>
      <c r="I2023" s="950" t="s">
        <v>1562</v>
      </c>
    </row>
    <row r="2024" spans="8:9" ht="12.5">
      <c r="H2024" s="958">
        <v>5609</v>
      </c>
      <c r="I2024" s="950" t="s">
        <v>1562</v>
      </c>
    </row>
    <row r="2025" spans="8:9" ht="12.5">
      <c r="H2025" s="958">
        <v>5620</v>
      </c>
      <c r="I2025" s="950" t="s">
        <v>1562</v>
      </c>
    </row>
    <row r="2026" spans="8:9" ht="12.5">
      <c r="H2026" s="958">
        <v>5633</v>
      </c>
      <c r="I2026" s="950" t="s">
        <v>1562</v>
      </c>
    </row>
    <row r="2027" spans="8:9" ht="12.5">
      <c r="H2027" s="958">
        <v>5640</v>
      </c>
      <c r="I2027" s="950" t="s">
        <v>1562</v>
      </c>
    </row>
    <row r="2028" spans="8:9" ht="12.5">
      <c r="H2028" s="958">
        <v>5641</v>
      </c>
      <c r="I2028" s="950" t="s">
        <v>1562</v>
      </c>
    </row>
    <row r="2029" spans="8:9" ht="12.5">
      <c r="H2029" s="958">
        <v>5647</v>
      </c>
      <c r="I2029" s="950" t="s">
        <v>1562</v>
      </c>
    </row>
    <row r="2030" spans="8:9" ht="12.5">
      <c r="H2030" s="958">
        <v>5648</v>
      </c>
      <c r="I2030" s="950" t="s">
        <v>1562</v>
      </c>
    </row>
    <row r="2031" spans="8:9" ht="12.5">
      <c r="H2031" s="958">
        <v>5649</v>
      </c>
      <c r="I2031" s="950" t="s">
        <v>1562</v>
      </c>
    </row>
    <row r="2032" spans="8:9" ht="12.5">
      <c r="H2032" s="958">
        <v>5650</v>
      </c>
      <c r="I2032" s="950" t="s">
        <v>1562</v>
      </c>
    </row>
    <row r="2033" spans="8:9" ht="12.5">
      <c r="H2033" s="958">
        <v>5651</v>
      </c>
      <c r="I2033" s="950" t="s">
        <v>1562</v>
      </c>
    </row>
    <row r="2034" spans="8:9" ht="12.5">
      <c r="H2034" s="958">
        <v>5652</v>
      </c>
      <c r="I2034" s="950" t="s">
        <v>1562</v>
      </c>
    </row>
    <row r="2035" spans="8:9" ht="12.5">
      <c r="H2035" s="958">
        <v>5653</v>
      </c>
      <c r="I2035" s="950" t="s">
        <v>1562</v>
      </c>
    </row>
    <row r="2036" spans="8:9" ht="12.5">
      <c r="H2036" s="958">
        <v>5654</v>
      </c>
      <c r="I2036" s="950" t="s">
        <v>1562</v>
      </c>
    </row>
    <row r="2037" spans="8:9" ht="12.5">
      <c r="H2037" s="958">
        <v>5655</v>
      </c>
      <c r="I2037" s="950" t="s">
        <v>1562</v>
      </c>
    </row>
    <row r="2038" spans="8:9" ht="12.5">
      <c r="H2038" s="958">
        <v>5656</v>
      </c>
      <c r="I2038" s="950" t="s">
        <v>1562</v>
      </c>
    </row>
    <row r="2039" spans="8:9" ht="12.5">
      <c r="H2039" s="958">
        <v>5657</v>
      </c>
      <c r="I2039" s="950" t="s">
        <v>1562</v>
      </c>
    </row>
    <row r="2040" spans="8:9" ht="12.5">
      <c r="H2040" s="958">
        <v>5658</v>
      </c>
      <c r="I2040" s="950" t="s">
        <v>1562</v>
      </c>
    </row>
    <row r="2041" spans="8:9" ht="12.5">
      <c r="H2041" s="958">
        <v>5660</v>
      </c>
      <c r="I2041" s="950" t="s">
        <v>1562</v>
      </c>
    </row>
    <row r="2042" spans="8:9" ht="12.5">
      <c r="H2042" s="958">
        <v>5661</v>
      </c>
      <c r="I2042" s="950" t="s">
        <v>1562</v>
      </c>
    </row>
    <row r="2043" spans="8:9" ht="12.5">
      <c r="H2043" s="958">
        <v>5662</v>
      </c>
      <c r="I2043" s="950" t="s">
        <v>1562</v>
      </c>
    </row>
    <row r="2044" spans="8:9" ht="12.5">
      <c r="H2044" s="958">
        <v>5663</v>
      </c>
      <c r="I2044" s="950" t="s">
        <v>1562</v>
      </c>
    </row>
    <row r="2045" spans="8:9" ht="12.5">
      <c r="H2045" s="958">
        <v>5664</v>
      </c>
      <c r="I2045" s="950" t="s">
        <v>1562</v>
      </c>
    </row>
    <row r="2046" spans="8:9" ht="12.5">
      <c r="H2046" s="958">
        <v>5665</v>
      </c>
      <c r="I2046" s="950" t="s">
        <v>1562</v>
      </c>
    </row>
    <row r="2047" spans="8:9" ht="12.5">
      <c r="H2047" s="958">
        <v>5666</v>
      </c>
      <c r="I2047" s="950" t="s">
        <v>1562</v>
      </c>
    </row>
    <row r="2048" spans="8:9" ht="12.5">
      <c r="H2048" s="958">
        <v>5667</v>
      </c>
      <c r="I2048" s="950" t="s">
        <v>1562</v>
      </c>
    </row>
    <row r="2049" spans="8:9" ht="12.5">
      <c r="H2049" s="958">
        <v>5669</v>
      </c>
      <c r="I2049" s="950" t="s">
        <v>1562</v>
      </c>
    </row>
    <row r="2050" spans="8:9" ht="12.5">
      <c r="H2050" s="958">
        <v>5670</v>
      </c>
      <c r="I2050" s="950" t="s">
        <v>1562</v>
      </c>
    </row>
    <row r="2051" spans="8:9" ht="12.5">
      <c r="H2051" s="958">
        <v>5671</v>
      </c>
      <c r="I2051" s="950" t="s">
        <v>1562</v>
      </c>
    </row>
    <row r="2052" spans="8:9" ht="12.5">
      <c r="H2052" s="958">
        <v>5672</v>
      </c>
      <c r="I2052" s="950" t="s">
        <v>1562</v>
      </c>
    </row>
    <row r="2053" spans="8:9" ht="12.5">
      <c r="H2053" s="958">
        <v>5673</v>
      </c>
      <c r="I2053" s="950" t="s">
        <v>1562</v>
      </c>
    </row>
    <row r="2054" spans="8:9" ht="12.5">
      <c r="H2054" s="958">
        <v>5674</v>
      </c>
      <c r="I2054" s="950" t="s">
        <v>1562</v>
      </c>
    </row>
    <row r="2055" spans="8:9" ht="12.5">
      <c r="H2055" s="958">
        <v>5675</v>
      </c>
      <c r="I2055" s="950" t="s">
        <v>1562</v>
      </c>
    </row>
    <row r="2056" spans="8:9" ht="12.5">
      <c r="H2056" s="958">
        <v>5676</v>
      </c>
      <c r="I2056" s="950" t="s">
        <v>1562</v>
      </c>
    </row>
    <row r="2057" spans="8:9" ht="12.5">
      <c r="H2057" s="958">
        <v>5677</v>
      </c>
      <c r="I2057" s="950" t="s">
        <v>1562</v>
      </c>
    </row>
    <row r="2058" spans="8:9" ht="12.5">
      <c r="H2058" s="958">
        <v>5678</v>
      </c>
      <c r="I2058" s="950" t="s">
        <v>1562</v>
      </c>
    </row>
    <row r="2059" spans="8:9" ht="12.5">
      <c r="H2059" s="958">
        <v>5679</v>
      </c>
      <c r="I2059" s="950" t="s">
        <v>1562</v>
      </c>
    </row>
    <row r="2060" spans="8:9" ht="12.5">
      <c r="H2060" s="958">
        <v>5680</v>
      </c>
      <c r="I2060" s="950" t="s">
        <v>1562</v>
      </c>
    </row>
    <row r="2061" spans="8:9" ht="12.5">
      <c r="H2061" s="958">
        <v>5681</v>
      </c>
      <c r="I2061" s="950" t="s">
        <v>1562</v>
      </c>
    </row>
    <row r="2062" spans="8:9" ht="12.5">
      <c r="H2062" s="958">
        <v>5682</v>
      </c>
      <c r="I2062" s="950" t="s">
        <v>1562</v>
      </c>
    </row>
    <row r="2063" spans="8:9" ht="12.5">
      <c r="H2063" s="958">
        <v>5701</v>
      </c>
      <c r="I2063" s="950" t="s">
        <v>1562</v>
      </c>
    </row>
    <row r="2064" spans="8:9" ht="12.5">
      <c r="H2064" s="958">
        <v>5702</v>
      </c>
      <c r="I2064" s="950" t="s">
        <v>1562</v>
      </c>
    </row>
    <row r="2065" spans="8:9" ht="12.5">
      <c r="H2065" s="958">
        <v>5730</v>
      </c>
      <c r="I2065" s="950" t="s">
        <v>1562</v>
      </c>
    </row>
    <row r="2066" spans="8:9" ht="12.5">
      <c r="H2066" s="958">
        <v>5731</v>
      </c>
      <c r="I2066" s="950" t="s">
        <v>1562</v>
      </c>
    </row>
    <row r="2067" spans="8:9" ht="12.5">
      <c r="H2067" s="958">
        <v>5732</v>
      </c>
      <c r="I2067" s="950" t="s">
        <v>1562</v>
      </c>
    </row>
    <row r="2068" spans="8:9" ht="12.5">
      <c r="H2068" s="958">
        <v>5733</v>
      </c>
      <c r="I2068" s="950" t="s">
        <v>1562</v>
      </c>
    </row>
    <row r="2069" spans="8:9" ht="12.5">
      <c r="H2069" s="958">
        <v>5734</v>
      </c>
      <c r="I2069" s="950" t="s">
        <v>1562</v>
      </c>
    </row>
    <row r="2070" spans="8:9" ht="12.5">
      <c r="H2070" s="958">
        <v>5735</v>
      </c>
      <c r="I2070" s="950" t="s">
        <v>1562</v>
      </c>
    </row>
    <row r="2071" spans="8:9" ht="12.5">
      <c r="H2071" s="958">
        <v>5736</v>
      </c>
      <c r="I2071" s="950" t="s">
        <v>1562</v>
      </c>
    </row>
    <row r="2072" spans="8:9" ht="12.5">
      <c r="H2072" s="958">
        <v>5737</v>
      </c>
      <c r="I2072" s="950" t="s">
        <v>1562</v>
      </c>
    </row>
    <row r="2073" spans="8:9" ht="12.5">
      <c r="H2073" s="958">
        <v>5738</v>
      </c>
      <c r="I2073" s="950" t="s">
        <v>1562</v>
      </c>
    </row>
    <row r="2074" spans="8:9" ht="12.5">
      <c r="H2074" s="958">
        <v>5739</v>
      </c>
      <c r="I2074" s="950" t="s">
        <v>1562</v>
      </c>
    </row>
    <row r="2075" spans="8:9" ht="12.5">
      <c r="H2075" s="958">
        <v>5740</v>
      </c>
      <c r="I2075" s="950" t="s">
        <v>1562</v>
      </c>
    </row>
    <row r="2076" spans="8:9" ht="12.5">
      <c r="H2076" s="958">
        <v>5741</v>
      </c>
      <c r="I2076" s="950" t="s">
        <v>1562</v>
      </c>
    </row>
    <row r="2077" spans="8:9" ht="12.5">
      <c r="H2077" s="958">
        <v>5742</v>
      </c>
      <c r="I2077" s="950" t="s">
        <v>1562</v>
      </c>
    </row>
    <row r="2078" spans="8:9" ht="12.5">
      <c r="H2078" s="958">
        <v>5743</v>
      </c>
      <c r="I2078" s="950" t="s">
        <v>1562</v>
      </c>
    </row>
    <row r="2079" spans="8:9" ht="12.5">
      <c r="H2079" s="958">
        <v>5744</v>
      </c>
      <c r="I2079" s="950" t="s">
        <v>1562</v>
      </c>
    </row>
    <row r="2080" spans="8:9" ht="12.5">
      <c r="H2080" s="958">
        <v>5745</v>
      </c>
      <c r="I2080" s="950" t="s">
        <v>1562</v>
      </c>
    </row>
    <row r="2081" spans="8:9" ht="12.5">
      <c r="H2081" s="958">
        <v>5746</v>
      </c>
      <c r="I2081" s="950" t="s">
        <v>1562</v>
      </c>
    </row>
    <row r="2082" spans="8:9" ht="12.5">
      <c r="H2082" s="958">
        <v>5747</v>
      </c>
      <c r="I2082" s="950" t="s">
        <v>1562</v>
      </c>
    </row>
    <row r="2083" spans="8:9" ht="12.5">
      <c r="H2083" s="958">
        <v>5748</v>
      </c>
      <c r="I2083" s="950" t="s">
        <v>1562</v>
      </c>
    </row>
    <row r="2084" spans="8:9" ht="12.5">
      <c r="H2084" s="958">
        <v>5750</v>
      </c>
      <c r="I2084" s="950" t="s">
        <v>1562</v>
      </c>
    </row>
    <row r="2085" spans="8:9" ht="12.5">
      <c r="H2085" s="958">
        <v>5751</v>
      </c>
      <c r="I2085" s="950" t="s">
        <v>1562</v>
      </c>
    </row>
    <row r="2086" spans="8:9" ht="12.5">
      <c r="H2086" s="958">
        <v>5753</v>
      </c>
      <c r="I2086" s="950" t="s">
        <v>1562</v>
      </c>
    </row>
    <row r="2087" spans="8:9" ht="12.5">
      <c r="H2087" s="958">
        <v>5757</v>
      </c>
      <c r="I2087" s="950" t="s">
        <v>1562</v>
      </c>
    </row>
    <row r="2088" spans="8:9" ht="12.5">
      <c r="H2088" s="958">
        <v>5758</v>
      </c>
      <c r="I2088" s="950" t="s">
        <v>1562</v>
      </c>
    </row>
    <row r="2089" spans="8:9" ht="12.5">
      <c r="H2089" s="958">
        <v>5759</v>
      </c>
      <c r="I2089" s="950" t="s">
        <v>1562</v>
      </c>
    </row>
    <row r="2090" spans="8:9" ht="12.5">
      <c r="H2090" s="958">
        <v>5760</v>
      </c>
      <c r="I2090" s="950" t="s">
        <v>1562</v>
      </c>
    </row>
    <row r="2091" spans="8:9" ht="12.5">
      <c r="H2091" s="958">
        <v>5761</v>
      </c>
      <c r="I2091" s="950" t="s">
        <v>1562</v>
      </c>
    </row>
    <row r="2092" spans="8:9" ht="12.5">
      <c r="H2092" s="958">
        <v>5762</v>
      </c>
      <c r="I2092" s="950" t="s">
        <v>1562</v>
      </c>
    </row>
    <row r="2093" spans="8:9" ht="12.5">
      <c r="H2093" s="958">
        <v>5763</v>
      </c>
      <c r="I2093" s="950" t="s">
        <v>1562</v>
      </c>
    </row>
    <row r="2094" spans="8:9" ht="12.5">
      <c r="H2094" s="958">
        <v>5764</v>
      </c>
      <c r="I2094" s="950" t="s">
        <v>1562</v>
      </c>
    </row>
    <row r="2095" spans="8:9" ht="12.5">
      <c r="H2095" s="958">
        <v>5765</v>
      </c>
      <c r="I2095" s="950" t="s">
        <v>1562</v>
      </c>
    </row>
    <row r="2096" spans="8:9" ht="12.5">
      <c r="H2096" s="958">
        <v>5766</v>
      </c>
      <c r="I2096" s="950" t="s">
        <v>1562</v>
      </c>
    </row>
    <row r="2097" spans="8:9" ht="12.5">
      <c r="H2097" s="958">
        <v>5767</v>
      </c>
      <c r="I2097" s="950" t="s">
        <v>1562</v>
      </c>
    </row>
    <row r="2098" spans="8:9" ht="12.5">
      <c r="H2098" s="958">
        <v>5768</v>
      </c>
      <c r="I2098" s="950" t="s">
        <v>1562</v>
      </c>
    </row>
    <row r="2099" spans="8:9" ht="12.5">
      <c r="H2099" s="958">
        <v>5769</v>
      </c>
      <c r="I2099" s="950" t="s">
        <v>1562</v>
      </c>
    </row>
    <row r="2100" spans="8:9" ht="12.5">
      <c r="H2100" s="958">
        <v>5770</v>
      </c>
      <c r="I2100" s="950" t="s">
        <v>1562</v>
      </c>
    </row>
    <row r="2101" spans="8:9" ht="12.5">
      <c r="H2101" s="958">
        <v>5772</v>
      </c>
      <c r="I2101" s="950" t="s">
        <v>1562</v>
      </c>
    </row>
    <row r="2102" spans="8:9" ht="12.5">
      <c r="H2102" s="958">
        <v>5773</v>
      </c>
      <c r="I2102" s="950" t="s">
        <v>1562</v>
      </c>
    </row>
    <row r="2103" spans="8:9" ht="12.5">
      <c r="H2103" s="958">
        <v>5774</v>
      </c>
      <c r="I2103" s="950" t="s">
        <v>1562</v>
      </c>
    </row>
    <row r="2104" spans="8:9" ht="12.5">
      <c r="H2104" s="958">
        <v>5775</v>
      </c>
      <c r="I2104" s="950" t="s">
        <v>1562</v>
      </c>
    </row>
    <row r="2105" spans="8:9" ht="12.5">
      <c r="H2105" s="958">
        <v>5776</v>
      </c>
      <c r="I2105" s="950" t="s">
        <v>1562</v>
      </c>
    </row>
    <row r="2106" spans="8:9" ht="12.5">
      <c r="H2106" s="958">
        <v>5777</v>
      </c>
      <c r="I2106" s="950" t="s">
        <v>1562</v>
      </c>
    </row>
    <row r="2107" spans="8:9" ht="12.5">
      <c r="H2107" s="958">
        <v>5778</v>
      </c>
      <c r="I2107" s="950" t="s">
        <v>1562</v>
      </c>
    </row>
    <row r="2108" spans="8:9" ht="12.5">
      <c r="H2108" s="958">
        <v>5819</v>
      </c>
      <c r="I2108" s="950" t="s">
        <v>1562</v>
      </c>
    </row>
    <row r="2109" spans="8:9" ht="12.5">
      <c r="H2109" s="958">
        <v>5820</v>
      </c>
      <c r="I2109" s="950" t="s">
        <v>1562</v>
      </c>
    </row>
    <row r="2110" spans="8:9" ht="12.5">
      <c r="H2110" s="958">
        <v>5821</v>
      </c>
      <c r="I2110" s="950" t="s">
        <v>1562</v>
      </c>
    </row>
    <row r="2111" spans="8:9" ht="12.5">
      <c r="H2111" s="958">
        <v>5822</v>
      </c>
      <c r="I2111" s="950" t="s">
        <v>1562</v>
      </c>
    </row>
    <row r="2112" spans="8:9" ht="12.5">
      <c r="H2112" s="958">
        <v>5823</v>
      </c>
      <c r="I2112" s="950" t="s">
        <v>1562</v>
      </c>
    </row>
    <row r="2113" spans="8:9" ht="12.5">
      <c r="H2113" s="958">
        <v>5824</v>
      </c>
      <c r="I2113" s="950" t="s">
        <v>1562</v>
      </c>
    </row>
    <row r="2114" spans="8:9" ht="12.5">
      <c r="H2114" s="958">
        <v>5825</v>
      </c>
      <c r="I2114" s="950" t="s">
        <v>1562</v>
      </c>
    </row>
    <row r="2115" spans="8:9" ht="12.5">
      <c r="H2115" s="958">
        <v>5826</v>
      </c>
      <c r="I2115" s="950" t="s">
        <v>1562</v>
      </c>
    </row>
    <row r="2116" spans="8:9" ht="12.5">
      <c r="H2116" s="958">
        <v>5827</v>
      </c>
      <c r="I2116" s="950" t="s">
        <v>1562</v>
      </c>
    </row>
    <row r="2117" spans="8:9" ht="12.5">
      <c r="H2117" s="958">
        <v>5828</v>
      </c>
      <c r="I2117" s="950" t="s">
        <v>1562</v>
      </c>
    </row>
    <row r="2118" spans="8:9" ht="12.5">
      <c r="H2118" s="958">
        <v>5829</v>
      </c>
      <c r="I2118" s="950" t="s">
        <v>1562</v>
      </c>
    </row>
    <row r="2119" spans="8:9" ht="12.5">
      <c r="H2119" s="958">
        <v>5830</v>
      </c>
      <c r="I2119" s="950" t="s">
        <v>1562</v>
      </c>
    </row>
    <row r="2120" spans="8:9" ht="12.5">
      <c r="H2120" s="958">
        <v>5832</v>
      </c>
      <c r="I2120" s="950" t="s">
        <v>1562</v>
      </c>
    </row>
    <row r="2121" spans="8:9" ht="12.5">
      <c r="H2121" s="958">
        <v>5833</v>
      </c>
      <c r="I2121" s="950" t="s">
        <v>1562</v>
      </c>
    </row>
    <row r="2122" spans="8:9" ht="12.5">
      <c r="H2122" s="958">
        <v>5836</v>
      </c>
      <c r="I2122" s="950" t="s">
        <v>1562</v>
      </c>
    </row>
    <row r="2123" spans="8:9" ht="12.5">
      <c r="H2123" s="958">
        <v>5837</v>
      </c>
      <c r="I2123" s="950" t="s">
        <v>1562</v>
      </c>
    </row>
    <row r="2124" spans="8:9" ht="12.5">
      <c r="H2124" s="958">
        <v>5838</v>
      </c>
      <c r="I2124" s="950" t="s">
        <v>1562</v>
      </c>
    </row>
    <row r="2125" spans="8:9" ht="12.5">
      <c r="H2125" s="958">
        <v>5839</v>
      </c>
      <c r="I2125" s="950" t="s">
        <v>1562</v>
      </c>
    </row>
    <row r="2126" spans="8:9" ht="12.5">
      <c r="H2126" s="958">
        <v>5840</v>
      </c>
      <c r="I2126" s="950" t="s">
        <v>1562</v>
      </c>
    </row>
    <row r="2127" spans="8:9" ht="12.5">
      <c r="H2127" s="958">
        <v>5841</v>
      </c>
      <c r="I2127" s="950" t="s">
        <v>1562</v>
      </c>
    </row>
    <row r="2128" spans="8:9" ht="12.5">
      <c r="H2128" s="958">
        <v>5842</v>
      </c>
      <c r="I2128" s="950" t="s">
        <v>1562</v>
      </c>
    </row>
    <row r="2129" spans="8:9" ht="12.5">
      <c r="H2129" s="958">
        <v>5843</v>
      </c>
      <c r="I2129" s="950" t="s">
        <v>1562</v>
      </c>
    </row>
    <row r="2130" spans="8:9" ht="12.5">
      <c r="H2130" s="958">
        <v>5845</v>
      </c>
      <c r="I2130" s="950" t="s">
        <v>1562</v>
      </c>
    </row>
    <row r="2131" spans="8:9" ht="12.5">
      <c r="H2131" s="958">
        <v>5846</v>
      </c>
      <c r="I2131" s="950" t="s">
        <v>1562</v>
      </c>
    </row>
    <row r="2132" spans="8:9" ht="12.5">
      <c r="H2132" s="958">
        <v>5847</v>
      </c>
      <c r="I2132" s="950" t="s">
        <v>1562</v>
      </c>
    </row>
    <row r="2133" spans="8:9" ht="12.5">
      <c r="H2133" s="958">
        <v>5848</v>
      </c>
      <c r="I2133" s="950" t="s">
        <v>1562</v>
      </c>
    </row>
    <row r="2134" spans="8:9" ht="12.5">
      <c r="H2134" s="958">
        <v>5849</v>
      </c>
      <c r="I2134" s="950" t="s">
        <v>1562</v>
      </c>
    </row>
    <row r="2135" spans="8:9" ht="12.5">
      <c r="H2135" s="958">
        <v>5850</v>
      </c>
      <c r="I2135" s="950" t="s">
        <v>1562</v>
      </c>
    </row>
    <row r="2136" spans="8:9" ht="12.5">
      <c r="H2136" s="958">
        <v>5851</v>
      </c>
      <c r="I2136" s="950" t="s">
        <v>1562</v>
      </c>
    </row>
    <row r="2137" spans="8:9" ht="12.5">
      <c r="H2137" s="958">
        <v>5853</v>
      </c>
      <c r="I2137" s="950" t="s">
        <v>1562</v>
      </c>
    </row>
    <row r="2138" spans="8:9" ht="12.5">
      <c r="H2138" s="958">
        <v>5855</v>
      </c>
      <c r="I2138" s="950" t="s">
        <v>1562</v>
      </c>
    </row>
    <row r="2139" spans="8:9" ht="12.5">
      <c r="H2139" s="958">
        <v>5857</v>
      </c>
      <c r="I2139" s="950" t="s">
        <v>1562</v>
      </c>
    </row>
    <row r="2140" spans="8:9" ht="12.5">
      <c r="H2140" s="958">
        <v>5858</v>
      </c>
      <c r="I2140" s="950" t="s">
        <v>1562</v>
      </c>
    </row>
    <row r="2141" spans="8:9" ht="12.5">
      <c r="H2141" s="958">
        <v>5859</v>
      </c>
      <c r="I2141" s="950" t="s">
        <v>1562</v>
      </c>
    </row>
    <row r="2142" spans="8:9" ht="12.5">
      <c r="H2142" s="958">
        <v>5860</v>
      </c>
      <c r="I2142" s="950" t="s">
        <v>1562</v>
      </c>
    </row>
    <row r="2143" spans="8:9" ht="12.5">
      <c r="H2143" s="958">
        <v>5861</v>
      </c>
      <c r="I2143" s="950" t="s">
        <v>1562</v>
      </c>
    </row>
    <row r="2144" spans="8:9" ht="12.5">
      <c r="H2144" s="958">
        <v>5862</v>
      </c>
      <c r="I2144" s="950" t="s">
        <v>1562</v>
      </c>
    </row>
    <row r="2145" spans="8:9" ht="12.5">
      <c r="H2145" s="958">
        <v>5863</v>
      </c>
      <c r="I2145" s="950" t="s">
        <v>1562</v>
      </c>
    </row>
    <row r="2146" spans="8:9" ht="12.5">
      <c r="H2146" s="958">
        <v>5866</v>
      </c>
      <c r="I2146" s="950" t="s">
        <v>1562</v>
      </c>
    </row>
    <row r="2147" spans="8:9" ht="12.5">
      <c r="H2147" s="958">
        <v>5867</v>
      </c>
      <c r="I2147" s="950" t="s">
        <v>1562</v>
      </c>
    </row>
    <row r="2148" spans="8:9" ht="12.5">
      <c r="H2148" s="958">
        <v>5868</v>
      </c>
      <c r="I2148" s="950" t="s">
        <v>1562</v>
      </c>
    </row>
    <row r="2149" spans="8:9" ht="12.5">
      <c r="H2149" s="958">
        <v>5871</v>
      </c>
      <c r="I2149" s="950" t="s">
        <v>1562</v>
      </c>
    </row>
    <row r="2150" spans="8:9" ht="12.5">
      <c r="H2150" s="958">
        <v>5872</v>
      </c>
      <c r="I2150" s="950" t="s">
        <v>1562</v>
      </c>
    </row>
    <row r="2151" spans="8:9" ht="12.5">
      <c r="H2151" s="958">
        <v>5873</v>
      </c>
      <c r="I2151" s="950" t="s">
        <v>1562</v>
      </c>
    </row>
    <row r="2152" spans="8:9" ht="12.5">
      <c r="H2152" s="958">
        <v>5874</v>
      </c>
      <c r="I2152" s="950" t="s">
        <v>1562</v>
      </c>
    </row>
    <row r="2153" spans="8:9" ht="12.5">
      <c r="H2153" s="958">
        <v>5875</v>
      </c>
      <c r="I2153" s="950" t="s">
        <v>1562</v>
      </c>
    </row>
    <row r="2154" spans="8:9" ht="12.5">
      <c r="H2154" s="958">
        <v>5901</v>
      </c>
      <c r="I2154" s="950" t="s">
        <v>1562</v>
      </c>
    </row>
    <row r="2155" spans="8:9" ht="12.5">
      <c r="H2155" s="958">
        <v>5902</v>
      </c>
      <c r="I2155" s="950" t="s">
        <v>1562</v>
      </c>
    </row>
    <row r="2156" spans="8:9" ht="12.5">
      <c r="H2156" s="958">
        <v>5903</v>
      </c>
      <c r="I2156" s="950" t="s">
        <v>1562</v>
      </c>
    </row>
    <row r="2157" spans="8:9" ht="12.5">
      <c r="H2157" s="958">
        <v>5904</v>
      </c>
      <c r="I2157" s="950" t="s">
        <v>1562</v>
      </c>
    </row>
    <row r="2158" spans="8:9" ht="12.5">
      <c r="H2158" s="958">
        <v>5905</v>
      </c>
      <c r="I2158" s="950" t="s">
        <v>1562</v>
      </c>
    </row>
    <row r="2159" spans="8:9" ht="12.5">
      <c r="H2159" s="958">
        <v>5906</v>
      </c>
      <c r="I2159" s="950" t="s">
        <v>1562</v>
      </c>
    </row>
    <row r="2160" spans="8:9" ht="12.5">
      <c r="H2160" s="958">
        <v>5907</v>
      </c>
      <c r="I2160" s="950" t="s">
        <v>1562</v>
      </c>
    </row>
    <row r="2161" spans="8:9" ht="12.5">
      <c r="H2161" s="958">
        <v>6001</v>
      </c>
      <c r="I2161" s="950" t="s">
        <v>1562</v>
      </c>
    </row>
    <row r="2162" spans="8:9" ht="12.5">
      <c r="H2162" s="958">
        <v>6002</v>
      </c>
      <c r="I2162" s="950" t="s">
        <v>1562</v>
      </c>
    </row>
    <row r="2163" spans="8:9" ht="12.5">
      <c r="H2163" s="958">
        <v>6006</v>
      </c>
      <c r="I2163" s="950" t="s">
        <v>1562</v>
      </c>
    </row>
    <row r="2164" spans="8:9" ht="12.5">
      <c r="H2164" s="958">
        <v>6010</v>
      </c>
      <c r="I2164" s="950" t="s">
        <v>1562</v>
      </c>
    </row>
    <row r="2165" spans="8:9" ht="12.5">
      <c r="H2165" s="958">
        <v>6011</v>
      </c>
      <c r="I2165" s="950" t="s">
        <v>1562</v>
      </c>
    </row>
    <row r="2166" spans="8:9" ht="12.5">
      <c r="H2166" s="958">
        <v>6013</v>
      </c>
      <c r="I2166" s="950" t="s">
        <v>1562</v>
      </c>
    </row>
    <row r="2167" spans="8:9" ht="12.5">
      <c r="H2167" s="958">
        <v>6016</v>
      </c>
      <c r="I2167" s="950" t="s">
        <v>1562</v>
      </c>
    </row>
    <row r="2168" spans="8:9" ht="12.5">
      <c r="H2168" s="958">
        <v>6018</v>
      </c>
      <c r="I2168" s="950" t="s">
        <v>1562</v>
      </c>
    </row>
    <row r="2169" spans="8:9" ht="12.5">
      <c r="H2169" s="958">
        <v>6019</v>
      </c>
      <c r="I2169" s="950" t="s">
        <v>1562</v>
      </c>
    </row>
    <row r="2170" spans="8:9" ht="12.5">
      <c r="H2170" s="958">
        <v>6020</v>
      </c>
      <c r="I2170" s="950" t="s">
        <v>1562</v>
      </c>
    </row>
    <row r="2171" spans="8:9" ht="12.5">
      <c r="H2171" s="958">
        <v>6021</v>
      </c>
      <c r="I2171" s="950" t="s">
        <v>1562</v>
      </c>
    </row>
    <row r="2172" spans="8:9" ht="12.5">
      <c r="H2172" s="958">
        <v>6022</v>
      </c>
      <c r="I2172" s="950" t="s">
        <v>1562</v>
      </c>
    </row>
    <row r="2173" spans="8:9" ht="12.5">
      <c r="H2173" s="958">
        <v>6023</v>
      </c>
      <c r="I2173" s="950" t="s">
        <v>1562</v>
      </c>
    </row>
    <row r="2174" spans="8:9" ht="12.5">
      <c r="H2174" s="958">
        <v>6024</v>
      </c>
      <c r="I2174" s="950" t="s">
        <v>1562</v>
      </c>
    </row>
    <row r="2175" spans="8:9" ht="12.5">
      <c r="H2175" s="958">
        <v>6025</v>
      </c>
      <c r="I2175" s="950" t="s">
        <v>1562</v>
      </c>
    </row>
    <row r="2176" spans="8:9" ht="12.5">
      <c r="H2176" s="958">
        <v>6026</v>
      </c>
      <c r="I2176" s="950" t="s">
        <v>1562</v>
      </c>
    </row>
    <row r="2177" spans="8:9" ht="12.5">
      <c r="H2177" s="958">
        <v>6027</v>
      </c>
      <c r="I2177" s="950" t="s">
        <v>1562</v>
      </c>
    </row>
    <row r="2178" spans="8:9" ht="12.5">
      <c r="H2178" s="958">
        <v>6028</v>
      </c>
      <c r="I2178" s="950" t="s">
        <v>1562</v>
      </c>
    </row>
    <row r="2179" spans="8:9" ht="12.5">
      <c r="H2179" s="958">
        <v>6029</v>
      </c>
      <c r="I2179" s="950" t="s">
        <v>1562</v>
      </c>
    </row>
    <row r="2180" spans="8:9" ht="12.5">
      <c r="H2180" s="958">
        <v>6030</v>
      </c>
      <c r="I2180" s="950" t="s">
        <v>1562</v>
      </c>
    </row>
    <row r="2181" spans="8:9" ht="12.5">
      <c r="H2181" s="958">
        <v>6031</v>
      </c>
      <c r="I2181" s="950" t="s">
        <v>1562</v>
      </c>
    </row>
    <row r="2182" spans="8:9" ht="12.5">
      <c r="H2182" s="958">
        <v>6032</v>
      </c>
      <c r="I2182" s="950" t="s">
        <v>1562</v>
      </c>
    </row>
    <row r="2183" spans="8:9" ht="12.5">
      <c r="H2183" s="958">
        <v>6033</v>
      </c>
      <c r="I2183" s="950" t="s">
        <v>1562</v>
      </c>
    </row>
    <row r="2184" spans="8:9" ht="12.5">
      <c r="H2184" s="958">
        <v>6034</v>
      </c>
      <c r="I2184" s="950" t="s">
        <v>1562</v>
      </c>
    </row>
    <row r="2185" spans="8:9" ht="12.5">
      <c r="H2185" s="958">
        <v>6035</v>
      </c>
      <c r="I2185" s="950" t="s">
        <v>1562</v>
      </c>
    </row>
    <row r="2186" spans="8:9" ht="12.5">
      <c r="H2186" s="958">
        <v>6037</v>
      </c>
      <c r="I2186" s="950" t="s">
        <v>1562</v>
      </c>
    </row>
    <row r="2187" spans="8:9" ht="12.5">
      <c r="H2187" s="958">
        <v>6039</v>
      </c>
      <c r="I2187" s="950" t="s">
        <v>1562</v>
      </c>
    </row>
    <row r="2188" spans="8:9" ht="12.5">
      <c r="H2188" s="958">
        <v>6040</v>
      </c>
      <c r="I2188" s="950" t="s">
        <v>1562</v>
      </c>
    </row>
    <row r="2189" spans="8:9" ht="12.5">
      <c r="H2189" s="958">
        <v>6041</v>
      </c>
      <c r="I2189" s="950" t="s">
        <v>1562</v>
      </c>
    </row>
    <row r="2190" spans="8:9" ht="12.5">
      <c r="H2190" s="958">
        <v>6042</v>
      </c>
      <c r="I2190" s="950" t="s">
        <v>1562</v>
      </c>
    </row>
    <row r="2191" spans="8:9" ht="12.5">
      <c r="H2191" s="958">
        <v>6043</v>
      </c>
      <c r="I2191" s="950" t="s">
        <v>1562</v>
      </c>
    </row>
    <row r="2192" spans="8:9" ht="12.5">
      <c r="H2192" s="958">
        <v>6045</v>
      </c>
      <c r="I2192" s="950" t="s">
        <v>1562</v>
      </c>
    </row>
    <row r="2193" spans="8:9" ht="12.5">
      <c r="H2193" s="958">
        <v>6050</v>
      </c>
      <c r="I2193" s="950" t="s">
        <v>1562</v>
      </c>
    </row>
    <row r="2194" spans="8:9" ht="12.5">
      <c r="H2194" s="958">
        <v>6051</v>
      </c>
      <c r="I2194" s="950" t="s">
        <v>1562</v>
      </c>
    </row>
    <row r="2195" spans="8:9" ht="12.5">
      <c r="H2195" s="958">
        <v>6052</v>
      </c>
      <c r="I2195" s="950" t="s">
        <v>1562</v>
      </c>
    </row>
    <row r="2196" spans="8:9" ht="12.5">
      <c r="H2196" s="958">
        <v>6053</v>
      </c>
      <c r="I2196" s="950" t="s">
        <v>1562</v>
      </c>
    </row>
    <row r="2197" spans="8:9" ht="12.5">
      <c r="H2197" s="958">
        <v>6057</v>
      </c>
      <c r="I2197" s="950" t="s">
        <v>1562</v>
      </c>
    </row>
    <row r="2198" spans="8:9" ht="12.5">
      <c r="H2198" s="958">
        <v>6058</v>
      </c>
      <c r="I2198" s="950" t="s">
        <v>1562</v>
      </c>
    </row>
    <row r="2199" spans="8:9" ht="12.5">
      <c r="H2199" s="958">
        <v>6059</v>
      </c>
      <c r="I2199" s="950" t="s">
        <v>1562</v>
      </c>
    </row>
    <row r="2200" spans="8:9" ht="12.5">
      <c r="H2200" s="958">
        <v>6060</v>
      </c>
      <c r="I2200" s="950" t="s">
        <v>1562</v>
      </c>
    </row>
    <row r="2201" spans="8:9" ht="12.5">
      <c r="H2201" s="958">
        <v>6061</v>
      </c>
      <c r="I2201" s="950" t="s">
        <v>1562</v>
      </c>
    </row>
    <row r="2202" spans="8:9" ht="12.5">
      <c r="H2202" s="958">
        <v>6062</v>
      </c>
      <c r="I2202" s="950" t="s">
        <v>1562</v>
      </c>
    </row>
    <row r="2203" spans="8:9" ht="12.5">
      <c r="H2203" s="958">
        <v>6063</v>
      </c>
      <c r="I2203" s="950" t="s">
        <v>1562</v>
      </c>
    </row>
    <row r="2204" spans="8:9" ht="12.5">
      <c r="H2204" s="958">
        <v>6064</v>
      </c>
      <c r="I2204" s="950" t="s">
        <v>1562</v>
      </c>
    </row>
    <row r="2205" spans="8:9" ht="12.5">
      <c r="H2205" s="958">
        <v>6065</v>
      </c>
      <c r="I2205" s="950" t="s">
        <v>1562</v>
      </c>
    </row>
    <row r="2206" spans="8:9" ht="12.5">
      <c r="H2206" s="958">
        <v>6066</v>
      </c>
      <c r="I2206" s="950" t="s">
        <v>1562</v>
      </c>
    </row>
    <row r="2207" spans="8:9" ht="12.5">
      <c r="H2207" s="958">
        <v>6067</v>
      </c>
      <c r="I2207" s="950" t="s">
        <v>1562</v>
      </c>
    </row>
    <row r="2208" spans="8:9" ht="12.5">
      <c r="H2208" s="958">
        <v>6068</v>
      </c>
      <c r="I2208" s="950" t="s">
        <v>1562</v>
      </c>
    </row>
    <row r="2209" spans="8:9" ht="12.5">
      <c r="H2209" s="958">
        <v>6069</v>
      </c>
      <c r="I2209" s="950" t="s">
        <v>1562</v>
      </c>
    </row>
    <row r="2210" spans="8:9" ht="12.5">
      <c r="H2210" s="958">
        <v>6070</v>
      </c>
      <c r="I2210" s="950" t="s">
        <v>1562</v>
      </c>
    </row>
    <row r="2211" spans="8:9" ht="12.5">
      <c r="H2211" s="958">
        <v>6071</v>
      </c>
      <c r="I2211" s="950" t="s">
        <v>1562</v>
      </c>
    </row>
    <row r="2212" spans="8:9" ht="12.5">
      <c r="H2212" s="958">
        <v>6072</v>
      </c>
      <c r="I2212" s="950" t="s">
        <v>1562</v>
      </c>
    </row>
    <row r="2213" spans="8:9" ht="12.5">
      <c r="H2213" s="958">
        <v>6073</v>
      </c>
      <c r="I2213" s="950" t="s">
        <v>1562</v>
      </c>
    </row>
    <row r="2214" spans="8:9" ht="12.5">
      <c r="H2214" s="958">
        <v>6074</v>
      </c>
      <c r="I2214" s="950" t="s">
        <v>1562</v>
      </c>
    </row>
    <row r="2215" spans="8:9" ht="12.5">
      <c r="H2215" s="958">
        <v>6075</v>
      </c>
      <c r="I2215" s="950" t="s">
        <v>1562</v>
      </c>
    </row>
    <row r="2216" spans="8:9" ht="12.5">
      <c r="H2216" s="958">
        <v>6076</v>
      </c>
      <c r="I2216" s="950" t="s">
        <v>1562</v>
      </c>
    </row>
    <row r="2217" spans="8:9" ht="12.5">
      <c r="H2217" s="958">
        <v>6077</v>
      </c>
      <c r="I2217" s="950" t="s">
        <v>1562</v>
      </c>
    </row>
    <row r="2218" spans="8:9" ht="12.5">
      <c r="H2218" s="958">
        <v>6078</v>
      </c>
      <c r="I2218" s="950" t="s">
        <v>1562</v>
      </c>
    </row>
    <row r="2219" spans="8:9" ht="12.5">
      <c r="H2219" s="958">
        <v>6079</v>
      </c>
      <c r="I2219" s="950" t="s">
        <v>1562</v>
      </c>
    </row>
    <row r="2220" spans="8:9" ht="12.5">
      <c r="H2220" s="958">
        <v>6080</v>
      </c>
      <c r="I2220" s="950" t="s">
        <v>1562</v>
      </c>
    </row>
    <row r="2221" spans="8:9" ht="12.5">
      <c r="H2221" s="958">
        <v>6081</v>
      </c>
      <c r="I2221" s="950" t="s">
        <v>1562</v>
      </c>
    </row>
    <row r="2222" spans="8:9" ht="12.5">
      <c r="H2222" s="958">
        <v>6082</v>
      </c>
      <c r="I2222" s="950" t="s">
        <v>1562</v>
      </c>
    </row>
    <row r="2223" spans="8:9" ht="12.5">
      <c r="H2223" s="958">
        <v>6083</v>
      </c>
      <c r="I2223" s="950" t="s">
        <v>1562</v>
      </c>
    </row>
    <row r="2224" spans="8:9" ht="12.5">
      <c r="H2224" s="958">
        <v>6084</v>
      </c>
      <c r="I2224" s="950" t="s">
        <v>1562</v>
      </c>
    </row>
    <row r="2225" spans="8:9" ht="12.5">
      <c r="H2225" s="958">
        <v>6085</v>
      </c>
      <c r="I2225" s="950" t="s">
        <v>1562</v>
      </c>
    </row>
    <row r="2226" spans="8:9" ht="12.5">
      <c r="H2226" s="958">
        <v>6087</v>
      </c>
      <c r="I2226" s="950" t="s">
        <v>1562</v>
      </c>
    </row>
    <row r="2227" spans="8:9" ht="12.5">
      <c r="H2227" s="958">
        <v>6088</v>
      </c>
      <c r="I2227" s="950" t="s">
        <v>1562</v>
      </c>
    </row>
    <row r="2228" spans="8:9" ht="12.5">
      <c r="H2228" s="958">
        <v>6089</v>
      </c>
      <c r="I2228" s="950" t="s">
        <v>1562</v>
      </c>
    </row>
    <row r="2229" spans="8:9" ht="12.5">
      <c r="H2229" s="958">
        <v>6090</v>
      </c>
      <c r="I2229" s="950" t="s">
        <v>1562</v>
      </c>
    </row>
    <row r="2230" spans="8:9" ht="12.5">
      <c r="H2230" s="958">
        <v>6091</v>
      </c>
      <c r="I2230" s="950" t="s">
        <v>1562</v>
      </c>
    </row>
    <row r="2231" spans="8:9" ht="12.5">
      <c r="H2231" s="958">
        <v>6092</v>
      </c>
      <c r="I2231" s="950" t="s">
        <v>1562</v>
      </c>
    </row>
    <row r="2232" spans="8:9" ht="12.5">
      <c r="H2232" s="958">
        <v>6093</v>
      </c>
      <c r="I2232" s="950" t="s">
        <v>1562</v>
      </c>
    </row>
    <row r="2233" spans="8:9" ht="12.5">
      <c r="H2233" s="958">
        <v>6094</v>
      </c>
      <c r="I2233" s="950" t="s">
        <v>1562</v>
      </c>
    </row>
    <row r="2234" spans="8:9" ht="12.5">
      <c r="H2234" s="958">
        <v>6095</v>
      </c>
      <c r="I2234" s="950" t="s">
        <v>1562</v>
      </c>
    </row>
    <row r="2235" spans="8:9" ht="12.5">
      <c r="H2235" s="958">
        <v>6096</v>
      </c>
      <c r="I2235" s="950" t="s">
        <v>1562</v>
      </c>
    </row>
    <row r="2236" spans="8:9" ht="12.5">
      <c r="H2236" s="958">
        <v>6098</v>
      </c>
      <c r="I2236" s="950" t="s">
        <v>1562</v>
      </c>
    </row>
    <row r="2237" spans="8:9" ht="12.5">
      <c r="H2237" s="958">
        <v>6101</v>
      </c>
      <c r="I2237" s="950" t="s">
        <v>1562</v>
      </c>
    </row>
    <row r="2238" spans="8:9" ht="12.5">
      <c r="H2238" s="958">
        <v>6102</v>
      </c>
      <c r="I2238" s="950" t="s">
        <v>1562</v>
      </c>
    </row>
    <row r="2239" spans="8:9" ht="12.5">
      <c r="H2239" s="958">
        <v>6103</v>
      </c>
      <c r="I2239" s="950" t="s">
        <v>1562</v>
      </c>
    </row>
    <row r="2240" spans="8:9" ht="12.5">
      <c r="H2240" s="958">
        <v>6104</v>
      </c>
      <c r="I2240" s="950" t="s">
        <v>1562</v>
      </c>
    </row>
    <row r="2241" spans="8:9" ht="12.5">
      <c r="H2241" s="958">
        <v>6105</v>
      </c>
      <c r="I2241" s="950" t="s">
        <v>1562</v>
      </c>
    </row>
    <row r="2242" spans="8:9" ht="12.5">
      <c r="H2242" s="958">
        <v>6106</v>
      </c>
      <c r="I2242" s="950" t="s">
        <v>1562</v>
      </c>
    </row>
    <row r="2243" spans="8:9" ht="12.5">
      <c r="H2243" s="958">
        <v>6107</v>
      </c>
      <c r="I2243" s="950" t="s">
        <v>1562</v>
      </c>
    </row>
    <row r="2244" spans="8:9" ht="12.5">
      <c r="H2244" s="958">
        <v>6108</v>
      </c>
      <c r="I2244" s="950" t="s">
        <v>1562</v>
      </c>
    </row>
    <row r="2245" spans="8:9" ht="12.5">
      <c r="H2245" s="958">
        <v>6109</v>
      </c>
      <c r="I2245" s="950" t="s">
        <v>1562</v>
      </c>
    </row>
    <row r="2246" spans="8:9" ht="12.5">
      <c r="H2246" s="958">
        <v>6110</v>
      </c>
      <c r="I2246" s="950" t="s">
        <v>1562</v>
      </c>
    </row>
    <row r="2247" spans="8:9" ht="12.5">
      <c r="H2247" s="958">
        <v>6111</v>
      </c>
      <c r="I2247" s="950" t="s">
        <v>1562</v>
      </c>
    </row>
    <row r="2248" spans="8:9" ht="12.5">
      <c r="H2248" s="958">
        <v>6112</v>
      </c>
      <c r="I2248" s="950" t="s">
        <v>1562</v>
      </c>
    </row>
    <row r="2249" spans="8:9" ht="12.5">
      <c r="H2249" s="958">
        <v>6114</v>
      </c>
      <c r="I2249" s="950" t="s">
        <v>1562</v>
      </c>
    </row>
    <row r="2250" spans="8:9" ht="12.5">
      <c r="H2250" s="958">
        <v>6115</v>
      </c>
      <c r="I2250" s="950" t="s">
        <v>1562</v>
      </c>
    </row>
    <row r="2251" spans="8:9" ht="12.5">
      <c r="H2251" s="958">
        <v>6117</v>
      </c>
      <c r="I2251" s="950" t="s">
        <v>1562</v>
      </c>
    </row>
    <row r="2252" spans="8:9" ht="12.5">
      <c r="H2252" s="958">
        <v>6118</v>
      </c>
      <c r="I2252" s="950" t="s">
        <v>1562</v>
      </c>
    </row>
    <row r="2253" spans="8:9" ht="12.5">
      <c r="H2253" s="958">
        <v>6119</v>
      </c>
      <c r="I2253" s="950" t="s">
        <v>1562</v>
      </c>
    </row>
    <row r="2254" spans="8:9" ht="12.5">
      <c r="H2254" s="958">
        <v>6120</v>
      </c>
      <c r="I2254" s="950" t="s">
        <v>1562</v>
      </c>
    </row>
    <row r="2255" spans="8:9" ht="12.5">
      <c r="H2255" s="958">
        <v>6123</v>
      </c>
      <c r="I2255" s="950" t="s">
        <v>1562</v>
      </c>
    </row>
    <row r="2256" spans="8:9" ht="12.5">
      <c r="H2256" s="958">
        <v>6126</v>
      </c>
      <c r="I2256" s="950" t="s">
        <v>1562</v>
      </c>
    </row>
    <row r="2257" spans="8:9" ht="12.5">
      <c r="H2257" s="958">
        <v>6127</v>
      </c>
      <c r="I2257" s="950" t="s">
        <v>1562</v>
      </c>
    </row>
    <row r="2258" spans="8:9" ht="12.5">
      <c r="H2258" s="958">
        <v>6128</v>
      </c>
      <c r="I2258" s="950" t="s">
        <v>1562</v>
      </c>
    </row>
    <row r="2259" spans="8:9" ht="12.5">
      <c r="H2259" s="958">
        <v>6129</v>
      </c>
      <c r="I2259" s="950" t="s">
        <v>1562</v>
      </c>
    </row>
    <row r="2260" spans="8:9" ht="12.5">
      <c r="H2260" s="958">
        <v>6131</v>
      </c>
      <c r="I2260" s="950" t="s">
        <v>1562</v>
      </c>
    </row>
    <row r="2261" spans="8:9" ht="12.5">
      <c r="H2261" s="958">
        <v>6132</v>
      </c>
      <c r="I2261" s="950" t="s">
        <v>1562</v>
      </c>
    </row>
    <row r="2262" spans="8:9" ht="12.5">
      <c r="H2262" s="958">
        <v>6133</v>
      </c>
      <c r="I2262" s="950" t="s">
        <v>1562</v>
      </c>
    </row>
    <row r="2263" spans="8:9" ht="12.5">
      <c r="H2263" s="958">
        <v>6134</v>
      </c>
      <c r="I2263" s="950" t="s">
        <v>1562</v>
      </c>
    </row>
    <row r="2264" spans="8:9" ht="12.5">
      <c r="H2264" s="958">
        <v>6137</v>
      </c>
      <c r="I2264" s="950" t="s">
        <v>1562</v>
      </c>
    </row>
    <row r="2265" spans="8:9" ht="12.5">
      <c r="H2265" s="958">
        <v>6138</v>
      </c>
      <c r="I2265" s="950" t="s">
        <v>1562</v>
      </c>
    </row>
    <row r="2266" spans="8:9" ht="12.5">
      <c r="H2266" s="958">
        <v>6140</v>
      </c>
      <c r="I2266" s="950" t="s">
        <v>1562</v>
      </c>
    </row>
    <row r="2267" spans="8:9" ht="12.5">
      <c r="H2267" s="958">
        <v>6141</v>
      </c>
      <c r="I2267" s="950" t="s">
        <v>1562</v>
      </c>
    </row>
    <row r="2268" spans="8:9" ht="12.5">
      <c r="H2268" s="958">
        <v>6142</v>
      </c>
      <c r="I2268" s="950" t="s">
        <v>1562</v>
      </c>
    </row>
    <row r="2269" spans="8:9" ht="12.5">
      <c r="H2269" s="958">
        <v>6143</v>
      </c>
      <c r="I2269" s="950" t="s">
        <v>1562</v>
      </c>
    </row>
    <row r="2270" spans="8:9" ht="12.5">
      <c r="H2270" s="958">
        <v>6144</v>
      </c>
      <c r="I2270" s="950" t="s">
        <v>1562</v>
      </c>
    </row>
    <row r="2271" spans="8:9" ht="12.5">
      <c r="H2271" s="958">
        <v>6145</v>
      </c>
      <c r="I2271" s="950" t="s">
        <v>1562</v>
      </c>
    </row>
    <row r="2272" spans="8:9" ht="12.5">
      <c r="H2272" s="958">
        <v>6146</v>
      </c>
      <c r="I2272" s="950" t="s">
        <v>1562</v>
      </c>
    </row>
    <row r="2273" spans="8:9" ht="12.5">
      <c r="H2273" s="958">
        <v>6147</v>
      </c>
      <c r="I2273" s="950" t="s">
        <v>1562</v>
      </c>
    </row>
    <row r="2274" spans="8:9" ht="12.5">
      <c r="H2274" s="958">
        <v>6150</v>
      </c>
      <c r="I2274" s="950" t="s">
        <v>1562</v>
      </c>
    </row>
    <row r="2275" spans="8:9" ht="12.5">
      <c r="H2275" s="958">
        <v>6151</v>
      </c>
      <c r="I2275" s="950" t="s">
        <v>1562</v>
      </c>
    </row>
    <row r="2276" spans="8:9" ht="12.5">
      <c r="H2276" s="958">
        <v>6152</v>
      </c>
      <c r="I2276" s="950" t="s">
        <v>1562</v>
      </c>
    </row>
    <row r="2277" spans="8:9" ht="12.5">
      <c r="H2277" s="958">
        <v>6153</v>
      </c>
      <c r="I2277" s="950" t="s">
        <v>1562</v>
      </c>
    </row>
    <row r="2278" spans="8:9" ht="12.5">
      <c r="H2278" s="958">
        <v>6154</v>
      </c>
      <c r="I2278" s="950" t="s">
        <v>1562</v>
      </c>
    </row>
    <row r="2279" spans="8:9" ht="12.5">
      <c r="H2279" s="958">
        <v>6155</v>
      </c>
      <c r="I2279" s="950" t="s">
        <v>1562</v>
      </c>
    </row>
    <row r="2280" spans="8:9" ht="12.5">
      <c r="H2280" s="958">
        <v>6156</v>
      </c>
      <c r="I2280" s="950" t="s">
        <v>1562</v>
      </c>
    </row>
    <row r="2281" spans="8:9" ht="12.5">
      <c r="H2281" s="958">
        <v>6160</v>
      </c>
      <c r="I2281" s="950" t="s">
        <v>1562</v>
      </c>
    </row>
    <row r="2282" spans="8:9" ht="12.5">
      <c r="H2282" s="958">
        <v>6161</v>
      </c>
      <c r="I2282" s="950" t="s">
        <v>1562</v>
      </c>
    </row>
    <row r="2283" spans="8:9" ht="12.5">
      <c r="H2283" s="958">
        <v>6167</v>
      </c>
      <c r="I2283" s="950" t="s">
        <v>1562</v>
      </c>
    </row>
    <row r="2284" spans="8:9" ht="12.5">
      <c r="H2284" s="958">
        <v>6176</v>
      </c>
      <c r="I2284" s="950" t="s">
        <v>1562</v>
      </c>
    </row>
    <row r="2285" spans="8:9" ht="12.5">
      <c r="H2285" s="958">
        <v>6180</v>
      </c>
      <c r="I2285" s="950" t="s">
        <v>1562</v>
      </c>
    </row>
    <row r="2286" spans="8:9" ht="12.5">
      <c r="H2286" s="958">
        <v>6183</v>
      </c>
      <c r="I2286" s="950" t="s">
        <v>1562</v>
      </c>
    </row>
    <row r="2287" spans="8:9" ht="12.5">
      <c r="H2287" s="958">
        <v>6199</v>
      </c>
      <c r="I2287" s="950" t="s">
        <v>1562</v>
      </c>
    </row>
    <row r="2288" spans="8:9" ht="12.5">
      <c r="H2288" s="958">
        <v>6226</v>
      </c>
      <c r="I2288" s="950" t="s">
        <v>1562</v>
      </c>
    </row>
    <row r="2289" spans="8:9" ht="12.5">
      <c r="H2289" s="958">
        <v>6230</v>
      </c>
      <c r="I2289" s="950" t="s">
        <v>1562</v>
      </c>
    </row>
    <row r="2290" spans="8:9" ht="12.5">
      <c r="H2290" s="958">
        <v>6231</v>
      </c>
      <c r="I2290" s="950" t="s">
        <v>1562</v>
      </c>
    </row>
    <row r="2291" spans="8:9" ht="12.5">
      <c r="H2291" s="958">
        <v>6232</v>
      </c>
      <c r="I2291" s="950" t="s">
        <v>1562</v>
      </c>
    </row>
    <row r="2292" spans="8:9" ht="12.5">
      <c r="H2292" s="958">
        <v>6233</v>
      </c>
      <c r="I2292" s="950" t="s">
        <v>1562</v>
      </c>
    </row>
    <row r="2293" spans="8:9" ht="12.5">
      <c r="H2293" s="958">
        <v>6234</v>
      </c>
      <c r="I2293" s="950" t="s">
        <v>1562</v>
      </c>
    </row>
    <row r="2294" spans="8:9" ht="12.5">
      <c r="H2294" s="958">
        <v>6235</v>
      </c>
      <c r="I2294" s="950" t="s">
        <v>1562</v>
      </c>
    </row>
    <row r="2295" spans="8:9" ht="12.5">
      <c r="H2295" s="958">
        <v>6237</v>
      </c>
      <c r="I2295" s="950" t="s">
        <v>1562</v>
      </c>
    </row>
    <row r="2296" spans="8:9" ht="12.5">
      <c r="H2296" s="958">
        <v>6238</v>
      </c>
      <c r="I2296" s="950" t="s">
        <v>1562</v>
      </c>
    </row>
    <row r="2297" spans="8:9" ht="12.5">
      <c r="H2297" s="958">
        <v>6239</v>
      </c>
      <c r="I2297" s="950" t="s">
        <v>1562</v>
      </c>
    </row>
    <row r="2298" spans="8:9" ht="12.5">
      <c r="H2298" s="958">
        <v>6241</v>
      </c>
      <c r="I2298" s="950" t="s">
        <v>1562</v>
      </c>
    </row>
    <row r="2299" spans="8:9" ht="12.5">
      <c r="H2299" s="958">
        <v>6242</v>
      </c>
      <c r="I2299" s="950" t="s">
        <v>1562</v>
      </c>
    </row>
    <row r="2300" spans="8:9" ht="12.5">
      <c r="H2300" s="958">
        <v>6243</v>
      </c>
      <c r="I2300" s="950" t="s">
        <v>1562</v>
      </c>
    </row>
    <row r="2301" spans="8:9" ht="12.5">
      <c r="H2301" s="958">
        <v>6244</v>
      </c>
      <c r="I2301" s="950" t="s">
        <v>1562</v>
      </c>
    </row>
    <row r="2302" spans="8:9" ht="12.5">
      <c r="H2302" s="958">
        <v>6245</v>
      </c>
      <c r="I2302" s="950" t="s">
        <v>1562</v>
      </c>
    </row>
    <row r="2303" spans="8:9" ht="12.5">
      <c r="H2303" s="958">
        <v>6246</v>
      </c>
      <c r="I2303" s="950" t="s">
        <v>1562</v>
      </c>
    </row>
    <row r="2304" spans="8:9" ht="12.5">
      <c r="H2304" s="958">
        <v>6247</v>
      </c>
      <c r="I2304" s="950" t="s">
        <v>1562</v>
      </c>
    </row>
    <row r="2305" spans="8:9" ht="12.5">
      <c r="H2305" s="958">
        <v>6248</v>
      </c>
      <c r="I2305" s="950" t="s">
        <v>1562</v>
      </c>
    </row>
    <row r="2306" spans="8:9" ht="12.5">
      <c r="H2306" s="958">
        <v>6249</v>
      </c>
      <c r="I2306" s="950" t="s">
        <v>1562</v>
      </c>
    </row>
    <row r="2307" spans="8:9" ht="12.5">
      <c r="H2307" s="958">
        <v>6250</v>
      </c>
      <c r="I2307" s="950" t="s">
        <v>1562</v>
      </c>
    </row>
    <row r="2308" spans="8:9" ht="12.5">
      <c r="H2308" s="958">
        <v>6251</v>
      </c>
      <c r="I2308" s="950" t="s">
        <v>1562</v>
      </c>
    </row>
    <row r="2309" spans="8:9" ht="12.5">
      <c r="H2309" s="958">
        <v>6254</v>
      </c>
      <c r="I2309" s="950" t="s">
        <v>1562</v>
      </c>
    </row>
    <row r="2310" spans="8:9" ht="12.5">
      <c r="H2310" s="958">
        <v>6255</v>
      </c>
      <c r="I2310" s="950" t="s">
        <v>1562</v>
      </c>
    </row>
    <row r="2311" spans="8:9" ht="12.5">
      <c r="H2311" s="958">
        <v>6256</v>
      </c>
      <c r="I2311" s="950" t="s">
        <v>1562</v>
      </c>
    </row>
    <row r="2312" spans="8:9" ht="12.5">
      <c r="H2312" s="958">
        <v>6258</v>
      </c>
      <c r="I2312" s="950" t="s">
        <v>1562</v>
      </c>
    </row>
    <row r="2313" spans="8:9" ht="12.5">
      <c r="H2313" s="958">
        <v>6259</v>
      </c>
      <c r="I2313" s="950" t="s">
        <v>1562</v>
      </c>
    </row>
    <row r="2314" spans="8:9" ht="12.5">
      <c r="H2314" s="958">
        <v>6260</v>
      </c>
      <c r="I2314" s="950" t="s">
        <v>1562</v>
      </c>
    </row>
    <row r="2315" spans="8:9" ht="12.5">
      <c r="H2315" s="958">
        <v>6262</v>
      </c>
      <c r="I2315" s="950" t="s">
        <v>1562</v>
      </c>
    </row>
    <row r="2316" spans="8:9" ht="12.5">
      <c r="H2316" s="958">
        <v>6263</v>
      </c>
      <c r="I2316" s="950" t="s">
        <v>1562</v>
      </c>
    </row>
    <row r="2317" spans="8:9" ht="12.5">
      <c r="H2317" s="958">
        <v>6264</v>
      </c>
      <c r="I2317" s="950" t="s">
        <v>1562</v>
      </c>
    </row>
    <row r="2318" spans="8:9" ht="12.5">
      <c r="H2318" s="958">
        <v>6265</v>
      </c>
      <c r="I2318" s="950" t="s">
        <v>1562</v>
      </c>
    </row>
    <row r="2319" spans="8:9" ht="12.5">
      <c r="H2319" s="958">
        <v>6266</v>
      </c>
      <c r="I2319" s="950" t="s">
        <v>1562</v>
      </c>
    </row>
    <row r="2320" spans="8:9" ht="12.5">
      <c r="H2320" s="958">
        <v>6267</v>
      </c>
      <c r="I2320" s="950" t="s">
        <v>1562</v>
      </c>
    </row>
    <row r="2321" spans="8:9" ht="12.5">
      <c r="H2321" s="958">
        <v>6268</v>
      </c>
      <c r="I2321" s="950" t="s">
        <v>1562</v>
      </c>
    </row>
    <row r="2322" spans="8:9" ht="12.5">
      <c r="H2322" s="958">
        <v>6269</v>
      </c>
      <c r="I2322" s="950" t="s">
        <v>1562</v>
      </c>
    </row>
    <row r="2323" spans="8:9" ht="12.5">
      <c r="H2323" s="958">
        <v>6277</v>
      </c>
      <c r="I2323" s="950" t="s">
        <v>1562</v>
      </c>
    </row>
    <row r="2324" spans="8:9" ht="12.5">
      <c r="H2324" s="958">
        <v>6278</v>
      </c>
      <c r="I2324" s="950" t="s">
        <v>1562</v>
      </c>
    </row>
    <row r="2325" spans="8:9" ht="12.5">
      <c r="H2325" s="958">
        <v>6279</v>
      </c>
      <c r="I2325" s="950" t="s">
        <v>1562</v>
      </c>
    </row>
    <row r="2326" spans="8:9" ht="12.5">
      <c r="H2326" s="958">
        <v>6280</v>
      </c>
      <c r="I2326" s="950" t="s">
        <v>1562</v>
      </c>
    </row>
    <row r="2327" spans="8:9" ht="12.5">
      <c r="H2327" s="958">
        <v>6281</v>
      </c>
      <c r="I2327" s="950" t="s">
        <v>1562</v>
      </c>
    </row>
    <row r="2328" spans="8:9" ht="12.5">
      <c r="H2328" s="958">
        <v>6282</v>
      </c>
      <c r="I2328" s="950" t="s">
        <v>1562</v>
      </c>
    </row>
    <row r="2329" spans="8:9" ht="12.5">
      <c r="H2329" s="958">
        <v>6320</v>
      </c>
      <c r="I2329" s="950" t="s">
        <v>1562</v>
      </c>
    </row>
    <row r="2330" spans="8:9" ht="12.5">
      <c r="H2330" s="958">
        <v>6330</v>
      </c>
      <c r="I2330" s="950" t="s">
        <v>1562</v>
      </c>
    </row>
    <row r="2331" spans="8:9" ht="12.5">
      <c r="H2331" s="958">
        <v>6331</v>
      </c>
      <c r="I2331" s="950" t="s">
        <v>1562</v>
      </c>
    </row>
    <row r="2332" spans="8:9" ht="12.5">
      <c r="H2332" s="958">
        <v>6332</v>
      </c>
      <c r="I2332" s="950" t="s">
        <v>1562</v>
      </c>
    </row>
    <row r="2333" spans="8:9" ht="12.5">
      <c r="H2333" s="958">
        <v>6333</v>
      </c>
      <c r="I2333" s="950" t="s">
        <v>1562</v>
      </c>
    </row>
    <row r="2334" spans="8:9" ht="12.5">
      <c r="H2334" s="958">
        <v>6334</v>
      </c>
      <c r="I2334" s="950" t="s">
        <v>1562</v>
      </c>
    </row>
    <row r="2335" spans="8:9" ht="12.5">
      <c r="H2335" s="958">
        <v>6335</v>
      </c>
      <c r="I2335" s="950" t="s">
        <v>1562</v>
      </c>
    </row>
    <row r="2336" spans="8:9" ht="12.5">
      <c r="H2336" s="958">
        <v>6336</v>
      </c>
      <c r="I2336" s="950" t="s">
        <v>1562</v>
      </c>
    </row>
    <row r="2337" spans="8:9" ht="12.5">
      <c r="H2337" s="958">
        <v>6338</v>
      </c>
      <c r="I2337" s="950" t="s">
        <v>1562</v>
      </c>
    </row>
    <row r="2338" spans="8:9" ht="12.5">
      <c r="H2338" s="958">
        <v>6339</v>
      </c>
      <c r="I2338" s="950" t="s">
        <v>1562</v>
      </c>
    </row>
    <row r="2339" spans="8:9" ht="12.5">
      <c r="H2339" s="958">
        <v>6340</v>
      </c>
      <c r="I2339" s="950" t="s">
        <v>1562</v>
      </c>
    </row>
    <row r="2340" spans="8:9" ht="12.5">
      <c r="H2340" s="958">
        <v>6349</v>
      </c>
      <c r="I2340" s="950" t="s">
        <v>1562</v>
      </c>
    </row>
    <row r="2341" spans="8:9" ht="12.5">
      <c r="H2341" s="958">
        <v>6350</v>
      </c>
      <c r="I2341" s="950" t="s">
        <v>1562</v>
      </c>
    </row>
    <row r="2342" spans="8:9" ht="12.5">
      <c r="H2342" s="958">
        <v>6351</v>
      </c>
      <c r="I2342" s="950" t="s">
        <v>1562</v>
      </c>
    </row>
    <row r="2343" spans="8:9" ht="12.5">
      <c r="H2343" s="958">
        <v>6353</v>
      </c>
      <c r="I2343" s="950" t="s">
        <v>1562</v>
      </c>
    </row>
    <row r="2344" spans="8:9" ht="12.5">
      <c r="H2344" s="958">
        <v>6354</v>
      </c>
      <c r="I2344" s="950" t="s">
        <v>1562</v>
      </c>
    </row>
    <row r="2345" spans="8:9" ht="12.5">
      <c r="H2345" s="958">
        <v>6355</v>
      </c>
      <c r="I2345" s="950" t="s">
        <v>1562</v>
      </c>
    </row>
    <row r="2346" spans="8:9" ht="12.5">
      <c r="H2346" s="958">
        <v>6357</v>
      </c>
      <c r="I2346" s="950" t="s">
        <v>1562</v>
      </c>
    </row>
    <row r="2347" spans="8:9" ht="12.5">
      <c r="H2347" s="958">
        <v>6359</v>
      </c>
      <c r="I2347" s="950" t="s">
        <v>1562</v>
      </c>
    </row>
    <row r="2348" spans="8:9" ht="12.5">
      <c r="H2348" s="958">
        <v>6360</v>
      </c>
      <c r="I2348" s="950" t="s">
        <v>1562</v>
      </c>
    </row>
    <row r="2349" spans="8:9" ht="12.5">
      <c r="H2349" s="958">
        <v>6365</v>
      </c>
      <c r="I2349" s="950" t="s">
        <v>1562</v>
      </c>
    </row>
    <row r="2350" spans="8:9" ht="12.5">
      <c r="H2350" s="958">
        <v>6370</v>
      </c>
      <c r="I2350" s="950" t="s">
        <v>1562</v>
      </c>
    </row>
    <row r="2351" spans="8:9" ht="12.5">
      <c r="H2351" s="958">
        <v>6371</v>
      </c>
      <c r="I2351" s="950" t="s">
        <v>1562</v>
      </c>
    </row>
    <row r="2352" spans="8:9" ht="12.5">
      <c r="H2352" s="958">
        <v>6372</v>
      </c>
      <c r="I2352" s="950" t="s">
        <v>1562</v>
      </c>
    </row>
    <row r="2353" spans="8:9" ht="12.5">
      <c r="H2353" s="958">
        <v>6373</v>
      </c>
      <c r="I2353" s="950" t="s">
        <v>1562</v>
      </c>
    </row>
    <row r="2354" spans="8:9" ht="12.5">
      <c r="H2354" s="958">
        <v>6374</v>
      </c>
      <c r="I2354" s="950" t="s">
        <v>1562</v>
      </c>
    </row>
    <row r="2355" spans="8:9" ht="12.5">
      <c r="H2355" s="958">
        <v>6375</v>
      </c>
      <c r="I2355" s="950" t="s">
        <v>1562</v>
      </c>
    </row>
    <row r="2356" spans="8:9" ht="12.5">
      <c r="H2356" s="958">
        <v>6376</v>
      </c>
      <c r="I2356" s="950" t="s">
        <v>1562</v>
      </c>
    </row>
    <row r="2357" spans="8:9" ht="12.5">
      <c r="H2357" s="958">
        <v>6377</v>
      </c>
      <c r="I2357" s="950" t="s">
        <v>1562</v>
      </c>
    </row>
    <row r="2358" spans="8:9" ht="12.5">
      <c r="H2358" s="958">
        <v>6378</v>
      </c>
      <c r="I2358" s="950" t="s">
        <v>1562</v>
      </c>
    </row>
    <row r="2359" spans="8:9" ht="12.5">
      <c r="H2359" s="958">
        <v>6379</v>
      </c>
      <c r="I2359" s="950" t="s">
        <v>1562</v>
      </c>
    </row>
    <row r="2360" spans="8:9" ht="12.5">
      <c r="H2360" s="958">
        <v>6380</v>
      </c>
      <c r="I2360" s="950" t="s">
        <v>1562</v>
      </c>
    </row>
    <row r="2361" spans="8:9" ht="12.5">
      <c r="H2361" s="958">
        <v>6382</v>
      </c>
      <c r="I2361" s="950" t="s">
        <v>1562</v>
      </c>
    </row>
    <row r="2362" spans="8:9" ht="12.5">
      <c r="H2362" s="958">
        <v>6383</v>
      </c>
      <c r="I2362" s="950" t="s">
        <v>1562</v>
      </c>
    </row>
    <row r="2363" spans="8:9" ht="12.5">
      <c r="H2363" s="958">
        <v>6384</v>
      </c>
      <c r="I2363" s="950" t="s">
        <v>1562</v>
      </c>
    </row>
    <row r="2364" spans="8:9" ht="12.5">
      <c r="H2364" s="958">
        <v>6385</v>
      </c>
      <c r="I2364" s="950" t="s">
        <v>1562</v>
      </c>
    </row>
    <row r="2365" spans="8:9" ht="12.5">
      <c r="H2365" s="958">
        <v>6387</v>
      </c>
      <c r="I2365" s="950" t="s">
        <v>1562</v>
      </c>
    </row>
    <row r="2366" spans="8:9" ht="12.5">
      <c r="H2366" s="958">
        <v>6388</v>
      </c>
      <c r="I2366" s="950" t="s">
        <v>1562</v>
      </c>
    </row>
    <row r="2367" spans="8:9" ht="12.5">
      <c r="H2367" s="958">
        <v>6389</v>
      </c>
      <c r="I2367" s="950" t="s">
        <v>1562</v>
      </c>
    </row>
    <row r="2368" spans="8:9" ht="12.5">
      <c r="H2368" s="958">
        <v>6390</v>
      </c>
      <c r="I2368" s="950" t="s">
        <v>1562</v>
      </c>
    </row>
    <row r="2369" spans="8:9" ht="12.5">
      <c r="H2369" s="958">
        <v>6401</v>
      </c>
      <c r="I2369" s="950" t="s">
        <v>1562</v>
      </c>
    </row>
    <row r="2370" spans="8:9" ht="12.5">
      <c r="H2370" s="958">
        <v>6403</v>
      </c>
      <c r="I2370" s="950" t="s">
        <v>1562</v>
      </c>
    </row>
    <row r="2371" spans="8:9" ht="12.5">
      <c r="H2371" s="958">
        <v>6404</v>
      </c>
      <c r="I2371" s="950" t="s">
        <v>1562</v>
      </c>
    </row>
    <row r="2372" spans="8:9" ht="12.5">
      <c r="H2372" s="958">
        <v>6405</v>
      </c>
      <c r="I2372" s="950" t="s">
        <v>1562</v>
      </c>
    </row>
    <row r="2373" spans="8:9" ht="12.5">
      <c r="H2373" s="958">
        <v>6408</v>
      </c>
      <c r="I2373" s="950" t="s">
        <v>1562</v>
      </c>
    </row>
    <row r="2374" spans="8:9" ht="12.5">
      <c r="H2374" s="958">
        <v>6409</v>
      </c>
      <c r="I2374" s="950" t="s">
        <v>1562</v>
      </c>
    </row>
    <row r="2375" spans="8:9" ht="12.5">
      <c r="H2375" s="958">
        <v>6410</v>
      </c>
      <c r="I2375" s="950" t="s">
        <v>1562</v>
      </c>
    </row>
    <row r="2376" spans="8:9" ht="12.5">
      <c r="H2376" s="958">
        <v>6411</v>
      </c>
      <c r="I2376" s="950" t="s">
        <v>1562</v>
      </c>
    </row>
    <row r="2377" spans="8:9" ht="12.5">
      <c r="H2377" s="958">
        <v>6412</v>
      </c>
      <c r="I2377" s="950" t="s">
        <v>1562</v>
      </c>
    </row>
    <row r="2378" spans="8:9" ht="12.5">
      <c r="H2378" s="958">
        <v>6413</v>
      </c>
      <c r="I2378" s="950" t="s">
        <v>1562</v>
      </c>
    </row>
    <row r="2379" spans="8:9" ht="12.5">
      <c r="H2379" s="958">
        <v>6414</v>
      </c>
      <c r="I2379" s="950" t="s">
        <v>1562</v>
      </c>
    </row>
    <row r="2380" spans="8:9" ht="12.5">
      <c r="H2380" s="958">
        <v>6415</v>
      </c>
      <c r="I2380" s="950" t="s">
        <v>1562</v>
      </c>
    </row>
    <row r="2381" spans="8:9" ht="12.5">
      <c r="H2381" s="958">
        <v>6416</v>
      </c>
      <c r="I2381" s="950" t="s">
        <v>1562</v>
      </c>
    </row>
    <row r="2382" spans="8:9" ht="12.5">
      <c r="H2382" s="958">
        <v>6417</v>
      </c>
      <c r="I2382" s="950" t="s">
        <v>1562</v>
      </c>
    </row>
    <row r="2383" spans="8:9" ht="12.5">
      <c r="H2383" s="958">
        <v>6418</v>
      </c>
      <c r="I2383" s="950" t="s">
        <v>1562</v>
      </c>
    </row>
    <row r="2384" spans="8:9" ht="12.5">
      <c r="H2384" s="958">
        <v>6419</v>
      </c>
      <c r="I2384" s="950" t="s">
        <v>1562</v>
      </c>
    </row>
    <row r="2385" spans="8:9" ht="12.5">
      <c r="H2385" s="958">
        <v>6420</v>
      </c>
      <c r="I2385" s="950" t="s">
        <v>1562</v>
      </c>
    </row>
    <row r="2386" spans="8:9" ht="12.5">
      <c r="H2386" s="958">
        <v>6422</v>
      </c>
      <c r="I2386" s="950" t="s">
        <v>1562</v>
      </c>
    </row>
    <row r="2387" spans="8:9" ht="12.5">
      <c r="H2387" s="958">
        <v>6423</v>
      </c>
      <c r="I2387" s="950" t="s">
        <v>1562</v>
      </c>
    </row>
    <row r="2388" spans="8:9" ht="12.5">
      <c r="H2388" s="958">
        <v>6424</v>
      </c>
      <c r="I2388" s="950" t="s">
        <v>1562</v>
      </c>
    </row>
    <row r="2389" spans="8:9" ht="12.5">
      <c r="H2389" s="958">
        <v>6426</v>
      </c>
      <c r="I2389" s="950" t="s">
        <v>1562</v>
      </c>
    </row>
    <row r="2390" spans="8:9" ht="12.5">
      <c r="H2390" s="958">
        <v>6437</v>
      </c>
      <c r="I2390" s="950" t="s">
        <v>1562</v>
      </c>
    </row>
    <row r="2391" spans="8:9" ht="12.5">
      <c r="H2391" s="958">
        <v>6438</v>
      </c>
      <c r="I2391" s="950" t="s">
        <v>1562</v>
      </c>
    </row>
    <row r="2392" spans="8:9" ht="12.5">
      <c r="H2392" s="958">
        <v>6439</v>
      </c>
      <c r="I2392" s="950" t="s">
        <v>1562</v>
      </c>
    </row>
    <row r="2393" spans="8:9" ht="12.5">
      <c r="H2393" s="958">
        <v>6440</v>
      </c>
      <c r="I2393" s="950" t="s">
        <v>1562</v>
      </c>
    </row>
    <row r="2394" spans="8:9" ht="12.5">
      <c r="H2394" s="958">
        <v>6441</v>
      </c>
      <c r="I2394" s="950" t="s">
        <v>1562</v>
      </c>
    </row>
    <row r="2395" spans="8:9" ht="12.5">
      <c r="H2395" s="958">
        <v>6442</v>
      </c>
      <c r="I2395" s="950" t="s">
        <v>1562</v>
      </c>
    </row>
    <row r="2396" spans="8:9" ht="12.5">
      <c r="H2396" s="958">
        <v>6443</v>
      </c>
      <c r="I2396" s="950" t="s">
        <v>1562</v>
      </c>
    </row>
    <row r="2397" spans="8:9" ht="12.5">
      <c r="H2397" s="958">
        <v>6444</v>
      </c>
      <c r="I2397" s="950" t="s">
        <v>1562</v>
      </c>
    </row>
    <row r="2398" spans="8:9" ht="12.5">
      <c r="H2398" s="958">
        <v>6447</v>
      </c>
      <c r="I2398" s="950" t="s">
        <v>1562</v>
      </c>
    </row>
    <row r="2399" spans="8:9" ht="12.5">
      <c r="H2399" s="958">
        <v>6450</v>
      </c>
      <c r="I2399" s="950" t="s">
        <v>1562</v>
      </c>
    </row>
    <row r="2400" spans="8:9" ht="12.5">
      <c r="H2400" s="958">
        <v>6451</v>
      </c>
      <c r="I2400" s="950" t="s">
        <v>1562</v>
      </c>
    </row>
    <row r="2401" spans="8:9" ht="12.5">
      <c r="H2401" s="958">
        <v>6455</v>
      </c>
      <c r="I2401" s="950" t="s">
        <v>1562</v>
      </c>
    </row>
    <row r="2402" spans="8:9" ht="12.5">
      <c r="H2402" s="958">
        <v>6456</v>
      </c>
      <c r="I2402" s="950" t="s">
        <v>1562</v>
      </c>
    </row>
    <row r="2403" spans="8:9" ht="12.5">
      <c r="H2403" s="958">
        <v>6457</v>
      </c>
      <c r="I2403" s="950" t="s">
        <v>1562</v>
      </c>
    </row>
    <row r="2404" spans="8:9" ht="12.5">
      <c r="H2404" s="958">
        <v>6459</v>
      </c>
      <c r="I2404" s="950" t="s">
        <v>1562</v>
      </c>
    </row>
    <row r="2405" spans="8:9" ht="12.5">
      <c r="H2405" s="958">
        <v>6460</v>
      </c>
      <c r="I2405" s="950" t="s">
        <v>1562</v>
      </c>
    </row>
    <row r="2406" spans="8:9" ht="12.5">
      <c r="H2406" s="958">
        <v>6461</v>
      </c>
      <c r="I2406" s="950" t="s">
        <v>1562</v>
      </c>
    </row>
    <row r="2407" spans="8:9" ht="12.5">
      <c r="H2407" s="958">
        <v>6467</v>
      </c>
      <c r="I2407" s="950" t="s">
        <v>1562</v>
      </c>
    </row>
    <row r="2408" spans="8:9" ht="12.5">
      <c r="H2408" s="958">
        <v>6468</v>
      </c>
      <c r="I2408" s="950" t="s">
        <v>1562</v>
      </c>
    </row>
    <row r="2409" spans="8:9" ht="12.5">
      <c r="H2409" s="958">
        <v>6469</v>
      </c>
      <c r="I2409" s="950" t="s">
        <v>1562</v>
      </c>
    </row>
    <row r="2410" spans="8:9" ht="12.5">
      <c r="H2410" s="958">
        <v>6470</v>
      </c>
      <c r="I2410" s="950" t="s">
        <v>1562</v>
      </c>
    </row>
    <row r="2411" spans="8:9" ht="12.5">
      <c r="H2411" s="958">
        <v>6471</v>
      </c>
      <c r="I2411" s="950" t="s">
        <v>1562</v>
      </c>
    </row>
    <row r="2412" spans="8:9" ht="12.5">
      <c r="H2412" s="958">
        <v>6472</v>
      </c>
      <c r="I2412" s="950" t="s">
        <v>1562</v>
      </c>
    </row>
    <row r="2413" spans="8:9" ht="12.5">
      <c r="H2413" s="958">
        <v>6473</v>
      </c>
      <c r="I2413" s="950" t="s">
        <v>1562</v>
      </c>
    </row>
    <row r="2414" spans="8:9" ht="12.5">
      <c r="H2414" s="958">
        <v>6474</v>
      </c>
      <c r="I2414" s="950" t="s">
        <v>1562</v>
      </c>
    </row>
    <row r="2415" spans="8:9" ht="12.5">
      <c r="H2415" s="958">
        <v>6475</v>
      </c>
      <c r="I2415" s="950" t="s">
        <v>1562</v>
      </c>
    </row>
    <row r="2416" spans="8:9" ht="12.5">
      <c r="H2416" s="958">
        <v>6477</v>
      </c>
      <c r="I2416" s="950" t="s">
        <v>1562</v>
      </c>
    </row>
    <row r="2417" spans="8:9" ht="12.5">
      <c r="H2417" s="958">
        <v>6478</v>
      </c>
      <c r="I2417" s="950" t="s">
        <v>1562</v>
      </c>
    </row>
    <row r="2418" spans="8:9" ht="12.5">
      <c r="H2418" s="958">
        <v>6479</v>
      </c>
      <c r="I2418" s="950" t="s">
        <v>1562</v>
      </c>
    </row>
    <row r="2419" spans="8:9" ht="12.5">
      <c r="H2419" s="958">
        <v>6480</v>
      </c>
      <c r="I2419" s="950" t="s">
        <v>1562</v>
      </c>
    </row>
    <row r="2420" spans="8:9" ht="12.5">
      <c r="H2420" s="958">
        <v>6481</v>
      </c>
      <c r="I2420" s="950" t="s">
        <v>1562</v>
      </c>
    </row>
    <row r="2421" spans="8:9" ht="12.5">
      <c r="H2421" s="958">
        <v>6482</v>
      </c>
      <c r="I2421" s="950" t="s">
        <v>1562</v>
      </c>
    </row>
    <row r="2422" spans="8:9" ht="12.5">
      <c r="H2422" s="958">
        <v>6483</v>
      </c>
      <c r="I2422" s="950" t="s">
        <v>1562</v>
      </c>
    </row>
    <row r="2423" spans="8:9" ht="12.5">
      <c r="H2423" s="958">
        <v>6484</v>
      </c>
      <c r="I2423" s="950" t="s">
        <v>1562</v>
      </c>
    </row>
    <row r="2424" spans="8:9" ht="12.5">
      <c r="H2424" s="958">
        <v>6487</v>
      </c>
      <c r="I2424" s="950" t="s">
        <v>1562</v>
      </c>
    </row>
    <row r="2425" spans="8:9" ht="12.5">
      <c r="H2425" s="958">
        <v>6488</v>
      </c>
      <c r="I2425" s="950" t="s">
        <v>1562</v>
      </c>
    </row>
    <row r="2426" spans="8:9" ht="12.5">
      <c r="H2426" s="958">
        <v>6489</v>
      </c>
      <c r="I2426" s="950" t="s">
        <v>1562</v>
      </c>
    </row>
    <row r="2427" spans="8:9" ht="12.5">
      <c r="H2427" s="958">
        <v>6491</v>
      </c>
      <c r="I2427" s="950" t="s">
        <v>1562</v>
      </c>
    </row>
    <row r="2428" spans="8:9" ht="12.5">
      <c r="H2428" s="958">
        <v>6492</v>
      </c>
      <c r="I2428" s="950" t="s">
        <v>1562</v>
      </c>
    </row>
    <row r="2429" spans="8:9" ht="12.5">
      <c r="H2429" s="958">
        <v>6493</v>
      </c>
      <c r="I2429" s="950" t="s">
        <v>1562</v>
      </c>
    </row>
    <row r="2430" spans="8:9" ht="12.5">
      <c r="H2430" s="958">
        <v>6494</v>
      </c>
      <c r="I2430" s="950" t="s">
        <v>1562</v>
      </c>
    </row>
    <row r="2431" spans="8:9" ht="12.5">
      <c r="H2431" s="958">
        <v>6495</v>
      </c>
      <c r="I2431" s="950" t="s">
        <v>1562</v>
      </c>
    </row>
    <row r="2432" spans="8:9" ht="12.5">
      <c r="H2432" s="958">
        <v>6498</v>
      </c>
      <c r="I2432" s="950" t="s">
        <v>1562</v>
      </c>
    </row>
    <row r="2433" spans="8:9" ht="12.5">
      <c r="H2433" s="958">
        <v>6501</v>
      </c>
      <c r="I2433" s="950" t="s">
        <v>1562</v>
      </c>
    </row>
    <row r="2434" spans="8:9" ht="12.5">
      <c r="H2434" s="958">
        <v>6502</v>
      </c>
      <c r="I2434" s="950" t="s">
        <v>1562</v>
      </c>
    </row>
    <row r="2435" spans="8:9" ht="12.5">
      <c r="H2435" s="958">
        <v>6503</v>
      </c>
      <c r="I2435" s="950" t="s">
        <v>1562</v>
      </c>
    </row>
    <row r="2436" spans="8:9" ht="12.5">
      <c r="H2436" s="958">
        <v>6504</v>
      </c>
      <c r="I2436" s="950" t="s">
        <v>1562</v>
      </c>
    </row>
    <row r="2437" spans="8:9" ht="12.5">
      <c r="H2437" s="958">
        <v>6505</v>
      </c>
      <c r="I2437" s="950" t="s">
        <v>1562</v>
      </c>
    </row>
    <row r="2438" spans="8:9" ht="12.5">
      <c r="H2438" s="958">
        <v>6506</v>
      </c>
      <c r="I2438" s="950" t="s">
        <v>1562</v>
      </c>
    </row>
    <row r="2439" spans="8:9" ht="12.5">
      <c r="H2439" s="958">
        <v>6507</v>
      </c>
      <c r="I2439" s="950" t="s">
        <v>1562</v>
      </c>
    </row>
    <row r="2440" spans="8:9" ht="12.5">
      <c r="H2440" s="958">
        <v>6508</v>
      </c>
      <c r="I2440" s="950" t="s">
        <v>1562</v>
      </c>
    </row>
    <row r="2441" spans="8:9" ht="12.5">
      <c r="H2441" s="958">
        <v>6509</v>
      </c>
      <c r="I2441" s="950" t="s">
        <v>1562</v>
      </c>
    </row>
    <row r="2442" spans="8:9" ht="12.5">
      <c r="H2442" s="958">
        <v>6510</v>
      </c>
      <c r="I2442" s="950" t="s">
        <v>1562</v>
      </c>
    </row>
    <row r="2443" spans="8:9" ht="12.5">
      <c r="H2443" s="958">
        <v>6511</v>
      </c>
      <c r="I2443" s="950" t="s">
        <v>1562</v>
      </c>
    </row>
    <row r="2444" spans="8:9" ht="12.5">
      <c r="H2444" s="958">
        <v>6512</v>
      </c>
      <c r="I2444" s="950" t="s">
        <v>1562</v>
      </c>
    </row>
    <row r="2445" spans="8:9" ht="12.5">
      <c r="H2445" s="958">
        <v>6513</v>
      </c>
      <c r="I2445" s="950" t="s">
        <v>1562</v>
      </c>
    </row>
    <row r="2446" spans="8:9" ht="12.5">
      <c r="H2446" s="958">
        <v>6514</v>
      </c>
      <c r="I2446" s="950" t="s">
        <v>1562</v>
      </c>
    </row>
    <row r="2447" spans="8:9" ht="12.5">
      <c r="H2447" s="958">
        <v>6515</v>
      </c>
      <c r="I2447" s="950" t="s">
        <v>1562</v>
      </c>
    </row>
    <row r="2448" spans="8:9" ht="12.5">
      <c r="H2448" s="958">
        <v>6516</v>
      </c>
      <c r="I2448" s="950" t="s">
        <v>1562</v>
      </c>
    </row>
    <row r="2449" spans="8:9" ht="12.5">
      <c r="H2449" s="958">
        <v>6517</v>
      </c>
      <c r="I2449" s="950" t="s">
        <v>1562</v>
      </c>
    </row>
    <row r="2450" spans="8:9" ht="12.5">
      <c r="H2450" s="958">
        <v>6518</v>
      </c>
      <c r="I2450" s="950" t="s">
        <v>1562</v>
      </c>
    </row>
    <row r="2451" spans="8:9" ht="12.5">
      <c r="H2451" s="958">
        <v>6519</v>
      </c>
      <c r="I2451" s="950" t="s">
        <v>1562</v>
      </c>
    </row>
    <row r="2452" spans="8:9" ht="12.5">
      <c r="H2452" s="958">
        <v>6520</v>
      </c>
      <c r="I2452" s="950" t="s">
        <v>1562</v>
      </c>
    </row>
    <row r="2453" spans="8:9" ht="12.5">
      <c r="H2453" s="958">
        <v>6521</v>
      </c>
      <c r="I2453" s="950" t="s">
        <v>1562</v>
      </c>
    </row>
    <row r="2454" spans="8:9" ht="12.5">
      <c r="H2454" s="958">
        <v>6524</v>
      </c>
      <c r="I2454" s="950" t="s">
        <v>1562</v>
      </c>
    </row>
    <row r="2455" spans="8:9" ht="12.5">
      <c r="H2455" s="958">
        <v>6525</v>
      </c>
      <c r="I2455" s="950" t="s">
        <v>1562</v>
      </c>
    </row>
    <row r="2456" spans="8:9" ht="12.5">
      <c r="H2456" s="958">
        <v>6530</v>
      </c>
      <c r="I2456" s="950" t="s">
        <v>1562</v>
      </c>
    </row>
    <row r="2457" spans="8:9" ht="12.5">
      <c r="H2457" s="958">
        <v>6531</v>
      </c>
      <c r="I2457" s="950" t="s">
        <v>1562</v>
      </c>
    </row>
    <row r="2458" spans="8:9" ht="12.5">
      <c r="H2458" s="958">
        <v>6532</v>
      </c>
      <c r="I2458" s="950" t="s">
        <v>1562</v>
      </c>
    </row>
    <row r="2459" spans="8:9" ht="12.5">
      <c r="H2459" s="958">
        <v>6533</v>
      </c>
      <c r="I2459" s="950" t="s">
        <v>1562</v>
      </c>
    </row>
    <row r="2460" spans="8:9" ht="12.5">
      <c r="H2460" s="958">
        <v>6534</v>
      </c>
      <c r="I2460" s="950" t="s">
        <v>1562</v>
      </c>
    </row>
    <row r="2461" spans="8:9" ht="12.5">
      <c r="H2461" s="958">
        <v>6535</v>
      </c>
      <c r="I2461" s="950" t="s">
        <v>1562</v>
      </c>
    </row>
    <row r="2462" spans="8:9" ht="12.5">
      <c r="H2462" s="958">
        <v>6536</v>
      </c>
      <c r="I2462" s="950" t="s">
        <v>1562</v>
      </c>
    </row>
    <row r="2463" spans="8:9" ht="12.5">
      <c r="H2463" s="958">
        <v>6537</v>
      </c>
      <c r="I2463" s="950" t="s">
        <v>1562</v>
      </c>
    </row>
    <row r="2464" spans="8:9" ht="12.5">
      <c r="H2464" s="958">
        <v>6538</v>
      </c>
      <c r="I2464" s="950" t="s">
        <v>1562</v>
      </c>
    </row>
    <row r="2465" spans="8:9" ht="12.5">
      <c r="H2465" s="958">
        <v>6540</v>
      </c>
      <c r="I2465" s="950" t="s">
        <v>1562</v>
      </c>
    </row>
    <row r="2466" spans="8:9" ht="12.5">
      <c r="H2466" s="958">
        <v>6601</v>
      </c>
      <c r="I2466" s="950" t="s">
        <v>1562</v>
      </c>
    </row>
    <row r="2467" spans="8:9" ht="12.5">
      <c r="H2467" s="958">
        <v>6602</v>
      </c>
      <c r="I2467" s="950" t="s">
        <v>1562</v>
      </c>
    </row>
    <row r="2468" spans="8:9" ht="12.5">
      <c r="H2468" s="958">
        <v>6604</v>
      </c>
      <c r="I2468" s="950" t="s">
        <v>1562</v>
      </c>
    </row>
    <row r="2469" spans="8:9" ht="12.5">
      <c r="H2469" s="958">
        <v>6605</v>
      </c>
      <c r="I2469" s="950" t="s">
        <v>1562</v>
      </c>
    </row>
    <row r="2470" spans="8:9" ht="12.5">
      <c r="H2470" s="958">
        <v>6606</v>
      </c>
      <c r="I2470" s="950" t="s">
        <v>1562</v>
      </c>
    </row>
    <row r="2471" spans="8:9" ht="12.5">
      <c r="H2471" s="958">
        <v>6607</v>
      </c>
      <c r="I2471" s="950" t="s">
        <v>1562</v>
      </c>
    </row>
    <row r="2472" spans="8:9" ht="12.5">
      <c r="H2472" s="958">
        <v>6608</v>
      </c>
      <c r="I2472" s="950" t="s">
        <v>1562</v>
      </c>
    </row>
    <row r="2473" spans="8:9" ht="12.5">
      <c r="H2473" s="958">
        <v>6610</v>
      </c>
      <c r="I2473" s="950" t="s">
        <v>1562</v>
      </c>
    </row>
    <row r="2474" spans="8:9" ht="12.5">
      <c r="H2474" s="958">
        <v>6611</v>
      </c>
      <c r="I2474" s="950" t="s">
        <v>1562</v>
      </c>
    </row>
    <row r="2475" spans="8:9" ht="12.5">
      <c r="H2475" s="958">
        <v>6612</v>
      </c>
      <c r="I2475" s="950" t="s">
        <v>1562</v>
      </c>
    </row>
    <row r="2476" spans="8:9" ht="12.5">
      <c r="H2476" s="958">
        <v>6614</v>
      </c>
      <c r="I2476" s="950" t="s">
        <v>1562</v>
      </c>
    </row>
    <row r="2477" spans="8:9" ht="12.5">
      <c r="H2477" s="958">
        <v>6615</v>
      </c>
      <c r="I2477" s="950" t="s">
        <v>1562</v>
      </c>
    </row>
    <row r="2478" spans="8:9" ht="12.5">
      <c r="H2478" s="958">
        <v>6650</v>
      </c>
      <c r="I2478" s="950" t="s">
        <v>1562</v>
      </c>
    </row>
    <row r="2479" spans="8:9" ht="12.5">
      <c r="H2479" s="958">
        <v>6673</v>
      </c>
      <c r="I2479" s="950" t="s">
        <v>1562</v>
      </c>
    </row>
    <row r="2480" spans="8:9" ht="12.5">
      <c r="H2480" s="958">
        <v>6699</v>
      </c>
      <c r="I2480" s="950" t="s">
        <v>1562</v>
      </c>
    </row>
    <row r="2481" spans="8:9" ht="12.5">
      <c r="H2481" s="958">
        <v>6701</v>
      </c>
      <c r="I2481" s="950" t="s">
        <v>1562</v>
      </c>
    </row>
    <row r="2482" spans="8:9" ht="12.5">
      <c r="H2482" s="958">
        <v>6702</v>
      </c>
      <c r="I2482" s="950" t="s">
        <v>1562</v>
      </c>
    </row>
    <row r="2483" spans="8:9" ht="12.5">
      <c r="H2483" s="958">
        <v>6703</v>
      </c>
      <c r="I2483" s="950" t="s">
        <v>1562</v>
      </c>
    </row>
    <row r="2484" spans="8:9" ht="12.5">
      <c r="H2484" s="958">
        <v>6704</v>
      </c>
      <c r="I2484" s="950" t="s">
        <v>1562</v>
      </c>
    </row>
    <row r="2485" spans="8:9" ht="12.5">
      <c r="H2485" s="958">
        <v>6705</v>
      </c>
      <c r="I2485" s="950" t="s">
        <v>1562</v>
      </c>
    </row>
    <row r="2486" spans="8:9" ht="12.5">
      <c r="H2486" s="958">
        <v>6706</v>
      </c>
      <c r="I2486" s="950" t="s">
        <v>1562</v>
      </c>
    </row>
    <row r="2487" spans="8:9" ht="12.5">
      <c r="H2487" s="958">
        <v>6708</v>
      </c>
      <c r="I2487" s="950" t="s">
        <v>1562</v>
      </c>
    </row>
    <row r="2488" spans="8:9" ht="12.5">
      <c r="H2488" s="958">
        <v>6710</v>
      </c>
      <c r="I2488" s="950" t="s">
        <v>1562</v>
      </c>
    </row>
    <row r="2489" spans="8:9" ht="12.5">
      <c r="H2489" s="958">
        <v>6712</v>
      </c>
      <c r="I2489" s="950" t="s">
        <v>1562</v>
      </c>
    </row>
    <row r="2490" spans="8:9" ht="12.5">
      <c r="H2490" s="958">
        <v>6716</v>
      </c>
      <c r="I2490" s="950" t="s">
        <v>1562</v>
      </c>
    </row>
    <row r="2491" spans="8:9" ht="12.5">
      <c r="H2491" s="958">
        <v>6720</v>
      </c>
      <c r="I2491" s="950" t="s">
        <v>1562</v>
      </c>
    </row>
    <row r="2492" spans="8:9" ht="12.5">
      <c r="H2492" s="958">
        <v>6721</v>
      </c>
      <c r="I2492" s="950" t="s">
        <v>1562</v>
      </c>
    </row>
    <row r="2493" spans="8:9" ht="12.5">
      <c r="H2493" s="958">
        <v>6722</v>
      </c>
      <c r="I2493" s="950" t="s">
        <v>1562</v>
      </c>
    </row>
    <row r="2494" spans="8:9" ht="12.5">
      <c r="H2494" s="958">
        <v>6723</v>
      </c>
      <c r="I2494" s="950" t="s">
        <v>1562</v>
      </c>
    </row>
    <row r="2495" spans="8:9" ht="12.5">
      <c r="H2495" s="958">
        <v>6724</v>
      </c>
      <c r="I2495" s="950" t="s">
        <v>1562</v>
      </c>
    </row>
    <row r="2496" spans="8:9" ht="12.5">
      <c r="H2496" s="958">
        <v>6725</v>
      </c>
      <c r="I2496" s="950" t="s">
        <v>1562</v>
      </c>
    </row>
    <row r="2497" spans="8:9" ht="12.5">
      <c r="H2497" s="958">
        <v>6726</v>
      </c>
      <c r="I2497" s="950" t="s">
        <v>1562</v>
      </c>
    </row>
    <row r="2498" spans="8:9" ht="12.5">
      <c r="H2498" s="958">
        <v>6749</v>
      </c>
      <c r="I2498" s="950" t="s">
        <v>1562</v>
      </c>
    </row>
    <row r="2499" spans="8:9" ht="12.5">
      <c r="H2499" s="958">
        <v>6750</v>
      </c>
      <c r="I2499" s="950" t="s">
        <v>1562</v>
      </c>
    </row>
    <row r="2500" spans="8:9" ht="12.5">
      <c r="H2500" s="958">
        <v>6751</v>
      </c>
      <c r="I2500" s="950" t="s">
        <v>1562</v>
      </c>
    </row>
    <row r="2501" spans="8:9" ht="12.5">
      <c r="H2501" s="958">
        <v>6752</v>
      </c>
      <c r="I2501" s="950" t="s">
        <v>1562</v>
      </c>
    </row>
    <row r="2502" spans="8:9" ht="12.5">
      <c r="H2502" s="958">
        <v>6753</v>
      </c>
      <c r="I2502" s="950" t="s">
        <v>1562</v>
      </c>
    </row>
    <row r="2503" spans="8:9" ht="12.5">
      <c r="H2503" s="958">
        <v>6754</v>
      </c>
      <c r="I2503" s="950" t="s">
        <v>1562</v>
      </c>
    </row>
    <row r="2504" spans="8:9" ht="12.5">
      <c r="H2504" s="958">
        <v>6755</v>
      </c>
      <c r="I2504" s="950" t="s">
        <v>1562</v>
      </c>
    </row>
    <row r="2505" spans="8:9" ht="12.5">
      <c r="H2505" s="958">
        <v>6756</v>
      </c>
      <c r="I2505" s="950" t="s">
        <v>1562</v>
      </c>
    </row>
    <row r="2506" spans="8:9" ht="12.5">
      <c r="H2506" s="958">
        <v>6757</v>
      </c>
      <c r="I2506" s="950" t="s">
        <v>1562</v>
      </c>
    </row>
    <row r="2507" spans="8:9" ht="12.5">
      <c r="H2507" s="958">
        <v>6758</v>
      </c>
      <c r="I2507" s="950" t="s">
        <v>1562</v>
      </c>
    </row>
    <row r="2508" spans="8:9" ht="12.5">
      <c r="H2508" s="958">
        <v>6759</v>
      </c>
      <c r="I2508" s="950" t="s">
        <v>1562</v>
      </c>
    </row>
    <row r="2509" spans="8:9" ht="12.5">
      <c r="H2509" s="958">
        <v>6762</v>
      </c>
      <c r="I2509" s="950" t="s">
        <v>1562</v>
      </c>
    </row>
    <row r="2510" spans="8:9" ht="12.5">
      <c r="H2510" s="958">
        <v>6763</v>
      </c>
      <c r="I2510" s="950" t="s">
        <v>1562</v>
      </c>
    </row>
    <row r="2511" spans="8:9" ht="12.5">
      <c r="H2511" s="958">
        <v>6770</v>
      </c>
      <c r="I2511" s="950" t="s">
        <v>1562</v>
      </c>
    </row>
    <row r="2512" spans="8:9" ht="12.5">
      <c r="H2512" s="958">
        <v>6776</v>
      </c>
      <c r="I2512" s="950" t="s">
        <v>1562</v>
      </c>
    </row>
    <row r="2513" spans="8:9" ht="12.5">
      <c r="H2513" s="958">
        <v>6777</v>
      </c>
      <c r="I2513" s="950" t="s">
        <v>1562</v>
      </c>
    </row>
    <row r="2514" spans="8:9" ht="12.5">
      <c r="H2514" s="958">
        <v>6778</v>
      </c>
      <c r="I2514" s="950" t="s">
        <v>1562</v>
      </c>
    </row>
    <row r="2515" spans="8:9" ht="12.5">
      <c r="H2515" s="958">
        <v>6779</v>
      </c>
      <c r="I2515" s="950" t="s">
        <v>1562</v>
      </c>
    </row>
    <row r="2516" spans="8:9" ht="12.5">
      <c r="H2516" s="958">
        <v>6781</v>
      </c>
      <c r="I2516" s="950" t="s">
        <v>1562</v>
      </c>
    </row>
    <row r="2517" spans="8:9" ht="12.5">
      <c r="H2517" s="958">
        <v>6782</v>
      </c>
      <c r="I2517" s="950" t="s">
        <v>1562</v>
      </c>
    </row>
    <row r="2518" spans="8:9" ht="12.5">
      <c r="H2518" s="958">
        <v>6783</v>
      </c>
      <c r="I2518" s="950" t="s">
        <v>1562</v>
      </c>
    </row>
    <row r="2519" spans="8:9" ht="12.5">
      <c r="H2519" s="958">
        <v>6784</v>
      </c>
      <c r="I2519" s="950" t="s">
        <v>1562</v>
      </c>
    </row>
    <row r="2520" spans="8:9" ht="12.5">
      <c r="H2520" s="958">
        <v>6785</v>
      </c>
      <c r="I2520" s="950" t="s">
        <v>1562</v>
      </c>
    </row>
    <row r="2521" spans="8:9" ht="12.5">
      <c r="H2521" s="958">
        <v>6786</v>
      </c>
      <c r="I2521" s="950" t="s">
        <v>1562</v>
      </c>
    </row>
    <row r="2522" spans="8:9" ht="12.5">
      <c r="H2522" s="958">
        <v>6787</v>
      </c>
      <c r="I2522" s="950" t="s">
        <v>1562</v>
      </c>
    </row>
    <row r="2523" spans="8:9" ht="12.5">
      <c r="H2523" s="958">
        <v>6790</v>
      </c>
      <c r="I2523" s="950" t="s">
        <v>1562</v>
      </c>
    </row>
    <row r="2524" spans="8:9" ht="12.5">
      <c r="H2524" s="958">
        <v>6791</v>
      </c>
      <c r="I2524" s="950" t="s">
        <v>1562</v>
      </c>
    </row>
    <row r="2525" spans="8:9" ht="12.5">
      <c r="H2525" s="958">
        <v>6792</v>
      </c>
      <c r="I2525" s="950" t="s">
        <v>1562</v>
      </c>
    </row>
    <row r="2526" spans="8:9" ht="12.5">
      <c r="H2526" s="958">
        <v>6793</v>
      </c>
      <c r="I2526" s="950" t="s">
        <v>1562</v>
      </c>
    </row>
    <row r="2527" spans="8:9" ht="12.5">
      <c r="H2527" s="958">
        <v>6794</v>
      </c>
      <c r="I2527" s="950" t="s">
        <v>1562</v>
      </c>
    </row>
    <row r="2528" spans="8:9" ht="12.5">
      <c r="H2528" s="958">
        <v>6795</v>
      </c>
      <c r="I2528" s="950" t="s">
        <v>1562</v>
      </c>
    </row>
    <row r="2529" spans="8:9" ht="12.5">
      <c r="H2529" s="958">
        <v>6796</v>
      </c>
      <c r="I2529" s="950" t="s">
        <v>1562</v>
      </c>
    </row>
    <row r="2530" spans="8:9" ht="12.5">
      <c r="H2530" s="958">
        <v>6798</v>
      </c>
      <c r="I2530" s="950" t="s">
        <v>1562</v>
      </c>
    </row>
    <row r="2531" spans="8:9" ht="12.5">
      <c r="H2531" s="958">
        <v>6801</v>
      </c>
      <c r="I2531" s="950" t="s">
        <v>1562</v>
      </c>
    </row>
    <row r="2532" spans="8:9" ht="12.5">
      <c r="H2532" s="958">
        <v>6804</v>
      </c>
      <c r="I2532" s="950" t="s">
        <v>1562</v>
      </c>
    </row>
    <row r="2533" spans="8:9" ht="12.5">
      <c r="H2533" s="958">
        <v>6807</v>
      </c>
      <c r="I2533" s="950" t="s">
        <v>1562</v>
      </c>
    </row>
    <row r="2534" spans="8:9" ht="12.5">
      <c r="H2534" s="958">
        <v>6810</v>
      </c>
      <c r="I2534" s="950" t="s">
        <v>1562</v>
      </c>
    </row>
    <row r="2535" spans="8:9" ht="12.5">
      <c r="H2535" s="958">
        <v>6811</v>
      </c>
      <c r="I2535" s="950" t="s">
        <v>1562</v>
      </c>
    </row>
    <row r="2536" spans="8:9" ht="12.5">
      <c r="H2536" s="958">
        <v>6812</v>
      </c>
      <c r="I2536" s="950" t="s">
        <v>1562</v>
      </c>
    </row>
    <row r="2537" spans="8:9" ht="12.5">
      <c r="H2537" s="958">
        <v>6813</v>
      </c>
      <c r="I2537" s="950" t="s">
        <v>1562</v>
      </c>
    </row>
    <row r="2538" spans="8:9" ht="12.5">
      <c r="H2538" s="958">
        <v>6814</v>
      </c>
      <c r="I2538" s="950" t="s">
        <v>1562</v>
      </c>
    </row>
    <row r="2539" spans="8:9" ht="12.5">
      <c r="H2539" s="958">
        <v>6816</v>
      </c>
      <c r="I2539" s="950" t="s">
        <v>1562</v>
      </c>
    </row>
    <row r="2540" spans="8:9" ht="12.5">
      <c r="H2540" s="958">
        <v>6817</v>
      </c>
      <c r="I2540" s="950" t="s">
        <v>1562</v>
      </c>
    </row>
    <row r="2541" spans="8:9" ht="12.5">
      <c r="H2541" s="958">
        <v>6820</v>
      </c>
      <c r="I2541" s="950" t="s">
        <v>1562</v>
      </c>
    </row>
    <row r="2542" spans="8:9" ht="12.5">
      <c r="H2542" s="958">
        <v>6824</v>
      </c>
      <c r="I2542" s="950" t="s">
        <v>1562</v>
      </c>
    </row>
    <row r="2543" spans="8:9" ht="12.5">
      <c r="H2543" s="958">
        <v>6825</v>
      </c>
      <c r="I2543" s="950" t="s">
        <v>1562</v>
      </c>
    </row>
    <row r="2544" spans="8:9" ht="12.5">
      <c r="H2544" s="958">
        <v>6828</v>
      </c>
      <c r="I2544" s="950" t="s">
        <v>1562</v>
      </c>
    </row>
    <row r="2545" spans="8:9" ht="12.5">
      <c r="H2545" s="958">
        <v>6829</v>
      </c>
      <c r="I2545" s="950" t="s">
        <v>1562</v>
      </c>
    </row>
    <row r="2546" spans="8:9" ht="12.5">
      <c r="H2546" s="958">
        <v>6830</v>
      </c>
      <c r="I2546" s="950" t="s">
        <v>1562</v>
      </c>
    </row>
    <row r="2547" spans="8:9" ht="12.5">
      <c r="H2547" s="958">
        <v>6831</v>
      </c>
      <c r="I2547" s="950" t="s">
        <v>1562</v>
      </c>
    </row>
    <row r="2548" spans="8:9" ht="12.5">
      <c r="H2548" s="958">
        <v>6836</v>
      </c>
      <c r="I2548" s="950" t="s">
        <v>1562</v>
      </c>
    </row>
    <row r="2549" spans="8:9" ht="12.5">
      <c r="H2549" s="958">
        <v>6838</v>
      </c>
      <c r="I2549" s="950" t="s">
        <v>1562</v>
      </c>
    </row>
    <row r="2550" spans="8:9" ht="12.5">
      <c r="H2550" s="958">
        <v>6840</v>
      </c>
      <c r="I2550" s="950" t="s">
        <v>1562</v>
      </c>
    </row>
    <row r="2551" spans="8:9" ht="12.5">
      <c r="H2551" s="958">
        <v>6850</v>
      </c>
      <c r="I2551" s="950" t="s">
        <v>1562</v>
      </c>
    </row>
    <row r="2552" spans="8:9" ht="12.5">
      <c r="H2552" s="958">
        <v>6851</v>
      </c>
      <c r="I2552" s="950" t="s">
        <v>1562</v>
      </c>
    </row>
    <row r="2553" spans="8:9" ht="12.5">
      <c r="H2553" s="958">
        <v>6852</v>
      </c>
      <c r="I2553" s="950" t="s">
        <v>1562</v>
      </c>
    </row>
    <row r="2554" spans="8:9" ht="12.5">
      <c r="H2554" s="958">
        <v>6853</v>
      </c>
      <c r="I2554" s="950" t="s">
        <v>1562</v>
      </c>
    </row>
    <row r="2555" spans="8:9" ht="12.5">
      <c r="H2555" s="958">
        <v>6854</v>
      </c>
      <c r="I2555" s="950" t="s">
        <v>1562</v>
      </c>
    </row>
    <row r="2556" spans="8:9" ht="12.5">
      <c r="H2556" s="958">
        <v>6855</v>
      </c>
      <c r="I2556" s="950" t="s">
        <v>1562</v>
      </c>
    </row>
    <row r="2557" spans="8:9" ht="12.5">
      <c r="H2557" s="958">
        <v>6856</v>
      </c>
      <c r="I2557" s="950" t="s">
        <v>1562</v>
      </c>
    </row>
    <row r="2558" spans="8:9" ht="12.5">
      <c r="H2558" s="958">
        <v>6857</v>
      </c>
      <c r="I2558" s="950" t="s">
        <v>1562</v>
      </c>
    </row>
    <row r="2559" spans="8:9" ht="12.5">
      <c r="H2559" s="958">
        <v>6858</v>
      </c>
      <c r="I2559" s="950" t="s">
        <v>1562</v>
      </c>
    </row>
    <row r="2560" spans="8:9" ht="12.5">
      <c r="H2560" s="958">
        <v>6859</v>
      </c>
      <c r="I2560" s="950" t="s">
        <v>1562</v>
      </c>
    </row>
    <row r="2561" spans="8:9" ht="12.5">
      <c r="H2561" s="958">
        <v>6860</v>
      </c>
      <c r="I2561" s="950" t="s">
        <v>1562</v>
      </c>
    </row>
    <row r="2562" spans="8:9" ht="12.5">
      <c r="H2562" s="958">
        <v>6870</v>
      </c>
      <c r="I2562" s="950" t="s">
        <v>1562</v>
      </c>
    </row>
    <row r="2563" spans="8:9" ht="12.5">
      <c r="H2563" s="958">
        <v>6875</v>
      </c>
      <c r="I2563" s="950" t="s">
        <v>1562</v>
      </c>
    </row>
    <row r="2564" spans="8:9" ht="12.5">
      <c r="H2564" s="958">
        <v>6876</v>
      </c>
      <c r="I2564" s="950" t="s">
        <v>1562</v>
      </c>
    </row>
    <row r="2565" spans="8:9" ht="12.5">
      <c r="H2565" s="958">
        <v>6877</v>
      </c>
      <c r="I2565" s="950" t="s">
        <v>1562</v>
      </c>
    </row>
    <row r="2566" spans="8:9" ht="12.5">
      <c r="H2566" s="958">
        <v>6878</v>
      </c>
      <c r="I2566" s="950" t="s">
        <v>1562</v>
      </c>
    </row>
    <row r="2567" spans="8:9" ht="12.5">
      <c r="H2567" s="958">
        <v>6879</v>
      </c>
      <c r="I2567" s="950" t="s">
        <v>1562</v>
      </c>
    </row>
    <row r="2568" spans="8:9" ht="12.5">
      <c r="H2568" s="958">
        <v>6880</v>
      </c>
      <c r="I2568" s="950" t="s">
        <v>1562</v>
      </c>
    </row>
    <row r="2569" spans="8:9" ht="12.5">
      <c r="H2569" s="958">
        <v>6881</v>
      </c>
      <c r="I2569" s="950" t="s">
        <v>1562</v>
      </c>
    </row>
    <row r="2570" spans="8:9" ht="12.5">
      <c r="H2570" s="958">
        <v>6883</v>
      </c>
      <c r="I2570" s="950" t="s">
        <v>1562</v>
      </c>
    </row>
    <row r="2571" spans="8:9" ht="12.5">
      <c r="H2571" s="958">
        <v>6888</v>
      </c>
      <c r="I2571" s="950" t="s">
        <v>1562</v>
      </c>
    </row>
    <row r="2572" spans="8:9" ht="12.5">
      <c r="H2572" s="958">
        <v>6889</v>
      </c>
      <c r="I2572" s="950" t="s">
        <v>1562</v>
      </c>
    </row>
    <row r="2573" spans="8:9" ht="12.5">
      <c r="H2573" s="958">
        <v>6890</v>
      </c>
      <c r="I2573" s="950" t="s">
        <v>1562</v>
      </c>
    </row>
    <row r="2574" spans="8:9" ht="12.5">
      <c r="H2574" s="958">
        <v>6896</v>
      </c>
      <c r="I2574" s="950" t="s">
        <v>1562</v>
      </c>
    </row>
    <row r="2575" spans="8:9" ht="12.5">
      <c r="H2575" s="958">
        <v>6897</v>
      </c>
      <c r="I2575" s="950" t="s">
        <v>1562</v>
      </c>
    </row>
    <row r="2576" spans="8:9" ht="12.5">
      <c r="H2576" s="958">
        <v>6901</v>
      </c>
      <c r="I2576" s="950" t="s">
        <v>1562</v>
      </c>
    </row>
    <row r="2577" spans="8:9" ht="12.5">
      <c r="H2577" s="958">
        <v>6902</v>
      </c>
      <c r="I2577" s="950" t="s">
        <v>1562</v>
      </c>
    </row>
    <row r="2578" spans="8:9" ht="12.5">
      <c r="H2578" s="958">
        <v>6903</v>
      </c>
      <c r="I2578" s="950" t="s">
        <v>1562</v>
      </c>
    </row>
    <row r="2579" spans="8:9" ht="12.5">
      <c r="H2579" s="958">
        <v>6904</v>
      </c>
      <c r="I2579" s="950" t="s">
        <v>1562</v>
      </c>
    </row>
    <row r="2580" spans="8:9" ht="12.5">
      <c r="H2580" s="958">
        <v>6905</v>
      </c>
      <c r="I2580" s="950" t="s">
        <v>1562</v>
      </c>
    </row>
    <row r="2581" spans="8:9" ht="12.5">
      <c r="H2581" s="958">
        <v>6906</v>
      </c>
      <c r="I2581" s="950" t="s">
        <v>1562</v>
      </c>
    </row>
    <row r="2582" spans="8:9" ht="12.5">
      <c r="H2582" s="958">
        <v>6907</v>
      </c>
      <c r="I2582" s="950" t="s">
        <v>1562</v>
      </c>
    </row>
    <row r="2583" spans="8:9" ht="12.5">
      <c r="H2583" s="958">
        <v>6910</v>
      </c>
      <c r="I2583" s="950" t="s">
        <v>1562</v>
      </c>
    </row>
    <row r="2584" spans="8:9" ht="12.5">
      <c r="H2584" s="958">
        <v>6911</v>
      </c>
      <c r="I2584" s="950" t="s">
        <v>1562</v>
      </c>
    </row>
    <row r="2585" spans="8:9" ht="12.5">
      <c r="H2585" s="958">
        <v>6912</v>
      </c>
      <c r="I2585" s="950" t="s">
        <v>1562</v>
      </c>
    </row>
    <row r="2586" spans="8:9" ht="12.5">
      <c r="H2586" s="958">
        <v>6913</v>
      </c>
      <c r="I2586" s="950" t="s">
        <v>1562</v>
      </c>
    </row>
    <row r="2587" spans="8:9" ht="12.5">
      <c r="H2587" s="958">
        <v>6914</v>
      </c>
      <c r="I2587" s="950" t="s">
        <v>1562</v>
      </c>
    </row>
    <row r="2588" spans="8:9" ht="12.5">
      <c r="H2588" s="958">
        <v>6920</v>
      </c>
      <c r="I2588" s="950" t="s">
        <v>1562</v>
      </c>
    </row>
    <row r="2589" spans="8:9" ht="12.5">
      <c r="H2589" s="958">
        <v>6921</v>
      </c>
      <c r="I2589" s="950" t="s">
        <v>1562</v>
      </c>
    </row>
    <row r="2590" spans="8:9" ht="12.5">
      <c r="H2590" s="958">
        <v>6922</v>
      </c>
      <c r="I2590" s="950" t="s">
        <v>1562</v>
      </c>
    </row>
    <row r="2591" spans="8:9" ht="12.5">
      <c r="H2591" s="958">
        <v>6925</v>
      </c>
      <c r="I2591" s="950" t="s">
        <v>1562</v>
      </c>
    </row>
    <row r="2592" spans="8:9" ht="12.5">
      <c r="H2592" s="958">
        <v>6926</v>
      </c>
      <c r="I2592" s="950" t="s">
        <v>1562</v>
      </c>
    </row>
    <row r="2593" spans="8:9" ht="12.5">
      <c r="H2593" s="958">
        <v>6927</v>
      </c>
      <c r="I2593" s="950" t="s">
        <v>1562</v>
      </c>
    </row>
    <row r="2594" spans="8:9" ht="12.5">
      <c r="H2594" s="958">
        <v>6928</v>
      </c>
      <c r="I2594" s="950" t="s">
        <v>1562</v>
      </c>
    </row>
    <row r="2595" spans="8:9" ht="12.5">
      <c r="H2595" s="958">
        <v>7001</v>
      </c>
      <c r="I2595" s="950" t="s">
        <v>1563</v>
      </c>
    </row>
    <row r="2596" spans="8:9" ht="12.5">
      <c r="H2596" s="958">
        <v>7002</v>
      </c>
      <c r="I2596" s="950" t="s">
        <v>1563</v>
      </c>
    </row>
    <row r="2597" spans="8:9" ht="12.5">
      <c r="H2597" s="958">
        <v>7003</v>
      </c>
      <c r="I2597" s="950" t="s">
        <v>1563</v>
      </c>
    </row>
    <row r="2598" spans="8:9" ht="12.5">
      <c r="H2598" s="958">
        <v>7004</v>
      </c>
      <c r="I2598" s="950" t="s">
        <v>1563</v>
      </c>
    </row>
    <row r="2599" spans="8:9" ht="12.5">
      <c r="H2599" s="958">
        <v>7005</v>
      </c>
      <c r="I2599" s="950" t="s">
        <v>1563</v>
      </c>
    </row>
    <row r="2600" spans="8:9" ht="12.5">
      <c r="H2600" s="958">
        <v>7006</v>
      </c>
      <c r="I2600" s="950" t="s">
        <v>1563</v>
      </c>
    </row>
    <row r="2601" spans="8:9" ht="12.5">
      <c r="H2601" s="958">
        <v>7007</v>
      </c>
      <c r="I2601" s="950" t="s">
        <v>1563</v>
      </c>
    </row>
    <row r="2602" spans="8:9" ht="12.5">
      <c r="H2602" s="958">
        <v>7008</v>
      </c>
      <c r="I2602" s="950" t="s">
        <v>1563</v>
      </c>
    </row>
    <row r="2603" spans="8:9" ht="12.5">
      <c r="H2603" s="958">
        <v>7009</v>
      </c>
      <c r="I2603" s="950" t="s">
        <v>1563</v>
      </c>
    </row>
    <row r="2604" spans="8:9" ht="12.5">
      <c r="H2604" s="958">
        <v>7010</v>
      </c>
      <c r="I2604" s="950" t="s">
        <v>1563</v>
      </c>
    </row>
    <row r="2605" spans="8:9" ht="12.5">
      <c r="H2605" s="958">
        <v>7011</v>
      </c>
      <c r="I2605" s="950" t="s">
        <v>1563</v>
      </c>
    </row>
    <row r="2606" spans="8:9" ht="12.5">
      <c r="H2606" s="958">
        <v>7012</v>
      </c>
      <c r="I2606" s="950" t="s">
        <v>1563</v>
      </c>
    </row>
    <row r="2607" spans="8:9" ht="12.5">
      <c r="H2607" s="958">
        <v>7013</v>
      </c>
      <c r="I2607" s="950" t="s">
        <v>1563</v>
      </c>
    </row>
    <row r="2608" spans="8:9" ht="12.5">
      <c r="H2608" s="958">
        <v>7014</v>
      </c>
      <c r="I2608" s="950" t="s">
        <v>1563</v>
      </c>
    </row>
    <row r="2609" spans="8:9" ht="12.5">
      <c r="H2609" s="958">
        <v>7015</v>
      </c>
      <c r="I2609" s="950" t="s">
        <v>1563</v>
      </c>
    </row>
    <row r="2610" spans="8:9" ht="12.5">
      <c r="H2610" s="958">
        <v>7016</v>
      </c>
      <c r="I2610" s="950" t="s">
        <v>1563</v>
      </c>
    </row>
    <row r="2611" spans="8:9" ht="12.5">
      <c r="H2611" s="958">
        <v>7017</v>
      </c>
      <c r="I2611" s="950" t="s">
        <v>1563</v>
      </c>
    </row>
    <row r="2612" spans="8:9" ht="12.5">
      <c r="H2612" s="958">
        <v>7018</v>
      </c>
      <c r="I2612" s="950" t="s">
        <v>1563</v>
      </c>
    </row>
    <row r="2613" spans="8:9" ht="12.5">
      <c r="H2613" s="958">
        <v>7019</v>
      </c>
      <c r="I2613" s="950" t="s">
        <v>1563</v>
      </c>
    </row>
    <row r="2614" spans="8:9" ht="12.5">
      <c r="H2614" s="958">
        <v>7020</v>
      </c>
      <c r="I2614" s="950" t="s">
        <v>1563</v>
      </c>
    </row>
    <row r="2615" spans="8:9" ht="12.5">
      <c r="H2615" s="958">
        <v>7021</v>
      </c>
      <c r="I2615" s="950" t="s">
        <v>1563</v>
      </c>
    </row>
    <row r="2616" spans="8:9" ht="12.5">
      <c r="H2616" s="958">
        <v>7022</v>
      </c>
      <c r="I2616" s="950" t="s">
        <v>1563</v>
      </c>
    </row>
    <row r="2617" spans="8:9" ht="12.5">
      <c r="H2617" s="958">
        <v>7023</v>
      </c>
      <c r="I2617" s="950" t="s">
        <v>1563</v>
      </c>
    </row>
    <row r="2618" spans="8:9" ht="12.5">
      <c r="H2618" s="958">
        <v>7024</v>
      </c>
      <c r="I2618" s="950" t="s">
        <v>1563</v>
      </c>
    </row>
    <row r="2619" spans="8:9" ht="12.5">
      <c r="H2619" s="958">
        <v>7026</v>
      </c>
      <c r="I2619" s="950" t="s">
        <v>1563</v>
      </c>
    </row>
    <row r="2620" spans="8:9" ht="12.5">
      <c r="H2620" s="958">
        <v>7027</v>
      </c>
      <c r="I2620" s="950" t="s">
        <v>1563</v>
      </c>
    </row>
    <row r="2621" spans="8:9" ht="12.5">
      <c r="H2621" s="958">
        <v>7028</v>
      </c>
      <c r="I2621" s="950" t="s">
        <v>1563</v>
      </c>
    </row>
    <row r="2622" spans="8:9" ht="12.5">
      <c r="H2622" s="958">
        <v>7029</v>
      </c>
      <c r="I2622" s="950" t="s">
        <v>1563</v>
      </c>
    </row>
    <row r="2623" spans="8:9" ht="12.5">
      <c r="H2623" s="958">
        <v>7030</v>
      </c>
      <c r="I2623" s="950" t="s">
        <v>1563</v>
      </c>
    </row>
    <row r="2624" spans="8:9" ht="12.5">
      <c r="H2624" s="958">
        <v>7031</v>
      </c>
      <c r="I2624" s="950" t="s">
        <v>1563</v>
      </c>
    </row>
    <row r="2625" spans="8:9" ht="12.5">
      <c r="H2625" s="958">
        <v>7032</v>
      </c>
      <c r="I2625" s="950" t="s">
        <v>1563</v>
      </c>
    </row>
    <row r="2626" spans="8:9" ht="12.5">
      <c r="H2626" s="958">
        <v>7033</v>
      </c>
      <c r="I2626" s="950" t="s">
        <v>1563</v>
      </c>
    </row>
    <row r="2627" spans="8:9" ht="12.5">
      <c r="H2627" s="958">
        <v>7034</v>
      </c>
      <c r="I2627" s="950" t="s">
        <v>1563</v>
      </c>
    </row>
    <row r="2628" spans="8:9" ht="12.5">
      <c r="H2628" s="958">
        <v>7035</v>
      </c>
      <c r="I2628" s="950" t="s">
        <v>1563</v>
      </c>
    </row>
    <row r="2629" spans="8:9" ht="12.5">
      <c r="H2629" s="958">
        <v>7036</v>
      </c>
      <c r="I2629" s="950" t="s">
        <v>1563</v>
      </c>
    </row>
    <row r="2630" spans="8:9" ht="12.5">
      <c r="H2630" s="958">
        <v>7039</v>
      </c>
      <c r="I2630" s="950" t="s">
        <v>1563</v>
      </c>
    </row>
    <row r="2631" spans="8:9" ht="12.5">
      <c r="H2631" s="958">
        <v>7040</v>
      </c>
      <c r="I2631" s="950" t="s">
        <v>1563</v>
      </c>
    </row>
    <row r="2632" spans="8:9" ht="12.5">
      <c r="H2632" s="958">
        <v>7041</v>
      </c>
      <c r="I2632" s="950" t="s">
        <v>1563</v>
      </c>
    </row>
    <row r="2633" spans="8:9" ht="12.5">
      <c r="H2633" s="958">
        <v>7042</v>
      </c>
      <c r="I2633" s="950" t="s">
        <v>1563</v>
      </c>
    </row>
    <row r="2634" spans="8:9" ht="12.5">
      <c r="H2634" s="958">
        <v>7043</v>
      </c>
      <c r="I2634" s="950" t="s">
        <v>1563</v>
      </c>
    </row>
    <row r="2635" spans="8:9" ht="12.5">
      <c r="H2635" s="958">
        <v>7044</v>
      </c>
      <c r="I2635" s="950" t="s">
        <v>1563</v>
      </c>
    </row>
    <row r="2636" spans="8:9" ht="12.5">
      <c r="H2636" s="958">
        <v>7045</v>
      </c>
      <c r="I2636" s="950" t="s">
        <v>1563</v>
      </c>
    </row>
    <row r="2637" spans="8:9" ht="12.5">
      <c r="H2637" s="958">
        <v>7046</v>
      </c>
      <c r="I2637" s="950" t="s">
        <v>1563</v>
      </c>
    </row>
    <row r="2638" spans="8:9" ht="12.5">
      <c r="H2638" s="958">
        <v>7047</v>
      </c>
      <c r="I2638" s="950" t="s">
        <v>1563</v>
      </c>
    </row>
    <row r="2639" spans="8:9" ht="12.5">
      <c r="H2639" s="958">
        <v>7050</v>
      </c>
      <c r="I2639" s="950" t="s">
        <v>1563</v>
      </c>
    </row>
    <row r="2640" spans="8:9" ht="12.5">
      <c r="H2640" s="958">
        <v>7051</v>
      </c>
      <c r="I2640" s="950" t="s">
        <v>1563</v>
      </c>
    </row>
    <row r="2641" spans="8:9" ht="12.5">
      <c r="H2641" s="958">
        <v>7052</v>
      </c>
      <c r="I2641" s="950" t="s">
        <v>1563</v>
      </c>
    </row>
    <row r="2642" spans="8:9" ht="12.5">
      <c r="H2642" s="958">
        <v>7054</v>
      </c>
      <c r="I2642" s="950" t="s">
        <v>1563</v>
      </c>
    </row>
    <row r="2643" spans="8:9" ht="12.5">
      <c r="H2643" s="958">
        <v>7055</v>
      </c>
      <c r="I2643" s="950" t="s">
        <v>1563</v>
      </c>
    </row>
    <row r="2644" spans="8:9" ht="12.5">
      <c r="H2644" s="958">
        <v>7057</v>
      </c>
      <c r="I2644" s="950" t="s">
        <v>1563</v>
      </c>
    </row>
    <row r="2645" spans="8:9" ht="12.5">
      <c r="H2645" s="958">
        <v>7058</v>
      </c>
      <c r="I2645" s="950" t="s">
        <v>1563</v>
      </c>
    </row>
    <row r="2646" spans="8:9" ht="12.5">
      <c r="H2646" s="958">
        <v>7059</v>
      </c>
      <c r="I2646" s="950" t="s">
        <v>1563</v>
      </c>
    </row>
    <row r="2647" spans="8:9" ht="12.5">
      <c r="H2647" s="958">
        <v>7060</v>
      </c>
      <c r="I2647" s="950" t="s">
        <v>1563</v>
      </c>
    </row>
    <row r="2648" spans="8:9" ht="12.5">
      <c r="H2648" s="958">
        <v>7061</v>
      </c>
      <c r="I2648" s="950" t="s">
        <v>1563</v>
      </c>
    </row>
    <row r="2649" spans="8:9" ht="12.5">
      <c r="H2649" s="958">
        <v>7062</v>
      </c>
      <c r="I2649" s="950" t="s">
        <v>1563</v>
      </c>
    </row>
    <row r="2650" spans="8:9" ht="12.5">
      <c r="H2650" s="958">
        <v>7063</v>
      </c>
      <c r="I2650" s="950" t="s">
        <v>1563</v>
      </c>
    </row>
    <row r="2651" spans="8:9" ht="12.5">
      <c r="H2651" s="958">
        <v>7064</v>
      </c>
      <c r="I2651" s="950" t="s">
        <v>1563</v>
      </c>
    </row>
    <row r="2652" spans="8:9" ht="12.5">
      <c r="H2652" s="958">
        <v>7065</v>
      </c>
      <c r="I2652" s="950" t="s">
        <v>1563</v>
      </c>
    </row>
    <row r="2653" spans="8:9" ht="12.5">
      <c r="H2653" s="958">
        <v>7066</v>
      </c>
      <c r="I2653" s="950" t="s">
        <v>1563</v>
      </c>
    </row>
    <row r="2654" spans="8:9" ht="12.5">
      <c r="H2654" s="958">
        <v>7067</v>
      </c>
      <c r="I2654" s="950" t="s">
        <v>1563</v>
      </c>
    </row>
    <row r="2655" spans="8:9" ht="12.5">
      <c r="H2655" s="958">
        <v>7068</v>
      </c>
      <c r="I2655" s="950" t="s">
        <v>1563</v>
      </c>
    </row>
    <row r="2656" spans="8:9" ht="12.5">
      <c r="H2656" s="958">
        <v>7069</v>
      </c>
      <c r="I2656" s="950" t="s">
        <v>1563</v>
      </c>
    </row>
    <row r="2657" spans="8:9" ht="12.5">
      <c r="H2657" s="958">
        <v>7070</v>
      </c>
      <c r="I2657" s="950" t="s">
        <v>1563</v>
      </c>
    </row>
    <row r="2658" spans="8:9" ht="12.5">
      <c r="H2658" s="958">
        <v>7071</v>
      </c>
      <c r="I2658" s="950" t="s">
        <v>1563</v>
      </c>
    </row>
    <row r="2659" spans="8:9" ht="12.5">
      <c r="H2659" s="958">
        <v>7072</v>
      </c>
      <c r="I2659" s="950" t="s">
        <v>1563</v>
      </c>
    </row>
    <row r="2660" spans="8:9" ht="12.5">
      <c r="H2660" s="958">
        <v>7073</v>
      </c>
      <c r="I2660" s="950" t="s">
        <v>1563</v>
      </c>
    </row>
    <row r="2661" spans="8:9" ht="12.5">
      <c r="H2661" s="958">
        <v>7074</v>
      </c>
      <c r="I2661" s="950" t="s">
        <v>1563</v>
      </c>
    </row>
    <row r="2662" spans="8:9" ht="12.5">
      <c r="H2662" s="958">
        <v>7075</v>
      </c>
      <c r="I2662" s="950" t="s">
        <v>1563</v>
      </c>
    </row>
    <row r="2663" spans="8:9" ht="12.5">
      <c r="H2663" s="958">
        <v>7076</v>
      </c>
      <c r="I2663" s="950" t="s">
        <v>1563</v>
      </c>
    </row>
    <row r="2664" spans="8:9" ht="12.5">
      <c r="H2664" s="958">
        <v>7077</v>
      </c>
      <c r="I2664" s="950" t="s">
        <v>1563</v>
      </c>
    </row>
    <row r="2665" spans="8:9" ht="12.5">
      <c r="H2665" s="958">
        <v>7078</v>
      </c>
      <c r="I2665" s="950" t="s">
        <v>1563</v>
      </c>
    </row>
    <row r="2666" spans="8:9" ht="12.5">
      <c r="H2666" s="958">
        <v>7079</v>
      </c>
      <c r="I2666" s="950" t="s">
        <v>1563</v>
      </c>
    </row>
    <row r="2667" spans="8:9" ht="12.5">
      <c r="H2667" s="958">
        <v>7080</v>
      </c>
      <c r="I2667" s="950" t="s">
        <v>1563</v>
      </c>
    </row>
    <row r="2668" spans="8:9" ht="12.5">
      <c r="H2668" s="958">
        <v>7081</v>
      </c>
      <c r="I2668" s="950" t="s">
        <v>1563</v>
      </c>
    </row>
    <row r="2669" spans="8:9" ht="12.5">
      <c r="H2669" s="958">
        <v>7082</v>
      </c>
      <c r="I2669" s="950" t="s">
        <v>1563</v>
      </c>
    </row>
    <row r="2670" spans="8:9" ht="12.5">
      <c r="H2670" s="958">
        <v>7083</v>
      </c>
      <c r="I2670" s="950" t="s">
        <v>1563</v>
      </c>
    </row>
    <row r="2671" spans="8:9" ht="12.5">
      <c r="H2671" s="958">
        <v>7086</v>
      </c>
      <c r="I2671" s="950" t="s">
        <v>1563</v>
      </c>
    </row>
    <row r="2672" spans="8:9" ht="12.5">
      <c r="H2672" s="958">
        <v>7087</v>
      </c>
      <c r="I2672" s="950" t="s">
        <v>1563</v>
      </c>
    </row>
    <row r="2673" spans="8:9" ht="12.5">
      <c r="H2673" s="958">
        <v>7088</v>
      </c>
      <c r="I2673" s="950" t="s">
        <v>1563</v>
      </c>
    </row>
    <row r="2674" spans="8:9" ht="12.5">
      <c r="H2674" s="958">
        <v>7090</v>
      </c>
      <c r="I2674" s="950" t="s">
        <v>1563</v>
      </c>
    </row>
    <row r="2675" spans="8:9" ht="12.5">
      <c r="H2675" s="958">
        <v>7091</v>
      </c>
      <c r="I2675" s="950" t="s">
        <v>1563</v>
      </c>
    </row>
    <row r="2676" spans="8:9" ht="12.5">
      <c r="H2676" s="958">
        <v>7092</v>
      </c>
      <c r="I2676" s="950" t="s">
        <v>1563</v>
      </c>
    </row>
    <row r="2677" spans="8:9" ht="12.5">
      <c r="H2677" s="958">
        <v>7093</v>
      </c>
      <c r="I2677" s="950" t="s">
        <v>1563</v>
      </c>
    </row>
    <row r="2678" spans="8:9" ht="12.5">
      <c r="H2678" s="958">
        <v>7094</v>
      </c>
      <c r="I2678" s="950" t="s">
        <v>1563</v>
      </c>
    </row>
    <row r="2679" spans="8:9" ht="12.5">
      <c r="H2679" s="958">
        <v>7095</v>
      </c>
      <c r="I2679" s="950" t="s">
        <v>1563</v>
      </c>
    </row>
    <row r="2680" spans="8:9" ht="12.5">
      <c r="H2680" s="958">
        <v>7096</v>
      </c>
      <c r="I2680" s="950" t="s">
        <v>1563</v>
      </c>
    </row>
    <row r="2681" spans="8:9" ht="12.5">
      <c r="H2681" s="958">
        <v>7097</v>
      </c>
      <c r="I2681" s="950" t="s">
        <v>1563</v>
      </c>
    </row>
    <row r="2682" spans="8:9" ht="12.5">
      <c r="H2682" s="958">
        <v>7099</v>
      </c>
      <c r="I2682" s="950" t="s">
        <v>1563</v>
      </c>
    </row>
    <row r="2683" spans="8:9" ht="12.5">
      <c r="H2683" s="958">
        <v>7101</v>
      </c>
      <c r="I2683" s="950" t="s">
        <v>1563</v>
      </c>
    </row>
    <row r="2684" spans="8:9" ht="12.5">
      <c r="H2684" s="958">
        <v>7102</v>
      </c>
      <c r="I2684" s="950" t="s">
        <v>1563</v>
      </c>
    </row>
    <row r="2685" spans="8:9" ht="12.5">
      <c r="H2685" s="958">
        <v>7103</v>
      </c>
      <c r="I2685" s="950" t="s">
        <v>1563</v>
      </c>
    </row>
    <row r="2686" spans="8:9" ht="12.5">
      <c r="H2686" s="958">
        <v>7104</v>
      </c>
      <c r="I2686" s="950" t="s">
        <v>1563</v>
      </c>
    </row>
    <row r="2687" spans="8:9" ht="12.5">
      <c r="H2687" s="958">
        <v>7105</v>
      </c>
      <c r="I2687" s="950" t="s">
        <v>1563</v>
      </c>
    </row>
    <row r="2688" spans="8:9" ht="12.5">
      <c r="H2688" s="958">
        <v>7106</v>
      </c>
      <c r="I2688" s="950" t="s">
        <v>1563</v>
      </c>
    </row>
    <row r="2689" spans="8:9" ht="12.5">
      <c r="H2689" s="958">
        <v>7107</v>
      </c>
      <c r="I2689" s="950" t="s">
        <v>1563</v>
      </c>
    </row>
    <row r="2690" spans="8:9" ht="12.5">
      <c r="H2690" s="958">
        <v>7108</v>
      </c>
      <c r="I2690" s="950" t="s">
        <v>1563</v>
      </c>
    </row>
    <row r="2691" spans="8:9" ht="12.5">
      <c r="H2691" s="958">
        <v>7109</v>
      </c>
      <c r="I2691" s="950" t="s">
        <v>1563</v>
      </c>
    </row>
    <row r="2692" spans="8:9" ht="12.5">
      <c r="H2692" s="958">
        <v>7110</v>
      </c>
      <c r="I2692" s="950" t="s">
        <v>1563</v>
      </c>
    </row>
    <row r="2693" spans="8:9" ht="12.5">
      <c r="H2693" s="958">
        <v>7111</v>
      </c>
      <c r="I2693" s="950" t="s">
        <v>1563</v>
      </c>
    </row>
    <row r="2694" spans="8:9" ht="12.5">
      <c r="H2694" s="958">
        <v>7112</v>
      </c>
      <c r="I2694" s="950" t="s">
        <v>1563</v>
      </c>
    </row>
    <row r="2695" spans="8:9" ht="12.5">
      <c r="H2695" s="958">
        <v>7114</v>
      </c>
      <c r="I2695" s="950" t="s">
        <v>1563</v>
      </c>
    </row>
    <row r="2696" spans="8:9" ht="12.5">
      <c r="H2696" s="958">
        <v>7175</v>
      </c>
      <c r="I2696" s="950" t="s">
        <v>1563</v>
      </c>
    </row>
    <row r="2697" spans="8:9" ht="12.5">
      <c r="H2697" s="958">
        <v>7184</v>
      </c>
      <c r="I2697" s="950" t="s">
        <v>1563</v>
      </c>
    </row>
    <row r="2698" spans="8:9" ht="12.5">
      <c r="H2698" s="958">
        <v>7188</v>
      </c>
      <c r="I2698" s="950" t="s">
        <v>1563</v>
      </c>
    </row>
    <row r="2699" spans="8:9" ht="12.5">
      <c r="H2699" s="958">
        <v>7189</v>
      </c>
      <c r="I2699" s="950" t="s">
        <v>1563</v>
      </c>
    </row>
    <row r="2700" spans="8:9" ht="12.5">
      <c r="H2700" s="958">
        <v>7191</v>
      </c>
      <c r="I2700" s="950" t="s">
        <v>1563</v>
      </c>
    </row>
    <row r="2701" spans="8:9" ht="12.5">
      <c r="H2701" s="958">
        <v>7192</v>
      </c>
      <c r="I2701" s="950" t="s">
        <v>1563</v>
      </c>
    </row>
    <row r="2702" spans="8:9" ht="12.5">
      <c r="H2702" s="958">
        <v>7193</v>
      </c>
      <c r="I2702" s="950" t="s">
        <v>1563</v>
      </c>
    </row>
    <row r="2703" spans="8:9" ht="12.5">
      <c r="H2703" s="958">
        <v>7195</v>
      </c>
      <c r="I2703" s="950" t="s">
        <v>1563</v>
      </c>
    </row>
    <row r="2704" spans="8:9" ht="12.5">
      <c r="H2704" s="958">
        <v>7198</v>
      </c>
      <c r="I2704" s="950" t="s">
        <v>1563</v>
      </c>
    </row>
    <row r="2705" spans="8:9" ht="12.5">
      <c r="H2705" s="958">
        <v>7199</v>
      </c>
      <c r="I2705" s="950" t="s">
        <v>1563</v>
      </c>
    </row>
    <row r="2706" spans="8:9" ht="12.5">
      <c r="H2706" s="958">
        <v>7201</v>
      </c>
      <c r="I2706" s="950" t="s">
        <v>1563</v>
      </c>
    </row>
    <row r="2707" spans="8:9" ht="12.5">
      <c r="H2707" s="958">
        <v>7202</v>
      </c>
      <c r="I2707" s="950" t="s">
        <v>1563</v>
      </c>
    </row>
    <row r="2708" spans="8:9" ht="12.5">
      <c r="H2708" s="958">
        <v>7203</v>
      </c>
      <c r="I2708" s="950" t="s">
        <v>1563</v>
      </c>
    </row>
    <row r="2709" spans="8:9" ht="12.5">
      <c r="H2709" s="958">
        <v>7204</v>
      </c>
      <c r="I2709" s="950" t="s">
        <v>1563</v>
      </c>
    </row>
    <row r="2710" spans="8:9" ht="12.5">
      <c r="H2710" s="958">
        <v>7205</v>
      </c>
      <c r="I2710" s="950" t="s">
        <v>1563</v>
      </c>
    </row>
    <row r="2711" spans="8:9" ht="12.5">
      <c r="H2711" s="958">
        <v>7206</v>
      </c>
      <c r="I2711" s="950" t="s">
        <v>1563</v>
      </c>
    </row>
    <row r="2712" spans="8:9" ht="12.5">
      <c r="H2712" s="958">
        <v>7207</v>
      </c>
      <c r="I2712" s="950" t="s">
        <v>1563</v>
      </c>
    </row>
    <row r="2713" spans="8:9" ht="12.5">
      <c r="H2713" s="958">
        <v>7208</v>
      </c>
      <c r="I2713" s="950" t="s">
        <v>1563</v>
      </c>
    </row>
    <row r="2714" spans="8:9" ht="12.5">
      <c r="H2714" s="958">
        <v>7302</v>
      </c>
      <c r="I2714" s="950" t="s">
        <v>1563</v>
      </c>
    </row>
    <row r="2715" spans="8:9" ht="12.5">
      <c r="H2715" s="958">
        <v>7303</v>
      </c>
      <c r="I2715" s="950" t="s">
        <v>1563</v>
      </c>
    </row>
    <row r="2716" spans="8:9" ht="12.5">
      <c r="H2716" s="958">
        <v>7304</v>
      </c>
      <c r="I2716" s="950" t="s">
        <v>1563</v>
      </c>
    </row>
    <row r="2717" spans="8:9" ht="12.5">
      <c r="H2717" s="958">
        <v>7305</v>
      </c>
      <c r="I2717" s="950" t="s">
        <v>1563</v>
      </c>
    </row>
    <row r="2718" spans="8:9" ht="12.5">
      <c r="H2718" s="958">
        <v>7306</v>
      </c>
      <c r="I2718" s="950" t="s">
        <v>1563</v>
      </c>
    </row>
    <row r="2719" spans="8:9" ht="12.5">
      <c r="H2719" s="958">
        <v>7307</v>
      </c>
      <c r="I2719" s="950" t="s">
        <v>1563</v>
      </c>
    </row>
    <row r="2720" spans="8:9" ht="12.5">
      <c r="H2720" s="958">
        <v>7308</v>
      </c>
      <c r="I2720" s="950" t="s">
        <v>1563</v>
      </c>
    </row>
    <row r="2721" spans="8:9" ht="12.5">
      <c r="H2721" s="958">
        <v>7309</v>
      </c>
      <c r="I2721" s="950" t="s">
        <v>1567</v>
      </c>
    </row>
    <row r="2722" spans="8:9" ht="12.5">
      <c r="H2722" s="958">
        <v>7310</v>
      </c>
      <c r="I2722" s="950" t="s">
        <v>1563</v>
      </c>
    </row>
    <row r="2723" spans="8:9" ht="12.5">
      <c r="H2723" s="958">
        <v>7311</v>
      </c>
      <c r="I2723" s="950" t="s">
        <v>1563</v>
      </c>
    </row>
    <row r="2724" spans="8:9" ht="12.5">
      <c r="H2724" s="958">
        <v>7395</v>
      </c>
      <c r="I2724" s="950" t="s">
        <v>1563</v>
      </c>
    </row>
    <row r="2725" spans="8:9" ht="12.5">
      <c r="H2725" s="958">
        <v>7399</v>
      </c>
      <c r="I2725" s="950" t="s">
        <v>1563</v>
      </c>
    </row>
    <row r="2726" spans="8:9" ht="12.5">
      <c r="H2726" s="958">
        <v>7401</v>
      </c>
      <c r="I2726" s="950" t="s">
        <v>1563</v>
      </c>
    </row>
    <row r="2727" spans="8:9" ht="12.5">
      <c r="H2727" s="958">
        <v>7403</v>
      </c>
      <c r="I2727" s="950" t="s">
        <v>1563</v>
      </c>
    </row>
    <row r="2728" spans="8:9" ht="12.5">
      <c r="H2728" s="958">
        <v>7405</v>
      </c>
      <c r="I2728" s="950" t="s">
        <v>1563</v>
      </c>
    </row>
    <row r="2729" spans="8:9" ht="12.5">
      <c r="H2729" s="958">
        <v>7407</v>
      </c>
      <c r="I2729" s="950" t="s">
        <v>1563</v>
      </c>
    </row>
    <row r="2730" spans="8:9" ht="12.5">
      <c r="H2730" s="958">
        <v>7410</v>
      </c>
      <c r="I2730" s="950" t="s">
        <v>1563</v>
      </c>
    </row>
    <row r="2731" spans="8:9" ht="12.5">
      <c r="H2731" s="958">
        <v>7416</v>
      </c>
      <c r="I2731" s="950" t="s">
        <v>1563</v>
      </c>
    </row>
    <row r="2732" spans="8:9" ht="12.5">
      <c r="H2732" s="958">
        <v>7417</v>
      </c>
      <c r="I2732" s="950" t="s">
        <v>1563</v>
      </c>
    </row>
    <row r="2733" spans="8:9" ht="12.5">
      <c r="H2733" s="958">
        <v>7418</v>
      </c>
      <c r="I2733" s="950" t="s">
        <v>1563</v>
      </c>
    </row>
    <row r="2734" spans="8:9" ht="12.5">
      <c r="H2734" s="958">
        <v>7419</v>
      </c>
      <c r="I2734" s="950" t="s">
        <v>1563</v>
      </c>
    </row>
    <row r="2735" spans="8:9" ht="12.5">
      <c r="H2735" s="958">
        <v>7420</v>
      </c>
      <c r="I2735" s="950" t="s">
        <v>1563</v>
      </c>
    </row>
    <row r="2736" spans="8:9" ht="12.5">
      <c r="H2736" s="958">
        <v>7421</v>
      </c>
      <c r="I2736" s="950" t="s">
        <v>1568</v>
      </c>
    </row>
    <row r="2737" spans="8:9" ht="12.5">
      <c r="H2737" s="958">
        <v>7422</v>
      </c>
      <c r="I2737" s="950" t="s">
        <v>1563</v>
      </c>
    </row>
    <row r="2738" spans="8:9" ht="12.5">
      <c r="H2738" s="958">
        <v>7423</v>
      </c>
      <c r="I2738" s="950" t="s">
        <v>1563</v>
      </c>
    </row>
    <row r="2739" spans="8:9" ht="12.5">
      <c r="H2739" s="958">
        <v>7424</v>
      </c>
      <c r="I2739" s="950" t="s">
        <v>1563</v>
      </c>
    </row>
    <row r="2740" spans="8:9" ht="12.5">
      <c r="H2740" s="958">
        <v>7428</v>
      </c>
      <c r="I2740" s="950" t="s">
        <v>1563</v>
      </c>
    </row>
    <row r="2741" spans="8:9" ht="12.5">
      <c r="H2741" s="958">
        <v>7430</v>
      </c>
      <c r="I2741" s="950" t="s">
        <v>1568</v>
      </c>
    </row>
    <row r="2742" spans="8:9" ht="12.5">
      <c r="H2742" s="958">
        <v>7432</v>
      </c>
      <c r="I2742" s="950" t="s">
        <v>1563</v>
      </c>
    </row>
    <row r="2743" spans="8:9" ht="12.5">
      <c r="H2743" s="958">
        <v>7435</v>
      </c>
      <c r="I2743" s="950" t="s">
        <v>1563</v>
      </c>
    </row>
    <row r="2744" spans="8:9" ht="12.5">
      <c r="H2744" s="958">
        <v>7436</v>
      </c>
      <c r="I2744" s="950" t="s">
        <v>1563</v>
      </c>
    </row>
    <row r="2745" spans="8:9" ht="12.5">
      <c r="H2745" s="958">
        <v>7438</v>
      </c>
      <c r="I2745" s="950" t="s">
        <v>1563</v>
      </c>
    </row>
    <row r="2746" spans="8:9" ht="12.5">
      <c r="H2746" s="958">
        <v>7439</v>
      </c>
      <c r="I2746" s="950" t="s">
        <v>1563</v>
      </c>
    </row>
    <row r="2747" spans="8:9" ht="12.5">
      <c r="H2747" s="958">
        <v>7440</v>
      </c>
      <c r="I2747" s="950" t="s">
        <v>1563</v>
      </c>
    </row>
    <row r="2748" spans="8:9" ht="12.5">
      <c r="H2748" s="958">
        <v>7442</v>
      </c>
      <c r="I2748" s="950" t="s">
        <v>1563</v>
      </c>
    </row>
    <row r="2749" spans="8:9" ht="12.5">
      <c r="H2749" s="958">
        <v>7444</v>
      </c>
      <c r="I2749" s="950" t="s">
        <v>1563</v>
      </c>
    </row>
    <row r="2750" spans="8:9" ht="12.5">
      <c r="H2750" s="958">
        <v>7446</v>
      </c>
      <c r="I2750" s="950" t="s">
        <v>1568</v>
      </c>
    </row>
    <row r="2751" spans="8:9" ht="12.5">
      <c r="H2751" s="958">
        <v>7450</v>
      </c>
      <c r="I2751" s="950" t="s">
        <v>1563</v>
      </c>
    </row>
    <row r="2752" spans="8:9" ht="12.5">
      <c r="H2752" s="958">
        <v>7451</v>
      </c>
      <c r="I2752" s="950" t="s">
        <v>1563</v>
      </c>
    </row>
    <row r="2753" spans="8:9" ht="12.5">
      <c r="H2753" s="958">
        <v>7452</v>
      </c>
      <c r="I2753" s="950" t="s">
        <v>1563</v>
      </c>
    </row>
    <row r="2754" spans="8:9" ht="12.5">
      <c r="H2754" s="958">
        <v>7456</v>
      </c>
      <c r="I2754" s="950" t="s">
        <v>1563</v>
      </c>
    </row>
    <row r="2755" spans="8:9" ht="12.5">
      <c r="H2755" s="958">
        <v>7457</v>
      </c>
      <c r="I2755" s="950" t="s">
        <v>1563</v>
      </c>
    </row>
    <row r="2756" spans="8:9" ht="12.5">
      <c r="H2756" s="958">
        <v>7458</v>
      </c>
      <c r="I2756" s="950" t="s">
        <v>1563</v>
      </c>
    </row>
    <row r="2757" spans="8:9" ht="12.5">
      <c r="H2757" s="958">
        <v>7460</v>
      </c>
      <c r="I2757" s="950" t="s">
        <v>1563</v>
      </c>
    </row>
    <row r="2758" spans="8:9" ht="12.5">
      <c r="H2758" s="958">
        <v>7461</v>
      </c>
      <c r="I2758" s="950" t="s">
        <v>1563</v>
      </c>
    </row>
    <row r="2759" spans="8:9" ht="12.5">
      <c r="H2759" s="958">
        <v>7462</v>
      </c>
      <c r="I2759" s="950" t="s">
        <v>1563</v>
      </c>
    </row>
    <row r="2760" spans="8:9" ht="12.5">
      <c r="H2760" s="958">
        <v>7463</v>
      </c>
      <c r="I2760" s="950" t="s">
        <v>1563</v>
      </c>
    </row>
    <row r="2761" spans="8:9" ht="12.5">
      <c r="H2761" s="958">
        <v>7465</v>
      </c>
      <c r="I2761" s="950" t="s">
        <v>1563</v>
      </c>
    </row>
    <row r="2762" spans="8:9" ht="12.5">
      <c r="H2762" s="958">
        <v>7470</v>
      </c>
      <c r="I2762" s="950" t="s">
        <v>1563</v>
      </c>
    </row>
    <row r="2763" spans="8:9" ht="12.5">
      <c r="H2763" s="958">
        <v>7474</v>
      </c>
      <c r="I2763" s="950" t="s">
        <v>1563</v>
      </c>
    </row>
    <row r="2764" spans="8:9" ht="12.5">
      <c r="H2764" s="958">
        <v>7480</v>
      </c>
      <c r="I2764" s="950" t="s">
        <v>1563</v>
      </c>
    </row>
    <row r="2765" spans="8:9" ht="12.5">
      <c r="H2765" s="958">
        <v>7481</v>
      </c>
      <c r="I2765" s="950" t="s">
        <v>1563</v>
      </c>
    </row>
    <row r="2766" spans="8:9" ht="12.5">
      <c r="H2766" s="958">
        <v>7495</v>
      </c>
      <c r="I2766" s="950" t="s">
        <v>1568</v>
      </c>
    </row>
    <row r="2767" spans="8:9" ht="12.5">
      <c r="H2767" s="958">
        <v>7501</v>
      </c>
      <c r="I2767" s="950" t="s">
        <v>1563</v>
      </c>
    </row>
    <row r="2768" spans="8:9" ht="12.5">
      <c r="H2768" s="958">
        <v>7502</v>
      </c>
      <c r="I2768" s="950" t="s">
        <v>1563</v>
      </c>
    </row>
    <row r="2769" spans="8:9" ht="12.5">
      <c r="H2769" s="958">
        <v>7503</v>
      </c>
      <c r="I2769" s="950" t="s">
        <v>1563</v>
      </c>
    </row>
    <row r="2770" spans="8:9" ht="12.5">
      <c r="H2770" s="958">
        <v>7504</v>
      </c>
      <c r="I2770" s="950" t="s">
        <v>1563</v>
      </c>
    </row>
    <row r="2771" spans="8:9" ht="12.5">
      <c r="H2771" s="958">
        <v>7505</v>
      </c>
      <c r="I2771" s="950" t="s">
        <v>1563</v>
      </c>
    </row>
    <row r="2772" spans="8:9" ht="12.5">
      <c r="H2772" s="958">
        <v>7506</v>
      </c>
      <c r="I2772" s="950" t="s">
        <v>1563</v>
      </c>
    </row>
    <row r="2773" spans="8:9" ht="12.5">
      <c r="H2773" s="958">
        <v>7507</v>
      </c>
      <c r="I2773" s="950" t="s">
        <v>1563</v>
      </c>
    </row>
    <row r="2774" spans="8:9" ht="12.5">
      <c r="H2774" s="958">
        <v>7508</v>
      </c>
      <c r="I2774" s="950" t="s">
        <v>1563</v>
      </c>
    </row>
    <row r="2775" spans="8:9" ht="12.5">
      <c r="H2775" s="958">
        <v>7509</v>
      </c>
      <c r="I2775" s="950" t="s">
        <v>1563</v>
      </c>
    </row>
    <row r="2776" spans="8:9" ht="12.5">
      <c r="H2776" s="958">
        <v>7510</v>
      </c>
      <c r="I2776" s="950" t="s">
        <v>1563</v>
      </c>
    </row>
    <row r="2777" spans="8:9" ht="12.5">
      <c r="H2777" s="958">
        <v>7511</v>
      </c>
      <c r="I2777" s="950" t="s">
        <v>1563</v>
      </c>
    </row>
    <row r="2778" spans="8:9" ht="12.5">
      <c r="H2778" s="958">
        <v>7512</v>
      </c>
      <c r="I2778" s="950" t="s">
        <v>1563</v>
      </c>
    </row>
    <row r="2779" spans="8:9" ht="12.5">
      <c r="H2779" s="958">
        <v>7513</v>
      </c>
      <c r="I2779" s="950" t="s">
        <v>1563</v>
      </c>
    </row>
    <row r="2780" spans="8:9" ht="12.5">
      <c r="H2780" s="958">
        <v>7514</v>
      </c>
      <c r="I2780" s="950" t="s">
        <v>1563</v>
      </c>
    </row>
    <row r="2781" spans="8:9" ht="12.5">
      <c r="H2781" s="958">
        <v>7522</v>
      </c>
      <c r="I2781" s="950" t="s">
        <v>1563</v>
      </c>
    </row>
    <row r="2782" spans="8:9" ht="12.5">
      <c r="H2782" s="958">
        <v>7524</v>
      </c>
      <c r="I2782" s="950" t="s">
        <v>1563</v>
      </c>
    </row>
    <row r="2783" spans="8:9" ht="12.5">
      <c r="H2783" s="958">
        <v>7533</v>
      </c>
      <c r="I2783" s="950" t="s">
        <v>1563</v>
      </c>
    </row>
    <row r="2784" spans="8:9" ht="12.5">
      <c r="H2784" s="958">
        <v>7538</v>
      </c>
      <c r="I2784" s="950" t="s">
        <v>1563</v>
      </c>
    </row>
    <row r="2785" spans="8:9" ht="12.5">
      <c r="H2785" s="958">
        <v>7543</v>
      </c>
      <c r="I2785" s="950" t="s">
        <v>1563</v>
      </c>
    </row>
    <row r="2786" spans="8:9" ht="12.5">
      <c r="H2786" s="958">
        <v>7544</v>
      </c>
      <c r="I2786" s="950" t="s">
        <v>1563</v>
      </c>
    </row>
    <row r="2787" spans="8:9" ht="12.5">
      <c r="H2787" s="958">
        <v>7601</v>
      </c>
      <c r="I2787" s="950" t="s">
        <v>1563</v>
      </c>
    </row>
    <row r="2788" spans="8:9" ht="12.5">
      <c r="H2788" s="958">
        <v>7602</v>
      </c>
      <c r="I2788" s="950" t="s">
        <v>1563</v>
      </c>
    </row>
    <row r="2789" spans="8:9" ht="12.5">
      <c r="H2789" s="958">
        <v>7603</v>
      </c>
      <c r="I2789" s="950" t="s">
        <v>1563</v>
      </c>
    </row>
    <row r="2790" spans="8:9" ht="12.5">
      <c r="H2790" s="958">
        <v>7604</v>
      </c>
      <c r="I2790" s="950" t="s">
        <v>1563</v>
      </c>
    </row>
    <row r="2791" spans="8:9" ht="12.5">
      <c r="H2791" s="958">
        <v>7605</v>
      </c>
      <c r="I2791" s="950" t="s">
        <v>1563</v>
      </c>
    </row>
    <row r="2792" spans="8:9" ht="12.5">
      <c r="H2792" s="958">
        <v>7606</v>
      </c>
      <c r="I2792" s="950" t="s">
        <v>1563</v>
      </c>
    </row>
    <row r="2793" spans="8:9" ht="12.5">
      <c r="H2793" s="958">
        <v>7607</v>
      </c>
      <c r="I2793" s="950" t="s">
        <v>1563</v>
      </c>
    </row>
    <row r="2794" spans="8:9" ht="12.5">
      <c r="H2794" s="958">
        <v>7608</v>
      </c>
      <c r="I2794" s="950" t="s">
        <v>1563</v>
      </c>
    </row>
    <row r="2795" spans="8:9" ht="12.5">
      <c r="H2795" s="958">
        <v>7620</v>
      </c>
      <c r="I2795" s="950" t="s">
        <v>1568</v>
      </c>
    </row>
    <row r="2796" spans="8:9" ht="12.5">
      <c r="H2796" s="958">
        <v>7621</v>
      </c>
      <c r="I2796" s="950" t="s">
        <v>1563</v>
      </c>
    </row>
    <row r="2797" spans="8:9" ht="12.5">
      <c r="H2797" s="958">
        <v>7624</v>
      </c>
      <c r="I2797" s="950" t="s">
        <v>1568</v>
      </c>
    </row>
    <row r="2798" spans="8:9" ht="12.5">
      <c r="H2798" s="958">
        <v>7626</v>
      </c>
      <c r="I2798" s="950" t="s">
        <v>1563</v>
      </c>
    </row>
    <row r="2799" spans="8:9" ht="12.5">
      <c r="H2799" s="958">
        <v>7627</v>
      </c>
      <c r="I2799" s="950" t="s">
        <v>1563</v>
      </c>
    </row>
    <row r="2800" spans="8:9" ht="12.5">
      <c r="H2800" s="958">
        <v>7628</v>
      </c>
      <c r="I2800" s="950" t="s">
        <v>1563</v>
      </c>
    </row>
    <row r="2801" spans="8:9" ht="12.5">
      <c r="H2801" s="958">
        <v>7630</v>
      </c>
      <c r="I2801" s="950" t="s">
        <v>1563</v>
      </c>
    </row>
    <row r="2802" spans="8:9" ht="12.5">
      <c r="H2802" s="958">
        <v>7631</v>
      </c>
      <c r="I2802" s="950" t="s">
        <v>1563</v>
      </c>
    </row>
    <row r="2803" spans="8:9" ht="12.5">
      <c r="H2803" s="958">
        <v>7632</v>
      </c>
      <c r="I2803" s="950" t="s">
        <v>1563</v>
      </c>
    </row>
    <row r="2804" spans="8:9" ht="12.5">
      <c r="H2804" s="958">
        <v>7640</v>
      </c>
      <c r="I2804" s="950" t="s">
        <v>1563</v>
      </c>
    </row>
    <row r="2805" spans="8:9" ht="12.5">
      <c r="H2805" s="958">
        <v>7641</v>
      </c>
      <c r="I2805" s="950" t="s">
        <v>1563</v>
      </c>
    </row>
    <row r="2806" spans="8:9" ht="12.5">
      <c r="H2806" s="958">
        <v>7642</v>
      </c>
      <c r="I2806" s="950" t="s">
        <v>1563</v>
      </c>
    </row>
    <row r="2807" spans="8:9" ht="12.5">
      <c r="H2807" s="958">
        <v>7643</v>
      </c>
      <c r="I2807" s="950" t="s">
        <v>1563</v>
      </c>
    </row>
    <row r="2808" spans="8:9" ht="12.5">
      <c r="H2808" s="958">
        <v>7644</v>
      </c>
      <c r="I2808" s="950" t="s">
        <v>1563</v>
      </c>
    </row>
    <row r="2809" spans="8:9" ht="12.5">
      <c r="H2809" s="958">
        <v>7645</v>
      </c>
      <c r="I2809" s="950" t="s">
        <v>1568</v>
      </c>
    </row>
    <row r="2810" spans="8:9" ht="12.5">
      <c r="H2810" s="958">
        <v>7646</v>
      </c>
      <c r="I2810" s="950" t="s">
        <v>1563</v>
      </c>
    </row>
    <row r="2811" spans="8:9" ht="12.5">
      <c r="H2811" s="958">
        <v>7647</v>
      </c>
      <c r="I2811" s="950" t="s">
        <v>1568</v>
      </c>
    </row>
    <row r="2812" spans="8:9" ht="12.5">
      <c r="H2812" s="958">
        <v>7648</v>
      </c>
      <c r="I2812" s="950" t="s">
        <v>1568</v>
      </c>
    </row>
    <row r="2813" spans="8:9" ht="12.5">
      <c r="H2813" s="958">
        <v>7649</v>
      </c>
      <c r="I2813" s="950" t="s">
        <v>1563</v>
      </c>
    </row>
    <row r="2814" spans="8:9" ht="12.5">
      <c r="H2814" s="958">
        <v>7650</v>
      </c>
      <c r="I2814" s="950" t="s">
        <v>1563</v>
      </c>
    </row>
    <row r="2815" spans="8:9" ht="12.5">
      <c r="H2815" s="958">
        <v>7652</v>
      </c>
      <c r="I2815" s="950" t="s">
        <v>1563</v>
      </c>
    </row>
    <row r="2816" spans="8:9" ht="12.5">
      <c r="H2816" s="958">
        <v>7653</v>
      </c>
      <c r="I2816" s="950" t="s">
        <v>1563</v>
      </c>
    </row>
    <row r="2817" spans="8:9" ht="12.5">
      <c r="H2817" s="958">
        <v>7656</v>
      </c>
      <c r="I2817" s="950" t="s">
        <v>1563</v>
      </c>
    </row>
    <row r="2818" spans="8:9" ht="12.5">
      <c r="H2818" s="958">
        <v>7657</v>
      </c>
      <c r="I2818" s="950" t="s">
        <v>1563</v>
      </c>
    </row>
    <row r="2819" spans="8:9" ht="12.5">
      <c r="H2819" s="958">
        <v>7660</v>
      </c>
      <c r="I2819" s="950" t="s">
        <v>1563</v>
      </c>
    </row>
    <row r="2820" spans="8:9" ht="12.5">
      <c r="H2820" s="958">
        <v>7661</v>
      </c>
      <c r="I2820" s="950" t="s">
        <v>1563</v>
      </c>
    </row>
    <row r="2821" spans="8:9" ht="12.5">
      <c r="H2821" s="958">
        <v>7662</v>
      </c>
      <c r="I2821" s="950" t="s">
        <v>1563</v>
      </c>
    </row>
    <row r="2822" spans="8:9" ht="12.5">
      <c r="H2822" s="958">
        <v>7663</v>
      </c>
      <c r="I2822" s="950" t="s">
        <v>1563</v>
      </c>
    </row>
    <row r="2823" spans="8:9" ht="12.5">
      <c r="H2823" s="958">
        <v>7666</v>
      </c>
      <c r="I2823" s="950" t="s">
        <v>1563</v>
      </c>
    </row>
    <row r="2824" spans="8:9" ht="12.5">
      <c r="H2824" s="958">
        <v>7670</v>
      </c>
      <c r="I2824" s="950" t="s">
        <v>1563</v>
      </c>
    </row>
    <row r="2825" spans="8:9" ht="12.5">
      <c r="H2825" s="958">
        <v>7675</v>
      </c>
      <c r="I2825" s="950" t="s">
        <v>1563</v>
      </c>
    </row>
    <row r="2826" spans="8:9" ht="12.5">
      <c r="H2826" s="958">
        <v>7676</v>
      </c>
      <c r="I2826" s="950" t="s">
        <v>1563</v>
      </c>
    </row>
    <row r="2827" spans="8:9" ht="12.5">
      <c r="H2827" s="958">
        <v>7677</v>
      </c>
      <c r="I2827" s="950" t="s">
        <v>1563</v>
      </c>
    </row>
    <row r="2828" spans="8:9" ht="12.5">
      <c r="H2828" s="958">
        <v>7699</v>
      </c>
      <c r="I2828" s="950" t="s">
        <v>1563</v>
      </c>
    </row>
    <row r="2829" spans="8:9" ht="12.5">
      <c r="H2829" s="958">
        <v>7701</v>
      </c>
      <c r="I2829" s="950" t="s">
        <v>1563</v>
      </c>
    </row>
    <row r="2830" spans="8:9" ht="12.5">
      <c r="H2830" s="958">
        <v>7702</v>
      </c>
      <c r="I2830" s="950" t="s">
        <v>1563</v>
      </c>
    </row>
    <row r="2831" spans="8:9" ht="12.5">
      <c r="H2831" s="958">
        <v>7703</v>
      </c>
      <c r="I2831" s="950" t="s">
        <v>1563</v>
      </c>
    </row>
    <row r="2832" spans="8:9" ht="12.5">
      <c r="H2832" s="958">
        <v>7704</v>
      </c>
      <c r="I2832" s="950" t="s">
        <v>1563</v>
      </c>
    </row>
    <row r="2833" spans="8:9" ht="12.5">
      <c r="H2833" s="958">
        <v>7709</v>
      </c>
      <c r="I2833" s="950" t="s">
        <v>1563</v>
      </c>
    </row>
    <row r="2834" spans="8:9" ht="12.5">
      <c r="H2834" s="958">
        <v>7710</v>
      </c>
      <c r="I2834" s="950" t="s">
        <v>1563</v>
      </c>
    </row>
    <row r="2835" spans="8:9" ht="12.5">
      <c r="H2835" s="958">
        <v>7711</v>
      </c>
      <c r="I2835" s="950" t="s">
        <v>1563</v>
      </c>
    </row>
    <row r="2836" spans="8:9" ht="12.5">
      <c r="H2836" s="958">
        <v>7712</v>
      </c>
      <c r="I2836" s="950" t="s">
        <v>1563</v>
      </c>
    </row>
    <row r="2837" spans="8:9" ht="12.5">
      <c r="H2837" s="958">
        <v>7715</v>
      </c>
      <c r="I2837" s="950" t="s">
        <v>1563</v>
      </c>
    </row>
    <row r="2838" spans="8:9" ht="12.5">
      <c r="H2838" s="958">
        <v>7716</v>
      </c>
      <c r="I2838" s="950" t="s">
        <v>1563</v>
      </c>
    </row>
    <row r="2839" spans="8:9" ht="12.5">
      <c r="H2839" s="958">
        <v>7717</v>
      </c>
      <c r="I2839" s="950" t="s">
        <v>1563</v>
      </c>
    </row>
    <row r="2840" spans="8:9" ht="12.5">
      <c r="H2840" s="958">
        <v>7718</v>
      </c>
      <c r="I2840" s="950" t="s">
        <v>1563</v>
      </c>
    </row>
    <row r="2841" spans="8:9" ht="12.5">
      <c r="H2841" s="958">
        <v>7719</v>
      </c>
      <c r="I2841" s="950" t="s">
        <v>1563</v>
      </c>
    </row>
    <row r="2842" spans="8:9" ht="12.5">
      <c r="H2842" s="958">
        <v>7720</v>
      </c>
      <c r="I2842" s="950" t="s">
        <v>1563</v>
      </c>
    </row>
    <row r="2843" spans="8:9" ht="12.5">
      <c r="H2843" s="958">
        <v>7721</v>
      </c>
      <c r="I2843" s="950" t="s">
        <v>1563</v>
      </c>
    </row>
    <row r="2844" spans="8:9" ht="12.5">
      <c r="H2844" s="958">
        <v>7722</v>
      </c>
      <c r="I2844" s="950" t="s">
        <v>1563</v>
      </c>
    </row>
    <row r="2845" spans="8:9" ht="12.5">
      <c r="H2845" s="958">
        <v>7723</v>
      </c>
      <c r="I2845" s="950" t="s">
        <v>1563</v>
      </c>
    </row>
    <row r="2846" spans="8:9" ht="12.5">
      <c r="H2846" s="958">
        <v>7724</v>
      </c>
      <c r="I2846" s="950" t="s">
        <v>1563</v>
      </c>
    </row>
    <row r="2847" spans="8:9" ht="12.5">
      <c r="H2847" s="958">
        <v>7726</v>
      </c>
      <c r="I2847" s="950" t="s">
        <v>1563</v>
      </c>
    </row>
    <row r="2848" spans="8:9" ht="12.5">
      <c r="H2848" s="958">
        <v>7727</v>
      </c>
      <c r="I2848" s="950" t="s">
        <v>1563</v>
      </c>
    </row>
    <row r="2849" spans="8:9" ht="12.5">
      <c r="H2849" s="958">
        <v>7728</v>
      </c>
      <c r="I2849" s="950" t="s">
        <v>1563</v>
      </c>
    </row>
    <row r="2850" spans="8:9" ht="12.5">
      <c r="H2850" s="958">
        <v>7730</v>
      </c>
      <c r="I2850" s="950" t="s">
        <v>1563</v>
      </c>
    </row>
    <row r="2851" spans="8:9" ht="12.5">
      <c r="H2851" s="958">
        <v>7731</v>
      </c>
      <c r="I2851" s="950" t="s">
        <v>1563</v>
      </c>
    </row>
    <row r="2852" spans="8:9" ht="12.5">
      <c r="H2852" s="958">
        <v>7732</v>
      </c>
      <c r="I2852" s="950" t="s">
        <v>1563</v>
      </c>
    </row>
    <row r="2853" spans="8:9" ht="12.5">
      <c r="H2853" s="958">
        <v>7733</v>
      </c>
      <c r="I2853" s="950" t="s">
        <v>1563</v>
      </c>
    </row>
    <row r="2854" spans="8:9" ht="12.5">
      <c r="H2854" s="958">
        <v>7734</v>
      </c>
      <c r="I2854" s="950" t="s">
        <v>1563</v>
      </c>
    </row>
    <row r="2855" spans="8:9" ht="12.5">
      <c r="H2855" s="958">
        <v>7735</v>
      </c>
      <c r="I2855" s="950" t="s">
        <v>1563</v>
      </c>
    </row>
    <row r="2856" spans="8:9" ht="12.5">
      <c r="H2856" s="958">
        <v>7737</v>
      </c>
      <c r="I2856" s="950" t="s">
        <v>1563</v>
      </c>
    </row>
    <row r="2857" spans="8:9" ht="12.5">
      <c r="H2857" s="958">
        <v>7738</v>
      </c>
      <c r="I2857" s="950" t="s">
        <v>1563</v>
      </c>
    </row>
    <row r="2858" spans="8:9" ht="12.5">
      <c r="H2858" s="958">
        <v>7739</v>
      </c>
      <c r="I2858" s="950" t="s">
        <v>1563</v>
      </c>
    </row>
    <row r="2859" spans="8:9" ht="12.5">
      <c r="H2859" s="958">
        <v>7740</v>
      </c>
      <c r="I2859" s="950" t="s">
        <v>1563</v>
      </c>
    </row>
    <row r="2860" spans="8:9" ht="12.5">
      <c r="H2860" s="958">
        <v>7746</v>
      </c>
      <c r="I2860" s="950" t="s">
        <v>1563</v>
      </c>
    </row>
    <row r="2861" spans="8:9" ht="12.5">
      <c r="H2861" s="958">
        <v>7747</v>
      </c>
      <c r="I2861" s="950" t="s">
        <v>1563</v>
      </c>
    </row>
    <row r="2862" spans="8:9" ht="12.5">
      <c r="H2862" s="958">
        <v>7748</v>
      </c>
      <c r="I2862" s="950" t="s">
        <v>1563</v>
      </c>
    </row>
    <row r="2863" spans="8:9" ht="12.5">
      <c r="H2863" s="958">
        <v>7750</v>
      </c>
      <c r="I2863" s="950" t="s">
        <v>1563</v>
      </c>
    </row>
    <row r="2864" spans="8:9" ht="12.5">
      <c r="H2864" s="958">
        <v>7751</v>
      </c>
      <c r="I2864" s="950" t="s">
        <v>1563</v>
      </c>
    </row>
    <row r="2865" spans="8:9" ht="12.5">
      <c r="H2865" s="958">
        <v>7752</v>
      </c>
      <c r="I2865" s="950" t="s">
        <v>1563</v>
      </c>
    </row>
    <row r="2866" spans="8:9" ht="12.5">
      <c r="H2866" s="958">
        <v>7753</v>
      </c>
      <c r="I2866" s="950" t="s">
        <v>1563</v>
      </c>
    </row>
    <row r="2867" spans="8:9" ht="12.5">
      <c r="H2867" s="958">
        <v>7754</v>
      </c>
      <c r="I2867" s="950" t="s">
        <v>1563</v>
      </c>
    </row>
    <row r="2868" spans="8:9" ht="12.5">
      <c r="H2868" s="958">
        <v>7755</v>
      </c>
      <c r="I2868" s="950" t="s">
        <v>1563</v>
      </c>
    </row>
    <row r="2869" spans="8:9" ht="12.5">
      <c r="H2869" s="958">
        <v>7756</v>
      </c>
      <c r="I2869" s="950" t="s">
        <v>1563</v>
      </c>
    </row>
    <row r="2870" spans="8:9" ht="12.5">
      <c r="H2870" s="958">
        <v>7757</v>
      </c>
      <c r="I2870" s="950" t="s">
        <v>1563</v>
      </c>
    </row>
    <row r="2871" spans="8:9" ht="12.5">
      <c r="H2871" s="958">
        <v>7758</v>
      </c>
      <c r="I2871" s="950" t="s">
        <v>1563</v>
      </c>
    </row>
    <row r="2872" spans="8:9" ht="12.5">
      <c r="H2872" s="958">
        <v>7760</v>
      </c>
      <c r="I2872" s="950" t="s">
        <v>1563</v>
      </c>
    </row>
    <row r="2873" spans="8:9" ht="12.5">
      <c r="H2873" s="958">
        <v>7762</v>
      </c>
      <c r="I2873" s="950" t="s">
        <v>1563</v>
      </c>
    </row>
    <row r="2874" spans="8:9" ht="12.5">
      <c r="H2874" s="958">
        <v>7763</v>
      </c>
      <c r="I2874" s="950" t="s">
        <v>1563</v>
      </c>
    </row>
    <row r="2875" spans="8:9" ht="12.5">
      <c r="H2875" s="958">
        <v>7764</v>
      </c>
      <c r="I2875" s="950" t="s">
        <v>1563</v>
      </c>
    </row>
    <row r="2876" spans="8:9" ht="12.5">
      <c r="H2876" s="958">
        <v>7765</v>
      </c>
      <c r="I2876" s="950" t="s">
        <v>1563</v>
      </c>
    </row>
    <row r="2877" spans="8:9" ht="12.5">
      <c r="H2877" s="958">
        <v>7799</v>
      </c>
      <c r="I2877" s="950" t="s">
        <v>1563</v>
      </c>
    </row>
    <row r="2878" spans="8:9" ht="12.5">
      <c r="H2878" s="958">
        <v>7801</v>
      </c>
      <c r="I2878" s="950" t="s">
        <v>1563</v>
      </c>
    </row>
    <row r="2879" spans="8:9" ht="12.5">
      <c r="H2879" s="958">
        <v>7802</v>
      </c>
      <c r="I2879" s="950" t="s">
        <v>1563</v>
      </c>
    </row>
    <row r="2880" spans="8:9" ht="12.5">
      <c r="H2880" s="958">
        <v>7803</v>
      </c>
      <c r="I2880" s="950" t="s">
        <v>1563</v>
      </c>
    </row>
    <row r="2881" spans="8:9" ht="12.5">
      <c r="H2881" s="958">
        <v>7806</v>
      </c>
      <c r="I2881" s="950" t="s">
        <v>1563</v>
      </c>
    </row>
    <row r="2882" spans="8:9" ht="12.5">
      <c r="H2882" s="958">
        <v>7820</v>
      </c>
      <c r="I2882" s="950" t="s">
        <v>1563</v>
      </c>
    </row>
    <row r="2883" spans="8:9" ht="12.5">
      <c r="H2883" s="958">
        <v>7821</v>
      </c>
      <c r="I2883" s="950" t="s">
        <v>1563</v>
      </c>
    </row>
    <row r="2884" spans="8:9" ht="12.5">
      <c r="H2884" s="958">
        <v>7822</v>
      </c>
      <c r="I2884" s="950" t="s">
        <v>1563</v>
      </c>
    </row>
    <row r="2885" spans="8:9" ht="12.5">
      <c r="H2885" s="958">
        <v>7823</v>
      </c>
      <c r="I2885" s="950" t="s">
        <v>1563</v>
      </c>
    </row>
    <row r="2886" spans="8:9" ht="12.5">
      <c r="H2886" s="958">
        <v>7825</v>
      </c>
      <c r="I2886" s="950" t="s">
        <v>1563</v>
      </c>
    </row>
    <row r="2887" spans="8:9" ht="12.5">
      <c r="H2887" s="958">
        <v>7826</v>
      </c>
      <c r="I2887" s="950" t="s">
        <v>1563</v>
      </c>
    </row>
    <row r="2888" spans="8:9" ht="12.5">
      <c r="H2888" s="958">
        <v>7827</v>
      </c>
      <c r="I2888" s="950" t="s">
        <v>1563</v>
      </c>
    </row>
    <row r="2889" spans="8:9" ht="12.5">
      <c r="H2889" s="958">
        <v>7828</v>
      </c>
      <c r="I2889" s="950" t="s">
        <v>1563</v>
      </c>
    </row>
    <row r="2890" spans="8:9" ht="12.5">
      <c r="H2890" s="958">
        <v>7829</v>
      </c>
      <c r="I2890" s="950" t="s">
        <v>1563</v>
      </c>
    </row>
    <row r="2891" spans="8:9" ht="12.5">
      <c r="H2891" s="958">
        <v>7830</v>
      </c>
      <c r="I2891" s="950" t="s">
        <v>1563</v>
      </c>
    </row>
    <row r="2892" spans="8:9" ht="12.5">
      <c r="H2892" s="958">
        <v>7831</v>
      </c>
      <c r="I2892" s="950" t="s">
        <v>1563</v>
      </c>
    </row>
    <row r="2893" spans="8:9" ht="12.5">
      <c r="H2893" s="958">
        <v>7832</v>
      </c>
      <c r="I2893" s="950" t="s">
        <v>1563</v>
      </c>
    </row>
    <row r="2894" spans="8:9" ht="12.5">
      <c r="H2894" s="958">
        <v>7833</v>
      </c>
      <c r="I2894" s="950" t="s">
        <v>1563</v>
      </c>
    </row>
    <row r="2895" spans="8:9" ht="12.5">
      <c r="H2895" s="958">
        <v>7834</v>
      </c>
      <c r="I2895" s="950" t="s">
        <v>1563</v>
      </c>
    </row>
    <row r="2896" spans="8:9" ht="12.5">
      <c r="H2896" s="958">
        <v>7836</v>
      </c>
      <c r="I2896" s="950" t="s">
        <v>1563</v>
      </c>
    </row>
    <row r="2897" spans="8:9" ht="12.5">
      <c r="H2897" s="958">
        <v>7837</v>
      </c>
      <c r="I2897" s="950" t="s">
        <v>1563</v>
      </c>
    </row>
    <row r="2898" spans="8:9" ht="12.5">
      <c r="H2898" s="958">
        <v>7838</v>
      </c>
      <c r="I2898" s="950" t="s">
        <v>1563</v>
      </c>
    </row>
    <row r="2899" spans="8:9" ht="12.5">
      <c r="H2899" s="958">
        <v>7839</v>
      </c>
      <c r="I2899" s="950" t="s">
        <v>1563</v>
      </c>
    </row>
    <row r="2900" spans="8:9" ht="12.5">
      <c r="H2900" s="958">
        <v>7840</v>
      </c>
      <c r="I2900" s="950" t="s">
        <v>1563</v>
      </c>
    </row>
    <row r="2901" spans="8:9" ht="12.5">
      <c r="H2901" s="958">
        <v>7842</v>
      </c>
      <c r="I2901" s="950" t="s">
        <v>1563</v>
      </c>
    </row>
    <row r="2902" spans="8:9" ht="12.5">
      <c r="H2902" s="958">
        <v>7843</v>
      </c>
      <c r="I2902" s="950" t="s">
        <v>1563</v>
      </c>
    </row>
    <row r="2903" spans="8:9" ht="12.5">
      <c r="H2903" s="958">
        <v>7844</v>
      </c>
      <c r="I2903" s="950" t="s">
        <v>1563</v>
      </c>
    </row>
    <row r="2904" spans="8:9" ht="12.5">
      <c r="H2904" s="958">
        <v>7845</v>
      </c>
      <c r="I2904" s="950" t="s">
        <v>1563</v>
      </c>
    </row>
    <row r="2905" spans="8:9" ht="12.5">
      <c r="H2905" s="958">
        <v>7846</v>
      </c>
      <c r="I2905" s="950" t="s">
        <v>1563</v>
      </c>
    </row>
    <row r="2906" spans="8:9" ht="12.5">
      <c r="H2906" s="958">
        <v>7847</v>
      </c>
      <c r="I2906" s="950" t="s">
        <v>1563</v>
      </c>
    </row>
    <row r="2907" spans="8:9" ht="12.5">
      <c r="H2907" s="958">
        <v>7848</v>
      </c>
      <c r="I2907" s="950" t="s">
        <v>1563</v>
      </c>
    </row>
    <row r="2908" spans="8:9" ht="12.5">
      <c r="H2908" s="958">
        <v>7849</v>
      </c>
      <c r="I2908" s="950" t="s">
        <v>1563</v>
      </c>
    </row>
    <row r="2909" spans="8:9" ht="12.5">
      <c r="H2909" s="958">
        <v>7850</v>
      </c>
      <c r="I2909" s="950" t="s">
        <v>1563</v>
      </c>
    </row>
    <row r="2910" spans="8:9" ht="12.5">
      <c r="H2910" s="958">
        <v>7851</v>
      </c>
      <c r="I2910" s="950" t="s">
        <v>1563</v>
      </c>
    </row>
    <row r="2911" spans="8:9" ht="12.5">
      <c r="H2911" s="958">
        <v>7852</v>
      </c>
      <c r="I2911" s="950" t="s">
        <v>1563</v>
      </c>
    </row>
    <row r="2912" spans="8:9" ht="12.5">
      <c r="H2912" s="958">
        <v>7853</v>
      </c>
      <c r="I2912" s="950" t="s">
        <v>1563</v>
      </c>
    </row>
    <row r="2913" spans="8:9" ht="12.5">
      <c r="H2913" s="958">
        <v>7855</v>
      </c>
      <c r="I2913" s="950" t="s">
        <v>1563</v>
      </c>
    </row>
    <row r="2914" spans="8:9" ht="12.5">
      <c r="H2914" s="958">
        <v>7856</v>
      </c>
      <c r="I2914" s="950" t="s">
        <v>1563</v>
      </c>
    </row>
    <row r="2915" spans="8:9" ht="12.5">
      <c r="H2915" s="958">
        <v>7857</v>
      </c>
      <c r="I2915" s="950" t="s">
        <v>1563</v>
      </c>
    </row>
    <row r="2916" spans="8:9" ht="12.5">
      <c r="H2916" s="958">
        <v>7860</v>
      </c>
      <c r="I2916" s="950" t="s">
        <v>1563</v>
      </c>
    </row>
    <row r="2917" spans="8:9" ht="12.5">
      <c r="H2917" s="958">
        <v>7863</v>
      </c>
      <c r="I2917" s="950" t="s">
        <v>1563</v>
      </c>
    </row>
    <row r="2918" spans="8:9" ht="12.5">
      <c r="H2918" s="958">
        <v>7865</v>
      </c>
      <c r="I2918" s="950" t="s">
        <v>1563</v>
      </c>
    </row>
    <row r="2919" spans="8:9" ht="12.5">
      <c r="H2919" s="958">
        <v>7866</v>
      </c>
      <c r="I2919" s="950" t="s">
        <v>1563</v>
      </c>
    </row>
    <row r="2920" spans="8:9" ht="12.5">
      <c r="H2920" s="958">
        <v>7869</v>
      </c>
      <c r="I2920" s="950" t="s">
        <v>1563</v>
      </c>
    </row>
    <row r="2921" spans="8:9" ht="12.5">
      <c r="H2921" s="958">
        <v>7870</v>
      </c>
      <c r="I2921" s="950" t="s">
        <v>1563</v>
      </c>
    </row>
    <row r="2922" spans="8:9" ht="12.5">
      <c r="H2922" s="958">
        <v>7871</v>
      </c>
      <c r="I2922" s="950" t="s">
        <v>1563</v>
      </c>
    </row>
    <row r="2923" spans="8:9" ht="12.5">
      <c r="H2923" s="958">
        <v>7874</v>
      </c>
      <c r="I2923" s="950" t="s">
        <v>1563</v>
      </c>
    </row>
    <row r="2924" spans="8:9" ht="12.5">
      <c r="H2924" s="958">
        <v>7875</v>
      </c>
      <c r="I2924" s="950" t="s">
        <v>1563</v>
      </c>
    </row>
    <row r="2925" spans="8:9" ht="12.5">
      <c r="H2925" s="958">
        <v>7876</v>
      </c>
      <c r="I2925" s="950" t="s">
        <v>1563</v>
      </c>
    </row>
    <row r="2926" spans="8:9" ht="12.5">
      <c r="H2926" s="958">
        <v>7877</v>
      </c>
      <c r="I2926" s="950" t="s">
        <v>1563</v>
      </c>
    </row>
    <row r="2927" spans="8:9" ht="12.5">
      <c r="H2927" s="958">
        <v>7878</v>
      </c>
      <c r="I2927" s="950" t="s">
        <v>1563</v>
      </c>
    </row>
    <row r="2928" spans="8:9" ht="12.5">
      <c r="H2928" s="958">
        <v>7879</v>
      </c>
      <c r="I2928" s="950" t="s">
        <v>1563</v>
      </c>
    </row>
    <row r="2929" spans="8:9" ht="12.5">
      <c r="H2929" s="958">
        <v>7880</v>
      </c>
      <c r="I2929" s="950" t="s">
        <v>1563</v>
      </c>
    </row>
    <row r="2930" spans="8:9" ht="12.5">
      <c r="H2930" s="958">
        <v>7881</v>
      </c>
      <c r="I2930" s="950" t="s">
        <v>1563</v>
      </c>
    </row>
    <row r="2931" spans="8:9" ht="12.5">
      <c r="H2931" s="958">
        <v>7882</v>
      </c>
      <c r="I2931" s="950" t="s">
        <v>1563</v>
      </c>
    </row>
    <row r="2932" spans="8:9" ht="12.5">
      <c r="H2932" s="958">
        <v>7885</v>
      </c>
      <c r="I2932" s="950" t="s">
        <v>1563</v>
      </c>
    </row>
    <row r="2933" spans="8:9" ht="12.5">
      <c r="H2933" s="958">
        <v>7890</v>
      </c>
      <c r="I2933" s="950" t="s">
        <v>1563</v>
      </c>
    </row>
    <row r="2934" spans="8:9" ht="12.5">
      <c r="H2934" s="958">
        <v>7901</v>
      </c>
      <c r="I2934" s="950" t="s">
        <v>1563</v>
      </c>
    </row>
    <row r="2935" spans="8:9" ht="12.5">
      <c r="H2935" s="958">
        <v>7902</v>
      </c>
      <c r="I2935" s="950" t="s">
        <v>1563</v>
      </c>
    </row>
    <row r="2936" spans="8:9" ht="12.5">
      <c r="H2936" s="958">
        <v>7920</v>
      </c>
      <c r="I2936" s="950" t="s">
        <v>1563</v>
      </c>
    </row>
    <row r="2937" spans="8:9" ht="12.5">
      <c r="H2937" s="958">
        <v>7921</v>
      </c>
      <c r="I2937" s="950" t="s">
        <v>1563</v>
      </c>
    </row>
    <row r="2938" spans="8:9" ht="12.5">
      <c r="H2938" s="958">
        <v>7922</v>
      </c>
      <c r="I2938" s="950" t="s">
        <v>1563</v>
      </c>
    </row>
    <row r="2939" spans="8:9" ht="12.5">
      <c r="H2939" s="958">
        <v>7924</v>
      </c>
      <c r="I2939" s="950" t="s">
        <v>1563</v>
      </c>
    </row>
    <row r="2940" spans="8:9" ht="12.5">
      <c r="H2940" s="958">
        <v>7926</v>
      </c>
      <c r="I2940" s="950" t="s">
        <v>1563</v>
      </c>
    </row>
    <row r="2941" spans="8:9" ht="12.5">
      <c r="H2941" s="958">
        <v>7927</v>
      </c>
      <c r="I2941" s="950" t="s">
        <v>1563</v>
      </c>
    </row>
    <row r="2942" spans="8:9" ht="12.5">
      <c r="H2942" s="958">
        <v>7928</v>
      </c>
      <c r="I2942" s="950" t="s">
        <v>1563</v>
      </c>
    </row>
    <row r="2943" spans="8:9" ht="12.5">
      <c r="H2943" s="958">
        <v>7930</v>
      </c>
      <c r="I2943" s="950" t="s">
        <v>1563</v>
      </c>
    </row>
    <row r="2944" spans="8:9" ht="12.5">
      <c r="H2944" s="958">
        <v>7931</v>
      </c>
      <c r="I2944" s="950" t="s">
        <v>1563</v>
      </c>
    </row>
    <row r="2945" spans="8:9" ht="12.5">
      <c r="H2945" s="958">
        <v>7932</v>
      </c>
      <c r="I2945" s="950" t="s">
        <v>1563</v>
      </c>
    </row>
    <row r="2946" spans="8:9" ht="12.5">
      <c r="H2946" s="958">
        <v>7933</v>
      </c>
      <c r="I2946" s="950" t="s">
        <v>1563</v>
      </c>
    </row>
    <row r="2947" spans="8:9" ht="12.5">
      <c r="H2947" s="958">
        <v>7934</v>
      </c>
      <c r="I2947" s="950" t="s">
        <v>1563</v>
      </c>
    </row>
    <row r="2948" spans="8:9" ht="12.5">
      <c r="H2948" s="958">
        <v>7935</v>
      </c>
      <c r="I2948" s="950" t="s">
        <v>1563</v>
      </c>
    </row>
    <row r="2949" spans="8:9" ht="12.5">
      <c r="H2949" s="958">
        <v>7936</v>
      </c>
      <c r="I2949" s="950" t="s">
        <v>1563</v>
      </c>
    </row>
    <row r="2950" spans="8:9" ht="12.5">
      <c r="H2950" s="958">
        <v>7938</v>
      </c>
      <c r="I2950" s="950" t="s">
        <v>1563</v>
      </c>
    </row>
    <row r="2951" spans="8:9" ht="12.5">
      <c r="H2951" s="958">
        <v>7939</v>
      </c>
      <c r="I2951" s="950" t="s">
        <v>1563</v>
      </c>
    </row>
    <row r="2952" spans="8:9" ht="12.5">
      <c r="H2952" s="958">
        <v>7940</v>
      </c>
      <c r="I2952" s="950" t="s">
        <v>1563</v>
      </c>
    </row>
    <row r="2953" spans="8:9" ht="12.5">
      <c r="H2953" s="958">
        <v>7945</v>
      </c>
      <c r="I2953" s="950" t="s">
        <v>1563</v>
      </c>
    </row>
    <row r="2954" spans="8:9" ht="12.5">
      <c r="H2954" s="958">
        <v>7946</v>
      </c>
      <c r="I2954" s="950" t="s">
        <v>1563</v>
      </c>
    </row>
    <row r="2955" spans="8:9" ht="12.5">
      <c r="H2955" s="958">
        <v>7950</v>
      </c>
      <c r="I2955" s="950" t="s">
        <v>1563</v>
      </c>
    </row>
    <row r="2956" spans="8:9" ht="12.5">
      <c r="H2956" s="958">
        <v>7960</v>
      </c>
      <c r="I2956" s="950" t="s">
        <v>1563</v>
      </c>
    </row>
    <row r="2957" spans="8:9" ht="12.5">
      <c r="H2957" s="958">
        <v>7961</v>
      </c>
      <c r="I2957" s="950" t="s">
        <v>1563</v>
      </c>
    </row>
    <row r="2958" spans="8:9" ht="12.5">
      <c r="H2958" s="958">
        <v>7962</v>
      </c>
      <c r="I2958" s="950" t="s">
        <v>1563</v>
      </c>
    </row>
    <row r="2959" spans="8:9" ht="12.5">
      <c r="H2959" s="958">
        <v>7963</v>
      </c>
      <c r="I2959" s="950" t="s">
        <v>1563</v>
      </c>
    </row>
    <row r="2960" spans="8:9" ht="12.5">
      <c r="H2960" s="958">
        <v>7970</v>
      </c>
      <c r="I2960" s="950" t="s">
        <v>1563</v>
      </c>
    </row>
    <row r="2961" spans="8:9" ht="12.5">
      <c r="H2961" s="958">
        <v>7974</v>
      </c>
      <c r="I2961" s="950" t="s">
        <v>1563</v>
      </c>
    </row>
    <row r="2962" spans="8:9" ht="12.5">
      <c r="H2962" s="958">
        <v>7976</v>
      </c>
      <c r="I2962" s="950" t="s">
        <v>1563</v>
      </c>
    </row>
    <row r="2963" spans="8:9" ht="12.5">
      <c r="H2963" s="958">
        <v>7977</v>
      </c>
      <c r="I2963" s="950" t="s">
        <v>1563</v>
      </c>
    </row>
    <row r="2964" spans="8:9" ht="12.5">
      <c r="H2964" s="958">
        <v>7978</v>
      </c>
      <c r="I2964" s="950" t="s">
        <v>1563</v>
      </c>
    </row>
    <row r="2965" spans="8:9" ht="12.5">
      <c r="H2965" s="958">
        <v>7979</v>
      </c>
      <c r="I2965" s="950" t="s">
        <v>1563</v>
      </c>
    </row>
    <row r="2966" spans="8:9" ht="12.5">
      <c r="H2966" s="958">
        <v>7980</v>
      </c>
      <c r="I2966" s="950" t="s">
        <v>1563</v>
      </c>
    </row>
    <row r="2967" spans="8:9" ht="12.5">
      <c r="H2967" s="958">
        <v>7981</v>
      </c>
      <c r="I2967" s="950" t="s">
        <v>1563</v>
      </c>
    </row>
    <row r="2968" spans="8:9" ht="12.5">
      <c r="H2968" s="958">
        <v>7999</v>
      </c>
      <c r="I2968" s="950" t="s">
        <v>1563</v>
      </c>
    </row>
    <row r="2969" spans="8:9" ht="12.5">
      <c r="H2969" s="958">
        <v>8001</v>
      </c>
      <c r="I2969" s="950" t="s">
        <v>1563</v>
      </c>
    </row>
    <row r="2970" spans="8:9" ht="12.5">
      <c r="H2970" s="958">
        <v>8002</v>
      </c>
      <c r="I2970" s="950" t="s">
        <v>1563</v>
      </c>
    </row>
    <row r="2971" spans="8:9" ht="12.5">
      <c r="H2971" s="958">
        <v>8003</v>
      </c>
      <c r="I2971" s="950" t="s">
        <v>1563</v>
      </c>
    </row>
    <row r="2972" spans="8:9" ht="12.5">
      <c r="H2972" s="958">
        <v>8004</v>
      </c>
      <c r="I2972" s="950" t="s">
        <v>1563</v>
      </c>
    </row>
    <row r="2973" spans="8:9" ht="12.5">
      <c r="H2973" s="958">
        <v>8005</v>
      </c>
      <c r="I2973" s="950" t="s">
        <v>1563</v>
      </c>
    </row>
    <row r="2974" spans="8:9" ht="12.5">
      <c r="H2974" s="958">
        <v>8006</v>
      </c>
      <c r="I2974" s="950" t="s">
        <v>1563</v>
      </c>
    </row>
    <row r="2975" spans="8:9" ht="12.5">
      <c r="H2975" s="958">
        <v>8007</v>
      </c>
      <c r="I2975" s="950" t="s">
        <v>1563</v>
      </c>
    </row>
    <row r="2976" spans="8:9" ht="12.5">
      <c r="H2976" s="958">
        <v>8008</v>
      </c>
      <c r="I2976" s="950" t="s">
        <v>1563</v>
      </c>
    </row>
    <row r="2977" spans="8:9" ht="12.5">
      <c r="H2977" s="958">
        <v>8009</v>
      </c>
      <c r="I2977" s="950" t="s">
        <v>1563</v>
      </c>
    </row>
    <row r="2978" spans="8:9" ht="12.5">
      <c r="H2978" s="958">
        <v>8010</v>
      </c>
      <c r="I2978" s="950" t="s">
        <v>1563</v>
      </c>
    </row>
    <row r="2979" spans="8:9" ht="12.5">
      <c r="H2979" s="958">
        <v>8011</v>
      </c>
      <c r="I2979" s="950" t="s">
        <v>1563</v>
      </c>
    </row>
    <row r="2980" spans="8:9" ht="12.5">
      <c r="H2980" s="958">
        <v>8012</v>
      </c>
      <c r="I2980" s="950" t="s">
        <v>1563</v>
      </c>
    </row>
    <row r="2981" spans="8:9" ht="12.5">
      <c r="H2981" s="958">
        <v>8014</v>
      </c>
      <c r="I2981" s="950" t="s">
        <v>1563</v>
      </c>
    </row>
    <row r="2982" spans="8:9" ht="12.5">
      <c r="H2982" s="958">
        <v>8015</v>
      </c>
      <c r="I2982" s="950" t="s">
        <v>1563</v>
      </c>
    </row>
    <row r="2983" spans="8:9" ht="12.5">
      <c r="H2983" s="958">
        <v>8016</v>
      </c>
      <c r="I2983" s="950" t="s">
        <v>1563</v>
      </c>
    </row>
    <row r="2984" spans="8:9" ht="12.5">
      <c r="H2984" s="958">
        <v>8018</v>
      </c>
      <c r="I2984" s="950" t="s">
        <v>1563</v>
      </c>
    </row>
    <row r="2985" spans="8:9" ht="12.5">
      <c r="H2985" s="958">
        <v>8019</v>
      </c>
      <c r="I2985" s="950" t="s">
        <v>1563</v>
      </c>
    </row>
    <row r="2986" spans="8:9" ht="12.5">
      <c r="H2986" s="958">
        <v>8020</v>
      </c>
      <c r="I2986" s="950" t="s">
        <v>1563</v>
      </c>
    </row>
    <row r="2987" spans="8:9" ht="12.5">
      <c r="H2987" s="958">
        <v>8021</v>
      </c>
      <c r="I2987" s="950" t="s">
        <v>1563</v>
      </c>
    </row>
    <row r="2988" spans="8:9" ht="12.5">
      <c r="H2988" s="958">
        <v>8022</v>
      </c>
      <c r="I2988" s="950" t="s">
        <v>1563</v>
      </c>
    </row>
    <row r="2989" spans="8:9" ht="12.5">
      <c r="H2989" s="958">
        <v>8023</v>
      </c>
      <c r="I2989" s="950" t="s">
        <v>1563</v>
      </c>
    </row>
    <row r="2990" spans="8:9" ht="12.5">
      <c r="H2990" s="958">
        <v>8025</v>
      </c>
      <c r="I2990" s="950" t="s">
        <v>1563</v>
      </c>
    </row>
    <row r="2991" spans="8:9" ht="12.5">
      <c r="H2991" s="958">
        <v>8026</v>
      </c>
      <c r="I2991" s="950" t="s">
        <v>1563</v>
      </c>
    </row>
    <row r="2992" spans="8:9" ht="12.5">
      <c r="H2992" s="958">
        <v>8027</v>
      </c>
      <c r="I2992" s="950" t="s">
        <v>1563</v>
      </c>
    </row>
    <row r="2993" spans="8:9" ht="12.5">
      <c r="H2993" s="958">
        <v>8028</v>
      </c>
      <c r="I2993" s="950" t="s">
        <v>1563</v>
      </c>
    </row>
    <row r="2994" spans="8:9" ht="12.5">
      <c r="H2994" s="958">
        <v>8029</v>
      </c>
      <c r="I2994" s="950" t="s">
        <v>1563</v>
      </c>
    </row>
    <row r="2995" spans="8:9" ht="12.5">
      <c r="H2995" s="958">
        <v>8030</v>
      </c>
      <c r="I2995" s="950" t="s">
        <v>1563</v>
      </c>
    </row>
    <row r="2996" spans="8:9" ht="12.5">
      <c r="H2996" s="958">
        <v>8031</v>
      </c>
      <c r="I2996" s="950" t="s">
        <v>1563</v>
      </c>
    </row>
    <row r="2997" spans="8:9" ht="12.5">
      <c r="H2997" s="958">
        <v>8032</v>
      </c>
      <c r="I2997" s="950" t="s">
        <v>1563</v>
      </c>
    </row>
    <row r="2998" spans="8:9" ht="12.5">
      <c r="H2998" s="958">
        <v>8033</v>
      </c>
      <c r="I2998" s="950" t="s">
        <v>1563</v>
      </c>
    </row>
    <row r="2999" spans="8:9" ht="12.5">
      <c r="H2999" s="958">
        <v>8034</v>
      </c>
      <c r="I2999" s="950" t="s">
        <v>1563</v>
      </c>
    </row>
    <row r="3000" spans="8:9" ht="12.5">
      <c r="H3000" s="958">
        <v>8035</v>
      </c>
      <c r="I3000" s="950" t="s">
        <v>1563</v>
      </c>
    </row>
    <row r="3001" spans="8:9" ht="12.5">
      <c r="H3001" s="958">
        <v>8036</v>
      </c>
      <c r="I3001" s="950" t="s">
        <v>1563</v>
      </c>
    </row>
    <row r="3002" spans="8:9" ht="12.5">
      <c r="H3002" s="958">
        <v>8037</v>
      </c>
      <c r="I3002" s="950" t="s">
        <v>1563</v>
      </c>
    </row>
    <row r="3003" spans="8:9" ht="12.5">
      <c r="H3003" s="958">
        <v>8038</v>
      </c>
      <c r="I3003" s="950" t="s">
        <v>1563</v>
      </c>
    </row>
    <row r="3004" spans="8:9" ht="12.5">
      <c r="H3004" s="958">
        <v>8039</v>
      </c>
      <c r="I3004" s="950" t="s">
        <v>1563</v>
      </c>
    </row>
    <row r="3005" spans="8:9" ht="12.5">
      <c r="H3005" s="958">
        <v>8041</v>
      </c>
      <c r="I3005" s="950" t="s">
        <v>1563</v>
      </c>
    </row>
    <row r="3006" spans="8:9" ht="12.5">
      <c r="H3006" s="958">
        <v>8042</v>
      </c>
      <c r="I3006" s="950" t="s">
        <v>1563</v>
      </c>
    </row>
    <row r="3007" spans="8:9" ht="12.5">
      <c r="H3007" s="958">
        <v>8043</v>
      </c>
      <c r="I3007" s="950" t="s">
        <v>1563</v>
      </c>
    </row>
    <row r="3008" spans="8:9" ht="12.5">
      <c r="H3008" s="958">
        <v>8045</v>
      </c>
      <c r="I3008" s="950" t="s">
        <v>1563</v>
      </c>
    </row>
    <row r="3009" spans="8:9" ht="12.5">
      <c r="H3009" s="958">
        <v>8046</v>
      </c>
      <c r="I3009" s="950" t="s">
        <v>1563</v>
      </c>
    </row>
    <row r="3010" spans="8:9" ht="12.5">
      <c r="H3010" s="958">
        <v>8048</v>
      </c>
      <c r="I3010" s="950" t="s">
        <v>1563</v>
      </c>
    </row>
    <row r="3011" spans="8:9" ht="12.5">
      <c r="H3011" s="958">
        <v>8049</v>
      </c>
      <c r="I3011" s="950" t="s">
        <v>1563</v>
      </c>
    </row>
    <row r="3012" spans="8:9" ht="12.5">
      <c r="H3012" s="958">
        <v>8050</v>
      </c>
      <c r="I3012" s="950" t="s">
        <v>1563</v>
      </c>
    </row>
    <row r="3013" spans="8:9" ht="12.5">
      <c r="H3013" s="958">
        <v>8051</v>
      </c>
      <c r="I3013" s="950" t="s">
        <v>1563</v>
      </c>
    </row>
    <row r="3014" spans="8:9" ht="12.5">
      <c r="H3014" s="958">
        <v>8052</v>
      </c>
      <c r="I3014" s="950" t="s">
        <v>1563</v>
      </c>
    </row>
    <row r="3015" spans="8:9" ht="12.5">
      <c r="H3015" s="958">
        <v>8053</v>
      </c>
      <c r="I3015" s="950" t="s">
        <v>1563</v>
      </c>
    </row>
    <row r="3016" spans="8:9" ht="12.5">
      <c r="H3016" s="958">
        <v>8054</v>
      </c>
      <c r="I3016" s="950" t="s">
        <v>1563</v>
      </c>
    </row>
    <row r="3017" spans="8:9" ht="12.5">
      <c r="H3017" s="958">
        <v>8055</v>
      </c>
      <c r="I3017" s="950" t="s">
        <v>1563</v>
      </c>
    </row>
    <row r="3018" spans="8:9" ht="12.5">
      <c r="H3018" s="958">
        <v>8056</v>
      </c>
      <c r="I3018" s="950" t="s">
        <v>1563</v>
      </c>
    </row>
    <row r="3019" spans="8:9" ht="12.5">
      <c r="H3019" s="958">
        <v>8057</v>
      </c>
      <c r="I3019" s="950" t="s">
        <v>1563</v>
      </c>
    </row>
    <row r="3020" spans="8:9" ht="12.5">
      <c r="H3020" s="958">
        <v>8059</v>
      </c>
      <c r="I3020" s="950" t="s">
        <v>1563</v>
      </c>
    </row>
    <row r="3021" spans="8:9" ht="12.5">
      <c r="H3021" s="958">
        <v>8060</v>
      </c>
      <c r="I3021" s="950" t="s">
        <v>1563</v>
      </c>
    </row>
    <row r="3022" spans="8:9" ht="12.5">
      <c r="H3022" s="958">
        <v>8061</v>
      </c>
      <c r="I3022" s="950" t="s">
        <v>1563</v>
      </c>
    </row>
    <row r="3023" spans="8:9" ht="12.5">
      <c r="H3023" s="958">
        <v>8062</v>
      </c>
      <c r="I3023" s="950" t="s">
        <v>1563</v>
      </c>
    </row>
    <row r="3024" spans="8:9" ht="12.5">
      <c r="H3024" s="958">
        <v>8063</v>
      </c>
      <c r="I3024" s="950" t="s">
        <v>1563</v>
      </c>
    </row>
    <row r="3025" spans="8:9" ht="12.5">
      <c r="H3025" s="958">
        <v>8064</v>
      </c>
      <c r="I3025" s="950" t="s">
        <v>1563</v>
      </c>
    </row>
    <row r="3026" spans="8:9" ht="12.5">
      <c r="H3026" s="958">
        <v>8065</v>
      </c>
      <c r="I3026" s="950" t="s">
        <v>1563</v>
      </c>
    </row>
    <row r="3027" spans="8:9" ht="12.5">
      <c r="H3027" s="958">
        <v>8066</v>
      </c>
      <c r="I3027" s="950" t="s">
        <v>1563</v>
      </c>
    </row>
    <row r="3028" spans="8:9" ht="12.5">
      <c r="H3028" s="958">
        <v>8067</v>
      </c>
      <c r="I3028" s="950" t="s">
        <v>1563</v>
      </c>
    </row>
    <row r="3029" spans="8:9" ht="12.5">
      <c r="H3029" s="958">
        <v>8068</v>
      </c>
      <c r="I3029" s="950" t="s">
        <v>1563</v>
      </c>
    </row>
    <row r="3030" spans="8:9" ht="12.5">
      <c r="H3030" s="958">
        <v>8069</v>
      </c>
      <c r="I3030" s="950" t="s">
        <v>1563</v>
      </c>
    </row>
    <row r="3031" spans="8:9" ht="12.5">
      <c r="H3031" s="958">
        <v>8070</v>
      </c>
      <c r="I3031" s="950" t="s">
        <v>1563</v>
      </c>
    </row>
    <row r="3032" spans="8:9" ht="12.5">
      <c r="H3032" s="958">
        <v>8071</v>
      </c>
      <c r="I3032" s="950" t="s">
        <v>1563</v>
      </c>
    </row>
    <row r="3033" spans="8:9" ht="12.5">
      <c r="H3033" s="958">
        <v>8072</v>
      </c>
      <c r="I3033" s="950" t="s">
        <v>1563</v>
      </c>
    </row>
    <row r="3034" spans="8:9" ht="12.5">
      <c r="H3034" s="958">
        <v>8073</v>
      </c>
      <c r="I3034" s="950" t="s">
        <v>1563</v>
      </c>
    </row>
    <row r="3035" spans="8:9" ht="12.5">
      <c r="H3035" s="958">
        <v>8074</v>
      </c>
      <c r="I3035" s="950" t="s">
        <v>1563</v>
      </c>
    </row>
    <row r="3036" spans="8:9" ht="12.5">
      <c r="H3036" s="958">
        <v>8075</v>
      </c>
      <c r="I3036" s="950" t="s">
        <v>1563</v>
      </c>
    </row>
    <row r="3037" spans="8:9" ht="12.5">
      <c r="H3037" s="958">
        <v>8076</v>
      </c>
      <c r="I3037" s="950" t="s">
        <v>1563</v>
      </c>
    </row>
    <row r="3038" spans="8:9" ht="12.5">
      <c r="H3038" s="958">
        <v>8077</v>
      </c>
      <c r="I3038" s="950" t="s">
        <v>1563</v>
      </c>
    </row>
    <row r="3039" spans="8:9" ht="12.5">
      <c r="H3039" s="958">
        <v>8078</v>
      </c>
      <c r="I3039" s="950" t="s">
        <v>1563</v>
      </c>
    </row>
    <row r="3040" spans="8:9" ht="12.5">
      <c r="H3040" s="958">
        <v>8079</v>
      </c>
      <c r="I3040" s="950" t="s">
        <v>1563</v>
      </c>
    </row>
    <row r="3041" spans="8:9" ht="12.5">
      <c r="H3041" s="958">
        <v>8080</v>
      </c>
      <c r="I3041" s="950" t="s">
        <v>1563</v>
      </c>
    </row>
    <row r="3042" spans="8:9" ht="12.5">
      <c r="H3042" s="958">
        <v>8081</v>
      </c>
      <c r="I3042" s="950" t="s">
        <v>1563</v>
      </c>
    </row>
    <row r="3043" spans="8:9" ht="12.5">
      <c r="H3043" s="958">
        <v>8083</v>
      </c>
      <c r="I3043" s="950" t="s">
        <v>1563</v>
      </c>
    </row>
    <row r="3044" spans="8:9" ht="12.5">
      <c r="H3044" s="958">
        <v>8084</v>
      </c>
      <c r="I3044" s="950" t="s">
        <v>1563</v>
      </c>
    </row>
    <row r="3045" spans="8:9" ht="12.5">
      <c r="H3045" s="958">
        <v>8085</v>
      </c>
      <c r="I3045" s="950" t="s">
        <v>1563</v>
      </c>
    </row>
    <row r="3046" spans="8:9" ht="12.5">
      <c r="H3046" s="958">
        <v>8086</v>
      </c>
      <c r="I3046" s="950" t="s">
        <v>1563</v>
      </c>
    </row>
    <row r="3047" spans="8:9" ht="12.5">
      <c r="H3047" s="958">
        <v>8087</v>
      </c>
      <c r="I3047" s="950" t="s">
        <v>1563</v>
      </c>
    </row>
    <row r="3048" spans="8:9" ht="12.5">
      <c r="H3048" s="958">
        <v>8088</v>
      </c>
      <c r="I3048" s="950" t="s">
        <v>1563</v>
      </c>
    </row>
    <row r="3049" spans="8:9" ht="12.5">
      <c r="H3049" s="958">
        <v>8089</v>
      </c>
      <c r="I3049" s="950" t="s">
        <v>1563</v>
      </c>
    </row>
    <row r="3050" spans="8:9" ht="12.5">
      <c r="H3050" s="958">
        <v>8090</v>
      </c>
      <c r="I3050" s="950" t="s">
        <v>1563</v>
      </c>
    </row>
    <row r="3051" spans="8:9" ht="12.5">
      <c r="H3051" s="958">
        <v>8091</v>
      </c>
      <c r="I3051" s="950" t="s">
        <v>1563</v>
      </c>
    </row>
    <row r="3052" spans="8:9" ht="12.5">
      <c r="H3052" s="958">
        <v>8092</v>
      </c>
      <c r="I3052" s="950" t="s">
        <v>1563</v>
      </c>
    </row>
    <row r="3053" spans="8:9" ht="12.5">
      <c r="H3053" s="958">
        <v>8093</v>
      </c>
      <c r="I3053" s="950" t="s">
        <v>1563</v>
      </c>
    </row>
    <row r="3054" spans="8:9" ht="12.5">
      <c r="H3054" s="958">
        <v>8094</v>
      </c>
      <c r="I3054" s="950" t="s">
        <v>1563</v>
      </c>
    </row>
    <row r="3055" spans="8:9" ht="12.5">
      <c r="H3055" s="958">
        <v>8095</v>
      </c>
      <c r="I3055" s="950" t="s">
        <v>1563</v>
      </c>
    </row>
    <row r="3056" spans="8:9" ht="12.5">
      <c r="H3056" s="958">
        <v>8096</v>
      </c>
      <c r="I3056" s="950" t="s">
        <v>1563</v>
      </c>
    </row>
    <row r="3057" spans="8:9" ht="12.5">
      <c r="H3057" s="958">
        <v>8097</v>
      </c>
      <c r="I3057" s="950" t="s">
        <v>1563</v>
      </c>
    </row>
    <row r="3058" spans="8:9" ht="12.5">
      <c r="H3058" s="958">
        <v>8098</v>
      </c>
      <c r="I3058" s="950" t="s">
        <v>1563</v>
      </c>
    </row>
    <row r="3059" spans="8:9" ht="12.5">
      <c r="H3059" s="958">
        <v>8099</v>
      </c>
      <c r="I3059" s="950" t="s">
        <v>1563</v>
      </c>
    </row>
    <row r="3060" spans="8:9" ht="12.5">
      <c r="H3060" s="958">
        <v>8101</v>
      </c>
      <c r="I3060" s="950" t="s">
        <v>1563</v>
      </c>
    </row>
    <row r="3061" spans="8:9" ht="12.5">
      <c r="H3061" s="958">
        <v>8102</v>
      </c>
      <c r="I3061" s="950" t="s">
        <v>1563</v>
      </c>
    </row>
    <row r="3062" spans="8:9" ht="12.5">
      <c r="H3062" s="958">
        <v>8103</v>
      </c>
      <c r="I3062" s="950" t="s">
        <v>1563</v>
      </c>
    </row>
    <row r="3063" spans="8:9" ht="12.5">
      <c r="H3063" s="958">
        <v>8104</v>
      </c>
      <c r="I3063" s="950" t="s">
        <v>1563</v>
      </c>
    </row>
    <row r="3064" spans="8:9" ht="12.5">
      <c r="H3064" s="958">
        <v>8105</v>
      </c>
      <c r="I3064" s="950" t="s">
        <v>1563</v>
      </c>
    </row>
    <row r="3065" spans="8:9" ht="12.5">
      <c r="H3065" s="958">
        <v>8106</v>
      </c>
      <c r="I3065" s="950" t="s">
        <v>1563</v>
      </c>
    </row>
    <row r="3066" spans="8:9" ht="12.5">
      <c r="H3066" s="958">
        <v>8107</v>
      </c>
      <c r="I3066" s="950" t="s">
        <v>1563</v>
      </c>
    </row>
    <row r="3067" spans="8:9" ht="12.5">
      <c r="H3067" s="958">
        <v>8108</v>
      </c>
      <c r="I3067" s="950" t="s">
        <v>1563</v>
      </c>
    </row>
    <row r="3068" spans="8:9" ht="12.5">
      <c r="H3068" s="958">
        <v>8109</v>
      </c>
      <c r="I3068" s="950" t="s">
        <v>1563</v>
      </c>
    </row>
    <row r="3069" spans="8:9" ht="12.5">
      <c r="H3069" s="958">
        <v>8110</v>
      </c>
      <c r="I3069" s="950" t="s">
        <v>1563</v>
      </c>
    </row>
    <row r="3070" spans="8:9" ht="12.5">
      <c r="H3070" s="958">
        <v>8201</v>
      </c>
      <c r="I3070" s="950" t="s">
        <v>1563</v>
      </c>
    </row>
    <row r="3071" spans="8:9" ht="12.5">
      <c r="H3071" s="958">
        <v>8202</v>
      </c>
      <c r="I3071" s="950" t="s">
        <v>1563</v>
      </c>
    </row>
    <row r="3072" spans="8:9" ht="12.5">
      <c r="H3072" s="958">
        <v>8203</v>
      </c>
      <c r="I3072" s="950" t="s">
        <v>1563</v>
      </c>
    </row>
    <row r="3073" spans="8:9" ht="12.5">
      <c r="H3073" s="958">
        <v>8204</v>
      </c>
      <c r="I3073" s="950" t="s">
        <v>1563</v>
      </c>
    </row>
    <row r="3074" spans="8:9" ht="12.5">
      <c r="H3074" s="958">
        <v>8205</v>
      </c>
      <c r="I3074" s="950" t="s">
        <v>1563</v>
      </c>
    </row>
    <row r="3075" spans="8:9" ht="12.5">
      <c r="H3075" s="958">
        <v>8210</v>
      </c>
      <c r="I3075" s="950" t="s">
        <v>1563</v>
      </c>
    </row>
    <row r="3076" spans="8:9" ht="12.5">
      <c r="H3076" s="958">
        <v>8212</v>
      </c>
      <c r="I3076" s="950" t="s">
        <v>1563</v>
      </c>
    </row>
    <row r="3077" spans="8:9" ht="12.5">
      <c r="H3077" s="958">
        <v>8213</v>
      </c>
      <c r="I3077" s="950" t="s">
        <v>1563</v>
      </c>
    </row>
    <row r="3078" spans="8:9" ht="12.5">
      <c r="H3078" s="958">
        <v>8214</v>
      </c>
      <c r="I3078" s="950" t="s">
        <v>1563</v>
      </c>
    </row>
    <row r="3079" spans="8:9" ht="12.5">
      <c r="H3079" s="958">
        <v>8215</v>
      </c>
      <c r="I3079" s="950" t="s">
        <v>1563</v>
      </c>
    </row>
    <row r="3080" spans="8:9" ht="12.5">
      <c r="H3080" s="958">
        <v>8217</v>
      </c>
      <c r="I3080" s="950" t="s">
        <v>1563</v>
      </c>
    </row>
    <row r="3081" spans="8:9" ht="12.5">
      <c r="H3081" s="958">
        <v>8218</v>
      </c>
      <c r="I3081" s="950" t="s">
        <v>1563</v>
      </c>
    </row>
    <row r="3082" spans="8:9" ht="12.5">
      <c r="H3082" s="958">
        <v>8219</v>
      </c>
      <c r="I3082" s="950" t="s">
        <v>1563</v>
      </c>
    </row>
    <row r="3083" spans="8:9" ht="12.5">
      <c r="H3083" s="958">
        <v>8220</v>
      </c>
      <c r="I3083" s="950" t="s">
        <v>1563</v>
      </c>
    </row>
    <row r="3084" spans="8:9" ht="12.5">
      <c r="H3084" s="958">
        <v>8221</v>
      </c>
      <c r="I3084" s="950" t="s">
        <v>1563</v>
      </c>
    </row>
    <row r="3085" spans="8:9" ht="12.5">
      <c r="H3085" s="958">
        <v>8223</v>
      </c>
      <c r="I3085" s="950" t="s">
        <v>1563</v>
      </c>
    </row>
    <row r="3086" spans="8:9" ht="12.5">
      <c r="H3086" s="958">
        <v>8224</v>
      </c>
      <c r="I3086" s="950" t="s">
        <v>1563</v>
      </c>
    </row>
    <row r="3087" spans="8:9" ht="12.5">
      <c r="H3087" s="958">
        <v>8225</v>
      </c>
      <c r="I3087" s="950" t="s">
        <v>1563</v>
      </c>
    </row>
    <row r="3088" spans="8:9" ht="12.5">
      <c r="H3088" s="958">
        <v>8226</v>
      </c>
      <c r="I3088" s="950" t="s">
        <v>1563</v>
      </c>
    </row>
    <row r="3089" spans="8:9" ht="12.5">
      <c r="H3089" s="958">
        <v>8230</v>
      </c>
      <c r="I3089" s="950" t="s">
        <v>1563</v>
      </c>
    </row>
    <row r="3090" spans="8:9" ht="12.5">
      <c r="H3090" s="958">
        <v>8231</v>
      </c>
      <c r="I3090" s="950" t="s">
        <v>1563</v>
      </c>
    </row>
    <row r="3091" spans="8:9" ht="12.5">
      <c r="H3091" s="958">
        <v>8232</v>
      </c>
      <c r="I3091" s="950" t="s">
        <v>1563</v>
      </c>
    </row>
    <row r="3092" spans="8:9" ht="12.5">
      <c r="H3092" s="958">
        <v>8234</v>
      </c>
      <c r="I3092" s="950" t="s">
        <v>1563</v>
      </c>
    </row>
    <row r="3093" spans="8:9" ht="12.5">
      <c r="H3093" s="958">
        <v>8240</v>
      </c>
      <c r="I3093" s="950" t="s">
        <v>1563</v>
      </c>
    </row>
    <row r="3094" spans="8:9" ht="12.5">
      <c r="H3094" s="958">
        <v>8241</v>
      </c>
      <c r="I3094" s="950" t="s">
        <v>1563</v>
      </c>
    </row>
    <row r="3095" spans="8:9" ht="12.5">
      <c r="H3095" s="958">
        <v>8242</v>
      </c>
      <c r="I3095" s="950" t="s">
        <v>1563</v>
      </c>
    </row>
    <row r="3096" spans="8:9" ht="12.5">
      <c r="H3096" s="958">
        <v>8243</v>
      </c>
      <c r="I3096" s="950" t="s">
        <v>1563</v>
      </c>
    </row>
    <row r="3097" spans="8:9" ht="12.5">
      <c r="H3097" s="958">
        <v>8244</v>
      </c>
      <c r="I3097" s="950" t="s">
        <v>1563</v>
      </c>
    </row>
    <row r="3098" spans="8:9" ht="12.5">
      <c r="H3098" s="958">
        <v>8245</v>
      </c>
      <c r="I3098" s="950" t="s">
        <v>1563</v>
      </c>
    </row>
    <row r="3099" spans="8:9" ht="12.5">
      <c r="H3099" s="958">
        <v>8246</v>
      </c>
      <c r="I3099" s="950" t="s">
        <v>1563</v>
      </c>
    </row>
    <row r="3100" spans="8:9" ht="12.5">
      <c r="H3100" s="958">
        <v>8247</v>
      </c>
      <c r="I3100" s="950" t="s">
        <v>1563</v>
      </c>
    </row>
    <row r="3101" spans="8:9" ht="12.5">
      <c r="H3101" s="958">
        <v>8248</v>
      </c>
      <c r="I3101" s="950" t="s">
        <v>1563</v>
      </c>
    </row>
    <row r="3102" spans="8:9" ht="12.5">
      <c r="H3102" s="958">
        <v>8250</v>
      </c>
      <c r="I3102" s="950" t="s">
        <v>1563</v>
      </c>
    </row>
    <row r="3103" spans="8:9" ht="12.5">
      <c r="H3103" s="958">
        <v>8251</v>
      </c>
      <c r="I3103" s="950" t="s">
        <v>1563</v>
      </c>
    </row>
    <row r="3104" spans="8:9" ht="12.5">
      <c r="H3104" s="958">
        <v>8252</v>
      </c>
      <c r="I3104" s="950" t="s">
        <v>1563</v>
      </c>
    </row>
    <row r="3105" spans="8:9" ht="12.5">
      <c r="H3105" s="958">
        <v>8260</v>
      </c>
      <c r="I3105" s="950" t="s">
        <v>1563</v>
      </c>
    </row>
    <row r="3106" spans="8:9" ht="12.5">
      <c r="H3106" s="958">
        <v>8270</v>
      </c>
      <c r="I3106" s="950" t="s">
        <v>1563</v>
      </c>
    </row>
    <row r="3107" spans="8:9" ht="12.5">
      <c r="H3107" s="958">
        <v>8302</v>
      </c>
      <c r="I3107" s="950" t="s">
        <v>1563</v>
      </c>
    </row>
    <row r="3108" spans="8:9" ht="12.5">
      <c r="H3108" s="958">
        <v>8310</v>
      </c>
      <c r="I3108" s="950" t="s">
        <v>1563</v>
      </c>
    </row>
    <row r="3109" spans="8:9" ht="12.5">
      <c r="H3109" s="958">
        <v>8311</v>
      </c>
      <c r="I3109" s="950" t="s">
        <v>1563</v>
      </c>
    </row>
    <row r="3110" spans="8:9" ht="12.5">
      <c r="H3110" s="958">
        <v>8312</v>
      </c>
      <c r="I3110" s="950" t="s">
        <v>1563</v>
      </c>
    </row>
    <row r="3111" spans="8:9" ht="12.5">
      <c r="H3111" s="958">
        <v>8313</v>
      </c>
      <c r="I3111" s="950" t="s">
        <v>1563</v>
      </c>
    </row>
    <row r="3112" spans="8:9" ht="12.5">
      <c r="H3112" s="958">
        <v>8314</v>
      </c>
      <c r="I3112" s="950" t="s">
        <v>1563</v>
      </c>
    </row>
    <row r="3113" spans="8:9" ht="12.5">
      <c r="H3113" s="958">
        <v>8315</v>
      </c>
      <c r="I3113" s="950" t="s">
        <v>1563</v>
      </c>
    </row>
    <row r="3114" spans="8:9" ht="12.5">
      <c r="H3114" s="958">
        <v>8316</v>
      </c>
      <c r="I3114" s="950" t="s">
        <v>1563</v>
      </c>
    </row>
    <row r="3115" spans="8:9" ht="12.5">
      <c r="H3115" s="958">
        <v>8317</v>
      </c>
      <c r="I3115" s="950" t="s">
        <v>1563</v>
      </c>
    </row>
    <row r="3116" spans="8:9" ht="12.5">
      <c r="H3116" s="958">
        <v>8318</v>
      </c>
      <c r="I3116" s="950" t="s">
        <v>1563</v>
      </c>
    </row>
    <row r="3117" spans="8:9" ht="12.5">
      <c r="H3117" s="958">
        <v>8319</v>
      </c>
      <c r="I3117" s="950" t="s">
        <v>1563</v>
      </c>
    </row>
    <row r="3118" spans="8:9" ht="12.5">
      <c r="H3118" s="958">
        <v>8320</v>
      </c>
      <c r="I3118" s="950" t="s">
        <v>1563</v>
      </c>
    </row>
    <row r="3119" spans="8:9" ht="12.5">
      <c r="H3119" s="958">
        <v>8321</v>
      </c>
      <c r="I3119" s="950" t="s">
        <v>1563</v>
      </c>
    </row>
    <row r="3120" spans="8:9" ht="12.5">
      <c r="H3120" s="958">
        <v>8322</v>
      </c>
      <c r="I3120" s="950" t="s">
        <v>1563</v>
      </c>
    </row>
    <row r="3121" spans="8:9" ht="12.5">
      <c r="H3121" s="958">
        <v>8323</v>
      </c>
      <c r="I3121" s="950" t="s">
        <v>1563</v>
      </c>
    </row>
    <row r="3122" spans="8:9" ht="12.5">
      <c r="H3122" s="958">
        <v>8324</v>
      </c>
      <c r="I3122" s="950" t="s">
        <v>1563</v>
      </c>
    </row>
    <row r="3123" spans="8:9" ht="12.5">
      <c r="H3123" s="958">
        <v>8326</v>
      </c>
      <c r="I3123" s="950" t="s">
        <v>1563</v>
      </c>
    </row>
    <row r="3124" spans="8:9" ht="12.5">
      <c r="H3124" s="958">
        <v>8327</v>
      </c>
      <c r="I3124" s="950" t="s">
        <v>1563</v>
      </c>
    </row>
    <row r="3125" spans="8:9" ht="12.5">
      <c r="H3125" s="958">
        <v>8328</v>
      </c>
      <c r="I3125" s="950" t="s">
        <v>1563</v>
      </c>
    </row>
    <row r="3126" spans="8:9" ht="12.5">
      <c r="H3126" s="958">
        <v>8329</v>
      </c>
      <c r="I3126" s="950" t="s">
        <v>1563</v>
      </c>
    </row>
    <row r="3127" spans="8:9" ht="12.5">
      <c r="H3127" s="958">
        <v>8330</v>
      </c>
      <c r="I3127" s="950" t="s">
        <v>1563</v>
      </c>
    </row>
    <row r="3128" spans="8:9" ht="12.5">
      <c r="H3128" s="958">
        <v>8332</v>
      </c>
      <c r="I3128" s="950" t="s">
        <v>1563</v>
      </c>
    </row>
    <row r="3129" spans="8:9" ht="12.5">
      <c r="H3129" s="958">
        <v>8340</v>
      </c>
      <c r="I3129" s="950" t="s">
        <v>1563</v>
      </c>
    </row>
    <row r="3130" spans="8:9" ht="12.5">
      <c r="H3130" s="958">
        <v>8341</v>
      </c>
      <c r="I3130" s="950" t="s">
        <v>1563</v>
      </c>
    </row>
    <row r="3131" spans="8:9" ht="12.5">
      <c r="H3131" s="958">
        <v>8342</v>
      </c>
      <c r="I3131" s="950" t="s">
        <v>1563</v>
      </c>
    </row>
    <row r="3132" spans="8:9" ht="12.5">
      <c r="H3132" s="958">
        <v>8343</v>
      </c>
      <c r="I3132" s="950" t="s">
        <v>1563</v>
      </c>
    </row>
    <row r="3133" spans="8:9" ht="12.5">
      <c r="H3133" s="958">
        <v>8344</v>
      </c>
      <c r="I3133" s="950" t="s">
        <v>1563</v>
      </c>
    </row>
    <row r="3134" spans="8:9" ht="12.5">
      <c r="H3134" s="958">
        <v>8345</v>
      </c>
      <c r="I3134" s="950" t="s">
        <v>1563</v>
      </c>
    </row>
    <row r="3135" spans="8:9" ht="12.5">
      <c r="H3135" s="958">
        <v>8346</v>
      </c>
      <c r="I3135" s="950" t="s">
        <v>1563</v>
      </c>
    </row>
    <row r="3136" spans="8:9" ht="12.5">
      <c r="H3136" s="958">
        <v>8347</v>
      </c>
      <c r="I3136" s="950" t="s">
        <v>1563</v>
      </c>
    </row>
    <row r="3137" spans="8:9" ht="12.5">
      <c r="H3137" s="958">
        <v>8348</v>
      </c>
      <c r="I3137" s="950" t="s">
        <v>1563</v>
      </c>
    </row>
    <row r="3138" spans="8:9" ht="12.5">
      <c r="H3138" s="958">
        <v>8349</v>
      </c>
      <c r="I3138" s="950" t="s">
        <v>1563</v>
      </c>
    </row>
    <row r="3139" spans="8:9" ht="12.5">
      <c r="H3139" s="958">
        <v>8350</v>
      </c>
      <c r="I3139" s="950" t="s">
        <v>1563</v>
      </c>
    </row>
    <row r="3140" spans="8:9" ht="12.5">
      <c r="H3140" s="958">
        <v>8352</v>
      </c>
      <c r="I3140" s="950" t="s">
        <v>1563</v>
      </c>
    </row>
    <row r="3141" spans="8:9" ht="12.5">
      <c r="H3141" s="958">
        <v>8353</v>
      </c>
      <c r="I3141" s="950" t="s">
        <v>1563</v>
      </c>
    </row>
    <row r="3142" spans="8:9" ht="12.5">
      <c r="H3142" s="958">
        <v>8360</v>
      </c>
      <c r="I3142" s="950" t="s">
        <v>1563</v>
      </c>
    </row>
    <row r="3143" spans="8:9" ht="12.5">
      <c r="H3143" s="958">
        <v>8361</v>
      </c>
      <c r="I3143" s="950" t="s">
        <v>1563</v>
      </c>
    </row>
    <row r="3144" spans="8:9" ht="12.5">
      <c r="H3144" s="958">
        <v>8362</v>
      </c>
      <c r="I3144" s="950" t="s">
        <v>1563</v>
      </c>
    </row>
    <row r="3145" spans="8:9" ht="12.5">
      <c r="H3145" s="958">
        <v>8401</v>
      </c>
      <c r="I3145" s="950" t="s">
        <v>1563</v>
      </c>
    </row>
    <row r="3146" spans="8:9" ht="12.5">
      <c r="H3146" s="958">
        <v>8402</v>
      </c>
      <c r="I3146" s="950" t="s">
        <v>1563</v>
      </c>
    </row>
    <row r="3147" spans="8:9" ht="12.5">
      <c r="H3147" s="958">
        <v>8403</v>
      </c>
      <c r="I3147" s="950" t="s">
        <v>1563</v>
      </c>
    </row>
    <row r="3148" spans="8:9" ht="12.5">
      <c r="H3148" s="958">
        <v>8404</v>
      </c>
      <c r="I3148" s="950" t="s">
        <v>1563</v>
      </c>
    </row>
    <row r="3149" spans="8:9" ht="12.5">
      <c r="H3149" s="958">
        <v>8405</v>
      </c>
      <c r="I3149" s="950" t="s">
        <v>1563</v>
      </c>
    </row>
    <row r="3150" spans="8:9" ht="12.5">
      <c r="H3150" s="958">
        <v>8406</v>
      </c>
      <c r="I3150" s="950" t="s">
        <v>1563</v>
      </c>
    </row>
    <row r="3151" spans="8:9" ht="12.5">
      <c r="H3151" s="958">
        <v>8501</v>
      </c>
      <c r="I3151" s="950" t="s">
        <v>1563</v>
      </c>
    </row>
    <row r="3152" spans="8:9" ht="12.5">
      <c r="H3152" s="958">
        <v>8502</v>
      </c>
      <c r="I3152" s="950" t="s">
        <v>1563</v>
      </c>
    </row>
    <row r="3153" spans="8:9" ht="12.5">
      <c r="H3153" s="958">
        <v>8504</v>
      </c>
      <c r="I3153" s="950" t="s">
        <v>1563</v>
      </c>
    </row>
    <row r="3154" spans="8:9" ht="12.5">
      <c r="H3154" s="958">
        <v>8505</v>
      </c>
      <c r="I3154" s="950" t="s">
        <v>1563</v>
      </c>
    </row>
    <row r="3155" spans="8:9" ht="12.5">
      <c r="H3155" s="958">
        <v>8510</v>
      </c>
      <c r="I3155" s="950" t="s">
        <v>1563</v>
      </c>
    </row>
    <row r="3156" spans="8:9" ht="12.5">
      <c r="H3156" s="958">
        <v>8511</v>
      </c>
      <c r="I3156" s="950" t="s">
        <v>1563</v>
      </c>
    </row>
    <row r="3157" spans="8:9" ht="12.5">
      <c r="H3157" s="958">
        <v>8512</v>
      </c>
      <c r="I3157" s="950" t="s">
        <v>1563</v>
      </c>
    </row>
    <row r="3158" spans="8:9" ht="12.5">
      <c r="H3158" s="958">
        <v>8514</v>
      </c>
      <c r="I3158" s="950" t="s">
        <v>1563</v>
      </c>
    </row>
    <row r="3159" spans="8:9" ht="12.5">
      <c r="H3159" s="958">
        <v>8515</v>
      </c>
      <c r="I3159" s="950" t="s">
        <v>1563</v>
      </c>
    </row>
    <row r="3160" spans="8:9" ht="12.5">
      <c r="H3160" s="958">
        <v>8518</v>
      </c>
      <c r="I3160" s="950" t="s">
        <v>1563</v>
      </c>
    </row>
    <row r="3161" spans="8:9" ht="12.5">
      <c r="H3161" s="958">
        <v>8520</v>
      </c>
      <c r="I3161" s="950" t="s">
        <v>1563</v>
      </c>
    </row>
    <row r="3162" spans="8:9" ht="12.5">
      <c r="H3162" s="958">
        <v>8525</v>
      </c>
      <c r="I3162" s="950" t="s">
        <v>1563</v>
      </c>
    </row>
    <row r="3163" spans="8:9" ht="12.5">
      <c r="H3163" s="958">
        <v>8526</v>
      </c>
      <c r="I3163" s="950" t="s">
        <v>1563</v>
      </c>
    </row>
    <row r="3164" spans="8:9" ht="12.5">
      <c r="H3164" s="958">
        <v>8527</v>
      </c>
      <c r="I3164" s="950" t="s">
        <v>1563</v>
      </c>
    </row>
    <row r="3165" spans="8:9" ht="12.5">
      <c r="H3165" s="958">
        <v>8528</v>
      </c>
      <c r="I3165" s="950" t="s">
        <v>1563</v>
      </c>
    </row>
    <row r="3166" spans="8:9" ht="12.5">
      <c r="H3166" s="958">
        <v>8530</v>
      </c>
      <c r="I3166" s="950" t="s">
        <v>1563</v>
      </c>
    </row>
    <row r="3167" spans="8:9" ht="12.5">
      <c r="H3167" s="958">
        <v>8533</v>
      </c>
      <c r="I3167" s="950" t="s">
        <v>1563</v>
      </c>
    </row>
    <row r="3168" spans="8:9" ht="12.5">
      <c r="H3168" s="958">
        <v>8534</v>
      </c>
      <c r="I3168" s="950" t="s">
        <v>1563</v>
      </c>
    </row>
    <row r="3169" spans="8:9" ht="12.5">
      <c r="H3169" s="958">
        <v>8535</v>
      </c>
      <c r="I3169" s="950" t="s">
        <v>1563</v>
      </c>
    </row>
    <row r="3170" spans="8:9" ht="12.5">
      <c r="H3170" s="958">
        <v>8536</v>
      </c>
      <c r="I3170" s="950" t="s">
        <v>1563</v>
      </c>
    </row>
    <row r="3171" spans="8:9" ht="12.5">
      <c r="H3171" s="958">
        <v>8540</v>
      </c>
      <c r="I3171" s="950" t="s">
        <v>1563</v>
      </c>
    </row>
    <row r="3172" spans="8:9" ht="12.5">
      <c r="H3172" s="958">
        <v>8541</v>
      </c>
      <c r="I3172" s="950" t="s">
        <v>1563</v>
      </c>
    </row>
    <row r="3173" spans="8:9" ht="12.5">
      <c r="H3173" s="958">
        <v>8542</v>
      </c>
      <c r="I3173" s="950" t="s">
        <v>1563</v>
      </c>
    </row>
    <row r="3174" spans="8:9" ht="12.5">
      <c r="H3174" s="958">
        <v>8543</v>
      </c>
      <c r="I3174" s="950" t="s">
        <v>1563</v>
      </c>
    </row>
    <row r="3175" spans="8:9" ht="12.5">
      <c r="H3175" s="958">
        <v>8544</v>
      </c>
      <c r="I3175" s="950" t="s">
        <v>1563</v>
      </c>
    </row>
    <row r="3176" spans="8:9" ht="12.5">
      <c r="H3176" s="958">
        <v>8550</v>
      </c>
      <c r="I3176" s="950" t="s">
        <v>1563</v>
      </c>
    </row>
    <row r="3177" spans="8:9" ht="12.5">
      <c r="H3177" s="958">
        <v>8551</v>
      </c>
      <c r="I3177" s="950" t="s">
        <v>1563</v>
      </c>
    </row>
    <row r="3178" spans="8:9" ht="12.5">
      <c r="H3178" s="958">
        <v>8553</v>
      </c>
      <c r="I3178" s="950" t="s">
        <v>1563</v>
      </c>
    </row>
    <row r="3179" spans="8:9" ht="12.5">
      <c r="H3179" s="958">
        <v>8554</v>
      </c>
      <c r="I3179" s="950" t="s">
        <v>1563</v>
      </c>
    </row>
    <row r="3180" spans="8:9" ht="12.5">
      <c r="H3180" s="958">
        <v>8555</v>
      </c>
      <c r="I3180" s="950" t="s">
        <v>1563</v>
      </c>
    </row>
    <row r="3181" spans="8:9" ht="12.5">
      <c r="H3181" s="958">
        <v>8556</v>
      </c>
      <c r="I3181" s="950" t="s">
        <v>1563</v>
      </c>
    </row>
    <row r="3182" spans="8:9" ht="12.5">
      <c r="H3182" s="958">
        <v>8557</v>
      </c>
      <c r="I3182" s="950" t="s">
        <v>1563</v>
      </c>
    </row>
    <row r="3183" spans="8:9" ht="12.5">
      <c r="H3183" s="958">
        <v>8558</v>
      </c>
      <c r="I3183" s="950" t="s">
        <v>1563</v>
      </c>
    </row>
    <row r="3184" spans="8:9" ht="12.5">
      <c r="H3184" s="958">
        <v>8559</v>
      </c>
      <c r="I3184" s="950" t="s">
        <v>1563</v>
      </c>
    </row>
    <row r="3185" spans="8:9" ht="12.5">
      <c r="H3185" s="958">
        <v>8560</v>
      </c>
      <c r="I3185" s="950" t="s">
        <v>1563</v>
      </c>
    </row>
    <row r="3186" spans="8:9" ht="12.5">
      <c r="H3186" s="958">
        <v>8561</v>
      </c>
      <c r="I3186" s="950" t="s">
        <v>1563</v>
      </c>
    </row>
    <row r="3187" spans="8:9" ht="12.5">
      <c r="H3187" s="958">
        <v>8562</v>
      </c>
      <c r="I3187" s="950" t="s">
        <v>1563</v>
      </c>
    </row>
    <row r="3188" spans="8:9" ht="12.5">
      <c r="H3188" s="958">
        <v>8601</v>
      </c>
      <c r="I3188" s="950" t="s">
        <v>1563</v>
      </c>
    </row>
    <row r="3189" spans="8:9" ht="12.5">
      <c r="H3189" s="958">
        <v>8602</v>
      </c>
      <c r="I3189" s="950" t="s">
        <v>1563</v>
      </c>
    </row>
    <row r="3190" spans="8:9" ht="12.5">
      <c r="H3190" s="958">
        <v>8603</v>
      </c>
      <c r="I3190" s="950" t="s">
        <v>1563</v>
      </c>
    </row>
    <row r="3191" spans="8:9" ht="12.5">
      <c r="H3191" s="958">
        <v>8604</v>
      </c>
      <c r="I3191" s="950" t="s">
        <v>1563</v>
      </c>
    </row>
    <row r="3192" spans="8:9" ht="12.5">
      <c r="H3192" s="958">
        <v>8605</v>
      </c>
      <c r="I3192" s="950" t="s">
        <v>1563</v>
      </c>
    </row>
    <row r="3193" spans="8:9" ht="12.5">
      <c r="H3193" s="958">
        <v>8606</v>
      </c>
      <c r="I3193" s="950" t="s">
        <v>1563</v>
      </c>
    </row>
    <row r="3194" spans="8:9" ht="12.5">
      <c r="H3194" s="958">
        <v>8607</v>
      </c>
      <c r="I3194" s="950" t="s">
        <v>1563</v>
      </c>
    </row>
    <row r="3195" spans="8:9" ht="12.5">
      <c r="H3195" s="958">
        <v>8608</v>
      </c>
      <c r="I3195" s="950" t="s">
        <v>1563</v>
      </c>
    </row>
    <row r="3196" spans="8:9" ht="12.5">
      <c r="H3196" s="958">
        <v>8609</v>
      </c>
      <c r="I3196" s="950" t="s">
        <v>1563</v>
      </c>
    </row>
    <row r="3197" spans="8:9" ht="12.5">
      <c r="H3197" s="958">
        <v>8610</v>
      </c>
      <c r="I3197" s="950" t="s">
        <v>1563</v>
      </c>
    </row>
    <row r="3198" spans="8:9" ht="12.5">
      <c r="H3198" s="958">
        <v>8611</v>
      </c>
      <c r="I3198" s="950" t="s">
        <v>1563</v>
      </c>
    </row>
    <row r="3199" spans="8:9" ht="12.5">
      <c r="H3199" s="958">
        <v>8618</v>
      </c>
      <c r="I3199" s="950" t="s">
        <v>1563</v>
      </c>
    </row>
    <row r="3200" spans="8:9" ht="12.5">
      <c r="H3200" s="958">
        <v>8619</v>
      </c>
      <c r="I3200" s="950" t="s">
        <v>1563</v>
      </c>
    </row>
    <row r="3201" spans="8:9" ht="12.5">
      <c r="H3201" s="958">
        <v>8620</v>
      </c>
      <c r="I3201" s="950" t="s">
        <v>1563</v>
      </c>
    </row>
    <row r="3202" spans="8:9" ht="12.5">
      <c r="H3202" s="958">
        <v>8625</v>
      </c>
      <c r="I3202" s="950" t="s">
        <v>1563</v>
      </c>
    </row>
    <row r="3203" spans="8:9" ht="12.5">
      <c r="H3203" s="958">
        <v>8628</v>
      </c>
      <c r="I3203" s="950" t="s">
        <v>1563</v>
      </c>
    </row>
    <row r="3204" spans="8:9" ht="12.5">
      <c r="H3204" s="958">
        <v>8629</v>
      </c>
      <c r="I3204" s="950" t="s">
        <v>1563</v>
      </c>
    </row>
    <row r="3205" spans="8:9" ht="12.5">
      <c r="H3205" s="958">
        <v>8638</v>
      </c>
      <c r="I3205" s="950" t="s">
        <v>1563</v>
      </c>
    </row>
    <row r="3206" spans="8:9" ht="12.5">
      <c r="H3206" s="958">
        <v>8640</v>
      </c>
      <c r="I3206" s="950" t="s">
        <v>1563</v>
      </c>
    </row>
    <row r="3207" spans="8:9" ht="12.5">
      <c r="H3207" s="958">
        <v>8641</v>
      </c>
      <c r="I3207" s="950" t="s">
        <v>1563</v>
      </c>
    </row>
    <row r="3208" spans="8:9" ht="12.5">
      <c r="H3208" s="958">
        <v>8645</v>
      </c>
      <c r="I3208" s="950" t="s">
        <v>1563</v>
      </c>
    </row>
    <row r="3209" spans="8:9" ht="12.5">
      <c r="H3209" s="958">
        <v>8646</v>
      </c>
      <c r="I3209" s="950" t="s">
        <v>1563</v>
      </c>
    </row>
    <row r="3210" spans="8:9" ht="12.5">
      <c r="H3210" s="958">
        <v>8647</v>
      </c>
      <c r="I3210" s="950" t="s">
        <v>1563</v>
      </c>
    </row>
    <row r="3211" spans="8:9" ht="12.5">
      <c r="H3211" s="958">
        <v>8648</v>
      </c>
      <c r="I3211" s="950" t="s">
        <v>1563</v>
      </c>
    </row>
    <row r="3212" spans="8:9" ht="12.5">
      <c r="H3212" s="958">
        <v>8650</v>
      </c>
      <c r="I3212" s="950" t="s">
        <v>1563</v>
      </c>
    </row>
    <row r="3213" spans="8:9" ht="12.5">
      <c r="H3213" s="958">
        <v>8666</v>
      </c>
      <c r="I3213" s="950" t="s">
        <v>1563</v>
      </c>
    </row>
    <row r="3214" spans="8:9" ht="12.5">
      <c r="H3214" s="958">
        <v>8690</v>
      </c>
      <c r="I3214" s="950" t="s">
        <v>1563</v>
      </c>
    </row>
    <row r="3215" spans="8:9" ht="12.5">
      <c r="H3215" s="958">
        <v>8691</v>
      </c>
      <c r="I3215" s="950" t="s">
        <v>1563</v>
      </c>
    </row>
    <row r="3216" spans="8:9" ht="12.5">
      <c r="H3216" s="958">
        <v>8695</v>
      </c>
      <c r="I3216" s="950" t="s">
        <v>1563</v>
      </c>
    </row>
    <row r="3217" spans="8:9" ht="12.5">
      <c r="H3217" s="958">
        <v>8701</v>
      </c>
      <c r="I3217" s="950" t="s">
        <v>1563</v>
      </c>
    </row>
    <row r="3218" spans="8:9" ht="12.5">
      <c r="H3218" s="958">
        <v>8720</v>
      </c>
      <c r="I3218" s="950" t="s">
        <v>1563</v>
      </c>
    </row>
    <row r="3219" spans="8:9" ht="12.5">
      <c r="H3219" s="958">
        <v>8721</v>
      </c>
      <c r="I3219" s="950" t="s">
        <v>1563</v>
      </c>
    </row>
    <row r="3220" spans="8:9" ht="12.5">
      <c r="H3220" s="958">
        <v>8722</v>
      </c>
      <c r="I3220" s="950" t="s">
        <v>1563</v>
      </c>
    </row>
    <row r="3221" spans="8:9" ht="12.5">
      <c r="H3221" s="958">
        <v>8723</v>
      </c>
      <c r="I3221" s="950" t="s">
        <v>1563</v>
      </c>
    </row>
    <row r="3222" spans="8:9" ht="12.5">
      <c r="H3222" s="958">
        <v>8724</v>
      </c>
      <c r="I3222" s="950" t="s">
        <v>1563</v>
      </c>
    </row>
    <row r="3223" spans="8:9" ht="12.5">
      <c r="H3223" s="958">
        <v>8730</v>
      </c>
      <c r="I3223" s="950" t="s">
        <v>1563</v>
      </c>
    </row>
    <row r="3224" spans="8:9" ht="12.5">
      <c r="H3224" s="958">
        <v>8731</v>
      </c>
      <c r="I3224" s="950" t="s">
        <v>1563</v>
      </c>
    </row>
    <row r="3225" spans="8:9" ht="12.5">
      <c r="H3225" s="958">
        <v>8732</v>
      </c>
      <c r="I3225" s="950" t="s">
        <v>1563</v>
      </c>
    </row>
    <row r="3226" spans="8:9" ht="12.5">
      <c r="H3226" s="958">
        <v>8733</v>
      </c>
      <c r="I3226" s="950" t="s">
        <v>1563</v>
      </c>
    </row>
    <row r="3227" spans="8:9" ht="12.5">
      <c r="H3227" s="958">
        <v>8734</v>
      </c>
      <c r="I3227" s="950" t="s">
        <v>1563</v>
      </c>
    </row>
    <row r="3228" spans="8:9" ht="12.5">
      <c r="H3228" s="958">
        <v>8735</v>
      </c>
      <c r="I3228" s="950" t="s">
        <v>1563</v>
      </c>
    </row>
    <row r="3229" spans="8:9" ht="12.5">
      <c r="H3229" s="958">
        <v>8736</v>
      </c>
      <c r="I3229" s="950" t="s">
        <v>1563</v>
      </c>
    </row>
    <row r="3230" spans="8:9" ht="12.5">
      <c r="H3230" s="958">
        <v>8738</v>
      </c>
      <c r="I3230" s="950" t="s">
        <v>1563</v>
      </c>
    </row>
    <row r="3231" spans="8:9" ht="12.5">
      <c r="H3231" s="958">
        <v>8739</v>
      </c>
      <c r="I3231" s="950" t="s">
        <v>1563</v>
      </c>
    </row>
    <row r="3232" spans="8:9" ht="12.5">
      <c r="H3232" s="958">
        <v>8740</v>
      </c>
      <c r="I3232" s="950" t="s">
        <v>1563</v>
      </c>
    </row>
    <row r="3233" spans="8:9" ht="12.5">
      <c r="H3233" s="958">
        <v>8741</v>
      </c>
      <c r="I3233" s="950" t="s">
        <v>1563</v>
      </c>
    </row>
    <row r="3234" spans="8:9" ht="12.5">
      <c r="H3234" s="958">
        <v>8742</v>
      </c>
      <c r="I3234" s="950" t="s">
        <v>1563</v>
      </c>
    </row>
    <row r="3235" spans="8:9" ht="12.5">
      <c r="H3235" s="958">
        <v>8750</v>
      </c>
      <c r="I3235" s="950" t="s">
        <v>1563</v>
      </c>
    </row>
    <row r="3236" spans="8:9" ht="12.5">
      <c r="H3236" s="958">
        <v>8751</v>
      </c>
      <c r="I3236" s="950" t="s">
        <v>1563</v>
      </c>
    </row>
    <row r="3237" spans="8:9" ht="12.5">
      <c r="H3237" s="958">
        <v>8752</v>
      </c>
      <c r="I3237" s="950" t="s">
        <v>1563</v>
      </c>
    </row>
    <row r="3238" spans="8:9" ht="12.5">
      <c r="H3238" s="958">
        <v>8753</v>
      </c>
      <c r="I3238" s="950" t="s">
        <v>1563</v>
      </c>
    </row>
    <row r="3239" spans="8:9" ht="12.5">
      <c r="H3239" s="958">
        <v>8754</v>
      </c>
      <c r="I3239" s="950" t="s">
        <v>1563</v>
      </c>
    </row>
    <row r="3240" spans="8:9" ht="12.5">
      <c r="H3240" s="958">
        <v>8755</v>
      </c>
      <c r="I3240" s="950" t="s">
        <v>1563</v>
      </c>
    </row>
    <row r="3241" spans="8:9" ht="12.5">
      <c r="H3241" s="958">
        <v>8756</v>
      </c>
      <c r="I3241" s="950" t="s">
        <v>1563</v>
      </c>
    </row>
    <row r="3242" spans="8:9" ht="12.5">
      <c r="H3242" s="958">
        <v>8757</v>
      </c>
      <c r="I3242" s="950" t="s">
        <v>1563</v>
      </c>
    </row>
    <row r="3243" spans="8:9" ht="12.5">
      <c r="H3243" s="958">
        <v>8758</v>
      </c>
      <c r="I3243" s="950" t="s">
        <v>1563</v>
      </c>
    </row>
    <row r="3244" spans="8:9" ht="12.5">
      <c r="H3244" s="958">
        <v>8759</v>
      </c>
      <c r="I3244" s="950" t="s">
        <v>1563</v>
      </c>
    </row>
    <row r="3245" spans="8:9" ht="12.5">
      <c r="H3245" s="958">
        <v>8801</v>
      </c>
      <c r="I3245" s="950" t="s">
        <v>1563</v>
      </c>
    </row>
    <row r="3246" spans="8:9" ht="12.5">
      <c r="H3246" s="958">
        <v>8802</v>
      </c>
      <c r="I3246" s="950" t="s">
        <v>1563</v>
      </c>
    </row>
    <row r="3247" spans="8:9" ht="12.5">
      <c r="H3247" s="958">
        <v>8803</v>
      </c>
      <c r="I3247" s="950" t="s">
        <v>1563</v>
      </c>
    </row>
    <row r="3248" spans="8:9" ht="12.5">
      <c r="H3248" s="958">
        <v>8804</v>
      </c>
      <c r="I3248" s="950" t="s">
        <v>1563</v>
      </c>
    </row>
    <row r="3249" spans="8:9" ht="12.5">
      <c r="H3249" s="958">
        <v>8805</v>
      </c>
      <c r="I3249" s="950" t="s">
        <v>1563</v>
      </c>
    </row>
    <row r="3250" spans="8:9" ht="12.5">
      <c r="H3250" s="958">
        <v>8807</v>
      </c>
      <c r="I3250" s="950" t="s">
        <v>1563</v>
      </c>
    </row>
    <row r="3251" spans="8:9" ht="12.5">
      <c r="H3251" s="958">
        <v>8808</v>
      </c>
      <c r="I3251" s="950" t="s">
        <v>1563</v>
      </c>
    </row>
    <row r="3252" spans="8:9" ht="12.5">
      <c r="H3252" s="958">
        <v>8809</v>
      </c>
      <c r="I3252" s="950" t="s">
        <v>1563</v>
      </c>
    </row>
    <row r="3253" spans="8:9" ht="12.5">
      <c r="H3253" s="958">
        <v>8810</v>
      </c>
      <c r="I3253" s="950" t="s">
        <v>1563</v>
      </c>
    </row>
    <row r="3254" spans="8:9" ht="12.5">
      <c r="H3254" s="958">
        <v>8812</v>
      </c>
      <c r="I3254" s="950" t="s">
        <v>1563</v>
      </c>
    </row>
    <row r="3255" spans="8:9" ht="12.5">
      <c r="H3255" s="958">
        <v>8816</v>
      </c>
      <c r="I3255" s="950" t="s">
        <v>1563</v>
      </c>
    </row>
    <row r="3256" spans="8:9" ht="12.5">
      <c r="H3256" s="958">
        <v>8817</v>
      </c>
      <c r="I3256" s="950" t="s">
        <v>1563</v>
      </c>
    </row>
    <row r="3257" spans="8:9" ht="12.5">
      <c r="H3257" s="958">
        <v>8818</v>
      </c>
      <c r="I3257" s="950" t="s">
        <v>1563</v>
      </c>
    </row>
    <row r="3258" spans="8:9" ht="12.5">
      <c r="H3258" s="958">
        <v>8820</v>
      </c>
      <c r="I3258" s="950" t="s">
        <v>1563</v>
      </c>
    </row>
    <row r="3259" spans="8:9" ht="12.5">
      <c r="H3259" s="958">
        <v>8821</v>
      </c>
      <c r="I3259" s="950" t="s">
        <v>1563</v>
      </c>
    </row>
    <row r="3260" spans="8:9" ht="12.5">
      <c r="H3260" s="958">
        <v>8822</v>
      </c>
      <c r="I3260" s="950" t="s">
        <v>1563</v>
      </c>
    </row>
    <row r="3261" spans="8:9" ht="12.5">
      <c r="H3261" s="958">
        <v>8823</v>
      </c>
      <c r="I3261" s="950" t="s">
        <v>1563</v>
      </c>
    </row>
    <row r="3262" spans="8:9" ht="12.5">
      <c r="H3262" s="958">
        <v>8824</v>
      </c>
      <c r="I3262" s="950" t="s">
        <v>1563</v>
      </c>
    </row>
    <row r="3263" spans="8:9" ht="12.5">
      <c r="H3263" s="958">
        <v>8825</v>
      </c>
      <c r="I3263" s="950" t="s">
        <v>1563</v>
      </c>
    </row>
    <row r="3264" spans="8:9" ht="12.5">
      <c r="H3264" s="958">
        <v>8826</v>
      </c>
      <c r="I3264" s="950" t="s">
        <v>1563</v>
      </c>
    </row>
    <row r="3265" spans="8:9" ht="12.5">
      <c r="H3265" s="958">
        <v>8827</v>
      </c>
      <c r="I3265" s="950" t="s">
        <v>1563</v>
      </c>
    </row>
    <row r="3266" spans="8:9" ht="12.5">
      <c r="H3266" s="958">
        <v>8828</v>
      </c>
      <c r="I3266" s="950" t="s">
        <v>1563</v>
      </c>
    </row>
    <row r="3267" spans="8:9" ht="12.5">
      <c r="H3267" s="958">
        <v>8829</v>
      </c>
      <c r="I3267" s="950" t="s">
        <v>1563</v>
      </c>
    </row>
    <row r="3268" spans="8:9" ht="12.5">
      <c r="H3268" s="958">
        <v>8830</v>
      </c>
      <c r="I3268" s="950" t="s">
        <v>1563</v>
      </c>
    </row>
    <row r="3269" spans="8:9" ht="12.5">
      <c r="H3269" s="958">
        <v>8831</v>
      </c>
      <c r="I3269" s="950" t="s">
        <v>1563</v>
      </c>
    </row>
    <row r="3270" spans="8:9" ht="12.5">
      <c r="H3270" s="958">
        <v>8832</v>
      </c>
      <c r="I3270" s="950" t="s">
        <v>1563</v>
      </c>
    </row>
    <row r="3271" spans="8:9" ht="12.5">
      <c r="H3271" s="958">
        <v>8833</v>
      </c>
      <c r="I3271" s="950" t="s">
        <v>1563</v>
      </c>
    </row>
    <row r="3272" spans="8:9" ht="12.5">
      <c r="H3272" s="958">
        <v>8834</v>
      </c>
      <c r="I3272" s="950" t="s">
        <v>1563</v>
      </c>
    </row>
    <row r="3273" spans="8:9" ht="12.5">
      <c r="H3273" s="958">
        <v>8835</v>
      </c>
      <c r="I3273" s="950" t="s">
        <v>1563</v>
      </c>
    </row>
    <row r="3274" spans="8:9" ht="12.5">
      <c r="H3274" s="958">
        <v>8836</v>
      </c>
      <c r="I3274" s="950" t="s">
        <v>1563</v>
      </c>
    </row>
    <row r="3275" spans="8:9" ht="12.5">
      <c r="H3275" s="958">
        <v>8837</v>
      </c>
      <c r="I3275" s="950" t="s">
        <v>1563</v>
      </c>
    </row>
    <row r="3276" spans="8:9" ht="12.5">
      <c r="H3276" s="958">
        <v>8840</v>
      </c>
      <c r="I3276" s="950" t="s">
        <v>1563</v>
      </c>
    </row>
    <row r="3277" spans="8:9" ht="12.5">
      <c r="H3277" s="958">
        <v>8844</v>
      </c>
      <c r="I3277" s="950" t="s">
        <v>1563</v>
      </c>
    </row>
    <row r="3278" spans="8:9" ht="12.5">
      <c r="H3278" s="958">
        <v>8846</v>
      </c>
      <c r="I3278" s="950" t="s">
        <v>1563</v>
      </c>
    </row>
    <row r="3279" spans="8:9" ht="12.5">
      <c r="H3279" s="958">
        <v>8848</v>
      </c>
      <c r="I3279" s="950" t="s">
        <v>1563</v>
      </c>
    </row>
    <row r="3280" spans="8:9" ht="12.5">
      <c r="H3280" s="958">
        <v>8850</v>
      </c>
      <c r="I3280" s="950" t="s">
        <v>1563</v>
      </c>
    </row>
    <row r="3281" spans="8:9" ht="12.5">
      <c r="H3281" s="958">
        <v>8852</v>
      </c>
      <c r="I3281" s="950" t="s">
        <v>1563</v>
      </c>
    </row>
    <row r="3282" spans="8:9" ht="12.5">
      <c r="H3282" s="958">
        <v>8853</v>
      </c>
      <c r="I3282" s="950" t="s">
        <v>1563</v>
      </c>
    </row>
    <row r="3283" spans="8:9" ht="12.5">
      <c r="H3283" s="958">
        <v>8854</v>
      </c>
      <c r="I3283" s="950" t="s">
        <v>1563</v>
      </c>
    </row>
    <row r="3284" spans="8:9" ht="12.5">
      <c r="H3284" s="958">
        <v>8855</v>
      </c>
      <c r="I3284" s="950" t="s">
        <v>1563</v>
      </c>
    </row>
    <row r="3285" spans="8:9" ht="12.5">
      <c r="H3285" s="958">
        <v>8857</v>
      </c>
      <c r="I3285" s="950" t="s">
        <v>1563</v>
      </c>
    </row>
    <row r="3286" spans="8:9" ht="12.5">
      <c r="H3286" s="958">
        <v>8858</v>
      </c>
      <c r="I3286" s="950" t="s">
        <v>1563</v>
      </c>
    </row>
    <row r="3287" spans="8:9" ht="12.5">
      <c r="H3287" s="958">
        <v>8859</v>
      </c>
      <c r="I3287" s="950" t="s">
        <v>1563</v>
      </c>
    </row>
    <row r="3288" spans="8:9" ht="12.5">
      <c r="H3288" s="958">
        <v>8861</v>
      </c>
      <c r="I3288" s="950" t="s">
        <v>1563</v>
      </c>
    </row>
    <row r="3289" spans="8:9" ht="12.5">
      <c r="H3289" s="958">
        <v>8862</v>
      </c>
      <c r="I3289" s="950" t="s">
        <v>1563</v>
      </c>
    </row>
    <row r="3290" spans="8:9" ht="12.5">
      <c r="H3290" s="958">
        <v>8863</v>
      </c>
      <c r="I3290" s="950" t="s">
        <v>1563</v>
      </c>
    </row>
    <row r="3291" spans="8:9" ht="12.5">
      <c r="H3291" s="958">
        <v>8865</v>
      </c>
      <c r="I3291" s="950" t="s">
        <v>1563</v>
      </c>
    </row>
    <row r="3292" spans="8:9" ht="12.5">
      <c r="H3292" s="958">
        <v>8867</v>
      </c>
      <c r="I3292" s="950" t="s">
        <v>1563</v>
      </c>
    </row>
    <row r="3293" spans="8:9" ht="12.5">
      <c r="H3293" s="958">
        <v>8868</v>
      </c>
      <c r="I3293" s="950" t="s">
        <v>1563</v>
      </c>
    </row>
    <row r="3294" spans="8:9" ht="12.5">
      <c r="H3294" s="958">
        <v>8869</v>
      </c>
      <c r="I3294" s="950" t="s">
        <v>1563</v>
      </c>
    </row>
    <row r="3295" spans="8:9" ht="12.5">
      <c r="H3295" s="958">
        <v>8870</v>
      </c>
      <c r="I3295" s="950" t="s">
        <v>1563</v>
      </c>
    </row>
    <row r="3296" spans="8:9" ht="12.5">
      <c r="H3296" s="958">
        <v>8871</v>
      </c>
      <c r="I3296" s="950" t="s">
        <v>1563</v>
      </c>
    </row>
    <row r="3297" spans="8:9" ht="12.5">
      <c r="H3297" s="958">
        <v>8872</v>
      </c>
      <c r="I3297" s="950" t="s">
        <v>1563</v>
      </c>
    </row>
    <row r="3298" spans="8:9" ht="12.5">
      <c r="H3298" s="958">
        <v>8873</v>
      </c>
      <c r="I3298" s="950" t="s">
        <v>1563</v>
      </c>
    </row>
    <row r="3299" spans="8:9" ht="12.5">
      <c r="H3299" s="958">
        <v>8875</v>
      </c>
      <c r="I3299" s="950" t="s">
        <v>1563</v>
      </c>
    </row>
    <row r="3300" spans="8:9" ht="12.5">
      <c r="H3300" s="958">
        <v>8876</v>
      </c>
      <c r="I3300" s="950" t="s">
        <v>1563</v>
      </c>
    </row>
    <row r="3301" spans="8:9" ht="12.5">
      <c r="H3301" s="958">
        <v>8879</v>
      </c>
      <c r="I3301" s="950" t="s">
        <v>1563</v>
      </c>
    </row>
    <row r="3302" spans="8:9" ht="12.5">
      <c r="H3302" s="958">
        <v>8880</v>
      </c>
      <c r="I3302" s="950" t="s">
        <v>1563</v>
      </c>
    </row>
    <row r="3303" spans="8:9" ht="12.5">
      <c r="H3303" s="958">
        <v>8882</v>
      </c>
      <c r="I3303" s="950" t="s">
        <v>1563</v>
      </c>
    </row>
    <row r="3304" spans="8:9" ht="12.5">
      <c r="H3304" s="958">
        <v>8884</v>
      </c>
      <c r="I3304" s="950" t="s">
        <v>1563</v>
      </c>
    </row>
    <row r="3305" spans="8:9" ht="12.5">
      <c r="H3305" s="958">
        <v>8885</v>
      </c>
      <c r="I3305" s="950" t="s">
        <v>1563</v>
      </c>
    </row>
    <row r="3306" spans="8:9" ht="12.5">
      <c r="H3306" s="958">
        <v>8886</v>
      </c>
      <c r="I3306" s="950" t="s">
        <v>1563</v>
      </c>
    </row>
    <row r="3307" spans="8:9" ht="12.5">
      <c r="H3307" s="958">
        <v>8887</v>
      </c>
      <c r="I3307" s="950" t="s">
        <v>1563</v>
      </c>
    </row>
    <row r="3308" spans="8:9" ht="12.5">
      <c r="H3308" s="958">
        <v>8888</v>
      </c>
      <c r="I3308" s="950" t="s">
        <v>1563</v>
      </c>
    </row>
    <row r="3309" spans="8:9" ht="12.5">
      <c r="H3309" s="958">
        <v>8889</v>
      </c>
      <c r="I3309" s="950" t="s">
        <v>1563</v>
      </c>
    </row>
    <row r="3310" spans="8:9" ht="12.5">
      <c r="H3310" s="958">
        <v>8890</v>
      </c>
      <c r="I3310" s="950" t="s">
        <v>1563</v>
      </c>
    </row>
    <row r="3311" spans="8:9" ht="12.5">
      <c r="H3311" s="958">
        <v>8899</v>
      </c>
      <c r="I3311" s="950" t="s">
        <v>1563</v>
      </c>
    </row>
    <row r="3312" spans="8:9" ht="12.5">
      <c r="H3312" s="958">
        <v>8901</v>
      </c>
      <c r="I3312" s="950" t="s">
        <v>1563</v>
      </c>
    </row>
    <row r="3313" spans="8:9" ht="12.5">
      <c r="H3313" s="958">
        <v>8902</v>
      </c>
      <c r="I3313" s="950" t="s">
        <v>1563</v>
      </c>
    </row>
    <row r="3314" spans="8:9" ht="12.5">
      <c r="H3314" s="958">
        <v>8903</v>
      </c>
      <c r="I3314" s="950" t="s">
        <v>1563</v>
      </c>
    </row>
    <row r="3315" spans="8:9" ht="12.5">
      <c r="H3315" s="958">
        <v>8904</v>
      </c>
      <c r="I3315" s="950" t="s">
        <v>1563</v>
      </c>
    </row>
    <row r="3316" spans="8:9" ht="12.5">
      <c r="H3316" s="958">
        <v>8905</v>
      </c>
      <c r="I3316" s="950" t="s">
        <v>1567</v>
      </c>
    </row>
    <row r="3317" spans="8:9" ht="12.5">
      <c r="H3317" s="958">
        <v>8906</v>
      </c>
      <c r="I3317" s="950" t="s">
        <v>1563</v>
      </c>
    </row>
    <row r="3318" spans="8:9" ht="12.5">
      <c r="H3318" s="958">
        <v>8933</v>
      </c>
      <c r="I3318" s="950" t="s">
        <v>1563</v>
      </c>
    </row>
    <row r="3319" spans="8:9" ht="12.5">
      <c r="H3319" s="958">
        <v>8989</v>
      </c>
      <c r="I3319" s="950" t="s">
        <v>1563</v>
      </c>
    </row>
    <row r="3320" spans="8:9" ht="12.5">
      <c r="H3320" s="958">
        <v>10001</v>
      </c>
      <c r="I3320" s="950" t="s">
        <v>1569</v>
      </c>
    </row>
    <row r="3321" spans="8:9" ht="12.5">
      <c r="H3321" s="958">
        <v>10002</v>
      </c>
      <c r="I3321" s="950" t="s">
        <v>1569</v>
      </c>
    </row>
    <row r="3322" spans="8:9" ht="12.5">
      <c r="H3322" s="958">
        <v>10003</v>
      </c>
      <c r="I3322" s="950" t="s">
        <v>1569</v>
      </c>
    </row>
    <row r="3323" spans="8:9" ht="12.5">
      <c r="H3323" s="958">
        <v>10004</v>
      </c>
      <c r="I3323" s="950" t="s">
        <v>1569</v>
      </c>
    </row>
    <row r="3324" spans="8:9" ht="12.5">
      <c r="H3324" s="958">
        <v>10005</v>
      </c>
      <c r="I3324" s="950" t="s">
        <v>1569</v>
      </c>
    </row>
    <row r="3325" spans="8:9" ht="12.5">
      <c r="H3325" s="958">
        <v>10006</v>
      </c>
      <c r="I3325" s="950" t="s">
        <v>1569</v>
      </c>
    </row>
    <row r="3326" spans="8:9" ht="12.5">
      <c r="H3326" s="958">
        <v>10007</v>
      </c>
      <c r="I3326" s="950" t="s">
        <v>1569</v>
      </c>
    </row>
    <row r="3327" spans="8:9" ht="12.5">
      <c r="H3327" s="958">
        <v>10008</v>
      </c>
      <c r="I3327" s="950" t="s">
        <v>1569</v>
      </c>
    </row>
    <row r="3328" spans="8:9" ht="12.5">
      <c r="H3328" s="958">
        <v>10009</v>
      </c>
      <c r="I3328" s="950" t="s">
        <v>1569</v>
      </c>
    </row>
    <row r="3329" spans="8:9" ht="12.5">
      <c r="H3329" s="958">
        <v>10010</v>
      </c>
      <c r="I3329" s="950" t="s">
        <v>1569</v>
      </c>
    </row>
    <row r="3330" spans="8:9" ht="12.5">
      <c r="H3330" s="958">
        <v>10011</v>
      </c>
      <c r="I3330" s="950" t="s">
        <v>1569</v>
      </c>
    </row>
    <row r="3331" spans="8:9" ht="12.5">
      <c r="H3331" s="958">
        <v>10012</v>
      </c>
      <c r="I3331" s="950" t="s">
        <v>1569</v>
      </c>
    </row>
    <row r="3332" spans="8:9" ht="12.5">
      <c r="H3332" s="958">
        <v>10013</v>
      </c>
      <c r="I3332" s="950" t="s">
        <v>1569</v>
      </c>
    </row>
    <row r="3333" spans="8:9" ht="12.5">
      <c r="H3333" s="958">
        <v>10014</v>
      </c>
      <c r="I3333" s="950" t="s">
        <v>1569</v>
      </c>
    </row>
    <row r="3334" spans="8:9" ht="12.5">
      <c r="H3334" s="958">
        <v>10016</v>
      </c>
      <c r="I3334" s="950" t="s">
        <v>1569</v>
      </c>
    </row>
    <row r="3335" spans="8:9" ht="12.5">
      <c r="H3335" s="958">
        <v>10017</v>
      </c>
      <c r="I3335" s="950" t="s">
        <v>1569</v>
      </c>
    </row>
    <row r="3336" spans="8:9" ht="12.5">
      <c r="H3336" s="958">
        <v>10018</v>
      </c>
      <c r="I3336" s="950" t="s">
        <v>1569</v>
      </c>
    </row>
    <row r="3337" spans="8:9" ht="12.5">
      <c r="H3337" s="958">
        <v>10019</v>
      </c>
      <c r="I3337" s="950" t="s">
        <v>1569</v>
      </c>
    </row>
    <row r="3338" spans="8:9" ht="12.5">
      <c r="H3338" s="958">
        <v>10020</v>
      </c>
      <c r="I3338" s="950" t="s">
        <v>1569</v>
      </c>
    </row>
    <row r="3339" spans="8:9" ht="12.5">
      <c r="H3339" s="958">
        <v>10021</v>
      </c>
      <c r="I3339" s="950" t="s">
        <v>1569</v>
      </c>
    </row>
    <row r="3340" spans="8:9" ht="12.5">
      <c r="H3340" s="958">
        <v>10022</v>
      </c>
      <c r="I3340" s="950" t="s">
        <v>1569</v>
      </c>
    </row>
    <row r="3341" spans="8:9" ht="12.5">
      <c r="H3341" s="958">
        <v>10023</v>
      </c>
      <c r="I3341" s="950" t="s">
        <v>1569</v>
      </c>
    </row>
    <row r="3342" spans="8:9" ht="12.5">
      <c r="H3342" s="958">
        <v>10024</v>
      </c>
      <c r="I3342" s="950" t="s">
        <v>1569</v>
      </c>
    </row>
    <row r="3343" spans="8:9" ht="12.5">
      <c r="H3343" s="958">
        <v>10025</v>
      </c>
      <c r="I3343" s="950" t="s">
        <v>1569</v>
      </c>
    </row>
    <row r="3344" spans="8:9" ht="12.5">
      <c r="H3344" s="958">
        <v>10026</v>
      </c>
      <c r="I3344" s="950" t="s">
        <v>1569</v>
      </c>
    </row>
    <row r="3345" spans="8:9" ht="12.5">
      <c r="H3345" s="958">
        <v>10027</v>
      </c>
      <c r="I3345" s="950" t="s">
        <v>1569</v>
      </c>
    </row>
    <row r="3346" spans="8:9" ht="12.5">
      <c r="H3346" s="958">
        <v>10028</v>
      </c>
      <c r="I3346" s="950" t="s">
        <v>1569</v>
      </c>
    </row>
    <row r="3347" spans="8:9" ht="12.5">
      <c r="H3347" s="958">
        <v>10029</v>
      </c>
      <c r="I3347" s="950" t="s">
        <v>1569</v>
      </c>
    </row>
    <row r="3348" spans="8:9" ht="12.5">
      <c r="H3348" s="958">
        <v>10030</v>
      </c>
      <c r="I3348" s="950" t="s">
        <v>1569</v>
      </c>
    </row>
    <row r="3349" spans="8:9" ht="12.5">
      <c r="H3349" s="958">
        <v>10031</v>
      </c>
      <c r="I3349" s="950" t="s">
        <v>1569</v>
      </c>
    </row>
    <row r="3350" spans="8:9" ht="12.5">
      <c r="H3350" s="958">
        <v>10032</v>
      </c>
      <c r="I3350" s="950" t="s">
        <v>1569</v>
      </c>
    </row>
    <row r="3351" spans="8:9" ht="12.5">
      <c r="H3351" s="958">
        <v>10033</v>
      </c>
      <c r="I3351" s="950" t="s">
        <v>1569</v>
      </c>
    </row>
    <row r="3352" spans="8:9" ht="12.5">
      <c r="H3352" s="958">
        <v>10034</v>
      </c>
      <c r="I3352" s="950" t="s">
        <v>1569</v>
      </c>
    </row>
    <row r="3353" spans="8:9" ht="12.5">
      <c r="H3353" s="958">
        <v>10035</v>
      </c>
      <c r="I3353" s="950" t="s">
        <v>1569</v>
      </c>
    </row>
    <row r="3354" spans="8:9" ht="12.5">
      <c r="H3354" s="958">
        <v>10036</v>
      </c>
      <c r="I3354" s="950" t="s">
        <v>1569</v>
      </c>
    </row>
    <row r="3355" spans="8:9" ht="12.5">
      <c r="H3355" s="958">
        <v>10037</v>
      </c>
      <c r="I3355" s="950" t="s">
        <v>1569</v>
      </c>
    </row>
    <row r="3356" spans="8:9" ht="12.5">
      <c r="H3356" s="958">
        <v>10038</v>
      </c>
      <c r="I3356" s="950" t="s">
        <v>1569</v>
      </c>
    </row>
    <row r="3357" spans="8:9" ht="12.5">
      <c r="H3357" s="958">
        <v>10039</v>
      </c>
      <c r="I3357" s="950" t="s">
        <v>1569</v>
      </c>
    </row>
    <row r="3358" spans="8:9" ht="12.5">
      <c r="H3358" s="958">
        <v>10040</v>
      </c>
      <c r="I3358" s="950" t="s">
        <v>1569</v>
      </c>
    </row>
    <row r="3359" spans="8:9" ht="12.5">
      <c r="H3359" s="958">
        <v>10041</v>
      </c>
      <c r="I3359" s="950" t="s">
        <v>1569</v>
      </c>
    </row>
    <row r="3360" spans="8:9" ht="12.5">
      <c r="H3360" s="958">
        <v>10043</v>
      </c>
      <c r="I3360" s="950" t="s">
        <v>1569</v>
      </c>
    </row>
    <row r="3361" spans="8:9" ht="12.5">
      <c r="H3361" s="958">
        <v>10044</v>
      </c>
      <c r="I3361" s="950" t="s">
        <v>1569</v>
      </c>
    </row>
    <row r="3362" spans="8:9" ht="12.5">
      <c r="H3362" s="958">
        <v>10045</v>
      </c>
      <c r="I3362" s="950" t="s">
        <v>1569</v>
      </c>
    </row>
    <row r="3363" spans="8:9" ht="12.5">
      <c r="H3363" s="958">
        <v>10055</v>
      </c>
      <c r="I3363" s="950" t="s">
        <v>1569</v>
      </c>
    </row>
    <row r="3364" spans="8:9" ht="12.5">
      <c r="H3364" s="958">
        <v>10060</v>
      </c>
      <c r="I3364" s="950" t="s">
        <v>1569</v>
      </c>
    </row>
    <row r="3365" spans="8:9" ht="12.5">
      <c r="H3365" s="958">
        <v>10065</v>
      </c>
      <c r="I3365" s="950" t="s">
        <v>1569</v>
      </c>
    </row>
    <row r="3366" spans="8:9" ht="12.5">
      <c r="H3366" s="958">
        <v>10069</v>
      </c>
      <c r="I3366" s="950" t="s">
        <v>1569</v>
      </c>
    </row>
    <row r="3367" spans="8:9" ht="12.5">
      <c r="H3367" s="958">
        <v>10072</v>
      </c>
      <c r="I3367" s="950" t="s">
        <v>1569</v>
      </c>
    </row>
    <row r="3368" spans="8:9" ht="12.5">
      <c r="H3368" s="958">
        <v>10075</v>
      </c>
      <c r="I3368" s="950" t="s">
        <v>1569</v>
      </c>
    </row>
    <row r="3369" spans="8:9" ht="12.5">
      <c r="H3369" s="958">
        <v>10080</v>
      </c>
      <c r="I3369" s="950" t="s">
        <v>1569</v>
      </c>
    </row>
    <row r="3370" spans="8:9" ht="12.5">
      <c r="H3370" s="958">
        <v>10081</v>
      </c>
      <c r="I3370" s="950" t="s">
        <v>1569</v>
      </c>
    </row>
    <row r="3371" spans="8:9" ht="12.5">
      <c r="H3371" s="958">
        <v>10082</v>
      </c>
      <c r="I3371" s="950" t="s">
        <v>1569</v>
      </c>
    </row>
    <row r="3372" spans="8:9" ht="12.5">
      <c r="H3372" s="958">
        <v>10087</v>
      </c>
      <c r="I3372" s="950" t="s">
        <v>1569</v>
      </c>
    </row>
    <row r="3373" spans="8:9" ht="12.5">
      <c r="H3373" s="958">
        <v>10090</v>
      </c>
      <c r="I3373" s="950" t="s">
        <v>1569</v>
      </c>
    </row>
    <row r="3374" spans="8:9" ht="12.5">
      <c r="H3374" s="958">
        <v>10095</v>
      </c>
      <c r="I3374" s="950" t="s">
        <v>1569</v>
      </c>
    </row>
    <row r="3375" spans="8:9" ht="12.5">
      <c r="H3375" s="958">
        <v>10101</v>
      </c>
      <c r="I3375" s="950" t="s">
        <v>1569</v>
      </c>
    </row>
    <row r="3376" spans="8:9" ht="12.5">
      <c r="H3376" s="958">
        <v>10102</v>
      </c>
      <c r="I3376" s="950" t="s">
        <v>1569</v>
      </c>
    </row>
    <row r="3377" spans="8:9" ht="12.5">
      <c r="H3377" s="958">
        <v>10103</v>
      </c>
      <c r="I3377" s="950" t="s">
        <v>1569</v>
      </c>
    </row>
    <row r="3378" spans="8:9" ht="12.5">
      <c r="H3378" s="958">
        <v>10104</v>
      </c>
      <c r="I3378" s="950" t="s">
        <v>1569</v>
      </c>
    </row>
    <row r="3379" spans="8:9" ht="12.5">
      <c r="H3379" s="958">
        <v>10105</v>
      </c>
      <c r="I3379" s="950" t="s">
        <v>1569</v>
      </c>
    </row>
    <row r="3380" spans="8:9" ht="12.5">
      <c r="H3380" s="958">
        <v>10106</v>
      </c>
      <c r="I3380" s="950" t="s">
        <v>1569</v>
      </c>
    </row>
    <row r="3381" spans="8:9" ht="12.5">
      <c r="H3381" s="958">
        <v>10107</v>
      </c>
      <c r="I3381" s="950" t="s">
        <v>1569</v>
      </c>
    </row>
    <row r="3382" spans="8:9" ht="12.5">
      <c r="H3382" s="958">
        <v>10108</v>
      </c>
      <c r="I3382" s="950" t="s">
        <v>1569</v>
      </c>
    </row>
    <row r="3383" spans="8:9" ht="12.5">
      <c r="H3383" s="958">
        <v>10109</v>
      </c>
      <c r="I3383" s="950" t="s">
        <v>1569</v>
      </c>
    </row>
    <row r="3384" spans="8:9" ht="12.5">
      <c r="H3384" s="958">
        <v>10110</v>
      </c>
      <c r="I3384" s="950" t="s">
        <v>1569</v>
      </c>
    </row>
    <row r="3385" spans="8:9" ht="12.5">
      <c r="H3385" s="958">
        <v>10111</v>
      </c>
      <c r="I3385" s="950" t="s">
        <v>1569</v>
      </c>
    </row>
    <row r="3386" spans="8:9" ht="12.5">
      <c r="H3386" s="958">
        <v>10112</v>
      </c>
      <c r="I3386" s="950" t="s">
        <v>1569</v>
      </c>
    </row>
    <row r="3387" spans="8:9" ht="12.5">
      <c r="H3387" s="958">
        <v>10113</v>
      </c>
      <c r="I3387" s="950" t="s">
        <v>1569</v>
      </c>
    </row>
    <row r="3388" spans="8:9" ht="12.5">
      <c r="H3388" s="958">
        <v>10114</v>
      </c>
      <c r="I3388" s="950" t="s">
        <v>1569</v>
      </c>
    </row>
    <row r="3389" spans="8:9" ht="12.5">
      <c r="H3389" s="958">
        <v>10115</v>
      </c>
      <c r="I3389" s="950" t="s">
        <v>1569</v>
      </c>
    </row>
    <row r="3390" spans="8:9" ht="12.5">
      <c r="H3390" s="958">
        <v>10116</v>
      </c>
      <c r="I3390" s="950" t="s">
        <v>1569</v>
      </c>
    </row>
    <row r="3391" spans="8:9" ht="12.5">
      <c r="H3391" s="958">
        <v>10117</v>
      </c>
      <c r="I3391" s="950" t="s">
        <v>1569</v>
      </c>
    </row>
    <row r="3392" spans="8:9" ht="12.5">
      <c r="H3392" s="958">
        <v>10118</v>
      </c>
      <c r="I3392" s="950" t="s">
        <v>1569</v>
      </c>
    </row>
    <row r="3393" spans="8:9" ht="12.5">
      <c r="H3393" s="958">
        <v>10119</v>
      </c>
      <c r="I3393" s="950" t="s">
        <v>1569</v>
      </c>
    </row>
    <row r="3394" spans="8:9" ht="12.5">
      <c r="H3394" s="958">
        <v>10120</v>
      </c>
      <c r="I3394" s="950" t="s">
        <v>1569</v>
      </c>
    </row>
    <row r="3395" spans="8:9" ht="12.5">
      <c r="H3395" s="958">
        <v>10121</v>
      </c>
      <c r="I3395" s="950" t="s">
        <v>1569</v>
      </c>
    </row>
    <row r="3396" spans="8:9" ht="12.5">
      <c r="H3396" s="958">
        <v>10122</v>
      </c>
      <c r="I3396" s="950" t="s">
        <v>1569</v>
      </c>
    </row>
    <row r="3397" spans="8:9" ht="12.5">
      <c r="H3397" s="958">
        <v>10123</v>
      </c>
      <c r="I3397" s="950" t="s">
        <v>1569</v>
      </c>
    </row>
    <row r="3398" spans="8:9" ht="12.5">
      <c r="H3398" s="958">
        <v>10124</v>
      </c>
      <c r="I3398" s="950" t="s">
        <v>1569</v>
      </c>
    </row>
    <row r="3399" spans="8:9" ht="12.5">
      <c r="H3399" s="958">
        <v>10125</v>
      </c>
      <c r="I3399" s="950" t="s">
        <v>1569</v>
      </c>
    </row>
    <row r="3400" spans="8:9" ht="12.5">
      <c r="H3400" s="958">
        <v>10126</v>
      </c>
      <c r="I3400" s="950" t="s">
        <v>1569</v>
      </c>
    </row>
    <row r="3401" spans="8:9" ht="12.5">
      <c r="H3401" s="958">
        <v>10128</v>
      </c>
      <c r="I3401" s="950" t="s">
        <v>1569</v>
      </c>
    </row>
    <row r="3402" spans="8:9" ht="12.5">
      <c r="H3402" s="958">
        <v>10129</v>
      </c>
      <c r="I3402" s="950" t="s">
        <v>1569</v>
      </c>
    </row>
    <row r="3403" spans="8:9" ht="12.5">
      <c r="H3403" s="958">
        <v>10130</v>
      </c>
      <c r="I3403" s="950" t="s">
        <v>1569</v>
      </c>
    </row>
    <row r="3404" spans="8:9" ht="12.5">
      <c r="H3404" s="958">
        <v>10131</v>
      </c>
      <c r="I3404" s="950" t="s">
        <v>1569</v>
      </c>
    </row>
    <row r="3405" spans="8:9" ht="12.5">
      <c r="H3405" s="958">
        <v>10132</v>
      </c>
      <c r="I3405" s="950" t="s">
        <v>1569</v>
      </c>
    </row>
    <row r="3406" spans="8:9" ht="12.5">
      <c r="H3406" s="958">
        <v>10133</v>
      </c>
      <c r="I3406" s="950" t="s">
        <v>1569</v>
      </c>
    </row>
    <row r="3407" spans="8:9" ht="12.5">
      <c r="H3407" s="958">
        <v>10138</v>
      </c>
      <c r="I3407" s="950" t="s">
        <v>1569</v>
      </c>
    </row>
    <row r="3408" spans="8:9" ht="12.5">
      <c r="H3408" s="958">
        <v>10149</v>
      </c>
      <c r="I3408" s="950" t="s">
        <v>1569</v>
      </c>
    </row>
    <row r="3409" spans="8:9" ht="12.5">
      <c r="H3409" s="958">
        <v>10150</v>
      </c>
      <c r="I3409" s="950" t="s">
        <v>1569</v>
      </c>
    </row>
    <row r="3410" spans="8:9" ht="12.5">
      <c r="H3410" s="958">
        <v>10151</v>
      </c>
      <c r="I3410" s="950" t="s">
        <v>1569</v>
      </c>
    </row>
    <row r="3411" spans="8:9" ht="12.5">
      <c r="H3411" s="958">
        <v>10152</v>
      </c>
      <c r="I3411" s="950" t="s">
        <v>1569</v>
      </c>
    </row>
    <row r="3412" spans="8:9" ht="12.5">
      <c r="H3412" s="958">
        <v>10153</v>
      </c>
      <c r="I3412" s="950" t="s">
        <v>1569</v>
      </c>
    </row>
    <row r="3413" spans="8:9" ht="12.5">
      <c r="H3413" s="958">
        <v>10154</v>
      </c>
      <c r="I3413" s="950" t="s">
        <v>1569</v>
      </c>
    </row>
    <row r="3414" spans="8:9" ht="12.5">
      <c r="H3414" s="958">
        <v>10155</v>
      </c>
      <c r="I3414" s="950" t="s">
        <v>1569</v>
      </c>
    </row>
    <row r="3415" spans="8:9" ht="12.5">
      <c r="H3415" s="958">
        <v>10156</v>
      </c>
      <c r="I3415" s="950" t="s">
        <v>1569</v>
      </c>
    </row>
    <row r="3416" spans="8:9" ht="12.5">
      <c r="H3416" s="958">
        <v>10157</v>
      </c>
      <c r="I3416" s="950" t="s">
        <v>1569</v>
      </c>
    </row>
    <row r="3417" spans="8:9" ht="12.5">
      <c r="H3417" s="958">
        <v>10158</v>
      </c>
      <c r="I3417" s="950" t="s">
        <v>1569</v>
      </c>
    </row>
    <row r="3418" spans="8:9" ht="12.5">
      <c r="H3418" s="958">
        <v>10159</v>
      </c>
      <c r="I3418" s="950" t="s">
        <v>1569</v>
      </c>
    </row>
    <row r="3419" spans="8:9" ht="12.5">
      <c r="H3419" s="958">
        <v>10160</v>
      </c>
      <c r="I3419" s="950" t="s">
        <v>1569</v>
      </c>
    </row>
    <row r="3420" spans="8:9" ht="12.5">
      <c r="H3420" s="958">
        <v>10161</v>
      </c>
      <c r="I3420" s="950" t="s">
        <v>1569</v>
      </c>
    </row>
    <row r="3421" spans="8:9" ht="12.5">
      <c r="H3421" s="958">
        <v>10162</v>
      </c>
      <c r="I3421" s="950" t="s">
        <v>1569</v>
      </c>
    </row>
    <row r="3422" spans="8:9" ht="12.5">
      <c r="H3422" s="958">
        <v>10163</v>
      </c>
      <c r="I3422" s="950" t="s">
        <v>1569</v>
      </c>
    </row>
    <row r="3423" spans="8:9" ht="12.5">
      <c r="H3423" s="958">
        <v>10164</v>
      </c>
      <c r="I3423" s="950" t="s">
        <v>1569</v>
      </c>
    </row>
    <row r="3424" spans="8:9" ht="12.5">
      <c r="H3424" s="958">
        <v>10165</v>
      </c>
      <c r="I3424" s="950" t="s">
        <v>1569</v>
      </c>
    </row>
    <row r="3425" spans="8:9" ht="12.5">
      <c r="H3425" s="958">
        <v>10166</v>
      </c>
      <c r="I3425" s="950" t="s">
        <v>1569</v>
      </c>
    </row>
    <row r="3426" spans="8:9" ht="12.5">
      <c r="H3426" s="958">
        <v>10167</v>
      </c>
      <c r="I3426" s="950" t="s">
        <v>1569</v>
      </c>
    </row>
    <row r="3427" spans="8:9" ht="12.5">
      <c r="H3427" s="958">
        <v>10168</v>
      </c>
      <c r="I3427" s="950" t="s">
        <v>1569</v>
      </c>
    </row>
    <row r="3428" spans="8:9" ht="12.5">
      <c r="H3428" s="958">
        <v>10169</v>
      </c>
      <c r="I3428" s="950" t="s">
        <v>1569</v>
      </c>
    </row>
    <row r="3429" spans="8:9" ht="12.5">
      <c r="H3429" s="958">
        <v>10170</v>
      </c>
      <c r="I3429" s="950" t="s">
        <v>1569</v>
      </c>
    </row>
    <row r="3430" spans="8:9" ht="12.5">
      <c r="H3430" s="958">
        <v>10171</v>
      </c>
      <c r="I3430" s="950" t="s">
        <v>1569</v>
      </c>
    </row>
    <row r="3431" spans="8:9" ht="12.5">
      <c r="H3431" s="958">
        <v>10172</v>
      </c>
      <c r="I3431" s="950" t="s">
        <v>1569</v>
      </c>
    </row>
    <row r="3432" spans="8:9" ht="12.5">
      <c r="H3432" s="958">
        <v>10173</v>
      </c>
      <c r="I3432" s="950" t="s">
        <v>1569</v>
      </c>
    </row>
    <row r="3433" spans="8:9" ht="12.5">
      <c r="H3433" s="958">
        <v>10174</v>
      </c>
      <c r="I3433" s="950" t="s">
        <v>1569</v>
      </c>
    </row>
    <row r="3434" spans="8:9" ht="12.5">
      <c r="H3434" s="958">
        <v>10175</v>
      </c>
      <c r="I3434" s="950" t="s">
        <v>1569</v>
      </c>
    </row>
    <row r="3435" spans="8:9" ht="12.5">
      <c r="H3435" s="958">
        <v>10176</v>
      </c>
      <c r="I3435" s="950" t="s">
        <v>1569</v>
      </c>
    </row>
    <row r="3436" spans="8:9" ht="12.5">
      <c r="H3436" s="958">
        <v>10177</v>
      </c>
      <c r="I3436" s="950" t="s">
        <v>1569</v>
      </c>
    </row>
    <row r="3437" spans="8:9" ht="12.5">
      <c r="H3437" s="958">
        <v>10178</v>
      </c>
      <c r="I3437" s="950" t="s">
        <v>1569</v>
      </c>
    </row>
    <row r="3438" spans="8:9" ht="12.5">
      <c r="H3438" s="958">
        <v>10179</v>
      </c>
      <c r="I3438" s="950" t="s">
        <v>1569</v>
      </c>
    </row>
    <row r="3439" spans="8:9" ht="12.5">
      <c r="H3439" s="958">
        <v>10185</v>
      </c>
      <c r="I3439" s="950" t="s">
        <v>1569</v>
      </c>
    </row>
    <row r="3440" spans="8:9" ht="12.5">
      <c r="H3440" s="958">
        <v>10197</v>
      </c>
      <c r="I3440" s="950" t="s">
        <v>1569</v>
      </c>
    </row>
    <row r="3441" spans="8:9" ht="12.5">
      <c r="H3441" s="958">
        <v>10199</v>
      </c>
      <c r="I3441" s="950" t="s">
        <v>1569</v>
      </c>
    </row>
    <row r="3442" spans="8:9" ht="12.5">
      <c r="H3442" s="958">
        <v>10203</v>
      </c>
      <c r="I3442" s="950" t="s">
        <v>1569</v>
      </c>
    </row>
    <row r="3443" spans="8:9" ht="12.5">
      <c r="H3443" s="958">
        <v>10211</v>
      </c>
      <c r="I3443" s="950" t="s">
        <v>1569</v>
      </c>
    </row>
    <row r="3444" spans="8:9" ht="12.5">
      <c r="H3444" s="958">
        <v>10212</v>
      </c>
      <c r="I3444" s="950" t="s">
        <v>1569</v>
      </c>
    </row>
    <row r="3445" spans="8:9" ht="12.5">
      <c r="H3445" s="958">
        <v>10213</v>
      </c>
      <c r="I3445" s="950" t="s">
        <v>1569</v>
      </c>
    </row>
    <row r="3446" spans="8:9" ht="12.5">
      <c r="H3446" s="958">
        <v>10242</v>
      </c>
      <c r="I3446" s="950" t="s">
        <v>1569</v>
      </c>
    </row>
    <row r="3447" spans="8:9" ht="12.5">
      <c r="H3447" s="958">
        <v>10249</v>
      </c>
      <c r="I3447" s="950" t="s">
        <v>1569</v>
      </c>
    </row>
    <row r="3448" spans="8:9" ht="12.5">
      <c r="H3448" s="958">
        <v>10256</v>
      </c>
      <c r="I3448" s="950" t="s">
        <v>1569</v>
      </c>
    </row>
    <row r="3449" spans="8:9" ht="12.5">
      <c r="H3449" s="958">
        <v>10257</v>
      </c>
      <c r="I3449" s="950" t="s">
        <v>1569</v>
      </c>
    </row>
    <row r="3450" spans="8:9" ht="12.5">
      <c r="H3450" s="958">
        <v>10258</v>
      </c>
      <c r="I3450" s="950" t="s">
        <v>1569</v>
      </c>
    </row>
    <row r="3451" spans="8:9" ht="12.5">
      <c r="H3451" s="958">
        <v>10259</v>
      </c>
      <c r="I3451" s="950" t="s">
        <v>1569</v>
      </c>
    </row>
    <row r="3452" spans="8:9" ht="12.5">
      <c r="H3452" s="958">
        <v>10260</v>
      </c>
      <c r="I3452" s="950" t="s">
        <v>1569</v>
      </c>
    </row>
    <row r="3453" spans="8:9" ht="12.5">
      <c r="H3453" s="958">
        <v>10261</v>
      </c>
      <c r="I3453" s="950" t="s">
        <v>1569</v>
      </c>
    </row>
    <row r="3454" spans="8:9" ht="12.5">
      <c r="H3454" s="958">
        <v>10265</v>
      </c>
      <c r="I3454" s="950" t="s">
        <v>1569</v>
      </c>
    </row>
    <row r="3455" spans="8:9" ht="12.5">
      <c r="H3455" s="958">
        <v>10268</v>
      </c>
      <c r="I3455" s="950" t="s">
        <v>1569</v>
      </c>
    </row>
    <row r="3456" spans="8:9" ht="12.5">
      <c r="H3456" s="958">
        <v>10269</v>
      </c>
      <c r="I3456" s="950" t="s">
        <v>1569</v>
      </c>
    </row>
    <row r="3457" spans="8:9" ht="12.5">
      <c r="H3457" s="958">
        <v>10270</v>
      </c>
      <c r="I3457" s="950" t="s">
        <v>1569</v>
      </c>
    </row>
    <row r="3458" spans="8:9" ht="12.5">
      <c r="H3458" s="958">
        <v>10271</v>
      </c>
      <c r="I3458" s="950" t="s">
        <v>1569</v>
      </c>
    </row>
    <row r="3459" spans="8:9" ht="12.5">
      <c r="H3459" s="958">
        <v>10272</v>
      </c>
      <c r="I3459" s="950" t="s">
        <v>1569</v>
      </c>
    </row>
    <row r="3460" spans="8:9" ht="12.5">
      <c r="H3460" s="958">
        <v>10273</v>
      </c>
      <c r="I3460" s="950" t="s">
        <v>1569</v>
      </c>
    </row>
    <row r="3461" spans="8:9" ht="12.5">
      <c r="H3461" s="958">
        <v>10274</v>
      </c>
      <c r="I3461" s="950" t="s">
        <v>1569</v>
      </c>
    </row>
    <row r="3462" spans="8:9" ht="12.5">
      <c r="H3462" s="958">
        <v>10275</v>
      </c>
      <c r="I3462" s="950" t="s">
        <v>1569</v>
      </c>
    </row>
    <row r="3463" spans="8:9" ht="12.5">
      <c r="H3463" s="958">
        <v>10276</v>
      </c>
      <c r="I3463" s="950" t="s">
        <v>1569</v>
      </c>
    </row>
    <row r="3464" spans="8:9" ht="12.5">
      <c r="H3464" s="958">
        <v>10277</v>
      </c>
      <c r="I3464" s="950" t="s">
        <v>1569</v>
      </c>
    </row>
    <row r="3465" spans="8:9" ht="12.5">
      <c r="H3465" s="958">
        <v>10278</v>
      </c>
      <c r="I3465" s="950" t="s">
        <v>1569</v>
      </c>
    </row>
    <row r="3466" spans="8:9" ht="12.5">
      <c r="H3466" s="958">
        <v>10279</v>
      </c>
      <c r="I3466" s="950" t="s">
        <v>1569</v>
      </c>
    </row>
    <row r="3467" spans="8:9" ht="12.5">
      <c r="H3467" s="958">
        <v>10280</v>
      </c>
      <c r="I3467" s="950" t="s">
        <v>1569</v>
      </c>
    </row>
    <row r="3468" spans="8:9" ht="12.5">
      <c r="H3468" s="958">
        <v>10281</v>
      </c>
      <c r="I3468" s="950" t="s">
        <v>1569</v>
      </c>
    </row>
    <row r="3469" spans="8:9" ht="12.5">
      <c r="H3469" s="958">
        <v>10282</v>
      </c>
      <c r="I3469" s="950" t="s">
        <v>1569</v>
      </c>
    </row>
    <row r="3470" spans="8:9" ht="12.5">
      <c r="H3470" s="958">
        <v>10285</v>
      </c>
      <c r="I3470" s="950" t="s">
        <v>1569</v>
      </c>
    </row>
    <row r="3471" spans="8:9" ht="12.5">
      <c r="H3471" s="958">
        <v>10286</v>
      </c>
      <c r="I3471" s="950" t="s">
        <v>1569</v>
      </c>
    </row>
    <row r="3472" spans="8:9" ht="12.5">
      <c r="H3472" s="958">
        <v>10292</v>
      </c>
      <c r="I3472" s="950" t="s">
        <v>1569</v>
      </c>
    </row>
    <row r="3473" spans="8:9" ht="12.5">
      <c r="H3473" s="958">
        <v>10301</v>
      </c>
      <c r="I3473" s="950" t="s">
        <v>1569</v>
      </c>
    </row>
    <row r="3474" spans="8:9" ht="12.5">
      <c r="H3474" s="958">
        <v>10302</v>
      </c>
      <c r="I3474" s="950" t="s">
        <v>1569</v>
      </c>
    </row>
    <row r="3475" spans="8:9" ht="12.5">
      <c r="H3475" s="958">
        <v>10303</v>
      </c>
      <c r="I3475" s="950" t="s">
        <v>1569</v>
      </c>
    </row>
    <row r="3476" spans="8:9" ht="12.5">
      <c r="H3476" s="958">
        <v>10304</v>
      </c>
      <c r="I3476" s="950" t="s">
        <v>1569</v>
      </c>
    </row>
    <row r="3477" spans="8:9" ht="12.5">
      <c r="H3477" s="958">
        <v>10305</v>
      </c>
      <c r="I3477" s="950" t="s">
        <v>1569</v>
      </c>
    </row>
    <row r="3478" spans="8:9" ht="12.5">
      <c r="H3478" s="958">
        <v>10306</v>
      </c>
      <c r="I3478" s="950" t="s">
        <v>1569</v>
      </c>
    </row>
    <row r="3479" spans="8:9" ht="12.5">
      <c r="H3479" s="958">
        <v>10307</v>
      </c>
      <c r="I3479" s="950" t="s">
        <v>1569</v>
      </c>
    </row>
    <row r="3480" spans="8:9" ht="12.5">
      <c r="H3480" s="958">
        <v>10308</v>
      </c>
      <c r="I3480" s="950" t="s">
        <v>1569</v>
      </c>
    </row>
    <row r="3481" spans="8:9" ht="12.5">
      <c r="H3481" s="958">
        <v>10309</v>
      </c>
      <c r="I3481" s="950" t="s">
        <v>1569</v>
      </c>
    </row>
    <row r="3482" spans="8:9" ht="12.5">
      <c r="H3482" s="958">
        <v>10310</v>
      </c>
      <c r="I3482" s="950" t="s">
        <v>1569</v>
      </c>
    </row>
    <row r="3483" spans="8:9" ht="12.5">
      <c r="H3483" s="958">
        <v>10311</v>
      </c>
      <c r="I3483" s="950" t="s">
        <v>1569</v>
      </c>
    </row>
    <row r="3484" spans="8:9" ht="12.5">
      <c r="H3484" s="958">
        <v>10312</v>
      </c>
      <c r="I3484" s="950" t="s">
        <v>1569</v>
      </c>
    </row>
    <row r="3485" spans="8:9" ht="12.5">
      <c r="H3485" s="958">
        <v>10313</v>
      </c>
      <c r="I3485" s="950" t="s">
        <v>1569</v>
      </c>
    </row>
    <row r="3486" spans="8:9" ht="12.5">
      <c r="H3486" s="958">
        <v>10314</v>
      </c>
      <c r="I3486" s="950" t="s">
        <v>1569</v>
      </c>
    </row>
    <row r="3487" spans="8:9" ht="12.5">
      <c r="H3487" s="958">
        <v>10451</v>
      </c>
      <c r="I3487" s="950" t="s">
        <v>1569</v>
      </c>
    </row>
    <row r="3488" spans="8:9" ht="12.5">
      <c r="H3488" s="958">
        <v>10452</v>
      </c>
      <c r="I3488" s="950" t="s">
        <v>1569</v>
      </c>
    </row>
    <row r="3489" spans="8:9" ht="12.5">
      <c r="H3489" s="958">
        <v>10453</v>
      </c>
      <c r="I3489" s="950" t="s">
        <v>1569</v>
      </c>
    </row>
    <row r="3490" spans="8:9" ht="12.5">
      <c r="H3490" s="958">
        <v>10454</v>
      </c>
      <c r="I3490" s="950" t="s">
        <v>1569</v>
      </c>
    </row>
    <row r="3491" spans="8:9" ht="12.5">
      <c r="H3491" s="958">
        <v>10455</v>
      </c>
      <c r="I3491" s="950" t="s">
        <v>1569</v>
      </c>
    </row>
    <row r="3492" spans="8:9" ht="12.5">
      <c r="H3492" s="958">
        <v>10456</v>
      </c>
      <c r="I3492" s="950" t="s">
        <v>1569</v>
      </c>
    </row>
    <row r="3493" spans="8:9" ht="12.5">
      <c r="H3493" s="958">
        <v>10457</v>
      </c>
      <c r="I3493" s="950" t="s">
        <v>1569</v>
      </c>
    </row>
    <row r="3494" spans="8:9" ht="12.5">
      <c r="H3494" s="958">
        <v>10458</v>
      </c>
      <c r="I3494" s="950" t="s">
        <v>1569</v>
      </c>
    </row>
    <row r="3495" spans="8:9" ht="12.5">
      <c r="H3495" s="958">
        <v>10459</v>
      </c>
      <c r="I3495" s="950" t="s">
        <v>1569</v>
      </c>
    </row>
    <row r="3496" spans="8:9" ht="12.5">
      <c r="H3496" s="958">
        <v>10460</v>
      </c>
      <c r="I3496" s="950" t="s">
        <v>1569</v>
      </c>
    </row>
    <row r="3497" spans="8:9" ht="12.5">
      <c r="H3497" s="958">
        <v>10461</v>
      </c>
      <c r="I3497" s="950" t="s">
        <v>1569</v>
      </c>
    </row>
    <row r="3498" spans="8:9" ht="12.5">
      <c r="H3498" s="958">
        <v>10462</v>
      </c>
      <c r="I3498" s="950" t="s">
        <v>1569</v>
      </c>
    </row>
    <row r="3499" spans="8:9" ht="12.5">
      <c r="H3499" s="958">
        <v>10463</v>
      </c>
      <c r="I3499" s="950" t="s">
        <v>1569</v>
      </c>
    </row>
    <row r="3500" spans="8:9" ht="12.5">
      <c r="H3500" s="958">
        <v>10464</v>
      </c>
      <c r="I3500" s="950" t="s">
        <v>1569</v>
      </c>
    </row>
    <row r="3501" spans="8:9" ht="12.5">
      <c r="H3501" s="958">
        <v>10465</v>
      </c>
      <c r="I3501" s="950" t="s">
        <v>1569</v>
      </c>
    </row>
    <row r="3502" spans="8:9" ht="12.5">
      <c r="H3502" s="958">
        <v>10466</v>
      </c>
      <c r="I3502" s="950" t="s">
        <v>1569</v>
      </c>
    </row>
    <row r="3503" spans="8:9" ht="12.5">
      <c r="H3503" s="958">
        <v>10467</v>
      </c>
      <c r="I3503" s="950" t="s">
        <v>1569</v>
      </c>
    </row>
    <row r="3504" spans="8:9" ht="12.5">
      <c r="H3504" s="958">
        <v>10468</v>
      </c>
      <c r="I3504" s="950" t="s">
        <v>1569</v>
      </c>
    </row>
    <row r="3505" spans="8:9" ht="12.5">
      <c r="H3505" s="958">
        <v>10469</v>
      </c>
      <c r="I3505" s="950" t="s">
        <v>1569</v>
      </c>
    </row>
    <row r="3506" spans="8:9" ht="12.5">
      <c r="H3506" s="958">
        <v>10470</v>
      </c>
      <c r="I3506" s="950" t="s">
        <v>1569</v>
      </c>
    </row>
    <row r="3507" spans="8:9" ht="12.5">
      <c r="H3507" s="958">
        <v>10471</v>
      </c>
      <c r="I3507" s="950" t="s">
        <v>1569</v>
      </c>
    </row>
    <row r="3508" spans="8:9" ht="12.5">
      <c r="H3508" s="958">
        <v>10472</v>
      </c>
      <c r="I3508" s="950" t="s">
        <v>1569</v>
      </c>
    </row>
    <row r="3509" spans="8:9" ht="12.5">
      <c r="H3509" s="958">
        <v>10473</v>
      </c>
      <c r="I3509" s="950" t="s">
        <v>1569</v>
      </c>
    </row>
    <row r="3510" spans="8:9" ht="12.5">
      <c r="H3510" s="958">
        <v>10474</v>
      </c>
      <c r="I3510" s="950" t="s">
        <v>1569</v>
      </c>
    </row>
    <row r="3511" spans="8:9" ht="12.5">
      <c r="H3511" s="958">
        <v>10475</v>
      </c>
      <c r="I3511" s="950" t="s">
        <v>1569</v>
      </c>
    </row>
    <row r="3512" spans="8:9" ht="12.5">
      <c r="H3512" s="958">
        <v>10499</v>
      </c>
      <c r="I3512" s="950" t="s">
        <v>1569</v>
      </c>
    </row>
    <row r="3513" spans="8:9" ht="12.5">
      <c r="H3513" s="958">
        <v>10501</v>
      </c>
      <c r="I3513" s="950" t="s">
        <v>1569</v>
      </c>
    </row>
    <row r="3514" spans="8:9" ht="12.5">
      <c r="H3514" s="958">
        <v>10502</v>
      </c>
      <c r="I3514" s="950" t="s">
        <v>1569</v>
      </c>
    </row>
    <row r="3515" spans="8:9" ht="12.5">
      <c r="H3515" s="958">
        <v>10503</v>
      </c>
      <c r="I3515" s="950" t="s">
        <v>1569</v>
      </c>
    </row>
    <row r="3516" spans="8:9" ht="12.5">
      <c r="H3516" s="958">
        <v>10504</v>
      </c>
      <c r="I3516" s="950" t="s">
        <v>1569</v>
      </c>
    </row>
    <row r="3517" spans="8:9" ht="12.5">
      <c r="H3517" s="958">
        <v>10505</v>
      </c>
      <c r="I3517" s="950" t="s">
        <v>1568</v>
      </c>
    </row>
    <row r="3518" spans="8:9" ht="12.5">
      <c r="H3518" s="958">
        <v>10506</v>
      </c>
      <c r="I3518" s="950" t="s">
        <v>1569</v>
      </c>
    </row>
    <row r="3519" spans="8:9" ht="12.5">
      <c r="H3519" s="958">
        <v>10507</v>
      </c>
      <c r="I3519" s="950" t="s">
        <v>1569</v>
      </c>
    </row>
    <row r="3520" spans="8:9" ht="12.5">
      <c r="H3520" s="958">
        <v>10509</v>
      </c>
      <c r="I3520" s="950" t="s">
        <v>1568</v>
      </c>
    </row>
    <row r="3521" spans="8:9" ht="12.5">
      <c r="H3521" s="958">
        <v>10510</v>
      </c>
      <c r="I3521" s="950" t="s">
        <v>1569</v>
      </c>
    </row>
    <row r="3522" spans="8:9" ht="12.5">
      <c r="H3522" s="958">
        <v>10511</v>
      </c>
      <c r="I3522" s="950" t="s">
        <v>1569</v>
      </c>
    </row>
    <row r="3523" spans="8:9" ht="12.5">
      <c r="H3523" s="958">
        <v>10512</v>
      </c>
      <c r="I3523" s="950" t="s">
        <v>1568</v>
      </c>
    </row>
    <row r="3524" spans="8:9" ht="12.5">
      <c r="H3524" s="958">
        <v>10514</v>
      </c>
      <c r="I3524" s="950" t="s">
        <v>1569</v>
      </c>
    </row>
    <row r="3525" spans="8:9" ht="12.5">
      <c r="H3525" s="958">
        <v>10516</v>
      </c>
      <c r="I3525" s="950" t="s">
        <v>1568</v>
      </c>
    </row>
    <row r="3526" spans="8:9" ht="12.5">
      <c r="H3526" s="958">
        <v>10517</v>
      </c>
      <c r="I3526" s="950" t="s">
        <v>1569</v>
      </c>
    </row>
    <row r="3527" spans="8:9" ht="12.5">
      <c r="H3527" s="958">
        <v>10518</v>
      </c>
      <c r="I3527" s="950" t="s">
        <v>1568</v>
      </c>
    </row>
    <row r="3528" spans="8:9" ht="12.5">
      <c r="H3528" s="958">
        <v>10519</v>
      </c>
      <c r="I3528" s="950" t="s">
        <v>1568</v>
      </c>
    </row>
    <row r="3529" spans="8:9" ht="12.5">
      <c r="H3529" s="958">
        <v>10520</v>
      </c>
      <c r="I3529" s="950" t="s">
        <v>1569</v>
      </c>
    </row>
    <row r="3530" spans="8:9" ht="12.5">
      <c r="H3530" s="958">
        <v>10521</v>
      </c>
      <c r="I3530" s="950" t="s">
        <v>1569</v>
      </c>
    </row>
    <row r="3531" spans="8:9" ht="12.5">
      <c r="H3531" s="958">
        <v>10522</v>
      </c>
      <c r="I3531" s="950" t="s">
        <v>1569</v>
      </c>
    </row>
    <row r="3532" spans="8:9" ht="12.5">
      <c r="H3532" s="958">
        <v>10523</v>
      </c>
      <c r="I3532" s="950" t="s">
        <v>1569</v>
      </c>
    </row>
    <row r="3533" spans="8:9" ht="12.5">
      <c r="H3533" s="958">
        <v>10524</v>
      </c>
      <c r="I3533" s="950" t="s">
        <v>1568</v>
      </c>
    </row>
    <row r="3534" spans="8:9" ht="12.5">
      <c r="H3534" s="958">
        <v>10526</v>
      </c>
      <c r="I3534" s="950" t="s">
        <v>1568</v>
      </c>
    </row>
    <row r="3535" spans="8:9" ht="12.5">
      <c r="H3535" s="958">
        <v>10527</v>
      </c>
      <c r="I3535" s="950" t="s">
        <v>1568</v>
      </c>
    </row>
    <row r="3536" spans="8:9" ht="12.5">
      <c r="H3536" s="958">
        <v>10528</v>
      </c>
      <c r="I3536" s="950" t="s">
        <v>1569</v>
      </c>
    </row>
    <row r="3537" spans="8:9" ht="12.5">
      <c r="H3537" s="958">
        <v>10530</v>
      </c>
      <c r="I3537" s="950" t="s">
        <v>1569</v>
      </c>
    </row>
    <row r="3538" spans="8:9" ht="12.5">
      <c r="H3538" s="958">
        <v>10532</v>
      </c>
      <c r="I3538" s="950" t="s">
        <v>1569</v>
      </c>
    </row>
    <row r="3539" spans="8:9" ht="12.5">
      <c r="H3539" s="958">
        <v>10533</v>
      </c>
      <c r="I3539" s="950" t="s">
        <v>1569</v>
      </c>
    </row>
    <row r="3540" spans="8:9" ht="12.5">
      <c r="H3540" s="958">
        <v>10535</v>
      </c>
      <c r="I3540" s="950" t="s">
        <v>1569</v>
      </c>
    </row>
    <row r="3541" spans="8:9" ht="12.5">
      <c r="H3541" s="958">
        <v>10536</v>
      </c>
      <c r="I3541" s="950" t="s">
        <v>1569</v>
      </c>
    </row>
    <row r="3542" spans="8:9" ht="12.5">
      <c r="H3542" s="958">
        <v>10537</v>
      </c>
      <c r="I3542" s="950" t="s">
        <v>1568</v>
      </c>
    </row>
    <row r="3543" spans="8:9" ht="12.5">
      <c r="H3543" s="958">
        <v>10538</v>
      </c>
      <c r="I3543" s="950" t="s">
        <v>1569</v>
      </c>
    </row>
    <row r="3544" spans="8:9" ht="12.5">
      <c r="H3544" s="958">
        <v>10540</v>
      </c>
      <c r="I3544" s="950" t="s">
        <v>1568</v>
      </c>
    </row>
    <row r="3545" spans="8:9" ht="12.5">
      <c r="H3545" s="958">
        <v>10541</v>
      </c>
      <c r="I3545" s="950" t="s">
        <v>1568</v>
      </c>
    </row>
    <row r="3546" spans="8:9" ht="12.5">
      <c r="H3546" s="958">
        <v>10542</v>
      </c>
      <c r="I3546" s="950" t="s">
        <v>1568</v>
      </c>
    </row>
    <row r="3547" spans="8:9" ht="12.5">
      <c r="H3547" s="958">
        <v>10543</v>
      </c>
      <c r="I3547" s="950" t="s">
        <v>1569</v>
      </c>
    </row>
    <row r="3548" spans="8:9" ht="12.5">
      <c r="H3548" s="958">
        <v>10545</v>
      </c>
      <c r="I3548" s="950" t="s">
        <v>1569</v>
      </c>
    </row>
    <row r="3549" spans="8:9" ht="12.5">
      <c r="H3549" s="958">
        <v>10546</v>
      </c>
      <c r="I3549" s="950" t="s">
        <v>1569</v>
      </c>
    </row>
    <row r="3550" spans="8:9" ht="12.5">
      <c r="H3550" s="958">
        <v>10547</v>
      </c>
      <c r="I3550" s="950" t="s">
        <v>1569</v>
      </c>
    </row>
    <row r="3551" spans="8:9" ht="12.5">
      <c r="H3551" s="958">
        <v>10548</v>
      </c>
      <c r="I3551" s="950" t="s">
        <v>1569</v>
      </c>
    </row>
    <row r="3552" spans="8:9" ht="12.5">
      <c r="H3552" s="958">
        <v>10549</v>
      </c>
      <c r="I3552" s="950" t="s">
        <v>1569</v>
      </c>
    </row>
    <row r="3553" spans="8:9" ht="12.5">
      <c r="H3553" s="958">
        <v>10550</v>
      </c>
      <c r="I3553" s="950" t="s">
        <v>1569</v>
      </c>
    </row>
    <row r="3554" spans="8:9" ht="12.5">
      <c r="H3554" s="958">
        <v>10551</v>
      </c>
      <c r="I3554" s="950" t="s">
        <v>1569</v>
      </c>
    </row>
    <row r="3555" spans="8:9" ht="12.5">
      <c r="H3555" s="958">
        <v>10552</v>
      </c>
      <c r="I3555" s="950" t="s">
        <v>1569</v>
      </c>
    </row>
    <row r="3556" spans="8:9" ht="12.5">
      <c r="H3556" s="958">
        <v>10553</v>
      </c>
      <c r="I3556" s="950" t="s">
        <v>1569</v>
      </c>
    </row>
    <row r="3557" spans="8:9" ht="12.5">
      <c r="H3557" s="958">
        <v>10560</v>
      </c>
      <c r="I3557" s="950" t="s">
        <v>1568</v>
      </c>
    </row>
    <row r="3558" spans="8:9" ht="12.5">
      <c r="H3558" s="958">
        <v>10562</v>
      </c>
      <c r="I3558" s="950" t="s">
        <v>1569</v>
      </c>
    </row>
    <row r="3559" spans="8:9" ht="12.5">
      <c r="H3559" s="958">
        <v>10566</v>
      </c>
      <c r="I3559" s="950" t="s">
        <v>1569</v>
      </c>
    </row>
    <row r="3560" spans="8:9" ht="12.5">
      <c r="H3560" s="958">
        <v>10567</v>
      </c>
      <c r="I3560" s="950" t="s">
        <v>1568</v>
      </c>
    </row>
    <row r="3561" spans="8:9" ht="12.5">
      <c r="H3561" s="958">
        <v>10570</v>
      </c>
      <c r="I3561" s="950" t="s">
        <v>1569</v>
      </c>
    </row>
    <row r="3562" spans="8:9" ht="12.5">
      <c r="H3562" s="958">
        <v>10573</v>
      </c>
      <c r="I3562" s="950" t="s">
        <v>1569</v>
      </c>
    </row>
    <row r="3563" spans="8:9" ht="12.5">
      <c r="H3563" s="958">
        <v>10576</v>
      </c>
      <c r="I3563" s="950" t="s">
        <v>1569</v>
      </c>
    </row>
    <row r="3564" spans="8:9" ht="12.5">
      <c r="H3564" s="958">
        <v>10577</v>
      </c>
      <c r="I3564" s="950" t="s">
        <v>1569</v>
      </c>
    </row>
    <row r="3565" spans="8:9" ht="12.5">
      <c r="H3565" s="958">
        <v>10578</v>
      </c>
      <c r="I3565" s="950" t="s">
        <v>1568</v>
      </c>
    </row>
    <row r="3566" spans="8:9" ht="12.5">
      <c r="H3566" s="958">
        <v>10579</v>
      </c>
      <c r="I3566" s="950" t="s">
        <v>1568</v>
      </c>
    </row>
    <row r="3567" spans="8:9" ht="12.5">
      <c r="H3567" s="958">
        <v>10580</v>
      </c>
      <c r="I3567" s="950" t="s">
        <v>1569</v>
      </c>
    </row>
    <row r="3568" spans="8:9" ht="12.5">
      <c r="H3568" s="958">
        <v>10583</v>
      </c>
      <c r="I3568" s="950" t="s">
        <v>1569</v>
      </c>
    </row>
    <row r="3569" spans="8:9" ht="12.5">
      <c r="H3569" s="958">
        <v>10587</v>
      </c>
      <c r="I3569" s="950" t="s">
        <v>1568</v>
      </c>
    </row>
    <row r="3570" spans="8:9" ht="12.5">
      <c r="H3570" s="958">
        <v>10588</v>
      </c>
      <c r="I3570" s="950" t="s">
        <v>1569</v>
      </c>
    </row>
    <row r="3571" spans="8:9" ht="12.5">
      <c r="H3571" s="958">
        <v>10589</v>
      </c>
      <c r="I3571" s="950" t="s">
        <v>1568</v>
      </c>
    </row>
    <row r="3572" spans="8:9" ht="12.5">
      <c r="H3572" s="958">
        <v>10590</v>
      </c>
      <c r="I3572" s="950" t="s">
        <v>1568</v>
      </c>
    </row>
    <row r="3573" spans="8:9" ht="12.5">
      <c r="H3573" s="958">
        <v>10591</v>
      </c>
      <c r="I3573" s="950" t="s">
        <v>1569</v>
      </c>
    </row>
    <row r="3574" spans="8:9" ht="12.5">
      <c r="H3574" s="958">
        <v>10594</v>
      </c>
      <c r="I3574" s="950" t="s">
        <v>1569</v>
      </c>
    </row>
    <row r="3575" spans="8:9" ht="12.5">
      <c r="H3575" s="958">
        <v>10595</v>
      </c>
      <c r="I3575" s="950" t="s">
        <v>1569</v>
      </c>
    </row>
    <row r="3576" spans="8:9" ht="12.5">
      <c r="H3576" s="958">
        <v>10596</v>
      </c>
      <c r="I3576" s="950" t="s">
        <v>1569</v>
      </c>
    </row>
    <row r="3577" spans="8:9" ht="12.5">
      <c r="H3577" s="958">
        <v>10597</v>
      </c>
      <c r="I3577" s="950" t="s">
        <v>1568</v>
      </c>
    </row>
    <row r="3578" spans="8:9" ht="12.5">
      <c r="H3578" s="958">
        <v>10598</v>
      </c>
      <c r="I3578" s="950" t="s">
        <v>1569</v>
      </c>
    </row>
    <row r="3579" spans="8:9" ht="12.5">
      <c r="H3579" s="958">
        <v>10601</v>
      </c>
      <c r="I3579" s="950" t="s">
        <v>1569</v>
      </c>
    </row>
    <row r="3580" spans="8:9" ht="12.5">
      <c r="H3580" s="958">
        <v>10602</v>
      </c>
      <c r="I3580" s="950" t="s">
        <v>1569</v>
      </c>
    </row>
    <row r="3581" spans="8:9" ht="12.5">
      <c r="H3581" s="958">
        <v>10603</v>
      </c>
      <c r="I3581" s="950" t="s">
        <v>1569</v>
      </c>
    </row>
    <row r="3582" spans="8:9" ht="12.5">
      <c r="H3582" s="958">
        <v>10604</v>
      </c>
      <c r="I3582" s="950" t="s">
        <v>1569</v>
      </c>
    </row>
    <row r="3583" spans="8:9" ht="12.5">
      <c r="H3583" s="958">
        <v>10605</v>
      </c>
      <c r="I3583" s="950" t="s">
        <v>1569</v>
      </c>
    </row>
    <row r="3584" spans="8:9" ht="12.5">
      <c r="H3584" s="958">
        <v>10606</v>
      </c>
      <c r="I3584" s="950" t="s">
        <v>1569</v>
      </c>
    </row>
    <row r="3585" spans="8:9" ht="12.5">
      <c r="H3585" s="958">
        <v>10607</v>
      </c>
      <c r="I3585" s="950" t="s">
        <v>1569</v>
      </c>
    </row>
    <row r="3586" spans="8:9" ht="12.5">
      <c r="H3586" s="958">
        <v>10610</v>
      </c>
      <c r="I3586" s="950" t="s">
        <v>1569</v>
      </c>
    </row>
    <row r="3587" spans="8:9" ht="12.5">
      <c r="H3587" s="958">
        <v>10701</v>
      </c>
      <c r="I3587" s="950" t="s">
        <v>1569</v>
      </c>
    </row>
    <row r="3588" spans="8:9" ht="12.5">
      <c r="H3588" s="958">
        <v>10702</v>
      </c>
      <c r="I3588" s="950" t="s">
        <v>1569</v>
      </c>
    </row>
    <row r="3589" spans="8:9" ht="12.5">
      <c r="H3589" s="958">
        <v>10703</v>
      </c>
      <c r="I3589" s="950" t="s">
        <v>1569</v>
      </c>
    </row>
    <row r="3590" spans="8:9" ht="12.5">
      <c r="H3590" s="958">
        <v>10704</v>
      </c>
      <c r="I3590" s="950" t="s">
        <v>1569</v>
      </c>
    </row>
    <row r="3591" spans="8:9" ht="12.5">
      <c r="H3591" s="958">
        <v>10705</v>
      </c>
      <c r="I3591" s="950" t="s">
        <v>1569</v>
      </c>
    </row>
    <row r="3592" spans="8:9" ht="12.5">
      <c r="H3592" s="958">
        <v>10706</v>
      </c>
      <c r="I3592" s="950" t="s">
        <v>1569</v>
      </c>
    </row>
    <row r="3593" spans="8:9" ht="12.5">
      <c r="H3593" s="958">
        <v>10707</v>
      </c>
      <c r="I3593" s="950" t="s">
        <v>1569</v>
      </c>
    </row>
    <row r="3594" spans="8:9" ht="12.5">
      <c r="H3594" s="958">
        <v>10708</v>
      </c>
      <c r="I3594" s="950" t="s">
        <v>1569</v>
      </c>
    </row>
    <row r="3595" spans="8:9" ht="12.5">
      <c r="H3595" s="958">
        <v>10709</v>
      </c>
      <c r="I3595" s="950" t="s">
        <v>1569</v>
      </c>
    </row>
    <row r="3596" spans="8:9" ht="12.5">
      <c r="H3596" s="958">
        <v>10710</v>
      </c>
      <c r="I3596" s="950" t="s">
        <v>1569</v>
      </c>
    </row>
    <row r="3597" spans="8:9" ht="12.5">
      <c r="H3597" s="958">
        <v>10801</v>
      </c>
      <c r="I3597" s="950" t="s">
        <v>1569</v>
      </c>
    </row>
    <row r="3598" spans="8:9" ht="12.5">
      <c r="H3598" s="958">
        <v>10802</v>
      </c>
      <c r="I3598" s="950" t="s">
        <v>1569</v>
      </c>
    </row>
    <row r="3599" spans="8:9" ht="12.5">
      <c r="H3599" s="958">
        <v>10803</v>
      </c>
      <c r="I3599" s="950" t="s">
        <v>1569</v>
      </c>
    </row>
    <row r="3600" spans="8:9" ht="12.5">
      <c r="H3600" s="958">
        <v>10804</v>
      </c>
      <c r="I3600" s="950" t="s">
        <v>1569</v>
      </c>
    </row>
    <row r="3601" spans="8:9" ht="12.5">
      <c r="H3601" s="958">
        <v>10805</v>
      </c>
      <c r="I3601" s="950" t="s">
        <v>1569</v>
      </c>
    </row>
    <row r="3602" spans="8:9" ht="12.5">
      <c r="H3602" s="958">
        <v>10901</v>
      </c>
      <c r="I3602" s="950" t="s">
        <v>1568</v>
      </c>
    </row>
    <row r="3603" spans="8:9" ht="12.5">
      <c r="H3603" s="958">
        <v>10910</v>
      </c>
      <c r="I3603" s="950" t="s">
        <v>1568</v>
      </c>
    </row>
    <row r="3604" spans="8:9" ht="12.5">
      <c r="H3604" s="958">
        <v>10911</v>
      </c>
      <c r="I3604" s="950" t="s">
        <v>1568</v>
      </c>
    </row>
    <row r="3605" spans="8:9" ht="12.5">
      <c r="H3605" s="958">
        <v>10912</v>
      </c>
      <c r="I3605" s="950" t="s">
        <v>1568</v>
      </c>
    </row>
    <row r="3606" spans="8:9" ht="12.5">
      <c r="H3606" s="958">
        <v>10913</v>
      </c>
      <c r="I3606" s="950" t="s">
        <v>1568</v>
      </c>
    </row>
    <row r="3607" spans="8:9" ht="12.5">
      <c r="H3607" s="958">
        <v>10914</v>
      </c>
      <c r="I3607" s="950" t="s">
        <v>1568</v>
      </c>
    </row>
    <row r="3608" spans="8:9" ht="12.5">
      <c r="H3608" s="958">
        <v>10915</v>
      </c>
      <c r="I3608" s="950" t="s">
        <v>1568</v>
      </c>
    </row>
    <row r="3609" spans="8:9" ht="12.5">
      <c r="H3609" s="958">
        <v>10916</v>
      </c>
      <c r="I3609" s="950" t="s">
        <v>1568</v>
      </c>
    </row>
    <row r="3610" spans="8:9" ht="12.5">
      <c r="H3610" s="958">
        <v>10917</v>
      </c>
      <c r="I3610" s="950" t="s">
        <v>1568</v>
      </c>
    </row>
    <row r="3611" spans="8:9" ht="12.5">
      <c r="H3611" s="958">
        <v>10918</v>
      </c>
      <c r="I3611" s="950" t="s">
        <v>1568</v>
      </c>
    </row>
    <row r="3612" spans="8:9" ht="12.5">
      <c r="H3612" s="958">
        <v>10919</v>
      </c>
      <c r="I3612" s="950" t="s">
        <v>1568</v>
      </c>
    </row>
    <row r="3613" spans="8:9" ht="12.5">
      <c r="H3613" s="958">
        <v>10920</v>
      </c>
      <c r="I3613" s="950" t="s">
        <v>1568</v>
      </c>
    </row>
    <row r="3614" spans="8:9" ht="12.5">
      <c r="H3614" s="958">
        <v>10921</v>
      </c>
      <c r="I3614" s="950" t="s">
        <v>1568</v>
      </c>
    </row>
    <row r="3615" spans="8:9" ht="12.5">
      <c r="H3615" s="958">
        <v>10922</v>
      </c>
      <c r="I3615" s="950" t="s">
        <v>1568</v>
      </c>
    </row>
    <row r="3616" spans="8:9" ht="12.5">
      <c r="H3616" s="958">
        <v>10923</v>
      </c>
      <c r="I3616" s="950" t="s">
        <v>1568</v>
      </c>
    </row>
    <row r="3617" spans="8:9" ht="12.5">
      <c r="H3617" s="958">
        <v>10924</v>
      </c>
      <c r="I3617" s="950" t="s">
        <v>1568</v>
      </c>
    </row>
    <row r="3618" spans="8:9" ht="12.5">
      <c r="H3618" s="958">
        <v>10925</v>
      </c>
      <c r="I3618" s="950" t="s">
        <v>1568</v>
      </c>
    </row>
    <row r="3619" spans="8:9" ht="12.5">
      <c r="H3619" s="958">
        <v>10926</v>
      </c>
      <c r="I3619" s="950" t="s">
        <v>1568</v>
      </c>
    </row>
    <row r="3620" spans="8:9" ht="12.5">
      <c r="H3620" s="958">
        <v>10927</v>
      </c>
      <c r="I3620" s="950" t="s">
        <v>1568</v>
      </c>
    </row>
    <row r="3621" spans="8:9" ht="12.5">
      <c r="H3621" s="958">
        <v>10928</v>
      </c>
      <c r="I3621" s="950" t="s">
        <v>1568</v>
      </c>
    </row>
    <row r="3622" spans="8:9" ht="12.5">
      <c r="H3622" s="958">
        <v>10930</v>
      </c>
      <c r="I3622" s="950" t="s">
        <v>1568</v>
      </c>
    </row>
    <row r="3623" spans="8:9" ht="12.5">
      <c r="H3623" s="958">
        <v>10931</v>
      </c>
      <c r="I3623" s="950" t="s">
        <v>1568</v>
      </c>
    </row>
    <row r="3624" spans="8:9" ht="12.5">
      <c r="H3624" s="958">
        <v>10932</v>
      </c>
      <c r="I3624" s="950" t="s">
        <v>1568</v>
      </c>
    </row>
    <row r="3625" spans="8:9" ht="12.5">
      <c r="H3625" s="958">
        <v>10933</v>
      </c>
      <c r="I3625" s="950" t="s">
        <v>1568</v>
      </c>
    </row>
    <row r="3626" spans="8:9" ht="12.5">
      <c r="H3626" s="958">
        <v>10940</v>
      </c>
      <c r="I3626" s="950" t="s">
        <v>1568</v>
      </c>
    </row>
    <row r="3627" spans="8:9" ht="12.5">
      <c r="H3627" s="958">
        <v>10941</v>
      </c>
      <c r="I3627" s="950" t="s">
        <v>1568</v>
      </c>
    </row>
    <row r="3628" spans="8:9" ht="12.5">
      <c r="H3628" s="958">
        <v>10949</v>
      </c>
      <c r="I3628" s="950" t="s">
        <v>1568</v>
      </c>
    </row>
    <row r="3629" spans="8:9" ht="12.5">
      <c r="H3629" s="958">
        <v>10950</v>
      </c>
      <c r="I3629" s="950" t="s">
        <v>1568</v>
      </c>
    </row>
    <row r="3630" spans="8:9" ht="12.5">
      <c r="H3630" s="958">
        <v>10952</v>
      </c>
      <c r="I3630" s="950" t="s">
        <v>1568</v>
      </c>
    </row>
    <row r="3631" spans="8:9" ht="12.5">
      <c r="H3631" s="958">
        <v>10953</v>
      </c>
      <c r="I3631" s="950" t="s">
        <v>1568</v>
      </c>
    </row>
    <row r="3632" spans="8:9" ht="12.5">
      <c r="H3632" s="958">
        <v>10954</v>
      </c>
      <c r="I3632" s="950" t="s">
        <v>1568</v>
      </c>
    </row>
    <row r="3633" spans="8:9" ht="12.5">
      <c r="H3633" s="958">
        <v>10956</v>
      </c>
      <c r="I3633" s="950" t="s">
        <v>1568</v>
      </c>
    </row>
    <row r="3634" spans="8:9" ht="12.5">
      <c r="H3634" s="958">
        <v>10958</v>
      </c>
      <c r="I3634" s="950" t="s">
        <v>1568</v>
      </c>
    </row>
    <row r="3635" spans="8:9" ht="12.5">
      <c r="H3635" s="958">
        <v>10959</v>
      </c>
      <c r="I3635" s="950" t="s">
        <v>1568</v>
      </c>
    </row>
    <row r="3636" spans="8:9" ht="12.5">
      <c r="H3636" s="958">
        <v>10960</v>
      </c>
      <c r="I3636" s="950" t="s">
        <v>1568</v>
      </c>
    </row>
    <row r="3637" spans="8:9" ht="12.5">
      <c r="H3637" s="958">
        <v>10962</v>
      </c>
      <c r="I3637" s="950" t="s">
        <v>1568</v>
      </c>
    </row>
    <row r="3638" spans="8:9" ht="12.5">
      <c r="H3638" s="958">
        <v>10963</v>
      </c>
      <c r="I3638" s="950" t="s">
        <v>1568</v>
      </c>
    </row>
    <row r="3639" spans="8:9" ht="12.5">
      <c r="H3639" s="958">
        <v>10964</v>
      </c>
      <c r="I3639" s="950" t="s">
        <v>1568</v>
      </c>
    </row>
    <row r="3640" spans="8:9" ht="12.5">
      <c r="H3640" s="958">
        <v>10965</v>
      </c>
      <c r="I3640" s="950" t="s">
        <v>1568</v>
      </c>
    </row>
    <row r="3641" spans="8:9" ht="12.5">
      <c r="H3641" s="958">
        <v>10968</v>
      </c>
      <c r="I3641" s="950" t="s">
        <v>1568</v>
      </c>
    </row>
    <row r="3642" spans="8:9" ht="12.5">
      <c r="H3642" s="958">
        <v>10969</v>
      </c>
      <c r="I3642" s="950" t="s">
        <v>1568</v>
      </c>
    </row>
    <row r="3643" spans="8:9" ht="12.5">
      <c r="H3643" s="958">
        <v>10970</v>
      </c>
      <c r="I3643" s="950" t="s">
        <v>1568</v>
      </c>
    </row>
    <row r="3644" spans="8:9" ht="12.5">
      <c r="H3644" s="958">
        <v>10973</v>
      </c>
      <c r="I3644" s="950" t="s">
        <v>1568</v>
      </c>
    </row>
    <row r="3645" spans="8:9" ht="12.5">
      <c r="H3645" s="958">
        <v>10974</v>
      </c>
      <c r="I3645" s="950" t="s">
        <v>1568</v>
      </c>
    </row>
    <row r="3646" spans="8:9" ht="12.5">
      <c r="H3646" s="958">
        <v>10975</v>
      </c>
      <c r="I3646" s="950" t="s">
        <v>1568</v>
      </c>
    </row>
    <row r="3647" spans="8:9" ht="12.5">
      <c r="H3647" s="958">
        <v>10976</v>
      </c>
      <c r="I3647" s="950" t="s">
        <v>1568</v>
      </c>
    </row>
    <row r="3648" spans="8:9" ht="12.5">
      <c r="H3648" s="958">
        <v>10977</v>
      </c>
      <c r="I3648" s="950" t="s">
        <v>1568</v>
      </c>
    </row>
    <row r="3649" spans="8:9" ht="12.5">
      <c r="H3649" s="958">
        <v>10979</v>
      </c>
      <c r="I3649" s="950" t="s">
        <v>1568</v>
      </c>
    </row>
    <row r="3650" spans="8:9" ht="12.5">
      <c r="H3650" s="958">
        <v>10980</v>
      </c>
      <c r="I3650" s="950" t="s">
        <v>1568</v>
      </c>
    </row>
    <row r="3651" spans="8:9" ht="12.5">
      <c r="H3651" s="958">
        <v>10981</v>
      </c>
      <c r="I3651" s="950" t="s">
        <v>1568</v>
      </c>
    </row>
    <row r="3652" spans="8:9" ht="12.5">
      <c r="H3652" s="958">
        <v>10982</v>
      </c>
      <c r="I3652" s="950" t="s">
        <v>1568</v>
      </c>
    </row>
    <row r="3653" spans="8:9" ht="12.5">
      <c r="H3653" s="958">
        <v>10983</v>
      </c>
      <c r="I3653" s="950" t="s">
        <v>1568</v>
      </c>
    </row>
    <row r="3654" spans="8:9" ht="12.5">
      <c r="H3654" s="958">
        <v>10984</v>
      </c>
      <c r="I3654" s="950" t="s">
        <v>1568</v>
      </c>
    </row>
    <row r="3655" spans="8:9" ht="12.5">
      <c r="H3655" s="958">
        <v>10985</v>
      </c>
      <c r="I3655" s="950" t="s">
        <v>1568</v>
      </c>
    </row>
    <row r="3656" spans="8:9" ht="12.5">
      <c r="H3656" s="958">
        <v>10986</v>
      </c>
      <c r="I3656" s="950" t="s">
        <v>1568</v>
      </c>
    </row>
    <row r="3657" spans="8:9" ht="12.5">
      <c r="H3657" s="958">
        <v>10987</v>
      </c>
      <c r="I3657" s="950" t="s">
        <v>1568</v>
      </c>
    </row>
    <row r="3658" spans="8:9" ht="12.5">
      <c r="H3658" s="958">
        <v>10988</v>
      </c>
      <c r="I3658" s="950" t="s">
        <v>1568</v>
      </c>
    </row>
    <row r="3659" spans="8:9" ht="12.5">
      <c r="H3659" s="958">
        <v>10989</v>
      </c>
      <c r="I3659" s="950" t="s">
        <v>1568</v>
      </c>
    </row>
    <row r="3660" spans="8:9" ht="12.5">
      <c r="H3660" s="958">
        <v>10990</v>
      </c>
      <c r="I3660" s="950" t="s">
        <v>1568</v>
      </c>
    </row>
    <row r="3661" spans="8:9" ht="12.5">
      <c r="H3661" s="958">
        <v>10992</v>
      </c>
      <c r="I3661" s="950" t="s">
        <v>1568</v>
      </c>
    </row>
    <row r="3662" spans="8:9" ht="12.5">
      <c r="H3662" s="958">
        <v>10993</v>
      </c>
      <c r="I3662" s="950" t="s">
        <v>1568</v>
      </c>
    </row>
    <row r="3663" spans="8:9" ht="12.5">
      <c r="H3663" s="958">
        <v>10994</v>
      </c>
      <c r="I3663" s="950" t="s">
        <v>1568</v>
      </c>
    </row>
    <row r="3664" spans="8:9" ht="12.5">
      <c r="H3664" s="958">
        <v>10996</v>
      </c>
      <c r="I3664" s="950" t="s">
        <v>1568</v>
      </c>
    </row>
    <row r="3665" spans="8:9" ht="12.5">
      <c r="H3665" s="958">
        <v>10997</v>
      </c>
      <c r="I3665" s="950" t="s">
        <v>1568</v>
      </c>
    </row>
    <row r="3666" spans="8:9" ht="12.5">
      <c r="H3666" s="958">
        <v>10998</v>
      </c>
      <c r="I3666" s="950" t="s">
        <v>1568</v>
      </c>
    </row>
    <row r="3667" spans="8:9" ht="12.5">
      <c r="H3667" s="958">
        <v>11001</v>
      </c>
      <c r="I3667" s="950" t="s">
        <v>1569</v>
      </c>
    </row>
    <row r="3668" spans="8:9" ht="12.5">
      <c r="H3668" s="958">
        <v>11002</v>
      </c>
      <c r="I3668" s="950" t="s">
        <v>1569</v>
      </c>
    </row>
    <row r="3669" spans="8:9" ht="12.5">
      <c r="H3669" s="958">
        <v>11003</v>
      </c>
      <c r="I3669" s="950" t="s">
        <v>1569</v>
      </c>
    </row>
    <row r="3670" spans="8:9" ht="12.5">
      <c r="H3670" s="958">
        <v>11004</v>
      </c>
      <c r="I3670" s="950" t="s">
        <v>1569</v>
      </c>
    </row>
    <row r="3671" spans="8:9" ht="12.5">
      <c r="H3671" s="958">
        <v>11005</v>
      </c>
      <c r="I3671" s="950" t="s">
        <v>1569</v>
      </c>
    </row>
    <row r="3672" spans="8:9" ht="12.5">
      <c r="H3672" s="958">
        <v>11010</v>
      </c>
      <c r="I3672" s="950" t="s">
        <v>1565</v>
      </c>
    </row>
    <row r="3673" spans="8:9" ht="12.5">
      <c r="H3673" s="958">
        <v>11020</v>
      </c>
      <c r="I3673" s="950" t="s">
        <v>1565</v>
      </c>
    </row>
    <row r="3674" spans="8:9" ht="12.5">
      <c r="H3674" s="958">
        <v>11021</v>
      </c>
      <c r="I3674" s="950" t="s">
        <v>1565</v>
      </c>
    </row>
    <row r="3675" spans="8:9" ht="12.5">
      <c r="H3675" s="958">
        <v>11022</v>
      </c>
      <c r="I3675" s="950" t="s">
        <v>1565</v>
      </c>
    </row>
    <row r="3676" spans="8:9" ht="12.5">
      <c r="H3676" s="958">
        <v>11023</v>
      </c>
      <c r="I3676" s="950" t="s">
        <v>1565</v>
      </c>
    </row>
    <row r="3677" spans="8:9" ht="12.5">
      <c r="H3677" s="958">
        <v>11024</v>
      </c>
      <c r="I3677" s="950" t="s">
        <v>1565</v>
      </c>
    </row>
    <row r="3678" spans="8:9" ht="12.5">
      <c r="H3678" s="958">
        <v>11026</v>
      </c>
      <c r="I3678" s="950" t="s">
        <v>1565</v>
      </c>
    </row>
    <row r="3679" spans="8:9" ht="12.5">
      <c r="H3679" s="958">
        <v>11027</v>
      </c>
      <c r="I3679" s="950" t="s">
        <v>1565</v>
      </c>
    </row>
    <row r="3680" spans="8:9" ht="12.5">
      <c r="H3680" s="958">
        <v>11030</v>
      </c>
      <c r="I3680" s="950" t="s">
        <v>1565</v>
      </c>
    </row>
    <row r="3681" spans="8:9" ht="12.5">
      <c r="H3681" s="958">
        <v>11040</v>
      </c>
      <c r="I3681" s="950" t="s">
        <v>1569</v>
      </c>
    </row>
    <row r="3682" spans="8:9" ht="12.5">
      <c r="H3682" s="958">
        <v>11042</v>
      </c>
      <c r="I3682" s="950" t="s">
        <v>1565</v>
      </c>
    </row>
    <row r="3683" spans="8:9" ht="12.5">
      <c r="H3683" s="958">
        <v>11050</v>
      </c>
      <c r="I3683" s="950" t="s">
        <v>1565</v>
      </c>
    </row>
    <row r="3684" spans="8:9" ht="12.5">
      <c r="H3684" s="958">
        <v>11051</v>
      </c>
      <c r="I3684" s="950" t="s">
        <v>1565</v>
      </c>
    </row>
    <row r="3685" spans="8:9" ht="12.5">
      <c r="H3685" s="958">
        <v>11052</v>
      </c>
      <c r="I3685" s="950" t="s">
        <v>1565</v>
      </c>
    </row>
    <row r="3686" spans="8:9" ht="12.5">
      <c r="H3686" s="958">
        <v>11053</v>
      </c>
      <c r="I3686" s="950" t="s">
        <v>1565</v>
      </c>
    </row>
    <row r="3687" spans="8:9" ht="12.5">
      <c r="H3687" s="958">
        <v>11054</v>
      </c>
      <c r="I3687" s="950" t="s">
        <v>1565</v>
      </c>
    </row>
    <row r="3688" spans="8:9" ht="12.5">
      <c r="H3688" s="958">
        <v>11055</v>
      </c>
      <c r="I3688" s="950" t="s">
        <v>1565</v>
      </c>
    </row>
    <row r="3689" spans="8:9" ht="12.5">
      <c r="H3689" s="958">
        <v>11096</v>
      </c>
      <c r="I3689" s="950" t="s">
        <v>1569</v>
      </c>
    </row>
    <row r="3690" spans="8:9" ht="12.5">
      <c r="H3690" s="958">
        <v>11101</v>
      </c>
      <c r="I3690" s="950" t="s">
        <v>1569</v>
      </c>
    </row>
    <row r="3691" spans="8:9" ht="12.5">
      <c r="H3691" s="958">
        <v>11102</v>
      </c>
      <c r="I3691" s="950" t="s">
        <v>1569</v>
      </c>
    </row>
    <row r="3692" spans="8:9" ht="12.5">
      <c r="H3692" s="958">
        <v>11103</v>
      </c>
      <c r="I3692" s="950" t="s">
        <v>1569</v>
      </c>
    </row>
    <row r="3693" spans="8:9" ht="12.5">
      <c r="H3693" s="958">
        <v>11104</v>
      </c>
      <c r="I3693" s="950" t="s">
        <v>1569</v>
      </c>
    </row>
    <row r="3694" spans="8:9" ht="12.5">
      <c r="H3694" s="958">
        <v>11105</v>
      </c>
      <c r="I3694" s="950" t="s">
        <v>1569</v>
      </c>
    </row>
    <row r="3695" spans="8:9" ht="12.5">
      <c r="H3695" s="958">
        <v>11106</v>
      </c>
      <c r="I3695" s="950" t="s">
        <v>1569</v>
      </c>
    </row>
    <row r="3696" spans="8:9" ht="12.5">
      <c r="H3696" s="958">
        <v>11109</v>
      </c>
      <c r="I3696" s="950" t="s">
        <v>1569</v>
      </c>
    </row>
    <row r="3697" spans="8:9" ht="12.5">
      <c r="H3697" s="958">
        <v>11120</v>
      </c>
      <c r="I3697" s="950" t="s">
        <v>1569</v>
      </c>
    </row>
    <row r="3698" spans="8:9" ht="12.5">
      <c r="H3698" s="958">
        <v>11201</v>
      </c>
      <c r="I3698" s="950" t="s">
        <v>1569</v>
      </c>
    </row>
    <row r="3699" spans="8:9" ht="12.5">
      <c r="H3699" s="958">
        <v>11202</v>
      </c>
      <c r="I3699" s="950" t="s">
        <v>1569</v>
      </c>
    </row>
    <row r="3700" spans="8:9" ht="12.5">
      <c r="H3700" s="958">
        <v>11203</v>
      </c>
      <c r="I3700" s="950" t="s">
        <v>1569</v>
      </c>
    </row>
    <row r="3701" spans="8:9" ht="12.5">
      <c r="H3701" s="958">
        <v>11204</v>
      </c>
      <c r="I3701" s="950" t="s">
        <v>1569</v>
      </c>
    </row>
    <row r="3702" spans="8:9" ht="12.5">
      <c r="H3702" s="958">
        <v>11205</v>
      </c>
      <c r="I3702" s="950" t="s">
        <v>1569</v>
      </c>
    </row>
    <row r="3703" spans="8:9" ht="12.5">
      <c r="H3703" s="958">
        <v>11206</v>
      </c>
      <c r="I3703" s="950" t="s">
        <v>1569</v>
      </c>
    </row>
    <row r="3704" spans="8:9" ht="12.5">
      <c r="H3704" s="958">
        <v>11207</v>
      </c>
      <c r="I3704" s="950" t="s">
        <v>1569</v>
      </c>
    </row>
    <row r="3705" spans="8:9" ht="12.5">
      <c r="H3705" s="958">
        <v>11208</v>
      </c>
      <c r="I3705" s="950" t="s">
        <v>1569</v>
      </c>
    </row>
    <row r="3706" spans="8:9" ht="12.5">
      <c r="H3706" s="958">
        <v>11209</v>
      </c>
      <c r="I3706" s="950" t="s">
        <v>1569</v>
      </c>
    </row>
    <row r="3707" spans="8:9" ht="12.5">
      <c r="H3707" s="958">
        <v>11210</v>
      </c>
      <c r="I3707" s="950" t="s">
        <v>1569</v>
      </c>
    </row>
    <row r="3708" spans="8:9" ht="12.5">
      <c r="H3708" s="958">
        <v>11211</v>
      </c>
      <c r="I3708" s="950" t="s">
        <v>1569</v>
      </c>
    </row>
    <row r="3709" spans="8:9" ht="12.5">
      <c r="H3709" s="958">
        <v>11212</v>
      </c>
      <c r="I3709" s="950" t="s">
        <v>1569</v>
      </c>
    </row>
    <row r="3710" spans="8:9" ht="12.5">
      <c r="H3710" s="958">
        <v>11213</v>
      </c>
      <c r="I3710" s="950" t="s">
        <v>1569</v>
      </c>
    </row>
    <row r="3711" spans="8:9" ht="12.5">
      <c r="H3711" s="958">
        <v>11214</v>
      </c>
      <c r="I3711" s="950" t="s">
        <v>1569</v>
      </c>
    </row>
    <row r="3712" spans="8:9" ht="12.5">
      <c r="H3712" s="958">
        <v>11215</v>
      </c>
      <c r="I3712" s="950" t="s">
        <v>1569</v>
      </c>
    </row>
    <row r="3713" spans="8:9" ht="12.5">
      <c r="H3713" s="958">
        <v>11216</v>
      </c>
      <c r="I3713" s="950" t="s">
        <v>1569</v>
      </c>
    </row>
    <row r="3714" spans="8:9" ht="12.5">
      <c r="H3714" s="958">
        <v>11217</v>
      </c>
      <c r="I3714" s="950" t="s">
        <v>1569</v>
      </c>
    </row>
    <row r="3715" spans="8:9" ht="12.5">
      <c r="H3715" s="958">
        <v>11218</v>
      </c>
      <c r="I3715" s="950" t="s">
        <v>1569</v>
      </c>
    </row>
    <row r="3716" spans="8:9" ht="12.5">
      <c r="H3716" s="958">
        <v>11219</v>
      </c>
      <c r="I3716" s="950" t="s">
        <v>1569</v>
      </c>
    </row>
    <row r="3717" spans="8:9" ht="12.5">
      <c r="H3717" s="958">
        <v>11220</v>
      </c>
      <c r="I3717" s="950" t="s">
        <v>1569</v>
      </c>
    </row>
    <row r="3718" spans="8:9" ht="12.5">
      <c r="H3718" s="958">
        <v>11221</v>
      </c>
      <c r="I3718" s="950" t="s">
        <v>1569</v>
      </c>
    </row>
    <row r="3719" spans="8:9" ht="12.5">
      <c r="H3719" s="958">
        <v>11222</v>
      </c>
      <c r="I3719" s="950" t="s">
        <v>1569</v>
      </c>
    </row>
    <row r="3720" spans="8:9" ht="12.5">
      <c r="H3720" s="958">
        <v>11223</v>
      </c>
      <c r="I3720" s="950" t="s">
        <v>1569</v>
      </c>
    </row>
    <row r="3721" spans="8:9" ht="12.5">
      <c r="H3721" s="958">
        <v>11224</v>
      </c>
      <c r="I3721" s="950" t="s">
        <v>1569</v>
      </c>
    </row>
    <row r="3722" spans="8:9" ht="12.5">
      <c r="H3722" s="958">
        <v>11225</v>
      </c>
      <c r="I3722" s="950" t="s">
        <v>1569</v>
      </c>
    </row>
    <row r="3723" spans="8:9" ht="12.5">
      <c r="H3723" s="958">
        <v>11226</v>
      </c>
      <c r="I3723" s="950" t="s">
        <v>1569</v>
      </c>
    </row>
    <row r="3724" spans="8:9" ht="12.5">
      <c r="H3724" s="958">
        <v>11228</v>
      </c>
      <c r="I3724" s="950" t="s">
        <v>1569</v>
      </c>
    </row>
    <row r="3725" spans="8:9" ht="12.5">
      <c r="H3725" s="958">
        <v>11229</v>
      </c>
      <c r="I3725" s="950" t="s">
        <v>1569</v>
      </c>
    </row>
    <row r="3726" spans="8:9" ht="12.5">
      <c r="H3726" s="958">
        <v>11230</v>
      </c>
      <c r="I3726" s="950" t="s">
        <v>1569</v>
      </c>
    </row>
    <row r="3727" spans="8:9" ht="12.5">
      <c r="H3727" s="958">
        <v>11231</v>
      </c>
      <c r="I3727" s="950" t="s">
        <v>1569</v>
      </c>
    </row>
    <row r="3728" spans="8:9" ht="12.5">
      <c r="H3728" s="958">
        <v>11232</v>
      </c>
      <c r="I3728" s="950" t="s">
        <v>1569</v>
      </c>
    </row>
    <row r="3729" spans="8:9" ht="12.5">
      <c r="H3729" s="958">
        <v>11233</v>
      </c>
      <c r="I3729" s="950" t="s">
        <v>1569</v>
      </c>
    </row>
    <row r="3730" spans="8:9" ht="12.5">
      <c r="H3730" s="958">
        <v>11234</v>
      </c>
      <c r="I3730" s="950" t="s">
        <v>1569</v>
      </c>
    </row>
    <row r="3731" spans="8:9" ht="12.5">
      <c r="H3731" s="958">
        <v>11235</v>
      </c>
      <c r="I3731" s="950" t="s">
        <v>1569</v>
      </c>
    </row>
    <row r="3732" spans="8:9" ht="12.5">
      <c r="H3732" s="958">
        <v>11236</v>
      </c>
      <c r="I3732" s="950" t="s">
        <v>1569</v>
      </c>
    </row>
    <row r="3733" spans="8:9" ht="12.5">
      <c r="H3733" s="958">
        <v>11237</v>
      </c>
      <c r="I3733" s="950" t="s">
        <v>1569</v>
      </c>
    </row>
    <row r="3734" spans="8:9" ht="12.5">
      <c r="H3734" s="958">
        <v>11238</v>
      </c>
      <c r="I3734" s="950" t="s">
        <v>1569</v>
      </c>
    </row>
    <row r="3735" spans="8:9" ht="12.5">
      <c r="H3735" s="958">
        <v>11239</v>
      </c>
      <c r="I3735" s="950" t="s">
        <v>1569</v>
      </c>
    </row>
    <row r="3736" spans="8:9" ht="12.5">
      <c r="H3736" s="958">
        <v>11241</v>
      </c>
      <c r="I3736" s="950" t="s">
        <v>1569</v>
      </c>
    </row>
    <row r="3737" spans="8:9" ht="12.5">
      <c r="H3737" s="958">
        <v>11242</v>
      </c>
      <c r="I3737" s="950" t="s">
        <v>1569</v>
      </c>
    </row>
    <row r="3738" spans="8:9" ht="12.5">
      <c r="H3738" s="958">
        <v>11243</v>
      </c>
      <c r="I3738" s="950" t="s">
        <v>1569</v>
      </c>
    </row>
    <row r="3739" spans="8:9" ht="12.5">
      <c r="H3739" s="958">
        <v>11245</v>
      </c>
      <c r="I3739" s="950" t="s">
        <v>1569</v>
      </c>
    </row>
    <row r="3740" spans="8:9" ht="12.5">
      <c r="H3740" s="958">
        <v>11247</v>
      </c>
      <c r="I3740" s="950" t="s">
        <v>1569</v>
      </c>
    </row>
    <row r="3741" spans="8:9" ht="12.5">
      <c r="H3741" s="958">
        <v>11249</v>
      </c>
      <c r="I3741" s="950" t="s">
        <v>1569</v>
      </c>
    </row>
    <row r="3742" spans="8:9" ht="12.5">
      <c r="H3742" s="958">
        <v>11251</v>
      </c>
      <c r="I3742" s="950" t="s">
        <v>1569</v>
      </c>
    </row>
    <row r="3743" spans="8:9" ht="12.5">
      <c r="H3743" s="958">
        <v>11252</v>
      </c>
      <c r="I3743" s="950" t="s">
        <v>1569</v>
      </c>
    </row>
    <row r="3744" spans="8:9" ht="12.5">
      <c r="H3744" s="958">
        <v>11256</v>
      </c>
      <c r="I3744" s="950" t="s">
        <v>1569</v>
      </c>
    </row>
    <row r="3745" spans="8:9" ht="12.5">
      <c r="H3745" s="958">
        <v>11351</v>
      </c>
      <c r="I3745" s="950" t="s">
        <v>1569</v>
      </c>
    </row>
    <row r="3746" spans="8:9" ht="12.5">
      <c r="H3746" s="958">
        <v>11352</v>
      </c>
      <c r="I3746" s="950" t="s">
        <v>1569</v>
      </c>
    </row>
    <row r="3747" spans="8:9" ht="12.5">
      <c r="H3747" s="958">
        <v>11354</v>
      </c>
      <c r="I3747" s="950" t="s">
        <v>1569</v>
      </c>
    </row>
    <row r="3748" spans="8:9" ht="12.5">
      <c r="H3748" s="958">
        <v>11355</v>
      </c>
      <c r="I3748" s="950" t="s">
        <v>1569</v>
      </c>
    </row>
    <row r="3749" spans="8:9" ht="12.5">
      <c r="H3749" s="958">
        <v>11356</v>
      </c>
      <c r="I3749" s="950" t="s">
        <v>1569</v>
      </c>
    </row>
    <row r="3750" spans="8:9" ht="12.5">
      <c r="H3750" s="958">
        <v>11357</v>
      </c>
      <c r="I3750" s="950" t="s">
        <v>1569</v>
      </c>
    </row>
    <row r="3751" spans="8:9" ht="12.5">
      <c r="H3751" s="958">
        <v>11358</v>
      </c>
      <c r="I3751" s="950" t="s">
        <v>1569</v>
      </c>
    </row>
    <row r="3752" spans="8:9" ht="12.5">
      <c r="H3752" s="958">
        <v>11359</v>
      </c>
      <c r="I3752" s="950" t="s">
        <v>1569</v>
      </c>
    </row>
    <row r="3753" spans="8:9" ht="12.5">
      <c r="H3753" s="958">
        <v>11360</v>
      </c>
      <c r="I3753" s="950" t="s">
        <v>1569</v>
      </c>
    </row>
    <row r="3754" spans="8:9" ht="12.5">
      <c r="H3754" s="958">
        <v>11361</v>
      </c>
      <c r="I3754" s="950" t="s">
        <v>1569</v>
      </c>
    </row>
    <row r="3755" spans="8:9" ht="12.5">
      <c r="H3755" s="958">
        <v>11362</v>
      </c>
      <c r="I3755" s="950" t="s">
        <v>1569</v>
      </c>
    </row>
    <row r="3756" spans="8:9" ht="12.5">
      <c r="H3756" s="958">
        <v>11363</v>
      </c>
      <c r="I3756" s="950" t="s">
        <v>1569</v>
      </c>
    </row>
    <row r="3757" spans="8:9" ht="12.5">
      <c r="H3757" s="958">
        <v>11364</v>
      </c>
      <c r="I3757" s="950" t="s">
        <v>1569</v>
      </c>
    </row>
    <row r="3758" spans="8:9" ht="12.5">
      <c r="H3758" s="958">
        <v>11365</v>
      </c>
      <c r="I3758" s="950" t="s">
        <v>1569</v>
      </c>
    </row>
    <row r="3759" spans="8:9" ht="12.5">
      <c r="H3759" s="958">
        <v>11366</v>
      </c>
      <c r="I3759" s="950" t="s">
        <v>1569</v>
      </c>
    </row>
    <row r="3760" spans="8:9" ht="12.5">
      <c r="H3760" s="958">
        <v>11367</v>
      </c>
      <c r="I3760" s="950" t="s">
        <v>1569</v>
      </c>
    </row>
    <row r="3761" spans="8:9" ht="12.5">
      <c r="H3761" s="958">
        <v>11368</v>
      </c>
      <c r="I3761" s="950" t="s">
        <v>1569</v>
      </c>
    </row>
    <row r="3762" spans="8:9" ht="12.5">
      <c r="H3762" s="958">
        <v>11369</v>
      </c>
      <c r="I3762" s="950" t="s">
        <v>1569</v>
      </c>
    </row>
    <row r="3763" spans="8:9" ht="12.5">
      <c r="H3763" s="958">
        <v>11370</v>
      </c>
      <c r="I3763" s="950" t="s">
        <v>1569</v>
      </c>
    </row>
    <row r="3764" spans="8:9" ht="12.5">
      <c r="H3764" s="958">
        <v>11371</v>
      </c>
      <c r="I3764" s="950" t="s">
        <v>1569</v>
      </c>
    </row>
    <row r="3765" spans="8:9" ht="12.5">
      <c r="H3765" s="958">
        <v>11372</v>
      </c>
      <c r="I3765" s="950" t="s">
        <v>1569</v>
      </c>
    </row>
    <row r="3766" spans="8:9" ht="12.5">
      <c r="H3766" s="958">
        <v>11373</v>
      </c>
      <c r="I3766" s="950" t="s">
        <v>1569</v>
      </c>
    </row>
    <row r="3767" spans="8:9" ht="12.5">
      <c r="H3767" s="958">
        <v>11374</v>
      </c>
      <c r="I3767" s="950" t="s">
        <v>1569</v>
      </c>
    </row>
    <row r="3768" spans="8:9" ht="12.5">
      <c r="H3768" s="958">
        <v>11375</v>
      </c>
      <c r="I3768" s="950" t="s">
        <v>1569</v>
      </c>
    </row>
    <row r="3769" spans="8:9" ht="12.5">
      <c r="H3769" s="958">
        <v>11377</v>
      </c>
      <c r="I3769" s="950" t="s">
        <v>1569</v>
      </c>
    </row>
    <row r="3770" spans="8:9" ht="12.5">
      <c r="H3770" s="958">
        <v>11378</v>
      </c>
      <c r="I3770" s="950" t="s">
        <v>1569</v>
      </c>
    </row>
    <row r="3771" spans="8:9" ht="12.5">
      <c r="H3771" s="958">
        <v>11379</v>
      </c>
      <c r="I3771" s="950" t="s">
        <v>1569</v>
      </c>
    </row>
    <row r="3772" spans="8:9" ht="12.5">
      <c r="H3772" s="958">
        <v>11380</v>
      </c>
      <c r="I3772" s="950" t="s">
        <v>1569</v>
      </c>
    </row>
    <row r="3773" spans="8:9" ht="12.5">
      <c r="H3773" s="958">
        <v>11381</v>
      </c>
      <c r="I3773" s="950" t="s">
        <v>1569</v>
      </c>
    </row>
    <row r="3774" spans="8:9" ht="12.5">
      <c r="H3774" s="958">
        <v>11385</v>
      </c>
      <c r="I3774" s="950" t="s">
        <v>1569</v>
      </c>
    </row>
    <row r="3775" spans="8:9" ht="12.5">
      <c r="H3775" s="958">
        <v>11386</v>
      </c>
      <c r="I3775" s="950" t="s">
        <v>1569</v>
      </c>
    </row>
    <row r="3776" spans="8:9" ht="12.5">
      <c r="H3776" s="958">
        <v>11390</v>
      </c>
      <c r="I3776" s="950" t="s">
        <v>1569</v>
      </c>
    </row>
    <row r="3777" spans="8:9" ht="12.5">
      <c r="H3777" s="958">
        <v>11405</v>
      </c>
      <c r="I3777" s="950" t="s">
        <v>1569</v>
      </c>
    </row>
    <row r="3778" spans="8:9" ht="12.5">
      <c r="H3778" s="958">
        <v>11411</v>
      </c>
      <c r="I3778" s="950" t="s">
        <v>1569</v>
      </c>
    </row>
    <row r="3779" spans="8:9" ht="12.5">
      <c r="H3779" s="958">
        <v>11412</v>
      </c>
      <c r="I3779" s="950" t="s">
        <v>1569</v>
      </c>
    </row>
    <row r="3780" spans="8:9" ht="12.5">
      <c r="H3780" s="958">
        <v>11413</v>
      </c>
      <c r="I3780" s="950" t="s">
        <v>1569</v>
      </c>
    </row>
    <row r="3781" spans="8:9" ht="12.5">
      <c r="H3781" s="958">
        <v>11414</v>
      </c>
      <c r="I3781" s="950" t="s">
        <v>1569</v>
      </c>
    </row>
    <row r="3782" spans="8:9" ht="12.5">
      <c r="H3782" s="958">
        <v>11415</v>
      </c>
      <c r="I3782" s="950" t="s">
        <v>1569</v>
      </c>
    </row>
    <row r="3783" spans="8:9" ht="12.5">
      <c r="H3783" s="958">
        <v>11416</v>
      </c>
      <c r="I3783" s="950" t="s">
        <v>1569</v>
      </c>
    </row>
    <row r="3784" spans="8:9" ht="12.5">
      <c r="H3784" s="958">
        <v>11417</v>
      </c>
      <c r="I3784" s="950" t="s">
        <v>1569</v>
      </c>
    </row>
    <row r="3785" spans="8:9" ht="12.5">
      <c r="H3785" s="958">
        <v>11418</v>
      </c>
      <c r="I3785" s="950" t="s">
        <v>1569</v>
      </c>
    </row>
    <row r="3786" spans="8:9" ht="12.5">
      <c r="H3786" s="958">
        <v>11419</v>
      </c>
      <c r="I3786" s="950" t="s">
        <v>1569</v>
      </c>
    </row>
    <row r="3787" spans="8:9" ht="12.5">
      <c r="H3787" s="958">
        <v>11420</v>
      </c>
      <c r="I3787" s="950" t="s">
        <v>1569</v>
      </c>
    </row>
    <row r="3788" spans="8:9" ht="12.5">
      <c r="H3788" s="958">
        <v>11421</v>
      </c>
      <c r="I3788" s="950" t="s">
        <v>1569</v>
      </c>
    </row>
    <row r="3789" spans="8:9" ht="12.5">
      <c r="H3789" s="958">
        <v>11422</v>
      </c>
      <c r="I3789" s="950" t="s">
        <v>1569</v>
      </c>
    </row>
    <row r="3790" spans="8:9" ht="12.5">
      <c r="H3790" s="958">
        <v>11423</v>
      </c>
      <c r="I3790" s="950" t="s">
        <v>1569</v>
      </c>
    </row>
    <row r="3791" spans="8:9" ht="12.5">
      <c r="H3791" s="958">
        <v>11424</v>
      </c>
      <c r="I3791" s="950" t="s">
        <v>1569</v>
      </c>
    </row>
    <row r="3792" spans="8:9" ht="12.5">
      <c r="H3792" s="958">
        <v>11425</v>
      </c>
      <c r="I3792" s="950" t="s">
        <v>1569</v>
      </c>
    </row>
    <row r="3793" spans="8:9" ht="12.5">
      <c r="H3793" s="958">
        <v>11426</v>
      </c>
      <c r="I3793" s="950" t="s">
        <v>1569</v>
      </c>
    </row>
    <row r="3794" spans="8:9" ht="12.5">
      <c r="H3794" s="958">
        <v>11427</v>
      </c>
      <c r="I3794" s="950" t="s">
        <v>1569</v>
      </c>
    </row>
    <row r="3795" spans="8:9" ht="12.5">
      <c r="H3795" s="958">
        <v>11428</v>
      </c>
      <c r="I3795" s="950" t="s">
        <v>1569</v>
      </c>
    </row>
    <row r="3796" spans="8:9" ht="12.5">
      <c r="H3796" s="958">
        <v>11429</v>
      </c>
      <c r="I3796" s="950" t="s">
        <v>1569</v>
      </c>
    </row>
    <row r="3797" spans="8:9" ht="12.5">
      <c r="H3797" s="958">
        <v>11430</v>
      </c>
      <c r="I3797" s="950" t="s">
        <v>1569</v>
      </c>
    </row>
    <row r="3798" spans="8:9" ht="12.5">
      <c r="H3798" s="958">
        <v>11431</v>
      </c>
      <c r="I3798" s="950" t="s">
        <v>1569</v>
      </c>
    </row>
    <row r="3799" spans="8:9" ht="12.5">
      <c r="H3799" s="958">
        <v>11432</v>
      </c>
      <c r="I3799" s="950" t="s">
        <v>1569</v>
      </c>
    </row>
    <row r="3800" spans="8:9" ht="12.5">
      <c r="H3800" s="958">
        <v>11433</v>
      </c>
      <c r="I3800" s="950" t="s">
        <v>1569</v>
      </c>
    </row>
    <row r="3801" spans="8:9" ht="12.5">
      <c r="H3801" s="958">
        <v>11434</v>
      </c>
      <c r="I3801" s="950" t="s">
        <v>1569</v>
      </c>
    </row>
    <row r="3802" spans="8:9" ht="12.5">
      <c r="H3802" s="958">
        <v>11435</v>
      </c>
      <c r="I3802" s="950" t="s">
        <v>1569</v>
      </c>
    </row>
    <row r="3803" spans="8:9" ht="12.5">
      <c r="H3803" s="958">
        <v>11436</v>
      </c>
      <c r="I3803" s="950" t="s">
        <v>1569</v>
      </c>
    </row>
    <row r="3804" spans="8:9" ht="12.5">
      <c r="H3804" s="958">
        <v>11437</v>
      </c>
      <c r="I3804" s="950" t="s">
        <v>1569</v>
      </c>
    </row>
    <row r="3805" spans="8:9" ht="12.5">
      <c r="H3805" s="958">
        <v>11439</v>
      </c>
      <c r="I3805" s="950" t="s">
        <v>1569</v>
      </c>
    </row>
    <row r="3806" spans="8:9" ht="12.5">
      <c r="H3806" s="958">
        <v>11451</v>
      </c>
      <c r="I3806" s="950" t="s">
        <v>1569</v>
      </c>
    </row>
    <row r="3807" spans="8:9" ht="12.5">
      <c r="H3807" s="958">
        <v>11499</v>
      </c>
      <c r="I3807" s="950" t="s">
        <v>1569</v>
      </c>
    </row>
    <row r="3808" spans="8:9" ht="12.5">
      <c r="H3808" s="958">
        <v>11501</v>
      </c>
      <c r="I3808" s="950" t="s">
        <v>1565</v>
      </c>
    </row>
    <row r="3809" spans="8:9" ht="12.5">
      <c r="H3809" s="958">
        <v>11507</v>
      </c>
      <c r="I3809" s="950" t="s">
        <v>1565</v>
      </c>
    </row>
    <row r="3810" spans="8:9" ht="12.5">
      <c r="H3810" s="958">
        <v>11509</v>
      </c>
      <c r="I3810" s="950" t="s">
        <v>1565</v>
      </c>
    </row>
    <row r="3811" spans="8:9" ht="12.5">
      <c r="H3811" s="958">
        <v>11510</v>
      </c>
      <c r="I3811" s="950" t="s">
        <v>1565</v>
      </c>
    </row>
    <row r="3812" spans="8:9" ht="12.5">
      <c r="H3812" s="958">
        <v>11514</v>
      </c>
      <c r="I3812" s="950" t="s">
        <v>1565</v>
      </c>
    </row>
    <row r="3813" spans="8:9" ht="12.5">
      <c r="H3813" s="958">
        <v>11516</v>
      </c>
      <c r="I3813" s="950" t="s">
        <v>1569</v>
      </c>
    </row>
    <row r="3814" spans="8:9" ht="12.5">
      <c r="H3814" s="958">
        <v>11518</v>
      </c>
      <c r="I3814" s="950" t="s">
        <v>1565</v>
      </c>
    </row>
    <row r="3815" spans="8:9" ht="12.5">
      <c r="H3815" s="958">
        <v>11520</v>
      </c>
      <c r="I3815" s="950" t="s">
        <v>1565</v>
      </c>
    </row>
    <row r="3816" spans="8:9" ht="12.5">
      <c r="H3816" s="958">
        <v>11530</v>
      </c>
      <c r="I3816" s="950" t="s">
        <v>1565</v>
      </c>
    </row>
    <row r="3817" spans="8:9" ht="12.5">
      <c r="H3817" s="958">
        <v>11531</v>
      </c>
      <c r="I3817" s="950" t="s">
        <v>1565</v>
      </c>
    </row>
    <row r="3818" spans="8:9" ht="12.5">
      <c r="H3818" s="958">
        <v>11535</v>
      </c>
      <c r="I3818" s="950" t="s">
        <v>1565</v>
      </c>
    </row>
    <row r="3819" spans="8:9" ht="12.5">
      <c r="H3819" s="958">
        <v>11542</v>
      </c>
      <c r="I3819" s="950" t="s">
        <v>1565</v>
      </c>
    </row>
    <row r="3820" spans="8:9" ht="12.5">
      <c r="H3820" s="958">
        <v>11545</v>
      </c>
      <c r="I3820" s="950" t="s">
        <v>1565</v>
      </c>
    </row>
    <row r="3821" spans="8:9" ht="12.5">
      <c r="H3821" s="958">
        <v>11547</v>
      </c>
      <c r="I3821" s="950" t="s">
        <v>1565</v>
      </c>
    </row>
    <row r="3822" spans="8:9" ht="12.5">
      <c r="H3822" s="958">
        <v>11548</v>
      </c>
      <c r="I3822" s="950" t="s">
        <v>1565</v>
      </c>
    </row>
    <row r="3823" spans="8:9" ht="12.5">
      <c r="H3823" s="958">
        <v>11549</v>
      </c>
      <c r="I3823" s="950" t="s">
        <v>1565</v>
      </c>
    </row>
    <row r="3824" spans="8:9" ht="12.5">
      <c r="H3824" s="958">
        <v>11550</v>
      </c>
      <c r="I3824" s="950" t="s">
        <v>1565</v>
      </c>
    </row>
    <row r="3825" spans="8:9" ht="12.5">
      <c r="H3825" s="958">
        <v>11551</v>
      </c>
      <c r="I3825" s="950" t="s">
        <v>1565</v>
      </c>
    </row>
    <row r="3826" spans="8:9" ht="12.5">
      <c r="H3826" s="958">
        <v>11552</v>
      </c>
      <c r="I3826" s="950" t="s">
        <v>1565</v>
      </c>
    </row>
    <row r="3827" spans="8:9" ht="12.5">
      <c r="H3827" s="958">
        <v>11553</v>
      </c>
      <c r="I3827" s="950" t="s">
        <v>1565</v>
      </c>
    </row>
    <row r="3828" spans="8:9" ht="12.5">
      <c r="H3828" s="958">
        <v>11554</v>
      </c>
      <c r="I3828" s="950" t="s">
        <v>1565</v>
      </c>
    </row>
    <row r="3829" spans="8:9" ht="12.5">
      <c r="H3829" s="958">
        <v>11555</v>
      </c>
      <c r="I3829" s="950" t="s">
        <v>1565</v>
      </c>
    </row>
    <row r="3830" spans="8:9" ht="12.5">
      <c r="H3830" s="958">
        <v>11556</v>
      </c>
      <c r="I3830" s="950" t="s">
        <v>1565</v>
      </c>
    </row>
    <row r="3831" spans="8:9" ht="12.5">
      <c r="H3831" s="958">
        <v>11557</v>
      </c>
      <c r="I3831" s="950" t="s">
        <v>1565</v>
      </c>
    </row>
    <row r="3832" spans="8:9" ht="12.5">
      <c r="H3832" s="958">
        <v>11558</v>
      </c>
      <c r="I3832" s="950" t="s">
        <v>1565</v>
      </c>
    </row>
    <row r="3833" spans="8:9" ht="12.5">
      <c r="H3833" s="958">
        <v>11559</v>
      </c>
      <c r="I3833" s="950" t="s">
        <v>1569</v>
      </c>
    </row>
    <row r="3834" spans="8:9" ht="12.5">
      <c r="H3834" s="958">
        <v>11560</v>
      </c>
      <c r="I3834" s="950" t="s">
        <v>1565</v>
      </c>
    </row>
    <row r="3835" spans="8:9" ht="12.5">
      <c r="H3835" s="958">
        <v>11561</v>
      </c>
      <c r="I3835" s="950" t="s">
        <v>1565</v>
      </c>
    </row>
    <row r="3836" spans="8:9" ht="12.5">
      <c r="H3836" s="958">
        <v>11563</v>
      </c>
      <c r="I3836" s="950" t="s">
        <v>1565</v>
      </c>
    </row>
    <row r="3837" spans="8:9" ht="12.5">
      <c r="H3837" s="958">
        <v>11565</v>
      </c>
      <c r="I3837" s="950" t="s">
        <v>1565</v>
      </c>
    </row>
    <row r="3838" spans="8:9" ht="12.5">
      <c r="H3838" s="958">
        <v>11566</v>
      </c>
      <c r="I3838" s="950" t="s">
        <v>1565</v>
      </c>
    </row>
    <row r="3839" spans="8:9" ht="12.5">
      <c r="H3839" s="958">
        <v>11568</v>
      </c>
      <c r="I3839" s="950" t="s">
        <v>1565</v>
      </c>
    </row>
    <row r="3840" spans="8:9" ht="12.5">
      <c r="H3840" s="958">
        <v>11569</v>
      </c>
      <c r="I3840" s="950" t="s">
        <v>1565</v>
      </c>
    </row>
    <row r="3841" spans="8:9" ht="12.5">
      <c r="H3841" s="958">
        <v>11570</v>
      </c>
      <c r="I3841" s="950" t="s">
        <v>1565</v>
      </c>
    </row>
    <row r="3842" spans="8:9" ht="12.5">
      <c r="H3842" s="958">
        <v>11571</v>
      </c>
      <c r="I3842" s="950" t="s">
        <v>1565</v>
      </c>
    </row>
    <row r="3843" spans="8:9" ht="12.5">
      <c r="H3843" s="958">
        <v>11572</v>
      </c>
      <c r="I3843" s="950" t="s">
        <v>1565</v>
      </c>
    </row>
    <row r="3844" spans="8:9" ht="12.5">
      <c r="H3844" s="958">
        <v>11575</v>
      </c>
      <c r="I3844" s="950" t="s">
        <v>1565</v>
      </c>
    </row>
    <row r="3845" spans="8:9" ht="12.5">
      <c r="H3845" s="958">
        <v>11576</v>
      </c>
      <c r="I3845" s="950" t="s">
        <v>1565</v>
      </c>
    </row>
    <row r="3846" spans="8:9" ht="12.5">
      <c r="H3846" s="958">
        <v>11577</v>
      </c>
      <c r="I3846" s="950" t="s">
        <v>1565</v>
      </c>
    </row>
    <row r="3847" spans="8:9" ht="12.5">
      <c r="H3847" s="958">
        <v>11579</v>
      </c>
      <c r="I3847" s="950" t="s">
        <v>1565</v>
      </c>
    </row>
    <row r="3848" spans="8:9" ht="12.5">
      <c r="H3848" s="958">
        <v>11580</v>
      </c>
      <c r="I3848" s="950" t="s">
        <v>1569</v>
      </c>
    </row>
    <row r="3849" spans="8:9" ht="12.5">
      <c r="H3849" s="958">
        <v>11581</v>
      </c>
      <c r="I3849" s="950" t="s">
        <v>1569</v>
      </c>
    </row>
    <row r="3850" spans="8:9" ht="12.5">
      <c r="H3850" s="958">
        <v>11582</v>
      </c>
      <c r="I3850" s="950" t="s">
        <v>1565</v>
      </c>
    </row>
    <row r="3851" spans="8:9" ht="12.5">
      <c r="H3851" s="958">
        <v>11590</v>
      </c>
      <c r="I3851" s="950" t="s">
        <v>1565</v>
      </c>
    </row>
    <row r="3852" spans="8:9" ht="12.5">
      <c r="H3852" s="958">
        <v>11596</v>
      </c>
      <c r="I3852" s="950" t="s">
        <v>1565</v>
      </c>
    </row>
    <row r="3853" spans="8:9" ht="12.5">
      <c r="H3853" s="958">
        <v>11598</v>
      </c>
      <c r="I3853" s="950" t="s">
        <v>1565</v>
      </c>
    </row>
    <row r="3854" spans="8:9" ht="12.5">
      <c r="H3854" s="958">
        <v>11599</v>
      </c>
      <c r="I3854" s="950" t="s">
        <v>1565</v>
      </c>
    </row>
    <row r="3855" spans="8:9" ht="12.5">
      <c r="H3855" s="958">
        <v>11690</v>
      </c>
      <c r="I3855" s="950" t="s">
        <v>1569</v>
      </c>
    </row>
    <row r="3856" spans="8:9" ht="12.5">
      <c r="H3856" s="958">
        <v>11691</v>
      </c>
      <c r="I3856" s="950" t="s">
        <v>1569</v>
      </c>
    </row>
    <row r="3857" spans="8:9" ht="12.5">
      <c r="H3857" s="958">
        <v>11692</v>
      </c>
      <c r="I3857" s="950" t="s">
        <v>1569</v>
      </c>
    </row>
    <row r="3858" spans="8:9" ht="12.5">
      <c r="H3858" s="958">
        <v>11693</v>
      </c>
      <c r="I3858" s="950" t="s">
        <v>1569</v>
      </c>
    </row>
    <row r="3859" spans="8:9" ht="12.5">
      <c r="H3859" s="958">
        <v>11694</v>
      </c>
      <c r="I3859" s="950" t="s">
        <v>1569</v>
      </c>
    </row>
    <row r="3860" spans="8:9" ht="12.5">
      <c r="H3860" s="958">
        <v>11695</v>
      </c>
      <c r="I3860" s="950" t="s">
        <v>1569</v>
      </c>
    </row>
    <row r="3861" spans="8:9" ht="12.5">
      <c r="H3861" s="958">
        <v>11697</v>
      </c>
      <c r="I3861" s="950" t="s">
        <v>1569</v>
      </c>
    </row>
    <row r="3862" spans="8:9" ht="12.5">
      <c r="H3862" s="958">
        <v>11701</v>
      </c>
      <c r="I3862" s="950" t="s">
        <v>1565</v>
      </c>
    </row>
    <row r="3863" spans="8:9" ht="12.5">
      <c r="H3863" s="958">
        <v>11702</v>
      </c>
      <c r="I3863" s="950" t="s">
        <v>1565</v>
      </c>
    </row>
    <row r="3864" spans="8:9" ht="12.5">
      <c r="H3864" s="958">
        <v>11703</v>
      </c>
      <c r="I3864" s="950" t="s">
        <v>1565</v>
      </c>
    </row>
    <row r="3865" spans="8:9" ht="12.5">
      <c r="H3865" s="958">
        <v>11704</v>
      </c>
      <c r="I3865" s="950" t="s">
        <v>1565</v>
      </c>
    </row>
    <row r="3866" spans="8:9" ht="12.5">
      <c r="H3866" s="958">
        <v>11705</v>
      </c>
      <c r="I3866" s="950" t="s">
        <v>1565</v>
      </c>
    </row>
    <row r="3867" spans="8:9" ht="12.5">
      <c r="H3867" s="958">
        <v>11706</v>
      </c>
      <c r="I3867" s="950" t="s">
        <v>1565</v>
      </c>
    </row>
    <row r="3868" spans="8:9" ht="12.5">
      <c r="H3868" s="958">
        <v>11707</v>
      </c>
      <c r="I3868" s="950" t="s">
        <v>1565</v>
      </c>
    </row>
    <row r="3869" spans="8:9" ht="12.5">
      <c r="H3869" s="958">
        <v>11709</v>
      </c>
      <c r="I3869" s="950" t="s">
        <v>1565</v>
      </c>
    </row>
    <row r="3870" spans="8:9" ht="12.5">
      <c r="H3870" s="958">
        <v>11710</v>
      </c>
      <c r="I3870" s="950" t="s">
        <v>1565</v>
      </c>
    </row>
    <row r="3871" spans="8:9" ht="12.5">
      <c r="H3871" s="958">
        <v>11713</v>
      </c>
      <c r="I3871" s="950" t="s">
        <v>1565</v>
      </c>
    </row>
    <row r="3872" spans="8:9" ht="12.5">
      <c r="H3872" s="958">
        <v>11714</v>
      </c>
      <c r="I3872" s="950" t="s">
        <v>1565</v>
      </c>
    </row>
    <row r="3873" spans="8:9" ht="12.5">
      <c r="H3873" s="958">
        <v>11715</v>
      </c>
      <c r="I3873" s="950" t="s">
        <v>1565</v>
      </c>
    </row>
    <row r="3874" spans="8:9" ht="12.5">
      <c r="H3874" s="958">
        <v>11716</v>
      </c>
      <c r="I3874" s="950" t="s">
        <v>1565</v>
      </c>
    </row>
    <row r="3875" spans="8:9" ht="12.5">
      <c r="H3875" s="958">
        <v>11717</v>
      </c>
      <c r="I3875" s="950" t="s">
        <v>1565</v>
      </c>
    </row>
    <row r="3876" spans="8:9" ht="12.5">
      <c r="H3876" s="958">
        <v>11718</v>
      </c>
      <c r="I3876" s="950" t="s">
        <v>1565</v>
      </c>
    </row>
    <row r="3877" spans="8:9" ht="12.5">
      <c r="H3877" s="958">
        <v>11719</v>
      </c>
      <c r="I3877" s="950" t="s">
        <v>1565</v>
      </c>
    </row>
    <row r="3878" spans="8:9" ht="12.5">
      <c r="H3878" s="958">
        <v>11720</v>
      </c>
      <c r="I3878" s="950" t="s">
        <v>1565</v>
      </c>
    </row>
    <row r="3879" spans="8:9" ht="12.5">
      <c r="H3879" s="958">
        <v>11721</v>
      </c>
      <c r="I3879" s="950" t="s">
        <v>1565</v>
      </c>
    </row>
    <row r="3880" spans="8:9" ht="12.5">
      <c r="H3880" s="958">
        <v>11722</v>
      </c>
      <c r="I3880" s="950" t="s">
        <v>1565</v>
      </c>
    </row>
    <row r="3881" spans="8:9" ht="12.5">
      <c r="H3881" s="958">
        <v>11724</v>
      </c>
      <c r="I3881" s="950" t="s">
        <v>1565</v>
      </c>
    </row>
    <row r="3882" spans="8:9" ht="12.5">
      <c r="H3882" s="958">
        <v>11725</v>
      </c>
      <c r="I3882" s="950" t="s">
        <v>1565</v>
      </c>
    </row>
    <row r="3883" spans="8:9" ht="12.5">
      <c r="H3883" s="958">
        <v>11726</v>
      </c>
      <c r="I3883" s="950" t="s">
        <v>1565</v>
      </c>
    </row>
    <row r="3884" spans="8:9" ht="12.5">
      <c r="H3884" s="958">
        <v>11727</v>
      </c>
      <c r="I3884" s="950" t="s">
        <v>1565</v>
      </c>
    </row>
    <row r="3885" spans="8:9" ht="12.5">
      <c r="H3885" s="958">
        <v>11729</v>
      </c>
      <c r="I3885" s="950" t="s">
        <v>1565</v>
      </c>
    </row>
    <row r="3886" spans="8:9" ht="12.5">
      <c r="H3886" s="958">
        <v>11730</v>
      </c>
      <c r="I3886" s="950" t="s">
        <v>1565</v>
      </c>
    </row>
    <row r="3887" spans="8:9" ht="12.5">
      <c r="H3887" s="958">
        <v>11731</v>
      </c>
      <c r="I3887" s="950" t="s">
        <v>1565</v>
      </c>
    </row>
    <row r="3888" spans="8:9" ht="12.5">
      <c r="H3888" s="958">
        <v>11732</v>
      </c>
      <c r="I3888" s="950" t="s">
        <v>1565</v>
      </c>
    </row>
    <row r="3889" spans="8:9" ht="12.5">
      <c r="H3889" s="958">
        <v>11733</v>
      </c>
      <c r="I3889" s="950" t="s">
        <v>1565</v>
      </c>
    </row>
    <row r="3890" spans="8:9" ht="12.5">
      <c r="H3890" s="958">
        <v>11735</v>
      </c>
      <c r="I3890" s="950" t="s">
        <v>1565</v>
      </c>
    </row>
    <row r="3891" spans="8:9" ht="12.5">
      <c r="H3891" s="958">
        <v>11736</v>
      </c>
      <c r="I3891" s="950" t="s">
        <v>1565</v>
      </c>
    </row>
    <row r="3892" spans="8:9" ht="12.5">
      <c r="H3892" s="958">
        <v>11737</v>
      </c>
      <c r="I3892" s="950" t="s">
        <v>1565</v>
      </c>
    </row>
    <row r="3893" spans="8:9" ht="12.5">
      <c r="H3893" s="958">
        <v>11738</v>
      </c>
      <c r="I3893" s="950" t="s">
        <v>1565</v>
      </c>
    </row>
    <row r="3894" spans="8:9" ht="12.5">
      <c r="H3894" s="958">
        <v>11739</v>
      </c>
      <c r="I3894" s="950" t="s">
        <v>1565</v>
      </c>
    </row>
    <row r="3895" spans="8:9" ht="12.5">
      <c r="H3895" s="958">
        <v>11740</v>
      </c>
      <c r="I3895" s="950" t="s">
        <v>1565</v>
      </c>
    </row>
    <row r="3896" spans="8:9" ht="12.5">
      <c r="H3896" s="958">
        <v>11741</v>
      </c>
      <c r="I3896" s="950" t="s">
        <v>1565</v>
      </c>
    </row>
    <row r="3897" spans="8:9" ht="12.5">
      <c r="H3897" s="958">
        <v>11742</v>
      </c>
      <c r="I3897" s="950" t="s">
        <v>1565</v>
      </c>
    </row>
    <row r="3898" spans="8:9" ht="12.5">
      <c r="H3898" s="958">
        <v>11743</v>
      </c>
      <c r="I3898" s="950" t="s">
        <v>1565</v>
      </c>
    </row>
    <row r="3899" spans="8:9" ht="12.5">
      <c r="H3899" s="958">
        <v>11746</v>
      </c>
      <c r="I3899" s="950" t="s">
        <v>1565</v>
      </c>
    </row>
    <row r="3900" spans="8:9" ht="12.5">
      <c r="H3900" s="958">
        <v>11747</v>
      </c>
      <c r="I3900" s="950" t="s">
        <v>1565</v>
      </c>
    </row>
    <row r="3901" spans="8:9" ht="12.5">
      <c r="H3901" s="958">
        <v>11749</v>
      </c>
      <c r="I3901" s="950" t="s">
        <v>1565</v>
      </c>
    </row>
    <row r="3902" spans="8:9" ht="12.5">
      <c r="H3902" s="958">
        <v>11751</v>
      </c>
      <c r="I3902" s="950" t="s">
        <v>1565</v>
      </c>
    </row>
    <row r="3903" spans="8:9" ht="12.5">
      <c r="H3903" s="958">
        <v>11752</v>
      </c>
      <c r="I3903" s="950" t="s">
        <v>1565</v>
      </c>
    </row>
    <row r="3904" spans="8:9" ht="12.5">
      <c r="H3904" s="958">
        <v>11753</v>
      </c>
      <c r="I3904" s="950" t="s">
        <v>1565</v>
      </c>
    </row>
    <row r="3905" spans="8:9" ht="12.5">
      <c r="H3905" s="958">
        <v>11754</v>
      </c>
      <c r="I3905" s="950" t="s">
        <v>1565</v>
      </c>
    </row>
    <row r="3906" spans="8:9" ht="12.5">
      <c r="H3906" s="958">
        <v>11755</v>
      </c>
      <c r="I3906" s="950" t="s">
        <v>1565</v>
      </c>
    </row>
    <row r="3907" spans="8:9" ht="12.5">
      <c r="H3907" s="958">
        <v>11756</v>
      </c>
      <c r="I3907" s="950" t="s">
        <v>1565</v>
      </c>
    </row>
    <row r="3908" spans="8:9" ht="12.5">
      <c r="H3908" s="958">
        <v>11757</v>
      </c>
      <c r="I3908" s="950" t="s">
        <v>1565</v>
      </c>
    </row>
    <row r="3909" spans="8:9" ht="12.5">
      <c r="H3909" s="958">
        <v>11758</v>
      </c>
      <c r="I3909" s="950" t="s">
        <v>1565</v>
      </c>
    </row>
    <row r="3910" spans="8:9" ht="12.5">
      <c r="H3910" s="958">
        <v>11760</v>
      </c>
      <c r="I3910" s="950" t="s">
        <v>1565</v>
      </c>
    </row>
    <row r="3911" spans="8:9" ht="12.5">
      <c r="H3911" s="958">
        <v>11762</v>
      </c>
      <c r="I3911" s="950" t="s">
        <v>1565</v>
      </c>
    </row>
    <row r="3912" spans="8:9" ht="12.5">
      <c r="H3912" s="958">
        <v>11763</v>
      </c>
      <c r="I3912" s="950" t="s">
        <v>1565</v>
      </c>
    </row>
    <row r="3913" spans="8:9" ht="12.5">
      <c r="H3913" s="958">
        <v>11764</v>
      </c>
      <c r="I3913" s="950" t="s">
        <v>1565</v>
      </c>
    </row>
    <row r="3914" spans="8:9" ht="12.5">
      <c r="H3914" s="958">
        <v>11765</v>
      </c>
      <c r="I3914" s="950" t="s">
        <v>1565</v>
      </c>
    </row>
    <row r="3915" spans="8:9" ht="12.5">
      <c r="H3915" s="958">
        <v>11766</v>
      </c>
      <c r="I3915" s="950" t="s">
        <v>1565</v>
      </c>
    </row>
    <row r="3916" spans="8:9" ht="12.5">
      <c r="H3916" s="958">
        <v>11767</v>
      </c>
      <c r="I3916" s="950" t="s">
        <v>1565</v>
      </c>
    </row>
    <row r="3917" spans="8:9" ht="12.5">
      <c r="H3917" s="958">
        <v>11768</v>
      </c>
      <c r="I3917" s="950" t="s">
        <v>1565</v>
      </c>
    </row>
    <row r="3918" spans="8:9" ht="12.5">
      <c r="H3918" s="958">
        <v>11769</v>
      </c>
      <c r="I3918" s="950" t="s">
        <v>1565</v>
      </c>
    </row>
    <row r="3919" spans="8:9" ht="12.5">
      <c r="H3919" s="958">
        <v>11770</v>
      </c>
      <c r="I3919" s="950" t="s">
        <v>1565</v>
      </c>
    </row>
    <row r="3920" spans="8:9" ht="12.5">
      <c r="H3920" s="958">
        <v>11771</v>
      </c>
      <c r="I3920" s="950" t="s">
        <v>1565</v>
      </c>
    </row>
    <row r="3921" spans="8:9" ht="12.5">
      <c r="H3921" s="958">
        <v>11772</v>
      </c>
      <c r="I3921" s="950" t="s">
        <v>1565</v>
      </c>
    </row>
    <row r="3922" spans="8:9" ht="12.5">
      <c r="H3922" s="958">
        <v>11773</v>
      </c>
      <c r="I3922" s="950" t="s">
        <v>1565</v>
      </c>
    </row>
    <row r="3923" spans="8:9" ht="12.5">
      <c r="H3923" s="958">
        <v>11774</v>
      </c>
      <c r="I3923" s="950" t="s">
        <v>1565</v>
      </c>
    </row>
    <row r="3924" spans="8:9" ht="12.5">
      <c r="H3924" s="958">
        <v>11775</v>
      </c>
      <c r="I3924" s="950" t="s">
        <v>1565</v>
      </c>
    </row>
    <row r="3925" spans="8:9" ht="12.5">
      <c r="H3925" s="958">
        <v>11776</v>
      </c>
      <c r="I3925" s="950" t="s">
        <v>1565</v>
      </c>
    </row>
    <row r="3926" spans="8:9" ht="12.5">
      <c r="H3926" s="958">
        <v>11777</v>
      </c>
      <c r="I3926" s="950" t="s">
        <v>1565</v>
      </c>
    </row>
    <row r="3927" spans="8:9" ht="12.5">
      <c r="H3927" s="958">
        <v>11778</v>
      </c>
      <c r="I3927" s="950" t="s">
        <v>1565</v>
      </c>
    </row>
    <row r="3928" spans="8:9" ht="12.5">
      <c r="H3928" s="958">
        <v>11779</v>
      </c>
      <c r="I3928" s="950" t="s">
        <v>1565</v>
      </c>
    </row>
    <row r="3929" spans="8:9" ht="12.5">
      <c r="H3929" s="958">
        <v>11780</v>
      </c>
      <c r="I3929" s="950" t="s">
        <v>1565</v>
      </c>
    </row>
    <row r="3930" spans="8:9" ht="12.5">
      <c r="H3930" s="958">
        <v>11782</v>
      </c>
      <c r="I3930" s="950" t="s">
        <v>1565</v>
      </c>
    </row>
    <row r="3931" spans="8:9" ht="12.5">
      <c r="H3931" s="958">
        <v>11783</v>
      </c>
      <c r="I3931" s="950" t="s">
        <v>1565</v>
      </c>
    </row>
    <row r="3932" spans="8:9" ht="12.5">
      <c r="H3932" s="958">
        <v>11784</v>
      </c>
      <c r="I3932" s="950" t="s">
        <v>1565</v>
      </c>
    </row>
    <row r="3933" spans="8:9" ht="12.5">
      <c r="H3933" s="958">
        <v>11786</v>
      </c>
      <c r="I3933" s="950" t="s">
        <v>1565</v>
      </c>
    </row>
    <row r="3934" spans="8:9" ht="12.5">
      <c r="H3934" s="958">
        <v>11787</v>
      </c>
      <c r="I3934" s="950" t="s">
        <v>1565</v>
      </c>
    </row>
    <row r="3935" spans="8:9" ht="12.5">
      <c r="H3935" s="958">
        <v>11788</v>
      </c>
      <c r="I3935" s="950" t="s">
        <v>1565</v>
      </c>
    </row>
    <row r="3936" spans="8:9" ht="12.5">
      <c r="H3936" s="958">
        <v>11789</v>
      </c>
      <c r="I3936" s="950" t="s">
        <v>1565</v>
      </c>
    </row>
    <row r="3937" spans="8:9" ht="12.5">
      <c r="H3937" s="958">
        <v>11790</v>
      </c>
      <c r="I3937" s="950" t="s">
        <v>1565</v>
      </c>
    </row>
    <row r="3938" spans="8:9" ht="12.5">
      <c r="H3938" s="958">
        <v>11791</v>
      </c>
      <c r="I3938" s="950" t="s">
        <v>1565</v>
      </c>
    </row>
    <row r="3939" spans="8:9" ht="12.5">
      <c r="H3939" s="958">
        <v>11792</v>
      </c>
      <c r="I3939" s="950" t="s">
        <v>1565</v>
      </c>
    </row>
    <row r="3940" spans="8:9" ht="12.5">
      <c r="H3940" s="958">
        <v>11793</v>
      </c>
      <c r="I3940" s="950" t="s">
        <v>1565</v>
      </c>
    </row>
    <row r="3941" spans="8:9" ht="12.5">
      <c r="H3941" s="958">
        <v>11794</v>
      </c>
      <c r="I3941" s="950" t="s">
        <v>1565</v>
      </c>
    </row>
    <row r="3942" spans="8:9" ht="12.5">
      <c r="H3942" s="958">
        <v>11795</v>
      </c>
      <c r="I3942" s="950" t="s">
        <v>1565</v>
      </c>
    </row>
    <row r="3943" spans="8:9" ht="12.5">
      <c r="H3943" s="958">
        <v>11796</v>
      </c>
      <c r="I3943" s="950" t="s">
        <v>1565</v>
      </c>
    </row>
    <row r="3944" spans="8:9" ht="12.5">
      <c r="H3944" s="958">
        <v>11797</v>
      </c>
      <c r="I3944" s="950" t="s">
        <v>1565</v>
      </c>
    </row>
    <row r="3945" spans="8:9" ht="12.5">
      <c r="H3945" s="958">
        <v>11798</v>
      </c>
      <c r="I3945" s="950" t="s">
        <v>1565</v>
      </c>
    </row>
    <row r="3946" spans="8:9" ht="12.5">
      <c r="H3946" s="958">
        <v>11801</v>
      </c>
      <c r="I3946" s="950" t="s">
        <v>1565</v>
      </c>
    </row>
    <row r="3947" spans="8:9" ht="12.5">
      <c r="H3947" s="958">
        <v>11802</v>
      </c>
      <c r="I3947" s="950" t="s">
        <v>1565</v>
      </c>
    </row>
    <row r="3948" spans="8:9" ht="12.5">
      <c r="H3948" s="958">
        <v>11803</v>
      </c>
      <c r="I3948" s="950" t="s">
        <v>1565</v>
      </c>
    </row>
    <row r="3949" spans="8:9" ht="12.5">
      <c r="H3949" s="958">
        <v>11804</v>
      </c>
      <c r="I3949" s="950" t="s">
        <v>1565</v>
      </c>
    </row>
    <row r="3950" spans="8:9" ht="12.5">
      <c r="H3950" s="958">
        <v>11815</v>
      </c>
      <c r="I3950" s="950" t="s">
        <v>1565</v>
      </c>
    </row>
    <row r="3951" spans="8:9" ht="12.5">
      <c r="H3951" s="958">
        <v>11819</v>
      </c>
      <c r="I3951" s="950" t="s">
        <v>1565</v>
      </c>
    </row>
    <row r="3952" spans="8:9" ht="12.5">
      <c r="H3952" s="958">
        <v>11853</v>
      </c>
      <c r="I3952" s="950" t="s">
        <v>1565</v>
      </c>
    </row>
    <row r="3953" spans="8:9" ht="12.5">
      <c r="H3953" s="958">
        <v>11854</v>
      </c>
      <c r="I3953" s="950" t="s">
        <v>1565</v>
      </c>
    </row>
    <row r="3954" spans="8:9" ht="12.5">
      <c r="H3954" s="958">
        <v>11901</v>
      </c>
      <c r="I3954" s="950" t="s">
        <v>1565</v>
      </c>
    </row>
    <row r="3955" spans="8:9" ht="12.5">
      <c r="H3955" s="958">
        <v>11930</v>
      </c>
      <c r="I3955" s="950" t="s">
        <v>1565</v>
      </c>
    </row>
    <row r="3956" spans="8:9" ht="12.5">
      <c r="H3956" s="958">
        <v>11931</v>
      </c>
      <c r="I3956" s="950" t="s">
        <v>1565</v>
      </c>
    </row>
    <row r="3957" spans="8:9" ht="12.5">
      <c r="H3957" s="958">
        <v>11932</v>
      </c>
      <c r="I3957" s="950" t="s">
        <v>1565</v>
      </c>
    </row>
    <row r="3958" spans="8:9" ht="12.5">
      <c r="H3958" s="958">
        <v>11933</v>
      </c>
      <c r="I3958" s="950" t="s">
        <v>1565</v>
      </c>
    </row>
    <row r="3959" spans="8:9" ht="12.5">
      <c r="H3959" s="958">
        <v>11934</v>
      </c>
      <c r="I3959" s="950" t="s">
        <v>1565</v>
      </c>
    </row>
    <row r="3960" spans="8:9" ht="12.5">
      <c r="H3960" s="958">
        <v>11935</v>
      </c>
      <c r="I3960" s="950" t="s">
        <v>1565</v>
      </c>
    </row>
    <row r="3961" spans="8:9" ht="12.5">
      <c r="H3961" s="958">
        <v>11937</v>
      </c>
      <c r="I3961" s="950" t="s">
        <v>1565</v>
      </c>
    </row>
    <row r="3962" spans="8:9" ht="12.5">
      <c r="H3962" s="958">
        <v>11939</v>
      </c>
      <c r="I3962" s="950" t="s">
        <v>1565</v>
      </c>
    </row>
    <row r="3963" spans="8:9" ht="12.5">
      <c r="H3963" s="958">
        <v>11940</v>
      </c>
      <c r="I3963" s="950" t="s">
        <v>1565</v>
      </c>
    </row>
    <row r="3964" spans="8:9" ht="12.5">
      <c r="H3964" s="958">
        <v>11941</v>
      </c>
      <c r="I3964" s="950" t="s">
        <v>1565</v>
      </c>
    </row>
    <row r="3965" spans="8:9" ht="12.5">
      <c r="H3965" s="958">
        <v>11942</v>
      </c>
      <c r="I3965" s="950" t="s">
        <v>1565</v>
      </c>
    </row>
    <row r="3966" spans="8:9" ht="12.5">
      <c r="H3966" s="958">
        <v>11944</v>
      </c>
      <c r="I3966" s="950" t="s">
        <v>1565</v>
      </c>
    </row>
    <row r="3967" spans="8:9" ht="12.5">
      <c r="H3967" s="958">
        <v>11946</v>
      </c>
      <c r="I3967" s="950" t="s">
        <v>1565</v>
      </c>
    </row>
    <row r="3968" spans="8:9" ht="12.5">
      <c r="H3968" s="958">
        <v>11947</v>
      </c>
      <c r="I3968" s="950" t="s">
        <v>1565</v>
      </c>
    </row>
    <row r="3969" spans="8:9" ht="12.5">
      <c r="H3969" s="958">
        <v>11948</v>
      </c>
      <c r="I3969" s="950" t="s">
        <v>1565</v>
      </c>
    </row>
    <row r="3970" spans="8:9" ht="12.5">
      <c r="H3970" s="958">
        <v>11949</v>
      </c>
      <c r="I3970" s="950" t="s">
        <v>1565</v>
      </c>
    </row>
    <row r="3971" spans="8:9" ht="12.5">
      <c r="H3971" s="958">
        <v>11950</v>
      </c>
      <c r="I3971" s="950" t="s">
        <v>1565</v>
      </c>
    </row>
    <row r="3972" spans="8:9" ht="12.5">
      <c r="H3972" s="958">
        <v>11951</v>
      </c>
      <c r="I3972" s="950" t="s">
        <v>1565</v>
      </c>
    </row>
    <row r="3973" spans="8:9" ht="12.5">
      <c r="H3973" s="958">
        <v>11952</v>
      </c>
      <c r="I3973" s="950" t="s">
        <v>1565</v>
      </c>
    </row>
    <row r="3974" spans="8:9" ht="12.5">
      <c r="H3974" s="958">
        <v>11953</v>
      </c>
      <c r="I3974" s="950" t="s">
        <v>1565</v>
      </c>
    </row>
    <row r="3975" spans="8:9" ht="12.5">
      <c r="H3975" s="958">
        <v>11954</v>
      </c>
      <c r="I3975" s="950" t="s">
        <v>1565</v>
      </c>
    </row>
    <row r="3976" spans="8:9" ht="12.5">
      <c r="H3976" s="958">
        <v>11955</v>
      </c>
      <c r="I3976" s="950" t="s">
        <v>1565</v>
      </c>
    </row>
    <row r="3977" spans="8:9" ht="12.5">
      <c r="H3977" s="958">
        <v>11956</v>
      </c>
      <c r="I3977" s="950" t="s">
        <v>1565</v>
      </c>
    </row>
    <row r="3978" spans="8:9" ht="12.5">
      <c r="H3978" s="958">
        <v>11957</v>
      </c>
      <c r="I3978" s="950" t="s">
        <v>1565</v>
      </c>
    </row>
    <row r="3979" spans="8:9" ht="12.5">
      <c r="H3979" s="958">
        <v>11958</v>
      </c>
      <c r="I3979" s="950" t="s">
        <v>1565</v>
      </c>
    </row>
    <row r="3980" spans="8:9" ht="12.5">
      <c r="H3980" s="958">
        <v>11959</v>
      </c>
      <c r="I3980" s="950" t="s">
        <v>1565</v>
      </c>
    </row>
    <row r="3981" spans="8:9" ht="12.5">
      <c r="H3981" s="958">
        <v>11960</v>
      </c>
      <c r="I3981" s="950" t="s">
        <v>1565</v>
      </c>
    </row>
    <row r="3982" spans="8:9" ht="12.5">
      <c r="H3982" s="958">
        <v>11961</v>
      </c>
      <c r="I3982" s="950" t="s">
        <v>1565</v>
      </c>
    </row>
    <row r="3983" spans="8:9" ht="12.5">
      <c r="H3983" s="958">
        <v>11962</v>
      </c>
      <c r="I3983" s="950" t="s">
        <v>1565</v>
      </c>
    </row>
    <row r="3984" spans="8:9" ht="12.5">
      <c r="H3984" s="958">
        <v>11963</v>
      </c>
      <c r="I3984" s="950" t="s">
        <v>1565</v>
      </c>
    </row>
    <row r="3985" spans="8:9" ht="12.5">
      <c r="H3985" s="958">
        <v>11964</v>
      </c>
      <c r="I3985" s="950" t="s">
        <v>1565</v>
      </c>
    </row>
    <row r="3986" spans="8:9" ht="12.5">
      <c r="H3986" s="958">
        <v>11965</v>
      </c>
      <c r="I3986" s="950" t="s">
        <v>1565</v>
      </c>
    </row>
    <row r="3987" spans="8:9" ht="12.5">
      <c r="H3987" s="958">
        <v>11967</v>
      </c>
      <c r="I3987" s="950" t="s">
        <v>1565</v>
      </c>
    </row>
    <row r="3988" spans="8:9" ht="12.5">
      <c r="H3988" s="958">
        <v>11968</v>
      </c>
      <c r="I3988" s="950" t="s">
        <v>1565</v>
      </c>
    </row>
    <row r="3989" spans="8:9" ht="12.5">
      <c r="H3989" s="958">
        <v>11969</v>
      </c>
      <c r="I3989" s="950" t="s">
        <v>1565</v>
      </c>
    </row>
    <row r="3990" spans="8:9" ht="12.5">
      <c r="H3990" s="958">
        <v>11970</v>
      </c>
      <c r="I3990" s="950" t="s">
        <v>1565</v>
      </c>
    </row>
    <row r="3991" spans="8:9" ht="12.5">
      <c r="H3991" s="958">
        <v>11971</v>
      </c>
      <c r="I3991" s="950" t="s">
        <v>1565</v>
      </c>
    </row>
    <row r="3992" spans="8:9" ht="12.5">
      <c r="H3992" s="958">
        <v>11972</v>
      </c>
      <c r="I3992" s="950" t="s">
        <v>1565</v>
      </c>
    </row>
    <row r="3993" spans="8:9" ht="12.5">
      <c r="H3993" s="958">
        <v>11973</v>
      </c>
      <c r="I3993" s="950" t="s">
        <v>1565</v>
      </c>
    </row>
    <row r="3994" spans="8:9" ht="12.5">
      <c r="H3994" s="958">
        <v>11975</v>
      </c>
      <c r="I3994" s="950" t="s">
        <v>1565</v>
      </c>
    </row>
    <row r="3995" spans="8:9" ht="12.5">
      <c r="H3995" s="958">
        <v>11976</v>
      </c>
      <c r="I3995" s="950" t="s">
        <v>1565</v>
      </c>
    </row>
    <row r="3996" spans="8:9" ht="12.5">
      <c r="H3996" s="958">
        <v>11977</v>
      </c>
      <c r="I3996" s="950" t="s">
        <v>1565</v>
      </c>
    </row>
    <row r="3997" spans="8:9" ht="12.5">
      <c r="H3997" s="958">
        <v>11978</v>
      </c>
      <c r="I3997" s="950" t="s">
        <v>1565</v>
      </c>
    </row>
    <row r="3998" spans="8:9" ht="12.5">
      <c r="H3998" s="958">
        <v>11980</v>
      </c>
      <c r="I3998" s="950" t="s">
        <v>1565</v>
      </c>
    </row>
    <row r="3999" spans="8:9" ht="12.5">
      <c r="H3999" s="958">
        <v>12007</v>
      </c>
      <c r="I3999" s="950" t="s">
        <v>1568</v>
      </c>
    </row>
    <row r="4000" spans="8:9" ht="12.5">
      <c r="H4000" s="958">
        <v>12008</v>
      </c>
      <c r="I4000" s="950" t="s">
        <v>1568</v>
      </c>
    </row>
    <row r="4001" spans="8:9" ht="12.5">
      <c r="H4001" s="958">
        <v>12009</v>
      </c>
      <c r="I4001" s="950" t="s">
        <v>1568</v>
      </c>
    </row>
    <row r="4002" spans="8:9" ht="12.5">
      <c r="H4002" s="958">
        <v>12010</v>
      </c>
      <c r="I4002" s="950" t="s">
        <v>1568</v>
      </c>
    </row>
    <row r="4003" spans="8:9" ht="12.5">
      <c r="H4003" s="958">
        <v>12015</v>
      </c>
      <c r="I4003" s="950" t="s">
        <v>1568</v>
      </c>
    </row>
    <row r="4004" spans="8:9" ht="12.5">
      <c r="H4004" s="958">
        <v>12016</v>
      </c>
      <c r="I4004" s="950" t="s">
        <v>1568</v>
      </c>
    </row>
    <row r="4005" spans="8:9" ht="12.5">
      <c r="H4005" s="958">
        <v>12017</v>
      </c>
      <c r="I4005" s="950" t="s">
        <v>1568</v>
      </c>
    </row>
    <row r="4006" spans="8:9" ht="12.5">
      <c r="H4006" s="958">
        <v>12018</v>
      </c>
      <c r="I4006" s="950" t="s">
        <v>1568</v>
      </c>
    </row>
    <row r="4007" spans="8:9" ht="12.5">
      <c r="H4007" s="958">
        <v>12019</v>
      </c>
      <c r="I4007" s="950" t="s">
        <v>1568</v>
      </c>
    </row>
    <row r="4008" spans="8:9" ht="12.5">
      <c r="H4008" s="958">
        <v>12020</v>
      </c>
      <c r="I4008" s="950" t="s">
        <v>1568</v>
      </c>
    </row>
    <row r="4009" spans="8:9" ht="12.5">
      <c r="H4009" s="958">
        <v>12022</v>
      </c>
      <c r="I4009" s="950" t="s">
        <v>1568</v>
      </c>
    </row>
    <row r="4010" spans="8:9" ht="12.5">
      <c r="H4010" s="958">
        <v>12023</v>
      </c>
      <c r="I4010" s="950" t="s">
        <v>1568</v>
      </c>
    </row>
    <row r="4011" spans="8:9" ht="12.5">
      <c r="H4011" s="958">
        <v>12024</v>
      </c>
      <c r="I4011" s="950" t="s">
        <v>1568</v>
      </c>
    </row>
    <row r="4012" spans="8:9" ht="12.5">
      <c r="H4012" s="958">
        <v>12025</v>
      </c>
      <c r="I4012" s="950" t="s">
        <v>1568</v>
      </c>
    </row>
    <row r="4013" spans="8:9" ht="12.5">
      <c r="H4013" s="958">
        <v>12027</v>
      </c>
      <c r="I4013" s="950" t="s">
        <v>1568</v>
      </c>
    </row>
    <row r="4014" spans="8:9" ht="12.5">
      <c r="H4014" s="958">
        <v>12028</v>
      </c>
      <c r="I4014" s="950" t="s">
        <v>1568</v>
      </c>
    </row>
    <row r="4015" spans="8:9" ht="12.5">
      <c r="H4015" s="958">
        <v>12029</v>
      </c>
      <c r="I4015" s="950" t="s">
        <v>1568</v>
      </c>
    </row>
    <row r="4016" spans="8:9" ht="12.5">
      <c r="H4016" s="958">
        <v>12031</v>
      </c>
      <c r="I4016" s="950" t="s">
        <v>1568</v>
      </c>
    </row>
    <row r="4017" spans="8:9" ht="12.5">
      <c r="H4017" s="958">
        <v>12032</v>
      </c>
      <c r="I4017" s="950" t="s">
        <v>1568</v>
      </c>
    </row>
    <row r="4018" spans="8:9" ht="12.5">
      <c r="H4018" s="958">
        <v>12033</v>
      </c>
      <c r="I4018" s="950" t="s">
        <v>1568</v>
      </c>
    </row>
    <row r="4019" spans="8:9" ht="12.5">
      <c r="H4019" s="958">
        <v>12035</v>
      </c>
      <c r="I4019" s="950" t="s">
        <v>1568</v>
      </c>
    </row>
    <row r="4020" spans="8:9" ht="12.5">
      <c r="H4020" s="958">
        <v>12036</v>
      </c>
      <c r="I4020" s="950" t="s">
        <v>1568</v>
      </c>
    </row>
    <row r="4021" spans="8:9" ht="12.5">
      <c r="H4021" s="958">
        <v>12037</v>
      </c>
      <c r="I4021" s="950" t="s">
        <v>1568</v>
      </c>
    </row>
    <row r="4022" spans="8:9" ht="12.5">
      <c r="H4022" s="958">
        <v>12040</v>
      </c>
      <c r="I4022" s="950" t="s">
        <v>1568</v>
      </c>
    </row>
    <row r="4023" spans="8:9" ht="12.5">
      <c r="H4023" s="958">
        <v>12041</v>
      </c>
      <c r="I4023" s="950" t="s">
        <v>1568</v>
      </c>
    </row>
    <row r="4024" spans="8:9" ht="12.5">
      <c r="H4024" s="958">
        <v>12042</v>
      </c>
      <c r="I4024" s="950" t="s">
        <v>1568</v>
      </c>
    </row>
    <row r="4025" spans="8:9" ht="12.5">
      <c r="H4025" s="958">
        <v>12043</v>
      </c>
      <c r="I4025" s="950" t="s">
        <v>1568</v>
      </c>
    </row>
    <row r="4026" spans="8:9" ht="12.5">
      <c r="H4026" s="958">
        <v>12045</v>
      </c>
      <c r="I4026" s="950" t="s">
        <v>1568</v>
      </c>
    </row>
    <row r="4027" spans="8:9" ht="12.5">
      <c r="H4027" s="958">
        <v>12046</v>
      </c>
      <c r="I4027" s="950" t="s">
        <v>1568</v>
      </c>
    </row>
    <row r="4028" spans="8:9" ht="12.5">
      <c r="H4028" s="958">
        <v>12047</v>
      </c>
      <c r="I4028" s="950" t="s">
        <v>1568</v>
      </c>
    </row>
    <row r="4029" spans="8:9" ht="12.5">
      <c r="H4029" s="958">
        <v>12050</v>
      </c>
      <c r="I4029" s="950" t="s">
        <v>1568</v>
      </c>
    </row>
    <row r="4030" spans="8:9" ht="12.5">
      <c r="H4030" s="958">
        <v>12051</v>
      </c>
      <c r="I4030" s="950" t="s">
        <v>1568</v>
      </c>
    </row>
    <row r="4031" spans="8:9" ht="12.5">
      <c r="H4031" s="958">
        <v>12052</v>
      </c>
      <c r="I4031" s="950" t="s">
        <v>1568</v>
      </c>
    </row>
    <row r="4032" spans="8:9" ht="12.5">
      <c r="H4032" s="958">
        <v>12053</v>
      </c>
      <c r="I4032" s="950" t="s">
        <v>1568</v>
      </c>
    </row>
    <row r="4033" spans="8:9" ht="12.5">
      <c r="H4033" s="958">
        <v>12054</v>
      </c>
      <c r="I4033" s="950" t="s">
        <v>1568</v>
      </c>
    </row>
    <row r="4034" spans="8:9" ht="12.5">
      <c r="H4034" s="958">
        <v>12055</v>
      </c>
      <c r="I4034" s="950" t="s">
        <v>1568</v>
      </c>
    </row>
    <row r="4035" spans="8:9" ht="12.5">
      <c r="H4035" s="958">
        <v>12056</v>
      </c>
      <c r="I4035" s="950" t="s">
        <v>1568</v>
      </c>
    </row>
    <row r="4036" spans="8:9" ht="12.5">
      <c r="H4036" s="958">
        <v>12057</v>
      </c>
      <c r="I4036" s="950" t="s">
        <v>1568</v>
      </c>
    </row>
    <row r="4037" spans="8:9" ht="12.5">
      <c r="H4037" s="958">
        <v>12058</v>
      </c>
      <c r="I4037" s="950" t="s">
        <v>1568</v>
      </c>
    </row>
    <row r="4038" spans="8:9" ht="12.5">
      <c r="H4038" s="958">
        <v>12059</v>
      </c>
      <c r="I4038" s="950" t="s">
        <v>1568</v>
      </c>
    </row>
    <row r="4039" spans="8:9" ht="12.5">
      <c r="H4039" s="958">
        <v>12060</v>
      </c>
      <c r="I4039" s="950" t="s">
        <v>1568</v>
      </c>
    </row>
    <row r="4040" spans="8:9" ht="12.5">
      <c r="H4040" s="958">
        <v>12061</v>
      </c>
      <c r="I4040" s="950" t="s">
        <v>1568</v>
      </c>
    </row>
    <row r="4041" spans="8:9" ht="12.5">
      <c r="H4041" s="958">
        <v>12062</v>
      </c>
      <c r="I4041" s="950" t="s">
        <v>1568</v>
      </c>
    </row>
    <row r="4042" spans="8:9" ht="12.5">
      <c r="H4042" s="958">
        <v>12063</v>
      </c>
      <c r="I4042" s="950" t="s">
        <v>1568</v>
      </c>
    </row>
    <row r="4043" spans="8:9" ht="12.5">
      <c r="H4043" s="958">
        <v>12064</v>
      </c>
      <c r="I4043" s="950" t="s">
        <v>1568</v>
      </c>
    </row>
    <row r="4044" spans="8:9" ht="12.5">
      <c r="H4044" s="958">
        <v>12065</v>
      </c>
      <c r="I4044" s="950" t="s">
        <v>1568</v>
      </c>
    </row>
    <row r="4045" spans="8:9" ht="12.5">
      <c r="H4045" s="958">
        <v>12066</v>
      </c>
      <c r="I4045" s="950" t="s">
        <v>1568</v>
      </c>
    </row>
    <row r="4046" spans="8:9" ht="12.5">
      <c r="H4046" s="958">
        <v>12067</v>
      </c>
      <c r="I4046" s="950" t="s">
        <v>1568</v>
      </c>
    </row>
    <row r="4047" spans="8:9" ht="12.5">
      <c r="H4047" s="958">
        <v>12068</v>
      </c>
      <c r="I4047" s="950" t="s">
        <v>1568</v>
      </c>
    </row>
    <row r="4048" spans="8:9" ht="12.5">
      <c r="H4048" s="958">
        <v>12069</v>
      </c>
      <c r="I4048" s="950" t="s">
        <v>1568</v>
      </c>
    </row>
    <row r="4049" spans="8:9" ht="12.5">
      <c r="H4049" s="958">
        <v>12070</v>
      </c>
      <c r="I4049" s="950" t="s">
        <v>1568</v>
      </c>
    </row>
    <row r="4050" spans="8:9" ht="12.5">
      <c r="H4050" s="958">
        <v>12071</v>
      </c>
      <c r="I4050" s="950" t="s">
        <v>1568</v>
      </c>
    </row>
    <row r="4051" spans="8:9" ht="12.5">
      <c r="H4051" s="958">
        <v>12072</v>
      </c>
      <c r="I4051" s="950" t="s">
        <v>1568</v>
      </c>
    </row>
    <row r="4052" spans="8:9" ht="12.5">
      <c r="H4052" s="958">
        <v>12073</v>
      </c>
      <c r="I4052" s="950" t="s">
        <v>1568</v>
      </c>
    </row>
    <row r="4053" spans="8:9" ht="12.5">
      <c r="H4053" s="958">
        <v>12074</v>
      </c>
      <c r="I4053" s="950" t="s">
        <v>1568</v>
      </c>
    </row>
    <row r="4054" spans="8:9" ht="12.5">
      <c r="H4054" s="958">
        <v>12075</v>
      </c>
      <c r="I4054" s="950" t="s">
        <v>1568</v>
      </c>
    </row>
    <row r="4055" spans="8:9" ht="12.5">
      <c r="H4055" s="958">
        <v>12076</v>
      </c>
      <c r="I4055" s="950" t="s">
        <v>1568</v>
      </c>
    </row>
    <row r="4056" spans="8:9" ht="12.5">
      <c r="H4056" s="958">
        <v>12077</v>
      </c>
      <c r="I4056" s="950" t="s">
        <v>1568</v>
      </c>
    </row>
    <row r="4057" spans="8:9" ht="12.5">
      <c r="H4057" s="958">
        <v>12078</v>
      </c>
      <c r="I4057" s="950" t="s">
        <v>1568</v>
      </c>
    </row>
    <row r="4058" spans="8:9" ht="12.5">
      <c r="H4058" s="958">
        <v>12082</v>
      </c>
      <c r="I4058" s="950" t="s">
        <v>1568</v>
      </c>
    </row>
    <row r="4059" spans="8:9" ht="12.5">
      <c r="H4059" s="958">
        <v>12083</v>
      </c>
      <c r="I4059" s="950" t="s">
        <v>1568</v>
      </c>
    </row>
    <row r="4060" spans="8:9" ht="12.5">
      <c r="H4060" s="958">
        <v>12084</v>
      </c>
      <c r="I4060" s="950" t="s">
        <v>1568</v>
      </c>
    </row>
    <row r="4061" spans="8:9" ht="12.5">
      <c r="H4061" s="958">
        <v>12085</v>
      </c>
      <c r="I4061" s="950" t="s">
        <v>1568</v>
      </c>
    </row>
    <row r="4062" spans="8:9" ht="12.5">
      <c r="H4062" s="958">
        <v>12086</v>
      </c>
      <c r="I4062" s="950" t="s">
        <v>1568</v>
      </c>
    </row>
    <row r="4063" spans="8:9" ht="12.5">
      <c r="H4063" s="958">
        <v>12087</v>
      </c>
      <c r="I4063" s="950" t="s">
        <v>1568</v>
      </c>
    </row>
    <row r="4064" spans="8:9" ht="12.5">
      <c r="H4064" s="958">
        <v>12089</v>
      </c>
      <c r="I4064" s="950" t="s">
        <v>1568</v>
      </c>
    </row>
    <row r="4065" spans="8:9" ht="12.5">
      <c r="H4065" s="958">
        <v>12090</v>
      </c>
      <c r="I4065" s="950" t="s">
        <v>1568</v>
      </c>
    </row>
    <row r="4066" spans="8:9" ht="12.5">
      <c r="H4066" s="958">
        <v>12092</v>
      </c>
      <c r="I4066" s="950" t="s">
        <v>1568</v>
      </c>
    </row>
    <row r="4067" spans="8:9" ht="12.5">
      <c r="H4067" s="958">
        <v>12093</v>
      </c>
      <c r="I4067" s="950" t="s">
        <v>1568</v>
      </c>
    </row>
    <row r="4068" spans="8:9" ht="12.5">
      <c r="H4068" s="958">
        <v>12094</v>
      </c>
      <c r="I4068" s="950" t="s">
        <v>1568</v>
      </c>
    </row>
    <row r="4069" spans="8:9" ht="12.5">
      <c r="H4069" s="958">
        <v>12095</v>
      </c>
      <c r="I4069" s="950" t="s">
        <v>1568</v>
      </c>
    </row>
    <row r="4070" spans="8:9" ht="12.5">
      <c r="H4070" s="958">
        <v>12106</v>
      </c>
      <c r="I4070" s="950" t="s">
        <v>1568</v>
      </c>
    </row>
    <row r="4071" spans="8:9" ht="12.5">
      <c r="H4071" s="958">
        <v>12107</v>
      </c>
      <c r="I4071" s="950" t="s">
        <v>1568</v>
      </c>
    </row>
    <row r="4072" spans="8:9" ht="12.5">
      <c r="H4072" s="958">
        <v>12108</v>
      </c>
      <c r="I4072" s="950" t="s">
        <v>1568</v>
      </c>
    </row>
    <row r="4073" spans="8:9" ht="12.5">
      <c r="H4073" s="958">
        <v>12110</v>
      </c>
      <c r="I4073" s="950" t="s">
        <v>1568</v>
      </c>
    </row>
    <row r="4074" spans="8:9" ht="12.5">
      <c r="H4074" s="958">
        <v>12115</v>
      </c>
      <c r="I4074" s="950" t="s">
        <v>1568</v>
      </c>
    </row>
    <row r="4075" spans="8:9" ht="12.5">
      <c r="H4075" s="958">
        <v>12116</v>
      </c>
      <c r="I4075" s="950" t="s">
        <v>1568</v>
      </c>
    </row>
    <row r="4076" spans="8:9" ht="12.5">
      <c r="H4076" s="958">
        <v>12117</v>
      </c>
      <c r="I4076" s="950" t="s">
        <v>1568</v>
      </c>
    </row>
    <row r="4077" spans="8:9" ht="12.5">
      <c r="H4077" s="958">
        <v>12118</v>
      </c>
      <c r="I4077" s="950" t="s">
        <v>1568</v>
      </c>
    </row>
    <row r="4078" spans="8:9" ht="12.5">
      <c r="H4078" s="958">
        <v>12120</v>
      </c>
      <c r="I4078" s="950" t="s">
        <v>1568</v>
      </c>
    </row>
    <row r="4079" spans="8:9" ht="12.5">
      <c r="H4079" s="958">
        <v>12121</v>
      </c>
      <c r="I4079" s="950" t="s">
        <v>1568</v>
      </c>
    </row>
    <row r="4080" spans="8:9" ht="12.5">
      <c r="H4080" s="958">
        <v>12122</v>
      </c>
      <c r="I4080" s="950" t="s">
        <v>1568</v>
      </c>
    </row>
    <row r="4081" spans="8:9" ht="12.5">
      <c r="H4081" s="958">
        <v>12123</v>
      </c>
      <c r="I4081" s="950" t="s">
        <v>1568</v>
      </c>
    </row>
    <row r="4082" spans="8:9" ht="12.5">
      <c r="H4082" s="958">
        <v>12124</v>
      </c>
      <c r="I4082" s="950" t="s">
        <v>1568</v>
      </c>
    </row>
    <row r="4083" spans="8:9" ht="12.5">
      <c r="H4083" s="958">
        <v>12125</v>
      </c>
      <c r="I4083" s="950" t="s">
        <v>1568</v>
      </c>
    </row>
    <row r="4084" spans="8:9" ht="12.5">
      <c r="H4084" s="958">
        <v>12128</v>
      </c>
      <c r="I4084" s="950" t="s">
        <v>1568</v>
      </c>
    </row>
    <row r="4085" spans="8:9" ht="12.5">
      <c r="H4085" s="958">
        <v>12130</v>
      </c>
      <c r="I4085" s="950" t="s">
        <v>1568</v>
      </c>
    </row>
    <row r="4086" spans="8:9" ht="12.5">
      <c r="H4086" s="958">
        <v>12131</v>
      </c>
      <c r="I4086" s="950" t="s">
        <v>1568</v>
      </c>
    </row>
    <row r="4087" spans="8:9" ht="12.5">
      <c r="H4087" s="958">
        <v>12132</v>
      </c>
      <c r="I4087" s="950" t="s">
        <v>1568</v>
      </c>
    </row>
    <row r="4088" spans="8:9" ht="12.5">
      <c r="H4088" s="958">
        <v>12133</v>
      </c>
      <c r="I4088" s="950" t="s">
        <v>1568</v>
      </c>
    </row>
    <row r="4089" spans="8:9" ht="12.5">
      <c r="H4089" s="958">
        <v>12134</v>
      </c>
      <c r="I4089" s="950" t="s">
        <v>1568</v>
      </c>
    </row>
    <row r="4090" spans="8:9" ht="12.5">
      <c r="H4090" s="958">
        <v>12136</v>
      </c>
      <c r="I4090" s="950" t="s">
        <v>1568</v>
      </c>
    </row>
    <row r="4091" spans="8:9" ht="12.5">
      <c r="H4091" s="958">
        <v>12137</v>
      </c>
      <c r="I4091" s="950" t="s">
        <v>1568</v>
      </c>
    </row>
    <row r="4092" spans="8:9" ht="12.5">
      <c r="H4092" s="958">
        <v>12138</v>
      </c>
      <c r="I4092" s="950" t="s">
        <v>1568</v>
      </c>
    </row>
    <row r="4093" spans="8:9" ht="12.5">
      <c r="H4093" s="958">
        <v>12139</v>
      </c>
      <c r="I4093" s="950" t="s">
        <v>1568</v>
      </c>
    </row>
    <row r="4094" spans="8:9" ht="12.5">
      <c r="H4094" s="958">
        <v>12140</v>
      </c>
      <c r="I4094" s="950" t="s">
        <v>1568</v>
      </c>
    </row>
    <row r="4095" spans="8:9" ht="12.5">
      <c r="H4095" s="958">
        <v>12141</v>
      </c>
      <c r="I4095" s="950" t="s">
        <v>1568</v>
      </c>
    </row>
    <row r="4096" spans="8:9" ht="12.5">
      <c r="H4096" s="958">
        <v>12143</v>
      </c>
      <c r="I4096" s="950" t="s">
        <v>1568</v>
      </c>
    </row>
    <row r="4097" spans="8:9" ht="12.5">
      <c r="H4097" s="958">
        <v>12144</v>
      </c>
      <c r="I4097" s="950" t="s">
        <v>1568</v>
      </c>
    </row>
    <row r="4098" spans="8:9" ht="12.5">
      <c r="H4098" s="958">
        <v>12147</v>
      </c>
      <c r="I4098" s="950" t="s">
        <v>1568</v>
      </c>
    </row>
    <row r="4099" spans="8:9" ht="12.5">
      <c r="H4099" s="958">
        <v>12148</v>
      </c>
      <c r="I4099" s="950" t="s">
        <v>1568</v>
      </c>
    </row>
    <row r="4100" spans="8:9" ht="12.5">
      <c r="H4100" s="958">
        <v>12149</v>
      </c>
      <c r="I4100" s="950" t="s">
        <v>1568</v>
      </c>
    </row>
    <row r="4101" spans="8:9" ht="12.5">
      <c r="H4101" s="958">
        <v>12150</v>
      </c>
      <c r="I4101" s="950" t="s">
        <v>1568</v>
      </c>
    </row>
    <row r="4102" spans="8:9" ht="12.5">
      <c r="H4102" s="958">
        <v>12151</v>
      </c>
      <c r="I4102" s="950" t="s">
        <v>1568</v>
      </c>
    </row>
    <row r="4103" spans="8:9" ht="12.5">
      <c r="H4103" s="958">
        <v>12153</v>
      </c>
      <c r="I4103" s="950" t="s">
        <v>1568</v>
      </c>
    </row>
    <row r="4104" spans="8:9" ht="12.5">
      <c r="H4104" s="958">
        <v>12154</v>
      </c>
      <c r="I4104" s="950" t="s">
        <v>1568</v>
      </c>
    </row>
    <row r="4105" spans="8:9" ht="12.5">
      <c r="H4105" s="958">
        <v>12155</v>
      </c>
      <c r="I4105" s="950" t="s">
        <v>1568</v>
      </c>
    </row>
    <row r="4106" spans="8:9" ht="12.5">
      <c r="H4106" s="958">
        <v>12156</v>
      </c>
      <c r="I4106" s="950" t="s">
        <v>1568</v>
      </c>
    </row>
    <row r="4107" spans="8:9" ht="12.5">
      <c r="H4107" s="958">
        <v>12157</v>
      </c>
      <c r="I4107" s="950" t="s">
        <v>1568</v>
      </c>
    </row>
    <row r="4108" spans="8:9" ht="12.5">
      <c r="H4108" s="958">
        <v>12158</v>
      </c>
      <c r="I4108" s="950" t="s">
        <v>1568</v>
      </c>
    </row>
    <row r="4109" spans="8:9" ht="12.5">
      <c r="H4109" s="958">
        <v>12159</v>
      </c>
      <c r="I4109" s="950" t="s">
        <v>1568</v>
      </c>
    </row>
    <row r="4110" spans="8:9" ht="12.5">
      <c r="H4110" s="958">
        <v>12160</v>
      </c>
      <c r="I4110" s="950" t="s">
        <v>1568</v>
      </c>
    </row>
    <row r="4111" spans="8:9" ht="12.5">
      <c r="H4111" s="958">
        <v>12161</v>
      </c>
      <c r="I4111" s="950" t="s">
        <v>1568</v>
      </c>
    </row>
    <row r="4112" spans="8:9" ht="12.5">
      <c r="H4112" s="958">
        <v>12164</v>
      </c>
      <c r="I4112" s="950" t="s">
        <v>1568</v>
      </c>
    </row>
    <row r="4113" spans="8:9" ht="12.5">
      <c r="H4113" s="958">
        <v>12165</v>
      </c>
      <c r="I4113" s="950" t="s">
        <v>1568</v>
      </c>
    </row>
    <row r="4114" spans="8:9" ht="12.5">
      <c r="H4114" s="958">
        <v>12166</v>
      </c>
      <c r="I4114" s="950" t="s">
        <v>1568</v>
      </c>
    </row>
    <row r="4115" spans="8:9" ht="12.5">
      <c r="H4115" s="958">
        <v>12167</v>
      </c>
      <c r="I4115" s="950" t="s">
        <v>1568</v>
      </c>
    </row>
    <row r="4116" spans="8:9" ht="12.5">
      <c r="H4116" s="958">
        <v>12168</v>
      </c>
      <c r="I4116" s="950" t="s">
        <v>1568</v>
      </c>
    </row>
    <row r="4117" spans="8:9" ht="12.5">
      <c r="H4117" s="958">
        <v>12169</v>
      </c>
      <c r="I4117" s="950" t="s">
        <v>1568</v>
      </c>
    </row>
    <row r="4118" spans="8:9" ht="12.5">
      <c r="H4118" s="958">
        <v>12170</v>
      </c>
      <c r="I4118" s="950" t="s">
        <v>1568</v>
      </c>
    </row>
    <row r="4119" spans="8:9" ht="12.5">
      <c r="H4119" s="958">
        <v>12172</v>
      </c>
      <c r="I4119" s="950" t="s">
        <v>1568</v>
      </c>
    </row>
    <row r="4120" spans="8:9" ht="12.5">
      <c r="H4120" s="958">
        <v>12173</v>
      </c>
      <c r="I4120" s="950" t="s">
        <v>1568</v>
      </c>
    </row>
    <row r="4121" spans="8:9" ht="12.5">
      <c r="H4121" s="958">
        <v>12174</v>
      </c>
      <c r="I4121" s="950" t="s">
        <v>1568</v>
      </c>
    </row>
    <row r="4122" spans="8:9" ht="12.5">
      <c r="H4122" s="958">
        <v>12175</v>
      </c>
      <c r="I4122" s="950" t="s">
        <v>1568</v>
      </c>
    </row>
    <row r="4123" spans="8:9" ht="12.5">
      <c r="H4123" s="958">
        <v>12176</v>
      </c>
      <c r="I4123" s="950" t="s">
        <v>1568</v>
      </c>
    </row>
    <row r="4124" spans="8:9" ht="12.5">
      <c r="H4124" s="958">
        <v>12177</v>
      </c>
      <c r="I4124" s="950" t="s">
        <v>1568</v>
      </c>
    </row>
    <row r="4125" spans="8:9" ht="12.5">
      <c r="H4125" s="958">
        <v>12180</v>
      </c>
      <c r="I4125" s="950" t="s">
        <v>1568</v>
      </c>
    </row>
    <row r="4126" spans="8:9" ht="12.5">
      <c r="H4126" s="958">
        <v>12181</v>
      </c>
      <c r="I4126" s="950" t="s">
        <v>1568</v>
      </c>
    </row>
    <row r="4127" spans="8:9" ht="12.5">
      <c r="H4127" s="958">
        <v>12182</v>
      </c>
      <c r="I4127" s="950" t="s">
        <v>1568</v>
      </c>
    </row>
    <row r="4128" spans="8:9" ht="12.5">
      <c r="H4128" s="958">
        <v>12183</v>
      </c>
      <c r="I4128" s="950" t="s">
        <v>1568</v>
      </c>
    </row>
    <row r="4129" spans="8:9" ht="12.5">
      <c r="H4129" s="958">
        <v>12184</v>
      </c>
      <c r="I4129" s="950" t="s">
        <v>1568</v>
      </c>
    </row>
    <row r="4130" spans="8:9" ht="12.5">
      <c r="H4130" s="958">
        <v>12185</v>
      </c>
      <c r="I4130" s="950" t="s">
        <v>1568</v>
      </c>
    </row>
    <row r="4131" spans="8:9" ht="12.5">
      <c r="H4131" s="958">
        <v>12186</v>
      </c>
      <c r="I4131" s="950" t="s">
        <v>1568</v>
      </c>
    </row>
    <row r="4132" spans="8:9" ht="12.5">
      <c r="H4132" s="958">
        <v>12187</v>
      </c>
      <c r="I4132" s="950" t="s">
        <v>1568</v>
      </c>
    </row>
    <row r="4133" spans="8:9" ht="12.5">
      <c r="H4133" s="958">
        <v>12188</v>
      </c>
      <c r="I4133" s="950" t="s">
        <v>1568</v>
      </c>
    </row>
    <row r="4134" spans="8:9" ht="12.5">
      <c r="H4134" s="958">
        <v>12189</v>
      </c>
      <c r="I4134" s="950" t="s">
        <v>1568</v>
      </c>
    </row>
    <row r="4135" spans="8:9" ht="12.5">
      <c r="H4135" s="958">
        <v>12190</v>
      </c>
      <c r="I4135" s="950" t="s">
        <v>1568</v>
      </c>
    </row>
    <row r="4136" spans="8:9" ht="12.5">
      <c r="H4136" s="958">
        <v>12192</v>
      </c>
      <c r="I4136" s="950" t="s">
        <v>1568</v>
      </c>
    </row>
    <row r="4137" spans="8:9" ht="12.5">
      <c r="H4137" s="958">
        <v>12193</v>
      </c>
      <c r="I4137" s="950" t="s">
        <v>1568</v>
      </c>
    </row>
    <row r="4138" spans="8:9" ht="12.5">
      <c r="H4138" s="958">
        <v>12194</v>
      </c>
      <c r="I4138" s="950" t="s">
        <v>1568</v>
      </c>
    </row>
    <row r="4139" spans="8:9" ht="12.5">
      <c r="H4139" s="958">
        <v>12195</v>
      </c>
      <c r="I4139" s="950" t="s">
        <v>1568</v>
      </c>
    </row>
    <row r="4140" spans="8:9" ht="12.5">
      <c r="H4140" s="958">
        <v>12196</v>
      </c>
      <c r="I4140" s="950" t="s">
        <v>1568</v>
      </c>
    </row>
    <row r="4141" spans="8:9" ht="12.5">
      <c r="H4141" s="958">
        <v>12197</v>
      </c>
      <c r="I4141" s="950" t="s">
        <v>1568</v>
      </c>
    </row>
    <row r="4142" spans="8:9" ht="12.5">
      <c r="H4142" s="958">
        <v>12198</v>
      </c>
      <c r="I4142" s="950" t="s">
        <v>1568</v>
      </c>
    </row>
    <row r="4143" spans="8:9" ht="12.5">
      <c r="H4143" s="958">
        <v>12201</v>
      </c>
      <c r="I4143" s="950" t="s">
        <v>1568</v>
      </c>
    </row>
    <row r="4144" spans="8:9" ht="12.5">
      <c r="H4144" s="958">
        <v>12202</v>
      </c>
      <c r="I4144" s="950" t="s">
        <v>1568</v>
      </c>
    </row>
    <row r="4145" spans="8:9" ht="12.5">
      <c r="H4145" s="958">
        <v>12203</v>
      </c>
      <c r="I4145" s="950" t="s">
        <v>1568</v>
      </c>
    </row>
    <row r="4146" spans="8:9" ht="12.5">
      <c r="H4146" s="958">
        <v>12204</v>
      </c>
      <c r="I4146" s="950" t="s">
        <v>1568</v>
      </c>
    </row>
    <row r="4147" spans="8:9" ht="12.5">
      <c r="H4147" s="958">
        <v>12205</v>
      </c>
      <c r="I4147" s="950" t="s">
        <v>1568</v>
      </c>
    </row>
    <row r="4148" spans="8:9" ht="12.5">
      <c r="H4148" s="958">
        <v>12206</v>
      </c>
      <c r="I4148" s="950" t="s">
        <v>1568</v>
      </c>
    </row>
    <row r="4149" spans="8:9" ht="12.5">
      <c r="H4149" s="958">
        <v>12207</v>
      </c>
      <c r="I4149" s="950" t="s">
        <v>1568</v>
      </c>
    </row>
    <row r="4150" spans="8:9" ht="12.5">
      <c r="H4150" s="958">
        <v>12208</v>
      </c>
      <c r="I4150" s="950" t="s">
        <v>1568</v>
      </c>
    </row>
    <row r="4151" spans="8:9" ht="12.5">
      <c r="H4151" s="958">
        <v>12209</v>
      </c>
      <c r="I4151" s="950" t="s">
        <v>1568</v>
      </c>
    </row>
    <row r="4152" spans="8:9" ht="12.5">
      <c r="H4152" s="958">
        <v>12210</v>
      </c>
      <c r="I4152" s="950" t="s">
        <v>1568</v>
      </c>
    </row>
    <row r="4153" spans="8:9" ht="12.5">
      <c r="H4153" s="958">
        <v>12211</v>
      </c>
      <c r="I4153" s="950" t="s">
        <v>1568</v>
      </c>
    </row>
    <row r="4154" spans="8:9" ht="12.5">
      <c r="H4154" s="958">
        <v>12212</v>
      </c>
      <c r="I4154" s="950" t="s">
        <v>1568</v>
      </c>
    </row>
    <row r="4155" spans="8:9" ht="12.5">
      <c r="H4155" s="958">
        <v>12214</v>
      </c>
      <c r="I4155" s="950" t="s">
        <v>1568</v>
      </c>
    </row>
    <row r="4156" spans="8:9" ht="12.5">
      <c r="H4156" s="958">
        <v>12220</v>
      </c>
      <c r="I4156" s="950" t="s">
        <v>1568</v>
      </c>
    </row>
    <row r="4157" spans="8:9" ht="12.5">
      <c r="H4157" s="958">
        <v>12222</v>
      </c>
      <c r="I4157" s="950" t="s">
        <v>1568</v>
      </c>
    </row>
    <row r="4158" spans="8:9" ht="12.5">
      <c r="H4158" s="958">
        <v>12223</v>
      </c>
      <c r="I4158" s="950" t="s">
        <v>1568</v>
      </c>
    </row>
    <row r="4159" spans="8:9" ht="12.5">
      <c r="H4159" s="958">
        <v>12224</v>
      </c>
      <c r="I4159" s="950" t="s">
        <v>1568</v>
      </c>
    </row>
    <row r="4160" spans="8:9" ht="12.5">
      <c r="H4160" s="958">
        <v>12225</v>
      </c>
      <c r="I4160" s="950" t="s">
        <v>1568</v>
      </c>
    </row>
    <row r="4161" spans="8:9" ht="12.5">
      <c r="H4161" s="958">
        <v>12226</v>
      </c>
      <c r="I4161" s="950" t="s">
        <v>1568</v>
      </c>
    </row>
    <row r="4162" spans="8:9" ht="12.5">
      <c r="H4162" s="958">
        <v>12227</v>
      </c>
      <c r="I4162" s="950" t="s">
        <v>1568</v>
      </c>
    </row>
    <row r="4163" spans="8:9" ht="12.5">
      <c r="H4163" s="958">
        <v>12228</v>
      </c>
      <c r="I4163" s="950" t="s">
        <v>1568</v>
      </c>
    </row>
    <row r="4164" spans="8:9" ht="12.5">
      <c r="H4164" s="958">
        <v>12229</v>
      </c>
      <c r="I4164" s="950" t="s">
        <v>1568</v>
      </c>
    </row>
    <row r="4165" spans="8:9" ht="12.5">
      <c r="H4165" s="958">
        <v>12230</v>
      </c>
      <c r="I4165" s="950" t="s">
        <v>1568</v>
      </c>
    </row>
    <row r="4166" spans="8:9" ht="12.5">
      <c r="H4166" s="958">
        <v>12231</v>
      </c>
      <c r="I4166" s="950" t="s">
        <v>1568</v>
      </c>
    </row>
    <row r="4167" spans="8:9" ht="12.5">
      <c r="H4167" s="958">
        <v>12232</v>
      </c>
      <c r="I4167" s="950" t="s">
        <v>1568</v>
      </c>
    </row>
    <row r="4168" spans="8:9" ht="12.5">
      <c r="H4168" s="958">
        <v>12233</v>
      </c>
      <c r="I4168" s="950" t="s">
        <v>1568</v>
      </c>
    </row>
    <row r="4169" spans="8:9" ht="12.5">
      <c r="H4169" s="958">
        <v>12234</v>
      </c>
      <c r="I4169" s="950" t="s">
        <v>1568</v>
      </c>
    </row>
    <row r="4170" spans="8:9" ht="12.5">
      <c r="H4170" s="958">
        <v>12235</v>
      </c>
      <c r="I4170" s="950" t="s">
        <v>1568</v>
      </c>
    </row>
    <row r="4171" spans="8:9" ht="12.5">
      <c r="H4171" s="958">
        <v>12236</v>
      </c>
      <c r="I4171" s="950" t="s">
        <v>1568</v>
      </c>
    </row>
    <row r="4172" spans="8:9" ht="12.5">
      <c r="H4172" s="958">
        <v>12237</v>
      </c>
      <c r="I4172" s="950" t="s">
        <v>1568</v>
      </c>
    </row>
    <row r="4173" spans="8:9" ht="12.5">
      <c r="H4173" s="958">
        <v>12238</v>
      </c>
      <c r="I4173" s="950" t="s">
        <v>1568</v>
      </c>
    </row>
    <row r="4174" spans="8:9" ht="12.5">
      <c r="H4174" s="958">
        <v>12239</v>
      </c>
      <c r="I4174" s="950" t="s">
        <v>1568</v>
      </c>
    </row>
    <row r="4175" spans="8:9" ht="12.5">
      <c r="H4175" s="958">
        <v>12240</v>
      </c>
      <c r="I4175" s="950" t="s">
        <v>1568</v>
      </c>
    </row>
    <row r="4176" spans="8:9" ht="12.5">
      <c r="H4176" s="958">
        <v>12241</v>
      </c>
      <c r="I4176" s="950" t="s">
        <v>1568</v>
      </c>
    </row>
    <row r="4177" spans="8:9" ht="12.5">
      <c r="H4177" s="958">
        <v>12242</v>
      </c>
      <c r="I4177" s="950" t="s">
        <v>1568</v>
      </c>
    </row>
    <row r="4178" spans="8:9" ht="12.5">
      <c r="H4178" s="958">
        <v>12243</v>
      </c>
      <c r="I4178" s="950" t="s">
        <v>1568</v>
      </c>
    </row>
    <row r="4179" spans="8:9" ht="12.5">
      <c r="H4179" s="958">
        <v>12244</v>
      </c>
      <c r="I4179" s="950" t="s">
        <v>1568</v>
      </c>
    </row>
    <row r="4180" spans="8:9" ht="12.5">
      <c r="H4180" s="958">
        <v>12245</v>
      </c>
      <c r="I4180" s="950" t="s">
        <v>1568</v>
      </c>
    </row>
    <row r="4181" spans="8:9" ht="12.5">
      <c r="H4181" s="958">
        <v>12246</v>
      </c>
      <c r="I4181" s="950" t="s">
        <v>1568</v>
      </c>
    </row>
    <row r="4182" spans="8:9" ht="12.5">
      <c r="H4182" s="958">
        <v>12247</v>
      </c>
      <c r="I4182" s="950" t="s">
        <v>1568</v>
      </c>
    </row>
    <row r="4183" spans="8:9" ht="12.5">
      <c r="H4183" s="958">
        <v>12248</v>
      </c>
      <c r="I4183" s="950" t="s">
        <v>1568</v>
      </c>
    </row>
    <row r="4184" spans="8:9" ht="12.5">
      <c r="H4184" s="958">
        <v>12249</v>
      </c>
      <c r="I4184" s="950" t="s">
        <v>1568</v>
      </c>
    </row>
    <row r="4185" spans="8:9" ht="12.5">
      <c r="H4185" s="958">
        <v>12250</v>
      </c>
      <c r="I4185" s="950" t="s">
        <v>1568</v>
      </c>
    </row>
    <row r="4186" spans="8:9" ht="12.5">
      <c r="H4186" s="958">
        <v>12252</v>
      </c>
      <c r="I4186" s="950" t="s">
        <v>1568</v>
      </c>
    </row>
    <row r="4187" spans="8:9" ht="12.5">
      <c r="H4187" s="958">
        <v>12255</v>
      </c>
      <c r="I4187" s="950" t="s">
        <v>1568</v>
      </c>
    </row>
    <row r="4188" spans="8:9" ht="12.5">
      <c r="H4188" s="958">
        <v>12256</v>
      </c>
      <c r="I4188" s="950" t="s">
        <v>1568</v>
      </c>
    </row>
    <row r="4189" spans="8:9" ht="12.5">
      <c r="H4189" s="958">
        <v>12257</v>
      </c>
      <c r="I4189" s="950" t="s">
        <v>1568</v>
      </c>
    </row>
    <row r="4190" spans="8:9" ht="12.5">
      <c r="H4190" s="958">
        <v>12260</v>
      </c>
      <c r="I4190" s="950" t="s">
        <v>1568</v>
      </c>
    </row>
    <row r="4191" spans="8:9" ht="12.5">
      <c r="H4191" s="958">
        <v>12261</v>
      </c>
      <c r="I4191" s="950" t="s">
        <v>1568</v>
      </c>
    </row>
    <row r="4192" spans="8:9" ht="12.5">
      <c r="H4192" s="958">
        <v>12288</v>
      </c>
      <c r="I4192" s="950" t="s">
        <v>1568</v>
      </c>
    </row>
    <row r="4193" spans="8:9" ht="12.5">
      <c r="H4193" s="958">
        <v>12301</v>
      </c>
      <c r="I4193" s="950" t="s">
        <v>1568</v>
      </c>
    </row>
    <row r="4194" spans="8:9" ht="12.5">
      <c r="H4194" s="958">
        <v>12302</v>
      </c>
      <c r="I4194" s="950" t="s">
        <v>1568</v>
      </c>
    </row>
    <row r="4195" spans="8:9" ht="12.5">
      <c r="H4195" s="958">
        <v>12303</v>
      </c>
      <c r="I4195" s="950" t="s">
        <v>1568</v>
      </c>
    </row>
    <row r="4196" spans="8:9" ht="12.5">
      <c r="H4196" s="958">
        <v>12304</v>
      </c>
      <c r="I4196" s="950" t="s">
        <v>1568</v>
      </c>
    </row>
    <row r="4197" spans="8:9" ht="12.5">
      <c r="H4197" s="958">
        <v>12305</v>
      </c>
      <c r="I4197" s="950" t="s">
        <v>1568</v>
      </c>
    </row>
    <row r="4198" spans="8:9" ht="12.5">
      <c r="H4198" s="958">
        <v>12306</v>
      </c>
      <c r="I4198" s="950" t="s">
        <v>1568</v>
      </c>
    </row>
    <row r="4199" spans="8:9" ht="12.5">
      <c r="H4199" s="958">
        <v>12307</v>
      </c>
      <c r="I4199" s="950" t="s">
        <v>1568</v>
      </c>
    </row>
    <row r="4200" spans="8:9" ht="12.5">
      <c r="H4200" s="958">
        <v>12308</v>
      </c>
      <c r="I4200" s="950" t="s">
        <v>1568</v>
      </c>
    </row>
    <row r="4201" spans="8:9" ht="12.5">
      <c r="H4201" s="958">
        <v>12309</v>
      </c>
      <c r="I4201" s="950" t="s">
        <v>1568</v>
      </c>
    </row>
    <row r="4202" spans="8:9" ht="12.5">
      <c r="H4202" s="958">
        <v>12325</v>
      </c>
      <c r="I4202" s="950" t="s">
        <v>1568</v>
      </c>
    </row>
    <row r="4203" spans="8:9" ht="12.5">
      <c r="H4203" s="958">
        <v>12345</v>
      </c>
      <c r="I4203" s="950" t="s">
        <v>1568</v>
      </c>
    </row>
    <row r="4204" spans="8:9" ht="12.5">
      <c r="H4204" s="958">
        <v>12401</v>
      </c>
      <c r="I4204" s="950" t="s">
        <v>1568</v>
      </c>
    </row>
    <row r="4205" spans="8:9" ht="12.5">
      <c r="H4205" s="958">
        <v>12402</v>
      </c>
      <c r="I4205" s="950" t="s">
        <v>1568</v>
      </c>
    </row>
    <row r="4206" spans="8:9" ht="12.5">
      <c r="H4206" s="958">
        <v>12404</v>
      </c>
      <c r="I4206" s="950" t="s">
        <v>1568</v>
      </c>
    </row>
    <row r="4207" spans="8:9" ht="12.5">
      <c r="H4207" s="958">
        <v>12405</v>
      </c>
      <c r="I4207" s="950" t="s">
        <v>1568</v>
      </c>
    </row>
    <row r="4208" spans="8:9" ht="12.5">
      <c r="H4208" s="958">
        <v>12406</v>
      </c>
      <c r="I4208" s="950" t="s">
        <v>1568</v>
      </c>
    </row>
    <row r="4209" spans="8:9" ht="12.5">
      <c r="H4209" s="958">
        <v>12407</v>
      </c>
      <c r="I4209" s="950" t="s">
        <v>1568</v>
      </c>
    </row>
    <row r="4210" spans="8:9" ht="12.5">
      <c r="H4210" s="958">
        <v>12409</v>
      </c>
      <c r="I4210" s="950" t="s">
        <v>1568</v>
      </c>
    </row>
    <row r="4211" spans="8:9" ht="12.5">
      <c r="H4211" s="958">
        <v>12410</v>
      </c>
      <c r="I4211" s="950" t="s">
        <v>1568</v>
      </c>
    </row>
    <row r="4212" spans="8:9" ht="12.5">
      <c r="H4212" s="958">
        <v>12411</v>
      </c>
      <c r="I4212" s="950" t="s">
        <v>1568</v>
      </c>
    </row>
    <row r="4213" spans="8:9" ht="12.5">
      <c r="H4213" s="958">
        <v>12412</v>
      </c>
      <c r="I4213" s="950" t="s">
        <v>1568</v>
      </c>
    </row>
    <row r="4214" spans="8:9" ht="12.5">
      <c r="H4214" s="958">
        <v>12413</v>
      </c>
      <c r="I4214" s="950" t="s">
        <v>1568</v>
      </c>
    </row>
    <row r="4215" spans="8:9" ht="12.5">
      <c r="H4215" s="958">
        <v>12414</v>
      </c>
      <c r="I4215" s="950" t="s">
        <v>1568</v>
      </c>
    </row>
    <row r="4216" spans="8:9" ht="12.5">
      <c r="H4216" s="958">
        <v>12416</v>
      </c>
      <c r="I4216" s="950" t="s">
        <v>1568</v>
      </c>
    </row>
    <row r="4217" spans="8:9" ht="12.5">
      <c r="H4217" s="958">
        <v>12417</v>
      </c>
      <c r="I4217" s="950" t="s">
        <v>1568</v>
      </c>
    </row>
    <row r="4218" spans="8:9" ht="12.5">
      <c r="H4218" s="958">
        <v>12418</v>
      </c>
      <c r="I4218" s="950" t="s">
        <v>1568</v>
      </c>
    </row>
    <row r="4219" spans="8:9" ht="12.5">
      <c r="H4219" s="958">
        <v>12419</v>
      </c>
      <c r="I4219" s="950" t="s">
        <v>1568</v>
      </c>
    </row>
    <row r="4220" spans="8:9" ht="12.5">
      <c r="H4220" s="958">
        <v>12420</v>
      </c>
      <c r="I4220" s="950" t="s">
        <v>1568</v>
      </c>
    </row>
    <row r="4221" spans="8:9" ht="12.5">
      <c r="H4221" s="958">
        <v>12421</v>
      </c>
      <c r="I4221" s="950" t="s">
        <v>1568</v>
      </c>
    </row>
    <row r="4222" spans="8:9" ht="12.5">
      <c r="H4222" s="958">
        <v>12422</v>
      </c>
      <c r="I4222" s="950" t="s">
        <v>1568</v>
      </c>
    </row>
    <row r="4223" spans="8:9" ht="12.5">
      <c r="H4223" s="958">
        <v>12423</v>
      </c>
      <c r="I4223" s="950" t="s">
        <v>1568</v>
      </c>
    </row>
    <row r="4224" spans="8:9" ht="12.5">
      <c r="H4224" s="958">
        <v>12424</v>
      </c>
      <c r="I4224" s="950" t="s">
        <v>1568</v>
      </c>
    </row>
    <row r="4225" spans="8:9" ht="12.5">
      <c r="H4225" s="958">
        <v>12427</v>
      </c>
      <c r="I4225" s="950" t="s">
        <v>1568</v>
      </c>
    </row>
    <row r="4226" spans="8:9" ht="12.5">
      <c r="H4226" s="958">
        <v>12428</v>
      </c>
      <c r="I4226" s="950" t="s">
        <v>1568</v>
      </c>
    </row>
    <row r="4227" spans="8:9" ht="12.5">
      <c r="H4227" s="958">
        <v>12429</v>
      </c>
      <c r="I4227" s="950" t="s">
        <v>1568</v>
      </c>
    </row>
    <row r="4228" spans="8:9" ht="12.5">
      <c r="H4228" s="958">
        <v>12430</v>
      </c>
      <c r="I4228" s="950" t="s">
        <v>1568</v>
      </c>
    </row>
    <row r="4229" spans="8:9" ht="12.5">
      <c r="H4229" s="958">
        <v>12431</v>
      </c>
      <c r="I4229" s="950" t="s">
        <v>1568</v>
      </c>
    </row>
    <row r="4230" spans="8:9" ht="12.5">
      <c r="H4230" s="958">
        <v>12432</v>
      </c>
      <c r="I4230" s="950" t="s">
        <v>1568</v>
      </c>
    </row>
    <row r="4231" spans="8:9" ht="12.5">
      <c r="H4231" s="958">
        <v>12433</v>
      </c>
      <c r="I4231" s="950" t="s">
        <v>1568</v>
      </c>
    </row>
    <row r="4232" spans="8:9" ht="12.5">
      <c r="H4232" s="958">
        <v>12434</v>
      </c>
      <c r="I4232" s="950" t="s">
        <v>1568</v>
      </c>
    </row>
    <row r="4233" spans="8:9" ht="12.5">
      <c r="H4233" s="958">
        <v>12435</v>
      </c>
      <c r="I4233" s="950" t="s">
        <v>1568</v>
      </c>
    </row>
    <row r="4234" spans="8:9" ht="12.5">
      <c r="H4234" s="958">
        <v>12436</v>
      </c>
      <c r="I4234" s="950" t="s">
        <v>1568</v>
      </c>
    </row>
    <row r="4235" spans="8:9" ht="12.5">
      <c r="H4235" s="958">
        <v>12438</v>
      </c>
      <c r="I4235" s="950" t="s">
        <v>1568</v>
      </c>
    </row>
    <row r="4236" spans="8:9" ht="12.5">
      <c r="H4236" s="958">
        <v>12439</v>
      </c>
      <c r="I4236" s="950" t="s">
        <v>1568</v>
      </c>
    </row>
    <row r="4237" spans="8:9" ht="12.5">
      <c r="H4237" s="958">
        <v>12440</v>
      </c>
      <c r="I4237" s="950" t="s">
        <v>1568</v>
      </c>
    </row>
    <row r="4238" spans="8:9" ht="12.5">
      <c r="H4238" s="958">
        <v>12441</v>
      </c>
      <c r="I4238" s="950" t="s">
        <v>1568</v>
      </c>
    </row>
    <row r="4239" spans="8:9" ht="12.5">
      <c r="H4239" s="958">
        <v>12442</v>
      </c>
      <c r="I4239" s="950" t="s">
        <v>1568</v>
      </c>
    </row>
    <row r="4240" spans="8:9" ht="12.5">
      <c r="H4240" s="958">
        <v>12443</v>
      </c>
      <c r="I4240" s="950" t="s">
        <v>1568</v>
      </c>
    </row>
    <row r="4241" spans="8:9" ht="12.5">
      <c r="H4241" s="958">
        <v>12444</v>
      </c>
      <c r="I4241" s="950" t="s">
        <v>1568</v>
      </c>
    </row>
    <row r="4242" spans="8:9" ht="12.5">
      <c r="H4242" s="958">
        <v>12446</v>
      </c>
      <c r="I4242" s="950" t="s">
        <v>1568</v>
      </c>
    </row>
    <row r="4243" spans="8:9" ht="12.5">
      <c r="H4243" s="958">
        <v>12448</v>
      </c>
      <c r="I4243" s="950" t="s">
        <v>1568</v>
      </c>
    </row>
    <row r="4244" spans="8:9" ht="12.5">
      <c r="H4244" s="958">
        <v>12449</v>
      </c>
      <c r="I4244" s="950" t="s">
        <v>1568</v>
      </c>
    </row>
    <row r="4245" spans="8:9" ht="12.5">
      <c r="H4245" s="958">
        <v>12450</v>
      </c>
      <c r="I4245" s="950" t="s">
        <v>1568</v>
      </c>
    </row>
    <row r="4246" spans="8:9" ht="12.5">
      <c r="H4246" s="958">
        <v>12451</v>
      </c>
      <c r="I4246" s="950" t="s">
        <v>1568</v>
      </c>
    </row>
    <row r="4247" spans="8:9" ht="12.5">
      <c r="H4247" s="958">
        <v>12452</v>
      </c>
      <c r="I4247" s="950" t="s">
        <v>1568</v>
      </c>
    </row>
    <row r="4248" spans="8:9" ht="12.5">
      <c r="H4248" s="958">
        <v>12453</v>
      </c>
      <c r="I4248" s="950" t="s">
        <v>1568</v>
      </c>
    </row>
    <row r="4249" spans="8:9" ht="12.5">
      <c r="H4249" s="958">
        <v>12454</v>
      </c>
      <c r="I4249" s="950" t="s">
        <v>1568</v>
      </c>
    </row>
    <row r="4250" spans="8:9" ht="12.5">
      <c r="H4250" s="958">
        <v>12455</v>
      </c>
      <c r="I4250" s="950" t="s">
        <v>1568</v>
      </c>
    </row>
    <row r="4251" spans="8:9" ht="12.5">
      <c r="H4251" s="958">
        <v>12456</v>
      </c>
      <c r="I4251" s="950" t="s">
        <v>1568</v>
      </c>
    </row>
    <row r="4252" spans="8:9" ht="12.5">
      <c r="H4252" s="958">
        <v>12457</v>
      </c>
      <c r="I4252" s="950" t="s">
        <v>1568</v>
      </c>
    </row>
    <row r="4253" spans="8:9" ht="12.5">
      <c r="H4253" s="958">
        <v>12458</v>
      </c>
      <c r="I4253" s="950" t="s">
        <v>1568</v>
      </c>
    </row>
    <row r="4254" spans="8:9" ht="12.5">
      <c r="H4254" s="958">
        <v>12459</v>
      </c>
      <c r="I4254" s="950" t="s">
        <v>1568</v>
      </c>
    </row>
    <row r="4255" spans="8:9" ht="12.5">
      <c r="H4255" s="958">
        <v>12460</v>
      </c>
      <c r="I4255" s="950" t="s">
        <v>1568</v>
      </c>
    </row>
    <row r="4256" spans="8:9" ht="12.5">
      <c r="H4256" s="958">
        <v>12461</v>
      </c>
      <c r="I4256" s="950" t="s">
        <v>1568</v>
      </c>
    </row>
    <row r="4257" spans="8:9" ht="12.5">
      <c r="H4257" s="958">
        <v>12463</v>
      </c>
      <c r="I4257" s="950" t="s">
        <v>1568</v>
      </c>
    </row>
    <row r="4258" spans="8:9" ht="12.5">
      <c r="H4258" s="958">
        <v>12464</v>
      </c>
      <c r="I4258" s="950" t="s">
        <v>1568</v>
      </c>
    </row>
    <row r="4259" spans="8:9" ht="12.5">
      <c r="H4259" s="958">
        <v>12465</v>
      </c>
      <c r="I4259" s="950" t="s">
        <v>1568</v>
      </c>
    </row>
    <row r="4260" spans="8:9" ht="12.5">
      <c r="H4260" s="958">
        <v>12466</v>
      </c>
      <c r="I4260" s="950" t="s">
        <v>1568</v>
      </c>
    </row>
    <row r="4261" spans="8:9" ht="12.5">
      <c r="H4261" s="958">
        <v>12468</v>
      </c>
      <c r="I4261" s="950" t="s">
        <v>1568</v>
      </c>
    </row>
    <row r="4262" spans="8:9" ht="12.5">
      <c r="H4262" s="958">
        <v>12469</v>
      </c>
      <c r="I4262" s="950" t="s">
        <v>1568</v>
      </c>
    </row>
    <row r="4263" spans="8:9" ht="12.5">
      <c r="H4263" s="958">
        <v>12470</v>
      </c>
      <c r="I4263" s="950" t="s">
        <v>1568</v>
      </c>
    </row>
    <row r="4264" spans="8:9" ht="12.5">
      <c r="H4264" s="958">
        <v>12471</v>
      </c>
      <c r="I4264" s="950" t="s">
        <v>1568</v>
      </c>
    </row>
    <row r="4265" spans="8:9" ht="12.5">
      <c r="H4265" s="958">
        <v>12472</v>
      </c>
      <c r="I4265" s="950" t="s">
        <v>1568</v>
      </c>
    </row>
    <row r="4266" spans="8:9" ht="12.5">
      <c r="H4266" s="958">
        <v>12473</v>
      </c>
      <c r="I4266" s="950" t="s">
        <v>1568</v>
      </c>
    </row>
    <row r="4267" spans="8:9" ht="12.5">
      <c r="H4267" s="958">
        <v>12474</v>
      </c>
      <c r="I4267" s="950" t="s">
        <v>1568</v>
      </c>
    </row>
    <row r="4268" spans="8:9" ht="12.5">
      <c r="H4268" s="958">
        <v>12475</v>
      </c>
      <c r="I4268" s="950" t="s">
        <v>1568</v>
      </c>
    </row>
    <row r="4269" spans="8:9" ht="12.5">
      <c r="H4269" s="958">
        <v>12477</v>
      </c>
      <c r="I4269" s="950" t="s">
        <v>1568</v>
      </c>
    </row>
    <row r="4270" spans="8:9" ht="12.5">
      <c r="H4270" s="958">
        <v>12480</v>
      </c>
      <c r="I4270" s="950" t="s">
        <v>1568</v>
      </c>
    </row>
    <row r="4271" spans="8:9" ht="12.5">
      <c r="H4271" s="958">
        <v>12481</v>
      </c>
      <c r="I4271" s="950" t="s">
        <v>1568</v>
      </c>
    </row>
    <row r="4272" spans="8:9" ht="12.5">
      <c r="H4272" s="958">
        <v>12482</v>
      </c>
      <c r="I4272" s="950" t="s">
        <v>1568</v>
      </c>
    </row>
    <row r="4273" spans="8:9" ht="12.5">
      <c r="H4273" s="958">
        <v>12483</v>
      </c>
      <c r="I4273" s="950" t="s">
        <v>1568</v>
      </c>
    </row>
    <row r="4274" spans="8:9" ht="12.5">
      <c r="H4274" s="958">
        <v>12484</v>
      </c>
      <c r="I4274" s="950" t="s">
        <v>1568</v>
      </c>
    </row>
    <row r="4275" spans="8:9" ht="12.5">
      <c r="H4275" s="958">
        <v>12485</v>
      </c>
      <c r="I4275" s="950" t="s">
        <v>1568</v>
      </c>
    </row>
    <row r="4276" spans="8:9" ht="12.5">
      <c r="H4276" s="958">
        <v>12486</v>
      </c>
      <c r="I4276" s="950" t="s">
        <v>1568</v>
      </c>
    </row>
    <row r="4277" spans="8:9" ht="12.5">
      <c r="H4277" s="958">
        <v>12487</v>
      </c>
      <c r="I4277" s="950" t="s">
        <v>1568</v>
      </c>
    </row>
    <row r="4278" spans="8:9" ht="12.5">
      <c r="H4278" s="958">
        <v>12489</v>
      </c>
      <c r="I4278" s="950" t="s">
        <v>1568</v>
      </c>
    </row>
    <row r="4279" spans="8:9" ht="12.5">
      <c r="H4279" s="958">
        <v>12490</v>
      </c>
      <c r="I4279" s="950" t="s">
        <v>1568</v>
      </c>
    </row>
    <row r="4280" spans="8:9" ht="12.5">
      <c r="H4280" s="958">
        <v>12491</v>
      </c>
      <c r="I4280" s="950" t="s">
        <v>1568</v>
      </c>
    </row>
    <row r="4281" spans="8:9" ht="12.5">
      <c r="H4281" s="958">
        <v>12492</v>
      </c>
      <c r="I4281" s="950" t="s">
        <v>1568</v>
      </c>
    </row>
    <row r="4282" spans="8:9" ht="12.5">
      <c r="H4282" s="958">
        <v>12493</v>
      </c>
      <c r="I4282" s="950" t="s">
        <v>1568</v>
      </c>
    </row>
    <row r="4283" spans="8:9" ht="12.5">
      <c r="H4283" s="958">
        <v>12494</v>
      </c>
      <c r="I4283" s="950" t="s">
        <v>1568</v>
      </c>
    </row>
    <row r="4284" spans="8:9" ht="12.5">
      <c r="H4284" s="958">
        <v>12495</v>
      </c>
      <c r="I4284" s="950" t="s">
        <v>1568</v>
      </c>
    </row>
    <row r="4285" spans="8:9" ht="12.5">
      <c r="H4285" s="958">
        <v>12496</v>
      </c>
      <c r="I4285" s="950" t="s">
        <v>1568</v>
      </c>
    </row>
    <row r="4286" spans="8:9" ht="12.5">
      <c r="H4286" s="958">
        <v>12498</v>
      </c>
      <c r="I4286" s="950" t="s">
        <v>1568</v>
      </c>
    </row>
    <row r="4287" spans="8:9" ht="12.5">
      <c r="H4287" s="958">
        <v>12501</v>
      </c>
      <c r="I4287" s="950" t="s">
        <v>1568</v>
      </c>
    </row>
    <row r="4288" spans="8:9" ht="12.5">
      <c r="H4288" s="958">
        <v>12502</v>
      </c>
      <c r="I4288" s="950" t="s">
        <v>1568</v>
      </c>
    </row>
    <row r="4289" spans="8:9" ht="12.5">
      <c r="H4289" s="958">
        <v>12503</v>
      </c>
      <c r="I4289" s="950" t="s">
        <v>1568</v>
      </c>
    </row>
    <row r="4290" spans="8:9" ht="12.5">
      <c r="H4290" s="958">
        <v>12504</v>
      </c>
      <c r="I4290" s="950" t="s">
        <v>1568</v>
      </c>
    </row>
    <row r="4291" spans="8:9" ht="12.5">
      <c r="H4291" s="958">
        <v>12506</v>
      </c>
      <c r="I4291" s="950" t="s">
        <v>1568</v>
      </c>
    </row>
    <row r="4292" spans="8:9" ht="12.5">
      <c r="H4292" s="958">
        <v>12507</v>
      </c>
      <c r="I4292" s="950" t="s">
        <v>1568</v>
      </c>
    </row>
    <row r="4293" spans="8:9" ht="12.5">
      <c r="H4293" s="958">
        <v>12508</v>
      </c>
      <c r="I4293" s="950" t="s">
        <v>1568</v>
      </c>
    </row>
    <row r="4294" spans="8:9" ht="12.5">
      <c r="H4294" s="958">
        <v>12510</v>
      </c>
      <c r="I4294" s="950" t="s">
        <v>1568</v>
      </c>
    </row>
    <row r="4295" spans="8:9" ht="12.5">
      <c r="H4295" s="958">
        <v>12511</v>
      </c>
      <c r="I4295" s="950" t="s">
        <v>1568</v>
      </c>
    </row>
    <row r="4296" spans="8:9" ht="12.5">
      <c r="H4296" s="958">
        <v>12512</v>
      </c>
      <c r="I4296" s="950" t="s">
        <v>1568</v>
      </c>
    </row>
    <row r="4297" spans="8:9" ht="12.5">
      <c r="H4297" s="958">
        <v>12513</v>
      </c>
      <c r="I4297" s="950" t="s">
        <v>1568</v>
      </c>
    </row>
    <row r="4298" spans="8:9" ht="12.5">
      <c r="H4298" s="958">
        <v>12514</v>
      </c>
      <c r="I4298" s="950" t="s">
        <v>1568</v>
      </c>
    </row>
    <row r="4299" spans="8:9" ht="12.5">
      <c r="H4299" s="958">
        <v>12515</v>
      </c>
      <c r="I4299" s="950" t="s">
        <v>1568</v>
      </c>
    </row>
    <row r="4300" spans="8:9" ht="12.5">
      <c r="H4300" s="958">
        <v>12516</v>
      </c>
      <c r="I4300" s="950" t="s">
        <v>1568</v>
      </c>
    </row>
    <row r="4301" spans="8:9" ht="12.5">
      <c r="H4301" s="958">
        <v>12517</v>
      </c>
      <c r="I4301" s="950" t="s">
        <v>1568</v>
      </c>
    </row>
    <row r="4302" spans="8:9" ht="12.5">
      <c r="H4302" s="958">
        <v>12518</v>
      </c>
      <c r="I4302" s="950" t="s">
        <v>1568</v>
      </c>
    </row>
    <row r="4303" spans="8:9" ht="12.5">
      <c r="H4303" s="958">
        <v>12520</v>
      </c>
      <c r="I4303" s="950" t="s">
        <v>1568</v>
      </c>
    </row>
    <row r="4304" spans="8:9" ht="12.5">
      <c r="H4304" s="958">
        <v>12521</v>
      </c>
      <c r="I4304" s="950" t="s">
        <v>1568</v>
      </c>
    </row>
    <row r="4305" spans="8:9" ht="12.5">
      <c r="H4305" s="958">
        <v>12522</v>
      </c>
      <c r="I4305" s="950" t="s">
        <v>1568</v>
      </c>
    </row>
    <row r="4306" spans="8:9" ht="12.5">
      <c r="H4306" s="958">
        <v>12523</v>
      </c>
      <c r="I4306" s="950" t="s">
        <v>1568</v>
      </c>
    </row>
    <row r="4307" spans="8:9" ht="12.5">
      <c r="H4307" s="958">
        <v>12524</v>
      </c>
      <c r="I4307" s="950" t="s">
        <v>1568</v>
      </c>
    </row>
    <row r="4308" spans="8:9" ht="12.5">
      <c r="H4308" s="958">
        <v>12525</v>
      </c>
      <c r="I4308" s="950" t="s">
        <v>1568</v>
      </c>
    </row>
    <row r="4309" spans="8:9" ht="12.5">
      <c r="H4309" s="958">
        <v>12526</v>
      </c>
      <c r="I4309" s="950" t="s">
        <v>1568</v>
      </c>
    </row>
    <row r="4310" spans="8:9" ht="12.5">
      <c r="H4310" s="958">
        <v>12527</v>
      </c>
      <c r="I4310" s="950" t="s">
        <v>1568</v>
      </c>
    </row>
    <row r="4311" spans="8:9" ht="12.5">
      <c r="H4311" s="958">
        <v>12528</v>
      </c>
      <c r="I4311" s="950" t="s">
        <v>1568</v>
      </c>
    </row>
    <row r="4312" spans="8:9" ht="12.5">
      <c r="H4312" s="958">
        <v>12529</v>
      </c>
      <c r="I4312" s="950" t="s">
        <v>1568</v>
      </c>
    </row>
    <row r="4313" spans="8:9" ht="12.5">
      <c r="H4313" s="958">
        <v>12530</v>
      </c>
      <c r="I4313" s="950" t="s">
        <v>1568</v>
      </c>
    </row>
    <row r="4314" spans="8:9" ht="12.5">
      <c r="H4314" s="958">
        <v>12531</v>
      </c>
      <c r="I4314" s="950" t="s">
        <v>1568</v>
      </c>
    </row>
    <row r="4315" spans="8:9" ht="12.5">
      <c r="H4315" s="958">
        <v>12533</v>
      </c>
      <c r="I4315" s="950" t="s">
        <v>1568</v>
      </c>
    </row>
    <row r="4316" spans="8:9" ht="12.5">
      <c r="H4316" s="958">
        <v>12534</v>
      </c>
      <c r="I4316" s="950" t="s">
        <v>1568</v>
      </c>
    </row>
    <row r="4317" spans="8:9" ht="12.5">
      <c r="H4317" s="958">
        <v>12537</v>
      </c>
      <c r="I4317" s="950" t="s">
        <v>1568</v>
      </c>
    </row>
    <row r="4318" spans="8:9" ht="12.5">
      <c r="H4318" s="958">
        <v>12538</v>
      </c>
      <c r="I4318" s="950" t="s">
        <v>1568</v>
      </c>
    </row>
    <row r="4319" spans="8:9" ht="12.5">
      <c r="H4319" s="958">
        <v>12540</v>
      </c>
      <c r="I4319" s="950" t="s">
        <v>1568</v>
      </c>
    </row>
    <row r="4320" spans="8:9" ht="12.5">
      <c r="H4320" s="958">
        <v>12541</v>
      </c>
      <c r="I4320" s="950" t="s">
        <v>1568</v>
      </c>
    </row>
    <row r="4321" spans="8:9" ht="12.5">
      <c r="H4321" s="958">
        <v>12542</v>
      </c>
      <c r="I4321" s="950" t="s">
        <v>1568</v>
      </c>
    </row>
    <row r="4322" spans="8:9" ht="12.5">
      <c r="H4322" s="958">
        <v>12543</v>
      </c>
      <c r="I4322" s="950" t="s">
        <v>1568</v>
      </c>
    </row>
    <row r="4323" spans="8:9" ht="12.5">
      <c r="H4323" s="958">
        <v>12544</v>
      </c>
      <c r="I4323" s="950" t="s">
        <v>1568</v>
      </c>
    </row>
    <row r="4324" spans="8:9" ht="12.5">
      <c r="H4324" s="958">
        <v>12545</v>
      </c>
      <c r="I4324" s="950" t="s">
        <v>1568</v>
      </c>
    </row>
    <row r="4325" spans="8:9" ht="12.5">
      <c r="H4325" s="958">
        <v>12546</v>
      </c>
      <c r="I4325" s="950" t="s">
        <v>1568</v>
      </c>
    </row>
    <row r="4326" spans="8:9" ht="12.5">
      <c r="H4326" s="958">
        <v>12547</v>
      </c>
      <c r="I4326" s="950" t="s">
        <v>1568</v>
      </c>
    </row>
    <row r="4327" spans="8:9" ht="12.5">
      <c r="H4327" s="958">
        <v>12548</v>
      </c>
      <c r="I4327" s="950" t="s">
        <v>1568</v>
      </c>
    </row>
    <row r="4328" spans="8:9" ht="12.5">
      <c r="H4328" s="958">
        <v>12549</v>
      </c>
      <c r="I4328" s="950" t="s">
        <v>1568</v>
      </c>
    </row>
    <row r="4329" spans="8:9" ht="12.5">
      <c r="H4329" s="958">
        <v>12550</v>
      </c>
      <c r="I4329" s="950" t="s">
        <v>1568</v>
      </c>
    </row>
    <row r="4330" spans="8:9" ht="12.5">
      <c r="H4330" s="958">
        <v>12551</v>
      </c>
      <c r="I4330" s="950" t="s">
        <v>1568</v>
      </c>
    </row>
    <row r="4331" spans="8:9" ht="12.5">
      <c r="H4331" s="958">
        <v>12552</v>
      </c>
      <c r="I4331" s="950" t="s">
        <v>1568</v>
      </c>
    </row>
    <row r="4332" spans="8:9" ht="12.5">
      <c r="H4332" s="958">
        <v>12553</v>
      </c>
      <c r="I4332" s="950" t="s">
        <v>1568</v>
      </c>
    </row>
    <row r="4333" spans="8:9" ht="12.5">
      <c r="H4333" s="958">
        <v>12555</v>
      </c>
      <c r="I4333" s="950" t="s">
        <v>1568</v>
      </c>
    </row>
    <row r="4334" spans="8:9" ht="12.5">
      <c r="H4334" s="958">
        <v>12561</v>
      </c>
      <c r="I4334" s="950" t="s">
        <v>1568</v>
      </c>
    </row>
    <row r="4335" spans="8:9" ht="12.5">
      <c r="H4335" s="958">
        <v>12563</v>
      </c>
      <c r="I4335" s="950" t="s">
        <v>1568</v>
      </c>
    </row>
    <row r="4336" spans="8:9" ht="12.5">
      <c r="H4336" s="958">
        <v>12564</v>
      </c>
      <c r="I4336" s="950" t="s">
        <v>1568</v>
      </c>
    </row>
    <row r="4337" spans="8:9" ht="12.5">
      <c r="H4337" s="958">
        <v>12565</v>
      </c>
      <c r="I4337" s="950" t="s">
        <v>1568</v>
      </c>
    </row>
    <row r="4338" spans="8:9" ht="12.5">
      <c r="H4338" s="958">
        <v>12566</v>
      </c>
      <c r="I4338" s="950" t="s">
        <v>1568</v>
      </c>
    </row>
    <row r="4339" spans="8:9" ht="12.5">
      <c r="H4339" s="958">
        <v>12567</v>
      </c>
      <c r="I4339" s="950" t="s">
        <v>1568</v>
      </c>
    </row>
    <row r="4340" spans="8:9" ht="12.5">
      <c r="H4340" s="958">
        <v>12568</v>
      </c>
      <c r="I4340" s="950" t="s">
        <v>1568</v>
      </c>
    </row>
    <row r="4341" spans="8:9" ht="12.5">
      <c r="H4341" s="958">
        <v>12569</v>
      </c>
      <c r="I4341" s="950" t="s">
        <v>1568</v>
      </c>
    </row>
    <row r="4342" spans="8:9" ht="12.5">
      <c r="H4342" s="958">
        <v>12570</v>
      </c>
      <c r="I4342" s="950" t="s">
        <v>1568</v>
      </c>
    </row>
    <row r="4343" spans="8:9" ht="12.5">
      <c r="H4343" s="958">
        <v>12571</v>
      </c>
      <c r="I4343" s="950" t="s">
        <v>1568</v>
      </c>
    </row>
    <row r="4344" spans="8:9" ht="12.5">
      <c r="H4344" s="958">
        <v>12572</v>
      </c>
      <c r="I4344" s="950" t="s">
        <v>1568</v>
      </c>
    </row>
    <row r="4345" spans="8:9" ht="12.5">
      <c r="H4345" s="958">
        <v>12574</v>
      </c>
      <c r="I4345" s="950" t="s">
        <v>1568</v>
      </c>
    </row>
    <row r="4346" spans="8:9" ht="12.5">
      <c r="H4346" s="958">
        <v>12575</v>
      </c>
      <c r="I4346" s="950" t="s">
        <v>1568</v>
      </c>
    </row>
    <row r="4347" spans="8:9" ht="12.5">
      <c r="H4347" s="958">
        <v>12577</v>
      </c>
      <c r="I4347" s="950" t="s">
        <v>1568</v>
      </c>
    </row>
    <row r="4348" spans="8:9" ht="12.5">
      <c r="H4348" s="958">
        <v>12578</v>
      </c>
      <c r="I4348" s="950" t="s">
        <v>1568</v>
      </c>
    </row>
    <row r="4349" spans="8:9" ht="12.5">
      <c r="H4349" s="958">
        <v>12580</v>
      </c>
      <c r="I4349" s="950" t="s">
        <v>1568</v>
      </c>
    </row>
    <row r="4350" spans="8:9" ht="12.5">
      <c r="H4350" s="958">
        <v>12581</v>
      </c>
      <c r="I4350" s="950" t="s">
        <v>1568</v>
      </c>
    </row>
    <row r="4351" spans="8:9" ht="12.5">
      <c r="H4351" s="958">
        <v>12582</v>
      </c>
      <c r="I4351" s="950" t="s">
        <v>1568</v>
      </c>
    </row>
    <row r="4352" spans="8:9" ht="12.5">
      <c r="H4352" s="958">
        <v>12583</v>
      </c>
      <c r="I4352" s="950" t="s">
        <v>1568</v>
      </c>
    </row>
    <row r="4353" spans="8:9" ht="12.5">
      <c r="H4353" s="958">
        <v>12584</v>
      </c>
      <c r="I4353" s="950" t="s">
        <v>1568</v>
      </c>
    </row>
    <row r="4354" spans="8:9" ht="12.5">
      <c r="H4354" s="958">
        <v>12585</v>
      </c>
      <c r="I4354" s="950" t="s">
        <v>1568</v>
      </c>
    </row>
    <row r="4355" spans="8:9" ht="12.5">
      <c r="H4355" s="958">
        <v>12586</v>
      </c>
      <c r="I4355" s="950" t="s">
        <v>1568</v>
      </c>
    </row>
    <row r="4356" spans="8:9" ht="12.5">
      <c r="H4356" s="958">
        <v>12588</v>
      </c>
      <c r="I4356" s="950" t="s">
        <v>1568</v>
      </c>
    </row>
    <row r="4357" spans="8:9" ht="12.5">
      <c r="H4357" s="958">
        <v>12589</v>
      </c>
      <c r="I4357" s="950" t="s">
        <v>1568</v>
      </c>
    </row>
    <row r="4358" spans="8:9" ht="12.5">
      <c r="H4358" s="958">
        <v>12590</v>
      </c>
      <c r="I4358" s="950" t="s">
        <v>1568</v>
      </c>
    </row>
    <row r="4359" spans="8:9" ht="12.5">
      <c r="H4359" s="958">
        <v>12592</v>
      </c>
      <c r="I4359" s="950" t="s">
        <v>1568</v>
      </c>
    </row>
    <row r="4360" spans="8:9" ht="12.5">
      <c r="H4360" s="958">
        <v>12594</v>
      </c>
      <c r="I4360" s="950" t="s">
        <v>1568</v>
      </c>
    </row>
    <row r="4361" spans="8:9" ht="12.5">
      <c r="H4361" s="958">
        <v>12601</v>
      </c>
      <c r="I4361" s="950" t="s">
        <v>1568</v>
      </c>
    </row>
    <row r="4362" spans="8:9" ht="12.5">
      <c r="H4362" s="958">
        <v>12602</v>
      </c>
      <c r="I4362" s="950" t="s">
        <v>1568</v>
      </c>
    </row>
    <row r="4363" spans="8:9" ht="12.5">
      <c r="H4363" s="958">
        <v>12603</v>
      </c>
      <c r="I4363" s="950" t="s">
        <v>1568</v>
      </c>
    </row>
    <row r="4364" spans="8:9" ht="12.5">
      <c r="H4364" s="958">
        <v>12604</v>
      </c>
      <c r="I4364" s="950" t="s">
        <v>1568</v>
      </c>
    </row>
    <row r="4365" spans="8:9" ht="12.5">
      <c r="H4365" s="958">
        <v>12701</v>
      </c>
      <c r="I4365" s="950" t="s">
        <v>1568</v>
      </c>
    </row>
    <row r="4366" spans="8:9" ht="12.5">
      <c r="H4366" s="958">
        <v>12719</v>
      </c>
      <c r="I4366" s="950" t="s">
        <v>1568</v>
      </c>
    </row>
    <row r="4367" spans="8:9" ht="12.5">
      <c r="H4367" s="958">
        <v>12720</v>
      </c>
      <c r="I4367" s="950" t="s">
        <v>1568</v>
      </c>
    </row>
    <row r="4368" spans="8:9" ht="12.5">
      <c r="H4368" s="958">
        <v>12721</v>
      </c>
      <c r="I4368" s="950" t="s">
        <v>1568</v>
      </c>
    </row>
    <row r="4369" spans="8:9" ht="12.5">
      <c r="H4369" s="958">
        <v>12722</v>
      </c>
      <c r="I4369" s="950" t="s">
        <v>1568</v>
      </c>
    </row>
    <row r="4370" spans="8:9" ht="12.5">
      <c r="H4370" s="958">
        <v>12723</v>
      </c>
      <c r="I4370" s="950" t="s">
        <v>1568</v>
      </c>
    </row>
    <row r="4371" spans="8:9" ht="12.5">
      <c r="H4371" s="958">
        <v>12724</v>
      </c>
      <c r="I4371" s="950" t="s">
        <v>1568</v>
      </c>
    </row>
    <row r="4372" spans="8:9" ht="12.5">
      <c r="H4372" s="958">
        <v>12725</v>
      </c>
      <c r="I4372" s="950" t="s">
        <v>1568</v>
      </c>
    </row>
    <row r="4373" spans="8:9" ht="12.5">
      <c r="H4373" s="958">
        <v>12726</v>
      </c>
      <c r="I4373" s="950" t="s">
        <v>1568</v>
      </c>
    </row>
    <row r="4374" spans="8:9" ht="12.5">
      <c r="H4374" s="958">
        <v>12727</v>
      </c>
      <c r="I4374" s="950" t="s">
        <v>1568</v>
      </c>
    </row>
    <row r="4375" spans="8:9" ht="12.5">
      <c r="H4375" s="958">
        <v>12729</v>
      </c>
      <c r="I4375" s="950" t="s">
        <v>1568</v>
      </c>
    </row>
    <row r="4376" spans="8:9" ht="12.5">
      <c r="H4376" s="958">
        <v>12732</v>
      </c>
      <c r="I4376" s="950" t="s">
        <v>1568</v>
      </c>
    </row>
    <row r="4377" spans="8:9" ht="12.5">
      <c r="H4377" s="958">
        <v>12733</v>
      </c>
      <c r="I4377" s="950" t="s">
        <v>1568</v>
      </c>
    </row>
    <row r="4378" spans="8:9" ht="12.5">
      <c r="H4378" s="958">
        <v>12734</v>
      </c>
      <c r="I4378" s="950" t="s">
        <v>1568</v>
      </c>
    </row>
    <row r="4379" spans="8:9" ht="12.5">
      <c r="H4379" s="958">
        <v>12736</v>
      </c>
      <c r="I4379" s="950" t="s">
        <v>1568</v>
      </c>
    </row>
    <row r="4380" spans="8:9" ht="12.5">
      <c r="H4380" s="958">
        <v>12737</v>
      </c>
      <c r="I4380" s="950" t="s">
        <v>1568</v>
      </c>
    </row>
    <row r="4381" spans="8:9" ht="12.5">
      <c r="H4381" s="958">
        <v>12738</v>
      </c>
      <c r="I4381" s="950" t="s">
        <v>1568</v>
      </c>
    </row>
    <row r="4382" spans="8:9" ht="12.5">
      <c r="H4382" s="958">
        <v>12740</v>
      </c>
      <c r="I4382" s="950" t="s">
        <v>1568</v>
      </c>
    </row>
    <row r="4383" spans="8:9" ht="12.5">
      <c r="H4383" s="958">
        <v>12741</v>
      </c>
      <c r="I4383" s="950" t="s">
        <v>1568</v>
      </c>
    </row>
    <row r="4384" spans="8:9" ht="12.5">
      <c r="H4384" s="958">
        <v>12742</v>
      </c>
      <c r="I4384" s="950" t="s">
        <v>1568</v>
      </c>
    </row>
    <row r="4385" spans="8:9" ht="12.5">
      <c r="H4385" s="958">
        <v>12743</v>
      </c>
      <c r="I4385" s="950" t="s">
        <v>1568</v>
      </c>
    </row>
    <row r="4386" spans="8:9" ht="12.5">
      <c r="H4386" s="958">
        <v>12745</v>
      </c>
      <c r="I4386" s="950" t="s">
        <v>1568</v>
      </c>
    </row>
    <row r="4387" spans="8:9" ht="12.5">
      <c r="H4387" s="958">
        <v>12746</v>
      </c>
      <c r="I4387" s="950" t="s">
        <v>1568</v>
      </c>
    </row>
    <row r="4388" spans="8:9" ht="12.5">
      <c r="H4388" s="958">
        <v>12747</v>
      </c>
      <c r="I4388" s="950" t="s">
        <v>1568</v>
      </c>
    </row>
    <row r="4389" spans="8:9" ht="12.5">
      <c r="H4389" s="958">
        <v>12748</v>
      </c>
      <c r="I4389" s="950" t="s">
        <v>1568</v>
      </c>
    </row>
    <row r="4390" spans="8:9" ht="12.5">
      <c r="H4390" s="958">
        <v>12749</v>
      </c>
      <c r="I4390" s="950" t="s">
        <v>1568</v>
      </c>
    </row>
    <row r="4391" spans="8:9" ht="12.5">
      <c r="H4391" s="958">
        <v>12750</v>
      </c>
      <c r="I4391" s="950" t="s">
        <v>1568</v>
      </c>
    </row>
    <row r="4392" spans="8:9" ht="12.5">
      <c r="H4392" s="958">
        <v>12751</v>
      </c>
      <c r="I4392" s="950" t="s">
        <v>1568</v>
      </c>
    </row>
    <row r="4393" spans="8:9" ht="12.5">
      <c r="H4393" s="958">
        <v>12752</v>
      </c>
      <c r="I4393" s="950" t="s">
        <v>1568</v>
      </c>
    </row>
    <row r="4394" spans="8:9" ht="12.5">
      <c r="H4394" s="958">
        <v>12754</v>
      </c>
      <c r="I4394" s="950" t="s">
        <v>1568</v>
      </c>
    </row>
    <row r="4395" spans="8:9" ht="12.5">
      <c r="H4395" s="958">
        <v>12758</v>
      </c>
      <c r="I4395" s="950" t="s">
        <v>1568</v>
      </c>
    </row>
    <row r="4396" spans="8:9" ht="12.5">
      <c r="H4396" s="958">
        <v>12759</v>
      </c>
      <c r="I4396" s="950" t="s">
        <v>1568</v>
      </c>
    </row>
    <row r="4397" spans="8:9" ht="12.5">
      <c r="H4397" s="958">
        <v>12760</v>
      </c>
      <c r="I4397" s="950" t="s">
        <v>1568</v>
      </c>
    </row>
    <row r="4398" spans="8:9" ht="12.5">
      <c r="H4398" s="958">
        <v>12762</v>
      </c>
      <c r="I4398" s="950" t="s">
        <v>1568</v>
      </c>
    </row>
    <row r="4399" spans="8:9" ht="12.5">
      <c r="H4399" s="958">
        <v>12763</v>
      </c>
      <c r="I4399" s="950" t="s">
        <v>1568</v>
      </c>
    </row>
    <row r="4400" spans="8:9" ht="12.5">
      <c r="H4400" s="958">
        <v>12764</v>
      </c>
      <c r="I4400" s="950" t="s">
        <v>1568</v>
      </c>
    </row>
    <row r="4401" spans="8:9" ht="12.5">
      <c r="H4401" s="958">
        <v>12765</v>
      </c>
      <c r="I4401" s="950" t="s">
        <v>1568</v>
      </c>
    </row>
    <row r="4402" spans="8:9" ht="12.5">
      <c r="H4402" s="958">
        <v>12766</v>
      </c>
      <c r="I4402" s="950" t="s">
        <v>1568</v>
      </c>
    </row>
    <row r="4403" spans="8:9" ht="12.5">
      <c r="H4403" s="958">
        <v>12767</v>
      </c>
      <c r="I4403" s="950" t="s">
        <v>1568</v>
      </c>
    </row>
    <row r="4404" spans="8:9" ht="12.5">
      <c r="H4404" s="958">
        <v>12768</v>
      </c>
      <c r="I4404" s="950" t="s">
        <v>1568</v>
      </c>
    </row>
    <row r="4405" spans="8:9" ht="12.5">
      <c r="H4405" s="958">
        <v>12769</v>
      </c>
      <c r="I4405" s="950" t="s">
        <v>1568</v>
      </c>
    </row>
    <row r="4406" spans="8:9" ht="12.5">
      <c r="H4406" s="958">
        <v>12770</v>
      </c>
      <c r="I4406" s="950" t="s">
        <v>1568</v>
      </c>
    </row>
    <row r="4407" spans="8:9" ht="12.5">
      <c r="H4407" s="958">
        <v>12771</v>
      </c>
      <c r="I4407" s="950" t="s">
        <v>1568</v>
      </c>
    </row>
    <row r="4408" spans="8:9" ht="12.5">
      <c r="H4408" s="958">
        <v>12775</v>
      </c>
      <c r="I4408" s="950" t="s">
        <v>1568</v>
      </c>
    </row>
    <row r="4409" spans="8:9" ht="12.5">
      <c r="H4409" s="958">
        <v>12776</v>
      </c>
      <c r="I4409" s="950" t="s">
        <v>1568</v>
      </c>
    </row>
    <row r="4410" spans="8:9" ht="12.5">
      <c r="H4410" s="958">
        <v>12777</v>
      </c>
      <c r="I4410" s="950" t="s">
        <v>1568</v>
      </c>
    </row>
    <row r="4411" spans="8:9" ht="12.5">
      <c r="H4411" s="958">
        <v>12778</v>
      </c>
      <c r="I4411" s="950" t="s">
        <v>1568</v>
      </c>
    </row>
    <row r="4412" spans="8:9" ht="12.5">
      <c r="H4412" s="958">
        <v>12779</v>
      </c>
      <c r="I4412" s="950" t="s">
        <v>1568</v>
      </c>
    </row>
    <row r="4413" spans="8:9" ht="12.5">
      <c r="H4413" s="958">
        <v>12780</v>
      </c>
      <c r="I4413" s="950" t="s">
        <v>1568</v>
      </c>
    </row>
    <row r="4414" spans="8:9" ht="12.5">
      <c r="H4414" s="958">
        <v>12781</v>
      </c>
      <c r="I4414" s="950" t="s">
        <v>1568</v>
      </c>
    </row>
    <row r="4415" spans="8:9" ht="12.5">
      <c r="H4415" s="958">
        <v>12783</v>
      </c>
      <c r="I4415" s="950" t="s">
        <v>1568</v>
      </c>
    </row>
    <row r="4416" spans="8:9" ht="12.5">
      <c r="H4416" s="958">
        <v>12784</v>
      </c>
      <c r="I4416" s="950" t="s">
        <v>1568</v>
      </c>
    </row>
    <row r="4417" spans="8:9" ht="12.5">
      <c r="H4417" s="958">
        <v>12785</v>
      </c>
      <c r="I4417" s="950" t="s">
        <v>1568</v>
      </c>
    </row>
    <row r="4418" spans="8:9" ht="12.5">
      <c r="H4418" s="958">
        <v>12786</v>
      </c>
      <c r="I4418" s="950" t="s">
        <v>1568</v>
      </c>
    </row>
    <row r="4419" spans="8:9" ht="12.5">
      <c r="H4419" s="958">
        <v>12787</v>
      </c>
      <c r="I4419" s="950" t="s">
        <v>1568</v>
      </c>
    </row>
    <row r="4420" spans="8:9" ht="12.5">
      <c r="H4420" s="958">
        <v>12788</v>
      </c>
      <c r="I4420" s="950" t="s">
        <v>1568</v>
      </c>
    </row>
    <row r="4421" spans="8:9" ht="12.5">
      <c r="H4421" s="958">
        <v>12789</v>
      </c>
      <c r="I4421" s="950" t="s">
        <v>1568</v>
      </c>
    </row>
    <row r="4422" spans="8:9" ht="12.5">
      <c r="H4422" s="958">
        <v>12790</v>
      </c>
      <c r="I4422" s="950" t="s">
        <v>1568</v>
      </c>
    </row>
    <row r="4423" spans="8:9" ht="12.5">
      <c r="H4423" s="958">
        <v>12791</v>
      </c>
      <c r="I4423" s="950" t="s">
        <v>1568</v>
      </c>
    </row>
    <row r="4424" spans="8:9" ht="12.5">
      <c r="H4424" s="958">
        <v>12792</v>
      </c>
      <c r="I4424" s="950" t="s">
        <v>1568</v>
      </c>
    </row>
    <row r="4425" spans="8:9" ht="12.5">
      <c r="H4425" s="958">
        <v>12801</v>
      </c>
      <c r="I4425" s="950" t="s">
        <v>1568</v>
      </c>
    </row>
    <row r="4426" spans="8:9" ht="12.5">
      <c r="H4426" s="958">
        <v>12803</v>
      </c>
      <c r="I4426" s="950" t="s">
        <v>1568</v>
      </c>
    </row>
    <row r="4427" spans="8:9" ht="12.5">
      <c r="H4427" s="958">
        <v>12804</v>
      </c>
      <c r="I4427" s="950" t="s">
        <v>1568</v>
      </c>
    </row>
    <row r="4428" spans="8:9" ht="12.5">
      <c r="H4428" s="958">
        <v>12808</v>
      </c>
      <c r="I4428" s="950" t="s">
        <v>1568</v>
      </c>
    </row>
    <row r="4429" spans="8:9" ht="12.5">
      <c r="H4429" s="958">
        <v>12809</v>
      </c>
      <c r="I4429" s="950" t="s">
        <v>1568</v>
      </c>
    </row>
    <row r="4430" spans="8:9" ht="12.5">
      <c r="H4430" s="958">
        <v>12810</v>
      </c>
      <c r="I4430" s="950" t="s">
        <v>1568</v>
      </c>
    </row>
    <row r="4431" spans="8:9" ht="12.5">
      <c r="H4431" s="958">
        <v>12811</v>
      </c>
      <c r="I4431" s="950" t="s">
        <v>1568</v>
      </c>
    </row>
    <row r="4432" spans="8:9" ht="12.5">
      <c r="H4432" s="958">
        <v>12812</v>
      </c>
      <c r="I4432" s="950" t="s">
        <v>1568</v>
      </c>
    </row>
    <row r="4433" spans="8:9" ht="12.5">
      <c r="H4433" s="958">
        <v>12814</v>
      </c>
      <c r="I4433" s="950" t="s">
        <v>1568</v>
      </c>
    </row>
    <row r="4434" spans="8:9" ht="12.5">
      <c r="H4434" s="958">
        <v>12815</v>
      </c>
      <c r="I4434" s="950" t="s">
        <v>1568</v>
      </c>
    </row>
    <row r="4435" spans="8:9" ht="12.5">
      <c r="H4435" s="958">
        <v>12816</v>
      </c>
      <c r="I4435" s="950" t="s">
        <v>1568</v>
      </c>
    </row>
    <row r="4436" spans="8:9" ht="12.5">
      <c r="H4436" s="958">
        <v>12817</v>
      </c>
      <c r="I4436" s="950" t="s">
        <v>1568</v>
      </c>
    </row>
    <row r="4437" spans="8:9" ht="12.5">
      <c r="H4437" s="958">
        <v>12819</v>
      </c>
      <c r="I4437" s="950" t="s">
        <v>1568</v>
      </c>
    </row>
    <row r="4438" spans="8:9" ht="12.5">
      <c r="H4438" s="958">
        <v>12820</v>
      </c>
      <c r="I4438" s="950" t="s">
        <v>1568</v>
      </c>
    </row>
    <row r="4439" spans="8:9" ht="12.5">
      <c r="H4439" s="958">
        <v>12821</v>
      </c>
      <c r="I4439" s="950" t="s">
        <v>1568</v>
      </c>
    </row>
    <row r="4440" spans="8:9" ht="12.5">
      <c r="H4440" s="958">
        <v>12822</v>
      </c>
      <c r="I4440" s="950" t="s">
        <v>1568</v>
      </c>
    </row>
    <row r="4441" spans="8:9" ht="12.5">
      <c r="H4441" s="958">
        <v>12823</v>
      </c>
      <c r="I4441" s="950" t="s">
        <v>1568</v>
      </c>
    </row>
    <row r="4442" spans="8:9" ht="12.5">
      <c r="H4442" s="958">
        <v>12824</v>
      </c>
      <c r="I4442" s="950" t="s">
        <v>1568</v>
      </c>
    </row>
    <row r="4443" spans="8:9" ht="12.5">
      <c r="H4443" s="958">
        <v>12827</v>
      </c>
      <c r="I4443" s="950" t="s">
        <v>1568</v>
      </c>
    </row>
    <row r="4444" spans="8:9" ht="12.5">
      <c r="H4444" s="958">
        <v>12828</v>
      </c>
      <c r="I4444" s="950" t="s">
        <v>1568</v>
      </c>
    </row>
    <row r="4445" spans="8:9" ht="12.5">
      <c r="H4445" s="958">
        <v>12831</v>
      </c>
      <c r="I4445" s="950" t="s">
        <v>1568</v>
      </c>
    </row>
    <row r="4446" spans="8:9" ht="12.5">
      <c r="H4446" s="958">
        <v>12832</v>
      </c>
      <c r="I4446" s="950" t="s">
        <v>1568</v>
      </c>
    </row>
    <row r="4447" spans="8:9" ht="12.5">
      <c r="H4447" s="958">
        <v>12833</v>
      </c>
      <c r="I4447" s="950" t="s">
        <v>1568</v>
      </c>
    </row>
    <row r="4448" spans="8:9" ht="12.5">
      <c r="H4448" s="958">
        <v>12834</v>
      </c>
      <c r="I4448" s="950" t="s">
        <v>1568</v>
      </c>
    </row>
    <row r="4449" spans="8:9" ht="12.5">
      <c r="H4449" s="958">
        <v>12835</v>
      </c>
      <c r="I4449" s="950" t="s">
        <v>1568</v>
      </c>
    </row>
    <row r="4450" spans="8:9" ht="12.5">
      <c r="H4450" s="958">
        <v>12836</v>
      </c>
      <c r="I4450" s="950" t="s">
        <v>1568</v>
      </c>
    </row>
    <row r="4451" spans="8:9" ht="12.5">
      <c r="H4451" s="958">
        <v>12837</v>
      </c>
      <c r="I4451" s="950" t="s">
        <v>1568</v>
      </c>
    </row>
    <row r="4452" spans="8:9" ht="12.5">
      <c r="H4452" s="958">
        <v>12838</v>
      </c>
      <c r="I4452" s="950" t="s">
        <v>1568</v>
      </c>
    </row>
    <row r="4453" spans="8:9" ht="12.5">
      <c r="H4453" s="958">
        <v>12839</v>
      </c>
      <c r="I4453" s="950" t="s">
        <v>1568</v>
      </c>
    </row>
    <row r="4454" spans="8:9" ht="12.5">
      <c r="H4454" s="958">
        <v>12841</v>
      </c>
      <c r="I4454" s="950" t="s">
        <v>1568</v>
      </c>
    </row>
    <row r="4455" spans="8:9" ht="12.5">
      <c r="H4455" s="958">
        <v>12842</v>
      </c>
      <c r="I4455" s="950" t="s">
        <v>1568</v>
      </c>
    </row>
    <row r="4456" spans="8:9" ht="12.5">
      <c r="H4456" s="958">
        <v>12843</v>
      </c>
      <c r="I4456" s="950" t="s">
        <v>1568</v>
      </c>
    </row>
    <row r="4457" spans="8:9" ht="12.5">
      <c r="H4457" s="958">
        <v>12844</v>
      </c>
      <c r="I4457" s="950" t="s">
        <v>1568</v>
      </c>
    </row>
    <row r="4458" spans="8:9" ht="12.5">
      <c r="H4458" s="958">
        <v>12845</v>
      </c>
      <c r="I4458" s="950" t="s">
        <v>1568</v>
      </c>
    </row>
    <row r="4459" spans="8:9" ht="12.5">
      <c r="H4459" s="958">
        <v>12846</v>
      </c>
      <c r="I4459" s="950" t="s">
        <v>1568</v>
      </c>
    </row>
    <row r="4460" spans="8:9" ht="12.5">
      <c r="H4460" s="958">
        <v>12847</v>
      </c>
      <c r="I4460" s="950" t="s">
        <v>1568</v>
      </c>
    </row>
    <row r="4461" spans="8:9" ht="12.5">
      <c r="H4461" s="958">
        <v>12848</v>
      </c>
      <c r="I4461" s="950" t="s">
        <v>1568</v>
      </c>
    </row>
    <row r="4462" spans="8:9" ht="12.5">
      <c r="H4462" s="958">
        <v>12849</v>
      </c>
      <c r="I4462" s="950" t="s">
        <v>1568</v>
      </c>
    </row>
    <row r="4463" spans="8:9" ht="12.5">
      <c r="H4463" s="958">
        <v>12850</v>
      </c>
      <c r="I4463" s="950" t="s">
        <v>1568</v>
      </c>
    </row>
    <row r="4464" spans="8:9" ht="12.5">
      <c r="H4464" s="958">
        <v>12851</v>
      </c>
      <c r="I4464" s="950" t="s">
        <v>1568</v>
      </c>
    </row>
    <row r="4465" spans="8:9" ht="12.5">
      <c r="H4465" s="958">
        <v>12852</v>
      </c>
      <c r="I4465" s="950" t="s">
        <v>1568</v>
      </c>
    </row>
    <row r="4466" spans="8:9" ht="12.5">
      <c r="H4466" s="958">
        <v>12853</v>
      </c>
      <c r="I4466" s="950" t="s">
        <v>1568</v>
      </c>
    </row>
    <row r="4467" spans="8:9" ht="12.5">
      <c r="H4467" s="958">
        <v>12854</v>
      </c>
      <c r="I4467" s="950" t="s">
        <v>1568</v>
      </c>
    </row>
    <row r="4468" spans="8:9" ht="12.5">
      <c r="H4468" s="958">
        <v>12855</v>
      </c>
      <c r="I4468" s="950" t="s">
        <v>1568</v>
      </c>
    </row>
    <row r="4469" spans="8:9" ht="12.5">
      <c r="H4469" s="958">
        <v>12856</v>
      </c>
      <c r="I4469" s="950" t="s">
        <v>1568</v>
      </c>
    </row>
    <row r="4470" spans="8:9" ht="12.5">
      <c r="H4470" s="958">
        <v>12857</v>
      </c>
      <c r="I4470" s="950" t="s">
        <v>1568</v>
      </c>
    </row>
    <row r="4471" spans="8:9" ht="12.5">
      <c r="H4471" s="958">
        <v>12858</v>
      </c>
      <c r="I4471" s="950" t="s">
        <v>1568</v>
      </c>
    </row>
    <row r="4472" spans="8:9" ht="12.5">
      <c r="H4472" s="958">
        <v>12859</v>
      </c>
      <c r="I4472" s="950" t="s">
        <v>1568</v>
      </c>
    </row>
    <row r="4473" spans="8:9" ht="12.5">
      <c r="H4473" s="958">
        <v>12860</v>
      </c>
      <c r="I4473" s="950" t="s">
        <v>1568</v>
      </c>
    </row>
    <row r="4474" spans="8:9" ht="12.5">
      <c r="H4474" s="958">
        <v>12861</v>
      </c>
      <c r="I4474" s="950" t="s">
        <v>1568</v>
      </c>
    </row>
    <row r="4475" spans="8:9" ht="12.5">
      <c r="H4475" s="958">
        <v>12862</v>
      </c>
      <c r="I4475" s="950" t="s">
        <v>1568</v>
      </c>
    </row>
    <row r="4476" spans="8:9" ht="12.5">
      <c r="H4476" s="958">
        <v>12863</v>
      </c>
      <c r="I4476" s="950" t="s">
        <v>1568</v>
      </c>
    </row>
    <row r="4477" spans="8:9" ht="12.5">
      <c r="H4477" s="958">
        <v>12864</v>
      </c>
      <c r="I4477" s="950" t="s">
        <v>1568</v>
      </c>
    </row>
    <row r="4478" spans="8:9" ht="12.5">
      <c r="H4478" s="958">
        <v>12865</v>
      </c>
      <c r="I4478" s="950" t="s">
        <v>1568</v>
      </c>
    </row>
    <row r="4479" spans="8:9" ht="12.5">
      <c r="H4479" s="958">
        <v>12866</v>
      </c>
      <c r="I4479" s="950" t="s">
        <v>1568</v>
      </c>
    </row>
    <row r="4480" spans="8:9" ht="12.5">
      <c r="H4480" s="958">
        <v>12870</v>
      </c>
      <c r="I4480" s="950" t="s">
        <v>1568</v>
      </c>
    </row>
    <row r="4481" spans="8:9" ht="12.5">
      <c r="H4481" s="958">
        <v>12871</v>
      </c>
      <c r="I4481" s="950" t="s">
        <v>1568</v>
      </c>
    </row>
    <row r="4482" spans="8:9" ht="12.5">
      <c r="H4482" s="958">
        <v>12872</v>
      </c>
      <c r="I4482" s="950" t="s">
        <v>1568</v>
      </c>
    </row>
    <row r="4483" spans="8:9" ht="12.5">
      <c r="H4483" s="958">
        <v>12873</v>
      </c>
      <c r="I4483" s="950" t="s">
        <v>1568</v>
      </c>
    </row>
    <row r="4484" spans="8:9" ht="12.5">
      <c r="H4484" s="958">
        <v>12874</v>
      </c>
      <c r="I4484" s="950" t="s">
        <v>1568</v>
      </c>
    </row>
    <row r="4485" spans="8:9" ht="12.5">
      <c r="H4485" s="958">
        <v>12878</v>
      </c>
      <c r="I4485" s="950" t="s">
        <v>1568</v>
      </c>
    </row>
    <row r="4486" spans="8:9" ht="12.5">
      <c r="H4486" s="958">
        <v>12879</v>
      </c>
      <c r="I4486" s="950" t="s">
        <v>1568</v>
      </c>
    </row>
    <row r="4487" spans="8:9" ht="12.5">
      <c r="H4487" s="958">
        <v>12883</v>
      </c>
      <c r="I4487" s="950" t="s">
        <v>1568</v>
      </c>
    </row>
    <row r="4488" spans="8:9" ht="12.5">
      <c r="H4488" s="958">
        <v>12884</v>
      </c>
      <c r="I4488" s="950" t="s">
        <v>1568</v>
      </c>
    </row>
    <row r="4489" spans="8:9" ht="12.5">
      <c r="H4489" s="958">
        <v>12885</v>
      </c>
      <c r="I4489" s="950" t="s">
        <v>1568</v>
      </c>
    </row>
    <row r="4490" spans="8:9" ht="12.5">
      <c r="H4490" s="958">
        <v>12886</v>
      </c>
      <c r="I4490" s="950" t="s">
        <v>1568</v>
      </c>
    </row>
    <row r="4491" spans="8:9" ht="12.5">
      <c r="H4491" s="958">
        <v>12887</v>
      </c>
      <c r="I4491" s="950" t="s">
        <v>1568</v>
      </c>
    </row>
    <row r="4492" spans="8:9" ht="12.5">
      <c r="H4492" s="958">
        <v>12901</v>
      </c>
      <c r="I4492" s="950" t="s">
        <v>1568</v>
      </c>
    </row>
    <row r="4493" spans="8:9" ht="12.5">
      <c r="H4493" s="958">
        <v>12903</v>
      </c>
      <c r="I4493" s="950" t="s">
        <v>1568</v>
      </c>
    </row>
    <row r="4494" spans="8:9" ht="12.5">
      <c r="H4494" s="958">
        <v>12910</v>
      </c>
      <c r="I4494" s="950" t="s">
        <v>1568</v>
      </c>
    </row>
    <row r="4495" spans="8:9" ht="12.5">
      <c r="H4495" s="958">
        <v>12911</v>
      </c>
      <c r="I4495" s="950" t="s">
        <v>1568</v>
      </c>
    </row>
    <row r="4496" spans="8:9" ht="12.5">
      <c r="H4496" s="958">
        <v>12912</v>
      </c>
      <c r="I4496" s="950" t="s">
        <v>1568</v>
      </c>
    </row>
    <row r="4497" spans="8:9" ht="12.5">
      <c r="H4497" s="958">
        <v>12913</v>
      </c>
      <c r="I4497" s="950" t="s">
        <v>1568</v>
      </c>
    </row>
    <row r="4498" spans="8:9" ht="12.5">
      <c r="H4498" s="958">
        <v>12914</v>
      </c>
      <c r="I4498" s="950" t="s">
        <v>1568</v>
      </c>
    </row>
    <row r="4499" spans="8:9" ht="12.5">
      <c r="H4499" s="958">
        <v>12915</v>
      </c>
      <c r="I4499" s="950" t="s">
        <v>1568</v>
      </c>
    </row>
    <row r="4500" spans="8:9" ht="12.5">
      <c r="H4500" s="958">
        <v>12916</v>
      </c>
      <c r="I4500" s="950" t="s">
        <v>1568</v>
      </c>
    </row>
    <row r="4501" spans="8:9" ht="12.5">
      <c r="H4501" s="958">
        <v>12917</v>
      </c>
      <c r="I4501" s="950" t="s">
        <v>1568</v>
      </c>
    </row>
    <row r="4502" spans="8:9" ht="12.5">
      <c r="H4502" s="958">
        <v>12918</v>
      </c>
      <c r="I4502" s="950" t="s">
        <v>1568</v>
      </c>
    </row>
    <row r="4503" spans="8:9" ht="12.5">
      <c r="H4503" s="958">
        <v>12919</v>
      </c>
      <c r="I4503" s="950" t="s">
        <v>1568</v>
      </c>
    </row>
    <row r="4504" spans="8:9" ht="12.5">
      <c r="H4504" s="958">
        <v>12920</v>
      </c>
      <c r="I4504" s="950" t="s">
        <v>1568</v>
      </c>
    </row>
    <row r="4505" spans="8:9" ht="12.5">
      <c r="H4505" s="958">
        <v>12921</v>
      </c>
      <c r="I4505" s="950" t="s">
        <v>1568</v>
      </c>
    </row>
    <row r="4506" spans="8:9" ht="12.5">
      <c r="H4506" s="958">
        <v>12922</v>
      </c>
      <c r="I4506" s="950" t="s">
        <v>1568</v>
      </c>
    </row>
    <row r="4507" spans="8:9" ht="12.5">
      <c r="H4507" s="958">
        <v>12923</v>
      </c>
      <c r="I4507" s="950" t="s">
        <v>1568</v>
      </c>
    </row>
    <row r="4508" spans="8:9" ht="12.5">
      <c r="H4508" s="958">
        <v>12924</v>
      </c>
      <c r="I4508" s="950" t="s">
        <v>1568</v>
      </c>
    </row>
    <row r="4509" spans="8:9" ht="12.5">
      <c r="H4509" s="958">
        <v>12926</v>
      </c>
      <c r="I4509" s="950" t="s">
        <v>1568</v>
      </c>
    </row>
    <row r="4510" spans="8:9" ht="12.5">
      <c r="H4510" s="958">
        <v>12927</v>
      </c>
      <c r="I4510" s="950" t="s">
        <v>1568</v>
      </c>
    </row>
    <row r="4511" spans="8:9" ht="12.5">
      <c r="H4511" s="958">
        <v>12928</v>
      </c>
      <c r="I4511" s="950" t="s">
        <v>1568</v>
      </c>
    </row>
    <row r="4512" spans="8:9" ht="12.5">
      <c r="H4512" s="958">
        <v>12929</v>
      </c>
      <c r="I4512" s="950" t="s">
        <v>1568</v>
      </c>
    </row>
    <row r="4513" spans="8:9" ht="12.5">
      <c r="H4513" s="958">
        <v>12930</v>
      </c>
      <c r="I4513" s="950" t="s">
        <v>1568</v>
      </c>
    </row>
    <row r="4514" spans="8:9" ht="12.5">
      <c r="H4514" s="958">
        <v>12932</v>
      </c>
      <c r="I4514" s="950" t="s">
        <v>1568</v>
      </c>
    </row>
    <row r="4515" spans="8:9" ht="12.5">
      <c r="H4515" s="958">
        <v>12933</v>
      </c>
      <c r="I4515" s="950" t="s">
        <v>1568</v>
      </c>
    </row>
    <row r="4516" spans="8:9" ht="12.5">
      <c r="H4516" s="958">
        <v>12934</v>
      </c>
      <c r="I4516" s="950" t="s">
        <v>1568</v>
      </c>
    </row>
    <row r="4517" spans="8:9" ht="12.5">
      <c r="H4517" s="958">
        <v>12935</v>
      </c>
      <c r="I4517" s="950" t="s">
        <v>1568</v>
      </c>
    </row>
    <row r="4518" spans="8:9" ht="12.5">
      <c r="H4518" s="958">
        <v>12936</v>
      </c>
      <c r="I4518" s="950" t="s">
        <v>1568</v>
      </c>
    </row>
    <row r="4519" spans="8:9" ht="12.5">
      <c r="H4519" s="958">
        <v>12937</v>
      </c>
      <c r="I4519" s="950" t="s">
        <v>1568</v>
      </c>
    </row>
    <row r="4520" spans="8:9" ht="12.5">
      <c r="H4520" s="958">
        <v>12939</v>
      </c>
      <c r="I4520" s="950" t="s">
        <v>1568</v>
      </c>
    </row>
    <row r="4521" spans="8:9" ht="12.5">
      <c r="H4521" s="958">
        <v>12941</v>
      </c>
      <c r="I4521" s="950" t="s">
        <v>1568</v>
      </c>
    </row>
    <row r="4522" spans="8:9" ht="12.5">
      <c r="H4522" s="958">
        <v>12942</v>
      </c>
      <c r="I4522" s="950" t="s">
        <v>1568</v>
      </c>
    </row>
    <row r="4523" spans="8:9" ht="12.5">
      <c r="H4523" s="958">
        <v>12943</v>
      </c>
      <c r="I4523" s="950" t="s">
        <v>1568</v>
      </c>
    </row>
    <row r="4524" spans="8:9" ht="12.5">
      <c r="H4524" s="958">
        <v>12944</v>
      </c>
      <c r="I4524" s="950" t="s">
        <v>1568</v>
      </c>
    </row>
    <row r="4525" spans="8:9" ht="12.5">
      <c r="H4525" s="958">
        <v>12945</v>
      </c>
      <c r="I4525" s="950" t="s">
        <v>1568</v>
      </c>
    </row>
    <row r="4526" spans="8:9" ht="12.5">
      <c r="H4526" s="958">
        <v>12946</v>
      </c>
      <c r="I4526" s="950" t="s">
        <v>1568</v>
      </c>
    </row>
    <row r="4527" spans="8:9" ht="12.5">
      <c r="H4527" s="958">
        <v>12949</v>
      </c>
      <c r="I4527" s="950" t="s">
        <v>1568</v>
      </c>
    </row>
    <row r="4528" spans="8:9" ht="12.5">
      <c r="H4528" s="958">
        <v>12950</v>
      </c>
      <c r="I4528" s="950" t="s">
        <v>1568</v>
      </c>
    </row>
    <row r="4529" spans="8:9" ht="12.5">
      <c r="H4529" s="958">
        <v>12952</v>
      </c>
      <c r="I4529" s="950" t="s">
        <v>1568</v>
      </c>
    </row>
    <row r="4530" spans="8:9" ht="12.5">
      <c r="H4530" s="958">
        <v>12953</v>
      </c>
      <c r="I4530" s="950" t="s">
        <v>1568</v>
      </c>
    </row>
    <row r="4531" spans="8:9" ht="12.5">
      <c r="H4531" s="958">
        <v>12955</v>
      </c>
      <c r="I4531" s="950" t="s">
        <v>1568</v>
      </c>
    </row>
    <row r="4532" spans="8:9" ht="12.5">
      <c r="H4532" s="958">
        <v>12956</v>
      </c>
      <c r="I4532" s="950" t="s">
        <v>1568</v>
      </c>
    </row>
    <row r="4533" spans="8:9" ht="12.5">
      <c r="H4533" s="958">
        <v>12957</v>
      </c>
      <c r="I4533" s="950" t="s">
        <v>1568</v>
      </c>
    </row>
    <row r="4534" spans="8:9" ht="12.5">
      <c r="H4534" s="958">
        <v>12958</v>
      </c>
      <c r="I4534" s="950" t="s">
        <v>1568</v>
      </c>
    </row>
    <row r="4535" spans="8:9" ht="12.5">
      <c r="H4535" s="958">
        <v>12959</v>
      </c>
      <c r="I4535" s="950" t="s">
        <v>1568</v>
      </c>
    </row>
    <row r="4536" spans="8:9" ht="12.5">
      <c r="H4536" s="958">
        <v>12960</v>
      </c>
      <c r="I4536" s="950" t="s">
        <v>1568</v>
      </c>
    </row>
    <row r="4537" spans="8:9" ht="12.5">
      <c r="H4537" s="958">
        <v>12961</v>
      </c>
      <c r="I4537" s="950" t="s">
        <v>1568</v>
      </c>
    </row>
    <row r="4538" spans="8:9" ht="12.5">
      <c r="H4538" s="958">
        <v>12962</v>
      </c>
      <c r="I4538" s="950" t="s">
        <v>1568</v>
      </c>
    </row>
    <row r="4539" spans="8:9" ht="12.5">
      <c r="H4539" s="958">
        <v>12964</v>
      </c>
      <c r="I4539" s="950" t="s">
        <v>1568</v>
      </c>
    </row>
    <row r="4540" spans="8:9" ht="12.5">
      <c r="H4540" s="958">
        <v>12965</v>
      </c>
      <c r="I4540" s="950" t="s">
        <v>1568</v>
      </c>
    </row>
    <row r="4541" spans="8:9" ht="12.5">
      <c r="H4541" s="958">
        <v>12966</v>
      </c>
      <c r="I4541" s="950" t="s">
        <v>1568</v>
      </c>
    </row>
    <row r="4542" spans="8:9" ht="12.5">
      <c r="H4542" s="958">
        <v>12967</v>
      </c>
      <c r="I4542" s="950" t="s">
        <v>1568</v>
      </c>
    </row>
    <row r="4543" spans="8:9" ht="12.5">
      <c r="H4543" s="958">
        <v>12969</v>
      </c>
      <c r="I4543" s="950" t="s">
        <v>1568</v>
      </c>
    </row>
    <row r="4544" spans="8:9" ht="12.5">
      <c r="H4544" s="958">
        <v>12970</v>
      </c>
      <c r="I4544" s="950" t="s">
        <v>1568</v>
      </c>
    </row>
    <row r="4545" spans="8:9" ht="12.5">
      <c r="H4545" s="958">
        <v>12972</v>
      </c>
      <c r="I4545" s="950" t="s">
        <v>1568</v>
      </c>
    </row>
    <row r="4546" spans="8:9" ht="12.5">
      <c r="H4546" s="958">
        <v>12973</v>
      </c>
      <c r="I4546" s="950" t="s">
        <v>1568</v>
      </c>
    </row>
    <row r="4547" spans="8:9" ht="12.5">
      <c r="H4547" s="958">
        <v>12974</v>
      </c>
      <c r="I4547" s="950" t="s">
        <v>1568</v>
      </c>
    </row>
    <row r="4548" spans="8:9" ht="12.5">
      <c r="H4548" s="958">
        <v>12975</v>
      </c>
      <c r="I4548" s="950" t="s">
        <v>1568</v>
      </c>
    </row>
    <row r="4549" spans="8:9" ht="12.5">
      <c r="H4549" s="958">
        <v>12976</v>
      </c>
      <c r="I4549" s="950" t="s">
        <v>1568</v>
      </c>
    </row>
    <row r="4550" spans="8:9" ht="12.5">
      <c r="H4550" s="958">
        <v>12977</v>
      </c>
      <c r="I4550" s="950" t="s">
        <v>1568</v>
      </c>
    </row>
    <row r="4551" spans="8:9" ht="12.5">
      <c r="H4551" s="958">
        <v>12978</v>
      </c>
      <c r="I4551" s="950" t="s">
        <v>1568</v>
      </c>
    </row>
    <row r="4552" spans="8:9" ht="12.5">
      <c r="H4552" s="958">
        <v>12979</v>
      </c>
      <c r="I4552" s="950" t="s">
        <v>1568</v>
      </c>
    </row>
    <row r="4553" spans="8:9" ht="12.5">
      <c r="H4553" s="958">
        <v>12980</v>
      </c>
      <c r="I4553" s="950" t="s">
        <v>1568</v>
      </c>
    </row>
    <row r="4554" spans="8:9" ht="12.5">
      <c r="H4554" s="958">
        <v>12981</v>
      </c>
      <c r="I4554" s="950" t="s">
        <v>1568</v>
      </c>
    </row>
    <row r="4555" spans="8:9" ht="12.5">
      <c r="H4555" s="958">
        <v>12983</v>
      </c>
      <c r="I4555" s="950" t="s">
        <v>1568</v>
      </c>
    </row>
    <row r="4556" spans="8:9" ht="12.5">
      <c r="H4556" s="958">
        <v>12985</v>
      </c>
      <c r="I4556" s="950" t="s">
        <v>1568</v>
      </c>
    </row>
    <row r="4557" spans="8:9" ht="12.5">
      <c r="H4557" s="958">
        <v>12986</v>
      </c>
      <c r="I4557" s="950" t="s">
        <v>1568</v>
      </c>
    </row>
    <row r="4558" spans="8:9" ht="12.5">
      <c r="H4558" s="958">
        <v>12987</v>
      </c>
      <c r="I4558" s="950" t="s">
        <v>1568</v>
      </c>
    </row>
    <row r="4559" spans="8:9" ht="12.5">
      <c r="H4559" s="958">
        <v>12989</v>
      </c>
      <c r="I4559" s="950" t="s">
        <v>1568</v>
      </c>
    </row>
    <row r="4560" spans="8:9" ht="12.5">
      <c r="H4560" s="958">
        <v>12992</v>
      </c>
      <c r="I4560" s="950" t="s">
        <v>1568</v>
      </c>
    </row>
    <row r="4561" spans="8:9" ht="12.5">
      <c r="H4561" s="958">
        <v>12993</v>
      </c>
      <c r="I4561" s="950" t="s">
        <v>1568</v>
      </c>
    </row>
    <row r="4562" spans="8:9" ht="12.5">
      <c r="H4562" s="958">
        <v>12995</v>
      </c>
      <c r="I4562" s="950" t="s">
        <v>1568</v>
      </c>
    </row>
    <row r="4563" spans="8:9" ht="12.5">
      <c r="H4563" s="958">
        <v>12996</v>
      </c>
      <c r="I4563" s="950" t="s">
        <v>1568</v>
      </c>
    </row>
    <row r="4564" spans="8:9" ht="12.5">
      <c r="H4564" s="958">
        <v>12997</v>
      </c>
      <c r="I4564" s="950" t="s">
        <v>1568</v>
      </c>
    </row>
    <row r="4565" spans="8:9" ht="12.5">
      <c r="H4565" s="958">
        <v>12998</v>
      </c>
      <c r="I4565" s="950" t="s">
        <v>1568</v>
      </c>
    </row>
    <row r="4566" spans="8:9" ht="12.5">
      <c r="H4566" s="958">
        <v>13020</v>
      </c>
      <c r="I4566" s="950" t="s">
        <v>1568</v>
      </c>
    </row>
    <row r="4567" spans="8:9" ht="12.5">
      <c r="H4567" s="958">
        <v>13021</v>
      </c>
      <c r="I4567" s="950" t="s">
        <v>1568</v>
      </c>
    </row>
    <row r="4568" spans="8:9" ht="12.5">
      <c r="H4568" s="958">
        <v>13022</v>
      </c>
      <c r="I4568" s="950" t="s">
        <v>1568</v>
      </c>
    </row>
    <row r="4569" spans="8:9" ht="12.5">
      <c r="H4569" s="958">
        <v>13024</v>
      </c>
      <c r="I4569" s="950" t="s">
        <v>1568</v>
      </c>
    </row>
    <row r="4570" spans="8:9" ht="12.5">
      <c r="H4570" s="958">
        <v>13026</v>
      </c>
      <c r="I4570" s="950" t="s">
        <v>1568</v>
      </c>
    </row>
    <row r="4571" spans="8:9" ht="12.5">
      <c r="H4571" s="958">
        <v>13027</v>
      </c>
      <c r="I4571" s="950" t="s">
        <v>1568</v>
      </c>
    </row>
    <row r="4572" spans="8:9" ht="12.5">
      <c r="H4572" s="958">
        <v>13028</v>
      </c>
      <c r="I4572" s="950" t="s">
        <v>1568</v>
      </c>
    </row>
    <row r="4573" spans="8:9" ht="12.5">
      <c r="H4573" s="958">
        <v>13029</v>
      </c>
      <c r="I4573" s="950" t="s">
        <v>1568</v>
      </c>
    </row>
    <row r="4574" spans="8:9" ht="12.5">
      <c r="H4574" s="958">
        <v>13030</v>
      </c>
      <c r="I4574" s="950" t="s">
        <v>1568</v>
      </c>
    </row>
    <row r="4575" spans="8:9" ht="12.5">
      <c r="H4575" s="958">
        <v>13031</v>
      </c>
      <c r="I4575" s="950" t="s">
        <v>1568</v>
      </c>
    </row>
    <row r="4576" spans="8:9" ht="12.5">
      <c r="H4576" s="958">
        <v>13032</v>
      </c>
      <c r="I4576" s="950" t="s">
        <v>1568</v>
      </c>
    </row>
    <row r="4577" spans="8:9" ht="12.5">
      <c r="H4577" s="958">
        <v>13033</v>
      </c>
      <c r="I4577" s="950" t="s">
        <v>1568</v>
      </c>
    </row>
    <row r="4578" spans="8:9" ht="12.5">
      <c r="H4578" s="958">
        <v>13034</v>
      </c>
      <c r="I4578" s="950" t="s">
        <v>1568</v>
      </c>
    </row>
    <row r="4579" spans="8:9" ht="12.5">
      <c r="H4579" s="958">
        <v>13035</v>
      </c>
      <c r="I4579" s="950" t="s">
        <v>1568</v>
      </c>
    </row>
    <row r="4580" spans="8:9" ht="12.5">
      <c r="H4580" s="958">
        <v>13036</v>
      </c>
      <c r="I4580" s="950" t="s">
        <v>1568</v>
      </c>
    </row>
    <row r="4581" spans="8:9" ht="12.5">
      <c r="H4581" s="958">
        <v>13037</v>
      </c>
      <c r="I4581" s="950" t="s">
        <v>1568</v>
      </c>
    </row>
    <row r="4582" spans="8:9" ht="12.5">
      <c r="H4582" s="958">
        <v>13039</v>
      </c>
      <c r="I4582" s="950" t="s">
        <v>1568</v>
      </c>
    </row>
    <row r="4583" spans="8:9" ht="12.5">
      <c r="H4583" s="958">
        <v>13040</v>
      </c>
      <c r="I4583" s="950" t="s">
        <v>1568</v>
      </c>
    </row>
    <row r="4584" spans="8:9" ht="12.5">
      <c r="H4584" s="958">
        <v>13041</v>
      </c>
      <c r="I4584" s="950" t="s">
        <v>1568</v>
      </c>
    </row>
    <row r="4585" spans="8:9" ht="12.5">
      <c r="H4585" s="958">
        <v>13042</v>
      </c>
      <c r="I4585" s="950" t="s">
        <v>1568</v>
      </c>
    </row>
    <row r="4586" spans="8:9" ht="12.5">
      <c r="H4586" s="958">
        <v>13043</v>
      </c>
      <c r="I4586" s="950" t="s">
        <v>1568</v>
      </c>
    </row>
    <row r="4587" spans="8:9" ht="12.5">
      <c r="H4587" s="958">
        <v>13044</v>
      </c>
      <c r="I4587" s="950" t="s">
        <v>1568</v>
      </c>
    </row>
    <row r="4588" spans="8:9" ht="12.5">
      <c r="H4588" s="958">
        <v>13045</v>
      </c>
      <c r="I4588" s="950" t="s">
        <v>1568</v>
      </c>
    </row>
    <row r="4589" spans="8:9" ht="12.5">
      <c r="H4589" s="958">
        <v>13051</v>
      </c>
      <c r="I4589" s="950" t="s">
        <v>1568</v>
      </c>
    </row>
    <row r="4590" spans="8:9" ht="12.5">
      <c r="H4590" s="958">
        <v>13052</v>
      </c>
      <c r="I4590" s="950" t="s">
        <v>1568</v>
      </c>
    </row>
    <row r="4591" spans="8:9" ht="12.5">
      <c r="H4591" s="958">
        <v>13053</v>
      </c>
      <c r="I4591" s="950" t="s">
        <v>1568</v>
      </c>
    </row>
    <row r="4592" spans="8:9" ht="12.5">
      <c r="H4592" s="958">
        <v>13054</v>
      </c>
      <c r="I4592" s="950" t="s">
        <v>1568</v>
      </c>
    </row>
    <row r="4593" spans="8:9" ht="12.5">
      <c r="H4593" s="958">
        <v>13056</v>
      </c>
      <c r="I4593" s="950" t="s">
        <v>1568</v>
      </c>
    </row>
    <row r="4594" spans="8:9" ht="12.5">
      <c r="H4594" s="958">
        <v>13057</v>
      </c>
      <c r="I4594" s="950" t="s">
        <v>1568</v>
      </c>
    </row>
    <row r="4595" spans="8:9" ht="12.5">
      <c r="H4595" s="958">
        <v>13060</v>
      </c>
      <c r="I4595" s="950" t="s">
        <v>1568</v>
      </c>
    </row>
    <row r="4596" spans="8:9" ht="12.5">
      <c r="H4596" s="958">
        <v>13061</v>
      </c>
      <c r="I4596" s="950" t="s">
        <v>1568</v>
      </c>
    </row>
    <row r="4597" spans="8:9" ht="12.5">
      <c r="H4597" s="958">
        <v>13062</v>
      </c>
      <c r="I4597" s="950" t="s">
        <v>1568</v>
      </c>
    </row>
    <row r="4598" spans="8:9" ht="12.5">
      <c r="H4598" s="958">
        <v>13063</v>
      </c>
      <c r="I4598" s="950" t="s">
        <v>1568</v>
      </c>
    </row>
    <row r="4599" spans="8:9" ht="12.5">
      <c r="H4599" s="958">
        <v>13064</v>
      </c>
      <c r="I4599" s="950" t="s">
        <v>1568</v>
      </c>
    </row>
    <row r="4600" spans="8:9" ht="12.5">
      <c r="H4600" s="958">
        <v>13065</v>
      </c>
      <c r="I4600" s="950" t="s">
        <v>1568</v>
      </c>
    </row>
    <row r="4601" spans="8:9" ht="12.5">
      <c r="H4601" s="958">
        <v>13066</v>
      </c>
      <c r="I4601" s="950" t="s">
        <v>1568</v>
      </c>
    </row>
    <row r="4602" spans="8:9" ht="12.5">
      <c r="H4602" s="958">
        <v>13068</v>
      </c>
      <c r="I4602" s="950" t="s">
        <v>1568</v>
      </c>
    </row>
    <row r="4603" spans="8:9" ht="12.5">
      <c r="H4603" s="958">
        <v>13069</v>
      </c>
      <c r="I4603" s="950" t="s">
        <v>1568</v>
      </c>
    </row>
    <row r="4604" spans="8:9" ht="12.5">
      <c r="H4604" s="958">
        <v>13071</v>
      </c>
      <c r="I4604" s="950" t="s">
        <v>1568</v>
      </c>
    </row>
    <row r="4605" spans="8:9" ht="12.5">
      <c r="H4605" s="958">
        <v>13072</v>
      </c>
      <c r="I4605" s="950" t="s">
        <v>1568</v>
      </c>
    </row>
    <row r="4606" spans="8:9" ht="12.5">
      <c r="H4606" s="958">
        <v>13073</v>
      </c>
      <c r="I4606" s="950" t="s">
        <v>1568</v>
      </c>
    </row>
    <row r="4607" spans="8:9" ht="12.5">
      <c r="H4607" s="958">
        <v>13074</v>
      </c>
      <c r="I4607" s="950" t="s">
        <v>1568</v>
      </c>
    </row>
    <row r="4608" spans="8:9" ht="12.5">
      <c r="H4608" s="958">
        <v>13076</v>
      </c>
      <c r="I4608" s="950" t="s">
        <v>1568</v>
      </c>
    </row>
    <row r="4609" spans="8:9" ht="12.5">
      <c r="H4609" s="958">
        <v>13077</v>
      </c>
      <c r="I4609" s="950" t="s">
        <v>1568</v>
      </c>
    </row>
    <row r="4610" spans="8:9" ht="12.5">
      <c r="H4610" s="958">
        <v>13078</v>
      </c>
      <c r="I4610" s="950" t="s">
        <v>1568</v>
      </c>
    </row>
    <row r="4611" spans="8:9" ht="12.5">
      <c r="H4611" s="958">
        <v>13080</v>
      </c>
      <c r="I4611" s="950" t="s">
        <v>1568</v>
      </c>
    </row>
    <row r="4612" spans="8:9" ht="12.5">
      <c r="H4612" s="958">
        <v>13081</v>
      </c>
      <c r="I4612" s="950" t="s">
        <v>1568</v>
      </c>
    </row>
    <row r="4613" spans="8:9" ht="12.5">
      <c r="H4613" s="958">
        <v>13082</v>
      </c>
      <c r="I4613" s="950" t="s">
        <v>1568</v>
      </c>
    </row>
    <row r="4614" spans="8:9" ht="12.5">
      <c r="H4614" s="958">
        <v>13083</v>
      </c>
      <c r="I4614" s="950" t="s">
        <v>1568</v>
      </c>
    </row>
    <row r="4615" spans="8:9" ht="12.5">
      <c r="H4615" s="958">
        <v>13084</v>
      </c>
      <c r="I4615" s="950" t="s">
        <v>1568</v>
      </c>
    </row>
    <row r="4616" spans="8:9" ht="12.5">
      <c r="H4616" s="958">
        <v>13087</v>
      </c>
      <c r="I4616" s="950" t="s">
        <v>1568</v>
      </c>
    </row>
    <row r="4617" spans="8:9" ht="12.5">
      <c r="H4617" s="958">
        <v>13088</v>
      </c>
      <c r="I4617" s="950" t="s">
        <v>1568</v>
      </c>
    </row>
    <row r="4618" spans="8:9" ht="12.5">
      <c r="H4618" s="958">
        <v>13089</v>
      </c>
      <c r="I4618" s="950" t="s">
        <v>1568</v>
      </c>
    </row>
    <row r="4619" spans="8:9" ht="12.5">
      <c r="H4619" s="958">
        <v>13090</v>
      </c>
      <c r="I4619" s="950" t="s">
        <v>1568</v>
      </c>
    </row>
    <row r="4620" spans="8:9" ht="12.5">
      <c r="H4620" s="958">
        <v>13092</v>
      </c>
      <c r="I4620" s="950" t="s">
        <v>1568</v>
      </c>
    </row>
    <row r="4621" spans="8:9" ht="12.5">
      <c r="H4621" s="958">
        <v>13093</v>
      </c>
      <c r="I4621" s="950" t="s">
        <v>1568</v>
      </c>
    </row>
    <row r="4622" spans="8:9" ht="12.5">
      <c r="H4622" s="958">
        <v>13101</v>
      </c>
      <c r="I4622" s="950" t="s">
        <v>1568</v>
      </c>
    </row>
    <row r="4623" spans="8:9" ht="12.5">
      <c r="H4623" s="958">
        <v>13102</v>
      </c>
      <c r="I4623" s="950" t="s">
        <v>1568</v>
      </c>
    </row>
    <row r="4624" spans="8:9" ht="12.5">
      <c r="H4624" s="958">
        <v>13103</v>
      </c>
      <c r="I4624" s="950" t="s">
        <v>1568</v>
      </c>
    </row>
    <row r="4625" spans="8:9" ht="12.5">
      <c r="H4625" s="958">
        <v>13104</v>
      </c>
      <c r="I4625" s="950" t="s">
        <v>1568</v>
      </c>
    </row>
    <row r="4626" spans="8:9" ht="12.5">
      <c r="H4626" s="958">
        <v>13107</v>
      </c>
      <c r="I4626" s="950" t="s">
        <v>1568</v>
      </c>
    </row>
    <row r="4627" spans="8:9" ht="12.5">
      <c r="H4627" s="958">
        <v>13108</v>
      </c>
      <c r="I4627" s="950" t="s">
        <v>1568</v>
      </c>
    </row>
    <row r="4628" spans="8:9" ht="12.5">
      <c r="H4628" s="958">
        <v>13110</v>
      </c>
      <c r="I4628" s="950" t="s">
        <v>1568</v>
      </c>
    </row>
    <row r="4629" spans="8:9" ht="12.5">
      <c r="H4629" s="958">
        <v>13111</v>
      </c>
      <c r="I4629" s="950" t="s">
        <v>1568</v>
      </c>
    </row>
    <row r="4630" spans="8:9" ht="12.5">
      <c r="H4630" s="958">
        <v>13112</v>
      </c>
      <c r="I4630" s="950" t="s">
        <v>1568</v>
      </c>
    </row>
    <row r="4631" spans="8:9" ht="12.5">
      <c r="H4631" s="958">
        <v>13113</v>
      </c>
      <c r="I4631" s="950" t="s">
        <v>1568</v>
      </c>
    </row>
    <row r="4632" spans="8:9" ht="12.5">
      <c r="H4632" s="958">
        <v>13114</v>
      </c>
      <c r="I4632" s="950" t="s">
        <v>1568</v>
      </c>
    </row>
    <row r="4633" spans="8:9" ht="12.5">
      <c r="H4633" s="958">
        <v>13115</v>
      </c>
      <c r="I4633" s="950" t="s">
        <v>1568</v>
      </c>
    </row>
    <row r="4634" spans="8:9" ht="12.5">
      <c r="H4634" s="958">
        <v>13116</v>
      </c>
      <c r="I4634" s="950" t="s">
        <v>1568</v>
      </c>
    </row>
    <row r="4635" spans="8:9" ht="12.5">
      <c r="H4635" s="958">
        <v>13117</v>
      </c>
      <c r="I4635" s="950" t="s">
        <v>1568</v>
      </c>
    </row>
    <row r="4636" spans="8:9" ht="12.5">
      <c r="H4636" s="958">
        <v>13118</v>
      </c>
      <c r="I4636" s="950" t="s">
        <v>1568</v>
      </c>
    </row>
    <row r="4637" spans="8:9" ht="12.5">
      <c r="H4637" s="958">
        <v>13119</v>
      </c>
      <c r="I4637" s="950" t="s">
        <v>1568</v>
      </c>
    </row>
    <row r="4638" spans="8:9" ht="12.5">
      <c r="H4638" s="958">
        <v>13120</v>
      </c>
      <c r="I4638" s="950" t="s">
        <v>1568</v>
      </c>
    </row>
    <row r="4639" spans="8:9" ht="12.5">
      <c r="H4639" s="958">
        <v>13121</v>
      </c>
      <c r="I4639" s="950" t="s">
        <v>1568</v>
      </c>
    </row>
    <row r="4640" spans="8:9" ht="12.5">
      <c r="H4640" s="958">
        <v>13122</v>
      </c>
      <c r="I4640" s="950" t="s">
        <v>1568</v>
      </c>
    </row>
    <row r="4641" spans="8:9" ht="12.5">
      <c r="H4641" s="958">
        <v>13123</v>
      </c>
      <c r="I4641" s="950" t="s">
        <v>1568</v>
      </c>
    </row>
    <row r="4642" spans="8:9" ht="12.5">
      <c r="H4642" s="958">
        <v>13124</v>
      </c>
      <c r="I4642" s="950" t="s">
        <v>1568</v>
      </c>
    </row>
    <row r="4643" spans="8:9" ht="12.5">
      <c r="H4643" s="958">
        <v>13126</v>
      </c>
      <c r="I4643" s="950" t="s">
        <v>1568</v>
      </c>
    </row>
    <row r="4644" spans="8:9" ht="12.5">
      <c r="H4644" s="958">
        <v>13131</v>
      </c>
      <c r="I4644" s="950" t="s">
        <v>1568</v>
      </c>
    </row>
    <row r="4645" spans="8:9" ht="12.5">
      <c r="H4645" s="958">
        <v>13132</v>
      </c>
      <c r="I4645" s="950" t="s">
        <v>1568</v>
      </c>
    </row>
    <row r="4646" spans="8:9" ht="12.5">
      <c r="H4646" s="958">
        <v>13134</v>
      </c>
      <c r="I4646" s="950" t="s">
        <v>1568</v>
      </c>
    </row>
    <row r="4647" spans="8:9" ht="12.5">
      <c r="H4647" s="958">
        <v>13135</v>
      </c>
      <c r="I4647" s="950" t="s">
        <v>1568</v>
      </c>
    </row>
    <row r="4648" spans="8:9" ht="12.5">
      <c r="H4648" s="958">
        <v>13136</v>
      </c>
      <c r="I4648" s="950" t="s">
        <v>1568</v>
      </c>
    </row>
    <row r="4649" spans="8:9" ht="12.5">
      <c r="H4649" s="958">
        <v>13137</v>
      </c>
      <c r="I4649" s="950" t="s">
        <v>1568</v>
      </c>
    </row>
    <row r="4650" spans="8:9" ht="12.5">
      <c r="H4650" s="958">
        <v>13138</v>
      </c>
      <c r="I4650" s="950" t="s">
        <v>1568</v>
      </c>
    </row>
    <row r="4651" spans="8:9" ht="12.5">
      <c r="H4651" s="958">
        <v>13139</v>
      </c>
      <c r="I4651" s="950" t="s">
        <v>1568</v>
      </c>
    </row>
    <row r="4652" spans="8:9" ht="12.5">
      <c r="H4652" s="958">
        <v>13140</v>
      </c>
      <c r="I4652" s="950" t="s">
        <v>1568</v>
      </c>
    </row>
    <row r="4653" spans="8:9" ht="12.5">
      <c r="H4653" s="958">
        <v>13141</v>
      </c>
      <c r="I4653" s="950" t="s">
        <v>1568</v>
      </c>
    </row>
    <row r="4654" spans="8:9" ht="12.5">
      <c r="H4654" s="958">
        <v>13142</v>
      </c>
      <c r="I4654" s="950" t="s">
        <v>1568</v>
      </c>
    </row>
    <row r="4655" spans="8:9" ht="12.5">
      <c r="H4655" s="958">
        <v>13143</v>
      </c>
      <c r="I4655" s="950" t="s">
        <v>1568</v>
      </c>
    </row>
    <row r="4656" spans="8:9" ht="12.5">
      <c r="H4656" s="958">
        <v>13144</v>
      </c>
      <c r="I4656" s="950" t="s">
        <v>1568</v>
      </c>
    </row>
    <row r="4657" spans="8:9" ht="12.5">
      <c r="H4657" s="958">
        <v>13145</v>
      </c>
      <c r="I4657" s="950" t="s">
        <v>1568</v>
      </c>
    </row>
    <row r="4658" spans="8:9" ht="12.5">
      <c r="H4658" s="958">
        <v>13146</v>
      </c>
      <c r="I4658" s="950" t="s">
        <v>1568</v>
      </c>
    </row>
    <row r="4659" spans="8:9" ht="12.5">
      <c r="H4659" s="958">
        <v>13147</v>
      </c>
      <c r="I4659" s="950" t="s">
        <v>1568</v>
      </c>
    </row>
    <row r="4660" spans="8:9" ht="12.5">
      <c r="H4660" s="958">
        <v>13148</v>
      </c>
      <c r="I4660" s="950" t="s">
        <v>1568</v>
      </c>
    </row>
    <row r="4661" spans="8:9" ht="12.5">
      <c r="H4661" s="958">
        <v>13152</v>
      </c>
      <c r="I4661" s="950" t="s">
        <v>1568</v>
      </c>
    </row>
    <row r="4662" spans="8:9" ht="12.5">
      <c r="H4662" s="958">
        <v>13153</v>
      </c>
      <c r="I4662" s="950" t="s">
        <v>1568</v>
      </c>
    </row>
    <row r="4663" spans="8:9" ht="12.5">
      <c r="H4663" s="958">
        <v>13154</v>
      </c>
      <c r="I4663" s="950" t="s">
        <v>1568</v>
      </c>
    </row>
    <row r="4664" spans="8:9" ht="12.5">
      <c r="H4664" s="958">
        <v>13155</v>
      </c>
      <c r="I4664" s="950" t="s">
        <v>1568</v>
      </c>
    </row>
    <row r="4665" spans="8:9" ht="12.5">
      <c r="H4665" s="958">
        <v>13156</v>
      </c>
      <c r="I4665" s="950" t="s">
        <v>1568</v>
      </c>
    </row>
    <row r="4666" spans="8:9" ht="12.5">
      <c r="H4666" s="958">
        <v>13157</v>
      </c>
      <c r="I4666" s="950" t="s">
        <v>1568</v>
      </c>
    </row>
    <row r="4667" spans="8:9" ht="12.5">
      <c r="H4667" s="958">
        <v>13158</v>
      </c>
      <c r="I4667" s="950" t="s">
        <v>1568</v>
      </c>
    </row>
    <row r="4668" spans="8:9" ht="12.5">
      <c r="H4668" s="958">
        <v>13159</v>
      </c>
      <c r="I4668" s="950" t="s">
        <v>1568</v>
      </c>
    </row>
    <row r="4669" spans="8:9" ht="12.5">
      <c r="H4669" s="958">
        <v>13160</v>
      </c>
      <c r="I4669" s="950" t="s">
        <v>1568</v>
      </c>
    </row>
    <row r="4670" spans="8:9" ht="12.5">
      <c r="H4670" s="958">
        <v>13162</v>
      </c>
      <c r="I4670" s="950" t="s">
        <v>1568</v>
      </c>
    </row>
    <row r="4671" spans="8:9" ht="12.5">
      <c r="H4671" s="958">
        <v>13163</v>
      </c>
      <c r="I4671" s="950" t="s">
        <v>1568</v>
      </c>
    </row>
    <row r="4672" spans="8:9" ht="12.5">
      <c r="H4672" s="958">
        <v>13164</v>
      </c>
      <c r="I4672" s="950" t="s">
        <v>1568</v>
      </c>
    </row>
    <row r="4673" spans="8:9" ht="12.5">
      <c r="H4673" s="958">
        <v>13165</v>
      </c>
      <c r="I4673" s="950" t="s">
        <v>1568</v>
      </c>
    </row>
    <row r="4674" spans="8:9" ht="12.5">
      <c r="H4674" s="958">
        <v>13166</v>
      </c>
      <c r="I4674" s="950" t="s">
        <v>1568</v>
      </c>
    </row>
    <row r="4675" spans="8:9" ht="12.5">
      <c r="H4675" s="958">
        <v>13167</v>
      </c>
      <c r="I4675" s="950" t="s">
        <v>1568</v>
      </c>
    </row>
    <row r="4676" spans="8:9" ht="12.5">
      <c r="H4676" s="958">
        <v>13201</v>
      </c>
      <c r="I4676" s="950" t="s">
        <v>1568</v>
      </c>
    </row>
    <row r="4677" spans="8:9" ht="12.5">
      <c r="H4677" s="958">
        <v>13202</v>
      </c>
      <c r="I4677" s="950" t="s">
        <v>1568</v>
      </c>
    </row>
    <row r="4678" spans="8:9" ht="12.5">
      <c r="H4678" s="958">
        <v>13203</v>
      </c>
      <c r="I4678" s="950" t="s">
        <v>1568</v>
      </c>
    </row>
    <row r="4679" spans="8:9" ht="12.5">
      <c r="H4679" s="958">
        <v>13204</v>
      </c>
      <c r="I4679" s="950" t="s">
        <v>1568</v>
      </c>
    </row>
    <row r="4680" spans="8:9" ht="12.5">
      <c r="H4680" s="958">
        <v>13205</v>
      </c>
      <c r="I4680" s="950" t="s">
        <v>1568</v>
      </c>
    </row>
    <row r="4681" spans="8:9" ht="12.5">
      <c r="H4681" s="958">
        <v>13206</v>
      </c>
      <c r="I4681" s="950" t="s">
        <v>1568</v>
      </c>
    </row>
    <row r="4682" spans="8:9" ht="12.5">
      <c r="H4682" s="958">
        <v>13207</v>
      </c>
      <c r="I4682" s="950" t="s">
        <v>1568</v>
      </c>
    </row>
    <row r="4683" spans="8:9" ht="12.5">
      <c r="H4683" s="958">
        <v>13208</v>
      </c>
      <c r="I4683" s="950" t="s">
        <v>1568</v>
      </c>
    </row>
    <row r="4684" spans="8:9" ht="12.5">
      <c r="H4684" s="958">
        <v>13209</v>
      </c>
      <c r="I4684" s="950" t="s">
        <v>1568</v>
      </c>
    </row>
    <row r="4685" spans="8:9" ht="12.5">
      <c r="H4685" s="958">
        <v>13210</v>
      </c>
      <c r="I4685" s="950" t="s">
        <v>1568</v>
      </c>
    </row>
    <row r="4686" spans="8:9" ht="12.5">
      <c r="H4686" s="958">
        <v>13211</v>
      </c>
      <c r="I4686" s="950" t="s">
        <v>1568</v>
      </c>
    </row>
    <row r="4687" spans="8:9" ht="12.5">
      <c r="H4687" s="958">
        <v>13212</v>
      </c>
      <c r="I4687" s="950" t="s">
        <v>1568</v>
      </c>
    </row>
    <row r="4688" spans="8:9" ht="12.5">
      <c r="H4688" s="958">
        <v>13214</v>
      </c>
      <c r="I4688" s="950" t="s">
        <v>1568</v>
      </c>
    </row>
    <row r="4689" spans="8:9" ht="12.5">
      <c r="H4689" s="958">
        <v>13215</v>
      </c>
      <c r="I4689" s="950" t="s">
        <v>1568</v>
      </c>
    </row>
    <row r="4690" spans="8:9" ht="12.5">
      <c r="H4690" s="958">
        <v>13217</v>
      </c>
      <c r="I4690" s="950" t="s">
        <v>1568</v>
      </c>
    </row>
    <row r="4691" spans="8:9" ht="12.5">
      <c r="H4691" s="958">
        <v>13218</v>
      </c>
      <c r="I4691" s="950" t="s">
        <v>1568</v>
      </c>
    </row>
    <row r="4692" spans="8:9" ht="12.5">
      <c r="H4692" s="958">
        <v>13219</v>
      </c>
      <c r="I4692" s="950" t="s">
        <v>1568</v>
      </c>
    </row>
    <row r="4693" spans="8:9" ht="12.5">
      <c r="H4693" s="958">
        <v>13220</v>
      </c>
      <c r="I4693" s="950" t="s">
        <v>1568</v>
      </c>
    </row>
    <row r="4694" spans="8:9" ht="12.5">
      <c r="H4694" s="958">
        <v>13221</v>
      </c>
      <c r="I4694" s="950" t="s">
        <v>1568</v>
      </c>
    </row>
    <row r="4695" spans="8:9" ht="12.5">
      <c r="H4695" s="958">
        <v>13224</v>
      </c>
      <c r="I4695" s="950" t="s">
        <v>1568</v>
      </c>
    </row>
    <row r="4696" spans="8:9" ht="12.5">
      <c r="H4696" s="958">
        <v>13225</v>
      </c>
      <c r="I4696" s="950" t="s">
        <v>1568</v>
      </c>
    </row>
    <row r="4697" spans="8:9" ht="12.5">
      <c r="H4697" s="958">
        <v>13235</v>
      </c>
      <c r="I4697" s="950" t="s">
        <v>1568</v>
      </c>
    </row>
    <row r="4698" spans="8:9" ht="12.5">
      <c r="H4698" s="958">
        <v>13244</v>
      </c>
      <c r="I4698" s="950" t="s">
        <v>1568</v>
      </c>
    </row>
    <row r="4699" spans="8:9" ht="12.5">
      <c r="H4699" s="958">
        <v>13250</v>
      </c>
      <c r="I4699" s="950" t="s">
        <v>1568</v>
      </c>
    </row>
    <row r="4700" spans="8:9" ht="12.5">
      <c r="H4700" s="958">
        <v>13251</v>
      </c>
      <c r="I4700" s="950" t="s">
        <v>1568</v>
      </c>
    </row>
    <row r="4701" spans="8:9" ht="12.5">
      <c r="H4701" s="958">
        <v>13252</v>
      </c>
      <c r="I4701" s="950" t="s">
        <v>1568</v>
      </c>
    </row>
    <row r="4702" spans="8:9" ht="12.5">
      <c r="H4702" s="958">
        <v>13261</v>
      </c>
      <c r="I4702" s="950" t="s">
        <v>1568</v>
      </c>
    </row>
    <row r="4703" spans="8:9" ht="12.5">
      <c r="H4703" s="958">
        <v>13290</v>
      </c>
      <c r="I4703" s="950" t="s">
        <v>1568</v>
      </c>
    </row>
    <row r="4704" spans="8:9" ht="12.5">
      <c r="H4704" s="958">
        <v>13301</v>
      </c>
      <c r="I4704" s="950" t="s">
        <v>1568</v>
      </c>
    </row>
    <row r="4705" spans="8:9" ht="12.5">
      <c r="H4705" s="958">
        <v>13302</v>
      </c>
      <c r="I4705" s="950" t="s">
        <v>1568</v>
      </c>
    </row>
    <row r="4706" spans="8:9" ht="12.5">
      <c r="H4706" s="958">
        <v>13303</v>
      </c>
      <c r="I4706" s="950" t="s">
        <v>1568</v>
      </c>
    </row>
    <row r="4707" spans="8:9" ht="12.5">
      <c r="H4707" s="958">
        <v>13304</v>
      </c>
      <c r="I4707" s="950" t="s">
        <v>1568</v>
      </c>
    </row>
    <row r="4708" spans="8:9" ht="12.5">
      <c r="H4708" s="958">
        <v>13305</v>
      </c>
      <c r="I4708" s="950" t="s">
        <v>1568</v>
      </c>
    </row>
    <row r="4709" spans="8:9" ht="12.5">
      <c r="H4709" s="958">
        <v>13308</v>
      </c>
      <c r="I4709" s="950" t="s">
        <v>1568</v>
      </c>
    </row>
    <row r="4710" spans="8:9" ht="12.5">
      <c r="H4710" s="958">
        <v>13309</v>
      </c>
      <c r="I4710" s="950" t="s">
        <v>1568</v>
      </c>
    </row>
    <row r="4711" spans="8:9" ht="12.5">
      <c r="H4711" s="958">
        <v>13310</v>
      </c>
      <c r="I4711" s="950" t="s">
        <v>1568</v>
      </c>
    </row>
    <row r="4712" spans="8:9" ht="12.5">
      <c r="H4712" s="958">
        <v>13312</v>
      </c>
      <c r="I4712" s="950" t="s">
        <v>1568</v>
      </c>
    </row>
    <row r="4713" spans="8:9" ht="12.5">
      <c r="H4713" s="958">
        <v>13313</v>
      </c>
      <c r="I4713" s="950" t="s">
        <v>1568</v>
      </c>
    </row>
    <row r="4714" spans="8:9" ht="12.5">
      <c r="H4714" s="958">
        <v>13314</v>
      </c>
      <c r="I4714" s="950" t="s">
        <v>1568</v>
      </c>
    </row>
    <row r="4715" spans="8:9" ht="12.5">
      <c r="H4715" s="958">
        <v>13315</v>
      </c>
      <c r="I4715" s="950" t="s">
        <v>1568</v>
      </c>
    </row>
    <row r="4716" spans="8:9" ht="12.5">
      <c r="H4716" s="958">
        <v>13316</v>
      </c>
      <c r="I4716" s="950" t="s">
        <v>1568</v>
      </c>
    </row>
    <row r="4717" spans="8:9" ht="12.5">
      <c r="H4717" s="958">
        <v>13317</v>
      </c>
      <c r="I4717" s="950" t="s">
        <v>1568</v>
      </c>
    </row>
    <row r="4718" spans="8:9" ht="12.5">
      <c r="H4718" s="958">
        <v>13318</v>
      </c>
      <c r="I4718" s="950" t="s">
        <v>1568</v>
      </c>
    </row>
    <row r="4719" spans="8:9" ht="12.5">
      <c r="H4719" s="958">
        <v>13319</v>
      </c>
      <c r="I4719" s="950" t="s">
        <v>1568</v>
      </c>
    </row>
    <row r="4720" spans="8:9" ht="12.5">
      <c r="H4720" s="958">
        <v>13320</v>
      </c>
      <c r="I4720" s="950" t="s">
        <v>1568</v>
      </c>
    </row>
    <row r="4721" spans="8:9" ht="12.5">
      <c r="H4721" s="958">
        <v>13321</v>
      </c>
      <c r="I4721" s="950" t="s">
        <v>1568</v>
      </c>
    </row>
    <row r="4722" spans="8:9" ht="12.5">
      <c r="H4722" s="958">
        <v>13322</v>
      </c>
      <c r="I4722" s="950" t="s">
        <v>1568</v>
      </c>
    </row>
    <row r="4723" spans="8:9" ht="12.5">
      <c r="H4723" s="958">
        <v>13323</v>
      </c>
      <c r="I4723" s="950" t="s">
        <v>1568</v>
      </c>
    </row>
    <row r="4724" spans="8:9" ht="12.5">
      <c r="H4724" s="958">
        <v>13324</v>
      </c>
      <c r="I4724" s="950" t="s">
        <v>1568</v>
      </c>
    </row>
    <row r="4725" spans="8:9" ht="12.5">
      <c r="H4725" s="958">
        <v>13325</v>
      </c>
      <c r="I4725" s="950" t="s">
        <v>1568</v>
      </c>
    </row>
    <row r="4726" spans="8:9" ht="12.5">
      <c r="H4726" s="958">
        <v>13326</v>
      </c>
      <c r="I4726" s="950" t="s">
        <v>1568</v>
      </c>
    </row>
    <row r="4727" spans="8:9" ht="12.5">
      <c r="H4727" s="958">
        <v>13327</v>
      </c>
      <c r="I4727" s="950" t="s">
        <v>1568</v>
      </c>
    </row>
    <row r="4728" spans="8:9" ht="12.5">
      <c r="H4728" s="958">
        <v>13328</v>
      </c>
      <c r="I4728" s="950" t="s">
        <v>1568</v>
      </c>
    </row>
    <row r="4729" spans="8:9" ht="12.5">
      <c r="H4729" s="958">
        <v>13329</v>
      </c>
      <c r="I4729" s="950" t="s">
        <v>1568</v>
      </c>
    </row>
    <row r="4730" spans="8:9" ht="12.5">
      <c r="H4730" s="958">
        <v>13331</v>
      </c>
      <c r="I4730" s="950" t="s">
        <v>1568</v>
      </c>
    </row>
    <row r="4731" spans="8:9" ht="12.5">
      <c r="H4731" s="958">
        <v>13332</v>
      </c>
      <c r="I4731" s="950" t="s">
        <v>1568</v>
      </c>
    </row>
    <row r="4732" spans="8:9" ht="12.5">
      <c r="H4732" s="958">
        <v>13333</v>
      </c>
      <c r="I4732" s="950" t="s">
        <v>1568</v>
      </c>
    </row>
    <row r="4733" spans="8:9" ht="12.5">
      <c r="H4733" s="958">
        <v>13334</v>
      </c>
      <c r="I4733" s="950" t="s">
        <v>1568</v>
      </c>
    </row>
    <row r="4734" spans="8:9" ht="12.5">
      <c r="H4734" s="958">
        <v>13335</v>
      </c>
      <c r="I4734" s="950" t="s">
        <v>1568</v>
      </c>
    </row>
    <row r="4735" spans="8:9" ht="12.5">
      <c r="H4735" s="958">
        <v>13337</v>
      </c>
      <c r="I4735" s="950" t="s">
        <v>1568</v>
      </c>
    </row>
    <row r="4736" spans="8:9" ht="12.5">
      <c r="H4736" s="958">
        <v>13338</v>
      </c>
      <c r="I4736" s="950" t="s">
        <v>1568</v>
      </c>
    </row>
    <row r="4737" spans="8:9" ht="12.5">
      <c r="H4737" s="958">
        <v>13339</v>
      </c>
      <c r="I4737" s="950" t="s">
        <v>1568</v>
      </c>
    </row>
    <row r="4738" spans="8:9" ht="12.5">
      <c r="H4738" s="958">
        <v>13340</v>
      </c>
      <c r="I4738" s="950" t="s">
        <v>1568</v>
      </c>
    </row>
    <row r="4739" spans="8:9" ht="12.5">
      <c r="H4739" s="958">
        <v>13341</v>
      </c>
      <c r="I4739" s="950" t="s">
        <v>1568</v>
      </c>
    </row>
    <row r="4740" spans="8:9" ht="12.5">
      <c r="H4740" s="958">
        <v>13342</v>
      </c>
      <c r="I4740" s="950" t="s">
        <v>1568</v>
      </c>
    </row>
    <row r="4741" spans="8:9" ht="12.5">
      <c r="H4741" s="958">
        <v>13343</v>
      </c>
      <c r="I4741" s="950" t="s">
        <v>1568</v>
      </c>
    </row>
    <row r="4742" spans="8:9" ht="12.5">
      <c r="H4742" s="958">
        <v>13345</v>
      </c>
      <c r="I4742" s="950" t="s">
        <v>1568</v>
      </c>
    </row>
    <row r="4743" spans="8:9" ht="12.5">
      <c r="H4743" s="958">
        <v>13346</v>
      </c>
      <c r="I4743" s="950" t="s">
        <v>1568</v>
      </c>
    </row>
    <row r="4744" spans="8:9" ht="12.5">
      <c r="H4744" s="958">
        <v>13348</v>
      </c>
      <c r="I4744" s="950" t="s">
        <v>1568</v>
      </c>
    </row>
    <row r="4745" spans="8:9" ht="12.5">
      <c r="H4745" s="958">
        <v>13350</v>
      </c>
      <c r="I4745" s="950" t="s">
        <v>1568</v>
      </c>
    </row>
    <row r="4746" spans="8:9" ht="12.5">
      <c r="H4746" s="958">
        <v>13352</v>
      </c>
      <c r="I4746" s="950" t="s">
        <v>1568</v>
      </c>
    </row>
    <row r="4747" spans="8:9" ht="12.5">
      <c r="H4747" s="958">
        <v>13353</v>
      </c>
      <c r="I4747" s="950" t="s">
        <v>1568</v>
      </c>
    </row>
    <row r="4748" spans="8:9" ht="12.5">
      <c r="H4748" s="958">
        <v>13354</v>
      </c>
      <c r="I4748" s="950" t="s">
        <v>1568</v>
      </c>
    </row>
    <row r="4749" spans="8:9" ht="12.5">
      <c r="H4749" s="958">
        <v>13355</v>
      </c>
      <c r="I4749" s="950" t="s">
        <v>1568</v>
      </c>
    </row>
    <row r="4750" spans="8:9" ht="12.5">
      <c r="H4750" s="958">
        <v>13357</v>
      </c>
      <c r="I4750" s="950" t="s">
        <v>1568</v>
      </c>
    </row>
    <row r="4751" spans="8:9" ht="12.5">
      <c r="H4751" s="958">
        <v>13360</v>
      </c>
      <c r="I4751" s="950" t="s">
        <v>1568</v>
      </c>
    </row>
    <row r="4752" spans="8:9" ht="12.5">
      <c r="H4752" s="958">
        <v>13361</v>
      </c>
      <c r="I4752" s="950" t="s">
        <v>1568</v>
      </c>
    </row>
    <row r="4753" spans="8:9" ht="12.5">
      <c r="H4753" s="958">
        <v>13362</v>
      </c>
      <c r="I4753" s="950" t="s">
        <v>1568</v>
      </c>
    </row>
    <row r="4754" spans="8:9" ht="12.5">
      <c r="H4754" s="958">
        <v>13363</v>
      </c>
      <c r="I4754" s="950" t="s">
        <v>1568</v>
      </c>
    </row>
    <row r="4755" spans="8:9" ht="12.5">
      <c r="H4755" s="958">
        <v>13364</v>
      </c>
      <c r="I4755" s="950" t="s">
        <v>1568</v>
      </c>
    </row>
    <row r="4756" spans="8:9" ht="12.5">
      <c r="H4756" s="958">
        <v>13365</v>
      </c>
      <c r="I4756" s="950" t="s">
        <v>1568</v>
      </c>
    </row>
    <row r="4757" spans="8:9" ht="12.5">
      <c r="H4757" s="958">
        <v>13367</v>
      </c>
      <c r="I4757" s="950" t="s">
        <v>1568</v>
      </c>
    </row>
    <row r="4758" spans="8:9" ht="12.5">
      <c r="H4758" s="958">
        <v>13368</v>
      </c>
      <c r="I4758" s="950" t="s">
        <v>1568</v>
      </c>
    </row>
    <row r="4759" spans="8:9" ht="12.5">
      <c r="H4759" s="958">
        <v>13401</v>
      </c>
      <c r="I4759" s="950" t="s">
        <v>1568</v>
      </c>
    </row>
    <row r="4760" spans="8:9" ht="12.5">
      <c r="H4760" s="958">
        <v>13402</v>
      </c>
      <c r="I4760" s="950" t="s">
        <v>1568</v>
      </c>
    </row>
    <row r="4761" spans="8:9" ht="12.5">
      <c r="H4761" s="958">
        <v>13403</v>
      </c>
      <c r="I4761" s="950" t="s">
        <v>1568</v>
      </c>
    </row>
    <row r="4762" spans="8:9" ht="12.5">
      <c r="H4762" s="958">
        <v>13404</v>
      </c>
      <c r="I4762" s="950" t="s">
        <v>1568</v>
      </c>
    </row>
    <row r="4763" spans="8:9" ht="12.5">
      <c r="H4763" s="958">
        <v>13406</v>
      </c>
      <c r="I4763" s="950" t="s">
        <v>1568</v>
      </c>
    </row>
    <row r="4764" spans="8:9" ht="12.5">
      <c r="H4764" s="958">
        <v>13407</v>
      </c>
      <c r="I4764" s="950" t="s">
        <v>1568</v>
      </c>
    </row>
    <row r="4765" spans="8:9" ht="12.5">
      <c r="H4765" s="958">
        <v>13408</v>
      </c>
      <c r="I4765" s="950" t="s">
        <v>1568</v>
      </c>
    </row>
    <row r="4766" spans="8:9" ht="12.5">
      <c r="H4766" s="958">
        <v>13409</v>
      </c>
      <c r="I4766" s="950" t="s">
        <v>1568</v>
      </c>
    </row>
    <row r="4767" spans="8:9" ht="12.5">
      <c r="H4767" s="958">
        <v>13410</v>
      </c>
      <c r="I4767" s="950" t="s">
        <v>1568</v>
      </c>
    </row>
    <row r="4768" spans="8:9" ht="12.5">
      <c r="H4768" s="958">
        <v>13411</v>
      </c>
      <c r="I4768" s="950" t="s">
        <v>1568</v>
      </c>
    </row>
    <row r="4769" spans="8:9" ht="12.5">
      <c r="H4769" s="958">
        <v>13413</v>
      </c>
      <c r="I4769" s="950" t="s">
        <v>1568</v>
      </c>
    </row>
    <row r="4770" spans="8:9" ht="12.5">
      <c r="H4770" s="958">
        <v>13415</v>
      </c>
      <c r="I4770" s="950" t="s">
        <v>1568</v>
      </c>
    </row>
    <row r="4771" spans="8:9" ht="12.5">
      <c r="H4771" s="958">
        <v>13416</v>
      </c>
      <c r="I4771" s="950" t="s">
        <v>1568</v>
      </c>
    </row>
    <row r="4772" spans="8:9" ht="12.5">
      <c r="H4772" s="958">
        <v>13417</v>
      </c>
      <c r="I4772" s="950" t="s">
        <v>1568</v>
      </c>
    </row>
    <row r="4773" spans="8:9" ht="12.5">
      <c r="H4773" s="958">
        <v>13418</v>
      </c>
      <c r="I4773" s="950" t="s">
        <v>1568</v>
      </c>
    </row>
    <row r="4774" spans="8:9" ht="12.5">
      <c r="H4774" s="958">
        <v>13420</v>
      </c>
      <c r="I4774" s="950" t="s">
        <v>1568</v>
      </c>
    </row>
    <row r="4775" spans="8:9" ht="12.5">
      <c r="H4775" s="958">
        <v>13421</v>
      </c>
      <c r="I4775" s="950" t="s">
        <v>1568</v>
      </c>
    </row>
    <row r="4776" spans="8:9" ht="12.5">
      <c r="H4776" s="958">
        <v>13424</v>
      </c>
      <c r="I4776" s="950" t="s">
        <v>1568</v>
      </c>
    </row>
    <row r="4777" spans="8:9" ht="12.5">
      <c r="H4777" s="958">
        <v>13425</v>
      </c>
      <c r="I4777" s="950" t="s">
        <v>1568</v>
      </c>
    </row>
    <row r="4778" spans="8:9" ht="12.5">
      <c r="H4778" s="958">
        <v>13426</v>
      </c>
      <c r="I4778" s="950" t="s">
        <v>1568</v>
      </c>
    </row>
    <row r="4779" spans="8:9" ht="12.5">
      <c r="H4779" s="958">
        <v>13428</v>
      </c>
      <c r="I4779" s="950" t="s">
        <v>1568</v>
      </c>
    </row>
    <row r="4780" spans="8:9" ht="12.5">
      <c r="H4780" s="958">
        <v>13431</v>
      </c>
      <c r="I4780" s="950" t="s">
        <v>1568</v>
      </c>
    </row>
    <row r="4781" spans="8:9" ht="12.5">
      <c r="H4781" s="958">
        <v>13433</v>
      </c>
      <c r="I4781" s="950" t="s">
        <v>1568</v>
      </c>
    </row>
    <row r="4782" spans="8:9" ht="12.5">
      <c r="H4782" s="958">
        <v>13435</v>
      </c>
      <c r="I4782" s="950" t="s">
        <v>1568</v>
      </c>
    </row>
    <row r="4783" spans="8:9" ht="12.5">
      <c r="H4783" s="958">
        <v>13436</v>
      </c>
      <c r="I4783" s="950" t="s">
        <v>1568</v>
      </c>
    </row>
    <row r="4784" spans="8:9" ht="12.5">
      <c r="H4784" s="958">
        <v>13437</v>
      </c>
      <c r="I4784" s="950" t="s">
        <v>1568</v>
      </c>
    </row>
    <row r="4785" spans="8:9" ht="12.5">
      <c r="H4785" s="958">
        <v>13438</v>
      </c>
      <c r="I4785" s="950" t="s">
        <v>1568</v>
      </c>
    </row>
    <row r="4786" spans="8:9" ht="12.5">
      <c r="H4786" s="958">
        <v>13439</v>
      </c>
      <c r="I4786" s="950" t="s">
        <v>1568</v>
      </c>
    </row>
    <row r="4787" spans="8:9" ht="12.5">
      <c r="H4787" s="958">
        <v>13440</v>
      </c>
      <c r="I4787" s="950" t="s">
        <v>1568</v>
      </c>
    </row>
    <row r="4788" spans="8:9" ht="12.5">
      <c r="H4788" s="958">
        <v>13441</v>
      </c>
      <c r="I4788" s="950" t="s">
        <v>1568</v>
      </c>
    </row>
    <row r="4789" spans="8:9" ht="12.5">
      <c r="H4789" s="958">
        <v>13442</v>
      </c>
      <c r="I4789" s="950" t="s">
        <v>1568</v>
      </c>
    </row>
    <row r="4790" spans="8:9" ht="12.5">
      <c r="H4790" s="958">
        <v>13449</v>
      </c>
      <c r="I4790" s="950" t="s">
        <v>1568</v>
      </c>
    </row>
    <row r="4791" spans="8:9" ht="12.5">
      <c r="H4791" s="958">
        <v>13450</v>
      </c>
      <c r="I4791" s="950" t="s">
        <v>1568</v>
      </c>
    </row>
    <row r="4792" spans="8:9" ht="12.5">
      <c r="H4792" s="958">
        <v>13452</v>
      </c>
      <c r="I4792" s="950" t="s">
        <v>1568</v>
      </c>
    </row>
    <row r="4793" spans="8:9" ht="12.5">
      <c r="H4793" s="958">
        <v>13454</v>
      </c>
      <c r="I4793" s="950" t="s">
        <v>1568</v>
      </c>
    </row>
    <row r="4794" spans="8:9" ht="12.5">
      <c r="H4794" s="958">
        <v>13455</v>
      </c>
      <c r="I4794" s="950" t="s">
        <v>1568</v>
      </c>
    </row>
    <row r="4795" spans="8:9" ht="12.5">
      <c r="H4795" s="958">
        <v>13456</v>
      </c>
      <c r="I4795" s="950" t="s">
        <v>1568</v>
      </c>
    </row>
    <row r="4796" spans="8:9" ht="12.5">
      <c r="H4796" s="958">
        <v>13457</v>
      </c>
      <c r="I4796" s="950" t="s">
        <v>1568</v>
      </c>
    </row>
    <row r="4797" spans="8:9" ht="12.5">
      <c r="H4797" s="958">
        <v>13459</v>
      </c>
      <c r="I4797" s="950" t="s">
        <v>1568</v>
      </c>
    </row>
    <row r="4798" spans="8:9" ht="12.5">
      <c r="H4798" s="958">
        <v>13460</v>
      </c>
      <c r="I4798" s="950" t="s">
        <v>1568</v>
      </c>
    </row>
    <row r="4799" spans="8:9" ht="12.5">
      <c r="H4799" s="958">
        <v>13461</v>
      </c>
      <c r="I4799" s="950" t="s">
        <v>1568</v>
      </c>
    </row>
    <row r="4800" spans="8:9" ht="12.5">
      <c r="H4800" s="958">
        <v>13464</v>
      </c>
      <c r="I4800" s="950" t="s">
        <v>1568</v>
      </c>
    </row>
    <row r="4801" spans="8:9" ht="12.5">
      <c r="H4801" s="958">
        <v>13465</v>
      </c>
      <c r="I4801" s="950" t="s">
        <v>1568</v>
      </c>
    </row>
    <row r="4802" spans="8:9" ht="12.5">
      <c r="H4802" s="958">
        <v>13468</v>
      </c>
      <c r="I4802" s="950" t="s">
        <v>1568</v>
      </c>
    </row>
    <row r="4803" spans="8:9" ht="12.5">
      <c r="H4803" s="958">
        <v>13469</v>
      </c>
      <c r="I4803" s="950" t="s">
        <v>1568</v>
      </c>
    </row>
    <row r="4804" spans="8:9" ht="12.5">
      <c r="H4804" s="958">
        <v>13470</v>
      </c>
      <c r="I4804" s="950" t="s">
        <v>1568</v>
      </c>
    </row>
    <row r="4805" spans="8:9" ht="12.5">
      <c r="H4805" s="958">
        <v>13471</v>
      </c>
      <c r="I4805" s="950" t="s">
        <v>1568</v>
      </c>
    </row>
    <row r="4806" spans="8:9" ht="12.5">
      <c r="H4806" s="958">
        <v>13472</v>
      </c>
      <c r="I4806" s="950" t="s">
        <v>1568</v>
      </c>
    </row>
    <row r="4807" spans="8:9" ht="12.5">
      <c r="H4807" s="958">
        <v>13473</v>
      </c>
      <c r="I4807" s="950" t="s">
        <v>1568</v>
      </c>
    </row>
    <row r="4808" spans="8:9" ht="12.5">
      <c r="H4808" s="958">
        <v>13475</v>
      </c>
      <c r="I4808" s="950" t="s">
        <v>1568</v>
      </c>
    </row>
    <row r="4809" spans="8:9" ht="12.5">
      <c r="H4809" s="958">
        <v>13476</v>
      </c>
      <c r="I4809" s="950" t="s">
        <v>1568</v>
      </c>
    </row>
    <row r="4810" spans="8:9" ht="12.5">
      <c r="H4810" s="958">
        <v>13477</v>
      </c>
      <c r="I4810" s="950" t="s">
        <v>1568</v>
      </c>
    </row>
    <row r="4811" spans="8:9" ht="12.5">
      <c r="H4811" s="958">
        <v>13478</v>
      </c>
      <c r="I4811" s="950" t="s">
        <v>1568</v>
      </c>
    </row>
    <row r="4812" spans="8:9" ht="12.5">
      <c r="H4812" s="958">
        <v>13479</v>
      </c>
      <c r="I4812" s="950" t="s">
        <v>1568</v>
      </c>
    </row>
    <row r="4813" spans="8:9" ht="12.5">
      <c r="H4813" s="958">
        <v>13480</v>
      </c>
      <c r="I4813" s="950" t="s">
        <v>1568</v>
      </c>
    </row>
    <row r="4814" spans="8:9" ht="12.5">
      <c r="H4814" s="958">
        <v>13482</v>
      </c>
      <c r="I4814" s="950" t="s">
        <v>1568</v>
      </c>
    </row>
    <row r="4815" spans="8:9" ht="12.5">
      <c r="H4815" s="958">
        <v>13483</v>
      </c>
      <c r="I4815" s="950" t="s">
        <v>1568</v>
      </c>
    </row>
    <row r="4816" spans="8:9" ht="12.5">
      <c r="H4816" s="958">
        <v>13484</v>
      </c>
      <c r="I4816" s="950" t="s">
        <v>1568</v>
      </c>
    </row>
    <row r="4817" spans="8:9" ht="12.5">
      <c r="H4817" s="958">
        <v>13485</v>
      </c>
      <c r="I4817" s="950" t="s">
        <v>1568</v>
      </c>
    </row>
    <row r="4818" spans="8:9" ht="12.5">
      <c r="H4818" s="958">
        <v>13486</v>
      </c>
      <c r="I4818" s="950" t="s">
        <v>1568</v>
      </c>
    </row>
    <row r="4819" spans="8:9" ht="12.5">
      <c r="H4819" s="958">
        <v>13488</v>
      </c>
      <c r="I4819" s="950" t="s">
        <v>1568</v>
      </c>
    </row>
    <row r="4820" spans="8:9" ht="12.5">
      <c r="H4820" s="958">
        <v>13489</v>
      </c>
      <c r="I4820" s="950" t="s">
        <v>1568</v>
      </c>
    </row>
    <row r="4821" spans="8:9" ht="12.5">
      <c r="H4821" s="958">
        <v>13490</v>
      </c>
      <c r="I4821" s="950" t="s">
        <v>1568</v>
      </c>
    </row>
    <row r="4822" spans="8:9" ht="12.5">
      <c r="H4822" s="958">
        <v>13491</v>
      </c>
      <c r="I4822" s="950" t="s">
        <v>1568</v>
      </c>
    </row>
    <row r="4823" spans="8:9" ht="12.5">
      <c r="H4823" s="958">
        <v>13492</v>
      </c>
      <c r="I4823" s="950" t="s">
        <v>1568</v>
      </c>
    </row>
    <row r="4824" spans="8:9" ht="12.5">
      <c r="H4824" s="958">
        <v>13493</v>
      </c>
      <c r="I4824" s="950" t="s">
        <v>1568</v>
      </c>
    </row>
    <row r="4825" spans="8:9" ht="12.5">
      <c r="H4825" s="958">
        <v>13494</v>
      </c>
      <c r="I4825" s="950" t="s">
        <v>1568</v>
      </c>
    </row>
    <row r="4826" spans="8:9" ht="12.5">
      <c r="H4826" s="958">
        <v>13495</v>
      </c>
      <c r="I4826" s="950" t="s">
        <v>1568</v>
      </c>
    </row>
    <row r="4827" spans="8:9" ht="12.5">
      <c r="H4827" s="958">
        <v>13501</v>
      </c>
      <c r="I4827" s="950" t="s">
        <v>1568</v>
      </c>
    </row>
    <row r="4828" spans="8:9" ht="12.5">
      <c r="H4828" s="958">
        <v>13502</v>
      </c>
      <c r="I4828" s="950" t="s">
        <v>1568</v>
      </c>
    </row>
    <row r="4829" spans="8:9" ht="12.5">
      <c r="H4829" s="958">
        <v>13503</v>
      </c>
      <c r="I4829" s="950" t="s">
        <v>1568</v>
      </c>
    </row>
    <row r="4830" spans="8:9" ht="12.5">
      <c r="H4830" s="958">
        <v>13504</v>
      </c>
      <c r="I4830" s="950" t="s">
        <v>1568</v>
      </c>
    </row>
    <row r="4831" spans="8:9" ht="12.5">
      <c r="H4831" s="958">
        <v>13505</v>
      </c>
      <c r="I4831" s="950" t="s">
        <v>1568</v>
      </c>
    </row>
    <row r="4832" spans="8:9" ht="12.5">
      <c r="H4832" s="958">
        <v>13599</v>
      </c>
      <c r="I4832" s="950" t="s">
        <v>1568</v>
      </c>
    </row>
    <row r="4833" spans="8:9" ht="12.5">
      <c r="H4833" s="958">
        <v>13601</v>
      </c>
      <c r="I4833" s="950" t="s">
        <v>1568</v>
      </c>
    </row>
    <row r="4834" spans="8:9" ht="12.5">
      <c r="H4834" s="958">
        <v>13602</v>
      </c>
      <c r="I4834" s="950" t="s">
        <v>1568</v>
      </c>
    </row>
    <row r="4835" spans="8:9" ht="12.5">
      <c r="H4835" s="958">
        <v>13603</v>
      </c>
      <c r="I4835" s="950" t="s">
        <v>1568</v>
      </c>
    </row>
    <row r="4836" spans="8:9" ht="12.5">
      <c r="H4836" s="958">
        <v>13605</v>
      </c>
      <c r="I4836" s="950" t="s">
        <v>1568</v>
      </c>
    </row>
    <row r="4837" spans="8:9" ht="12.5">
      <c r="H4837" s="958">
        <v>13606</v>
      </c>
      <c r="I4837" s="950" t="s">
        <v>1568</v>
      </c>
    </row>
    <row r="4838" spans="8:9" ht="12.5">
      <c r="H4838" s="958">
        <v>13607</v>
      </c>
      <c r="I4838" s="950" t="s">
        <v>1568</v>
      </c>
    </row>
    <row r="4839" spans="8:9" ht="12.5">
      <c r="H4839" s="958">
        <v>13608</v>
      </c>
      <c r="I4839" s="950" t="s">
        <v>1568</v>
      </c>
    </row>
    <row r="4840" spans="8:9" ht="12.5">
      <c r="H4840" s="958">
        <v>13611</v>
      </c>
      <c r="I4840" s="950" t="s">
        <v>1568</v>
      </c>
    </row>
    <row r="4841" spans="8:9" ht="12.5">
      <c r="H4841" s="958">
        <v>13612</v>
      </c>
      <c r="I4841" s="950" t="s">
        <v>1568</v>
      </c>
    </row>
    <row r="4842" spans="8:9" ht="12.5">
      <c r="H4842" s="958">
        <v>13613</v>
      </c>
      <c r="I4842" s="950" t="s">
        <v>1568</v>
      </c>
    </row>
    <row r="4843" spans="8:9" ht="12.5">
      <c r="H4843" s="958">
        <v>13614</v>
      </c>
      <c r="I4843" s="950" t="s">
        <v>1568</v>
      </c>
    </row>
    <row r="4844" spans="8:9" ht="12.5">
      <c r="H4844" s="958">
        <v>13615</v>
      </c>
      <c r="I4844" s="950" t="s">
        <v>1568</v>
      </c>
    </row>
    <row r="4845" spans="8:9" ht="12.5">
      <c r="H4845" s="958">
        <v>13616</v>
      </c>
      <c r="I4845" s="950" t="s">
        <v>1568</v>
      </c>
    </row>
    <row r="4846" spans="8:9" ht="12.5">
      <c r="H4846" s="958">
        <v>13617</v>
      </c>
      <c r="I4846" s="950" t="s">
        <v>1568</v>
      </c>
    </row>
    <row r="4847" spans="8:9" ht="12.5">
      <c r="H4847" s="958">
        <v>13618</v>
      </c>
      <c r="I4847" s="950" t="s">
        <v>1568</v>
      </c>
    </row>
    <row r="4848" spans="8:9" ht="12.5">
      <c r="H4848" s="958">
        <v>13619</v>
      </c>
      <c r="I4848" s="950" t="s">
        <v>1568</v>
      </c>
    </row>
    <row r="4849" spans="8:9" ht="12.5">
      <c r="H4849" s="958">
        <v>13620</v>
      </c>
      <c r="I4849" s="950" t="s">
        <v>1568</v>
      </c>
    </row>
    <row r="4850" spans="8:9" ht="12.5">
      <c r="H4850" s="958">
        <v>13621</v>
      </c>
      <c r="I4850" s="950" t="s">
        <v>1568</v>
      </c>
    </row>
    <row r="4851" spans="8:9" ht="12.5">
      <c r="H4851" s="958">
        <v>13622</v>
      </c>
      <c r="I4851" s="950" t="s">
        <v>1568</v>
      </c>
    </row>
    <row r="4852" spans="8:9" ht="12.5">
      <c r="H4852" s="958">
        <v>13623</v>
      </c>
      <c r="I4852" s="950" t="s">
        <v>1568</v>
      </c>
    </row>
    <row r="4853" spans="8:9" ht="12.5">
      <c r="H4853" s="958">
        <v>13624</v>
      </c>
      <c r="I4853" s="950" t="s">
        <v>1568</v>
      </c>
    </row>
    <row r="4854" spans="8:9" ht="12.5">
      <c r="H4854" s="958">
        <v>13625</v>
      </c>
      <c r="I4854" s="950" t="s">
        <v>1568</v>
      </c>
    </row>
    <row r="4855" spans="8:9" ht="12.5">
      <c r="H4855" s="958">
        <v>13626</v>
      </c>
      <c r="I4855" s="950" t="s">
        <v>1568</v>
      </c>
    </row>
    <row r="4856" spans="8:9" ht="12.5">
      <c r="H4856" s="958">
        <v>13627</v>
      </c>
      <c r="I4856" s="950" t="s">
        <v>1568</v>
      </c>
    </row>
    <row r="4857" spans="8:9" ht="12.5">
      <c r="H4857" s="958">
        <v>13628</v>
      </c>
      <c r="I4857" s="950" t="s">
        <v>1568</v>
      </c>
    </row>
    <row r="4858" spans="8:9" ht="12.5">
      <c r="H4858" s="958">
        <v>13630</v>
      </c>
      <c r="I4858" s="950" t="s">
        <v>1568</v>
      </c>
    </row>
    <row r="4859" spans="8:9" ht="12.5">
      <c r="H4859" s="958">
        <v>13631</v>
      </c>
      <c r="I4859" s="950" t="s">
        <v>1568</v>
      </c>
    </row>
    <row r="4860" spans="8:9" ht="12.5">
      <c r="H4860" s="958">
        <v>13632</v>
      </c>
      <c r="I4860" s="950" t="s">
        <v>1568</v>
      </c>
    </row>
    <row r="4861" spans="8:9" ht="12.5">
      <c r="H4861" s="958">
        <v>13633</v>
      </c>
      <c r="I4861" s="950" t="s">
        <v>1568</v>
      </c>
    </row>
    <row r="4862" spans="8:9" ht="12.5">
      <c r="H4862" s="958">
        <v>13634</v>
      </c>
      <c r="I4862" s="950" t="s">
        <v>1568</v>
      </c>
    </row>
    <row r="4863" spans="8:9" ht="12.5">
      <c r="H4863" s="958">
        <v>13635</v>
      </c>
      <c r="I4863" s="950" t="s">
        <v>1568</v>
      </c>
    </row>
    <row r="4864" spans="8:9" ht="12.5">
      <c r="H4864" s="958">
        <v>13636</v>
      </c>
      <c r="I4864" s="950" t="s">
        <v>1568</v>
      </c>
    </row>
    <row r="4865" spans="8:9" ht="12.5">
      <c r="H4865" s="958">
        <v>13637</v>
      </c>
      <c r="I4865" s="950" t="s">
        <v>1568</v>
      </c>
    </row>
    <row r="4866" spans="8:9" ht="12.5">
      <c r="H4866" s="958">
        <v>13638</v>
      </c>
      <c r="I4866" s="950" t="s">
        <v>1568</v>
      </c>
    </row>
    <row r="4867" spans="8:9" ht="12.5">
      <c r="H4867" s="958">
        <v>13639</v>
      </c>
      <c r="I4867" s="950" t="s">
        <v>1568</v>
      </c>
    </row>
    <row r="4868" spans="8:9" ht="12.5">
      <c r="H4868" s="958">
        <v>13640</v>
      </c>
      <c r="I4868" s="950" t="s">
        <v>1568</v>
      </c>
    </row>
    <row r="4869" spans="8:9" ht="12.5">
      <c r="H4869" s="958">
        <v>13641</v>
      </c>
      <c r="I4869" s="950" t="s">
        <v>1568</v>
      </c>
    </row>
    <row r="4870" spans="8:9" ht="12.5">
      <c r="H4870" s="958">
        <v>13642</v>
      </c>
      <c r="I4870" s="950" t="s">
        <v>1568</v>
      </c>
    </row>
    <row r="4871" spans="8:9" ht="12.5">
      <c r="H4871" s="958">
        <v>13643</v>
      </c>
      <c r="I4871" s="950" t="s">
        <v>1568</v>
      </c>
    </row>
    <row r="4872" spans="8:9" ht="12.5">
      <c r="H4872" s="958">
        <v>13645</v>
      </c>
      <c r="I4872" s="950" t="s">
        <v>1568</v>
      </c>
    </row>
    <row r="4873" spans="8:9" ht="12.5">
      <c r="H4873" s="958">
        <v>13646</v>
      </c>
      <c r="I4873" s="950" t="s">
        <v>1568</v>
      </c>
    </row>
    <row r="4874" spans="8:9" ht="12.5">
      <c r="H4874" s="958">
        <v>13647</v>
      </c>
      <c r="I4874" s="950" t="s">
        <v>1568</v>
      </c>
    </row>
    <row r="4875" spans="8:9" ht="12.5">
      <c r="H4875" s="958">
        <v>13648</v>
      </c>
      <c r="I4875" s="950" t="s">
        <v>1568</v>
      </c>
    </row>
    <row r="4876" spans="8:9" ht="12.5">
      <c r="H4876" s="958">
        <v>13649</v>
      </c>
      <c r="I4876" s="950" t="s">
        <v>1568</v>
      </c>
    </row>
    <row r="4877" spans="8:9" ht="12.5">
      <c r="H4877" s="958">
        <v>13650</v>
      </c>
      <c r="I4877" s="950" t="s">
        <v>1568</v>
      </c>
    </row>
    <row r="4878" spans="8:9" ht="12.5">
      <c r="H4878" s="958">
        <v>13651</v>
      </c>
      <c r="I4878" s="950" t="s">
        <v>1568</v>
      </c>
    </row>
    <row r="4879" spans="8:9" ht="12.5">
      <c r="H4879" s="958">
        <v>13652</v>
      </c>
      <c r="I4879" s="950" t="s">
        <v>1568</v>
      </c>
    </row>
    <row r="4880" spans="8:9" ht="12.5">
      <c r="H4880" s="958">
        <v>13654</v>
      </c>
      <c r="I4880" s="950" t="s">
        <v>1568</v>
      </c>
    </row>
    <row r="4881" spans="8:9" ht="12.5">
      <c r="H4881" s="958">
        <v>13655</v>
      </c>
      <c r="I4881" s="950" t="s">
        <v>1568</v>
      </c>
    </row>
    <row r="4882" spans="8:9" ht="12.5">
      <c r="H4882" s="958">
        <v>13656</v>
      </c>
      <c r="I4882" s="950" t="s">
        <v>1568</v>
      </c>
    </row>
    <row r="4883" spans="8:9" ht="12.5">
      <c r="H4883" s="958">
        <v>13657</v>
      </c>
      <c r="I4883" s="950" t="s">
        <v>1568</v>
      </c>
    </row>
    <row r="4884" spans="8:9" ht="12.5">
      <c r="H4884" s="958">
        <v>13658</v>
      </c>
      <c r="I4884" s="950" t="s">
        <v>1568</v>
      </c>
    </row>
    <row r="4885" spans="8:9" ht="12.5">
      <c r="H4885" s="958">
        <v>13659</v>
      </c>
      <c r="I4885" s="950" t="s">
        <v>1568</v>
      </c>
    </row>
    <row r="4886" spans="8:9" ht="12.5">
      <c r="H4886" s="958">
        <v>13660</v>
      </c>
      <c r="I4886" s="950" t="s">
        <v>1568</v>
      </c>
    </row>
    <row r="4887" spans="8:9" ht="12.5">
      <c r="H4887" s="958">
        <v>13661</v>
      </c>
      <c r="I4887" s="950" t="s">
        <v>1568</v>
      </c>
    </row>
    <row r="4888" spans="8:9" ht="12.5">
      <c r="H4888" s="958">
        <v>13662</v>
      </c>
      <c r="I4888" s="950" t="s">
        <v>1568</v>
      </c>
    </row>
    <row r="4889" spans="8:9" ht="12.5">
      <c r="H4889" s="958">
        <v>13664</v>
      </c>
      <c r="I4889" s="950" t="s">
        <v>1568</v>
      </c>
    </row>
    <row r="4890" spans="8:9" ht="12.5">
      <c r="H4890" s="958">
        <v>13665</v>
      </c>
      <c r="I4890" s="950" t="s">
        <v>1568</v>
      </c>
    </row>
    <row r="4891" spans="8:9" ht="12.5">
      <c r="H4891" s="958">
        <v>13666</v>
      </c>
      <c r="I4891" s="950" t="s">
        <v>1568</v>
      </c>
    </row>
    <row r="4892" spans="8:9" ht="12.5">
      <c r="H4892" s="958">
        <v>13667</v>
      </c>
      <c r="I4892" s="950" t="s">
        <v>1568</v>
      </c>
    </row>
    <row r="4893" spans="8:9" ht="12.5">
      <c r="H4893" s="958">
        <v>13668</v>
      </c>
      <c r="I4893" s="950" t="s">
        <v>1568</v>
      </c>
    </row>
    <row r="4894" spans="8:9" ht="12.5">
      <c r="H4894" s="958">
        <v>13669</v>
      </c>
      <c r="I4894" s="950" t="s">
        <v>1568</v>
      </c>
    </row>
    <row r="4895" spans="8:9" ht="12.5">
      <c r="H4895" s="958">
        <v>13670</v>
      </c>
      <c r="I4895" s="950" t="s">
        <v>1568</v>
      </c>
    </row>
    <row r="4896" spans="8:9" ht="12.5">
      <c r="H4896" s="958">
        <v>13671</v>
      </c>
      <c r="I4896" s="950" t="s">
        <v>1568</v>
      </c>
    </row>
    <row r="4897" spans="8:9" ht="12.5">
      <c r="H4897" s="958">
        <v>13672</v>
      </c>
      <c r="I4897" s="950" t="s">
        <v>1568</v>
      </c>
    </row>
    <row r="4898" spans="8:9" ht="12.5">
      <c r="H4898" s="958">
        <v>13673</v>
      </c>
      <c r="I4898" s="950" t="s">
        <v>1568</v>
      </c>
    </row>
    <row r="4899" spans="8:9" ht="12.5">
      <c r="H4899" s="958">
        <v>13674</v>
      </c>
      <c r="I4899" s="950" t="s">
        <v>1568</v>
      </c>
    </row>
    <row r="4900" spans="8:9" ht="12.5">
      <c r="H4900" s="958">
        <v>13675</v>
      </c>
      <c r="I4900" s="950" t="s">
        <v>1568</v>
      </c>
    </row>
    <row r="4901" spans="8:9" ht="12.5">
      <c r="H4901" s="958">
        <v>13676</v>
      </c>
      <c r="I4901" s="950" t="s">
        <v>1568</v>
      </c>
    </row>
    <row r="4902" spans="8:9" ht="12.5">
      <c r="H4902" s="958">
        <v>13677</v>
      </c>
      <c r="I4902" s="950" t="s">
        <v>1568</v>
      </c>
    </row>
    <row r="4903" spans="8:9" ht="12.5">
      <c r="H4903" s="958">
        <v>13678</v>
      </c>
      <c r="I4903" s="950" t="s">
        <v>1568</v>
      </c>
    </row>
    <row r="4904" spans="8:9" ht="12.5">
      <c r="H4904" s="958">
        <v>13679</v>
      </c>
      <c r="I4904" s="950" t="s">
        <v>1568</v>
      </c>
    </row>
    <row r="4905" spans="8:9" ht="12.5">
      <c r="H4905" s="958">
        <v>13680</v>
      </c>
      <c r="I4905" s="950" t="s">
        <v>1568</v>
      </c>
    </row>
    <row r="4906" spans="8:9" ht="12.5">
      <c r="H4906" s="958">
        <v>13681</v>
      </c>
      <c r="I4906" s="950" t="s">
        <v>1568</v>
      </c>
    </row>
    <row r="4907" spans="8:9" ht="12.5">
      <c r="H4907" s="958">
        <v>13682</v>
      </c>
      <c r="I4907" s="950" t="s">
        <v>1568</v>
      </c>
    </row>
    <row r="4908" spans="8:9" ht="12.5">
      <c r="H4908" s="958">
        <v>13683</v>
      </c>
      <c r="I4908" s="950" t="s">
        <v>1568</v>
      </c>
    </row>
    <row r="4909" spans="8:9" ht="12.5">
      <c r="H4909" s="958">
        <v>13684</v>
      </c>
      <c r="I4909" s="950" t="s">
        <v>1568</v>
      </c>
    </row>
    <row r="4910" spans="8:9" ht="12.5">
      <c r="H4910" s="958">
        <v>13685</v>
      </c>
      <c r="I4910" s="950" t="s">
        <v>1568</v>
      </c>
    </row>
    <row r="4911" spans="8:9" ht="12.5">
      <c r="H4911" s="958">
        <v>13687</v>
      </c>
      <c r="I4911" s="950" t="s">
        <v>1568</v>
      </c>
    </row>
    <row r="4912" spans="8:9" ht="12.5">
      <c r="H4912" s="958">
        <v>13690</v>
      </c>
      <c r="I4912" s="950" t="s">
        <v>1568</v>
      </c>
    </row>
    <row r="4913" spans="8:9" ht="12.5">
      <c r="H4913" s="958">
        <v>13691</v>
      </c>
      <c r="I4913" s="950" t="s">
        <v>1568</v>
      </c>
    </row>
    <row r="4914" spans="8:9" ht="12.5">
      <c r="H4914" s="958">
        <v>13692</v>
      </c>
      <c r="I4914" s="950" t="s">
        <v>1568</v>
      </c>
    </row>
    <row r="4915" spans="8:9" ht="12.5">
      <c r="H4915" s="958">
        <v>13693</v>
      </c>
      <c r="I4915" s="950" t="s">
        <v>1568</v>
      </c>
    </row>
    <row r="4916" spans="8:9" ht="12.5">
      <c r="H4916" s="958">
        <v>13694</v>
      </c>
      <c r="I4916" s="950" t="s">
        <v>1568</v>
      </c>
    </row>
    <row r="4917" spans="8:9" ht="12.5">
      <c r="H4917" s="958">
        <v>13695</v>
      </c>
      <c r="I4917" s="950" t="s">
        <v>1568</v>
      </c>
    </row>
    <row r="4918" spans="8:9" ht="12.5">
      <c r="H4918" s="958">
        <v>13696</v>
      </c>
      <c r="I4918" s="950" t="s">
        <v>1568</v>
      </c>
    </row>
    <row r="4919" spans="8:9" ht="12.5">
      <c r="H4919" s="958">
        <v>13697</v>
      </c>
      <c r="I4919" s="950" t="s">
        <v>1568</v>
      </c>
    </row>
    <row r="4920" spans="8:9" ht="12.5">
      <c r="H4920" s="958">
        <v>13699</v>
      </c>
      <c r="I4920" s="950" t="s">
        <v>1568</v>
      </c>
    </row>
    <row r="4921" spans="8:9" ht="12.5">
      <c r="H4921" s="958">
        <v>13730</v>
      </c>
      <c r="I4921" s="950" t="s">
        <v>1568</v>
      </c>
    </row>
    <row r="4922" spans="8:9" ht="12.5">
      <c r="H4922" s="958">
        <v>13731</v>
      </c>
      <c r="I4922" s="950" t="s">
        <v>1568</v>
      </c>
    </row>
    <row r="4923" spans="8:9" ht="12.5">
      <c r="H4923" s="958">
        <v>13732</v>
      </c>
      <c r="I4923" s="950" t="s">
        <v>1568</v>
      </c>
    </row>
    <row r="4924" spans="8:9" ht="12.5">
      <c r="H4924" s="958">
        <v>13733</v>
      </c>
      <c r="I4924" s="950" t="s">
        <v>1568</v>
      </c>
    </row>
    <row r="4925" spans="8:9" ht="12.5">
      <c r="H4925" s="958">
        <v>13734</v>
      </c>
      <c r="I4925" s="950" t="s">
        <v>1568</v>
      </c>
    </row>
    <row r="4926" spans="8:9" ht="12.5">
      <c r="H4926" s="958">
        <v>13736</v>
      </c>
      <c r="I4926" s="950" t="s">
        <v>1568</v>
      </c>
    </row>
    <row r="4927" spans="8:9" ht="12.5">
      <c r="H4927" s="958">
        <v>13737</v>
      </c>
      <c r="I4927" s="950" t="s">
        <v>1568</v>
      </c>
    </row>
    <row r="4928" spans="8:9" ht="12.5">
      <c r="H4928" s="958">
        <v>13738</v>
      </c>
      <c r="I4928" s="950" t="s">
        <v>1568</v>
      </c>
    </row>
    <row r="4929" spans="8:9" ht="12.5">
      <c r="H4929" s="958">
        <v>13739</v>
      </c>
      <c r="I4929" s="950" t="s">
        <v>1568</v>
      </c>
    </row>
    <row r="4930" spans="8:9" ht="12.5">
      <c r="H4930" s="958">
        <v>13740</v>
      </c>
      <c r="I4930" s="950" t="s">
        <v>1568</v>
      </c>
    </row>
    <row r="4931" spans="8:9" ht="12.5">
      <c r="H4931" s="958">
        <v>13743</v>
      </c>
      <c r="I4931" s="950" t="s">
        <v>1568</v>
      </c>
    </row>
    <row r="4932" spans="8:9" ht="12.5">
      <c r="H4932" s="958">
        <v>13744</v>
      </c>
      <c r="I4932" s="950" t="s">
        <v>1568</v>
      </c>
    </row>
    <row r="4933" spans="8:9" ht="12.5">
      <c r="H4933" s="958">
        <v>13745</v>
      </c>
      <c r="I4933" s="950" t="s">
        <v>1568</v>
      </c>
    </row>
    <row r="4934" spans="8:9" ht="12.5">
      <c r="H4934" s="958">
        <v>13746</v>
      </c>
      <c r="I4934" s="950" t="s">
        <v>1568</v>
      </c>
    </row>
    <row r="4935" spans="8:9" ht="12.5">
      <c r="H4935" s="958">
        <v>13747</v>
      </c>
      <c r="I4935" s="950" t="s">
        <v>1568</v>
      </c>
    </row>
    <row r="4936" spans="8:9" ht="12.5">
      <c r="H4936" s="958">
        <v>13748</v>
      </c>
      <c r="I4936" s="950" t="s">
        <v>1568</v>
      </c>
    </row>
    <row r="4937" spans="8:9" ht="12.5">
      <c r="H4937" s="958">
        <v>13749</v>
      </c>
      <c r="I4937" s="950" t="s">
        <v>1568</v>
      </c>
    </row>
    <row r="4938" spans="8:9" ht="12.5">
      <c r="H4938" s="958">
        <v>13750</v>
      </c>
      <c r="I4938" s="950" t="s">
        <v>1568</v>
      </c>
    </row>
    <row r="4939" spans="8:9" ht="12.5">
      <c r="H4939" s="958">
        <v>13751</v>
      </c>
      <c r="I4939" s="950" t="s">
        <v>1568</v>
      </c>
    </row>
    <row r="4940" spans="8:9" ht="12.5">
      <c r="H4940" s="958">
        <v>13752</v>
      </c>
      <c r="I4940" s="950" t="s">
        <v>1568</v>
      </c>
    </row>
    <row r="4941" spans="8:9" ht="12.5">
      <c r="H4941" s="958">
        <v>13753</v>
      </c>
      <c r="I4941" s="950" t="s">
        <v>1568</v>
      </c>
    </row>
    <row r="4942" spans="8:9" ht="12.5">
      <c r="H4942" s="958">
        <v>13754</v>
      </c>
      <c r="I4942" s="950" t="s">
        <v>1568</v>
      </c>
    </row>
    <row r="4943" spans="8:9" ht="12.5">
      <c r="H4943" s="958">
        <v>13755</v>
      </c>
      <c r="I4943" s="950" t="s">
        <v>1568</v>
      </c>
    </row>
    <row r="4944" spans="8:9" ht="12.5">
      <c r="H4944" s="958">
        <v>13756</v>
      </c>
      <c r="I4944" s="950" t="s">
        <v>1568</v>
      </c>
    </row>
    <row r="4945" spans="8:9" ht="12.5">
      <c r="H4945" s="958">
        <v>13757</v>
      </c>
      <c r="I4945" s="950" t="s">
        <v>1568</v>
      </c>
    </row>
    <row r="4946" spans="8:9" ht="12.5">
      <c r="H4946" s="958">
        <v>13758</v>
      </c>
      <c r="I4946" s="950" t="s">
        <v>1568</v>
      </c>
    </row>
    <row r="4947" spans="8:9" ht="12.5">
      <c r="H4947" s="958">
        <v>13760</v>
      </c>
      <c r="I4947" s="950" t="s">
        <v>1568</v>
      </c>
    </row>
    <row r="4948" spans="8:9" ht="12.5">
      <c r="H4948" s="958">
        <v>13761</v>
      </c>
      <c r="I4948" s="950" t="s">
        <v>1568</v>
      </c>
    </row>
    <row r="4949" spans="8:9" ht="12.5">
      <c r="H4949" s="958">
        <v>13762</v>
      </c>
      <c r="I4949" s="950" t="s">
        <v>1568</v>
      </c>
    </row>
    <row r="4950" spans="8:9" ht="12.5">
      <c r="H4950" s="958">
        <v>13763</v>
      </c>
      <c r="I4950" s="950" t="s">
        <v>1568</v>
      </c>
    </row>
    <row r="4951" spans="8:9" ht="12.5">
      <c r="H4951" s="958">
        <v>13774</v>
      </c>
      <c r="I4951" s="950" t="s">
        <v>1568</v>
      </c>
    </row>
    <row r="4952" spans="8:9" ht="12.5">
      <c r="H4952" s="958">
        <v>13775</v>
      </c>
      <c r="I4952" s="950" t="s">
        <v>1568</v>
      </c>
    </row>
    <row r="4953" spans="8:9" ht="12.5">
      <c r="H4953" s="958">
        <v>13776</v>
      </c>
      <c r="I4953" s="950" t="s">
        <v>1568</v>
      </c>
    </row>
    <row r="4954" spans="8:9" ht="12.5">
      <c r="H4954" s="958">
        <v>13777</v>
      </c>
      <c r="I4954" s="950" t="s">
        <v>1568</v>
      </c>
    </row>
    <row r="4955" spans="8:9" ht="12.5">
      <c r="H4955" s="958">
        <v>13778</v>
      </c>
      <c r="I4955" s="950" t="s">
        <v>1568</v>
      </c>
    </row>
    <row r="4956" spans="8:9" ht="12.5">
      <c r="H4956" s="958">
        <v>13780</v>
      </c>
      <c r="I4956" s="950" t="s">
        <v>1568</v>
      </c>
    </row>
    <row r="4957" spans="8:9" ht="12.5">
      <c r="H4957" s="958">
        <v>13782</v>
      </c>
      <c r="I4957" s="950" t="s">
        <v>1568</v>
      </c>
    </row>
    <row r="4958" spans="8:9" ht="12.5">
      <c r="H4958" s="958">
        <v>13783</v>
      </c>
      <c r="I4958" s="950" t="s">
        <v>1568</v>
      </c>
    </row>
    <row r="4959" spans="8:9" ht="12.5">
      <c r="H4959" s="958">
        <v>13784</v>
      </c>
      <c r="I4959" s="950" t="s">
        <v>1568</v>
      </c>
    </row>
    <row r="4960" spans="8:9" ht="12.5">
      <c r="H4960" s="958">
        <v>13786</v>
      </c>
      <c r="I4960" s="950" t="s">
        <v>1568</v>
      </c>
    </row>
    <row r="4961" spans="8:9" ht="12.5">
      <c r="H4961" s="958">
        <v>13787</v>
      </c>
      <c r="I4961" s="950" t="s">
        <v>1568</v>
      </c>
    </row>
    <row r="4962" spans="8:9" ht="12.5">
      <c r="H4962" s="958">
        <v>13788</v>
      </c>
      <c r="I4962" s="950" t="s">
        <v>1568</v>
      </c>
    </row>
    <row r="4963" spans="8:9" ht="12.5">
      <c r="H4963" s="958">
        <v>13790</v>
      </c>
      <c r="I4963" s="950" t="s">
        <v>1568</v>
      </c>
    </row>
    <row r="4964" spans="8:9" ht="12.5">
      <c r="H4964" s="958">
        <v>13794</v>
      </c>
      <c r="I4964" s="950" t="s">
        <v>1568</v>
      </c>
    </row>
    <row r="4965" spans="8:9" ht="12.5">
      <c r="H4965" s="958">
        <v>13795</v>
      </c>
      <c r="I4965" s="950" t="s">
        <v>1568</v>
      </c>
    </row>
    <row r="4966" spans="8:9" ht="12.5">
      <c r="H4966" s="958">
        <v>13796</v>
      </c>
      <c r="I4966" s="950" t="s">
        <v>1568</v>
      </c>
    </row>
    <row r="4967" spans="8:9" ht="12.5">
      <c r="H4967" s="958">
        <v>13797</v>
      </c>
      <c r="I4967" s="950" t="s">
        <v>1568</v>
      </c>
    </row>
    <row r="4968" spans="8:9" ht="12.5">
      <c r="H4968" s="958">
        <v>13801</v>
      </c>
      <c r="I4968" s="950" t="s">
        <v>1568</v>
      </c>
    </row>
    <row r="4969" spans="8:9" ht="12.5">
      <c r="H4969" s="958">
        <v>13802</v>
      </c>
      <c r="I4969" s="950" t="s">
        <v>1568</v>
      </c>
    </row>
    <row r="4970" spans="8:9" ht="12.5">
      <c r="H4970" s="958">
        <v>13803</v>
      </c>
      <c r="I4970" s="950" t="s">
        <v>1568</v>
      </c>
    </row>
    <row r="4971" spans="8:9" ht="12.5">
      <c r="H4971" s="958">
        <v>13804</v>
      </c>
      <c r="I4971" s="950" t="s">
        <v>1568</v>
      </c>
    </row>
    <row r="4972" spans="8:9" ht="12.5">
      <c r="H4972" s="958">
        <v>13806</v>
      </c>
      <c r="I4972" s="950" t="s">
        <v>1568</v>
      </c>
    </row>
    <row r="4973" spans="8:9" ht="12.5">
      <c r="H4973" s="958">
        <v>13807</v>
      </c>
      <c r="I4973" s="950" t="s">
        <v>1568</v>
      </c>
    </row>
    <row r="4974" spans="8:9" ht="12.5">
      <c r="H4974" s="958">
        <v>13808</v>
      </c>
      <c r="I4974" s="950" t="s">
        <v>1568</v>
      </c>
    </row>
    <row r="4975" spans="8:9" ht="12.5">
      <c r="H4975" s="958">
        <v>13809</v>
      </c>
      <c r="I4975" s="950" t="s">
        <v>1568</v>
      </c>
    </row>
    <row r="4976" spans="8:9" ht="12.5">
      <c r="H4976" s="958">
        <v>13810</v>
      </c>
      <c r="I4976" s="950" t="s">
        <v>1568</v>
      </c>
    </row>
    <row r="4977" spans="8:9" ht="12.5">
      <c r="H4977" s="958">
        <v>13811</v>
      </c>
      <c r="I4977" s="950" t="s">
        <v>1568</v>
      </c>
    </row>
    <row r="4978" spans="8:9" ht="12.5">
      <c r="H4978" s="958">
        <v>13812</v>
      </c>
      <c r="I4978" s="950" t="s">
        <v>1568</v>
      </c>
    </row>
    <row r="4979" spans="8:9" ht="12.5">
      <c r="H4979" s="958">
        <v>13813</v>
      </c>
      <c r="I4979" s="950" t="s">
        <v>1568</v>
      </c>
    </row>
    <row r="4980" spans="8:9" ht="12.5">
      <c r="H4980" s="958">
        <v>13814</v>
      </c>
      <c r="I4980" s="950" t="s">
        <v>1568</v>
      </c>
    </row>
    <row r="4981" spans="8:9" ht="12.5">
      <c r="H4981" s="958">
        <v>13815</v>
      </c>
      <c r="I4981" s="950" t="s">
        <v>1568</v>
      </c>
    </row>
    <row r="4982" spans="8:9" ht="12.5">
      <c r="H4982" s="958">
        <v>13820</v>
      </c>
      <c r="I4982" s="950" t="s">
        <v>1568</v>
      </c>
    </row>
    <row r="4983" spans="8:9" ht="12.5">
      <c r="H4983" s="958">
        <v>13825</v>
      </c>
      <c r="I4983" s="950" t="s">
        <v>1568</v>
      </c>
    </row>
    <row r="4984" spans="8:9" ht="12.5">
      <c r="H4984" s="958">
        <v>13826</v>
      </c>
      <c r="I4984" s="950" t="s">
        <v>1568</v>
      </c>
    </row>
    <row r="4985" spans="8:9" ht="12.5">
      <c r="H4985" s="958">
        <v>13827</v>
      </c>
      <c r="I4985" s="950" t="s">
        <v>1568</v>
      </c>
    </row>
    <row r="4986" spans="8:9" ht="12.5">
      <c r="H4986" s="958">
        <v>13830</v>
      </c>
      <c r="I4986" s="950" t="s">
        <v>1568</v>
      </c>
    </row>
    <row r="4987" spans="8:9" ht="12.5">
      <c r="H4987" s="958">
        <v>13832</v>
      </c>
      <c r="I4987" s="950" t="s">
        <v>1568</v>
      </c>
    </row>
    <row r="4988" spans="8:9" ht="12.5">
      <c r="H4988" s="958">
        <v>13833</v>
      </c>
      <c r="I4988" s="950" t="s">
        <v>1568</v>
      </c>
    </row>
    <row r="4989" spans="8:9" ht="12.5">
      <c r="H4989" s="958">
        <v>13834</v>
      </c>
      <c r="I4989" s="950" t="s">
        <v>1568</v>
      </c>
    </row>
    <row r="4990" spans="8:9" ht="12.5">
      <c r="H4990" s="958">
        <v>13835</v>
      </c>
      <c r="I4990" s="950" t="s">
        <v>1568</v>
      </c>
    </row>
    <row r="4991" spans="8:9" ht="12.5">
      <c r="H4991" s="958">
        <v>13838</v>
      </c>
      <c r="I4991" s="950" t="s">
        <v>1568</v>
      </c>
    </row>
    <row r="4992" spans="8:9" ht="12.5">
      <c r="H4992" s="958">
        <v>13839</v>
      </c>
      <c r="I4992" s="950" t="s">
        <v>1568</v>
      </c>
    </row>
    <row r="4993" spans="8:9" ht="12.5">
      <c r="H4993" s="958">
        <v>13840</v>
      </c>
      <c r="I4993" s="950" t="s">
        <v>1568</v>
      </c>
    </row>
    <row r="4994" spans="8:9" ht="12.5">
      <c r="H4994" s="958">
        <v>13841</v>
      </c>
      <c r="I4994" s="950" t="s">
        <v>1568</v>
      </c>
    </row>
    <row r="4995" spans="8:9" ht="12.5">
      <c r="H4995" s="958">
        <v>13842</v>
      </c>
      <c r="I4995" s="950" t="s">
        <v>1568</v>
      </c>
    </row>
    <row r="4996" spans="8:9" ht="12.5">
      <c r="H4996" s="958">
        <v>13843</v>
      </c>
      <c r="I4996" s="950" t="s">
        <v>1568</v>
      </c>
    </row>
    <row r="4997" spans="8:9" ht="12.5">
      <c r="H4997" s="958">
        <v>13844</v>
      </c>
      <c r="I4997" s="950" t="s">
        <v>1568</v>
      </c>
    </row>
    <row r="4998" spans="8:9" ht="12.5">
      <c r="H4998" s="958">
        <v>13845</v>
      </c>
      <c r="I4998" s="950" t="s">
        <v>1568</v>
      </c>
    </row>
    <row r="4999" spans="8:9" ht="12.5">
      <c r="H4999" s="958">
        <v>13846</v>
      </c>
      <c r="I4999" s="950" t="s">
        <v>1568</v>
      </c>
    </row>
    <row r="5000" spans="8:9" ht="12.5">
      <c r="H5000" s="958">
        <v>13847</v>
      </c>
      <c r="I5000" s="950" t="s">
        <v>1568</v>
      </c>
    </row>
    <row r="5001" spans="8:9" ht="12.5">
      <c r="H5001" s="958">
        <v>13848</v>
      </c>
      <c r="I5001" s="950" t="s">
        <v>1568</v>
      </c>
    </row>
    <row r="5002" spans="8:9" ht="12.5">
      <c r="H5002" s="958">
        <v>13849</v>
      </c>
      <c r="I5002" s="950" t="s">
        <v>1568</v>
      </c>
    </row>
    <row r="5003" spans="8:9" ht="12.5">
      <c r="H5003" s="958">
        <v>13850</v>
      </c>
      <c r="I5003" s="950" t="s">
        <v>1568</v>
      </c>
    </row>
    <row r="5004" spans="8:9" ht="12.5">
      <c r="H5004" s="958">
        <v>13851</v>
      </c>
      <c r="I5004" s="950" t="s">
        <v>1568</v>
      </c>
    </row>
    <row r="5005" spans="8:9" ht="12.5">
      <c r="H5005" s="958">
        <v>13856</v>
      </c>
      <c r="I5005" s="950" t="s">
        <v>1568</v>
      </c>
    </row>
    <row r="5006" spans="8:9" ht="12.5">
      <c r="H5006" s="958">
        <v>13859</v>
      </c>
      <c r="I5006" s="950" t="s">
        <v>1568</v>
      </c>
    </row>
    <row r="5007" spans="8:9" ht="12.5">
      <c r="H5007" s="958">
        <v>13860</v>
      </c>
      <c r="I5007" s="950" t="s">
        <v>1568</v>
      </c>
    </row>
    <row r="5008" spans="8:9" ht="12.5">
      <c r="H5008" s="958">
        <v>13861</v>
      </c>
      <c r="I5008" s="950" t="s">
        <v>1568</v>
      </c>
    </row>
    <row r="5009" spans="8:9" ht="12.5">
      <c r="H5009" s="958">
        <v>13862</v>
      </c>
      <c r="I5009" s="950" t="s">
        <v>1568</v>
      </c>
    </row>
    <row r="5010" spans="8:9" ht="12.5">
      <c r="H5010" s="958">
        <v>13863</v>
      </c>
      <c r="I5010" s="950" t="s">
        <v>1568</v>
      </c>
    </row>
    <row r="5011" spans="8:9" ht="12.5">
      <c r="H5011" s="958">
        <v>13864</v>
      </c>
      <c r="I5011" s="950" t="s">
        <v>1568</v>
      </c>
    </row>
    <row r="5012" spans="8:9" ht="12.5">
      <c r="H5012" s="958">
        <v>13865</v>
      </c>
      <c r="I5012" s="950" t="s">
        <v>1568</v>
      </c>
    </row>
    <row r="5013" spans="8:9" ht="12.5">
      <c r="H5013" s="958">
        <v>13901</v>
      </c>
      <c r="I5013" s="950" t="s">
        <v>1568</v>
      </c>
    </row>
    <row r="5014" spans="8:9" ht="12.5">
      <c r="H5014" s="958">
        <v>13902</v>
      </c>
      <c r="I5014" s="950" t="s">
        <v>1568</v>
      </c>
    </row>
    <row r="5015" spans="8:9" ht="12.5">
      <c r="H5015" s="958">
        <v>13903</v>
      </c>
      <c r="I5015" s="950" t="s">
        <v>1568</v>
      </c>
    </row>
    <row r="5016" spans="8:9" ht="12.5">
      <c r="H5016" s="958">
        <v>13904</v>
      </c>
      <c r="I5016" s="950" t="s">
        <v>1568</v>
      </c>
    </row>
    <row r="5017" spans="8:9" ht="12.5">
      <c r="H5017" s="958">
        <v>13905</v>
      </c>
      <c r="I5017" s="950" t="s">
        <v>1568</v>
      </c>
    </row>
    <row r="5018" spans="8:9" ht="12.5">
      <c r="H5018" s="958">
        <v>14001</v>
      </c>
      <c r="I5018" s="950" t="s">
        <v>1568</v>
      </c>
    </row>
    <row r="5019" spans="8:9" ht="12.5">
      <c r="H5019" s="958">
        <v>14004</v>
      </c>
      <c r="I5019" s="950" t="s">
        <v>1568</v>
      </c>
    </row>
    <row r="5020" spans="8:9" ht="12.5">
      <c r="H5020" s="958">
        <v>14005</v>
      </c>
      <c r="I5020" s="950" t="s">
        <v>1568</v>
      </c>
    </row>
    <row r="5021" spans="8:9" ht="12.5">
      <c r="H5021" s="958">
        <v>14006</v>
      </c>
      <c r="I5021" s="950" t="s">
        <v>1568</v>
      </c>
    </row>
    <row r="5022" spans="8:9" ht="12.5">
      <c r="H5022" s="958">
        <v>14008</v>
      </c>
      <c r="I5022" s="950" t="s">
        <v>1568</v>
      </c>
    </row>
    <row r="5023" spans="8:9" ht="12.5">
      <c r="H5023" s="958">
        <v>14009</v>
      </c>
      <c r="I5023" s="950" t="s">
        <v>1568</v>
      </c>
    </row>
    <row r="5024" spans="8:9" ht="12.5">
      <c r="H5024" s="958">
        <v>14010</v>
      </c>
      <c r="I5024" s="950" t="s">
        <v>1568</v>
      </c>
    </row>
    <row r="5025" spans="8:9" ht="12.5">
      <c r="H5025" s="958">
        <v>14011</v>
      </c>
      <c r="I5025" s="950" t="s">
        <v>1568</v>
      </c>
    </row>
    <row r="5026" spans="8:9" ht="12.5">
      <c r="H5026" s="958">
        <v>14012</v>
      </c>
      <c r="I5026" s="950" t="s">
        <v>1568</v>
      </c>
    </row>
    <row r="5027" spans="8:9" ht="12.5">
      <c r="H5027" s="958">
        <v>14013</v>
      </c>
      <c r="I5027" s="950" t="s">
        <v>1568</v>
      </c>
    </row>
    <row r="5028" spans="8:9" ht="12.5">
      <c r="H5028" s="958">
        <v>14020</v>
      </c>
      <c r="I5028" s="950" t="s">
        <v>1568</v>
      </c>
    </row>
    <row r="5029" spans="8:9" ht="12.5">
      <c r="H5029" s="958">
        <v>14021</v>
      </c>
      <c r="I5029" s="950" t="s">
        <v>1568</v>
      </c>
    </row>
    <row r="5030" spans="8:9" ht="12.5">
      <c r="H5030" s="958">
        <v>14024</v>
      </c>
      <c r="I5030" s="950" t="s">
        <v>1568</v>
      </c>
    </row>
    <row r="5031" spans="8:9" ht="12.5">
      <c r="H5031" s="958">
        <v>14025</v>
      </c>
      <c r="I5031" s="950" t="s">
        <v>1568</v>
      </c>
    </row>
    <row r="5032" spans="8:9" ht="12.5">
      <c r="H5032" s="958">
        <v>14026</v>
      </c>
      <c r="I5032" s="950" t="s">
        <v>1568</v>
      </c>
    </row>
    <row r="5033" spans="8:9" ht="12.5">
      <c r="H5033" s="958">
        <v>14027</v>
      </c>
      <c r="I5033" s="950" t="s">
        <v>1568</v>
      </c>
    </row>
    <row r="5034" spans="8:9" ht="12.5">
      <c r="H5034" s="958">
        <v>14028</v>
      </c>
      <c r="I5034" s="950" t="s">
        <v>1568</v>
      </c>
    </row>
    <row r="5035" spans="8:9" ht="12.5">
      <c r="H5035" s="958">
        <v>14029</v>
      </c>
      <c r="I5035" s="950" t="s">
        <v>1568</v>
      </c>
    </row>
    <row r="5036" spans="8:9" ht="12.5">
      <c r="H5036" s="958">
        <v>14030</v>
      </c>
      <c r="I5036" s="950" t="s">
        <v>1568</v>
      </c>
    </row>
    <row r="5037" spans="8:9" ht="12.5">
      <c r="H5037" s="958">
        <v>14031</v>
      </c>
      <c r="I5037" s="950" t="s">
        <v>1568</v>
      </c>
    </row>
    <row r="5038" spans="8:9" ht="12.5">
      <c r="H5038" s="958">
        <v>14032</v>
      </c>
      <c r="I5038" s="950" t="s">
        <v>1568</v>
      </c>
    </row>
    <row r="5039" spans="8:9" ht="12.5">
      <c r="H5039" s="958">
        <v>14033</v>
      </c>
      <c r="I5039" s="950" t="s">
        <v>1568</v>
      </c>
    </row>
    <row r="5040" spans="8:9" ht="12.5">
      <c r="H5040" s="958">
        <v>14034</v>
      </c>
      <c r="I5040" s="950" t="s">
        <v>1568</v>
      </c>
    </row>
    <row r="5041" spans="8:9" ht="12.5">
      <c r="H5041" s="958">
        <v>14035</v>
      </c>
      <c r="I5041" s="950" t="s">
        <v>1568</v>
      </c>
    </row>
    <row r="5042" spans="8:9" ht="12.5">
      <c r="H5042" s="958">
        <v>14036</v>
      </c>
      <c r="I5042" s="950" t="s">
        <v>1568</v>
      </c>
    </row>
    <row r="5043" spans="8:9" ht="12.5">
      <c r="H5043" s="958">
        <v>14037</v>
      </c>
      <c r="I5043" s="950" t="s">
        <v>1568</v>
      </c>
    </row>
    <row r="5044" spans="8:9" ht="12.5">
      <c r="H5044" s="958">
        <v>14038</v>
      </c>
      <c r="I5044" s="950" t="s">
        <v>1568</v>
      </c>
    </row>
    <row r="5045" spans="8:9" ht="12.5">
      <c r="H5045" s="958">
        <v>14039</v>
      </c>
      <c r="I5045" s="950" t="s">
        <v>1568</v>
      </c>
    </row>
    <row r="5046" spans="8:9" ht="12.5">
      <c r="H5046" s="958">
        <v>14040</v>
      </c>
      <c r="I5046" s="950" t="s">
        <v>1568</v>
      </c>
    </row>
    <row r="5047" spans="8:9" ht="12.5">
      <c r="H5047" s="958">
        <v>14041</v>
      </c>
      <c r="I5047" s="950" t="s">
        <v>1568</v>
      </c>
    </row>
    <row r="5048" spans="8:9" ht="12.5">
      <c r="H5048" s="958">
        <v>14042</v>
      </c>
      <c r="I5048" s="950" t="s">
        <v>1568</v>
      </c>
    </row>
    <row r="5049" spans="8:9" ht="12.5">
      <c r="H5049" s="958">
        <v>14043</v>
      </c>
      <c r="I5049" s="950" t="s">
        <v>1568</v>
      </c>
    </row>
    <row r="5050" spans="8:9" ht="12.5">
      <c r="H5050" s="958">
        <v>14047</v>
      </c>
      <c r="I5050" s="950" t="s">
        <v>1568</v>
      </c>
    </row>
    <row r="5051" spans="8:9" ht="12.5">
      <c r="H5051" s="958">
        <v>14048</v>
      </c>
      <c r="I5051" s="950" t="s">
        <v>1568</v>
      </c>
    </row>
    <row r="5052" spans="8:9" ht="12.5">
      <c r="H5052" s="958">
        <v>14051</v>
      </c>
      <c r="I5052" s="950" t="s">
        <v>1568</v>
      </c>
    </row>
    <row r="5053" spans="8:9" ht="12.5">
      <c r="H5053" s="958">
        <v>14052</v>
      </c>
      <c r="I5053" s="950" t="s">
        <v>1568</v>
      </c>
    </row>
    <row r="5054" spans="8:9" ht="12.5">
      <c r="H5054" s="958">
        <v>14054</v>
      </c>
      <c r="I5054" s="950" t="s">
        <v>1568</v>
      </c>
    </row>
    <row r="5055" spans="8:9" ht="12.5">
      <c r="H5055" s="958">
        <v>14055</v>
      </c>
      <c r="I5055" s="950" t="s">
        <v>1568</v>
      </c>
    </row>
    <row r="5056" spans="8:9" ht="12.5">
      <c r="H5056" s="958">
        <v>14056</v>
      </c>
      <c r="I5056" s="950" t="s">
        <v>1568</v>
      </c>
    </row>
    <row r="5057" spans="8:9" ht="12.5">
      <c r="H5057" s="958">
        <v>14057</v>
      </c>
      <c r="I5057" s="950" t="s">
        <v>1568</v>
      </c>
    </row>
    <row r="5058" spans="8:9" ht="12.5">
      <c r="H5058" s="958">
        <v>14058</v>
      </c>
      <c r="I5058" s="950" t="s">
        <v>1568</v>
      </c>
    </row>
    <row r="5059" spans="8:9" ht="12.5">
      <c r="H5059" s="958">
        <v>14059</v>
      </c>
      <c r="I5059" s="950" t="s">
        <v>1568</v>
      </c>
    </row>
    <row r="5060" spans="8:9" ht="12.5">
      <c r="H5060" s="958">
        <v>14060</v>
      </c>
      <c r="I5060" s="950" t="s">
        <v>1568</v>
      </c>
    </row>
    <row r="5061" spans="8:9" ht="12.5">
      <c r="H5061" s="958">
        <v>14061</v>
      </c>
      <c r="I5061" s="950" t="s">
        <v>1568</v>
      </c>
    </row>
    <row r="5062" spans="8:9" ht="12.5">
      <c r="H5062" s="958">
        <v>14062</v>
      </c>
      <c r="I5062" s="950" t="s">
        <v>1568</v>
      </c>
    </row>
    <row r="5063" spans="8:9" ht="12.5">
      <c r="H5063" s="958">
        <v>14063</v>
      </c>
      <c r="I5063" s="950" t="s">
        <v>1568</v>
      </c>
    </row>
    <row r="5064" spans="8:9" ht="12.5">
      <c r="H5064" s="958">
        <v>14065</v>
      </c>
      <c r="I5064" s="950" t="s">
        <v>1568</v>
      </c>
    </row>
    <row r="5065" spans="8:9" ht="12.5">
      <c r="H5065" s="958">
        <v>14066</v>
      </c>
      <c r="I5065" s="950" t="s">
        <v>1568</v>
      </c>
    </row>
    <row r="5066" spans="8:9" ht="12.5">
      <c r="H5066" s="958">
        <v>14067</v>
      </c>
      <c r="I5066" s="950" t="s">
        <v>1568</v>
      </c>
    </row>
    <row r="5067" spans="8:9" ht="12.5">
      <c r="H5067" s="958">
        <v>14068</v>
      </c>
      <c r="I5067" s="950" t="s">
        <v>1568</v>
      </c>
    </row>
    <row r="5068" spans="8:9" ht="12.5">
      <c r="H5068" s="958">
        <v>14069</v>
      </c>
      <c r="I5068" s="950" t="s">
        <v>1568</v>
      </c>
    </row>
    <row r="5069" spans="8:9" ht="12.5">
      <c r="H5069" s="958">
        <v>14070</v>
      </c>
      <c r="I5069" s="950" t="s">
        <v>1568</v>
      </c>
    </row>
    <row r="5070" spans="8:9" ht="12.5">
      <c r="H5070" s="958">
        <v>14072</v>
      </c>
      <c r="I5070" s="950" t="s">
        <v>1568</v>
      </c>
    </row>
    <row r="5071" spans="8:9" ht="12.5">
      <c r="H5071" s="958">
        <v>14075</v>
      </c>
      <c r="I5071" s="950" t="s">
        <v>1568</v>
      </c>
    </row>
    <row r="5072" spans="8:9" ht="12.5">
      <c r="H5072" s="958">
        <v>14080</v>
      </c>
      <c r="I5072" s="950" t="s">
        <v>1568</v>
      </c>
    </row>
    <row r="5073" spans="8:9" ht="12.5">
      <c r="H5073" s="958">
        <v>14081</v>
      </c>
      <c r="I5073" s="950" t="s">
        <v>1568</v>
      </c>
    </row>
    <row r="5074" spans="8:9" ht="12.5">
      <c r="H5074" s="958">
        <v>14082</v>
      </c>
      <c r="I5074" s="950" t="s">
        <v>1568</v>
      </c>
    </row>
    <row r="5075" spans="8:9" ht="12.5">
      <c r="H5075" s="958">
        <v>14083</v>
      </c>
      <c r="I5075" s="950" t="s">
        <v>1568</v>
      </c>
    </row>
    <row r="5076" spans="8:9" ht="12.5">
      <c r="H5076" s="958">
        <v>14085</v>
      </c>
      <c r="I5076" s="950" t="s">
        <v>1568</v>
      </c>
    </row>
    <row r="5077" spans="8:9" ht="12.5">
      <c r="H5077" s="958">
        <v>14086</v>
      </c>
      <c r="I5077" s="950" t="s">
        <v>1568</v>
      </c>
    </row>
    <row r="5078" spans="8:9" ht="12.5">
      <c r="H5078" s="958">
        <v>14091</v>
      </c>
      <c r="I5078" s="950" t="s">
        <v>1568</v>
      </c>
    </row>
    <row r="5079" spans="8:9" ht="12.5">
      <c r="H5079" s="958">
        <v>14092</v>
      </c>
      <c r="I5079" s="950" t="s">
        <v>1568</v>
      </c>
    </row>
    <row r="5080" spans="8:9" ht="12.5">
      <c r="H5080" s="958">
        <v>14094</v>
      </c>
      <c r="I5080" s="950" t="s">
        <v>1568</v>
      </c>
    </row>
    <row r="5081" spans="8:9" ht="12.5">
      <c r="H5081" s="958">
        <v>14095</v>
      </c>
      <c r="I5081" s="950" t="s">
        <v>1568</v>
      </c>
    </row>
    <row r="5082" spans="8:9" ht="12.5">
      <c r="H5082" s="958">
        <v>14098</v>
      </c>
      <c r="I5082" s="950" t="s">
        <v>1568</v>
      </c>
    </row>
    <row r="5083" spans="8:9" ht="12.5">
      <c r="H5083" s="958">
        <v>14101</v>
      </c>
      <c r="I5083" s="950" t="s">
        <v>1568</v>
      </c>
    </row>
    <row r="5084" spans="8:9" ht="12.5">
      <c r="H5084" s="958">
        <v>14102</v>
      </c>
      <c r="I5084" s="950" t="s">
        <v>1568</v>
      </c>
    </row>
    <row r="5085" spans="8:9" ht="12.5">
      <c r="H5085" s="958">
        <v>14103</v>
      </c>
      <c r="I5085" s="950" t="s">
        <v>1568</v>
      </c>
    </row>
    <row r="5086" spans="8:9" ht="12.5">
      <c r="H5086" s="958">
        <v>14105</v>
      </c>
      <c r="I5086" s="950" t="s">
        <v>1568</v>
      </c>
    </row>
    <row r="5087" spans="8:9" ht="12.5">
      <c r="H5087" s="958">
        <v>14107</v>
      </c>
      <c r="I5087" s="950" t="s">
        <v>1568</v>
      </c>
    </row>
    <row r="5088" spans="8:9" ht="12.5">
      <c r="H5088" s="958">
        <v>14108</v>
      </c>
      <c r="I5088" s="950" t="s">
        <v>1568</v>
      </c>
    </row>
    <row r="5089" spans="8:9" ht="12.5">
      <c r="H5089" s="958">
        <v>14109</v>
      </c>
      <c r="I5089" s="950" t="s">
        <v>1568</v>
      </c>
    </row>
    <row r="5090" spans="8:9" ht="12.5">
      <c r="H5090" s="958">
        <v>14110</v>
      </c>
      <c r="I5090" s="950" t="s">
        <v>1568</v>
      </c>
    </row>
    <row r="5091" spans="8:9" ht="12.5">
      <c r="H5091" s="958">
        <v>14111</v>
      </c>
      <c r="I5091" s="950" t="s">
        <v>1568</v>
      </c>
    </row>
    <row r="5092" spans="8:9" ht="12.5">
      <c r="H5092" s="958">
        <v>14112</v>
      </c>
      <c r="I5092" s="950" t="s">
        <v>1568</v>
      </c>
    </row>
    <row r="5093" spans="8:9" ht="12.5">
      <c r="H5093" s="958">
        <v>14113</v>
      </c>
      <c r="I5093" s="950" t="s">
        <v>1568</v>
      </c>
    </row>
    <row r="5094" spans="8:9" ht="12.5">
      <c r="H5094" s="958">
        <v>14120</v>
      </c>
      <c r="I5094" s="950" t="s">
        <v>1568</v>
      </c>
    </row>
    <row r="5095" spans="8:9" ht="12.5">
      <c r="H5095" s="958">
        <v>14125</v>
      </c>
      <c r="I5095" s="950" t="s">
        <v>1568</v>
      </c>
    </row>
    <row r="5096" spans="8:9" ht="12.5">
      <c r="H5096" s="958">
        <v>14126</v>
      </c>
      <c r="I5096" s="950" t="s">
        <v>1568</v>
      </c>
    </row>
    <row r="5097" spans="8:9" ht="12.5">
      <c r="H5097" s="958">
        <v>14127</v>
      </c>
      <c r="I5097" s="950" t="s">
        <v>1568</v>
      </c>
    </row>
    <row r="5098" spans="8:9" ht="12.5">
      <c r="H5098" s="958">
        <v>14129</v>
      </c>
      <c r="I5098" s="950" t="s">
        <v>1568</v>
      </c>
    </row>
    <row r="5099" spans="8:9" ht="12.5">
      <c r="H5099" s="958">
        <v>14130</v>
      </c>
      <c r="I5099" s="950" t="s">
        <v>1568</v>
      </c>
    </row>
    <row r="5100" spans="8:9" ht="12.5">
      <c r="H5100" s="958">
        <v>14131</v>
      </c>
      <c r="I5100" s="950" t="s">
        <v>1568</v>
      </c>
    </row>
    <row r="5101" spans="8:9" ht="12.5">
      <c r="H5101" s="958">
        <v>14132</v>
      </c>
      <c r="I5101" s="950" t="s">
        <v>1568</v>
      </c>
    </row>
    <row r="5102" spans="8:9" ht="12.5">
      <c r="H5102" s="958">
        <v>14133</v>
      </c>
      <c r="I5102" s="950" t="s">
        <v>1568</v>
      </c>
    </row>
    <row r="5103" spans="8:9" ht="12.5">
      <c r="H5103" s="958">
        <v>14134</v>
      </c>
      <c r="I5103" s="950" t="s">
        <v>1568</v>
      </c>
    </row>
    <row r="5104" spans="8:9" ht="12.5">
      <c r="H5104" s="958">
        <v>14135</v>
      </c>
      <c r="I5104" s="950" t="s">
        <v>1568</v>
      </c>
    </row>
    <row r="5105" spans="8:9" ht="12.5">
      <c r="H5105" s="958">
        <v>14136</v>
      </c>
      <c r="I5105" s="950" t="s">
        <v>1568</v>
      </c>
    </row>
    <row r="5106" spans="8:9" ht="12.5">
      <c r="H5106" s="958">
        <v>14138</v>
      </c>
      <c r="I5106" s="950" t="s">
        <v>1568</v>
      </c>
    </row>
    <row r="5107" spans="8:9" ht="12.5">
      <c r="H5107" s="958">
        <v>14139</v>
      </c>
      <c r="I5107" s="950" t="s">
        <v>1568</v>
      </c>
    </row>
    <row r="5108" spans="8:9" ht="12.5">
      <c r="H5108" s="958">
        <v>14140</v>
      </c>
      <c r="I5108" s="950" t="s">
        <v>1568</v>
      </c>
    </row>
    <row r="5109" spans="8:9" ht="12.5">
      <c r="H5109" s="958">
        <v>14141</v>
      </c>
      <c r="I5109" s="950" t="s">
        <v>1568</v>
      </c>
    </row>
    <row r="5110" spans="8:9" ht="12.5">
      <c r="H5110" s="958">
        <v>14143</v>
      </c>
      <c r="I5110" s="950" t="s">
        <v>1568</v>
      </c>
    </row>
    <row r="5111" spans="8:9" ht="12.5">
      <c r="H5111" s="958">
        <v>14144</v>
      </c>
      <c r="I5111" s="950" t="s">
        <v>1568</v>
      </c>
    </row>
    <row r="5112" spans="8:9" ht="12.5">
      <c r="H5112" s="958">
        <v>14145</v>
      </c>
      <c r="I5112" s="950" t="s">
        <v>1568</v>
      </c>
    </row>
    <row r="5113" spans="8:9" ht="12.5">
      <c r="H5113" s="958">
        <v>14150</v>
      </c>
      <c r="I5113" s="950" t="s">
        <v>1568</v>
      </c>
    </row>
    <row r="5114" spans="8:9" ht="12.5">
      <c r="H5114" s="958">
        <v>14151</v>
      </c>
      <c r="I5114" s="950" t="s">
        <v>1568</v>
      </c>
    </row>
    <row r="5115" spans="8:9" ht="12.5">
      <c r="H5115" s="958">
        <v>14166</v>
      </c>
      <c r="I5115" s="950" t="s">
        <v>1568</v>
      </c>
    </row>
    <row r="5116" spans="8:9" ht="12.5">
      <c r="H5116" s="958">
        <v>14167</v>
      </c>
      <c r="I5116" s="950" t="s">
        <v>1568</v>
      </c>
    </row>
    <row r="5117" spans="8:9" ht="12.5">
      <c r="H5117" s="958">
        <v>14168</v>
      </c>
      <c r="I5117" s="950" t="s">
        <v>1568</v>
      </c>
    </row>
    <row r="5118" spans="8:9" ht="12.5">
      <c r="H5118" s="958">
        <v>14169</v>
      </c>
      <c r="I5118" s="950" t="s">
        <v>1568</v>
      </c>
    </row>
    <row r="5119" spans="8:9" ht="12.5">
      <c r="H5119" s="958">
        <v>14170</v>
      </c>
      <c r="I5119" s="950" t="s">
        <v>1568</v>
      </c>
    </row>
    <row r="5120" spans="8:9" ht="12.5">
      <c r="H5120" s="958">
        <v>14171</v>
      </c>
      <c r="I5120" s="950" t="s">
        <v>1568</v>
      </c>
    </row>
    <row r="5121" spans="8:9" ht="12.5">
      <c r="H5121" s="958">
        <v>14172</v>
      </c>
      <c r="I5121" s="950" t="s">
        <v>1568</v>
      </c>
    </row>
    <row r="5122" spans="8:9" ht="12.5">
      <c r="H5122" s="958">
        <v>14173</v>
      </c>
      <c r="I5122" s="950" t="s">
        <v>1568</v>
      </c>
    </row>
    <row r="5123" spans="8:9" ht="12.5">
      <c r="H5123" s="958">
        <v>14174</v>
      </c>
      <c r="I5123" s="950" t="s">
        <v>1568</v>
      </c>
    </row>
    <row r="5124" spans="8:9" ht="12.5">
      <c r="H5124" s="958">
        <v>14201</v>
      </c>
      <c r="I5124" s="950" t="s">
        <v>1568</v>
      </c>
    </row>
    <row r="5125" spans="8:9" ht="12.5">
      <c r="H5125" s="958">
        <v>14202</v>
      </c>
      <c r="I5125" s="950" t="s">
        <v>1568</v>
      </c>
    </row>
    <row r="5126" spans="8:9" ht="12.5">
      <c r="H5126" s="958">
        <v>14203</v>
      </c>
      <c r="I5126" s="950" t="s">
        <v>1568</v>
      </c>
    </row>
    <row r="5127" spans="8:9" ht="12.5">
      <c r="H5127" s="958">
        <v>14204</v>
      </c>
      <c r="I5127" s="950" t="s">
        <v>1568</v>
      </c>
    </row>
    <row r="5128" spans="8:9" ht="12.5">
      <c r="H5128" s="958">
        <v>14205</v>
      </c>
      <c r="I5128" s="950" t="s">
        <v>1568</v>
      </c>
    </row>
    <row r="5129" spans="8:9" ht="12.5">
      <c r="H5129" s="958">
        <v>14206</v>
      </c>
      <c r="I5129" s="950" t="s">
        <v>1568</v>
      </c>
    </row>
    <row r="5130" spans="8:9" ht="12.5">
      <c r="H5130" s="958">
        <v>14207</v>
      </c>
      <c r="I5130" s="950" t="s">
        <v>1568</v>
      </c>
    </row>
    <row r="5131" spans="8:9" ht="12.5">
      <c r="H5131" s="958">
        <v>14208</v>
      </c>
      <c r="I5131" s="950" t="s">
        <v>1568</v>
      </c>
    </row>
    <row r="5132" spans="8:9" ht="12.5">
      <c r="H5132" s="958">
        <v>14209</v>
      </c>
      <c r="I5132" s="950" t="s">
        <v>1568</v>
      </c>
    </row>
    <row r="5133" spans="8:9" ht="12.5">
      <c r="H5133" s="958">
        <v>14210</v>
      </c>
      <c r="I5133" s="950" t="s">
        <v>1568</v>
      </c>
    </row>
    <row r="5134" spans="8:9" ht="12.5">
      <c r="H5134" s="958">
        <v>14211</v>
      </c>
      <c r="I5134" s="950" t="s">
        <v>1568</v>
      </c>
    </row>
    <row r="5135" spans="8:9" ht="12.5">
      <c r="H5135" s="958">
        <v>14212</v>
      </c>
      <c r="I5135" s="950" t="s">
        <v>1568</v>
      </c>
    </row>
    <row r="5136" spans="8:9" ht="12.5">
      <c r="H5136" s="958">
        <v>14213</v>
      </c>
      <c r="I5136" s="950" t="s">
        <v>1568</v>
      </c>
    </row>
    <row r="5137" spans="8:9" ht="12.5">
      <c r="H5137" s="958">
        <v>14214</v>
      </c>
      <c r="I5137" s="950" t="s">
        <v>1568</v>
      </c>
    </row>
    <row r="5138" spans="8:9" ht="12.5">
      <c r="H5138" s="958">
        <v>14215</v>
      </c>
      <c r="I5138" s="950" t="s">
        <v>1568</v>
      </c>
    </row>
    <row r="5139" spans="8:9" ht="12.5">
      <c r="H5139" s="958">
        <v>14216</v>
      </c>
      <c r="I5139" s="950" t="s">
        <v>1568</v>
      </c>
    </row>
    <row r="5140" spans="8:9" ht="12.5">
      <c r="H5140" s="958">
        <v>14217</v>
      </c>
      <c r="I5140" s="950" t="s">
        <v>1568</v>
      </c>
    </row>
    <row r="5141" spans="8:9" ht="12.5">
      <c r="H5141" s="958">
        <v>14218</v>
      </c>
      <c r="I5141" s="950" t="s">
        <v>1568</v>
      </c>
    </row>
    <row r="5142" spans="8:9" ht="12.5">
      <c r="H5142" s="958">
        <v>14219</v>
      </c>
      <c r="I5142" s="950" t="s">
        <v>1568</v>
      </c>
    </row>
    <row r="5143" spans="8:9" ht="12.5">
      <c r="H5143" s="958">
        <v>14220</v>
      </c>
      <c r="I5143" s="950" t="s">
        <v>1568</v>
      </c>
    </row>
    <row r="5144" spans="8:9" ht="12.5">
      <c r="H5144" s="958">
        <v>14221</v>
      </c>
      <c r="I5144" s="950" t="s">
        <v>1568</v>
      </c>
    </row>
    <row r="5145" spans="8:9" ht="12.5">
      <c r="H5145" s="958">
        <v>14222</v>
      </c>
      <c r="I5145" s="950" t="s">
        <v>1568</v>
      </c>
    </row>
    <row r="5146" spans="8:9" ht="12.5">
      <c r="H5146" s="958">
        <v>14223</v>
      </c>
      <c r="I5146" s="950" t="s">
        <v>1568</v>
      </c>
    </row>
    <row r="5147" spans="8:9" ht="12.5">
      <c r="H5147" s="958">
        <v>14224</v>
      </c>
      <c r="I5147" s="950" t="s">
        <v>1568</v>
      </c>
    </row>
    <row r="5148" spans="8:9" ht="12.5">
      <c r="H5148" s="958">
        <v>14225</v>
      </c>
      <c r="I5148" s="950" t="s">
        <v>1568</v>
      </c>
    </row>
    <row r="5149" spans="8:9" ht="12.5">
      <c r="H5149" s="958">
        <v>14226</v>
      </c>
      <c r="I5149" s="950" t="s">
        <v>1568</v>
      </c>
    </row>
    <row r="5150" spans="8:9" ht="12.5">
      <c r="H5150" s="958">
        <v>14227</v>
      </c>
      <c r="I5150" s="950" t="s">
        <v>1568</v>
      </c>
    </row>
    <row r="5151" spans="8:9" ht="12.5">
      <c r="H5151" s="958">
        <v>14228</v>
      </c>
      <c r="I5151" s="950" t="s">
        <v>1568</v>
      </c>
    </row>
    <row r="5152" spans="8:9" ht="12.5">
      <c r="H5152" s="958">
        <v>14231</v>
      </c>
      <c r="I5152" s="950" t="s">
        <v>1568</v>
      </c>
    </row>
    <row r="5153" spans="8:9" ht="12.5">
      <c r="H5153" s="958">
        <v>14233</v>
      </c>
      <c r="I5153" s="950" t="s">
        <v>1568</v>
      </c>
    </row>
    <row r="5154" spans="8:9" ht="12.5">
      <c r="H5154" s="958">
        <v>14240</v>
      </c>
      <c r="I5154" s="950" t="s">
        <v>1568</v>
      </c>
    </row>
    <row r="5155" spans="8:9" ht="12.5">
      <c r="H5155" s="958">
        <v>14241</v>
      </c>
      <c r="I5155" s="950" t="s">
        <v>1568</v>
      </c>
    </row>
    <row r="5156" spans="8:9" ht="12.5">
      <c r="H5156" s="958">
        <v>14260</v>
      </c>
      <c r="I5156" s="950" t="s">
        <v>1568</v>
      </c>
    </row>
    <row r="5157" spans="8:9" ht="12.5">
      <c r="H5157" s="958">
        <v>14261</v>
      </c>
      <c r="I5157" s="950" t="s">
        <v>1568</v>
      </c>
    </row>
    <row r="5158" spans="8:9" ht="12.5">
      <c r="H5158" s="958">
        <v>14263</v>
      </c>
      <c r="I5158" s="950" t="s">
        <v>1568</v>
      </c>
    </row>
    <row r="5159" spans="8:9" ht="12.5">
      <c r="H5159" s="958">
        <v>14264</v>
      </c>
      <c r="I5159" s="950" t="s">
        <v>1568</v>
      </c>
    </row>
    <row r="5160" spans="8:9" ht="12.5">
      <c r="H5160" s="958">
        <v>14265</v>
      </c>
      <c r="I5160" s="950" t="s">
        <v>1568</v>
      </c>
    </row>
    <row r="5161" spans="8:9" ht="12.5">
      <c r="H5161" s="958">
        <v>14267</v>
      </c>
      <c r="I5161" s="950" t="s">
        <v>1568</v>
      </c>
    </row>
    <row r="5162" spans="8:9" ht="12.5">
      <c r="H5162" s="958">
        <v>14269</v>
      </c>
      <c r="I5162" s="950" t="s">
        <v>1568</v>
      </c>
    </row>
    <row r="5163" spans="8:9" ht="12.5">
      <c r="H5163" s="958">
        <v>14270</v>
      </c>
      <c r="I5163" s="950" t="s">
        <v>1568</v>
      </c>
    </row>
    <row r="5164" spans="8:9" ht="12.5">
      <c r="H5164" s="958">
        <v>14272</v>
      </c>
      <c r="I5164" s="950" t="s">
        <v>1568</v>
      </c>
    </row>
    <row r="5165" spans="8:9" ht="12.5">
      <c r="H5165" s="958">
        <v>14273</v>
      </c>
      <c r="I5165" s="950" t="s">
        <v>1568</v>
      </c>
    </row>
    <row r="5166" spans="8:9" ht="12.5">
      <c r="H5166" s="958">
        <v>14276</v>
      </c>
      <c r="I5166" s="950" t="s">
        <v>1568</v>
      </c>
    </row>
    <row r="5167" spans="8:9" ht="12.5">
      <c r="H5167" s="958">
        <v>14280</v>
      </c>
      <c r="I5167" s="950" t="s">
        <v>1568</v>
      </c>
    </row>
    <row r="5168" spans="8:9" ht="12.5">
      <c r="H5168" s="958">
        <v>14301</v>
      </c>
      <c r="I5168" s="950" t="s">
        <v>1568</v>
      </c>
    </row>
    <row r="5169" spans="8:9" ht="12.5">
      <c r="H5169" s="958">
        <v>14302</v>
      </c>
      <c r="I5169" s="950" t="s">
        <v>1568</v>
      </c>
    </row>
    <row r="5170" spans="8:9" ht="12.5">
      <c r="H5170" s="958">
        <v>14303</v>
      </c>
      <c r="I5170" s="950" t="s">
        <v>1568</v>
      </c>
    </row>
    <row r="5171" spans="8:9" ht="12.5">
      <c r="H5171" s="958">
        <v>14304</v>
      </c>
      <c r="I5171" s="950" t="s">
        <v>1568</v>
      </c>
    </row>
    <row r="5172" spans="8:9" ht="12.5">
      <c r="H5172" s="958">
        <v>14305</v>
      </c>
      <c r="I5172" s="950" t="s">
        <v>1568</v>
      </c>
    </row>
    <row r="5173" spans="8:9" ht="12.5">
      <c r="H5173" s="958">
        <v>14410</v>
      </c>
      <c r="I5173" s="950" t="s">
        <v>1568</v>
      </c>
    </row>
    <row r="5174" spans="8:9" ht="12.5">
      <c r="H5174" s="958">
        <v>14411</v>
      </c>
      <c r="I5174" s="950" t="s">
        <v>1568</v>
      </c>
    </row>
    <row r="5175" spans="8:9" ht="12.5">
      <c r="H5175" s="958">
        <v>14413</v>
      </c>
      <c r="I5175" s="950" t="s">
        <v>1568</v>
      </c>
    </row>
    <row r="5176" spans="8:9" ht="12.5">
      <c r="H5176" s="958">
        <v>14414</v>
      </c>
      <c r="I5176" s="950" t="s">
        <v>1568</v>
      </c>
    </row>
    <row r="5177" spans="8:9" ht="12.5">
      <c r="H5177" s="958">
        <v>14415</v>
      </c>
      <c r="I5177" s="950" t="s">
        <v>1568</v>
      </c>
    </row>
    <row r="5178" spans="8:9" ht="12.5">
      <c r="H5178" s="958">
        <v>14416</v>
      </c>
      <c r="I5178" s="950" t="s">
        <v>1568</v>
      </c>
    </row>
    <row r="5179" spans="8:9" ht="12.5">
      <c r="H5179" s="958">
        <v>14418</v>
      </c>
      <c r="I5179" s="950" t="s">
        <v>1568</v>
      </c>
    </row>
    <row r="5180" spans="8:9" ht="12.5">
      <c r="H5180" s="958">
        <v>14420</v>
      </c>
      <c r="I5180" s="950" t="s">
        <v>1568</v>
      </c>
    </row>
    <row r="5181" spans="8:9" ht="12.5">
      <c r="H5181" s="958">
        <v>14422</v>
      </c>
      <c r="I5181" s="950" t="s">
        <v>1568</v>
      </c>
    </row>
    <row r="5182" spans="8:9" ht="12.5">
      <c r="H5182" s="958">
        <v>14423</v>
      </c>
      <c r="I5182" s="950" t="s">
        <v>1568</v>
      </c>
    </row>
    <row r="5183" spans="8:9" ht="12.5">
      <c r="H5183" s="958">
        <v>14424</v>
      </c>
      <c r="I5183" s="950" t="s">
        <v>1568</v>
      </c>
    </row>
    <row r="5184" spans="8:9" ht="12.5">
      <c r="H5184" s="958">
        <v>14425</v>
      </c>
      <c r="I5184" s="950" t="s">
        <v>1568</v>
      </c>
    </row>
    <row r="5185" spans="8:9" ht="12.5">
      <c r="H5185" s="958">
        <v>14427</v>
      </c>
      <c r="I5185" s="950" t="s">
        <v>1568</v>
      </c>
    </row>
    <row r="5186" spans="8:9" ht="12.5">
      <c r="H5186" s="958">
        <v>14428</v>
      </c>
      <c r="I5186" s="950" t="s">
        <v>1568</v>
      </c>
    </row>
    <row r="5187" spans="8:9" ht="12.5">
      <c r="H5187" s="958">
        <v>14429</v>
      </c>
      <c r="I5187" s="950" t="s">
        <v>1568</v>
      </c>
    </row>
    <row r="5188" spans="8:9" ht="12.5">
      <c r="H5188" s="958">
        <v>14430</v>
      </c>
      <c r="I5188" s="950" t="s">
        <v>1568</v>
      </c>
    </row>
    <row r="5189" spans="8:9" ht="12.5">
      <c r="H5189" s="958">
        <v>14432</v>
      </c>
      <c r="I5189" s="950" t="s">
        <v>1568</v>
      </c>
    </row>
    <row r="5190" spans="8:9" ht="12.5">
      <c r="H5190" s="958">
        <v>14433</v>
      </c>
      <c r="I5190" s="950" t="s">
        <v>1568</v>
      </c>
    </row>
    <row r="5191" spans="8:9" ht="12.5">
      <c r="H5191" s="958">
        <v>14435</v>
      </c>
      <c r="I5191" s="950" t="s">
        <v>1568</v>
      </c>
    </row>
    <row r="5192" spans="8:9" ht="12.5">
      <c r="H5192" s="958">
        <v>14437</v>
      </c>
      <c r="I5192" s="950" t="s">
        <v>1568</v>
      </c>
    </row>
    <row r="5193" spans="8:9" ht="12.5">
      <c r="H5193" s="958">
        <v>14441</v>
      </c>
      <c r="I5193" s="950" t="s">
        <v>1568</v>
      </c>
    </row>
    <row r="5194" spans="8:9" ht="12.5">
      <c r="H5194" s="958">
        <v>14443</v>
      </c>
      <c r="I5194" s="950" t="s">
        <v>1568</v>
      </c>
    </row>
    <row r="5195" spans="8:9" ht="12.5">
      <c r="H5195" s="958">
        <v>14445</v>
      </c>
      <c r="I5195" s="950" t="s">
        <v>1568</v>
      </c>
    </row>
    <row r="5196" spans="8:9" ht="12.5">
      <c r="H5196" s="958">
        <v>14449</v>
      </c>
      <c r="I5196" s="950" t="s">
        <v>1568</v>
      </c>
    </row>
    <row r="5197" spans="8:9" ht="12.5">
      <c r="H5197" s="958">
        <v>14450</v>
      </c>
      <c r="I5197" s="950" t="s">
        <v>1568</v>
      </c>
    </row>
    <row r="5198" spans="8:9" ht="12.5">
      <c r="H5198" s="958">
        <v>14452</v>
      </c>
      <c r="I5198" s="950" t="s">
        <v>1568</v>
      </c>
    </row>
    <row r="5199" spans="8:9" ht="12.5">
      <c r="H5199" s="958">
        <v>14453</v>
      </c>
      <c r="I5199" s="950" t="s">
        <v>1568</v>
      </c>
    </row>
    <row r="5200" spans="8:9" ht="12.5">
      <c r="H5200" s="958">
        <v>14454</v>
      </c>
      <c r="I5200" s="950" t="s">
        <v>1568</v>
      </c>
    </row>
    <row r="5201" spans="8:9" ht="12.5">
      <c r="H5201" s="958">
        <v>14456</v>
      </c>
      <c r="I5201" s="950" t="s">
        <v>1568</v>
      </c>
    </row>
    <row r="5202" spans="8:9" ht="12.5">
      <c r="H5202" s="958">
        <v>14461</v>
      </c>
      <c r="I5202" s="950" t="s">
        <v>1568</v>
      </c>
    </row>
    <row r="5203" spans="8:9" ht="12.5">
      <c r="H5203" s="958">
        <v>14462</v>
      </c>
      <c r="I5203" s="950" t="s">
        <v>1568</v>
      </c>
    </row>
    <row r="5204" spans="8:9" ht="12.5">
      <c r="H5204" s="958">
        <v>14463</v>
      </c>
      <c r="I5204" s="950" t="s">
        <v>1568</v>
      </c>
    </row>
    <row r="5205" spans="8:9" ht="12.5">
      <c r="H5205" s="958">
        <v>14464</v>
      </c>
      <c r="I5205" s="950" t="s">
        <v>1568</v>
      </c>
    </row>
    <row r="5206" spans="8:9" ht="12.5">
      <c r="H5206" s="958">
        <v>14466</v>
      </c>
      <c r="I5206" s="950" t="s">
        <v>1568</v>
      </c>
    </row>
    <row r="5207" spans="8:9" ht="12.5">
      <c r="H5207" s="958">
        <v>14467</v>
      </c>
      <c r="I5207" s="950" t="s">
        <v>1568</v>
      </c>
    </row>
    <row r="5208" spans="8:9" ht="12.5">
      <c r="H5208" s="958">
        <v>14468</v>
      </c>
      <c r="I5208" s="950" t="s">
        <v>1568</v>
      </c>
    </row>
    <row r="5209" spans="8:9" ht="12.5">
      <c r="H5209" s="958">
        <v>14469</v>
      </c>
      <c r="I5209" s="950" t="s">
        <v>1568</v>
      </c>
    </row>
    <row r="5210" spans="8:9" ht="12.5">
      <c r="H5210" s="958">
        <v>14470</v>
      </c>
      <c r="I5210" s="950" t="s">
        <v>1568</v>
      </c>
    </row>
    <row r="5211" spans="8:9" ht="12.5">
      <c r="H5211" s="958">
        <v>14471</v>
      </c>
      <c r="I5211" s="950" t="s">
        <v>1568</v>
      </c>
    </row>
    <row r="5212" spans="8:9" ht="12.5">
      <c r="H5212" s="958">
        <v>14472</v>
      </c>
      <c r="I5212" s="950" t="s">
        <v>1568</v>
      </c>
    </row>
    <row r="5213" spans="8:9" ht="12.5">
      <c r="H5213" s="958">
        <v>14475</v>
      </c>
      <c r="I5213" s="950" t="s">
        <v>1568</v>
      </c>
    </row>
    <row r="5214" spans="8:9" ht="12.5">
      <c r="H5214" s="958">
        <v>14476</v>
      </c>
      <c r="I5214" s="950" t="s">
        <v>1568</v>
      </c>
    </row>
    <row r="5215" spans="8:9" ht="12.5">
      <c r="H5215" s="958">
        <v>14477</v>
      </c>
      <c r="I5215" s="950" t="s">
        <v>1568</v>
      </c>
    </row>
    <row r="5216" spans="8:9" ht="12.5">
      <c r="H5216" s="958">
        <v>14478</v>
      </c>
      <c r="I5216" s="950" t="s">
        <v>1568</v>
      </c>
    </row>
    <row r="5217" spans="8:9" ht="12.5">
      <c r="H5217" s="958">
        <v>14479</v>
      </c>
      <c r="I5217" s="950" t="s">
        <v>1568</v>
      </c>
    </row>
    <row r="5218" spans="8:9" ht="12.5">
      <c r="H5218" s="958">
        <v>14480</v>
      </c>
      <c r="I5218" s="950" t="s">
        <v>1568</v>
      </c>
    </row>
    <row r="5219" spans="8:9" ht="12.5">
      <c r="H5219" s="958">
        <v>14481</v>
      </c>
      <c r="I5219" s="950" t="s">
        <v>1568</v>
      </c>
    </row>
    <row r="5220" spans="8:9" ht="12.5">
      <c r="H5220" s="958">
        <v>14482</v>
      </c>
      <c r="I5220" s="950" t="s">
        <v>1568</v>
      </c>
    </row>
    <row r="5221" spans="8:9" ht="12.5">
      <c r="H5221" s="958">
        <v>14485</v>
      </c>
      <c r="I5221" s="950" t="s">
        <v>1568</v>
      </c>
    </row>
    <row r="5222" spans="8:9" ht="12.5">
      <c r="H5222" s="958">
        <v>14486</v>
      </c>
      <c r="I5222" s="950" t="s">
        <v>1568</v>
      </c>
    </row>
    <row r="5223" spans="8:9" ht="12.5">
      <c r="H5223" s="958">
        <v>14487</v>
      </c>
      <c r="I5223" s="950" t="s">
        <v>1568</v>
      </c>
    </row>
    <row r="5224" spans="8:9" ht="12.5">
      <c r="H5224" s="958">
        <v>14488</v>
      </c>
      <c r="I5224" s="950" t="s">
        <v>1568</v>
      </c>
    </row>
    <row r="5225" spans="8:9" ht="12.5">
      <c r="H5225" s="958">
        <v>14489</v>
      </c>
      <c r="I5225" s="950" t="s">
        <v>1568</v>
      </c>
    </row>
    <row r="5226" spans="8:9" ht="12.5">
      <c r="H5226" s="958">
        <v>14502</v>
      </c>
      <c r="I5226" s="950" t="s">
        <v>1568</v>
      </c>
    </row>
    <row r="5227" spans="8:9" ht="12.5">
      <c r="H5227" s="958">
        <v>14504</v>
      </c>
      <c r="I5227" s="950" t="s">
        <v>1568</v>
      </c>
    </row>
    <row r="5228" spans="8:9" ht="12.5">
      <c r="H5228" s="958">
        <v>14505</v>
      </c>
      <c r="I5228" s="950" t="s">
        <v>1568</v>
      </c>
    </row>
    <row r="5229" spans="8:9" ht="12.5">
      <c r="H5229" s="958">
        <v>14506</v>
      </c>
      <c r="I5229" s="950" t="s">
        <v>1568</v>
      </c>
    </row>
    <row r="5230" spans="8:9" ht="12.5">
      <c r="H5230" s="958">
        <v>14507</v>
      </c>
      <c r="I5230" s="950" t="s">
        <v>1568</v>
      </c>
    </row>
    <row r="5231" spans="8:9" ht="12.5">
      <c r="H5231" s="958">
        <v>14508</v>
      </c>
      <c r="I5231" s="950" t="s">
        <v>1568</v>
      </c>
    </row>
    <row r="5232" spans="8:9" ht="12.5">
      <c r="H5232" s="958">
        <v>14510</v>
      </c>
      <c r="I5232" s="950" t="s">
        <v>1568</v>
      </c>
    </row>
    <row r="5233" spans="8:9" ht="12.5">
      <c r="H5233" s="958">
        <v>14511</v>
      </c>
      <c r="I5233" s="950" t="s">
        <v>1568</v>
      </c>
    </row>
    <row r="5234" spans="8:9" ht="12.5">
      <c r="H5234" s="958">
        <v>14512</v>
      </c>
      <c r="I5234" s="950" t="s">
        <v>1568</v>
      </c>
    </row>
    <row r="5235" spans="8:9" ht="12.5">
      <c r="H5235" s="958">
        <v>14513</v>
      </c>
      <c r="I5235" s="950" t="s">
        <v>1568</v>
      </c>
    </row>
    <row r="5236" spans="8:9" ht="12.5">
      <c r="H5236" s="958">
        <v>14514</v>
      </c>
      <c r="I5236" s="950" t="s">
        <v>1568</v>
      </c>
    </row>
    <row r="5237" spans="8:9" ht="12.5">
      <c r="H5237" s="958">
        <v>14515</v>
      </c>
      <c r="I5237" s="950" t="s">
        <v>1568</v>
      </c>
    </row>
    <row r="5238" spans="8:9" ht="12.5">
      <c r="H5238" s="958">
        <v>14516</v>
      </c>
      <c r="I5238" s="950" t="s">
        <v>1568</v>
      </c>
    </row>
    <row r="5239" spans="8:9" ht="12.5">
      <c r="H5239" s="958">
        <v>14517</v>
      </c>
      <c r="I5239" s="950" t="s">
        <v>1568</v>
      </c>
    </row>
    <row r="5240" spans="8:9" ht="12.5">
      <c r="H5240" s="958">
        <v>14518</v>
      </c>
      <c r="I5240" s="950" t="s">
        <v>1568</v>
      </c>
    </row>
    <row r="5241" spans="8:9" ht="12.5">
      <c r="H5241" s="958">
        <v>14519</v>
      </c>
      <c r="I5241" s="950" t="s">
        <v>1568</v>
      </c>
    </row>
    <row r="5242" spans="8:9" ht="12.5">
      <c r="H5242" s="958">
        <v>14520</v>
      </c>
      <c r="I5242" s="950" t="s">
        <v>1568</v>
      </c>
    </row>
    <row r="5243" spans="8:9" ht="12.5">
      <c r="H5243" s="958">
        <v>14521</v>
      </c>
      <c r="I5243" s="950" t="s">
        <v>1568</v>
      </c>
    </row>
    <row r="5244" spans="8:9" ht="12.5">
      <c r="H5244" s="958">
        <v>14522</v>
      </c>
      <c r="I5244" s="950" t="s">
        <v>1568</v>
      </c>
    </row>
    <row r="5245" spans="8:9" ht="12.5">
      <c r="H5245" s="958">
        <v>14525</v>
      </c>
      <c r="I5245" s="950" t="s">
        <v>1568</v>
      </c>
    </row>
    <row r="5246" spans="8:9" ht="12.5">
      <c r="H5246" s="958">
        <v>14526</v>
      </c>
      <c r="I5246" s="950" t="s">
        <v>1568</v>
      </c>
    </row>
    <row r="5247" spans="8:9" ht="12.5">
      <c r="H5247" s="958">
        <v>14527</v>
      </c>
      <c r="I5247" s="950" t="s">
        <v>1568</v>
      </c>
    </row>
    <row r="5248" spans="8:9" ht="12.5">
      <c r="H5248" s="958">
        <v>14529</v>
      </c>
      <c r="I5248" s="950" t="s">
        <v>1568</v>
      </c>
    </row>
    <row r="5249" spans="8:9" ht="12.5">
      <c r="H5249" s="958">
        <v>14530</v>
      </c>
      <c r="I5249" s="950" t="s">
        <v>1568</v>
      </c>
    </row>
    <row r="5250" spans="8:9" ht="12.5">
      <c r="H5250" s="958">
        <v>14532</v>
      </c>
      <c r="I5250" s="950" t="s">
        <v>1568</v>
      </c>
    </row>
    <row r="5251" spans="8:9" ht="12.5">
      <c r="H5251" s="958">
        <v>14533</v>
      </c>
      <c r="I5251" s="950" t="s">
        <v>1568</v>
      </c>
    </row>
    <row r="5252" spans="8:9" ht="12.5">
      <c r="H5252" s="958">
        <v>14534</v>
      </c>
      <c r="I5252" s="950" t="s">
        <v>1568</v>
      </c>
    </row>
    <row r="5253" spans="8:9" ht="12.5">
      <c r="H5253" s="958">
        <v>14536</v>
      </c>
      <c r="I5253" s="950" t="s">
        <v>1568</v>
      </c>
    </row>
    <row r="5254" spans="8:9" ht="12.5">
      <c r="H5254" s="958">
        <v>14537</v>
      </c>
      <c r="I5254" s="950" t="s">
        <v>1568</v>
      </c>
    </row>
    <row r="5255" spans="8:9" ht="12.5">
      <c r="H5255" s="958">
        <v>14538</v>
      </c>
      <c r="I5255" s="950" t="s">
        <v>1568</v>
      </c>
    </row>
    <row r="5256" spans="8:9" ht="12.5">
      <c r="H5256" s="958">
        <v>14539</v>
      </c>
      <c r="I5256" s="950" t="s">
        <v>1568</v>
      </c>
    </row>
    <row r="5257" spans="8:9" ht="12.5">
      <c r="H5257" s="958">
        <v>14541</v>
      </c>
      <c r="I5257" s="950" t="s">
        <v>1568</v>
      </c>
    </row>
    <row r="5258" spans="8:9" ht="12.5">
      <c r="H5258" s="958">
        <v>14542</v>
      </c>
      <c r="I5258" s="950" t="s">
        <v>1568</v>
      </c>
    </row>
    <row r="5259" spans="8:9" ht="12.5">
      <c r="H5259" s="958">
        <v>14543</v>
      </c>
      <c r="I5259" s="950" t="s">
        <v>1568</v>
      </c>
    </row>
    <row r="5260" spans="8:9" ht="12.5">
      <c r="H5260" s="958">
        <v>14544</v>
      </c>
      <c r="I5260" s="950" t="s">
        <v>1568</v>
      </c>
    </row>
    <row r="5261" spans="8:9" ht="12.5">
      <c r="H5261" s="958">
        <v>14545</v>
      </c>
      <c r="I5261" s="950" t="s">
        <v>1568</v>
      </c>
    </row>
    <row r="5262" spans="8:9" ht="12.5">
      <c r="H5262" s="958">
        <v>14546</v>
      </c>
      <c r="I5262" s="950" t="s">
        <v>1568</v>
      </c>
    </row>
    <row r="5263" spans="8:9" ht="12.5">
      <c r="H5263" s="958">
        <v>14547</v>
      </c>
      <c r="I5263" s="950" t="s">
        <v>1568</v>
      </c>
    </row>
    <row r="5264" spans="8:9" ht="12.5">
      <c r="H5264" s="958">
        <v>14548</v>
      </c>
      <c r="I5264" s="950" t="s">
        <v>1568</v>
      </c>
    </row>
    <row r="5265" spans="8:9" ht="12.5">
      <c r="H5265" s="958">
        <v>14549</v>
      </c>
      <c r="I5265" s="950" t="s">
        <v>1568</v>
      </c>
    </row>
    <row r="5266" spans="8:9" ht="12.5">
      <c r="H5266" s="958">
        <v>14550</v>
      </c>
      <c r="I5266" s="950" t="s">
        <v>1568</v>
      </c>
    </row>
    <row r="5267" spans="8:9" ht="12.5">
      <c r="H5267" s="958">
        <v>14551</v>
      </c>
      <c r="I5267" s="950" t="s">
        <v>1568</v>
      </c>
    </row>
    <row r="5268" spans="8:9" ht="12.5">
      <c r="H5268" s="958">
        <v>14555</v>
      </c>
      <c r="I5268" s="950" t="s">
        <v>1568</v>
      </c>
    </row>
    <row r="5269" spans="8:9" ht="12.5">
      <c r="H5269" s="958">
        <v>14556</v>
      </c>
      <c r="I5269" s="950" t="s">
        <v>1568</v>
      </c>
    </row>
    <row r="5270" spans="8:9" ht="12.5">
      <c r="H5270" s="958">
        <v>14557</v>
      </c>
      <c r="I5270" s="950" t="s">
        <v>1568</v>
      </c>
    </row>
    <row r="5271" spans="8:9" ht="12.5">
      <c r="H5271" s="958">
        <v>14558</v>
      </c>
      <c r="I5271" s="950" t="s">
        <v>1568</v>
      </c>
    </row>
    <row r="5272" spans="8:9" ht="12.5">
      <c r="H5272" s="958">
        <v>14559</v>
      </c>
      <c r="I5272" s="950" t="s">
        <v>1568</v>
      </c>
    </row>
    <row r="5273" spans="8:9" ht="12.5">
      <c r="H5273" s="958">
        <v>14560</v>
      </c>
      <c r="I5273" s="950" t="s">
        <v>1568</v>
      </c>
    </row>
    <row r="5274" spans="8:9" ht="12.5">
      <c r="H5274" s="958">
        <v>14561</v>
      </c>
      <c r="I5274" s="950" t="s">
        <v>1568</v>
      </c>
    </row>
    <row r="5275" spans="8:9" ht="12.5">
      <c r="H5275" s="958">
        <v>14563</v>
      </c>
      <c r="I5275" s="950" t="s">
        <v>1568</v>
      </c>
    </row>
    <row r="5276" spans="8:9" ht="12.5">
      <c r="H5276" s="958">
        <v>14564</v>
      </c>
      <c r="I5276" s="950" t="s">
        <v>1568</v>
      </c>
    </row>
    <row r="5277" spans="8:9" ht="12.5">
      <c r="H5277" s="958">
        <v>14568</v>
      </c>
      <c r="I5277" s="950" t="s">
        <v>1568</v>
      </c>
    </row>
    <row r="5278" spans="8:9" ht="12.5">
      <c r="H5278" s="958">
        <v>14569</v>
      </c>
      <c r="I5278" s="950" t="s">
        <v>1568</v>
      </c>
    </row>
    <row r="5279" spans="8:9" ht="12.5">
      <c r="H5279" s="958">
        <v>14571</v>
      </c>
      <c r="I5279" s="950" t="s">
        <v>1568</v>
      </c>
    </row>
    <row r="5280" spans="8:9" ht="12.5">
      <c r="H5280" s="958">
        <v>14572</v>
      </c>
      <c r="I5280" s="950" t="s">
        <v>1568</v>
      </c>
    </row>
    <row r="5281" spans="8:9" ht="12.5">
      <c r="H5281" s="958">
        <v>14580</v>
      </c>
      <c r="I5281" s="950" t="s">
        <v>1568</v>
      </c>
    </row>
    <row r="5282" spans="8:9" ht="12.5">
      <c r="H5282" s="958">
        <v>14585</v>
      </c>
      <c r="I5282" s="950" t="s">
        <v>1568</v>
      </c>
    </row>
    <row r="5283" spans="8:9" ht="12.5">
      <c r="H5283" s="958">
        <v>14586</v>
      </c>
      <c r="I5283" s="950" t="s">
        <v>1568</v>
      </c>
    </row>
    <row r="5284" spans="8:9" ht="12.5">
      <c r="H5284" s="958">
        <v>14588</v>
      </c>
      <c r="I5284" s="950" t="s">
        <v>1568</v>
      </c>
    </row>
    <row r="5285" spans="8:9" ht="12.5">
      <c r="H5285" s="958">
        <v>14589</v>
      </c>
      <c r="I5285" s="950" t="s">
        <v>1568</v>
      </c>
    </row>
    <row r="5286" spans="8:9" ht="12.5">
      <c r="H5286" s="958">
        <v>14590</v>
      </c>
      <c r="I5286" s="950" t="s">
        <v>1568</v>
      </c>
    </row>
    <row r="5287" spans="8:9" ht="12.5">
      <c r="H5287" s="958">
        <v>14591</v>
      </c>
      <c r="I5287" s="950" t="s">
        <v>1568</v>
      </c>
    </row>
    <row r="5288" spans="8:9" ht="12.5">
      <c r="H5288" s="958">
        <v>14592</v>
      </c>
      <c r="I5288" s="950" t="s">
        <v>1568</v>
      </c>
    </row>
    <row r="5289" spans="8:9" ht="12.5">
      <c r="H5289" s="958">
        <v>14602</v>
      </c>
      <c r="I5289" s="950" t="s">
        <v>1568</v>
      </c>
    </row>
    <row r="5290" spans="8:9" ht="12.5">
      <c r="H5290" s="958">
        <v>14603</v>
      </c>
      <c r="I5290" s="950" t="s">
        <v>1568</v>
      </c>
    </row>
    <row r="5291" spans="8:9" ht="12.5">
      <c r="H5291" s="958">
        <v>14604</v>
      </c>
      <c r="I5291" s="950" t="s">
        <v>1568</v>
      </c>
    </row>
    <row r="5292" spans="8:9" ht="12.5">
      <c r="H5292" s="958">
        <v>14605</v>
      </c>
      <c r="I5292" s="950" t="s">
        <v>1568</v>
      </c>
    </row>
    <row r="5293" spans="8:9" ht="12.5">
      <c r="H5293" s="958">
        <v>14606</v>
      </c>
      <c r="I5293" s="950" t="s">
        <v>1568</v>
      </c>
    </row>
    <row r="5294" spans="8:9" ht="12.5">
      <c r="H5294" s="958">
        <v>14607</v>
      </c>
      <c r="I5294" s="950" t="s">
        <v>1568</v>
      </c>
    </row>
    <row r="5295" spans="8:9" ht="12.5">
      <c r="H5295" s="958">
        <v>14608</v>
      </c>
      <c r="I5295" s="950" t="s">
        <v>1568</v>
      </c>
    </row>
    <row r="5296" spans="8:9" ht="12.5">
      <c r="H5296" s="958">
        <v>14609</v>
      </c>
      <c r="I5296" s="950" t="s">
        <v>1568</v>
      </c>
    </row>
    <row r="5297" spans="8:9" ht="12.5">
      <c r="H5297" s="958">
        <v>14610</v>
      </c>
      <c r="I5297" s="950" t="s">
        <v>1568</v>
      </c>
    </row>
    <row r="5298" spans="8:9" ht="12.5">
      <c r="H5298" s="958">
        <v>14611</v>
      </c>
      <c r="I5298" s="950" t="s">
        <v>1568</v>
      </c>
    </row>
    <row r="5299" spans="8:9" ht="12.5">
      <c r="H5299" s="958">
        <v>14612</v>
      </c>
      <c r="I5299" s="950" t="s">
        <v>1568</v>
      </c>
    </row>
    <row r="5300" spans="8:9" ht="12.5">
      <c r="H5300" s="958">
        <v>14613</v>
      </c>
      <c r="I5300" s="950" t="s">
        <v>1568</v>
      </c>
    </row>
    <row r="5301" spans="8:9" ht="12.5">
      <c r="H5301" s="958">
        <v>14614</v>
      </c>
      <c r="I5301" s="950" t="s">
        <v>1568</v>
      </c>
    </row>
    <row r="5302" spans="8:9" ht="12.5">
      <c r="H5302" s="958">
        <v>14615</v>
      </c>
      <c r="I5302" s="950" t="s">
        <v>1568</v>
      </c>
    </row>
    <row r="5303" spans="8:9" ht="12.5">
      <c r="H5303" s="958">
        <v>14616</v>
      </c>
      <c r="I5303" s="950" t="s">
        <v>1568</v>
      </c>
    </row>
    <row r="5304" spans="8:9" ht="12.5">
      <c r="H5304" s="958">
        <v>14617</v>
      </c>
      <c r="I5304" s="950" t="s">
        <v>1568</v>
      </c>
    </row>
    <row r="5305" spans="8:9" ht="12.5">
      <c r="H5305" s="958">
        <v>14618</v>
      </c>
      <c r="I5305" s="950" t="s">
        <v>1568</v>
      </c>
    </row>
    <row r="5306" spans="8:9" ht="12.5">
      <c r="H5306" s="958">
        <v>14619</v>
      </c>
      <c r="I5306" s="950" t="s">
        <v>1568</v>
      </c>
    </row>
    <row r="5307" spans="8:9" ht="12.5">
      <c r="H5307" s="958">
        <v>14620</v>
      </c>
      <c r="I5307" s="950" t="s">
        <v>1568</v>
      </c>
    </row>
    <row r="5308" spans="8:9" ht="12.5">
      <c r="H5308" s="958">
        <v>14621</v>
      </c>
      <c r="I5308" s="950" t="s">
        <v>1568</v>
      </c>
    </row>
    <row r="5309" spans="8:9" ht="12.5">
      <c r="H5309" s="958">
        <v>14622</v>
      </c>
      <c r="I5309" s="950" t="s">
        <v>1568</v>
      </c>
    </row>
    <row r="5310" spans="8:9" ht="12.5">
      <c r="H5310" s="958">
        <v>14623</v>
      </c>
      <c r="I5310" s="950" t="s">
        <v>1568</v>
      </c>
    </row>
    <row r="5311" spans="8:9" ht="12.5">
      <c r="H5311" s="958">
        <v>14624</v>
      </c>
      <c r="I5311" s="950" t="s">
        <v>1568</v>
      </c>
    </row>
    <row r="5312" spans="8:9" ht="12.5">
      <c r="H5312" s="958">
        <v>14625</v>
      </c>
      <c r="I5312" s="950" t="s">
        <v>1568</v>
      </c>
    </row>
    <row r="5313" spans="8:9" ht="12.5">
      <c r="H5313" s="958">
        <v>14626</v>
      </c>
      <c r="I5313" s="950" t="s">
        <v>1568</v>
      </c>
    </row>
    <row r="5314" spans="8:9" ht="12.5">
      <c r="H5314" s="958">
        <v>14627</v>
      </c>
      <c r="I5314" s="950" t="s">
        <v>1568</v>
      </c>
    </row>
    <row r="5315" spans="8:9" ht="12.5">
      <c r="H5315" s="958">
        <v>14638</v>
      </c>
      <c r="I5315" s="950" t="s">
        <v>1568</v>
      </c>
    </row>
    <row r="5316" spans="8:9" ht="12.5">
      <c r="H5316" s="958">
        <v>14639</v>
      </c>
      <c r="I5316" s="950" t="s">
        <v>1568</v>
      </c>
    </row>
    <row r="5317" spans="8:9" ht="12.5">
      <c r="H5317" s="958">
        <v>14642</v>
      </c>
      <c r="I5317" s="950" t="s">
        <v>1568</v>
      </c>
    </row>
    <row r="5318" spans="8:9" ht="12.5">
      <c r="H5318" s="958">
        <v>14643</v>
      </c>
      <c r="I5318" s="950" t="s">
        <v>1568</v>
      </c>
    </row>
    <row r="5319" spans="8:9" ht="12.5">
      <c r="H5319" s="958">
        <v>14644</v>
      </c>
      <c r="I5319" s="950" t="s">
        <v>1568</v>
      </c>
    </row>
    <row r="5320" spans="8:9" ht="12.5">
      <c r="H5320" s="958">
        <v>14646</v>
      </c>
      <c r="I5320" s="950" t="s">
        <v>1568</v>
      </c>
    </row>
    <row r="5321" spans="8:9" ht="12.5">
      <c r="H5321" s="958">
        <v>14647</v>
      </c>
      <c r="I5321" s="950" t="s">
        <v>1568</v>
      </c>
    </row>
    <row r="5322" spans="8:9" ht="12.5">
      <c r="H5322" s="958">
        <v>14649</v>
      </c>
      <c r="I5322" s="950" t="s">
        <v>1568</v>
      </c>
    </row>
    <row r="5323" spans="8:9" ht="12.5">
      <c r="H5323" s="958">
        <v>14650</v>
      </c>
      <c r="I5323" s="950" t="s">
        <v>1568</v>
      </c>
    </row>
    <row r="5324" spans="8:9" ht="12.5">
      <c r="H5324" s="958">
        <v>14651</v>
      </c>
      <c r="I5324" s="950" t="s">
        <v>1568</v>
      </c>
    </row>
    <row r="5325" spans="8:9" ht="12.5">
      <c r="H5325" s="958">
        <v>14652</v>
      </c>
      <c r="I5325" s="950" t="s">
        <v>1568</v>
      </c>
    </row>
    <row r="5326" spans="8:9" ht="12.5">
      <c r="H5326" s="958">
        <v>14653</v>
      </c>
      <c r="I5326" s="950" t="s">
        <v>1568</v>
      </c>
    </row>
    <row r="5327" spans="8:9" ht="12.5">
      <c r="H5327" s="958">
        <v>14692</v>
      </c>
      <c r="I5327" s="950" t="s">
        <v>1568</v>
      </c>
    </row>
    <row r="5328" spans="8:9" ht="12.5">
      <c r="H5328" s="958">
        <v>14694</v>
      </c>
      <c r="I5328" s="950" t="s">
        <v>1568</v>
      </c>
    </row>
    <row r="5329" spans="8:9" ht="12.5">
      <c r="H5329" s="958">
        <v>14701</v>
      </c>
      <c r="I5329" s="950" t="s">
        <v>1568</v>
      </c>
    </row>
    <row r="5330" spans="8:9" ht="12.5">
      <c r="H5330" s="958">
        <v>14702</v>
      </c>
      <c r="I5330" s="950" t="s">
        <v>1568</v>
      </c>
    </row>
    <row r="5331" spans="8:9" ht="12.5">
      <c r="H5331" s="958">
        <v>14706</v>
      </c>
      <c r="I5331" s="950" t="s">
        <v>1568</v>
      </c>
    </row>
    <row r="5332" spans="8:9" ht="12.5">
      <c r="H5332" s="958">
        <v>14707</v>
      </c>
      <c r="I5332" s="950" t="s">
        <v>1568</v>
      </c>
    </row>
    <row r="5333" spans="8:9" ht="12.5">
      <c r="H5333" s="958">
        <v>14708</v>
      </c>
      <c r="I5333" s="950" t="s">
        <v>1568</v>
      </c>
    </row>
    <row r="5334" spans="8:9" ht="12.5">
      <c r="H5334" s="958">
        <v>14709</v>
      </c>
      <c r="I5334" s="950" t="s">
        <v>1568</v>
      </c>
    </row>
    <row r="5335" spans="8:9" ht="12.5">
      <c r="H5335" s="958">
        <v>14710</v>
      </c>
      <c r="I5335" s="950" t="s">
        <v>1568</v>
      </c>
    </row>
    <row r="5336" spans="8:9" ht="12.5">
      <c r="H5336" s="958">
        <v>14711</v>
      </c>
      <c r="I5336" s="950" t="s">
        <v>1568</v>
      </c>
    </row>
    <row r="5337" spans="8:9" ht="12.5">
      <c r="H5337" s="958">
        <v>14712</v>
      </c>
      <c r="I5337" s="950" t="s">
        <v>1568</v>
      </c>
    </row>
    <row r="5338" spans="8:9" ht="12.5">
      <c r="H5338" s="958">
        <v>14714</v>
      </c>
      <c r="I5338" s="950" t="s">
        <v>1568</v>
      </c>
    </row>
    <row r="5339" spans="8:9" ht="12.5">
      <c r="H5339" s="958">
        <v>14715</v>
      </c>
      <c r="I5339" s="950" t="s">
        <v>1568</v>
      </c>
    </row>
    <row r="5340" spans="8:9" ht="12.5">
      <c r="H5340" s="958">
        <v>14716</v>
      </c>
      <c r="I5340" s="950" t="s">
        <v>1568</v>
      </c>
    </row>
    <row r="5341" spans="8:9" ht="12.5">
      <c r="H5341" s="958">
        <v>14717</v>
      </c>
      <c r="I5341" s="950" t="s">
        <v>1568</v>
      </c>
    </row>
    <row r="5342" spans="8:9" ht="12.5">
      <c r="H5342" s="958">
        <v>14718</v>
      </c>
      <c r="I5342" s="950" t="s">
        <v>1568</v>
      </c>
    </row>
    <row r="5343" spans="8:9" ht="12.5">
      <c r="H5343" s="958">
        <v>14719</v>
      </c>
      <c r="I5343" s="950" t="s">
        <v>1568</v>
      </c>
    </row>
    <row r="5344" spans="8:9" ht="12.5">
      <c r="H5344" s="958">
        <v>14720</v>
      </c>
      <c r="I5344" s="950" t="s">
        <v>1568</v>
      </c>
    </row>
    <row r="5345" spans="8:9" ht="12.5">
      <c r="H5345" s="958">
        <v>14721</v>
      </c>
      <c r="I5345" s="950" t="s">
        <v>1568</v>
      </c>
    </row>
    <row r="5346" spans="8:9" ht="12.5">
      <c r="H5346" s="958">
        <v>14722</v>
      </c>
      <c r="I5346" s="950" t="s">
        <v>1568</v>
      </c>
    </row>
    <row r="5347" spans="8:9" ht="12.5">
      <c r="H5347" s="958">
        <v>14723</v>
      </c>
      <c r="I5347" s="950" t="s">
        <v>1568</v>
      </c>
    </row>
    <row r="5348" spans="8:9" ht="12.5">
      <c r="H5348" s="958">
        <v>14724</v>
      </c>
      <c r="I5348" s="950" t="s">
        <v>1568</v>
      </c>
    </row>
    <row r="5349" spans="8:9" ht="12.5">
      <c r="H5349" s="958">
        <v>14726</v>
      </c>
      <c r="I5349" s="950" t="s">
        <v>1568</v>
      </c>
    </row>
    <row r="5350" spans="8:9" ht="12.5">
      <c r="H5350" s="958">
        <v>14727</v>
      </c>
      <c r="I5350" s="950" t="s">
        <v>1568</v>
      </c>
    </row>
    <row r="5351" spans="8:9" ht="12.5">
      <c r="H5351" s="958">
        <v>14728</v>
      </c>
      <c r="I5351" s="950" t="s">
        <v>1568</v>
      </c>
    </row>
    <row r="5352" spans="8:9" ht="12.5">
      <c r="H5352" s="958">
        <v>14729</v>
      </c>
      <c r="I5352" s="950" t="s">
        <v>1568</v>
      </c>
    </row>
    <row r="5353" spans="8:9" ht="12.5">
      <c r="H5353" s="958">
        <v>14730</v>
      </c>
      <c r="I5353" s="950" t="s">
        <v>1568</v>
      </c>
    </row>
    <row r="5354" spans="8:9" ht="12.5">
      <c r="H5354" s="958">
        <v>14731</v>
      </c>
      <c r="I5354" s="950" t="s">
        <v>1568</v>
      </c>
    </row>
    <row r="5355" spans="8:9" ht="12.5">
      <c r="H5355" s="958">
        <v>14732</v>
      </c>
      <c r="I5355" s="950" t="s">
        <v>1568</v>
      </c>
    </row>
    <row r="5356" spans="8:9" ht="12.5">
      <c r="H5356" s="958">
        <v>14733</v>
      </c>
      <c r="I5356" s="950" t="s">
        <v>1568</v>
      </c>
    </row>
    <row r="5357" spans="8:9" ht="12.5">
      <c r="H5357" s="958">
        <v>14735</v>
      </c>
      <c r="I5357" s="950" t="s">
        <v>1568</v>
      </c>
    </row>
    <row r="5358" spans="8:9" ht="12.5">
      <c r="H5358" s="958">
        <v>14736</v>
      </c>
      <c r="I5358" s="950" t="s">
        <v>1568</v>
      </c>
    </row>
    <row r="5359" spans="8:9" ht="12.5">
      <c r="H5359" s="958">
        <v>14737</v>
      </c>
      <c r="I5359" s="950" t="s">
        <v>1568</v>
      </c>
    </row>
    <row r="5360" spans="8:9" ht="12.5">
      <c r="H5360" s="958">
        <v>14738</v>
      </c>
      <c r="I5360" s="950" t="s">
        <v>1568</v>
      </c>
    </row>
    <row r="5361" spans="8:9" ht="12.5">
      <c r="H5361" s="958">
        <v>14739</v>
      </c>
      <c r="I5361" s="950" t="s">
        <v>1568</v>
      </c>
    </row>
    <row r="5362" spans="8:9" ht="12.5">
      <c r="H5362" s="958">
        <v>14740</v>
      </c>
      <c r="I5362" s="950" t="s">
        <v>1568</v>
      </c>
    </row>
    <row r="5363" spans="8:9" ht="12.5">
      <c r="H5363" s="958">
        <v>14741</v>
      </c>
      <c r="I5363" s="950" t="s">
        <v>1568</v>
      </c>
    </row>
    <row r="5364" spans="8:9" ht="12.5">
      <c r="H5364" s="958">
        <v>14742</v>
      </c>
      <c r="I5364" s="950" t="s">
        <v>1568</v>
      </c>
    </row>
    <row r="5365" spans="8:9" ht="12.5">
      <c r="H5365" s="958">
        <v>14743</v>
      </c>
      <c r="I5365" s="950" t="s">
        <v>1568</v>
      </c>
    </row>
    <row r="5366" spans="8:9" ht="12.5">
      <c r="H5366" s="958">
        <v>14744</v>
      </c>
      <c r="I5366" s="950" t="s">
        <v>1568</v>
      </c>
    </row>
    <row r="5367" spans="8:9" ht="12.5">
      <c r="H5367" s="958">
        <v>14745</v>
      </c>
      <c r="I5367" s="950" t="s">
        <v>1568</v>
      </c>
    </row>
    <row r="5368" spans="8:9" ht="12.5">
      <c r="H5368" s="958">
        <v>14747</v>
      </c>
      <c r="I5368" s="950" t="s">
        <v>1568</v>
      </c>
    </row>
    <row r="5369" spans="8:9" ht="12.5">
      <c r="H5369" s="958">
        <v>14748</v>
      </c>
      <c r="I5369" s="950" t="s">
        <v>1568</v>
      </c>
    </row>
    <row r="5370" spans="8:9" ht="12.5">
      <c r="H5370" s="958">
        <v>14750</v>
      </c>
      <c r="I5370" s="950" t="s">
        <v>1568</v>
      </c>
    </row>
    <row r="5371" spans="8:9" ht="12.5">
      <c r="H5371" s="958">
        <v>14751</v>
      </c>
      <c r="I5371" s="950" t="s">
        <v>1568</v>
      </c>
    </row>
    <row r="5372" spans="8:9" ht="12.5">
      <c r="H5372" s="958">
        <v>14752</v>
      </c>
      <c r="I5372" s="950" t="s">
        <v>1568</v>
      </c>
    </row>
    <row r="5373" spans="8:9" ht="12.5">
      <c r="H5373" s="958">
        <v>14753</v>
      </c>
      <c r="I5373" s="950" t="s">
        <v>1568</v>
      </c>
    </row>
    <row r="5374" spans="8:9" ht="12.5">
      <c r="H5374" s="958">
        <v>14754</v>
      </c>
      <c r="I5374" s="950" t="s">
        <v>1563</v>
      </c>
    </row>
    <row r="5375" spans="8:9" ht="12.5">
      <c r="H5375" s="958">
        <v>14755</v>
      </c>
      <c r="I5375" s="950" t="s">
        <v>1568</v>
      </c>
    </row>
    <row r="5376" spans="8:9" ht="12.5">
      <c r="H5376" s="958">
        <v>14756</v>
      </c>
      <c r="I5376" s="950" t="s">
        <v>1568</v>
      </c>
    </row>
    <row r="5377" spans="8:9" ht="12.5">
      <c r="H5377" s="958">
        <v>14757</v>
      </c>
      <c r="I5377" s="950" t="s">
        <v>1568</v>
      </c>
    </row>
    <row r="5378" spans="8:9" ht="12.5">
      <c r="H5378" s="958">
        <v>14758</v>
      </c>
      <c r="I5378" s="950" t="s">
        <v>1568</v>
      </c>
    </row>
    <row r="5379" spans="8:9" ht="12.5">
      <c r="H5379" s="958">
        <v>14760</v>
      </c>
      <c r="I5379" s="950" t="s">
        <v>1568</v>
      </c>
    </row>
    <row r="5380" spans="8:9" ht="12.5">
      <c r="H5380" s="958">
        <v>14766</v>
      </c>
      <c r="I5380" s="950" t="s">
        <v>1568</v>
      </c>
    </row>
    <row r="5381" spans="8:9" ht="12.5">
      <c r="H5381" s="958">
        <v>14767</v>
      </c>
      <c r="I5381" s="950" t="s">
        <v>1568</v>
      </c>
    </row>
    <row r="5382" spans="8:9" ht="12.5">
      <c r="H5382" s="958">
        <v>14769</v>
      </c>
      <c r="I5382" s="950" t="s">
        <v>1568</v>
      </c>
    </row>
    <row r="5383" spans="8:9" ht="12.5">
      <c r="H5383" s="958">
        <v>14770</v>
      </c>
      <c r="I5383" s="950" t="s">
        <v>1568</v>
      </c>
    </row>
    <row r="5384" spans="8:9" ht="12.5">
      <c r="H5384" s="958">
        <v>14772</v>
      </c>
      <c r="I5384" s="950" t="s">
        <v>1568</v>
      </c>
    </row>
    <row r="5385" spans="8:9" ht="12.5">
      <c r="H5385" s="958">
        <v>14774</v>
      </c>
      <c r="I5385" s="950" t="s">
        <v>1568</v>
      </c>
    </row>
    <row r="5386" spans="8:9" ht="12.5">
      <c r="H5386" s="958">
        <v>14775</v>
      </c>
      <c r="I5386" s="950" t="s">
        <v>1568</v>
      </c>
    </row>
    <row r="5387" spans="8:9" ht="12.5">
      <c r="H5387" s="958">
        <v>14777</v>
      </c>
      <c r="I5387" s="950" t="s">
        <v>1568</v>
      </c>
    </row>
    <row r="5388" spans="8:9" ht="12.5">
      <c r="H5388" s="958">
        <v>14778</v>
      </c>
      <c r="I5388" s="950" t="s">
        <v>1568</v>
      </c>
    </row>
    <row r="5389" spans="8:9" ht="12.5">
      <c r="H5389" s="958">
        <v>14779</v>
      </c>
      <c r="I5389" s="950" t="s">
        <v>1568</v>
      </c>
    </row>
    <row r="5390" spans="8:9" ht="12.5">
      <c r="H5390" s="958">
        <v>14781</v>
      </c>
      <c r="I5390" s="950" t="s">
        <v>1568</v>
      </c>
    </row>
    <row r="5391" spans="8:9" ht="12.5">
      <c r="H5391" s="958">
        <v>14782</v>
      </c>
      <c r="I5391" s="950" t="s">
        <v>1568</v>
      </c>
    </row>
    <row r="5392" spans="8:9" ht="12.5">
      <c r="H5392" s="958">
        <v>14783</v>
      </c>
      <c r="I5392" s="950" t="s">
        <v>1568</v>
      </c>
    </row>
    <row r="5393" spans="8:9" ht="12.5">
      <c r="H5393" s="958">
        <v>14784</v>
      </c>
      <c r="I5393" s="950" t="s">
        <v>1568</v>
      </c>
    </row>
    <row r="5394" spans="8:9" ht="12.5">
      <c r="H5394" s="958">
        <v>14785</v>
      </c>
      <c r="I5394" s="950" t="s">
        <v>1568</v>
      </c>
    </row>
    <row r="5395" spans="8:9" ht="12.5">
      <c r="H5395" s="958">
        <v>14786</v>
      </c>
      <c r="I5395" s="950" t="s">
        <v>1568</v>
      </c>
    </row>
    <row r="5396" spans="8:9" ht="12.5">
      <c r="H5396" s="958">
        <v>14787</v>
      </c>
      <c r="I5396" s="950" t="s">
        <v>1568</v>
      </c>
    </row>
    <row r="5397" spans="8:9" ht="12.5">
      <c r="H5397" s="958">
        <v>14788</v>
      </c>
      <c r="I5397" s="950" t="s">
        <v>1568</v>
      </c>
    </row>
    <row r="5398" spans="8:9" ht="12.5">
      <c r="H5398" s="958">
        <v>14801</v>
      </c>
      <c r="I5398" s="950" t="s">
        <v>1568</v>
      </c>
    </row>
    <row r="5399" spans="8:9" ht="12.5">
      <c r="H5399" s="958">
        <v>14802</v>
      </c>
      <c r="I5399" s="950" t="s">
        <v>1568</v>
      </c>
    </row>
    <row r="5400" spans="8:9" ht="12.5">
      <c r="H5400" s="958">
        <v>14803</v>
      </c>
      <c r="I5400" s="950" t="s">
        <v>1568</v>
      </c>
    </row>
    <row r="5401" spans="8:9" ht="12.5">
      <c r="H5401" s="958">
        <v>14804</v>
      </c>
      <c r="I5401" s="950" t="s">
        <v>1568</v>
      </c>
    </row>
    <row r="5402" spans="8:9" ht="12.5">
      <c r="H5402" s="958">
        <v>14805</v>
      </c>
      <c r="I5402" s="950" t="s">
        <v>1568</v>
      </c>
    </row>
    <row r="5403" spans="8:9" ht="12.5">
      <c r="H5403" s="958">
        <v>14806</v>
      </c>
      <c r="I5403" s="950" t="s">
        <v>1568</v>
      </c>
    </row>
    <row r="5404" spans="8:9" ht="12.5">
      <c r="H5404" s="958">
        <v>14807</v>
      </c>
      <c r="I5404" s="950" t="s">
        <v>1568</v>
      </c>
    </row>
    <row r="5405" spans="8:9" ht="12.5">
      <c r="H5405" s="958">
        <v>14808</v>
      </c>
      <c r="I5405" s="950" t="s">
        <v>1568</v>
      </c>
    </row>
    <row r="5406" spans="8:9" ht="12.5">
      <c r="H5406" s="958">
        <v>14809</v>
      </c>
      <c r="I5406" s="950" t="s">
        <v>1568</v>
      </c>
    </row>
    <row r="5407" spans="8:9" ht="12.5">
      <c r="H5407" s="958">
        <v>14810</v>
      </c>
      <c r="I5407" s="950" t="s">
        <v>1568</v>
      </c>
    </row>
    <row r="5408" spans="8:9" ht="12.5">
      <c r="H5408" s="958">
        <v>14812</v>
      </c>
      <c r="I5408" s="950" t="s">
        <v>1568</v>
      </c>
    </row>
    <row r="5409" spans="8:9" ht="12.5">
      <c r="H5409" s="958">
        <v>14813</v>
      </c>
      <c r="I5409" s="950" t="s">
        <v>1568</v>
      </c>
    </row>
    <row r="5410" spans="8:9" ht="12.5">
      <c r="H5410" s="958">
        <v>14814</v>
      </c>
      <c r="I5410" s="950" t="s">
        <v>1568</v>
      </c>
    </row>
    <row r="5411" spans="8:9" ht="12.5">
      <c r="H5411" s="958">
        <v>14815</v>
      </c>
      <c r="I5411" s="950" t="s">
        <v>1568</v>
      </c>
    </row>
    <row r="5412" spans="8:9" ht="12.5">
      <c r="H5412" s="958">
        <v>14816</v>
      </c>
      <c r="I5412" s="950" t="s">
        <v>1568</v>
      </c>
    </row>
    <row r="5413" spans="8:9" ht="12.5">
      <c r="H5413" s="958">
        <v>14817</v>
      </c>
      <c r="I5413" s="950" t="s">
        <v>1568</v>
      </c>
    </row>
    <row r="5414" spans="8:9" ht="12.5">
      <c r="H5414" s="958">
        <v>14818</v>
      </c>
      <c r="I5414" s="950" t="s">
        <v>1568</v>
      </c>
    </row>
    <row r="5415" spans="8:9" ht="12.5">
      <c r="H5415" s="958">
        <v>14819</v>
      </c>
      <c r="I5415" s="950" t="s">
        <v>1568</v>
      </c>
    </row>
    <row r="5416" spans="8:9" ht="12.5">
      <c r="H5416" s="958">
        <v>14820</v>
      </c>
      <c r="I5416" s="950" t="s">
        <v>1568</v>
      </c>
    </row>
    <row r="5417" spans="8:9" ht="12.5">
      <c r="H5417" s="958">
        <v>14821</v>
      </c>
      <c r="I5417" s="950" t="s">
        <v>1568</v>
      </c>
    </row>
    <row r="5418" spans="8:9" ht="12.5">
      <c r="H5418" s="958">
        <v>14822</v>
      </c>
      <c r="I5418" s="950" t="s">
        <v>1568</v>
      </c>
    </row>
    <row r="5419" spans="8:9" ht="12.5">
      <c r="H5419" s="958">
        <v>14823</v>
      </c>
      <c r="I5419" s="950" t="s">
        <v>1568</v>
      </c>
    </row>
    <row r="5420" spans="8:9" ht="12.5">
      <c r="H5420" s="958">
        <v>14824</v>
      </c>
      <c r="I5420" s="950" t="s">
        <v>1568</v>
      </c>
    </row>
    <row r="5421" spans="8:9" ht="12.5">
      <c r="H5421" s="958">
        <v>14825</v>
      </c>
      <c r="I5421" s="950" t="s">
        <v>1568</v>
      </c>
    </row>
    <row r="5422" spans="8:9" ht="12.5">
      <c r="H5422" s="958">
        <v>14826</v>
      </c>
      <c r="I5422" s="950" t="s">
        <v>1568</v>
      </c>
    </row>
    <row r="5423" spans="8:9" ht="12.5">
      <c r="H5423" s="958">
        <v>14827</v>
      </c>
      <c r="I5423" s="950" t="s">
        <v>1568</v>
      </c>
    </row>
    <row r="5424" spans="8:9" ht="12.5">
      <c r="H5424" s="958">
        <v>14830</v>
      </c>
      <c r="I5424" s="950" t="s">
        <v>1568</v>
      </c>
    </row>
    <row r="5425" spans="8:9" ht="12.5">
      <c r="H5425" s="958">
        <v>14831</v>
      </c>
      <c r="I5425" s="950" t="s">
        <v>1568</v>
      </c>
    </row>
    <row r="5426" spans="8:9" ht="12.5">
      <c r="H5426" s="958">
        <v>14836</v>
      </c>
      <c r="I5426" s="950" t="s">
        <v>1568</v>
      </c>
    </row>
    <row r="5427" spans="8:9" ht="12.5">
      <c r="H5427" s="958">
        <v>14837</v>
      </c>
      <c r="I5427" s="950" t="s">
        <v>1568</v>
      </c>
    </row>
    <row r="5428" spans="8:9" ht="12.5">
      <c r="H5428" s="958">
        <v>14838</v>
      </c>
      <c r="I5428" s="950" t="s">
        <v>1568</v>
      </c>
    </row>
    <row r="5429" spans="8:9" ht="12.5">
      <c r="H5429" s="958">
        <v>14839</v>
      </c>
      <c r="I5429" s="950" t="s">
        <v>1568</v>
      </c>
    </row>
    <row r="5430" spans="8:9" ht="12.5">
      <c r="H5430" s="958">
        <v>14840</v>
      </c>
      <c r="I5430" s="950" t="s">
        <v>1568</v>
      </c>
    </row>
    <row r="5431" spans="8:9" ht="12.5">
      <c r="H5431" s="958">
        <v>14841</v>
      </c>
      <c r="I5431" s="950" t="s">
        <v>1568</v>
      </c>
    </row>
    <row r="5432" spans="8:9" ht="12.5">
      <c r="H5432" s="958">
        <v>14842</v>
      </c>
      <c r="I5432" s="950" t="s">
        <v>1568</v>
      </c>
    </row>
    <row r="5433" spans="8:9" ht="12.5">
      <c r="H5433" s="958">
        <v>14843</v>
      </c>
      <c r="I5433" s="950" t="s">
        <v>1568</v>
      </c>
    </row>
    <row r="5434" spans="8:9" ht="12.5">
      <c r="H5434" s="958">
        <v>14845</v>
      </c>
      <c r="I5434" s="950" t="s">
        <v>1568</v>
      </c>
    </row>
    <row r="5435" spans="8:9" ht="12.5">
      <c r="H5435" s="958">
        <v>14846</v>
      </c>
      <c r="I5435" s="950" t="s">
        <v>1568</v>
      </c>
    </row>
    <row r="5436" spans="8:9" ht="12.5">
      <c r="H5436" s="958">
        <v>14847</v>
      </c>
      <c r="I5436" s="950" t="s">
        <v>1568</v>
      </c>
    </row>
    <row r="5437" spans="8:9" ht="12.5">
      <c r="H5437" s="958">
        <v>14850</v>
      </c>
      <c r="I5437" s="950" t="s">
        <v>1568</v>
      </c>
    </row>
    <row r="5438" spans="8:9" ht="12.5">
      <c r="H5438" s="958">
        <v>14851</v>
      </c>
      <c r="I5438" s="950" t="s">
        <v>1568</v>
      </c>
    </row>
    <row r="5439" spans="8:9" ht="12.5">
      <c r="H5439" s="958">
        <v>14852</v>
      </c>
      <c r="I5439" s="950" t="s">
        <v>1568</v>
      </c>
    </row>
    <row r="5440" spans="8:9" ht="12.5">
      <c r="H5440" s="958">
        <v>14853</v>
      </c>
      <c r="I5440" s="950" t="s">
        <v>1568</v>
      </c>
    </row>
    <row r="5441" spans="8:9" ht="12.5">
      <c r="H5441" s="958">
        <v>14854</v>
      </c>
      <c r="I5441" s="950" t="s">
        <v>1568</v>
      </c>
    </row>
    <row r="5442" spans="8:9" ht="12.5">
      <c r="H5442" s="958">
        <v>14855</v>
      </c>
      <c r="I5442" s="950" t="s">
        <v>1568</v>
      </c>
    </row>
    <row r="5443" spans="8:9" ht="12.5">
      <c r="H5443" s="958">
        <v>14856</v>
      </c>
      <c r="I5443" s="950" t="s">
        <v>1568</v>
      </c>
    </row>
    <row r="5444" spans="8:9" ht="12.5">
      <c r="H5444" s="958">
        <v>14857</v>
      </c>
      <c r="I5444" s="950" t="s">
        <v>1568</v>
      </c>
    </row>
    <row r="5445" spans="8:9" ht="12.5">
      <c r="H5445" s="958">
        <v>14858</v>
      </c>
      <c r="I5445" s="950" t="s">
        <v>1568</v>
      </c>
    </row>
    <row r="5446" spans="8:9" ht="12.5">
      <c r="H5446" s="958">
        <v>14859</v>
      </c>
      <c r="I5446" s="950" t="s">
        <v>1568</v>
      </c>
    </row>
    <row r="5447" spans="8:9" ht="12.5">
      <c r="H5447" s="958">
        <v>14860</v>
      </c>
      <c r="I5447" s="950" t="s">
        <v>1568</v>
      </c>
    </row>
    <row r="5448" spans="8:9" ht="12.5">
      <c r="H5448" s="958">
        <v>14861</v>
      </c>
      <c r="I5448" s="950" t="s">
        <v>1568</v>
      </c>
    </row>
    <row r="5449" spans="8:9" ht="12.5">
      <c r="H5449" s="958">
        <v>14863</v>
      </c>
      <c r="I5449" s="950" t="s">
        <v>1568</v>
      </c>
    </row>
    <row r="5450" spans="8:9" ht="12.5">
      <c r="H5450" s="958">
        <v>14864</v>
      </c>
      <c r="I5450" s="950" t="s">
        <v>1568</v>
      </c>
    </row>
    <row r="5451" spans="8:9" ht="12.5">
      <c r="H5451" s="958">
        <v>14865</v>
      </c>
      <c r="I5451" s="950" t="s">
        <v>1568</v>
      </c>
    </row>
    <row r="5452" spans="8:9" ht="12.5">
      <c r="H5452" s="958">
        <v>14867</v>
      </c>
      <c r="I5452" s="950" t="s">
        <v>1568</v>
      </c>
    </row>
    <row r="5453" spans="8:9" ht="12.5">
      <c r="H5453" s="958">
        <v>14869</v>
      </c>
      <c r="I5453" s="950" t="s">
        <v>1568</v>
      </c>
    </row>
    <row r="5454" spans="8:9" ht="12.5">
      <c r="H5454" s="958">
        <v>14870</v>
      </c>
      <c r="I5454" s="950" t="s">
        <v>1568</v>
      </c>
    </row>
    <row r="5455" spans="8:9" ht="12.5">
      <c r="H5455" s="958">
        <v>14871</v>
      </c>
      <c r="I5455" s="950" t="s">
        <v>1568</v>
      </c>
    </row>
    <row r="5456" spans="8:9" ht="12.5">
      <c r="H5456" s="958">
        <v>14872</v>
      </c>
      <c r="I5456" s="950" t="s">
        <v>1568</v>
      </c>
    </row>
    <row r="5457" spans="8:9" ht="12.5">
      <c r="H5457" s="958">
        <v>14873</v>
      </c>
      <c r="I5457" s="950" t="s">
        <v>1568</v>
      </c>
    </row>
    <row r="5458" spans="8:9" ht="12.5">
      <c r="H5458" s="958">
        <v>14874</v>
      </c>
      <c r="I5458" s="950" t="s">
        <v>1568</v>
      </c>
    </row>
    <row r="5459" spans="8:9" ht="12.5">
      <c r="H5459" s="958">
        <v>14876</v>
      </c>
      <c r="I5459" s="950" t="s">
        <v>1568</v>
      </c>
    </row>
    <row r="5460" spans="8:9" ht="12.5">
      <c r="H5460" s="958">
        <v>14877</v>
      </c>
      <c r="I5460" s="950" t="s">
        <v>1568</v>
      </c>
    </row>
    <row r="5461" spans="8:9" ht="12.5">
      <c r="H5461" s="958">
        <v>14878</v>
      </c>
      <c r="I5461" s="950" t="s">
        <v>1568</v>
      </c>
    </row>
    <row r="5462" spans="8:9" ht="12.5">
      <c r="H5462" s="958">
        <v>14879</v>
      </c>
      <c r="I5462" s="950" t="s">
        <v>1568</v>
      </c>
    </row>
    <row r="5463" spans="8:9" ht="12.5">
      <c r="H5463" s="958">
        <v>14880</v>
      </c>
      <c r="I5463" s="950" t="s">
        <v>1568</v>
      </c>
    </row>
    <row r="5464" spans="8:9" ht="12.5">
      <c r="H5464" s="958">
        <v>14881</v>
      </c>
      <c r="I5464" s="950" t="s">
        <v>1568</v>
      </c>
    </row>
    <row r="5465" spans="8:9" ht="12.5">
      <c r="H5465" s="958">
        <v>14882</v>
      </c>
      <c r="I5465" s="950" t="s">
        <v>1568</v>
      </c>
    </row>
    <row r="5466" spans="8:9" ht="12.5">
      <c r="H5466" s="958">
        <v>14883</v>
      </c>
      <c r="I5466" s="950" t="s">
        <v>1568</v>
      </c>
    </row>
    <row r="5467" spans="8:9" ht="12.5">
      <c r="H5467" s="958">
        <v>14884</v>
      </c>
      <c r="I5467" s="950" t="s">
        <v>1568</v>
      </c>
    </row>
    <row r="5468" spans="8:9" ht="12.5">
      <c r="H5468" s="958">
        <v>14885</v>
      </c>
      <c r="I5468" s="950" t="s">
        <v>1568</v>
      </c>
    </row>
    <row r="5469" spans="8:9" ht="12.5">
      <c r="H5469" s="958">
        <v>14886</v>
      </c>
      <c r="I5469" s="950" t="s">
        <v>1568</v>
      </c>
    </row>
    <row r="5470" spans="8:9" ht="12.5">
      <c r="H5470" s="958">
        <v>14887</v>
      </c>
      <c r="I5470" s="950" t="s">
        <v>1568</v>
      </c>
    </row>
    <row r="5471" spans="8:9" ht="12.5">
      <c r="H5471" s="958">
        <v>14889</v>
      </c>
      <c r="I5471" s="950" t="s">
        <v>1568</v>
      </c>
    </row>
    <row r="5472" spans="8:9" ht="12.5">
      <c r="H5472" s="958">
        <v>14891</v>
      </c>
      <c r="I5472" s="950" t="s">
        <v>1568</v>
      </c>
    </row>
    <row r="5473" spans="8:9" ht="12.5">
      <c r="H5473" s="958">
        <v>14892</v>
      </c>
      <c r="I5473" s="950" t="s">
        <v>1568</v>
      </c>
    </row>
    <row r="5474" spans="8:9" ht="12.5">
      <c r="H5474" s="958">
        <v>14893</v>
      </c>
      <c r="I5474" s="950" t="s">
        <v>1568</v>
      </c>
    </row>
    <row r="5475" spans="8:9" ht="12.5">
      <c r="H5475" s="958">
        <v>14894</v>
      </c>
      <c r="I5475" s="950" t="s">
        <v>1568</v>
      </c>
    </row>
    <row r="5476" spans="8:9" ht="12.5">
      <c r="H5476" s="958">
        <v>14895</v>
      </c>
      <c r="I5476" s="950" t="s">
        <v>1568</v>
      </c>
    </row>
    <row r="5477" spans="8:9" ht="12.5">
      <c r="H5477" s="958">
        <v>14897</v>
      </c>
      <c r="I5477" s="950" t="s">
        <v>1568</v>
      </c>
    </row>
    <row r="5478" spans="8:9" ht="12.5">
      <c r="H5478" s="958">
        <v>14898</v>
      </c>
      <c r="I5478" s="950" t="s">
        <v>1568</v>
      </c>
    </row>
    <row r="5479" spans="8:9" ht="12.5">
      <c r="H5479" s="958">
        <v>14901</v>
      </c>
      <c r="I5479" s="950" t="s">
        <v>1568</v>
      </c>
    </row>
    <row r="5480" spans="8:9" ht="12.5">
      <c r="H5480" s="958">
        <v>14902</v>
      </c>
      <c r="I5480" s="950" t="s">
        <v>1568</v>
      </c>
    </row>
    <row r="5481" spans="8:9" ht="12.5">
      <c r="H5481" s="958">
        <v>14903</v>
      </c>
      <c r="I5481" s="950" t="s">
        <v>1568</v>
      </c>
    </row>
    <row r="5482" spans="8:9" ht="12.5">
      <c r="H5482" s="958">
        <v>14904</v>
      </c>
      <c r="I5482" s="950" t="s">
        <v>1568</v>
      </c>
    </row>
    <row r="5483" spans="8:9" ht="12.5">
      <c r="H5483" s="958">
        <v>14905</v>
      </c>
      <c r="I5483" s="950" t="s">
        <v>1568</v>
      </c>
    </row>
    <row r="5484" spans="8:9" ht="12.5">
      <c r="H5484" s="958">
        <v>14925</v>
      </c>
      <c r="I5484" s="950" t="s">
        <v>1568</v>
      </c>
    </row>
    <row r="5485" spans="8:9" ht="12.5">
      <c r="H5485" s="958">
        <v>15001</v>
      </c>
      <c r="I5485" s="950" t="s">
        <v>1570</v>
      </c>
    </row>
    <row r="5486" spans="8:9" ht="12.5">
      <c r="H5486" s="958">
        <v>15003</v>
      </c>
      <c r="I5486" s="950" t="s">
        <v>1570</v>
      </c>
    </row>
    <row r="5487" spans="8:9" ht="12.5">
      <c r="H5487" s="958">
        <v>15004</v>
      </c>
      <c r="I5487" s="950" t="s">
        <v>1570</v>
      </c>
    </row>
    <row r="5488" spans="8:9" ht="12.5">
      <c r="H5488" s="958">
        <v>15005</v>
      </c>
      <c r="I5488" s="950" t="s">
        <v>1570</v>
      </c>
    </row>
    <row r="5489" spans="8:9" ht="12.5">
      <c r="H5489" s="958">
        <v>15006</v>
      </c>
      <c r="I5489" s="950" t="s">
        <v>1570</v>
      </c>
    </row>
    <row r="5490" spans="8:9" ht="12.5">
      <c r="H5490" s="958">
        <v>15007</v>
      </c>
      <c r="I5490" s="950" t="s">
        <v>1563</v>
      </c>
    </row>
    <row r="5491" spans="8:9" ht="12.5">
      <c r="H5491" s="958">
        <v>15009</v>
      </c>
      <c r="I5491" s="950" t="s">
        <v>1570</v>
      </c>
    </row>
    <row r="5492" spans="8:9" ht="12.5">
      <c r="H5492" s="958">
        <v>15010</v>
      </c>
      <c r="I5492" s="950" t="s">
        <v>1570</v>
      </c>
    </row>
    <row r="5493" spans="8:9" ht="12.5">
      <c r="H5493" s="958">
        <v>15012</v>
      </c>
      <c r="I5493" s="950" t="s">
        <v>1570</v>
      </c>
    </row>
    <row r="5494" spans="8:9" ht="12.5">
      <c r="H5494" s="958">
        <v>15014</v>
      </c>
      <c r="I5494" s="950" t="s">
        <v>1570</v>
      </c>
    </row>
    <row r="5495" spans="8:9" ht="12.5">
      <c r="H5495" s="958">
        <v>15015</v>
      </c>
      <c r="I5495" s="950" t="s">
        <v>1570</v>
      </c>
    </row>
    <row r="5496" spans="8:9" ht="12.5">
      <c r="H5496" s="958">
        <v>15017</v>
      </c>
      <c r="I5496" s="950" t="s">
        <v>1570</v>
      </c>
    </row>
    <row r="5497" spans="8:9" ht="12.5">
      <c r="H5497" s="958">
        <v>15018</v>
      </c>
      <c r="I5497" s="950" t="s">
        <v>1570</v>
      </c>
    </row>
    <row r="5498" spans="8:9" ht="12.5">
      <c r="H5498" s="958">
        <v>15019</v>
      </c>
      <c r="I5498" s="950" t="s">
        <v>1570</v>
      </c>
    </row>
    <row r="5499" spans="8:9" ht="12.5">
      <c r="H5499" s="958">
        <v>15020</v>
      </c>
      <c r="I5499" s="950" t="s">
        <v>1570</v>
      </c>
    </row>
    <row r="5500" spans="8:9" ht="12.5">
      <c r="H5500" s="958">
        <v>15021</v>
      </c>
      <c r="I5500" s="950" t="s">
        <v>1570</v>
      </c>
    </row>
    <row r="5501" spans="8:9" ht="12.5">
      <c r="H5501" s="958">
        <v>15022</v>
      </c>
      <c r="I5501" s="950" t="s">
        <v>1570</v>
      </c>
    </row>
    <row r="5502" spans="8:9" ht="12.5">
      <c r="H5502" s="958">
        <v>15024</v>
      </c>
      <c r="I5502" s="950" t="s">
        <v>1570</v>
      </c>
    </row>
    <row r="5503" spans="8:9" ht="12.5">
      <c r="H5503" s="958">
        <v>15025</v>
      </c>
      <c r="I5503" s="950" t="s">
        <v>1570</v>
      </c>
    </row>
    <row r="5504" spans="8:9" ht="12.5">
      <c r="H5504" s="958">
        <v>15026</v>
      </c>
      <c r="I5504" s="950" t="s">
        <v>1570</v>
      </c>
    </row>
    <row r="5505" spans="8:9" ht="12.5">
      <c r="H5505" s="958">
        <v>15027</v>
      </c>
      <c r="I5505" s="950" t="s">
        <v>1570</v>
      </c>
    </row>
    <row r="5506" spans="8:9" ht="12.5">
      <c r="H5506" s="958">
        <v>15028</v>
      </c>
      <c r="I5506" s="950" t="s">
        <v>1570</v>
      </c>
    </row>
    <row r="5507" spans="8:9" ht="12.5">
      <c r="H5507" s="958">
        <v>15030</v>
      </c>
      <c r="I5507" s="950" t="s">
        <v>1570</v>
      </c>
    </row>
    <row r="5508" spans="8:9" ht="12.5">
      <c r="H5508" s="958">
        <v>15031</v>
      </c>
      <c r="I5508" s="950" t="s">
        <v>1570</v>
      </c>
    </row>
    <row r="5509" spans="8:9" ht="12.5">
      <c r="H5509" s="958">
        <v>15032</v>
      </c>
      <c r="I5509" s="950" t="s">
        <v>1570</v>
      </c>
    </row>
    <row r="5510" spans="8:9" ht="12.5">
      <c r="H5510" s="958">
        <v>15033</v>
      </c>
      <c r="I5510" s="950" t="s">
        <v>1570</v>
      </c>
    </row>
    <row r="5511" spans="8:9" ht="12.5">
      <c r="H5511" s="958">
        <v>15034</v>
      </c>
      <c r="I5511" s="950" t="s">
        <v>1570</v>
      </c>
    </row>
    <row r="5512" spans="8:9" ht="12.5">
      <c r="H5512" s="958">
        <v>15035</v>
      </c>
      <c r="I5512" s="950" t="s">
        <v>1570</v>
      </c>
    </row>
    <row r="5513" spans="8:9" ht="12.5">
      <c r="H5513" s="958">
        <v>15037</v>
      </c>
      <c r="I5513" s="950" t="s">
        <v>1570</v>
      </c>
    </row>
    <row r="5514" spans="8:9" ht="12.5">
      <c r="H5514" s="958">
        <v>15038</v>
      </c>
      <c r="I5514" s="950" t="s">
        <v>1570</v>
      </c>
    </row>
    <row r="5515" spans="8:9" ht="12.5">
      <c r="H5515" s="958">
        <v>15042</v>
      </c>
      <c r="I5515" s="950" t="s">
        <v>1570</v>
      </c>
    </row>
    <row r="5516" spans="8:9" ht="12.5">
      <c r="H5516" s="958">
        <v>15043</v>
      </c>
      <c r="I5516" s="950" t="s">
        <v>1570</v>
      </c>
    </row>
    <row r="5517" spans="8:9" ht="12.5">
      <c r="H5517" s="958">
        <v>15044</v>
      </c>
      <c r="I5517" s="950" t="s">
        <v>1563</v>
      </c>
    </row>
    <row r="5518" spans="8:9" ht="12.5">
      <c r="H5518" s="958">
        <v>15045</v>
      </c>
      <c r="I5518" s="950" t="s">
        <v>1570</v>
      </c>
    </row>
    <row r="5519" spans="8:9" ht="12.5">
      <c r="H5519" s="958">
        <v>15046</v>
      </c>
      <c r="I5519" s="950" t="s">
        <v>1570</v>
      </c>
    </row>
    <row r="5520" spans="8:9" ht="12.5">
      <c r="H5520" s="958">
        <v>15047</v>
      </c>
      <c r="I5520" s="950" t="s">
        <v>1570</v>
      </c>
    </row>
    <row r="5521" spans="8:9" ht="12.5">
      <c r="H5521" s="958">
        <v>15049</v>
      </c>
      <c r="I5521" s="950" t="s">
        <v>1570</v>
      </c>
    </row>
    <row r="5522" spans="8:9" ht="12.5">
      <c r="H5522" s="958">
        <v>15050</v>
      </c>
      <c r="I5522" s="950" t="s">
        <v>1570</v>
      </c>
    </row>
    <row r="5523" spans="8:9" ht="12.5">
      <c r="H5523" s="958">
        <v>15051</v>
      </c>
      <c r="I5523" s="950" t="s">
        <v>1570</v>
      </c>
    </row>
    <row r="5524" spans="8:9" ht="12.5">
      <c r="H5524" s="958">
        <v>15052</v>
      </c>
      <c r="I5524" s="950" t="s">
        <v>1570</v>
      </c>
    </row>
    <row r="5525" spans="8:9" ht="12.5">
      <c r="H5525" s="958">
        <v>15053</v>
      </c>
      <c r="I5525" s="950" t="s">
        <v>1570</v>
      </c>
    </row>
    <row r="5526" spans="8:9" ht="12.5">
      <c r="H5526" s="958">
        <v>15054</v>
      </c>
      <c r="I5526" s="950" t="s">
        <v>1570</v>
      </c>
    </row>
    <row r="5527" spans="8:9" ht="12.5">
      <c r="H5527" s="958">
        <v>15055</v>
      </c>
      <c r="I5527" s="950" t="s">
        <v>1570</v>
      </c>
    </row>
    <row r="5528" spans="8:9" ht="12.5">
      <c r="H5528" s="958">
        <v>15056</v>
      </c>
      <c r="I5528" s="950" t="s">
        <v>1570</v>
      </c>
    </row>
    <row r="5529" spans="8:9" ht="12.5">
      <c r="H5529" s="958">
        <v>15057</v>
      </c>
      <c r="I5529" s="950" t="s">
        <v>1570</v>
      </c>
    </row>
    <row r="5530" spans="8:9" ht="12.5">
      <c r="H5530" s="958">
        <v>15059</v>
      </c>
      <c r="I5530" s="950" t="s">
        <v>1570</v>
      </c>
    </row>
    <row r="5531" spans="8:9" ht="12.5">
      <c r="H5531" s="958">
        <v>15060</v>
      </c>
      <c r="I5531" s="950" t="s">
        <v>1570</v>
      </c>
    </row>
    <row r="5532" spans="8:9" ht="12.5">
      <c r="H5532" s="958">
        <v>15061</v>
      </c>
      <c r="I5532" s="950" t="s">
        <v>1570</v>
      </c>
    </row>
    <row r="5533" spans="8:9" ht="12.5">
      <c r="H5533" s="958">
        <v>15062</v>
      </c>
      <c r="I5533" s="950" t="s">
        <v>1570</v>
      </c>
    </row>
    <row r="5534" spans="8:9" ht="12.5">
      <c r="H5534" s="958">
        <v>15063</v>
      </c>
      <c r="I5534" s="950" t="s">
        <v>1570</v>
      </c>
    </row>
    <row r="5535" spans="8:9" ht="12.5">
      <c r="H5535" s="958">
        <v>15064</v>
      </c>
      <c r="I5535" s="950" t="s">
        <v>1570</v>
      </c>
    </row>
    <row r="5536" spans="8:9" ht="12.5">
      <c r="H5536" s="958">
        <v>15065</v>
      </c>
      <c r="I5536" s="950" t="s">
        <v>1570</v>
      </c>
    </row>
    <row r="5537" spans="8:9" ht="12.5">
      <c r="H5537" s="958">
        <v>15066</v>
      </c>
      <c r="I5537" s="950" t="s">
        <v>1570</v>
      </c>
    </row>
    <row r="5538" spans="8:9" ht="12.5">
      <c r="H5538" s="958">
        <v>15067</v>
      </c>
      <c r="I5538" s="950" t="s">
        <v>1570</v>
      </c>
    </row>
    <row r="5539" spans="8:9" ht="12.5">
      <c r="H5539" s="958">
        <v>15068</v>
      </c>
      <c r="I5539" s="950" t="s">
        <v>1570</v>
      </c>
    </row>
    <row r="5540" spans="8:9" ht="12.5">
      <c r="H5540" s="958">
        <v>15069</v>
      </c>
      <c r="I5540" s="950" t="s">
        <v>1570</v>
      </c>
    </row>
    <row r="5541" spans="8:9" ht="12.5">
      <c r="H5541" s="958">
        <v>15071</v>
      </c>
      <c r="I5541" s="950" t="s">
        <v>1570</v>
      </c>
    </row>
    <row r="5542" spans="8:9" ht="12.5">
      <c r="H5542" s="958">
        <v>15072</v>
      </c>
      <c r="I5542" s="950" t="s">
        <v>1570</v>
      </c>
    </row>
    <row r="5543" spans="8:9" ht="12.5">
      <c r="H5543" s="958">
        <v>15074</v>
      </c>
      <c r="I5543" s="950" t="s">
        <v>1570</v>
      </c>
    </row>
    <row r="5544" spans="8:9" ht="12.5">
      <c r="H5544" s="958">
        <v>15075</v>
      </c>
      <c r="I5544" s="950" t="s">
        <v>1570</v>
      </c>
    </row>
    <row r="5545" spans="8:9" ht="12.5">
      <c r="H5545" s="958">
        <v>15076</v>
      </c>
      <c r="I5545" s="950" t="s">
        <v>1570</v>
      </c>
    </row>
    <row r="5546" spans="8:9" ht="12.5">
      <c r="H5546" s="958">
        <v>15077</v>
      </c>
      <c r="I5546" s="950" t="s">
        <v>1570</v>
      </c>
    </row>
    <row r="5547" spans="8:9" ht="12.5">
      <c r="H5547" s="958">
        <v>15078</v>
      </c>
      <c r="I5547" s="950" t="s">
        <v>1570</v>
      </c>
    </row>
    <row r="5548" spans="8:9" ht="12.5">
      <c r="H5548" s="958">
        <v>15081</v>
      </c>
      <c r="I5548" s="950" t="s">
        <v>1570</v>
      </c>
    </row>
    <row r="5549" spans="8:9" ht="12.5">
      <c r="H5549" s="958">
        <v>15082</v>
      </c>
      <c r="I5549" s="950" t="s">
        <v>1570</v>
      </c>
    </row>
    <row r="5550" spans="8:9" ht="12.5">
      <c r="H5550" s="958">
        <v>15083</v>
      </c>
      <c r="I5550" s="950" t="s">
        <v>1570</v>
      </c>
    </row>
    <row r="5551" spans="8:9" ht="12.5">
      <c r="H5551" s="958">
        <v>15084</v>
      </c>
      <c r="I5551" s="950" t="s">
        <v>1563</v>
      </c>
    </row>
    <row r="5552" spans="8:9" ht="12.5">
      <c r="H5552" s="958">
        <v>15085</v>
      </c>
      <c r="I5552" s="950" t="s">
        <v>1570</v>
      </c>
    </row>
    <row r="5553" spans="8:9" ht="12.5">
      <c r="H5553" s="958">
        <v>15086</v>
      </c>
      <c r="I5553" s="950" t="s">
        <v>1570</v>
      </c>
    </row>
    <row r="5554" spans="8:9" ht="12.5">
      <c r="H5554" s="958">
        <v>15087</v>
      </c>
      <c r="I5554" s="950" t="s">
        <v>1570</v>
      </c>
    </row>
    <row r="5555" spans="8:9" ht="12.5">
      <c r="H5555" s="958">
        <v>15088</v>
      </c>
      <c r="I5555" s="950" t="s">
        <v>1570</v>
      </c>
    </row>
    <row r="5556" spans="8:9" ht="12.5">
      <c r="H5556" s="958">
        <v>15089</v>
      </c>
      <c r="I5556" s="950" t="s">
        <v>1570</v>
      </c>
    </row>
    <row r="5557" spans="8:9" ht="12.5">
      <c r="H5557" s="958">
        <v>15090</v>
      </c>
      <c r="I5557" s="950" t="s">
        <v>1570</v>
      </c>
    </row>
    <row r="5558" spans="8:9" ht="12.5">
      <c r="H5558" s="958">
        <v>15091</v>
      </c>
      <c r="I5558" s="950" t="s">
        <v>1570</v>
      </c>
    </row>
    <row r="5559" spans="8:9" ht="12.5">
      <c r="H5559" s="958">
        <v>15095</v>
      </c>
      <c r="I5559" s="950" t="s">
        <v>1570</v>
      </c>
    </row>
    <row r="5560" spans="8:9" ht="12.5">
      <c r="H5560" s="958">
        <v>15096</v>
      </c>
      <c r="I5560" s="950" t="s">
        <v>1570</v>
      </c>
    </row>
    <row r="5561" spans="8:9" ht="12.5">
      <c r="H5561" s="958">
        <v>15101</v>
      </c>
      <c r="I5561" s="950" t="s">
        <v>1563</v>
      </c>
    </row>
    <row r="5562" spans="8:9" ht="12.5">
      <c r="H5562" s="958">
        <v>15102</v>
      </c>
      <c r="I5562" s="950" t="s">
        <v>1570</v>
      </c>
    </row>
    <row r="5563" spans="8:9" ht="12.5">
      <c r="H5563" s="958">
        <v>15104</v>
      </c>
      <c r="I5563" s="950" t="s">
        <v>1570</v>
      </c>
    </row>
    <row r="5564" spans="8:9" ht="12.5">
      <c r="H5564" s="958">
        <v>15106</v>
      </c>
      <c r="I5564" s="950" t="s">
        <v>1570</v>
      </c>
    </row>
    <row r="5565" spans="8:9" ht="12.5">
      <c r="H5565" s="958">
        <v>15108</v>
      </c>
      <c r="I5565" s="950" t="s">
        <v>1570</v>
      </c>
    </row>
    <row r="5566" spans="8:9" ht="12.5">
      <c r="H5566" s="958">
        <v>15110</v>
      </c>
      <c r="I5566" s="950" t="s">
        <v>1570</v>
      </c>
    </row>
    <row r="5567" spans="8:9" ht="12.5">
      <c r="H5567" s="958">
        <v>15112</v>
      </c>
      <c r="I5567" s="950" t="s">
        <v>1570</v>
      </c>
    </row>
    <row r="5568" spans="8:9" ht="12.5">
      <c r="H5568" s="958">
        <v>15116</v>
      </c>
      <c r="I5568" s="950" t="s">
        <v>1570</v>
      </c>
    </row>
    <row r="5569" spans="8:9" ht="12.5">
      <c r="H5569" s="958">
        <v>15120</v>
      </c>
      <c r="I5569" s="950" t="s">
        <v>1570</v>
      </c>
    </row>
    <row r="5570" spans="8:9" ht="12.5">
      <c r="H5570" s="958">
        <v>15122</v>
      </c>
      <c r="I5570" s="950" t="s">
        <v>1570</v>
      </c>
    </row>
    <row r="5571" spans="8:9" ht="12.5">
      <c r="H5571" s="958">
        <v>15123</v>
      </c>
      <c r="I5571" s="950" t="s">
        <v>1570</v>
      </c>
    </row>
    <row r="5572" spans="8:9" ht="12.5">
      <c r="H5572" s="958">
        <v>15126</v>
      </c>
      <c r="I5572" s="950" t="s">
        <v>1570</v>
      </c>
    </row>
    <row r="5573" spans="8:9" ht="12.5">
      <c r="H5573" s="958">
        <v>15127</v>
      </c>
      <c r="I5573" s="950" t="s">
        <v>1570</v>
      </c>
    </row>
    <row r="5574" spans="8:9" ht="12.5">
      <c r="H5574" s="958">
        <v>15129</v>
      </c>
      <c r="I5574" s="950" t="s">
        <v>1570</v>
      </c>
    </row>
    <row r="5575" spans="8:9" ht="12.5">
      <c r="H5575" s="958">
        <v>15131</v>
      </c>
      <c r="I5575" s="950" t="s">
        <v>1570</v>
      </c>
    </row>
    <row r="5576" spans="8:9" ht="12.5">
      <c r="H5576" s="958">
        <v>15132</v>
      </c>
      <c r="I5576" s="950" t="s">
        <v>1570</v>
      </c>
    </row>
    <row r="5577" spans="8:9" ht="12.5">
      <c r="H5577" s="958">
        <v>15133</v>
      </c>
      <c r="I5577" s="950" t="s">
        <v>1570</v>
      </c>
    </row>
    <row r="5578" spans="8:9" ht="12.5">
      <c r="H5578" s="958">
        <v>15134</v>
      </c>
      <c r="I5578" s="950" t="s">
        <v>1570</v>
      </c>
    </row>
    <row r="5579" spans="8:9" ht="12.5">
      <c r="H5579" s="958">
        <v>15135</v>
      </c>
      <c r="I5579" s="950" t="s">
        <v>1570</v>
      </c>
    </row>
    <row r="5580" spans="8:9" ht="12.5">
      <c r="H5580" s="958">
        <v>15136</v>
      </c>
      <c r="I5580" s="950" t="s">
        <v>1570</v>
      </c>
    </row>
    <row r="5581" spans="8:9" ht="12.5">
      <c r="H5581" s="958">
        <v>15137</v>
      </c>
      <c r="I5581" s="950" t="s">
        <v>1570</v>
      </c>
    </row>
    <row r="5582" spans="8:9" ht="12.5">
      <c r="H5582" s="958">
        <v>15139</v>
      </c>
      <c r="I5582" s="950" t="s">
        <v>1570</v>
      </c>
    </row>
    <row r="5583" spans="8:9" ht="12.5">
      <c r="H5583" s="958">
        <v>15140</v>
      </c>
      <c r="I5583" s="950" t="s">
        <v>1570</v>
      </c>
    </row>
    <row r="5584" spans="8:9" ht="12.5">
      <c r="H5584" s="958">
        <v>15142</v>
      </c>
      <c r="I5584" s="950" t="s">
        <v>1570</v>
      </c>
    </row>
    <row r="5585" spans="8:9" ht="12.5">
      <c r="H5585" s="958">
        <v>15143</v>
      </c>
      <c r="I5585" s="950" t="s">
        <v>1570</v>
      </c>
    </row>
    <row r="5586" spans="8:9" ht="12.5">
      <c r="H5586" s="958">
        <v>15144</v>
      </c>
      <c r="I5586" s="950" t="s">
        <v>1570</v>
      </c>
    </row>
    <row r="5587" spans="8:9" ht="12.5">
      <c r="H5587" s="958">
        <v>15145</v>
      </c>
      <c r="I5587" s="950" t="s">
        <v>1570</v>
      </c>
    </row>
    <row r="5588" spans="8:9" ht="12.5">
      <c r="H5588" s="958">
        <v>15146</v>
      </c>
      <c r="I5588" s="950" t="s">
        <v>1570</v>
      </c>
    </row>
    <row r="5589" spans="8:9" ht="12.5">
      <c r="H5589" s="958">
        <v>15147</v>
      </c>
      <c r="I5589" s="950" t="s">
        <v>1570</v>
      </c>
    </row>
    <row r="5590" spans="8:9" ht="12.5">
      <c r="H5590" s="958">
        <v>15148</v>
      </c>
      <c r="I5590" s="950" t="s">
        <v>1570</v>
      </c>
    </row>
    <row r="5591" spans="8:9" ht="12.5">
      <c r="H5591" s="958">
        <v>15201</v>
      </c>
      <c r="I5591" s="950" t="s">
        <v>1570</v>
      </c>
    </row>
    <row r="5592" spans="8:9" ht="12.5">
      <c r="H5592" s="958">
        <v>15202</v>
      </c>
      <c r="I5592" s="950" t="s">
        <v>1570</v>
      </c>
    </row>
    <row r="5593" spans="8:9" ht="12.5">
      <c r="H5593" s="958">
        <v>15203</v>
      </c>
      <c r="I5593" s="950" t="s">
        <v>1570</v>
      </c>
    </row>
    <row r="5594" spans="8:9" ht="12.5">
      <c r="H5594" s="958">
        <v>15204</v>
      </c>
      <c r="I5594" s="950" t="s">
        <v>1570</v>
      </c>
    </row>
    <row r="5595" spans="8:9" ht="12.5">
      <c r="H5595" s="958">
        <v>15205</v>
      </c>
      <c r="I5595" s="950" t="s">
        <v>1570</v>
      </c>
    </row>
    <row r="5596" spans="8:9" ht="12.5">
      <c r="H5596" s="958">
        <v>15206</v>
      </c>
      <c r="I5596" s="950" t="s">
        <v>1570</v>
      </c>
    </row>
    <row r="5597" spans="8:9" ht="12.5">
      <c r="H5597" s="958">
        <v>15207</v>
      </c>
      <c r="I5597" s="950" t="s">
        <v>1570</v>
      </c>
    </row>
    <row r="5598" spans="8:9" ht="12.5">
      <c r="H5598" s="958">
        <v>15208</v>
      </c>
      <c r="I5598" s="950" t="s">
        <v>1570</v>
      </c>
    </row>
    <row r="5599" spans="8:9" ht="12.5">
      <c r="H5599" s="958">
        <v>15209</v>
      </c>
      <c r="I5599" s="950" t="s">
        <v>1570</v>
      </c>
    </row>
    <row r="5600" spans="8:9" ht="12.5">
      <c r="H5600" s="958">
        <v>15210</v>
      </c>
      <c r="I5600" s="950" t="s">
        <v>1570</v>
      </c>
    </row>
    <row r="5601" spans="8:9" ht="12.5">
      <c r="H5601" s="958">
        <v>15211</v>
      </c>
      <c r="I5601" s="950" t="s">
        <v>1570</v>
      </c>
    </row>
    <row r="5602" spans="8:9" ht="12.5">
      <c r="H5602" s="958">
        <v>15212</v>
      </c>
      <c r="I5602" s="950" t="s">
        <v>1570</v>
      </c>
    </row>
    <row r="5603" spans="8:9" ht="12.5">
      <c r="H5603" s="958">
        <v>15213</v>
      </c>
      <c r="I5603" s="950" t="s">
        <v>1570</v>
      </c>
    </row>
    <row r="5604" spans="8:9" ht="12.5">
      <c r="H5604" s="958">
        <v>15214</v>
      </c>
      <c r="I5604" s="950" t="s">
        <v>1570</v>
      </c>
    </row>
    <row r="5605" spans="8:9" ht="12.5">
      <c r="H5605" s="958">
        <v>15215</v>
      </c>
      <c r="I5605" s="950" t="s">
        <v>1570</v>
      </c>
    </row>
    <row r="5606" spans="8:9" ht="12.5">
      <c r="H5606" s="958">
        <v>15216</v>
      </c>
      <c r="I5606" s="950" t="s">
        <v>1570</v>
      </c>
    </row>
    <row r="5607" spans="8:9" ht="12.5">
      <c r="H5607" s="958">
        <v>15217</v>
      </c>
      <c r="I5607" s="950" t="s">
        <v>1570</v>
      </c>
    </row>
    <row r="5608" spans="8:9" ht="12.5">
      <c r="H5608" s="958">
        <v>15218</v>
      </c>
      <c r="I5608" s="950" t="s">
        <v>1570</v>
      </c>
    </row>
    <row r="5609" spans="8:9" ht="12.5">
      <c r="H5609" s="958">
        <v>15219</v>
      </c>
      <c r="I5609" s="950" t="s">
        <v>1570</v>
      </c>
    </row>
    <row r="5610" spans="8:9" ht="12.5">
      <c r="H5610" s="958">
        <v>15220</v>
      </c>
      <c r="I5610" s="950" t="s">
        <v>1570</v>
      </c>
    </row>
    <row r="5611" spans="8:9" ht="12.5">
      <c r="H5611" s="958">
        <v>15221</v>
      </c>
      <c r="I5611" s="950" t="s">
        <v>1570</v>
      </c>
    </row>
    <row r="5612" spans="8:9" ht="12.5">
      <c r="H5612" s="958">
        <v>15222</v>
      </c>
      <c r="I5612" s="950" t="s">
        <v>1570</v>
      </c>
    </row>
    <row r="5613" spans="8:9" ht="12.5">
      <c r="H5613" s="958">
        <v>15223</v>
      </c>
      <c r="I5613" s="950" t="s">
        <v>1570</v>
      </c>
    </row>
    <row r="5614" spans="8:9" ht="12.5">
      <c r="H5614" s="958">
        <v>15224</v>
      </c>
      <c r="I5614" s="950" t="s">
        <v>1570</v>
      </c>
    </row>
    <row r="5615" spans="8:9" ht="12.5">
      <c r="H5615" s="958">
        <v>15225</v>
      </c>
      <c r="I5615" s="950" t="s">
        <v>1570</v>
      </c>
    </row>
    <row r="5616" spans="8:9" ht="12.5">
      <c r="H5616" s="958">
        <v>15226</v>
      </c>
      <c r="I5616" s="950" t="s">
        <v>1570</v>
      </c>
    </row>
    <row r="5617" spans="8:9" ht="12.5">
      <c r="H5617" s="958">
        <v>15227</v>
      </c>
      <c r="I5617" s="950" t="s">
        <v>1570</v>
      </c>
    </row>
    <row r="5618" spans="8:9" ht="12.5">
      <c r="H5618" s="958">
        <v>15228</v>
      </c>
      <c r="I5618" s="950" t="s">
        <v>1570</v>
      </c>
    </row>
    <row r="5619" spans="8:9" ht="12.5">
      <c r="H5619" s="958">
        <v>15229</v>
      </c>
      <c r="I5619" s="950" t="s">
        <v>1570</v>
      </c>
    </row>
    <row r="5620" spans="8:9" ht="12.5">
      <c r="H5620" s="958">
        <v>15230</v>
      </c>
      <c r="I5620" s="950" t="s">
        <v>1570</v>
      </c>
    </row>
    <row r="5621" spans="8:9" ht="12.5">
      <c r="H5621" s="958">
        <v>15231</v>
      </c>
      <c r="I5621" s="950" t="s">
        <v>1570</v>
      </c>
    </row>
    <row r="5622" spans="8:9" ht="12.5">
      <c r="H5622" s="958">
        <v>15232</v>
      </c>
      <c r="I5622" s="950" t="s">
        <v>1570</v>
      </c>
    </row>
    <row r="5623" spans="8:9" ht="12.5">
      <c r="H5623" s="958">
        <v>15233</v>
      </c>
      <c r="I5623" s="950" t="s">
        <v>1570</v>
      </c>
    </row>
    <row r="5624" spans="8:9" ht="12.5">
      <c r="H5624" s="958">
        <v>15234</v>
      </c>
      <c r="I5624" s="950" t="s">
        <v>1570</v>
      </c>
    </row>
    <row r="5625" spans="8:9" ht="12.5">
      <c r="H5625" s="958">
        <v>15235</v>
      </c>
      <c r="I5625" s="950" t="s">
        <v>1570</v>
      </c>
    </row>
    <row r="5626" spans="8:9" ht="12.5">
      <c r="H5626" s="958">
        <v>15236</v>
      </c>
      <c r="I5626" s="950" t="s">
        <v>1570</v>
      </c>
    </row>
    <row r="5627" spans="8:9" ht="12.5">
      <c r="H5627" s="958">
        <v>15237</v>
      </c>
      <c r="I5627" s="950" t="s">
        <v>1570</v>
      </c>
    </row>
    <row r="5628" spans="8:9" ht="12.5">
      <c r="H5628" s="958">
        <v>15238</v>
      </c>
      <c r="I5628" s="950" t="s">
        <v>1570</v>
      </c>
    </row>
    <row r="5629" spans="8:9" ht="12.5">
      <c r="H5629" s="958">
        <v>15239</v>
      </c>
      <c r="I5629" s="950" t="s">
        <v>1570</v>
      </c>
    </row>
    <row r="5630" spans="8:9" ht="12.5">
      <c r="H5630" s="958">
        <v>15240</v>
      </c>
      <c r="I5630" s="950" t="s">
        <v>1570</v>
      </c>
    </row>
    <row r="5631" spans="8:9" ht="12.5">
      <c r="H5631" s="958">
        <v>15241</v>
      </c>
      <c r="I5631" s="950" t="s">
        <v>1570</v>
      </c>
    </row>
    <row r="5632" spans="8:9" ht="12.5">
      <c r="H5632" s="958">
        <v>15242</v>
      </c>
      <c r="I5632" s="950" t="s">
        <v>1570</v>
      </c>
    </row>
    <row r="5633" spans="8:9" ht="12.5">
      <c r="H5633" s="958">
        <v>15243</v>
      </c>
      <c r="I5633" s="950" t="s">
        <v>1570</v>
      </c>
    </row>
    <row r="5634" spans="8:9" ht="12.5">
      <c r="H5634" s="958">
        <v>15244</v>
      </c>
      <c r="I5634" s="950" t="s">
        <v>1570</v>
      </c>
    </row>
    <row r="5635" spans="8:9" ht="12.5">
      <c r="H5635" s="958">
        <v>15250</v>
      </c>
      <c r="I5635" s="950" t="s">
        <v>1570</v>
      </c>
    </row>
    <row r="5636" spans="8:9" ht="12.5">
      <c r="H5636" s="958">
        <v>15251</v>
      </c>
      <c r="I5636" s="950" t="s">
        <v>1570</v>
      </c>
    </row>
    <row r="5637" spans="8:9" ht="12.5">
      <c r="H5637" s="958">
        <v>15252</v>
      </c>
      <c r="I5637" s="950" t="s">
        <v>1570</v>
      </c>
    </row>
    <row r="5638" spans="8:9" ht="12.5">
      <c r="H5638" s="958">
        <v>15253</v>
      </c>
      <c r="I5638" s="950" t="s">
        <v>1570</v>
      </c>
    </row>
    <row r="5639" spans="8:9" ht="12.5">
      <c r="H5639" s="958">
        <v>15254</v>
      </c>
      <c r="I5639" s="950" t="s">
        <v>1570</v>
      </c>
    </row>
    <row r="5640" spans="8:9" ht="12.5">
      <c r="H5640" s="958">
        <v>15255</v>
      </c>
      <c r="I5640" s="950" t="s">
        <v>1570</v>
      </c>
    </row>
    <row r="5641" spans="8:9" ht="12.5">
      <c r="H5641" s="958">
        <v>15257</v>
      </c>
      <c r="I5641" s="950" t="s">
        <v>1570</v>
      </c>
    </row>
    <row r="5642" spans="8:9" ht="12.5">
      <c r="H5642" s="958">
        <v>15258</v>
      </c>
      <c r="I5642" s="950" t="s">
        <v>1570</v>
      </c>
    </row>
    <row r="5643" spans="8:9" ht="12.5">
      <c r="H5643" s="958">
        <v>15259</v>
      </c>
      <c r="I5643" s="950" t="s">
        <v>1570</v>
      </c>
    </row>
    <row r="5644" spans="8:9" ht="12.5">
      <c r="H5644" s="958">
        <v>15260</v>
      </c>
      <c r="I5644" s="950" t="s">
        <v>1570</v>
      </c>
    </row>
    <row r="5645" spans="8:9" ht="12.5">
      <c r="H5645" s="958">
        <v>15261</v>
      </c>
      <c r="I5645" s="950" t="s">
        <v>1570</v>
      </c>
    </row>
    <row r="5646" spans="8:9" ht="12.5">
      <c r="H5646" s="958">
        <v>15262</v>
      </c>
      <c r="I5646" s="950" t="s">
        <v>1570</v>
      </c>
    </row>
    <row r="5647" spans="8:9" ht="12.5">
      <c r="H5647" s="958">
        <v>15264</v>
      </c>
      <c r="I5647" s="950" t="s">
        <v>1570</v>
      </c>
    </row>
    <row r="5648" spans="8:9" ht="12.5">
      <c r="H5648" s="958">
        <v>15265</v>
      </c>
      <c r="I5648" s="950" t="s">
        <v>1570</v>
      </c>
    </row>
    <row r="5649" spans="8:9" ht="12.5">
      <c r="H5649" s="958">
        <v>15267</v>
      </c>
      <c r="I5649" s="950" t="s">
        <v>1570</v>
      </c>
    </row>
    <row r="5650" spans="8:9" ht="12.5">
      <c r="H5650" s="958">
        <v>15268</v>
      </c>
      <c r="I5650" s="950" t="s">
        <v>1570</v>
      </c>
    </row>
    <row r="5651" spans="8:9" ht="12.5">
      <c r="H5651" s="958">
        <v>15270</v>
      </c>
      <c r="I5651" s="950" t="s">
        <v>1570</v>
      </c>
    </row>
    <row r="5652" spans="8:9" ht="12.5">
      <c r="H5652" s="958">
        <v>15272</v>
      </c>
      <c r="I5652" s="950" t="s">
        <v>1570</v>
      </c>
    </row>
    <row r="5653" spans="8:9" ht="12.5">
      <c r="H5653" s="958">
        <v>15274</v>
      </c>
      <c r="I5653" s="950" t="s">
        <v>1570</v>
      </c>
    </row>
    <row r="5654" spans="8:9" ht="12.5">
      <c r="H5654" s="958">
        <v>15275</v>
      </c>
      <c r="I5654" s="950" t="s">
        <v>1570</v>
      </c>
    </row>
    <row r="5655" spans="8:9" ht="12.5">
      <c r="H5655" s="958">
        <v>15276</v>
      </c>
      <c r="I5655" s="950" t="s">
        <v>1570</v>
      </c>
    </row>
    <row r="5656" spans="8:9" ht="12.5">
      <c r="H5656" s="958">
        <v>15277</v>
      </c>
      <c r="I5656" s="950" t="s">
        <v>1570</v>
      </c>
    </row>
    <row r="5657" spans="8:9" ht="12.5">
      <c r="H5657" s="958">
        <v>15278</v>
      </c>
      <c r="I5657" s="950" t="s">
        <v>1570</v>
      </c>
    </row>
    <row r="5658" spans="8:9" ht="12.5">
      <c r="H5658" s="958">
        <v>15279</v>
      </c>
      <c r="I5658" s="950" t="s">
        <v>1570</v>
      </c>
    </row>
    <row r="5659" spans="8:9" ht="12.5">
      <c r="H5659" s="958">
        <v>15281</v>
      </c>
      <c r="I5659" s="950" t="s">
        <v>1570</v>
      </c>
    </row>
    <row r="5660" spans="8:9" ht="12.5">
      <c r="H5660" s="958">
        <v>15282</v>
      </c>
      <c r="I5660" s="950" t="s">
        <v>1570</v>
      </c>
    </row>
    <row r="5661" spans="8:9" ht="12.5">
      <c r="H5661" s="958">
        <v>15283</v>
      </c>
      <c r="I5661" s="950" t="s">
        <v>1570</v>
      </c>
    </row>
    <row r="5662" spans="8:9" ht="12.5">
      <c r="H5662" s="958">
        <v>15286</v>
      </c>
      <c r="I5662" s="950" t="s">
        <v>1570</v>
      </c>
    </row>
    <row r="5663" spans="8:9" ht="12.5">
      <c r="H5663" s="958">
        <v>15289</v>
      </c>
      <c r="I5663" s="950" t="s">
        <v>1570</v>
      </c>
    </row>
    <row r="5664" spans="8:9" ht="12.5">
      <c r="H5664" s="958">
        <v>15290</v>
      </c>
      <c r="I5664" s="950" t="s">
        <v>1570</v>
      </c>
    </row>
    <row r="5665" spans="8:9" ht="12.5">
      <c r="H5665" s="958">
        <v>15295</v>
      </c>
      <c r="I5665" s="950" t="s">
        <v>1570</v>
      </c>
    </row>
    <row r="5666" spans="8:9" ht="12.5">
      <c r="H5666" s="958">
        <v>15301</v>
      </c>
      <c r="I5666" s="950" t="s">
        <v>1570</v>
      </c>
    </row>
    <row r="5667" spans="8:9" ht="12.5">
      <c r="H5667" s="958">
        <v>15310</v>
      </c>
      <c r="I5667" s="950" t="s">
        <v>1570</v>
      </c>
    </row>
    <row r="5668" spans="8:9" ht="12.5">
      <c r="H5668" s="958">
        <v>15311</v>
      </c>
      <c r="I5668" s="950" t="s">
        <v>1570</v>
      </c>
    </row>
    <row r="5669" spans="8:9" ht="12.5">
      <c r="H5669" s="958">
        <v>15312</v>
      </c>
      <c r="I5669" s="950" t="s">
        <v>1570</v>
      </c>
    </row>
    <row r="5670" spans="8:9" ht="12.5">
      <c r="H5670" s="958">
        <v>15313</v>
      </c>
      <c r="I5670" s="950" t="s">
        <v>1570</v>
      </c>
    </row>
    <row r="5671" spans="8:9" ht="12.5">
      <c r="H5671" s="958">
        <v>15314</v>
      </c>
      <c r="I5671" s="950" t="s">
        <v>1570</v>
      </c>
    </row>
    <row r="5672" spans="8:9" ht="12.5">
      <c r="H5672" s="958">
        <v>15315</v>
      </c>
      <c r="I5672" s="950" t="s">
        <v>1570</v>
      </c>
    </row>
    <row r="5673" spans="8:9" ht="12.5">
      <c r="H5673" s="958">
        <v>15316</v>
      </c>
      <c r="I5673" s="950" t="s">
        <v>1570</v>
      </c>
    </row>
    <row r="5674" spans="8:9" ht="12.5">
      <c r="H5674" s="958">
        <v>15317</v>
      </c>
      <c r="I5674" s="950" t="s">
        <v>1570</v>
      </c>
    </row>
    <row r="5675" spans="8:9" ht="12.5">
      <c r="H5675" s="958">
        <v>15320</v>
      </c>
      <c r="I5675" s="950" t="s">
        <v>1570</v>
      </c>
    </row>
    <row r="5676" spans="8:9" ht="12.5">
      <c r="H5676" s="958">
        <v>15321</v>
      </c>
      <c r="I5676" s="950" t="s">
        <v>1570</v>
      </c>
    </row>
    <row r="5677" spans="8:9" ht="12.5">
      <c r="H5677" s="958">
        <v>15322</v>
      </c>
      <c r="I5677" s="950" t="s">
        <v>1570</v>
      </c>
    </row>
    <row r="5678" spans="8:9" ht="12.5">
      <c r="H5678" s="958">
        <v>15323</v>
      </c>
      <c r="I5678" s="950" t="s">
        <v>1570</v>
      </c>
    </row>
    <row r="5679" spans="8:9" ht="12.5">
      <c r="H5679" s="958">
        <v>15324</v>
      </c>
      <c r="I5679" s="950" t="s">
        <v>1570</v>
      </c>
    </row>
    <row r="5680" spans="8:9" ht="12.5">
      <c r="H5680" s="958">
        <v>15325</v>
      </c>
      <c r="I5680" s="950" t="s">
        <v>1570</v>
      </c>
    </row>
    <row r="5681" spans="8:9" ht="12.5">
      <c r="H5681" s="958">
        <v>15327</v>
      </c>
      <c r="I5681" s="950" t="s">
        <v>1570</v>
      </c>
    </row>
    <row r="5682" spans="8:9" ht="12.5">
      <c r="H5682" s="958">
        <v>15329</v>
      </c>
      <c r="I5682" s="950" t="s">
        <v>1570</v>
      </c>
    </row>
    <row r="5683" spans="8:9" ht="12.5">
      <c r="H5683" s="958">
        <v>15330</v>
      </c>
      <c r="I5683" s="950" t="s">
        <v>1570</v>
      </c>
    </row>
    <row r="5684" spans="8:9" ht="12.5">
      <c r="H5684" s="958">
        <v>15331</v>
      </c>
      <c r="I5684" s="950" t="s">
        <v>1570</v>
      </c>
    </row>
    <row r="5685" spans="8:9" ht="12.5">
      <c r="H5685" s="958">
        <v>15332</v>
      </c>
      <c r="I5685" s="950" t="s">
        <v>1570</v>
      </c>
    </row>
    <row r="5686" spans="8:9" ht="12.5">
      <c r="H5686" s="958">
        <v>15333</v>
      </c>
      <c r="I5686" s="950" t="s">
        <v>1570</v>
      </c>
    </row>
    <row r="5687" spans="8:9" ht="12.5">
      <c r="H5687" s="958">
        <v>15334</v>
      </c>
      <c r="I5687" s="950" t="s">
        <v>1570</v>
      </c>
    </row>
    <row r="5688" spans="8:9" ht="12.5">
      <c r="H5688" s="958">
        <v>15336</v>
      </c>
      <c r="I5688" s="950" t="s">
        <v>1570</v>
      </c>
    </row>
    <row r="5689" spans="8:9" ht="12.5">
      <c r="H5689" s="958">
        <v>15337</v>
      </c>
      <c r="I5689" s="950" t="s">
        <v>1570</v>
      </c>
    </row>
    <row r="5690" spans="8:9" ht="12.5">
      <c r="H5690" s="958">
        <v>15338</v>
      </c>
      <c r="I5690" s="950" t="s">
        <v>1570</v>
      </c>
    </row>
    <row r="5691" spans="8:9" ht="12.5">
      <c r="H5691" s="958">
        <v>15339</v>
      </c>
      <c r="I5691" s="950" t="s">
        <v>1570</v>
      </c>
    </row>
    <row r="5692" spans="8:9" ht="12.5">
      <c r="H5692" s="958">
        <v>15340</v>
      </c>
      <c r="I5692" s="950" t="s">
        <v>1570</v>
      </c>
    </row>
    <row r="5693" spans="8:9" ht="12.5">
      <c r="H5693" s="958">
        <v>15341</v>
      </c>
      <c r="I5693" s="950" t="s">
        <v>1570</v>
      </c>
    </row>
    <row r="5694" spans="8:9" ht="12.5">
      <c r="H5694" s="958">
        <v>15342</v>
      </c>
      <c r="I5694" s="950" t="s">
        <v>1570</v>
      </c>
    </row>
    <row r="5695" spans="8:9" ht="12.5">
      <c r="H5695" s="958">
        <v>15344</v>
      </c>
      <c r="I5695" s="950" t="s">
        <v>1570</v>
      </c>
    </row>
    <row r="5696" spans="8:9" ht="12.5">
      <c r="H5696" s="958">
        <v>15345</v>
      </c>
      <c r="I5696" s="950" t="s">
        <v>1570</v>
      </c>
    </row>
    <row r="5697" spans="8:9" ht="12.5">
      <c r="H5697" s="958">
        <v>15346</v>
      </c>
      <c r="I5697" s="950" t="s">
        <v>1570</v>
      </c>
    </row>
    <row r="5698" spans="8:9" ht="12.5">
      <c r="H5698" s="958">
        <v>15347</v>
      </c>
      <c r="I5698" s="950" t="s">
        <v>1570</v>
      </c>
    </row>
    <row r="5699" spans="8:9" ht="12.5">
      <c r="H5699" s="958">
        <v>15348</v>
      </c>
      <c r="I5699" s="950" t="s">
        <v>1570</v>
      </c>
    </row>
    <row r="5700" spans="8:9" ht="12.5">
      <c r="H5700" s="958">
        <v>15349</v>
      </c>
      <c r="I5700" s="950" t="s">
        <v>1570</v>
      </c>
    </row>
    <row r="5701" spans="8:9" ht="12.5">
      <c r="H5701" s="958">
        <v>15350</v>
      </c>
      <c r="I5701" s="950" t="s">
        <v>1570</v>
      </c>
    </row>
    <row r="5702" spans="8:9" ht="12.5">
      <c r="H5702" s="958">
        <v>15351</v>
      </c>
      <c r="I5702" s="950" t="s">
        <v>1570</v>
      </c>
    </row>
    <row r="5703" spans="8:9" ht="12.5">
      <c r="H5703" s="958">
        <v>15352</v>
      </c>
      <c r="I5703" s="950" t="s">
        <v>1570</v>
      </c>
    </row>
    <row r="5704" spans="8:9" ht="12.5">
      <c r="H5704" s="958">
        <v>15353</v>
      </c>
      <c r="I5704" s="950" t="s">
        <v>1570</v>
      </c>
    </row>
    <row r="5705" spans="8:9" ht="12.5">
      <c r="H5705" s="958">
        <v>15357</v>
      </c>
      <c r="I5705" s="950" t="s">
        <v>1570</v>
      </c>
    </row>
    <row r="5706" spans="8:9" ht="12.5">
      <c r="H5706" s="958">
        <v>15358</v>
      </c>
      <c r="I5706" s="950" t="s">
        <v>1570</v>
      </c>
    </row>
    <row r="5707" spans="8:9" ht="12.5">
      <c r="H5707" s="958">
        <v>15359</v>
      </c>
      <c r="I5707" s="950" t="s">
        <v>1570</v>
      </c>
    </row>
    <row r="5708" spans="8:9" ht="12.5">
      <c r="H5708" s="958">
        <v>15360</v>
      </c>
      <c r="I5708" s="950" t="s">
        <v>1570</v>
      </c>
    </row>
    <row r="5709" spans="8:9" ht="12.5">
      <c r="H5709" s="958">
        <v>15361</v>
      </c>
      <c r="I5709" s="950" t="s">
        <v>1570</v>
      </c>
    </row>
    <row r="5710" spans="8:9" ht="12.5">
      <c r="H5710" s="958">
        <v>15362</v>
      </c>
      <c r="I5710" s="950" t="s">
        <v>1570</v>
      </c>
    </row>
    <row r="5711" spans="8:9" ht="12.5">
      <c r="H5711" s="958">
        <v>15363</v>
      </c>
      <c r="I5711" s="950" t="s">
        <v>1570</v>
      </c>
    </row>
    <row r="5712" spans="8:9" ht="12.5">
      <c r="H5712" s="958">
        <v>15364</v>
      </c>
      <c r="I5712" s="950" t="s">
        <v>1570</v>
      </c>
    </row>
    <row r="5713" spans="8:9" ht="12.5">
      <c r="H5713" s="958">
        <v>15365</v>
      </c>
      <c r="I5713" s="950" t="s">
        <v>1570</v>
      </c>
    </row>
    <row r="5714" spans="8:9" ht="12.5">
      <c r="H5714" s="958">
        <v>15366</v>
      </c>
      <c r="I5714" s="950" t="s">
        <v>1570</v>
      </c>
    </row>
    <row r="5715" spans="8:9" ht="12.5">
      <c r="H5715" s="958">
        <v>15367</v>
      </c>
      <c r="I5715" s="950" t="s">
        <v>1570</v>
      </c>
    </row>
    <row r="5716" spans="8:9" ht="12.5">
      <c r="H5716" s="958">
        <v>15368</v>
      </c>
      <c r="I5716" s="950" t="s">
        <v>1570</v>
      </c>
    </row>
    <row r="5717" spans="8:9" ht="12.5">
      <c r="H5717" s="958">
        <v>15370</v>
      </c>
      <c r="I5717" s="950" t="s">
        <v>1570</v>
      </c>
    </row>
    <row r="5718" spans="8:9" ht="12.5">
      <c r="H5718" s="958">
        <v>15376</v>
      </c>
      <c r="I5718" s="950" t="s">
        <v>1570</v>
      </c>
    </row>
    <row r="5719" spans="8:9" ht="12.5">
      <c r="H5719" s="958">
        <v>15377</v>
      </c>
      <c r="I5719" s="950" t="s">
        <v>1570</v>
      </c>
    </row>
    <row r="5720" spans="8:9" ht="12.5">
      <c r="H5720" s="958">
        <v>15378</v>
      </c>
      <c r="I5720" s="950" t="s">
        <v>1570</v>
      </c>
    </row>
    <row r="5721" spans="8:9" ht="12.5">
      <c r="H5721" s="958">
        <v>15379</v>
      </c>
      <c r="I5721" s="950" t="s">
        <v>1570</v>
      </c>
    </row>
    <row r="5722" spans="8:9" ht="12.5">
      <c r="H5722" s="958">
        <v>15380</v>
      </c>
      <c r="I5722" s="950" t="s">
        <v>1570</v>
      </c>
    </row>
    <row r="5723" spans="8:9" ht="12.5">
      <c r="H5723" s="958">
        <v>15401</v>
      </c>
      <c r="I5723" s="950" t="s">
        <v>1570</v>
      </c>
    </row>
    <row r="5724" spans="8:9" ht="12.5">
      <c r="H5724" s="958">
        <v>15410</v>
      </c>
      <c r="I5724" s="950" t="s">
        <v>1570</v>
      </c>
    </row>
    <row r="5725" spans="8:9" ht="12.5">
      <c r="H5725" s="958">
        <v>15411</v>
      </c>
      <c r="I5725" s="950" t="s">
        <v>1563</v>
      </c>
    </row>
    <row r="5726" spans="8:9" ht="12.5">
      <c r="H5726" s="958">
        <v>15412</v>
      </c>
      <c r="I5726" s="950" t="s">
        <v>1570</v>
      </c>
    </row>
    <row r="5727" spans="8:9" ht="12.5">
      <c r="H5727" s="958">
        <v>15413</v>
      </c>
      <c r="I5727" s="950" t="s">
        <v>1570</v>
      </c>
    </row>
    <row r="5728" spans="8:9" ht="12.5">
      <c r="H5728" s="958">
        <v>15415</v>
      </c>
      <c r="I5728" s="950" t="s">
        <v>1570</v>
      </c>
    </row>
    <row r="5729" spans="8:9" ht="12.5">
      <c r="H5729" s="958">
        <v>15416</v>
      </c>
      <c r="I5729" s="950" t="s">
        <v>1570</v>
      </c>
    </row>
    <row r="5730" spans="8:9" ht="12.5">
      <c r="H5730" s="958">
        <v>15417</v>
      </c>
      <c r="I5730" s="950" t="s">
        <v>1570</v>
      </c>
    </row>
    <row r="5731" spans="8:9" ht="12.5">
      <c r="H5731" s="958">
        <v>15419</v>
      </c>
      <c r="I5731" s="950" t="s">
        <v>1570</v>
      </c>
    </row>
    <row r="5732" spans="8:9" ht="12.5">
      <c r="H5732" s="958">
        <v>15420</v>
      </c>
      <c r="I5732" s="950" t="s">
        <v>1570</v>
      </c>
    </row>
    <row r="5733" spans="8:9" ht="12.5">
      <c r="H5733" s="958">
        <v>15421</v>
      </c>
      <c r="I5733" s="950" t="s">
        <v>1570</v>
      </c>
    </row>
    <row r="5734" spans="8:9" ht="12.5">
      <c r="H5734" s="958">
        <v>15422</v>
      </c>
      <c r="I5734" s="950" t="s">
        <v>1570</v>
      </c>
    </row>
    <row r="5735" spans="8:9" ht="12.5">
      <c r="H5735" s="958">
        <v>15423</v>
      </c>
      <c r="I5735" s="950" t="s">
        <v>1570</v>
      </c>
    </row>
    <row r="5736" spans="8:9" ht="12.5">
      <c r="H5736" s="958">
        <v>15424</v>
      </c>
      <c r="I5736" s="950" t="s">
        <v>1563</v>
      </c>
    </row>
    <row r="5737" spans="8:9" ht="12.5">
      <c r="H5737" s="958">
        <v>15425</v>
      </c>
      <c r="I5737" s="950" t="s">
        <v>1570</v>
      </c>
    </row>
    <row r="5738" spans="8:9" ht="12.5">
      <c r="H5738" s="958">
        <v>15427</v>
      </c>
      <c r="I5738" s="950" t="s">
        <v>1570</v>
      </c>
    </row>
    <row r="5739" spans="8:9" ht="12.5">
      <c r="H5739" s="958">
        <v>15428</v>
      </c>
      <c r="I5739" s="950" t="s">
        <v>1570</v>
      </c>
    </row>
    <row r="5740" spans="8:9" ht="12.5">
      <c r="H5740" s="958">
        <v>15429</v>
      </c>
      <c r="I5740" s="950" t="s">
        <v>1570</v>
      </c>
    </row>
    <row r="5741" spans="8:9" ht="12.5">
      <c r="H5741" s="958">
        <v>15430</v>
      </c>
      <c r="I5741" s="950" t="s">
        <v>1570</v>
      </c>
    </row>
    <row r="5742" spans="8:9" ht="12.5">
      <c r="H5742" s="958">
        <v>15431</v>
      </c>
      <c r="I5742" s="950" t="s">
        <v>1563</v>
      </c>
    </row>
    <row r="5743" spans="8:9" ht="12.5">
      <c r="H5743" s="958">
        <v>15432</v>
      </c>
      <c r="I5743" s="950" t="s">
        <v>1570</v>
      </c>
    </row>
    <row r="5744" spans="8:9" ht="12.5">
      <c r="H5744" s="958">
        <v>15433</v>
      </c>
      <c r="I5744" s="950" t="s">
        <v>1570</v>
      </c>
    </row>
    <row r="5745" spans="8:9" ht="12.5">
      <c r="H5745" s="958">
        <v>15434</v>
      </c>
      <c r="I5745" s="950" t="s">
        <v>1570</v>
      </c>
    </row>
    <row r="5746" spans="8:9" ht="12.5">
      <c r="H5746" s="958">
        <v>15435</v>
      </c>
      <c r="I5746" s="950" t="s">
        <v>1570</v>
      </c>
    </row>
    <row r="5747" spans="8:9" ht="12.5">
      <c r="H5747" s="958">
        <v>15436</v>
      </c>
      <c r="I5747" s="950" t="s">
        <v>1570</v>
      </c>
    </row>
    <row r="5748" spans="8:9" ht="12.5">
      <c r="H5748" s="958">
        <v>15437</v>
      </c>
      <c r="I5748" s="950" t="s">
        <v>1570</v>
      </c>
    </row>
    <row r="5749" spans="8:9" ht="12.5">
      <c r="H5749" s="958">
        <v>15438</v>
      </c>
      <c r="I5749" s="950" t="s">
        <v>1570</v>
      </c>
    </row>
    <row r="5750" spans="8:9" ht="12.5">
      <c r="H5750" s="958">
        <v>15439</v>
      </c>
      <c r="I5750" s="950" t="s">
        <v>1570</v>
      </c>
    </row>
    <row r="5751" spans="8:9" ht="12.5">
      <c r="H5751" s="958">
        <v>15440</v>
      </c>
      <c r="I5751" s="950" t="s">
        <v>1570</v>
      </c>
    </row>
    <row r="5752" spans="8:9" ht="12.5">
      <c r="H5752" s="958">
        <v>15442</v>
      </c>
      <c r="I5752" s="950" t="s">
        <v>1570</v>
      </c>
    </row>
    <row r="5753" spans="8:9" ht="12.5">
      <c r="H5753" s="958">
        <v>15443</v>
      </c>
      <c r="I5753" s="950" t="s">
        <v>1570</v>
      </c>
    </row>
    <row r="5754" spans="8:9" ht="12.5">
      <c r="H5754" s="958">
        <v>15444</v>
      </c>
      <c r="I5754" s="950" t="s">
        <v>1570</v>
      </c>
    </row>
    <row r="5755" spans="8:9" ht="12.5">
      <c r="H5755" s="958">
        <v>15445</v>
      </c>
      <c r="I5755" s="950" t="s">
        <v>1570</v>
      </c>
    </row>
    <row r="5756" spans="8:9" ht="12.5">
      <c r="H5756" s="958">
        <v>15446</v>
      </c>
      <c r="I5756" s="950" t="s">
        <v>1563</v>
      </c>
    </row>
    <row r="5757" spans="8:9" ht="12.5">
      <c r="H5757" s="958">
        <v>15447</v>
      </c>
      <c r="I5757" s="950" t="s">
        <v>1570</v>
      </c>
    </row>
    <row r="5758" spans="8:9" ht="12.5">
      <c r="H5758" s="958">
        <v>15448</v>
      </c>
      <c r="I5758" s="950" t="s">
        <v>1570</v>
      </c>
    </row>
    <row r="5759" spans="8:9" ht="12.5">
      <c r="H5759" s="958">
        <v>15449</v>
      </c>
      <c r="I5759" s="950" t="s">
        <v>1570</v>
      </c>
    </row>
    <row r="5760" spans="8:9" ht="12.5">
      <c r="H5760" s="958">
        <v>15450</v>
      </c>
      <c r="I5760" s="950" t="s">
        <v>1570</v>
      </c>
    </row>
    <row r="5761" spans="8:9" ht="12.5">
      <c r="H5761" s="958">
        <v>15451</v>
      </c>
      <c r="I5761" s="950" t="s">
        <v>1570</v>
      </c>
    </row>
    <row r="5762" spans="8:9" ht="12.5">
      <c r="H5762" s="958">
        <v>15454</v>
      </c>
      <c r="I5762" s="950" t="s">
        <v>1570</v>
      </c>
    </row>
    <row r="5763" spans="8:9" ht="12.5">
      <c r="H5763" s="958">
        <v>15455</v>
      </c>
      <c r="I5763" s="950" t="s">
        <v>1570</v>
      </c>
    </row>
    <row r="5764" spans="8:9" ht="12.5">
      <c r="H5764" s="958">
        <v>15456</v>
      </c>
      <c r="I5764" s="950" t="s">
        <v>1570</v>
      </c>
    </row>
    <row r="5765" spans="8:9" ht="12.5">
      <c r="H5765" s="958">
        <v>15458</v>
      </c>
      <c r="I5765" s="950" t="s">
        <v>1570</v>
      </c>
    </row>
    <row r="5766" spans="8:9" ht="12.5">
      <c r="H5766" s="958">
        <v>15459</v>
      </c>
      <c r="I5766" s="950" t="s">
        <v>1563</v>
      </c>
    </row>
    <row r="5767" spans="8:9" ht="12.5">
      <c r="H5767" s="958">
        <v>15460</v>
      </c>
      <c r="I5767" s="950" t="s">
        <v>1570</v>
      </c>
    </row>
    <row r="5768" spans="8:9" ht="12.5">
      <c r="H5768" s="958">
        <v>15461</v>
      </c>
      <c r="I5768" s="950" t="s">
        <v>1570</v>
      </c>
    </row>
    <row r="5769" spans="8:9" ht="12.5">
      <c r="H5769" s="958">
        <v>15462</v>
      </c>
      <c r="I5769" s="950" t="s">
        <v>1570</v>
      </c>
    </row>
    <row r="5770" spans="8:9" ht="12.5">
      <c r="H5770" s="958">
        <v>15463</v>
      </c>
      <c r="I5770" s="950" t="s">
        <v>1570</v>
      </c>
    </row>
    <row r="5771" spans="8:9" ht="12.5">
      <c r="H5771" s="958">
        <v>15464</v>
      </c>
      <c r="I5771" s="950" t="s">
        <v>1563</v>
      </c>
    </row>
    <row r="5772" spans="8:9" ht="12.5">
      <c r="H5772" s="958">
        <v>15465</v>
      </c>
      <c r="I5772" s="950" t="s">
        <v>1570</v>
      </c>
    </row>
    <row r="5773" spans="8:9" ht="12.5">
      <c r="H5773" s="958">
        <v>15466</v>
      </c>
      <c r="I5773" s="950" t="s">
        <v>1570</v>
      </c>
    </row>
    <row r="5774" spans="8:9" ht="12.5">
      <c r="H5774" s="958">
        <v>15467</v>
      </c>
      <c r="I5774" s="950" t="s">
        <v>1570</v>
      </c>
    </row>
    <row r="5775" spans="8:9" ht="12.5">
      <c r="H5775" s="958">
        <v>15468</v>
      </c>
      <c r="I5775" s="950" t="s">
        <v>1570</v>
      </c>
    </row>
    <row r="5776" spans="8:9" ht="12.5">
      <c r="H5776" s="958">
        <v>15469</v>
      </c>
      <c r="I5776" s="950" t="s">
        <v>1563</v>
      </c>
    </row>
    <row r="5777" spans="8:9" ht="12.5">
      <c r="H5777" s="958">
        <v>15470</v>
      </c>
      <c r="I5777" s="950" t="s">
        <v>1563</v>
      </c>
    </row>
    <row r="5778" spans="8:9" ht="12.5">
      <c r="H5778" s="958">
        <v>15472</v>
      </c>
      <c r="I5778" s="950" t="s">
        <v>1570</v>
      </c>
    </row>
    <row r="5779" spans="8:9" ht="12.5">
      <c r="H5779" s="958">
        <v>15473</v>
      </c>
      <c r="I5779" s="950" t="s">
        <v>1570</v>
      </c>
    </row>
    <row r="5780" spans="8:9" ht="12.5">
      <c r="H5780" s="958">
        <v>15474</v>
      </c>
      <c r="I5780" s="950" t="s">
        <v>1570</v>
      </c>
    </row>
    <row r="5781" spans="8:9" ht="12.5">
      <c r="H5781" s="958">
        <v>15475</v>
      </c>
      <c r="I5781" s="950" t="s">
        <v>1570</v>
      </c>
    </row>
    <row r="5782" spans="8:9" ht="12.5">
      <c r="H5782" s="958">
        <v>15476</v>
      </c>
      <c r="I5782" s="950" t="s">
        <v>1570</v>
      </c>
    </row>
    <row r="5783" spans="8:9" ht="12.5">
      <c r="H5783" s="958">
        <v>15477</v>
      </c>
      <c r="I5783" s="950" t="s">
        <v>1570</v>
      </c>
    </row>
    <row r="5784" spans="8:9" ht="12.5">
      <c r="H5784" s="958">
        <v>15478</v>
      </c>
      <c r="I5784" s="950" t="s">
        <v>1570</v>
      </c>
    </row>
    <row r="5785" spans="8:9" ht="12.5">
      <c r="H5785" s="958">
        <v>15479</v>
      </c>
      <c r="I5785" s="950" t="s">
        <v>1570</v>
      </c>
    </row>
    <row r="5786" spans="8:9" ht="12.5">
      <c r="H5786" s="958">
        <v>15480</v>
      </c>
      <c r="I5786" s="950" t="s">
        <v>1570</v>
      </c>
    </row>
    <row r="5787" spans="8:9" ht="12.5">
      <c r="H5787" s="958">
        <v>15482</v>
      </c>
      <c r="I5787" s="950" t="s">
        <v>1570</v>
      </c>
    </row>
    <row r="5788" spans="8:9" ht="12.5">
      <c r="H5788" s="958">
        <v>15483</v>
      </c>
      <c r="I5788" s="950" t="s">
        <v>1570</v>
      </c>
    </row>
    <row r="5789" spans="8:9" ht="12.5">
      <c r="H5789" s="958">
        <v>15484</v>
      </c>
      <c r="I5789" s="950" t="s">
        <v>1570</v>
      </c>
    </row>
    <row r="5790" spans="8:9" ht="12.5">
      <c r="H5790" s="958">
        <v>15485</v>
      </c>
      <c r="I5790" s="950" t="s">
        <v>1563</v>
      </c>
    </row>
    <row r="5791" spans="8:9" ht="12.5">
      <c r="H5791" s="958">
        <v>15486</v>
      </c>
      <c r="I5791" s="950" t="s">
        <v>1570</v>
      </c>
    </row>
    <row r="5792" spans="8:9" ht="12.5">
      <c r="H5792" s="958">
        <v>15488</v>
      </c>
      <c r="I5792" s="950" t="s">
        <v>1570</v>
      </c>
    </row>
    <row r="5793" spans="8:9" ht="12.5">
      <c r="H5793" s="958">
        <v>15489</v>
      </c>
      <c r="I5793" s="950" t="s">
        <v>1570</v>
      </c>
    </row>
    <row r="5794" spans="8:9" ht="12.5">
      <c r="H5794" s="958">
        <v>15490</v>
      </c>
      <c r="I5794" s="950" t="s">
        <v>1570</v>
      </c>
    </row>
    <row r="5795" spans="8:9" ht="12.5">
      <c r="H5795" s="958">
        <v>15492</v>
      </c>
      <c r="I5795" s="950" t="s">
        <v>1570</v>
      </c>
    </row>
    <row r="5796" spans="8:9" ht="12.5">
      <c r="H5796" s="958">
        <v>15501</v>
      </c>
      <c r="I5796" s="950" t="s">
        <v>1563</v>
      </c>
    </row>
    <row r="5797" spans="8:9" ht="12.5">
      <c r="H5797" s="958">
        <v>15502</v>
      </c>
      <c r="I5797" s="950" t="s">
        <v>1563</v>
      </c>
    </row>
    <row r="5798" spans="8:9" ht="12.5">
      <c r="H5798" s="958">
        <v>15510</v>
      </c>
      <c r="I5798" s="950" t="s">
        <v>1563</v>
      </c>
    </row>
    <row r="5799" spans="8:9" ht="12.5">
      <c r="H5799" s="958">
        <v>15520</v>
      </c>
      <c r="I5799" s="950" t="s">
        <v>1563</v>
      </c>
    </row>
    <row r="5800" spans="8:9" ht="12.5">
      <c r="H5800" s="958">
        <v>15521</v>
      </c>
      <c r="I5800" s="950" t="s">
        <v>1563</v>
      </c>
    </row>
    <row r="5801" spans="8:9" ht="12.5">
      <c r="H5801" s="958">
        <v>15522</v>
      </c>
      <c r="I5801" s="950" t="s">
        <v>1563</v>
      </c>
    </row>
    <row r="5802" spans="8:9" ht="12.5">
      <c r="H5802" s="958">
        <v>15530</v>
      </c>
      <c r="I5802" s="950" t="s">
        <v>1563</v>
      </c>
    </row>
    <row r="5803" spans="8:9" ht="12.5">
      <c r="H5803" s="958">
        <v>15531</v>
      </c>
      <c r="I5803" s="950" t="s">
        <v>1563</v>
      </c>
    </row>
    <row r="5804" spans="8:9" ht="12.5">
      <c r="H5804" s="958">
        <v>15532</v>
      </c>
      <c r="I5804" s="950" t="s">
        <v>1563</v>
      </c>
    </row>
    <row r="5805" spans="8:9" ht="12.5">
      <c r="H5805" s="958">
        <v>15533</v>
      </c>
      <c r="I5805" s="950" t="s">
        <v>1563</v>
      </c>
    </row>
    <row r="5806" spans="8:9" ht="12.5">
      <c r="H5806" s="958">
        <v>15534</v>
      </c>
      <c r="I5806" s="950" t="s">
        <v>1563</v>
      </c>
    </row>
    <row r="5807" spans="8:9" ht="12.5">
      <c r="H5807" s="958">
        <v>15535</v>
      </c>
      <c r="I5807" s="950" t="s">
        <v>1563</v>
      </c>
    </row>
    <row r="5808" spans="8:9" ht="12.5">
      <c r="H5808" s="958">
        <v>15536</v>
      </c>
      <c r="I5808" s="950" t="s">
        <v>1563</v>
      </c>
    </row>
    <row r="5809" spans="8:9" ht="12.5">
      <c r="H5809" s="958">
        <v>15537</v>
      </c>
      <c r="I5809" s="950" t="s">
        <v>1563</v>
      </c>
    </row>
    <row r="5810" spans="8:9" ht="12.5">
      <c r="H5810" s="958">
        <v>15538</v>
      </c>
      <c r="I5810" s="950" t="s">
        <v>1563</v>
      </c>
    </row>
    <row r="5811" spans="8:9" ht="12.5">
      <c r="H5811" s="958">
        <v>15539</v>
      </c>
      <c r="I5811" s="950" t="s">
        <v>1563</v>
      </c>
    </row>
    <row r="5812" spans="8:9" ht="12.5">
      <c r="H5812" s="958">
        <v>15540</v>
      </c>
      <c r="I5812" s="950" t="s">
        <v>1563</v>
      </c>
    </row>
    <row r="5813" spans="8:9" ht="12.5">
      <c r="H5813" s="958">
        <v>15541</v>
      </c>
      <c r="I5813" s="950" t="s">
        <v>1563</v>
      </c>
    </row>
    <row r="5814" spans="8:9" ht="12.5">
      <c r="H5814" s="958">
        <v>15542</v>
      </c>
      <c r="I5814" s="950" t="s">
        <v>1563</v>
      </c>
    </row>
    <row r="5815" spans="8:9" ht="12.5">
      <c r="H5815" s="958">
        <v>15544</v>
      </c>
      <c r="I5815" s="950" t="s">
        <v>1563</v>
      </c>
    </row>
    <row r="5816" spans="8:9" ht="12.5">
      <c r="H5816" s="958">
        <v>15545</v>
      </c>
      <c r="I5816" s="950" t="s">
        <v>1563</v>
      </c>
    </row>
    <row r="5817" spans="8:9" ht="12.5">
      <c r="H5817" s="958">
        <v>15546</v>
      </c>
      <c r="I5817" s="950" t="s">
        <v>1563</v>
      </c>
    </row>
    <row r="5818" spans="8:9" ht="12.5">
      <c r="H5818" s="958">
        <v>15547</v>
      </c>
      <c r="I5818" s="950" t="s">
        <v>1563</v>
      </c>
    </row>
    <row r="5819" spans="8:9" ht="12.5">
      <c r="H5819" s="958">
        <v>15548</v>
      </c>
      <c r="I5819" s="950" t="s">
        <v>1563</v>
      </c>
    </row>
    <row r="5820" spans="8:9" ht="12.5">
      <c r="H5820" s="958">
        <v>15549</v>
      </c>
      <c r="I5820" s="950" t="s">
        <v>1563</v>
      </c>
    </row>
    <row r="5821" spans="8:9" ht="12.5">
      <c r="H5821" s="958">
        <v>15550</v>
      </c>
      <c r="I5821" s="950" t="s">
        <v>1563</v>
      </c>
    </row>
    <row r="5822" spans="8:9" ht="12.5">
      <c r="H5822" s="958">
        <v>15551</v>
      </c>
      <c r="I5822" s="950" t="s">
        <v>1563</v>
      </c>
    </row>
    <row r="5823" spans="8:9" ht="12.5">
      <c r="H5823" s="958">
        <v>15552</v>
      </c>
      <c r="I5823" s="950" t="s">
        <v>1563</v>
      </c>
    </row>
    <row r="5824" spans="8:9" ht="12.5">
      <c r="H5824" s="958">
        <v>15553</v>
      </c>
      <c r="I5824" s="950" t="s">
        <v>1563</v>
      </c>
    </row>
    <row r="5825" spans="8:9" ht="12.5">
      <c r="H5825" s="958">
        <v>15554</v>
      </c>
      <c r="I5825" s="950" t="s">
        <v>1563</v>
      </c>
    </row>
    <row r="5826" spans="8:9" ht="12.5">
      <c r="H5826" s="958">
        <v>15555</v>
      </c>
      <c r="I5826" s="950" t="s">
        <v>1563</v>
      </c>
    </row>
    <row r="5827" spans="8:9" ht="12.5">
      <c r="H5827" s="958">
        <v>15557</v>
      </c>
      <c r="I5827" s="950" t="s">
        <v>1563</v>
      </c>
    </row>
    <row r="5828" spans="8:9" ht="12.5">
      <c r="H5828" s="958">
        <v>15558</v>
      </c>
      <c r="I5828" s="950" t="s">
        <v>1563</v>
      </c>
    </row>
    <row r="5829" spans="8:9" ht="12.5">
      <c r="H5829" s="958">
        <v>15559</v>
      </c>
      <c r="I5829" s="950" t="s">
        <v>1563</v>
      </c>
    </row>
    <row r="5830" spans="8:9" ht="12.5">
      <c r="H5830" s="958">
        <v>15560</v>
      </c>
      <c r="I5830" s="950" t="s">
        <v>1563</v>
      </c>
    </row>
    <row r="5831" spans="8:9" ht="12.5">
      <c r="H5831" s="958">
        <v>15561</v>
      </c>
      <c r="I5831" s="950" t="s">
        <v>1563</v>
      </c>
    </row>
    <row r="5832" spans="8:9" ht="12.5">
      <c r="H5832" s="958">
        <v>15562</v>
      </c>
      <c r="I5832" s="950" t="s">
        <v>1563</v>
      </c>
    </row>
    <row r="5833" spans="8:9" ht="12.5">
      <c r="H5833" s="958">
        <v>15563</v>
      </c>
      <c r="I5833" s="950" t="s">
        <v>1563</v>
      </c>
    </row>
    <row r="5834" spans="8:9" ht="12.5">
      <c r="H5834" s="958">
        <v>15564</v>
      </c>
      <c r="I5834" s="950" t="s">
        <v>1563</v>
      </c>
    </row>
    <row r="5835" spans="8:9" ht="12.5">
      <c r="H5835" s="958">
        <v>15565</v>
      </c>
      <c r="I5835" s="950" t="s">
        <v>1563</v>
      </c>
    </row>
    <row r="5836" spans="8:9" ht="12.5">
      <c r="H5836" s="958">
        <v>15601</v>
      </c>
      <c r="I5836" s="950" t="s">
        <v>1570</v>
      </c>
    </row>
    <row r="5837" spans="8:9" ht="12.5">
      <c r="H5837" s="958">
        <v>15605</v>
      </c>
      <c r="I5837" s="950" t="s">
        <v>1570</v>
      </c>
    </row>
    <row r="5838" spans="8:9" ht="12.5">
      <c r="H5838" s="958">
        <v>15606</v>
      </c>
      <c r="I5838" s="950" t="s">
        <v>1570</v>
      </c>
    </row>
    <row r="5839" spans="8:9" ht="12.5">
      <c r="H5839" s="958">
        <v>15610</v>
      </c>
      <c r="I5839" s="950" t="s">
        <v>1570</v>
      </c>
    </row>
    <row r="5840" spans="8:9" ht="12.5">
      <c r="H5840" s="958">
        <v>15611</v>
      </c>
      <c r="I5840" s="950" t="s">
        <v>1570</v>
      </c>
    </row>
    <row r="5841" spans="8:9" ht="12.5">
      <c r="H5841" s="958">
        <v>15612</v>
      </c>
      <c r="I5841" s="950" t="s">
        <v>1570</v>
      </c>
    </row>
    <row r="5842" spans="8:9" ht="12.5">
      <c r="H5842" s="958">
        <v>15613</v>
      </c>
      <c r="I5842" s="950" t="s">
        <v>1563</v>
      </c>
    </row>
    <row r="5843" spans="8:9" ht="12.5">
      <c r="H5843" s="958">
        <v>15615</v>
      </c>
      <c r="I5843" s="950" t="s">
        <v>1570</v>
      </c>
    </row>
    <row r="5844" spans="8:9" ht="12.5">
      <c r="H5844" s="958">
        <v>15616</v>
      </c>
      <c r="I5844" s="950" t="s">
        <v>1570</v>
      </c>
    </row>
    <row r="5845" spans="8:9" ht="12.5">
      <c r="H5845" s="958">
        <v>15617</v>
      </c>
      <c r="I5845" s="950" t="s">
        <v>1570</v>
      </c>
    </row>
    <row r="5846" spans="8:9" ht="12.5">
      <c r="H5846" s="958">
        <v>15618</v>
      </c>
      <c r="I5846" s="950" t="s">
        <v>1563</v>
      </c>
    </row>
    <row r="5847" spans="8:9" ht="12.5">
      <c r="H5847" s="958">
        <v>15619</v>
      </c>
      <c r="I5847" s="950" t="s">
        <v>1570</v>
      </c>
    </row>
    <row r="5848" spans="8:9" ht="12.5">
      <c r="H5848" s="958">
        <v>15620</v>
      </c>
      <c r="I5848" s="950" t="s">
        <v>1570</v>
      </c>
    </row>
    <row r="5849" spans="8:9" ht="12.5">
      <c r="H5849" s="958">
        <v>15621</v>
      </c>
      <c r="I5849" s="950" t="s">
        <v>1570</v>
      </c>
    </row>
    <row r="5850" spans="8:9" ht="12.5">
      <c r="H5850" s="958">
        <v>15622</v>
      </c>
      <c r="I5850" s="950" t="s">
        <v>1563</v>
      </c>
    </row>
    <row r="5851" spans="8:9" ht="12.5">
      <c r="H5851" s="958">
        <v>15623</v>
      </c>
      <c r="I5851" s="950" t="s">
        <v>1570</v>
      </c>
    </row>
    <row r="5852" spans="8:9" ht="12.5">
      <c r="H5852" s="958">
        <v>15624</v>
      </c>
      <c r="I5852" s="950" t="s">
        <v>1570</v>
      </c>
    </row>
    <row r="5853" spans="8:9" ht="12.5">
      <c r="H5853" s="958">
        <v>15625</v>
      </c>
      <c r="I5853" s="950" t="s">
        <v>1570</v>
      </c>
    </row>
    <row r="5854" spans="8:9" ht="12.5">
      <c r="H5854" s="958">
        <v>15626</v>
      </c>
      <c r="I5854" s="950" t="s">
        <v>1570</v>
      </c>
    </row>
    <row r="5855" spans="8:9" ht="12.5">
      <c r="H5855" s="958">
        <v>15627</v>
      </c>
      <c r="I5855" s="950" t="s">
        <v>1563</v>
      </c>
    </row>
    <row r="5856" spans="8:9" ht="12.5">
      <c r="H5856" s="958">
        <v>15628</v>
      </c>
      <c r="I5856" s="950" t="s">
        <v>1570</v>
      </c>
    </row>
    <row r="5857" spans="8:9" ht="12.5">
      <c r="H5857" s="958">
        <v>15629</v>
      </c>
      <c r="I5857" s="950" t="s">
        <v>1570</v>
      </c>
    </row>
    <row r="5858" spans="8:9" ht="12.5">
      <c r="H5858" s="958">
        <v>15631</v>
      </c>
      <c r="I5858" s="950" t="s">
        <v>1570</v>
      </c>
    </row>
    <row r="5859" spans="8:9" ht="12.5">
      <c r="H5859" s="958">
        <v>15632</v>
      </c>
      <c r="I5859" s="950" t="s">
        <v>1570</v>
      </c>
    </row>
    <row r="5860" spans="8:9" ht="12.5">
      <c r="H5860" s="958">
        <v>15633</v>
      </c>
      <c r="I5860" s="950" t="s">
        <v>1570</v>
      </c>
    </row>
    <row r="5861" spans="8:9" ht="12.5">
      <c r="H5861" s="958">
        <v>15634</v>
      </c>
      <c r="I5861" s="950" t="s">
        <v>1570</v>
      </c>
    </row>
    <row r="5862" spans="8:9" ht="12.5">
      <c r="H5862" s="958">
        <v>15635</v>
      </c>
      <c r="I5862" s="950" t="s">
        <v>1570</v>
      </c>
    </row>
    <row r="5863" spans="8:9" ht="12.5">
      <c r="H5863" s="958">
        <v>15636</v>
      </c>
      <c r="I5863" s="950" t="s">
        <v>1570</v>
      </c>
    </row>
    <row r="5864" spans="8:9" ht="12.5">
      <c r="H5864" s="958">
        <v>15637</v>
      </c>
      <c r="I5864" s="950" t="s">
        <v>1570</v>
      </c>
    </row>
    <row r="5865" spans="8:9" ht="12.5">
      <c r="H5865" s="958">
        <v>15638</v>
      </c>
      <c r="I5865" s="950" t="s">
        <v>1570</v>
      </c>
    </row>
    <row r="5866" spans="8:9" ht="12.5">
      <c r="H5866" s="958">
        <v>15639</v>
      </c>
      <c r="I5866" s="950" t="s">
        <v>1570</v>
      </c>
    </row>
    <row r="5867" spans="8:9" ht="12.5">
      <c r="H5867" s="958">
        <v>15640</v>
      </c>
      <c r="I5867" s="950" t="s">
        <v>1570</v>
      </c>
    </row>
    <row r="5868" spans="8:9" ht="12.5">
      <c r="H5868" s="958">
        <v>15641</v>
      </c>
      <c r="I5868" s="950" t="s">
        <v>1570</v>
      </c>
    </row>
    <row r="5869" spans="8:9" ht="12.5">
      <c r="H5869" s="958">
        <v>15642</v>
      </c>
      <c r="I5869" s="950" t="s">
        <v>1570</v>
      </c>
    </row>
    <row r="5870" spans="8:9" ht="12.5">
      <c r="H5870" s="958">
        <v>15644</v>
      </c>
      <c r="I5870" s="950" t="s">
        <v>1570</v>
      </c>
    </row>
    <row r="5871" spans="8:9" ht="12.5">
      <c r="H5871" s="958">
        <v>15646</v>
      </c>
      <c r="I5871" s="950" t="s">
        <v>1570</v>
      </c>
    </row>
    <row r="5872" spans="8:9" ht="12.5">
      <c r="H5872" s="958">
        <v>15647</v>
      </c>
      <c r="I5872" s="950" t="s">
        <v>1570</v>
      </c>
    </row>
    <row r="5873" spans="8:9" ht="12.5">
      <c r="H5873" s="958">
        <v>15650</v>
      </c>
      <c r="I5873" s="950" t="s">
        <v>1570</v>
      </c>
    </row>
    <row r="5874" spans="8:9" ht="12.5">
      <c r="H5874" s="958">
        <v>15655</v>
      </c>
      <c r="I5874" s="950" t="s">
        <v>1563</v>
      </c>
    </row>
    <row r="5875" spans="8:9" ht="12.5">
      <c r="H5875" s="958">
        <v>15656</v>
      </c>
      <c r="I5875" s="950" t="s">
        <v>1570</v>
      </c>
    </row>
    <row r="5876" spans="8:9" ht="12.5">
      <c r="H5876" s="958">
        <v>15658</v>
      </c>
      <c r="I5876" s="950" t="s">
        <v>1563</v>
      </c>
    </row>
    <row r="5877" spans="8:9" ht="12.5">
      <c r="H5877" s="958">
        <v>15660</v>
      </c>
      <c r="I5877" s="950" t="s">
        <v>1570</v>
      </c>
    </row>
    <row r="5878" spans="8:9" ht="12.5">
      <c r="H5878" s="958">
        <v>15661</v>
      </c>
      <c r="I5878" s="950" t="s">
        <v>1570</v>
      </c>
    </row>
    <row r="5879" spans="8:9" ht="12.5">
      <c r="H5879" s="958">
        <v>15662</v>
      </c>
      <c r="I5879" s="950" t="s">
        <v>1570</v>
      </c>
    </row>
    <row r="5880" spans="8:9" ht="12.5">
      <c r="H5880" s="958">
        <v>15663</v>
      </c>
      <c r="I5880" s="950" t="s">
        <v>1570</v>
      </c>
    </row>
    <row r="5881" spans="8:9" ht="12.5">
      <c r="H5881" s="958">
        <v>15664</v>
      </c>
      <c r="I5881" s="950" t="s">
        <v>1570</v>
      </c>
    </row>
    <row r="5882" spans="8:9" ht="12.5">
      <c r="H5882" s="958">
        <v>15665</v>
      </c>
      <c r="I5882" s="950" t="s">
        <v>1570</v>
      </c>
    </row>
    <row r="5883" spans="8:9" ht="12.5">
      <c r="H5883" s="958">
        <v>15666</v>
      </c>
      <c r="I5883" s="950" t="s">
        <v>1570</v>
      </c>
    </row>
    <row r="5884" spans="8:9" ht="12.5">
      <c r="H5884" s="958">
        <v>15668</v>
      </c>
      <c r="I5884" s="950" t="s">
        <v>1570</v>
      </c>
    </row>
    <row r="5885" spans="8:9" ht="12.5">
      <c r="H5885" s="958">
        <v>15670</v>
      </c>
      <c r="I5885" s="950" t="s">
        <v>1563</v>
      </c>
    </row>
    <row r="5886" spans="8:9" ht="12.5">
      <c r="H5886" s="958">
        <v>15671</v>
      </c>
      <c r="I5886" s="950" t="s">
        <v>1570</v>
      </c>
    </row>
    <row r="5887" spans="8:9" ht="12.5">
      <c r="H5887" s="958">
        <v>15672</v>
      </c>
      <c r="I5887" s="950" t="s">
        <v>1570</v>
      </c>
    </row>
    <row r="5888" spans="8:9" ht="12.5">
      <c r="H5888" s="958">
        <v>15673</v>
      </c>
      <c r="I5888" s="950" t="s">
        <v>1570</v>
      </c>
    </row>
    <row r="5889" spans="8:9" ht="12.5">
      <c r="H5889" s="958">
        <v>15674</v>
      </c>
      <c r="I5889" s="950" t="s">
        <v>1570</v>
      </c>
    </row>
    <row r="5890" spans="8:9" ht="12.5">
      <c r="H5890" s="958">
        <v>15675</v>
      </c>
      <c r="I5890" s="950" t="s">
        <v>1570</v>
      </c>
    </row>
    <row r="5891" spans="8:9" ht="12.5">
      <c r="H5891" s="958">
        <v>15676</v>
      </c>
      <c r="I5891" s="950" t="s">
        <v>1570</v>
      </c>
    </row>
    <row r="5892" spans="8:9" ht="12.5">
      <c r="H5892" s="958">
        <v>15677</v>
      </c>
      <c r="I5892" s="950" t="s">
        <v>1563</v>
      </c>
    </row>
    <row r="5893" spans="8:9" ht="12.5">
      <c r="H5893" s="958">
        <v>15678</v>
      </c>
      <c r="I5893" s="950" t="s">
        <v>1570</v>
      </c>
    </row>
    <row r="5894" spans="8:9" ht="12.5">
      <c r="H5894" s="958">
        <v>15679</v>
      </c>
      <c r="I5894" s="950" t="s">
        <v>1570</v>
      </c>
    </row>
    <row r="5895" spans="8:9" ht="12.5">
      <c r="H5895" s="958">
        <v>15680</v>
      </c>
      <c r="I5895" s="950" t="s">
        <v>1570</v>
      </c>
    </row>
    <row r="5896" spans="8:9" ht="12.5">
      <c r="H5896" s="958">
        <v>15681</v>
      </c>
      <c r="I5896" s="950" t="s">
        <v>1563</v>
      </c>
    </row>
    <row r="5897" spans="8:9" ht="12.5">
      <c r="H5897" s="958">
        <v>15682</v>
      </c>
      <c r="I5897" s="950" t="s">
        <v>1570</v>
      </c>
    </row>
    <row r="5898" spans="8:9" ht="12.5">
      <c r="H5898" s="958">
        <v>15683</v>
      </c>
      <c r="I5898" s="950" t="s">
        <v>1570</v>
      </c>
    </row>
    <row r="5899" spans="8:9" ht="12.5">
      <c r="H5899" s="958">
        <v>15684</v>
      </c>
      <c r="I5899" s="950" t="s">
        <v>1570</v>
      </c>
    </row>
    <row r="5900" spans="8:9" ht="12.5">
      <c r="H5900" s="958">
        <v>15685</v>
      </c>
      <c r="I5900" s="950" t="s">
        <v>1570</v>
      </c>
    </row>
    <row r="5901" spans="8:9" ht="12.5">
      <c r="H5901" s="958">
        <v>15686</v>
      </c>
      <c r="I5901" s="950" t="s">
        <v>1563</v>
      </c>
    </row>
    <row r="5902" spans="8:9" ht="12.5">
      <c r="H5902" s="958">
        <v>15687</v>
      </c>
      <c r="I5902" s="950" t="s">
        <v>1563</v>
      </c>
    </row>
    <row r="5903" spans="8:9" ht="12.5">
      <c r="H5903" s="958">
        <v>15688</v>
      </c>
      <c r="I5903" s="950" t="s">
        <v>1570</v>
      </c>
    </row>
    <row r="5904" spans="8:9" ht="12.5">
      <c r="H5904" s="958">
        <v>15689</v>
      </c>
      <c r="I5904" s="950" t="s">
        <v>1570</v>
      </c>
    </row>
    <row r="5905" spans="8:9" ht="12.5">
      <c r="H5905" s="958">
        <v>15690</v>
      </c>
      <c r="I5905" s="950" t="s">
        <v>1570</v>
      </c>
    </row>
    <row r="5906" spans="8:9" ht="12.5">
      <c r="H5906" s="958">
        <v>15691</v>
      </c>
      <c r="I5906" s="950" t="s">
        <v>1570</v>
      </c>
    </row>
    <row r="5907" spans="8:9" ht="12.5">
      <c r="H5907" s="958">
        <v>15692</v>
      </c>
      <c r="I5907" s="950" t="s">
        <v>1570</v>
      </c>
    </row>
    <row r="5908" spans="8:9" ht="12.5">
      <c r="H5908" s="958">
        <v>15693</v>
      </c>
      <c r="I5908" s="950" t="s">
        <v>1570</v>
      </c>
    </row>
    <row r="5909" spans="8:9" ht="12.5">
      <c r="H5909" s="958">
        <v>15695</v>
      </c>
      <c r="I5909" s="950" t="s">
        <v>1570</v>
      </c>
    </row>
    <row r="5910" spans="8:9" ht="12.5">
      <c r="H5910" s="958">
        <v>15696</v>
      </c>
      <c r="I5910" s="950" t="s">
        <v>1570</v>
      </c>
    </row>
    <row r="5911" spans="8:9" ht="12.5">
      <c r="H5911" s="958">
        <v>15697</v>
      </c>
      <c r="I5911" s="950" t="s">
        <v>1570</v>
      </c>
    </row>
    <row r="5912" spans="8:9" ht="12.5">
      <c r="H5912" s="958">
        <v>15698</v>
      </c>
      <c r="I5912" s="950" t="s">
        <v>1570</v>
      </c>
    </row>
    <row r="5913" spans="8:9" ht="12.5">
      <c r="H5913" s="958">
        <v>15701</v>
      </c>
      <c r="I5913" s="950" t="s">
        <v>1563</v>
      </c>
    </row>
    <row r="5914" spans="8:9" ht="12.5">
      <c r="H5914" s="958">
        <v>15705</v>
      </c>
      <c r="I5914" s="950" t="s">
        <v>1563</v>
      </c>
    </row>
    <row r="5915" spans="8:9" ht="12.5">
      <c r="H5915" s="958">
        <v>15710</v>
      </c>
      <c r="I5915" s="950" t="s">
        <v>1563</v>
      </c>
    </row>
    <row r="5916" spans="8:9" ht="12.5">
      <c r="H5916" s="958">
        <v>15711</v>
      </c>
      <c r="I5916" s="950" t="s">
        <v>1563</v>
      </c>
    </row>
    <row r="5917" spans="8:9" ht="12.5">
      <c r="H5917" s="958">
        <v>15712</v>
      </c>
      <c r="I5917" s="950" t="s">
        <v>1563</v>
      </c>
    </row>
    <row r="5918" spans="8:9" ht="12.5">
      <c r="H5918" s="958">
        <v>15713</v>
      </c>
      <c r="I5918" s="950" t="s">
        <v>1563</v>
      </c>
    </row>
    <row r="5919" spans="8:9" ht="12.5">
      <c r="H5919" s="958">
        <v>15714</v>
      </c>
      <c r="I5919" s="950" t="s">
        <v>1563</v>
      </c>
    </row>
    <row r="5920" spans="8:9" ht="12.5">
      <c r="H5920" s="958">
        <v>15715</v>
      </c>
      <c r="I5920" s="950" t="s">
        <v>1563</v>
      </c>
    </row>
    <row r="5921" spans="8:9" ht="12.5">
      <c r="H5921" s="958">
        <v>15716</v>
      </c>
      <c r="I5921" s="950" t="s">
        <v>1563</v>
      </c>
    </row>
    <row r="5922" spans="8:9" ht="12.5">
      <c r="H5922" s="958">
        <v>15717</v>
      </c>
      <c r="I5922" s="950" t="s">
        <v>1563</v>
      </c>
    </row>
    <row r="5923" spans="8:9" ht="12.5">
      <c r="H5923" s="958">
        <v>15720</v>
      </c>
      <c r="I5923" s="950" t="s">
        <v>1563</v>
      </c>
    </row>
    <row r="5924" spans="8:9" ht="12.5">
      <c r="H5924" s="958">
        <v>15721</v>
      </c>
      <c r="I5924" s="950" t="s">
        <v>1563</v>
      </c>
    </row>
    <row r="5925" spans="8:9" ht="12.5">
      <c r="H5925" s="958">
        <v>15722</v>
      </c>
      <c r="I5925" s="950" t="s">
        <v>1563</v>
      </c>
    </row>
    <row r="5926" spans="8:9" ht="12.5">
      <c r="H5926" s="958">
        <v>15723</v>
      </c>
      <c r="I5926" s="950" t="s">
        <v>1563</v>
      </c>
    </row>
    <row r="5927" spans="8:9" ht="12.5">
      <c r="H5927" s="958">
        <v>15724</v>
      </c>
      <c r="I5927" s="950" t="s">
        <v>1563</v>
      </c>
    </row>
    <row r="5928" spans="8:9" ht="12.5">
      <c r="H5928" s="958">
        <v>15725</v>
      </c>
      <c r="I5928" s="950" t="s">
        <v>1563</v>
      </c>
    </row>
    <row r="5929" spans="8:9" ht="12.5">
      <c r="H5929" s="958">
        <v>15727</v>
      </c>
      <c r="I5929" s="950" t="s">
        <v>1563</v>
      </c>
    </row>
    <row r="5930" spans="8:9" ht="12.5">
      <c r="H5930" s="958">
        <v>15728</v>
      </c>
      <c r="I5930" s="950" t="s">
        <v>1563</v>
      </c>
    </row>
    <row r="5931" spans="8:9" ht="12.5">
      <c r="H5931" s="958">
        <v>15729</v>
      </c>
      <c r="I5931" s="950" t="s">
        <v>1563</v>
      </c>
    </row>
    <row r="5932" spans="8:9" ht="12.5">
      <c r="H5932" s="958">
        <v>15730</v>
      </c>
      <c r="I5932" s="950" t="s">
        <v>1563</v>
      </c>
    </row>
    <row r="5933" spans="8:9" ht="12.5">
      <c r="H5933" s="958">
        <v>15731</v>
      </c>
      <c r="I5933" s="950" t="s">
        <v>1563</v>
      </c>
    </row>
    <row r="5934" spans="8:9" ht="12.5">
      <c r="H5934" s="958">
        <v>15732</v>
      </c>
      <c r="I5934" s="950" t="s">
        <v>1563</v>
      </c>
    </row>
    <row r="5935" spans="8:9" ht="12.5">
      <c r="H5935" s="958">
        <v>15733</v>
      </c>
      <c r="I5935" s="950" t="s">
        <v>1563</v>
      </c>
    </row>
    <row r="5936" spans="8:9" ht="12.5">
      <c r="H5936" s="958">
        <v>15734</v>
      </c>
      <c r="I5936" s="950" t="s">
        <v>1563</v>
      </c>
    </row>
    <row r="5937" spans="8:9" ht="12.5">
      <c r="H5937" s="958">
        <v>15736</v>
      </c>
      <c r="I5937" s="950" t="s">
        <v>1563</v>
      </c>
    </row>
    <row r="5938" spans="8:9" ht="12.5">
      <c r="H5938" s="958">
        <v>15737</v>
      </c>
      <c r="I5938" s="950" t="s">
        <v>1563</v>
      </c>
    </row>
    <row r="5939" spans="8:9" ht="12.5">
      <c r="H5939" s="958">
        <v>15738</v>
      </c>
      <c r="I5939" s="950" t="s">
        <v>1563</v>
      </c>
    </row>
    <row r="5940" spans="8:9" ht="12.5">
      <c r="H5940" s="958">
        <v>15739</v>
      </c>
      <c r="I5940" s="950" t="s">
        <v>1563</v>
      </c>
    </row>
    <row r="5941" spans="8:9" ht="12.5">
      <c r="H5941" s="958">
        <v>15741</v>
      </c>
      <c r="I5941" s="950" t="s">
        <v>1563</v>
      </c>
    </row>
    <row r="5942" spans="8:9" ht="12.5">
      <c r="H5942" s="958">
        <v>15742</v>
      </c>
      <c r="I5942" s="950" t="s">
        <v>1563</v>
      </c>
    </row>
    <row r="5943" spans="8:9" ht="12.5">
      <c r="H5943" s="958">
        <v>15744</v>
      </c>
      <c r="I5943" s="950" t="s">
        <v>1563</v>
      </c>
    </row>
    <row r="5944" spans="8:9" ht="12.5">
      <c r="H5944" s="958">
        <v>15745</v>
      </c>
      <c r="I5944" s="950" t="s">
        <v>1563</v>
      </c>
    </row>
    <row r="5945" spans="8:9" ht="12.5">
      <c r="H5945" s="958">
        <v>15746</v>
      </c>
      <c r="I5945" s="950" t="s">
        <v>1563</v>
      </c>
    </row>
    <row r="5946" spans="8:9" ht="12.5">
      <c r="H5946" s="958">
        <v>15747</v>
      </c>
      <c r="I5946" s="950" t="s">
        <v>1563</v>
      </c>
    </row>
    <row r="5947" spans="8:9" ht="12.5">
      <c r="H5947" s="958">
        <v>15748</v>
      </c>
      <c r="I5947" s="950" t="s">
        <v>1563</v>
      </c>
    </row>
    <row r="5948" spans="8:9" ht="12.5">
      <c r="H5948" s="958">
        <v>15750</v>
      </c>
      <c r="I5948" s="950" t="s">
        <v>1563</v>
      </c>
    </row>
    <row r="5949" spans="8:9" ht="12.5">
      <c r="H5949" s="958">
        <v>15752</v>
      </c>
      <c r="I5949" s="950" t="s">
        <v>1563</v>
      </c>
    </row>
    <row r="5950" spans="8:9" ht="12.5">
      <c r="H5950" s="958">
        <v>15753</v>
      </c>
      <c r="I5950" s="950" t="s">
        <v>1563</v>
      </c>
    </row>
    <row r="5951" spans="8:9" ht="12.5">
      <c r="H5951" s="958">
        <v>15754</v>
      </c>
      <c r="I5951" s="950" t="s">
        <v>1563</v>
      </c>
    </row>
    <row r="5952" spans="8:9" ht="12.5">
      <c r="H5952" s="958">
        <v>15756</v>
      </c>
      <c r="I5952" s="950" t="s">
        <v>1563</v>
      </c>
    </row>
    <row r="5953" spans="8:9" ht="12.5">
      <c r="H5953" s="958">
        <v>15757</v>
      </c>
      <c r="I5953" s="950" t="s">
        <v>1563</v>
      </c>
    </row>
    <row r="5954" spans="8:9" ht="12.5">
      <c r="H5954" s="958">
        <v>15758</v>
      </c>
      <c r="I5954" s="950" t="s">
        <v>1563</v>
      </c>
    </row>
    <row r="5955" spans="8:9" ht="12.5">
      <c r="H5955" s="958">
        <v>15759</v>
      </c>
      <c r="I5955" s="950" t="s">
        <v>1563</v>
      </c>
    </row>
    <row r="5956" spans="8:9" ht="12.5">
      <c r="H5956" s="958">
        <v>15760</v>
      </c>
      <c r="I5956" s="950" t="s">
        <v>1563</v>
      </c>
    </row>
    <row r="5957" spans="8:9" ht="12.5">
      <c r="H5957" s="958">
        <v>15761</v>
      </c>
      <c r="I5957" s="950" t="s">
        <v>1563</v>
      </c>
    </row>
    <row r="5958" spans="8:9" ht="12.5">
      <c r="H5958" s="958">
        <v>15762</v>
      </c>
      <c r="I5958" s="950" t="s">
        <v>1563</v>
      </c>
    </row>
    <row r="5959" spans="8:9" ht="12.5">
      <c r="H5959" s="958">
        <v>15763</v>
      </c>
      <c r="I5959" s="950" t="s">
        <v>1563</v>
      </c>
    </row>
    <row r="5960" spans="8:9" ht="12.5">
      <c r="H5960" s="958">
        <v>15764</v>
      </c>
      <c r="I5960" s="950" t="s">
        <v>1563</v>
      </c>
    </row>
    <row r="5961" spans="8:9" ht="12.5">
      <c r="H5961" s="958">
        <v>15765</v>
      </c>
      <c r="I5961" s="950" t="s">
        <v>1563</v>
      </c>
    </row>
    <row r="5962" spans="8:9" ht="12.5">
      <c r="H5962" s="958">
        <v>15767</v>
      </c>
      <c r="I5962" s="950" t="s">
        <v>1563</v>
      </c>
    </row>
    <row r="5963" spans="8:9" ht="12.5">
      <c r="H5963" s="958">
        <v>15770</v>
      </c>
      <c r="I5963" s="950" t="s">
        <v>1563</v>
      </c>
    </row>
    <row r="5964" spans="8:9" ht="12.5">
      <c r="H5964" s="958">
        <v>15771</v>
      </c>
      <c r="I5964" s="950" t="s">
        <v>1563</v>
      </c>
    </row>
    <row r="5965" spans="8:9" ht="12.5">
      <c r="H5965" s="958">
        <v>15772</v>
      </c>
      <c r="I5965" s="950" t="s">
        <v>1563</v>
      </c>
    </row>
    <row r="5966" spans="8:9" ht="12.5">
      <c r="H5966" s="958">
        <v>15773</v>
      </c>
      <c r="I5966" s="950" t="s">
        <v>1563</v>
      </c>
    </row>
    <row r="5967" spans="8:9" ht="12.5">
      <c r="H5967" s="958">
        <v>15774</v>
      </c>
      <c r="I5967" s="950" t="s">
        <v>1563</v>
      </c>
    </row>
    <row r="5968" spans="8:9" ht="12.5">
      <c r="H5968" s="958">
        <v>15775</v>
      </c>
      <c r="I5968" s="950" t="s">
        <v>1563</v>
      </c>
    </row>
    <row r="5969" spans="8:9" ht="12.5">
      <c r="H5969" s="958">
        <v>15776</v>
      </c>
      <c r="I5969" s="950" t="s">
        <v>1563</v>
      </c>
    </row>
    <row r="5970" spans="8:9" ht="12.5">
      <c r="H5970" s="958">
        <v>15777</v>
      </c>
      <c r="I5970" s="950" t="s">
        <v>1563</v>
      </c>
    </row>
    <row r="5971" spans="8:9" ht="12.5">
      <c r="H5971" s="958">
        <v>15778</v>
      </c>
      <c r="I5971" s="950" t="s">
        <v>1563</v>
      </c>
    </row>
    <row r="5972" spans="8:9" ht="12.5">
      <c r="H5972" s="958">
        <v>15779</v>
      </c>
      <c r="I5972" s="950" t="s">
        <v>1563</v>
      </c>
    </row>
    <row r="5973" spans="8:9" ht="12.5">
      <c r="H5973" s="958">
        <v>15780</v>
      </c>
      <c r="I5973" s="950" t="s">
        <v>1563</v>
      </c>
    </row>
    <row r="5974" spans="8:9" ht="12.5">
      <c r="H5974" s="958">
        <v>15781</v>
      </c>
      <c r="I5974" s="950" t="s">
        <v>1563</v>
      </c>
    </row>
    <row r="5975" spans="8:9" ht="12.5">
      <c r="H5975" s="958">
        <v>15783</v>
      </c>
      <c r="I5975" s="950" t="s">
        <v>1563</v>
      </c>
    </row>
    <row r="5976" spans="8:9" ht="12.5">
      <c r="H5976" s="958">
        <v>15784</v>
      </c>
      <c r="I5976" s="950" t="s">
        <v>1563</v>
      </c>
    </row>
    <row r="5977" spans="8:9" ht="12.5">
      <c r="H5977" s="958">
        <v>15801</v>
      </c>
      <c r="I5977" s="950" t="s">
        <v>1563</v>
      </c>
    </row>
    <row r="5978" spans="8:9" ht="12.5">
      <c r="H5978" s="958">
        <v>15821</v>
      </c>
      <c r="I5978" s="950" t="s">
        <v>1570</v>
      </c>
    </row>
    <row r="5979" spans="8:9" ht="12.5">
      <c r="H5979" s="958">
        <v>15822</v>
      </c>
      <c r="I5979" s="950" t="s">
        <v>1570</v>
      </c>
    </row>
    <row r="5980" spans="8:9" ht="12.5">
      <c r="H5980" s="958">
        <v>15823</v>
      </c>
      <c r="I5980" s="950" t="s">
        <v>1563</v>
      </c>
    </row>
    <row r="5981" spans="8:9" ht="12.5">
      <c r="H5981" s="958">
        <v>15824</v>
      </c>
      <c r="I5981" s="950" t="s">
        <v>1563</v>
      </c>
    </row>
    <row r="5982" spans="8:9" ht="12.5">
      <c r="H5982" s="958">
        <v>15825</v>
      </c>
      <c r="I5982" s="950" t="s">
        <v>1563</v>
      </c>
    </row>
    <row r="5983" spans="8:9" ht="12.5">
      <c r="H5983" s="958">
        <v>15827</v>
      </c>
      <c r="I5983" s="950" t="s">
        <v>1570</v>
      </c>
    </row>
    <row r="5984" spans="8:9" ht="12.5">
      <c r="H5984" s="958">
        <v>15828</v>
      </c>
      <c r="I5984" s="950" t="s">
        <v>1563</v>
      </c>
    </row>
    <row r="5985" spans="8:9" ht="12.5">
      <c r="H5985" s="958">
        <v>15829</v>
      </c>
      <c r="I5985" s="950" t="s">
        <v>1563</v>
      </c>
    </row>
    <row r="5986" spans="8:9" ht="12.5">
      <c r="H5986" s="958">
        <v>15831</v>
      </c>
      <c r="I5986" s="950" t="s">
        <v>1570</v>
      </c>
    </row>
    <row r="5987" spans="8:9" ht="12.5">
      <c r="H5987" s="958">
        <v>15832</v>
      </c>
      <c r="I5987" s="950" t="s">
        <v>1563</v>
      </c>
    </row>
    <row r="5988" spans="8:9" ht="12.5">
      <c r="H5988" s="958">
        <v>15834</v>
      </c>
      <c r="I5988" s="950" t="s">
        <v>1563</v>
      </c>
    </row>
    <row r="5989" spans="8:9" ht="12.5">
      <c r="H5989" s="958">
        <v>15840</v>
      </c>
      <c r="I5989" s="950" t="s">
        <v>1563</v>
      </c>
    </row>
    <row r="5990" spans="8:9" ht="12.5">
      <c r="H5990" s="958">
        <v>15841</v>
      </c>
      <c r="I5990" s="950" t="s">
        <v>1570</v>
      </c>
    </row>
    <row r="5991" spans="8:9" ht="12.5">
      <c r="H5991" s="958">
        <v>15845</v>
      </c>
      <c r="I5991" s="950" t="s">
        <v>1570</v>
      </c>
    </row>
    <row r="5992" spans="8:9" ht="12.5">
      <c r="H5992" s="958">
        <v>15846</v>
      </c>
      <c r="I5992" s="950" t="s">
        <v>1563</v>
      </c>
    </row>
    <row r="5993" spans="8:9" ht="12.5">
      <c r="H5993" s="958">
        <v>15847</v>
      </c>
      <c r="I5993" s="950" t="s">
        <v>1563</v>
      </c>
    </row>
    <row r="5994" spans="8:9" ht="12.5">
      <c r="H5994" s="958">
        <v>15848</v>
      </c>
      <c r="I5994" s="950" t="s">
        <v>1563</v>
      </c>
    </row>
    <row r="5995" spans="8:9" ht="12.5">
      <c r="H5995" s="958">
        <v>15849</v>
      </c>
      <c r="I5995" s="950" t="s">
        <v>1563</v>
      </c>
    </row>
    <row r="5996" spans="8:9" ht="12.5">
      <c r="H5996" s="958">
        <v>15851</v>
      </c>
      <c r="I5996" s="950" t="s">
        <v>1563</v>
      </c>
    </row>
    <row r="5997" spans="8:9" ht="12.5">
      <c r="H5997" s="958">
        <v>15853</v>
      </c>
      <c r="I5997" s="950" t="s">
        <v>1563</v>
      </c>
    </row>
    <row r="5998" spans="8:9" ht="12.5">
      <c r="H5998" s="958">
        <v>15856</v>
      </c>
      <c r="I5998" s="950" t="s">
        <v>1563</v>
      </c>
    </row>
    <row r="5999" spans="8:9" ht="12.5">
      <c r="H5999" s="958">
        <v>15857</v>
      </c>
      <c r="I5999" s="950" t="s">
        <v>1570</v>
      </c>
    </row>
    <row r="6000" spans="8:9" ht="12.5">
      <c r="H6000" s="958">
        <v>15860</v>
      </c>
      <c r="I6000" s="950" t="s">
        <v>1563</v>
      </c>
    </row>
    <row r="6001" spans="8:9" ht="12.5">
      <c r="H6001" s="958">
        <v>15861</v>
      </c>
      <c r="I6001" s="950" t="s">
        <v>1563</v>
      </c>
    </row>
    <row r="6002" spans="8:9" ht="12.5">
      <c r="H6002" s="958">
        <v>15863</v>
      </c>
      <c r="I6002" s="950" t="s">
        <v>1563</v>
      </c>
    </row>
    <row r="6003" spans="8:9" ht="12.5">
      <c r="H6003" s="958">
        <v>15864</v>
      </c>
      <c r="I6003" s="950" t="s">
        <v>1563</v>
      </c>
    </row>
    <row r="6004" spans="8:9" ht="12.5">
      <c r="H6004" s="958">
        <v>15865</v>
      </c>
      <c r="I6004" s="950" t="s">
        <v>1563</v>
      </c>
    </row>
    <row r="6005" spans="8:9" ht="12.5">
      <c r="H6005" s="958">
        <v>15866</v>
      </c>
      <c r="I6005" s="950" t="s">
        <v>1563</v>
      </c>
    </row>
    <row r="6006" spans="8:9" ht="12.5">
      <c r="H6006" s="958">
        <v>15868</v>
      </c>
      <c r="I6006" s="950" t="s">
        <v>1563</v>
      </c>
    </row>
    <row r="6007" spans="8:9" ht="12.5">
      <c r="H6007" s="958">
        <v>15870</v>
      </c>
      <c r="I6007" s="950" t="s">
        <v>1570</v>
      </c>
    </row>
    <row r="6008" spans="8:9" ht="12.5">
      <c r="H6008" s="958">
        <v>15901</v>
      </c>
      <c r="I6008" s="950" t="s">
        <v>1563</v>
      </c>
    </row>
    <row r="6009" spans="8:9" ht="12.5">
      <c r="H6009" s="958">
        <v>15902</v>
      </c>
      <c r="I6009" s="950" t="s">
        <v>1563</v>
      </c>
    </row>
    <row r="6010" spans="8:9" ht="12.5">
      <c r="H6010" s="958">
        <v>15904</v>
      </c>
      <c r="I6010" s="950" t="s">
        <v>1563</v>
      </c>
    </row>
    <row r="6011" spans="8:9" ht="12.5">
      <c r="H6011" s="958">
        <v>15905</v>
      </c>
      <c r="I6011" s="950" t="s">
        <v>1563</v>
      </c>
    </row>
    <row r="6012" spans="8:9" ht="12.5">
      <c r="H6012" s="958">
        <v>15906</v>
      </c>
      <c r="I6012" s="950" t="s">
        <v>1563</v>
      </c>
    </row>
    <row r="6013" spans="8:9" ht="12.5">
      <c r="H6013" s="958">
        <v>15907</v>
      </c>
      <c r="I6013" s="950" t="s">
        <v>1563</v>
      </c>
    </row>
    <row r="6014" spans="8:9" ht="12.5">
      <c r="H6014" s="958">
        <v>15909</v>
      </c>
      <c r="I6014" s="950" t="s">
        <v>1563</v>
      </c>
    </row>
    <row r="6015" spans="8:9" ht="12.5">
      <c r="H6015" s="958">
        <v>15915</v>
      </c>
      <c r="I6015" s="950" t="s">
        <v>1563</v>
      </c>
    </row>
    <row r="6016" spans="8:9" ht="12.5">
      <c r="H6016" s="958">
        <v>15920</v>
      </c>
      <c r="I6016" s="950" t="s">
        <v>1563</v>
      </c>
    </row>
    <row r="6017" spans="8:9" ht="12.5">
      <c r="H6017" s="958">
        <v>15921</v>
      </c>
      <c r="I6017" s="950" t="s">
        <v>1563</v>
      </c>
    </row>
    <row r="6018" spans="8:9" ht="12.5">
      <c r="H6018" s="958">
        <v>15922</v>
      </c>
      <c r="I6018" s="950" t="s">
        <v>1563</v>
      </c>
    </row>
    <row r="6019" spans="8:9" ht="12.5">
      <c r="H6019" s="958">
        <v>15923</v>
      </c>
      <c r="I6019" s="950" t="s">
        <v>1563</v>
      </c>
    </row>
    <row r="6020" spans="8:9" ht="12.5">
      <c r="H6020" s="958">
        <v>15924</v>
      </c>
      <c r="I6020" s="950" t="s">
        <v>1563</v>
      </c>
    </row>
    <row r="6021" spans="8:9" ht="12.5">
      <c r="H6021" s="958">
        <v>15925</v>
      </c>
      <c r="I6021" s="950" t="s">
        <v>1563</v>
      </c>
    </row>
    <row r="6022" spans="8:9" ht="12.5">
      <c r="H6022" s="958">
        <v>15926</v>
      </c>
      <c r="I6022" s="950" t="s">
        <v>1563</v>
      </c>
    </row>
    <row r="6023" spans="8:9" ht="12.5">
      <c r="H6023" s="958">
        <v>15927</v>
      </c>
      <c r="I6023" s="950" t="s">
        <v>1563</v>
      </c>
    </row>
    <row r="6024" spans="8:9" ht="12.5">
      <c r="H6024" s="958">
        <v>15928</v>
      </c>
      <c r="I6024" s="950" t="s">
        <v>1563</v>
      </c>
    </row>
    <row r="6025" spans="8:9" ht="12.5">
      <c r="H6025" s="958">
        <v>15929</v>
      </c>
      <c r="I6025" s="950" t="s">
        <v>1563</v>
      </c>
    </row>
    <row r="6026" spans="8:9" ht="12.5">
      <c r="H6026" s="958">
        <v>15930</v>
      </c>
      <c r="I6026" s="950" t="s">
        <v>1563</v>
      </c>
    </row>
    <row r="6027" spans="8:9" ht="12.5">
      <c r="H6027" s="958">
        <v>15931</v>
      </c>
      <c r="I6027" s="950" t="s">
        <v>1563</v>
      </c>
    </row>
    <row r="6028" spans="8:9" ht="12.5">
      <c r="H6028" s="958">
        <v>15934</v>
      </c>
      <c r="I6028" s="950" t="s">
        <v>1563</v>
      </c>
    </row>
    <row r="6029" spans="8:9" ht="12.5">
      <c r="H6029" s="958">
        <v>15935</v>
      </c>
      <c r="I6029" s="950" t="s">
        <v>1563</v>
      </c>
    </row>
    <row r="6030" spans="8:9" ht="12.5">
      <c r="H6030" s="958">
        <v>15936</v>
      </c>
      <c r="I6030" s="950" t="s">
        <v>1563</v>
      </c>
    </row>
    <row r="6031" spans="8:9" ht="12.5">
      <c r="H6031" s="958">
        <v>15937</v>
      </c>
      <c r="I6031" s="950" t="s">
        <v>1563</v>
      </c>
    </row>
    <row r="6032" spans="8:9" ht="12.5">
      <c r="H6032" s="958">
        <v>15938</v>
      </c>
      <c r="I6032" s="950" t="s">
        <v>1563</v>
      </c>
    </row>
    <row r="6033" spans="8:9" ht="12.5">
      <c r="H6033" s="958">
        <v>15940</v>
      </c>
      <c r="I6033" s="950" t="s">
        <v>1563</v>
      </c>
    </row>
    <row r="6034" spans="8:9" ht="12.5">
      <c r="H6034" s="958">
        <v>15942</v>
      </c>
      <c r="I6034" s="950" t="s">
        <v>1563</v>
      </c>
    </row>
    <row r="6035" spans="8:9" ht="12.5">
      <c r="H6035" s="958">
        <v>15943</v>
      </c>
      <c r="I6035" s="950" t="s">
        <v>1563</v>
      </c>
    </row>
    <row r="6036" spans="8:9" ht="12.5">
      <c r="H6036" s="958">
        <v>15944</v>
      </c>
      <c r="I6036" s="950" t="s">
        <v>1563</v>
      </c>
    </row>
    <row r="6037" spans="8:9" ht="12.5">
      <c r="H6037" s="958">
        <v>15945</v>
      </c>
      <c r="I6037" s="950" t="s">
        <v>1563</v>
      </c>
    </row>
    <row r="6038" spans="8:9" ht="12.5">
      <c r="H6038" s="958">
        <v>15946</v>
      </c>
      <c r="I6038" s="950" t="s">
        <v>1563</v>
      </c>
    </row>
    <row r="6039" spans="8:9" ht="12.5">
      <c r="H6039" s="958">
        <v>15948</v>
      </c>
      <c r="I6039" s="950" t="s">
        <v>1563</v>
      </c>
    </row>
    <row r="6040" spans="8:9" ht="12.5">
      <c r="H6040" s="958">
        <v>15949</v>
      </c>
      <c r="I6040" s="950" t="s">
        <v>1563</v>
      </c>
    </row>
    <row r="6041" spans="8:9" ht="12.5">
      <c r="H6041" s="958">
        <v>15951</v>
      </c>
      <c r="I6041" s="950" t="s">
        <v>1563</v>
      </c>
    </row>
    <row r="6042" spans="8:9" ht="12.5">
      <c r="H6042" s="958">
        <v>15952</v>
      </c>
      <c r="I6042" s="950" t="s">
        <v>1563</v>
      </c>
    </row>
    <row r="6043" spans="8:9" ht="12.5">
      <c r="H6043" s="958">
        <v>15953</v>
      </c>
      <c r="I6043" s="950" t="s">
        <v>1563</v>
      </c>
    </row>
    <row r="6044" spans="8:9" ht="12.5">
      <c r="H6044" s="958">
        <v>15954</v>
      </c>
      <c r="I6044" s="950" t="s">
        <v>1563</v>
      </c>
    </row>
    <row r="6045" spans="8:9" ht="12.5">
      <c r="H6045" s="958">
        <v>15955</v>
      </c>
      <c r="I6045" s="950" t="s">
        <v>1563</v>
      </c>
    </row>
    <row r="6046" spans="8:9" ht="12.5">
      <c r="H6046" s="958">
        <v>15956</v>
      </c>
      <c r="I6046" s="950" t="s">
        <v>1563</v>
      </c>
    </row>
    <row r="6047" spans="8:9" ht="12.5">
      <c r="H6047" s="958">
        <v>15957</v>
      </c>
      <c r="I6047" s="950" t="s">
        <v>1563</v>
      </c>
    </row>
    <row r="6048" spans="8:9" ht="12.5">
      <c r="H6048" s="958">
        <v>15958</v>
      </c>
      <c r="I6048" s="950" t="s">
        <v>1563</v>
      </c>
    </row>
    <row r="6049" spans="8:9" ht="12.5">
      <c r="H6049" s="958">
        <v>15959</v>
      </c>
      <c r="I6049" s="950" t="s">
        <v>1563</v>
      </c>
    </row>
    <row r="6050" spans="8:9" ht="12.5">
      <c r="H6050" s="958">
        <v>15960</v>
      </c>
      <c r="I6050" s="950" t="s">
        <v>1563</v>
      </c>
    </row>
    <row r="6051" spans="8:9" ht="12.5">
      <c r="H6051" s="958">
        <v>15961</v>
      </c>
      <c r="I6051" s="950" t="s">
        <v>1563</v>
      </c>
    </row>
    <row r="6052" spans="8:9" ht="12.5">
      <c r="H6052" s="958">
        <v>15962</v>
      </c>
      <c r="I6052" s="950" t="s">
        <v>1563</v>
      </c>
    </row>
    <row r="6053" spans="8:9" ht="12.5">
      <c r="H6053" s="958">
        <v>15963</v>
      </c>
      <c r="I6053" s="950" t="s">
        <v>1563</v>
      </c>
    </row>
    <row r="6054" spans="8:9" ht="12.5">
      <c r="H6054" s="958">
        <v>16001</v>
      </c>
      <c r="I6054" s="950" t="s">
        <v>1563</v>
      </c>
    </row>
    <row r="6055" spans="8:9" ht="12.5">
      <c r="H6055" s="958">
        <v>16002</v>
      </c>
      <c r="I6055" s="950" t="s">
        <v>1563</v>
      </c>
    </row>
    <row r="6056" spans="8:9" ht="12.5">
      <c r="H6056" s="958">
        <v>16003</v>
      </c>
      <c r="I6056" s="950" t="s">
        <v>1570</v>
      </c>
    </row>
    <row r="6057" spans="8:9" ht="12.5">
      <c r="H6057" s="958">
        <v>16016</v>
      </c>
      <c r="I6057" s="950" t="s">
        <v>1563</v>
      </c>
    </row>
    <row r="6058" spans="8:9" ht="12.5">
      <c r="H6058" s="958">
        <v>16017</v>
      </c>
      <c r="I6058" s="950" t="s">
        <v>1563</v>
      </c>
    </row>
    <row r="6059" spans="8:9" ht="12.5">
      <c r="H6059" s="958">
        <v>16018</v>
      </c>
      <c r="I6059" s="950" t="s">
        <v>1563</v>
      </c>
    </row>
    <row r="6060" spans="8:9" ht="12.5">
      <c r="H6060" s="958">
        <v>16020</v>
      </c>
      <c r="I6060" s="950" t="s">
        <v>1563</v>
      </c>
    </row>
    <row r="6061" spans="8:9" ht="12.5">
      <c r="H6061" s="958">
        <v>16021</v>
      </c>
      <c r="I6061" s="950" t="s">
        <v>1563</v>
      </c>
    </row>
    <row r="6062" spans="8:9" ht="12.5">
      <c r="H6062" s="958">
        <v>16022</v>
      </c>
      <c r="I6062" s="950" t="s">
        <v>1563</v>
      </c>
    </row>
    <row r="6063" spans="8:9" ht="12.5">
      <c r="H6063" s="958">
        <v>16023</v>
      </c>
      <c r="I6063" s="950" t="s">
        <v>1563</v>
      </c>
    </row>
    <row r="6064" spans="8:9" ht="12.5">
      <c r="H6064" s="958">
        <v>16024</v>
      </c>
      <c r="I6064" s="950" t="s">
        <v>1570</v>
      </c>
    </row>
    <row r="6065" spans="8:9" ht="12.5">
      <c r="H6065" s="958">
        <v>16025</v>
      </c>
      <c r="I6065" s="950" t="s">
        <v>1563</v>
      </c>
    </row>
    <row r="6066" spans="8:9" ht="12.5">
      <c r="H6066" s="958">
        <v>16027</v>
      </c>
      <c r="I6066" s="950" t="s">
        <v>1570</v>
      </c>
    </row>
    <row r="6067" spans="8:9" ht="12.5">
      <c r="H6067" s="958">
        <v>16028</v>
      </c>
      <c r="I6067" s="950" t="s">
        <v>1563</v>
      </c>
    </row>
    <row r="6068" spans="8:9" ht="12.5">
      <c r="H6068" s="958">
        <v>16029</v>
      </c>
      <c r="I6068" s="950" t="s">
        <v>1563</v>
      </c>
    </row>
    <row r="6069" spans="8:9" ht="12.5">
      <c r="H6069" s="958">
        <v>16030</v>
      </c>
      <c r="I6069" s="950" t="s">
        <v>1563</v>
      </c>
    </row>
    <row r="6070" spans="8:9" ht="12.5">
      <c r="H6070" s="958">
        <v>16033</v>
      </c>
      <c r="I6070" s="950" t="s">
        <v>1563</v>
      </c>
    </row>
    <row r="6071" spans="8:9" ht="12.5">
      <c r="H6071" s="958">
        <v>16034</v>
      </c>
      <c r="I6071" s="950" t="s">
        <v>1563</v>
      </c>
    </row>
    <row r="6072" spans="8:9" ht="12.5">
      <c r="H6072" s="958">
        <v>16035</v>
      </c>
      <c r="I6072" s="950" t="s">
        <v>1563</v>
      </c>
    </row>
    <row r="6073" spans="8:9" ht="12.5">
      <c r="H6073" s="958">
        <v>16036</v>
      </c>
      <c r="I6073" s="950" t="s">
        <v>1563</v>
      </c>
    </row>
    <row r="6074" spans="8:9" ht="12.5">
      <c r="H6074" s="958">
        <v>16037</v>
      </c>
      <c r="I6074" s="950" t="s">
        <v>1563</v>
      </c>
    </row>
    <row r="6075" spans="8:9" ht="12.5">
      <c r="H6075" s="958">
        <v>16038</v>
      </c>
      <c r="I6075" s="950" t="s">
        <v>1563</v>
      </c>
    </row>
    <row r="6076" spans="8:9" ht="12.5">
      <c r="H6076" s="958">
        <v>16039</v>
      </c>
      <c r="I6076" s="950" t="s">
        <v>1563</v>
      </c>
    </row>
    <row r="6077" spans="8:9" ht="12.5">
      <c r="H6077" s="958">
        <v>16040</v>
      </c>
      <c r="I6077" s="950" t="s">
        <v>1563</v>
      </c>
    </row>
    <row r="6078" spans="8:9" ht="12.5">
      <c r="H6078" s="958">
        <v>16041</v>
      </c>
      <c r="I6078" s="950" t="s">
        <v>1563</v>
      </c>
    </row>
    <row r="6079" spans="8:9" ht="12.5">
      <c r="H6079" s="958">
        <v>16045</v>
      </c>
      <c r="I6079" s="950" t="s">
        <v>1570</v>
      </c>
    </row>
    <row r="6080" spans="8:9" ht="12.5">
      <c r="H6080" s="958">
        <v>16046</v>
      </c>
      <c r="I6080" s="950" t="s">
        <v>1563</v>
      </c>
    </row>
    <row r="6081" spans="8:9" ht="12.5">
      <c r="H6081" s="958">
        <v>16048</v>
      </c>
      <c r="I6081" s="950" t="s">
        <v>1563</v>
      </c>
    </row>
    <row r="6082" spans="8:9" ht="12.5">
      <c r="H6082" s="958">
        <v>16049</v>
      </c>
      <c r="I6082" s="950" t="s">
        <v>1563</v>
      </c>
    </row>
    <row r="6083" spans="8:9" ht="12.5">
      <c r="H6083" s="958">
        <v>16050</v>
      </c>
      <c r="I6083" s="950" t="s">
        <v>1563</v>
      </c>
    </row>
    <row r="6084" spans="8:9" ht="12.5">
      <c r="H6084" s="958">
        <v>16051</v>
      </c>
      <c r="I6084" s="950" t="s">
        <v>1563</v>
      </c>
    </row>
    <row r="6085" spans="8:9" ht="12.5">
      <c r="H6085" s="958">
        <v>16052</v>
      </c>
      <c r="I6085" s="950" t="s">
        <v>1563</v>
      </c>
    </row>
    <row r="6086" spans="8:9" ht="12.5">
      <c r="H6086" s="958">
        <v>16053</v>
      </c>
      <c r="I6086" s="950" t="s">
        <v>1563</v>
      </c>
    </row>
    <row r="6087" spans="8:9" ht="12.5">
      <c r="H6087" s="958">
        <v>16054</v>
      </c>
      <c r="I6087" s="950" t="s">
        <v>1563</v>
      </c>
    </row>
    <row r="6088" spans="8:9" ht="12.5">
      <c r="H6088" s="958">
        <v>16055</v>
      </c>
      <c r="I6088" s="950" t="s">
        <v>1563</v>
      </c>
    </row>
    <row r="6089" spans="8:9" ht="12.5">
      <c r="H6089" s="958">
        <v>16056</v>
      </c>
      <c r="I6089" s="950" t="s">
        <v>1563</v>
      </c>
    </row>
    <row r="6090" spans="8:9" ht="12.5">
      <c r="H6090" s="958">
        <v>16057</v>
      </c>
      <c r="I6090" s="950" t="s">
        <v>1563</v>
      </c>
    </row>
    <row r="6091" spans="8:9" ht="12.5">
      <c r="H6091" s="958">
        <v>16058</v>
      </c>
      <c r="I6091" s="950" t="s">
        <v>1563</v>
      </c>
    </row>
    <row r="6092" spans="8:9" ht="12.5">
      <c r="H6092" s="958">
        <v>16059</v>
      </c>
      <c r="I6092" s="950" t="s">
        <v>1563</v>
      </c>
    </row>
    <row r="6093" spans="8:9" ht="12.5">
      <c r="H6093" s="958">
        <v>16061</v>
      </c>
      <c r="I6093" s="950" t="s">
        <v>1563</v>
      </c>
    </row>
    <row r="6094" spans="8:9" ht="12.5">
      <c r="H6094" s="958">
        <v>16063</v>
      </c>
      <c r="I6094" s="950" t="s">
        <v>1563</v>
      </c>
    </row>
    <row r="6095" spans="8:9" ht="12.5">
      <c r="H6095" s="958">
        <v>16066</v>
      </c>
      <c r="I6095" s="950" t="s">
        <v>1570</v>
      </c>
    </row>
    <row r="6096" spans="8:9" ht="12.5">
      <c r="H6096" s="958">
        <v>16101</v>
      </c>
      <c r="I6096" s="950" t="s">
        <v>1563</v>
      </c>
    </row>
    <row r="6097" spans="8:9" ht="12.5">
      <c r="H6097" s="958">
        <v>16102</v>
      </c>
      <c r="I6097" s="950" t="s">
        <v>1570</v>
      </c>
    </row>
    <row r="6098" spans="8:9" ht="12.5">
      <c r="H6098" s="958">
        <v>16103</v>
      </c>
      <c r="I6098" s="950" t="s">
        <v>1570</v>
      </c>
    </row>
    <row r="6099" spans="8:9" ht="12.5">
      <c r="H6099" s="958">
        <v>16105</v>
      </c>
      <c r="I6099" s="950" t="s">
        <v>1570</v>
      </c>
    </row>
    <row r="6100" spans="8:9" ht="12.5">
      <c r="H6100" s="958">
        <v>16107</v>
      </c>
      <c r="I6100" s="950" t="s">
        <v>1570</v>
      </c>
    </row>
    <row r="6101" spans="8:9" ht="12.5">
      <c r="H6101" s="958">
        <v>16108</v>
      </c>
      <c r="I6101" s="950" t="s">
        <v>1570</v>
      </c>
    </row>
    <row r="6102" spans="8:9" ht="12.5">
      <c r="H6102" s="958">
        <v>16110</v>
      </c>
      <c r="I6102" s="950" t="s">
        <v>1563</v>
      </c>
    </row>
    <row r="6103" spans="8:9" ht="12.5">
      <c r="H6103" s="958">
        <v>16111</v>
      </c>
      <c r="I6103" s="950" t="s">
        <v>1563</v>
      </c>
    </row>
    <row r="6104" spans="8:9" ht="12.5">
      <c r="H6104" s="958">
        <v>16112</v>
      </c>
      <c r="I6104" s="950" t="s">
        <v>1570</v>
      </c>
    </row>
    <row r="6105" spans="8:9" ht="12.5">
      <c r="H6105" s="958">
        <v>16113</v>
      </c>
      <c r="I6105" s="950" t="s">
        <v>1570</v>
      </c>
    </row>
    <row r="6106" spans="8:9" ht="12.5">
      <c r="H6106" s="958">
        <v>16114</v>
      </c>
      <c r="I6106" s="950" t="s">
        <v>1570</v>
      </c>
    </row>
    <row r="6107" spans="8:9" ht="12.5">
      <c r="H6107" s="958">
        <v>16115</v>
      </c>
      <c r="I6107" s="950" t="s">
        <v>1570</v>
      </c>
    </row>
    <row r="6108" spans="8:9" ht="12.5">
      <c r="H6108" s="958">
        <v>16116</v>
      </c>
      <c r="I6108" s="950" t="s">
        <v>1570</v>
      </c>
    </row>
    <row r="6109" spans="8:9" ht="12.5">
      <c r="H6109" s="958">
        <v>16117</v>
      </c>
      <c r="I6109" s="950" t="s">
        <v>1570</v>
      </c>
    </row>
    <row r="6110" spans="8:9" ht="12.5">
      <c r="H6110" s="958">
        <v>16120</v>
      </c>
      <c r="I6110" s="950" t="s">
        <v>1570</v>
      </c>
    </row>
    <row r="6111" spans="8:9" ht="12.5">
      <c r="H6111" s="958">
        <v>16121</v>
      </c>
      <c r="I6111" s="950" t="s">
        <v>1570</v>
      </c>
    </row>
    <row r="6112" spans="8:9" ht="12.5">
      <c r="H6112" s="958">
        <v>16123</v>
      </c>
      <c r="I6112" s="950" t="s">
        <v>1570</v>
      </c>
    </row>
    <row r="6113" spans="8:9" ht="12.5">
      <c r="H6113" s="958">
        <v>16124</v>
      </c>
      <c r="I6113" s="950" t="s">
        <v>1570</v>
      </c>
    </row>
    <row r="6114" spans="8:9" ht="12.5">
      <c r="H6114" s="958">
        <v>16125</v>
      </c>
      <c r="I6114" s="950" t="s">
        <v>1563</v>
      </c>
    </row>
    <row r="6115" spans="8:9" ht="12.5">
      <c r="H6115" s="958">
        <v>16127</v>
      </c>
      <c r="I6115" s="950" t="s">
        <v>1563</v>
      </c>
    </row>
    <row r="6116" spans="8:9" ht="12.5">
      <c r="H6116" s="958">
        <v>16130</v>
      </c>
      <c r="I6116" s="950" t="s">
        <v>1563</v>
      </c>
    </row>
    <row r="6117" spans="8:9" ht="12.5">
      <c r="H6117" s="958">
        <v>16131</v>
      </c>
      <c r="I6117" s="950" t="s">
        <v>1563</v>
      </c>
    </row>
    <row r="6118" spans="8:9" ht="12.5">
      <c r="H6118" s="958">
        <v>16132</v>
      </c>
      <c r="I6118" s="950" t="s">
        <v>1570</v>
      </c>
    </row>
    <row r="6119" spans="8:9" ht="12.5">
      <c r="H6119" s="958">
        <v>16133</v>
      </c>
      <c r="I6119" s="950" t="s">
        <v>1570</v>
      </c>
    </row>
    <row r="6120" spans="8:9" ht="12.5">
      <c r="H6120" s="958">
        <v>16134</v>
      </c>
      <c r="I6120" s="950" t="s">
        <v>1563</v>
      </c>
    </row>
    <row r="6121" spans="8:9" ht="12.5">
      <c r="H6121" s="958">
        <v>16136</v>
      </c>
      <c r="I6121" s="950" t="s">
        <v>1570</v>
      </c>
    </row>
    <row r="6122" spans="8:9" ht="12.5">
      <c r="H6122" s="958">
        <v>16137</v>
      </c>
      <c r="I6122" s="950" t="s">
        <v>1570</v>
      </c>
    </row>
    <row r="6123" spans="8:9" ht="12.5">
      <c r="H6123" s="958">
        <v>16140</v>
      </c>
      <c r="I6123" s="950" t="s">
        <v>1570</v>
      </c>
    </row>
    <row r="6124" spans="8:9" ht="12.5">
      <c r="H6124" s="958">
        <v>16141</v>
      </c>
      <c r="I6124" s="950" t="s">
        <v>1570</v>
      </c>
    </row>
    <row r="6125" spans="8:9" ht="12.5">
      <c r="H6125" s="958">
        <v>16142</v>
      </c>
      <c r="I6125" s="950" t="s">
        <v>1570</v>
      </c>
    </row>
    <row r="6126" spans="8:9" ht="12.5">
      <c r="H6126" s="958">
        <v>16143</v>
      </c>
      <c r="I6126" s="950" t="s">
        <v>1570</v>
      </c>
    </row>
    <row r="6127" spans="8:9" ht="12.5">
      <c r="H6127" s="958">
        <v>16145</v>
      </c>
      <c r="I6127" s="950" t="s">
        <v>1563</v>
      </c>
    </row>
    <row r="6128" spans="8:9" ht="12.5">
      <c r="H6128" s="958">
        <v>16146</v>
      </c>
      <c r="I6128" s="950" t="s">
        <v>1570</v>
      </c>
    </row>
    <row r="6129" spans="8:9" ht="12.5">
      <c r="H6129" s="958">
        <v>16148</v>
      </c>
      <c r="I6129" s="950" t="s">
        <v>1570</v>
      </c>
    </row>
    <row r="6130" spans="8:9" ht="12.5">
      <c r="H6130" s="958">
        <v>16150</v>
      </c>
      <c r="I6130" s="950" t="s">
        <v>1570</v>
      </c>
    </row>
    <row r="6131" spans="8:9" ht="12.5">
      <c r="H6131" s="958">
        <v>16151</v>
      </c>
      <c r="I6131" s="950" t="s">
        <v>1570</v>
      </c>
    </row>
    <row r="6132" spans="8:9" ht="12.5">
      <c r="H6132" s="958">
        <v>16153</v>
      </c>
      <c r="I6132" s="950" t="s">
        <v>1563</v>
      </c>
    </row>
    <row r="6133" spans="8:9" ht="12.5">
      <c r="H6133" s="958">
        <v>16154</v>
      </c>
      <c r="I6133" s="950" t="s">
        <v>1570</v>
      </c>
    </row>
    <row r="6134" spans="8:9" ht="12.5">
      <c r="H6134" s="958">
        <v>16155</v>
      </c>
      <c r="I6134" s="950" t="s">
        <v>1570</v>
      </c>
    </row>
    <row r="6135" spans="8:9" ht="12.5">
      <c r="H6135" s="958">
        <v>16156</v>
      </c>
      <c r="I6135" s="950" t="s">
        <v>1563</v>
      </c>
    </row>
    <row r="6136" spans="8:9" ht="12.5">
      <c r="H6136" s="958">
        <v>16157</v>
      </c>
      <c r="I6136" s="950" t="s">
        <v>1570</v>
      </c>
    </row>
    <row r="6137" spans="8:9" ht="12.5">
      <c r="H6137" s="958">
        <v>16159</v>
      </c>
      <c r="I6137" s="950" t="s">
        <v>1570</v>
      </c>
    </row>
    <row r="6138" spans="8:9" ht="12.5">
      <c r="H6138" s="958">
        <v>16160</v>
      </c>
      <c r="I6138" s="950" t="s">
        <v>1570</v>
      </c>
    </row>
    <row r="6139" spans="8:9" ht="12.5">
      <c r="H6139" s="958">
        <v>16161</v>
      </c>
      <c r="I6139" s="950" t="s">
        <v>1570</v>
      </c>
    </row>
    <row r="6140" spans="8:9" ht="12.5">
      <c r="H6140" s="958">
        <v>16172</v>
      </c>
      <c r="I6140" s="950" t="s">
        <v>1570</v>
      </c>
    </row>
    <row r="6141" spans="8:9" ht="12.5">
      <c r="H6141" s="958">
        <v>16201</v>
      </c>
      <c r="I6141" s="950" t="s">
        <v>1563</v>
      </c>
    </row>
    <row r="6142" spans="8:9" ht="12.5">
      <c r="H6142" s="958">
        <v>16210</v>
      </c>
      <c r="I6142" s="950" t="s">
        <v>1563</v>
      </c>
    </row>
    <row r="6143" spans="8:9" ht="12.5">
      <c r="H6143" s="958">
        <v>16211</v>
      </c>
      <c r="I6143" s="950" t="s">
        <v>1563</v>
      </c>
    </row>
    <row r="6144" spans="8:9" ht="12.5">
      <c r="H6144" s="958">
        <v>16212</v>
      </c>
      <c r="I6144" s="950" t="s">
        <v>1570</v>
      </c>
    </row>
    <row r="6145" spans="8:9" ht="12.5">
      <c r="H6145" s="958">
        <v>16213</v>
      </c>
      <c r="I6145" s="950" t="s">
        <v>1563</v>
      </c>
    </row>
    <row r="6146" spans="8:9" ht="12.5">
      <c r="H6146" s="958">
        <v>16214</v>
      </c>
      <c r="I6146" s="950" t="s">
        <v>1563</v>
      </c>
    </row>
    <row r="6147" spans="8:9" ht="12.5">
      <c r="H6147" s="958">
        <v>16217</v>
      </c>
      <c r="I6147" s="950" t="s">
        <v>1563</v>
      </c>
    </row>
    <row r="6148" spans="8:9" ht="12.5">
      <c r="H6148" s="958">
        <v>16218</v>
      </c>
      <c r="I6148" s="950" t="s">
        <v>1563</v>
      </c>
    </row>
    <row r="6149" spans="8:9" ht="12.5">
      <c r="H6149" s="958">
        <v>16220</v>
      </c>
      <c r="I6149" s="950" t="s">
        <v>1563</v>
      </c>
    </row>
    <row r="6150" spans="8:9" ht="12.5">
      <c r="H6150" s="958">
        <v>16221</v>
      </c>
      <c r="I6150" s="950" t="s">
        <v>1563</v>
      </c>
    </row>
    <row r="6151" spans="8:9" ht="12.5">
      <c r="H6151" s="958">
        <v>16222</v>
      </c>
      <c r="I6151" s="950" t="s">
        <v>1563</v>
      </c>
    </row>
    <row r="6152" spans="8:9" ht="12.5">
      <c r="H6152" s="958">
        <v>16223</v>
      </c>
      <c r="I6152" s="950" t="s">
        <v>1570</v>
      </c>
    </row>
    <row r="6153" spans="8:9" ht="12.5">
      <c r="H6153" s="958">
        <v>16224</v>
      </c>
      <c r="I6153" s="950" t="s">
        <v>1563</v>
      </c>
    </row>
    <row r="6154" spans="8:9" ht="12.5">
      <c r="H6154" s="958">
        <v>16225</v>
      </c>
      <c r="I6154" s="950" t="s">
        <v>1563</v>
      </c>
    </row>
    <row r="6155" spans="8:9" ht="12.5">
      <c r="H6155" s="958">
        <v>16226</v>
      </c>
      <c r="I6155" s="950" t="s">
        <v>1563</v>
      </c>
    </row>
    <row r="6156" spans="8:9" ht="12.5">
      <c r="H6156" s="958">
        <v>16228</v>
      </c>
      <c r="I6156" s="950" t="s">
        <v>1570</v>
      </c>
    </row>
    <row r="6157" spans="8:9" ht="12.5">
      <c r="H6157" s="958">
        <v>16229</v>
      </c>
      <c r="I6157" s="950" t="s">
        <v>1563</v>
      </c>
    </row>
    <row r="6158" spans="8:9" ht="12.5">
      <c r="H6158" s="958">
        <v>16230</v>
      </c>
      <c r="I6158" s="950" t="s">
        <v>1563</v>
      </c>
    </row>
    <row r="6159" spans="8:9" ht="12.5">
      <c r="H6159" s="958">
        <v>16232</v>
      </c>
      <c r="I6159" s="950" t="s">
        <v>1563</v>
      </c>
    </row>
    <row r="6160" spans="8:9" ht="12.5">
      <c r="H6160" s="958">
        <v>16233</v>
      </c>
      <c r="I6160" s="950" t="s">
        <v>1563</v>
      </c>
    </row>
    <row r="6161" spans="8:9" ht="12.5">
      <c r="H6161" s="958">
        <v>16234</v>
      </c>
      <c r="I6161" s="950" t="s">
        <v>1563</v>
      </c>
    </row>
    <row r="6162" spans="8:9" ht="12.5">
      <c r="H6162" s="958">
        <v>16235</v>
      </c>
      <c r="I6162" s="950" t="s">
        <v>1563</v>
      </c>
    </row>
    <row r="6163" spans="8:9" ht="12.5">
      <c r="H6163" s="958">
        <v>16236</v>
      </c>
      <c r="I6163" s="950" t="s">
        <v>1570</v>
      </c>
    </row>
    <row r="6164" spans="8:9" ht="12.5">
      <c r="H6164" s="958">
        <v>16238</v>
      </c>
      <c r="I6164" s="950" t="s">
        <v>1570</v>
      </c>
    </row>
    <row r="6165" spans="8:9" ht="12.5">
      <c r="H6165" s="958">
        <v>16239</v>
      </c>
      <c r="I6165" s="950" t="s">
        <v>1563</v>
      </c>
    </row>
    <row r="6166" spans="8:9" ht="12.5">
      <c r="H6166" s="958">
        <v>16240</v>
      </c>
      <c r="I6166" s="950" t="s">
        <v>1563</v>
      </c>
    </row>
    <row r="6167" spans="8:9" ht="12.5">
      <c r="H6167" s="958">
        <v>16242</v>
      </c>
      <c r="I6167" s="950" t="s">
        <v>1563</v>
      </c>
    </row>
    <row r="6168" spans="8:9" ht="12.5">
      <c r="H6168" s="958">
        <v>16244</v>
      </c>
      <c r="I6168" s="950" t="s">
        <v>1570</v>
      </c>
    </row>
    <row r="6169" spans="8:9" ht="12.5">
      <c r="H6169" s="958">
        <v>16245</v>
      </c>
      <c r="I6169" s="950" t="s">
        <v>1563</v>
      </c>
    </row>
    <row r="6170" spans="8:9" ht="12.5">
      <c r="H6170" s="958">
        <v>16246</v>
      </c>
      <c r="I6170" s="950" t="s">
        <v>1563</v>
      </c>
    </row>
    <row r="6171" spans="8:9" ht="12.5">
      <c r="H6171" s="958">
        <v>16248</v>
      </c>
      <c r="I6171" s="950" t="s">
        <v>1563</v>
      </c>
    </row>
    <row r="6172" spans="8:9" ht="12.5">
      <c r="H6172" s="958">
        <v>16249</v>
      </c>
      <c r="I6172" s="950" t="s">
        <v>1563</v>
      </c>
    </row>
    <row r="6173" spans="8:9" ht="12.5">
      <c r="H6173" s="958">
        <v>16250</v>
      </c>
      <c r="I6173" s="950" t="s">
        <v>1570</v>
      </c>
    </row>
    <row r="6174" spans="8:9" ht="12.5">
      <c r="H6174" s="958">
        <v>16253</v>
      </c>
      <c r="I6174" s="950" t="s">
        <v>1570</v>
      </c>
    </row>
    <row r="6175" spans="8:9" ht="12.5">
      <c r="H6175" s="958">
        <v>16254</v>
      </c>
      <c r="I6175" s="950" t="s">
        <v>1563</v>
      </c>
    </row>
    <row r="6176" spans="8:9" ht="12.5">
      <c r="H6176" s="958">
        <v>16255</v>
      </c>
      <c r="I6176" s="950" t="s">
        <v>1563</v>
      </c>
    </row>
    <row r="6177" spans="8:9" ht="12.5">
      <c r="H6177" s="958">
        <v>16256</v>
      </c>
      <c r="I6177" s="950" t="s">
        <v>1563</v>
      </c>
    </row>
    <row r="6178" spans="8:9" ht="12.5">
      <c r="H6178" s="958">
        <v>16257</v>
      </c>
      <c r="I6178" s="950" t="s">
        <v>1563</v>
      </c>
    </row>
    <row r="6179" spans="8:9" ht="12.5">
      <c r="H6179" s="958">
        <v>16258</v>
      </c>
      <c r="I6179" s="950" t="s">
        <v>1563</v>
      </c>
    </row>
    <row r="6180" spans="8:9" ht="12.5">
      <c r="H6180" s="958">
        <v>16259</v>
      </c>
      <c r="I6180" s="950" t="s">
        <v>1563</v>
      </c>
    </row>
    <row r="6181" spans="8:9" ht="12.5">
      <c r="H6181" s="958">
        <v>16260</v>
      </c>
      <c r="I6181" s="950" t="s">
        <v>1563</v>
      </c>
    </row>
    <row r="6182" spans="8:9" ht="12.5">
      <c r="H6182" s="958">
        <v>16261</v>
      </c>
      <c r="I6182" s="950" t="s">
        <v>1570</v>
      </c>
    </row>
    <row r="6183" spans="8:9" ht="12.5">
      <c r="H6183" s="958">
        <v>16262</v>
      </c>
      <c r="I6183" s="950" t="s">
        <v>1563</v>
      </c>
    </row>
    <row r="6184" spans="8:9" ht="12.5">
      <c r="H6184" s="958">
        <v>16263</v>
      </c>
      <c r="I6184" s="950" t="s">
        <v>1570</v>
      </c>
    </row>
    <row r="6185" spans="8:9" ht="12.5">
      <c r="H6185" s="958">
        <v>16301</v>
      </c>
      <c r="I6185" s="950" t="s">
        <v>1563</v>
      </c>
    </row>
    <row r="6186" spans="8:9" ht="12.5">
      <c r="H6186" s="958">
        <v>16311</v>
      </c>
      <c r="I6186" s="950" t="s">
        <v>1563</v>
      </c>
    </row>
    <row r="6187" spans="8:9" ht="12.5">
      <c r="H6187" s="958">
        <v>16312</v>
      </c>
      <c r="I6187" s="950" t="s">
        <v>1563</v>
      </c>
    </row>
    <row r="6188" spans="8:9" ht="12.5">
      <c r="H6188" s="958">
        <v>16313</v>
      </c>
      <c r="I6188" s="950" t="s">
        <v>1563</v>
      </c>
    </row>
    <row r="6189" spans="8:9" ht="12.5">
      <c r="H6189" s="958">
        <v>16314</v>
      </c>
      <c r="I6189" s="950" t="s">
        <v>1563</v>
      </c>
    </row>
    <row r="6190" spans="8:9" ht="12.5">
      <c r="H6190" s="958">
        <v>16316</v>
      </c>
      <c r="I6190" s="950" t="s">
        <v>1563</v>
      </c>
    </row>
    <row r="6191" spans="8:9" ht="12.5">
      <c r="H6191" s="958">
        <v>16317</v>
      </c>
      <c r="I6191" s="950" t="s">
        <v>1563</v>
      </c>
    </row>
    <row r="6192" spans="8:9" ht="12.5">
      <c r="H6192" s="958">
        <v>16319</v>
      </c>
      <c r="I6192" s="950" t="s">
        <v>1563</v>
      </c>
    </row>
    <row r="6193" spans="8:9" ht="12.5">
      <c r="H6193" s="958">
        <v>16321</v>
      </c>
      <c r="I6193" s="950" t="s">
        <v>1563</v>
      </c>
    </row>
    <row r="6194" spans="8:9" ht="12.5">
      <c r="H6194" s="958">
        <v>16322</v>
      </c>
      <c r="I6194" s="950" t="s">
        <v>1563</v>
      </c>
    </row>
    <row r="6195" spans="8:9" ht="12.5">
      <c r="H6195" s="958">
        <v>16323</v>
      </c>
      <c r="I6195" s="950" t="s">
        <v>1563</v>
      </c>
    </row>
    <row r="6196" spans="8:9" ht="12.5">
      <c r="H6196" s="958">
        <v>16326</v>
      </c>
      <c r="I6196" s="950" t="s">
        <v>1563</v>
      </c>
    </row>
    <row r="6197" spans="8:9" ht="12.5">
      <c r="H6197" s="958">
        <v>16327</v>
      </c>
      <c r="I6197" s="950" t="s">
        <v>1563</v>
      </c>
    </row>
    <row r="6198" spans="8:9" ht="12.5">
      <c r="H6198" s="958">
        <v>16328</v>
      </c>
      <c r="I6198" s="950" t="s">
        <v>1563</v>
      </c>
    </row>
    <row r="6199" spans="8:9" ht="12.5">
      <c r="H6199" s="958">
        <v>16329</v>
      </c>
      <c r="I6199" s="950" t="s">
        <v>1563</v>
      </c>
    </row>
    <row r="6200" spans="8:9" ht="12.5">
      <c r="H6200" s="958">
        <v>16331</v>
      </c>
      <c r="I6200" s="950" t="s">
        <v>1563</v>
      </c>
    </row>
    <row r="6201" spans="8:9" ht="12.5">
      <c r="H6201" s="958">
        <v>16332</v>
      </c>
      <c r="I6201" s="950" t="s">
        <v>1563</v>
      </c>
    </row>
    <row r="6202" spans="8:9" ht="12.5">
      <c r="H6202" s="958">
        <v>16333</v>
      </c>
      <c r="I6202" s="950" t="s">
        <v>1563</v>
      </c>
    </row>
    <row r="6203" spans="8:9" ht="12.5">
      <c r="H6203" s="958">
        <v>16334</v>
      </c>
      <c r="I6203" s="950" t="s">
        <v>1563</v>
      </c>
    </row>
    <row r="6204" spans="8:9" ht="12.5">
      <c r="H6204" s="958">
        <v>16335</v>
      </c>
      <c r="I6204" s="950" t="s">
        <v>1563</v>
      </c>
    </row>
    <row r="6205" spans="8:9" ht="12.5">
      <c r="H6205" s="958">
        <v>16340</v>
      </c>
      <c r="I6205" s="950" t="s">
        <v>1563</v>
      </c>
    </row>
    <row r="6206" spans="8:9" ht="12.5">
      <c r="H6206" s="958">
        <v>16341</v>
      </c>
      <c r="I6206" s="950" t="s">
        <v>1563</v>
      </c>
    </row>
    <row r="6207" spans="8:9" ht="12.5">
      <c r="H6207" s="958">
        <v>16342</v>
      </c>
      <c r="I6207" s="950" t="s">
        <v>1563</v>
      </c>
    </row>
    <row r="6208" spans="8:9" ht="12.5">
      <c r="H6208" s="958">
        <v>16343</v>
      </c>
      <c r="I6208" s="950" t="s">
        <v>1563</v>
      </c>
    </row>
    <row r="6209" spans="8:9" ht="12.5">
      <c r="H6209" s="958">
        <v>16344</v>
      </c>
      <c r="I6209" s="950" t="s">
        <v>1563</v>
      </c>
    </row>
    <row r="6210" spans="8:9" ht="12.5">
      <c r="H6210" s="958">
        <v>16345</v>
      </c>
      <c r="I6210" s="950" t="s">
        <v>1563</v>
      </c>
    </row>
    <row r="6211" spans="8:9" ht="12.5">
      <c r="H6211" s="958">
        <v>16346</v>
      </c>
      <c r="I6211" s="950" t="s">
        <v>1563</v>
      </c>
    </row>
    <row r="6212" spans="8:9" ht="12.5">
      <c r="H6212" s="958">
        <v>16347</v>
      </c>
      <c r="I6212" s="950" t="s">
        <v>1563</v>
      </c>
    </row>
    <row r="6213" spans="8:9" ht="12.5">
      <c r="H6213" s="958">
        <v>16350</v>
      </c>
      <c r="I6213" s="950" t="s">
        <v>1563</v>
      </c>
    </row>
    <row r="6214" spans="8:9" ht="12.5">
      <c r="H6214" s="958">
        <v>16351</v>
      </c>
      <c r="I6214" s="950" t="s">
        <v>1563</v>
      </c>
    </row>
    <row r="6215" spans="8:9" ht="12.5">
      <c r="H6215" s="958">
        <v>16352</v>
      </c>
      <c r="I6215" s="950" t="s">
        <v>1563</v>
      </c>
    </row>
    <row r="6216" spans="8:9" ht="12.5">
      <c r="H6216" s="958">
        <v>16353</v>
      </c>
      <c r="I6216" s="950" t="s">
        <v>1563</v>
      </c>
    </row>
    <row r="6217" spans="8:9" ht="12.5">
      <c r="H6217" s="958">
        <v>16354</v>
      </c>
      <c r="I6217" s="950" t="s">
        <v>1563</v>
      </c>
    </row>
    <row r="6218" spans="8:9" ht="12.5">
      <c r="H6218" s="958">
        <v>16360</v>
      </c>
      <c r="I6218" s="950" t="s">
        <v>1563</v>
      </c>
    </row>
    <row r="6219" spans="8:9" ht="12.5">
      <c r="H6219" s="958">
        <v>16361</v>
      </c>
      <c r="I6219" s="950" t="s">
        <v>1563</v>
      </c>
    </row>
    <row r="6220" spans="8:9" ht="12.5">
      <c r="H6220" s="958">
        <v>16362</v>
      </c>
      <c r="I6220" s="950" t="s">
        <v>1563</v>
      </c>
    </row>
    <row r="6221" spans="8:9" ht="12.5">
      <c r="H6221" s="958">
        <v>16364</v>
      </c>
      <c r="I6221" s="950" t="s">
        <v>1563</v>
      </c>
    </row>
    <row r="6222" spans="8:9" ht="12.5">
      <c r="H6222" s="958">
        <v>16365</v>
      </c>
      <c r="I6222" s="950" t="s">
        <v>1563</v>
      </c>
    </row>
    <row r="6223" spans="8:9" ht="12.5">
      <c r="H6223" s="958">
        <v>16366</v>
      </c>
      <c r="I6223" s="950" t="s">
        <v>1563</v>
      </c>
    </row>
    <row r="6224" spans="8:9" ht="12.5">
      <c r="H6224" s="958">
        <v>16367</v>
      </c>
      <c r="I6224" s="950" t="s">
        <v>1563</v>
      </c>
    </row>
    <row r="6225" spans="8:9" ht="12.5">
      <c r="H6225" s="958">
        <v>16368</v>
      </c>
      <c r="I6225" s="950" t="s">
        <v>1563</v>
      </c>
    </row>
    <row r="6226" spans="8:9" ht="12.5">
      <c r="H6226" s="958">
        <v>16369</v>
      </c>
      <c r="I6226" s="950" t="s">
        <v>1563</v>
      </c>
    </row>
    <row r="6227" spans="8:9" ht="12.5">
      <c r="H6227" s="958">
        <v>16370</v>
      </c>
      <c r="I6227" s="950" t="s">
        <v>1563</v>
      </c>
    </row>
    <row r="6228" spans="8:9" ht="12.5">
      <c r="H6228" s="958">
        <v>16371</v>
      </c>
      <c r="I6228" s="950" t="s">
        <v>1563</v>
      </c>
    </row>
    <row r="6229" spans="8:9" ht="12.5">
      <c r="H6229" s="958">
        <v>16372</v>
      </c>
      <c r="I6229" s="950" t="s">
        <v>1563</v>
      </c>
    </row>
    <row r="6230" spans="8:9" ht="12.5">
      <c r="H6230" s="958">
        <v>16373</v>
      </c>
      <c r="I6230" s="950" t="s">
        <v>1563</v>
      </c>
    </row>
    <row r="6231" spans="8:9" ht="12.5">
      <c r="H6231" s="958">
        <v>16374</v>
      </c>
      <c r="I6231" s="950" t="s">
        <v>1563</v>
      </c>
    </row>
    <row r="6232" spans="8:9" ht="12.5">
      <c r="H6232" s="958">
        <v>16375</v>
      </c>
      <c r="I6232" s="950" t="s">
        <v>1563</v>
      </c>
    </row>
    <row r="6233" spans="8:9" ht="12.5">
      <c r="H6233" s="958">
        <v>16388</v>
      </c>
      <c r="I6233" s="950" t="s">
        <v>1563</v>
      </c>
    </row>
    <row r="6234" spans="8:9" ht="12.5">
      <c r="H6234" s="958">
        <v>16401</v>
      </c>
      <c r="I6234" s="950" t="s">
        <v>1563</v>
      </c>
    </row>
    <row r="6235" spans="8:9" ht="12.5">
      <c r="H6235" s="958">
        <v>16402</v>
      </c>
      <c r="I6235" s="950" t="s">
        <v>1563</v>
      </c>
    </row>
    <row r="6236" spans="8:9" ht="12.5">
      <c r="H6236" s="958">
        <v>16403</v>
      </c>
      <c r="I6236" s="950" t="s">
        <v>1563</v>
      </c>
    </row>
    <row r="6237" spans="8:9" ht="12.5">
      <c r="H6237" s="958">
        <v>16404</v>
      </c>
      <c r="I6237" s="950" t="s">
        <v>1563</v>
      </c>
    </row>
    <row r="6238" spans="8:9" ht="12.5">
      <c r="H6238" s="958">
        <v>16405</v>
      </c>
      <c r="I6238" s="950" t="s">
        <v>1563</v>
      </c>
    </row>
    <row r="6239" spans="8:9" ht="12.5">
      <c r="H6239" s="958">
        <v>16406</v>
      </c>
      <c r="I6239" s="950" t="s">
        <v>1563</v>
      </c>
    </row>
    <row r="6240" spans="8:9" ht="12.5">
      <c r="H6240" s="958">
        <v>16407</v>
      </c>
      <c r="I6240" s="950" t="s">
        <v>1563</v>
      </c>
    </row>
    <row r="6241" spans="8:9" ht="12.5">
      <c r="H6241" s="958">
        <v>16410</v>
      </c>
      <c r="I6241" s="950" t="s">
        <v>1563</v>
      </c>
    </row>
    <row r="6242" spans="8:9" ht="12.5">
      <c r="H6242" s="958">
        <v>16411</v>
      </c>
      <c r="I6242" s="950" t="s">
        <v>1563</v>
      </c>
    </row>
    <row r="6243" spans="8:9" ht="12.5">
      <c r="H6243" s="958">
        <v>16412</v>
      </c>
      <c r="I6243" s="950" t="s">
        <v>1563</v>
      </c>
    </row>
    <row r="6244" spans="8:9" ht="12.5">
      <c r="H6244" s="958">
        <v>16413</v>
      </c>
      <c r="I6244" s="950" t="s">
        <v>1563</v>
      </c>
    </row>
    <row r="6245" spans="8:9" ht="12.5">
      <c r="H6245" s="958">
        <v>16415</v>
      </c>
      <c r="I6245" s="950" t="s">
        <v>1563</v>
      </c>
    </row>
    <row r="6246" spans="8:9" ht="12.5">
      <c r="H6246" s="958">
        <v>16416</v>
      </c>
      <c r="I6246" s="950" t="s">
        <v>1563</v>
      </c>
    </row>
    <row r="6247" spans="8:9" ht="12.5">
      <c r="H6247" s="958">
        <v>16417</v>
      </c>
      <c r="I6247" s="950" t="s">
        <v>1563</v>
      </c>
    </row>
    <row r="6248" spans="8:9" ht="12.5">
      <c r="H6248" s="958">
        <v>16420</v>
      </c>
      <c r="I6248" s="950" t="s">
        <v>1563</v>
      </c>
    </row>
    <row r="6249" spans="8:9" ht="12.5">
      <c r="H6249" s="958">
        <v>16421</v>
      </c>
      <c r="I6249" s="950" t="s">
        <v>1563</v>
      </c>
    </row>
    <row r="6250" spans="8:9" ht="12.5">
      <c r="H6250" s="958">
        <v>16422</v>
      </c>
      <c r="I6250" s="950" t="s">
        <v>1563</v>
      </c>
    </row>
    <row r="6251" spans="8:9" ht="12.5">
      <c r="H6251" s="958">
        <v>16423</v>
      </c>
      <c r="I6251" s="950" t="s">
        <v>1563</v>
      </c>
    </row>
    <row r="6252" spans="8:9" ht="12.5">
      <c r="H6252" s="958">
        <v>16424</v>
      </c>
      <c r="I6252" s="950" t="s">
        <v>1563</v>
      </c>
    </row>
    <row r="6253" spans="8:9" ht="12.5">
      <c r="H6253" s="958">
        <v>16426</v>
      </c>
      <c r="I6253" s="950" t="s">
        <v>1563</v>
      </c>
    </row>
    <row r="6254" spans="8:9" ht="12.5">
      <c r="H6254" s="958">
        <v>16427</v>
      </c>
      <c r="I6254" s="950" t="s">
        <v>1563</v>
      </c>
    </row>
    <row r="6255" spans="8:9" ht="12.5">
      <c r="H6255" s="958">
        <v>16428</v>
      </c>
      <c r="I6255" s="950" t="s">
        <v>1563</v>
      </c>
    </row>
    <row r="6256" spans="8:9" ht="12.5">
      <c r="H6256" s="958">
        <v>16430</v>
      </c>
      <c r="I6256" s="950" t="s">
        <v>1563</v>
      </c>
    </row>
    <row r="6257" spans="8:9" ht="12.5">
      <c r="H6257" s="958">
        <v>16432</v>
      </c>
      <c r="I6257" s="950" t="s">
        <v>1563</v>
      </c>
    </row>
    <row r="6258" spans="8:9" ht="12.5">
      <c r="H6258" s="958">
        <v>16433</v>
      </c>
      <c r="I6258" s="950" t="s">
        <v>1563</v>
      </c>
    </row>
    <row r="6259" spans="8:9" ht="12.5">
      <c r="H6259" s="958">
        <v>16434</v>
      </c>
      <c r="I6259" s="950" t="s">
        <v>1563</v>
      </c>
    </row>
    <row r="6260" spans="8:9" ht="12.5">
      <c r="H6260" s="958">
        <v>16435</v>
      </c>
      <c r="I6260" s="950" t="s">
        <v>1563</v>
      </c>
    </row>
    <row r="6261" spans="8:9" ht="12.5">
      <c r="H6261" s="958">
        <v>16436</v>
      </c>
      <c r="I6261" s="950" t="s">
        <v>1563</v>
      </c>
    </row>
    <row r="6262" spans="8:9" ht="12.5">
      <c r="H6262" s="958">
        <v>16438</v>
      </c>
      <c r="I6262" s="950" t="s">
        <v>1563</v>
      </c>
    </row>
    <row r="6263" spans="8:9" ht="12.5">
      <c r="H6263" s="958">
        <v>16440</v>
      </c>
      <c r="I6263" s="950" t="s">
        <v>1563</v>
      </c>
    </row>
    <row r="6264" spans="8:9" ht="12.5">
      <c r="H6264" s="958">
        <v>16441</v>
      </c>
      <c r="I6264" s="950" t="s">
        <v>1563</v>
      </c>
    </row>
    <row r="6265" spans="8:9" ht="12.5">
      <c r="H6265" s="958">
        <v>16442</v>
      </c>
      <c r="I6265" s="950" t="s">
        <v>1563</v>
      </c>
    </row>
    <row r="6266" spans="8:9" ht="12.5">
      <c r="H6266" s="958">
        <v>16443</v>
      </c>
      <c r="I6266" s="950" t="s">
        <v>1563</v>
      </c>
    </row>
    <row r="6267" spans="8:9" ht="12.5">
      <c r="H6267" s="958">
        <v>16444</v>
      </c>
      <c r="I6267" s="950" t="s">
        <v>1563</v>
      </c>
    </row>
    <row r="6268" spans="8:9" ht="12.5">
      <c r="H6268" s="958">
        <v>16475</v>
      </c>
      <c r="I6268" s="950" t="s">
        <v>1563</v>
      </c>
    </row>
    <row r="6269" spans="8:9" ht="12.5">
      <c r="H6269" s="958">
        <v>16501</v>
      </c>
      <c r="I6269" s="950" t="s">
        <v>1563</v>
      </c>
    </row>
    <row r="6270" spans="8:9" ht="12.5">
      <c r="H6270" s="958">
        <v>16502</v>
      </c>
      <c r="I6270" s="950" t="s">
        <v>1563</v>
      </c>
    </row>
    <row r="6271" spans="8:9" ht="12.5">
      <c r="H6271" s="958">
        <v>16503</v>
      </c>
      <c r="I6271" s="950" t="s">
        <v>1563</v>
      </c>
    </row>
    <row r="6272" spans="8:9" ht="12.5">
      <c r="H6272" s="958">
        <v>16504</v>
      </c>
      <c r="I6272" s="950" t="s">
        <v>1563</v>
      </c>
    </row>
    <row r="6273" spans="8:9" ht="12.5">
      <c r="H6273" s="958">
        <v>16505</v>
      </c>
      <c r="I6273" s="950" t="s">
        <v>1563</v>
      </c>
    </row>
    <row r="6274" spans="8:9" ht="12.5">
      <c r="H6274" s="958">
        <v>16506</v>
      </c>
      <c r="I6274" s="950" t="s">
        <v>1563</v>
      </c>
    </row>
    <row r="6275" spans="8:9" ht="12.5">
      <c r="H6275" s="958">
        <v>16507</v>
      </c>
      <c r="I6275" s="950" t="s">
        <v>1563</v>
      </c>
    </row>
    <row r="6276" spans="8:9" ht="12.5">
      <c r="H6276" s="958">
        <v>16508</v>
      </c>
      <c r="I6276" s="950" t="s">
        <v>1563</v>
      </c>
    </row>
    <row r="6277" spans="8:9" ht="12.5">
      <c r="H6277" s="958">
        <v>16509</v>
      </c>
      <c r="I6277" s="950" t="s">
        <v>1563</v>
      </c>
    </row>
    <row r="6278" spans="8:9" ht="12.5">
      <c r="H6278" s="958">
        <v>16510</v>
      </c>
      <c r="I6278" s="950" t="s">
        <v>1563</v>
      </c>
    </row>
    <row r="6279" spans="8:9" ht="12.5">
      <c r="H6279" s="958">
        <v>16511</v>
      </c>
      <c r="I6279" s="950" t="s">
        <v>1563</v>
      </c>
    </row>
    <row r="6280" spans="8:9" ht="12.5">
      <c r="H6280" s="958">
        <v>16512</v>
      </c>
      <c r="I6280" s="950" t="s">
        <v>1563</v>
      </c>
    </row>
    <row r="6281" spans="8:9" ht="12.5">
      <c r="H6281" s="958">
        <v>16514</v>
      </c>
      <c r="I6281" s="950" t="s">
        <v>1563</v>
      </c>
    </row>
    <row r="6282" spans="8:9" ht="12.5">
      <c r="H6282" s="958">
        <v>16515</v>
      </c>
      <c r="I6282" s="950" t="s">
        <v>1563</v>
      </c>
    </row>
    <row r="6283" spans="8:9" ht="12.5">
      <c r="H6283" s="958">
        <v>16522</v>
      </c>
      <c r="I6283" s="950" t="s">
        <v>1563</v>
      </c>
    </row>
    <row r="6284" spans="8:9" ht="12.5">
      <c r="H6284" s="958">
        <v>16530</v>
      </c>
      <c r="I6284" s="950" t="s">
        <v>1563</v>
      </c>
    </row>
    <row r="6285" spans="8:9" ht="12.5">
      <c r="H6285" s="958">
        <v>16531</v>
      </c>
      <c r="I6285" s="950" t="s">
        <v>1563</v>
      </c>
    </row>
    <row r="6286" spans="8:9" ht="12.5">
      <c r="H6286" s="958">
        <v>16534</v>
      </c>
      <c r="I6286" s="950" t="s">
        <v>1563</v>
      </c>
    </row>
    <row r="6287" spans="8:9" ht="12.5">
      <c r="H6287" s="958">
        <v>16538</v>
      </c>
      <c r="I6287" s="950" t="s">
        <v>1563</v>
      </c>
    </row>
    <row r="6288" spans="8:9" ht="12.5">
      <c r="H6288" s="958">
        <v>16541</v>
      </c>
      <c r="I6288" s="950" t="s">
        <v>1563</v>
      </c>
    </row>
    <row r="6289" spans="8:9" ht="12.5">
      <c r="H6289" s="958">
        <v>16544</v>
      </c>
      <c r="I6289" s="950" t="s">
        <v>1563</v>
      </c>
    </row>
    <row r="6290" spans="8:9" ht="12.5">
      <c r="H6290" s="958">
        <v>16546</v>
      </c>
      <c r="I6290" s="950" t="s">
        <v>1563</v>
      </c>
    </row>
    <row r="6291" spans="8:9" ht="12.5">
      <c r="H6291" s="958">
        <v>16550</v>
      </c>
      <c r="I6291" s="950" t="s">
        <v>1563</v>
      </c>
    </row>
    <row r="6292" spans="8:9" ht="12.5">
      <c r="H6292" s="958">
        <v>16553</v>
      </c>
      <c r="I6292" s="950" t="s">
        <v>1563</v>
      </c>
    </row>
    <row r="6293" spans="8:9" ht="12.5">
      <c r="H6293" s="958">
        <v>16563</v>
      </c>
      <c r="I6293" s="950" t="s">
        <v>1563</v>
      </c>
    </row>
    <row r="6294" spans="8:9" ht="12.5">
      <c r="H6294" s="958">
        <v>16565</v>
      </c>
      <c r="I6294" s="950" t="s">
        <v>1563</v>
      </c>
    </row>
    <row r="6295" spans="8:9" ht="12.5">
      <c r="H6295" s="958">
        <v>16601</v>
      </c>
      <c r="I6295" s="950" t="s">
        <v>1563</v>
      </c>
    </row>
    <row r="6296" spans="8:9" ht="12.5">
      <c r="H6296" s="958">
        <v>16602</v>
      </c>
      <c r="I6296" s="950" t="s">
        <v>1563</v>
      </c>
    </row>
    <row r="6297" spans="8:9" ht="12.5">
      <c r="H6297" s="958">
        <v>16603</v>
      </c>
      <c r="I6297" s="950" t="s">
        <v>1563</v>
      </c>
    </row>
    <row r="6298" spans="8:9" ht="12.5">
      <c r="H6298" s="958">
        <v>16611</v>
      </c>
      <c r="I6298" s="950" t="s">
        <v>1563</v>
      </c>
    </row>
    <row r="6299" spans="8:9" ht="12.5">
      <c r="H6299" s="958">
        <v>16613</v>
      </c>
      <c r="I6299" s="950" t="s">
        <v>1563</v>
      </c>
    </row>
    <row r="6300" spans="8:9" ht="12.5">
      <c r="H6300" s="958">
        <v>16616</v>
      </c>
      <c r="I6300" s="950" t="s">
        <v>1563</v>
      </c>
    </row>
    <row r="6301" spans="8:9" ht="12.5">
      <c r="H6301" s="958">
        <v>16617</v>
      </c>
      <c r="I6301" s="950" t="s">
        <v>1563</v>
      </c>
    </row>
    <row r="6302" spans="8:9" ht="12.5">
      <c r="H6302" s="958">
        <v>16619</v>
      </c>
      <c r="I6302" s="950" t="s">
        <v>1563</v>
      </c>
    </row>
    <row r="6303" spans="8:9" ht="12.5">
      <c r="H6303" s="958">
        <v>16620</v>
      </c>
      <c r="I6303" s="950" t="s">
        <v>1563</v>
      </c>
    </row>
    <row r="6304" spans="8:9" ht="12.5">
      <c r="H6304" s="958">
        <v>16621</v>
      </c>
      <c r="I6304" s="950" t="s">
        <v>1563</v>
      </c>
    </row>
    <row r="6305" spans="8:9" ht="12.5">
      <c r="H6305" s="958">
        <v>16622</v>
      </c>
      <c r="I6305" s="950" t="s">
        <v>1563</v>
      </c>
    </row>
    <row r="6306" spans="8:9" ht="12.5">
      <c r="H6306" s="958">
        <v>16623</v>
      </c>
      <c r="I6306" s="950" t="s">
        <v>1563</v>
      </c>
    </row>
    <row r="6307" spans="8:9" ht="12.5">
      <c r="H6307" s="958">
        <v>16624</v>
      </c>
      <c r="I6307" s="950" t="s">
        <v>1563</v>
      </c>
    </row>
    <row r="6308" spans="8:9" ht="12.5">
      <c r="H6308" s="958">
        <v>16625</v>
      </c>
      <c r="I6308" s="950" t="s">
        <v>1563</v>
      </c>
    </row>
    <row r="6309" spans="8:9" ht="12.5">
      <c r="H6309" s="958">
        <v>16627</v>
      </c>
      <c r="I6309" s="950" t="s">
        <v>1563</v>
      </c>
    </row>
    <row r="6310" spans="8:9" ht="12.5">
      <c r="H6310" s="958">
        <v>16629</v>
      </c>
      <c r="I6310" s="950" t="s">
        <v>1563</v>
      </c>
    </row>
    <row r="6311" spans="8:9" ht="12.5">
      <c r="H6311" s="958">
        <v>16630</v>
      </c>
      <c r="I6311" s="950" t="s">
        <v>1563</v>
      </c>
    </row>
    <row r="6312" spans="8:9" ht="12.5">
      <c r="H6312" s="958">
        <v>16631</v>
      </c>
      <c r="I6312" s="950" t="s">
        <v>1563</v>
      </c>
    </row>
    <row r="6313" spans="8:9" ht="12.5">
      <c r="H6313" s="958">
        <v>16633</v>
      </c>
      <c r="I6313" s="950" t="s">
        <v>1563</v>
      </c>
    </row>
    <row r="6314" spans="8:9" ht="12.5">
      <c r="H6314" s="958">
        <v>16634</v>
      </c>
      <c r="I6314" s="950" t="s">
        <v>1563</v>
      </c>
    </row>
    <row r="6315" spans="8:9" ht="12.5">
      <c r="H6315" s="958">
        <v>16635</v>
      </c>
      <c r="I6315" s="950" t="s">
        <v>1563</v>
      </c>
    </row>
    <row r="6316" spans="8:9" ht="12.5">
      <c r="H6316" s="958">
        <v>16636</v>
      </c>
      <c r="I6316" s="950" t="s">
        <v>1563</v>
      </c>
    </row>
    <row r="6317" spans="8:9" ht="12.5">
      <c r="H6317" s="958">
        <v>16637</v>
      </c>
      <c r="I6317" s="950" t="s">
        <v>1563</v>
      </c>
    </row>
    <row r="6318" spans="8:9" ht="12.5">
      <c r="H6318" s="958">
        <v>16638</v>
      </c>
      <c r="I6318" s="950" t="s">
        <v>1563</v>
      </c>
    </row>
    <row r="6319" spans="8:9" ht="12.5">
      <c r="H6319" s="958">
        <v>16639</v>
      </c>
      <c r="I6319" s="950" t="s">
        <v>1563</v>
      </c>
    </row>
    <row r="6320" spans="8:9" ht="12.5">
      <c r="H6320" s="958">
        <v>16640</v>
      </c>
      <c r="I6320" s="950" t="s">
        <v>1563</v>
      </c>
    </row>
    <row r="6321" spans="8:9" ht="12.5">
      <c r="H6321" s="958">
        <v>16641</v>
      </c>
      <c r="I6321" s="950" t="s">
        <v>1563</v>
      </c>
    </row>
    <row r="6322" spans="8:9" ht="12.5">
      <c r="H6322" s="958">
        <v>16644</v>
      </c>
      <c r="I6322" s="950" t="s">
        <v>1563</v>
      </c>
    </row>
    <row r="6323" spans="8:9" ht="12.5">
      <c r="H6323" s="958">
        <v>16645</v>
      </c>
      <c r="I6323" s="950" t="s">
        <v>1563</v>
      </c>
    </row>
    <row r="6324" spans="8:9" ht="12.5">
      <c r="H6324" s="958">
        <v>16646</v>
      </c>
      <c r="I6324" s="950" t="s">
        <v>1563</v>
      </c>
    </row>
    <row r="6325" spans="8:9" ht="12.5">
      <c r="H6325" s="958">
        <v>16647</v>
      </c>
      <c r="I6325" s="950" t="s">
        <v>1563</v>
      </c>
    </row>
    <row r="6326" spans="8:9" ht="12.5">
      <c r="H6326" s="958">
        <v>16648</v>
      </c>
      <c r="I6326" s="950" t="s">
        <v>1563</v>
      </c>
    </row>
    <row r="6327" spans="8:9" ht="12.5">
      <c r="H6327" s="958">
        <v>16650</v>
      </c>
      <c r="I6327" s="950" t="s">
        <v>1563</v>
      </c>
    </row>
    <row r="6328" spans="8:9" ht="12.5">
      <c r="H6328" s="958">
        <v>16651</v>
      </c>
      <c r="I6328" s="950" t="s">
        <v>1563</v>
      </c>
    </row>
    <row r="6329" spans="8:9" ht="12.5">
      <c r="H6329" s="958">
        <v>16652</v>
      </c>
      <c r="I6329" s="950" t="s">
        <v>1563</v>
      </c>
    </row>
    <row r="6330" spans="8:9" ht="12.5">
      <c r="H6330" s="958">
        <v>16654</v>
      </c>
      <c r="I6330" s="950" t="s">
        <v>1563</v>
      </c>
    </row>
    <row r="6331" spans="8:9" ht="12.5">
      <c r="H6331" s="958">
        <v>16655</v>
      </c>
      <c r="I6331" s="950" t="s">
        <v>1563</v>
      </c>
    </row>
    <row r="6332" spans="8:9" ht="12.5">
      <c r="H6332" s="958">
        <v>16656</v>
      </c>
      <c r="I6332" s="950" t="s">
        <v>1563</v>
      </c>
    </row>
    <row r="6333" spans="8:9" ht="12.5">
      <c r="H6333" s="958">
        <v>16657</v>
      </c>
      <c r="I6333" s="950" t="s">
        <v>1563</v>
      </c>
    </row>
    <row r="6334" spans="8:9" ht="12.5">
      <c r="H6334" s="958">
        <v>16659</v>
      </c>
      <c r="I6334" s="950" t="s">
        <v>1563</v>
      </c>
    </row>
    <row r="6335" spans="8:9" ht="12.5">
      <c r="H6335" s="958">
        <v>16660</v>
      </c>
      <c r="I6335" s="950" t="s">
        <v>1563</v>
      </c>
    </row>
    <row r="6336" spans="8:9" ht="12.5">
      <c r="H6336" s="958">
        <v>16661</v>
      </c>
      <c r="I6336" s="950" t="s">
        <v>1563</v>
      </c>
    </row>
    <row r="6337" spans="8:9" ht="12.5">
      <c r="H6337" s="958">
        <v>16662</v>
      </c>
      <c r="I6337" s="950" t="s">
        <v>1563</v>
      </c>
    </row>
    <row r="6338" spans="8:9" ht="12.5">
      <c r="H6338" s="958">
        <v>16663</v>
      </c>
      <c r="I6338" s="950" t="s">
        <v>1563</v>
      </c>
    </row>
    <row r="6339" spans="8:9" ht="12.5">
      <c r="H6339" s="958">
        <v>16664</v>
      </c>
      <c r="I6339" s="950" t="s">
        <v>1563</v>
      </c>
    </row>
    <row r="6340" spans="8:9" ht="12.5">
      <c r="H6340" s="958">
        <v>16665</v>
      </c>
      <c r="I6340" s="950" t="s">
        <v>1563</v>
      </c>
    </row>
    <row r="6341" spans="8:9" ht="12.5">
      <c r="H6341" s="958">
        <v>16666</v>
      </c>
      <c r="I6341" s="950" t="s">
        <v>1563</v>
      </c>
    </row>
    <row r="6342" spans="8:9" ht="12.5">
      <c r="H6342" s="958">
        <v>16667</v>
      </c>
      <c r="I6342" s="950" t="s">
        <v>1563</v>
      </c>
    </row>
    <row r="6343" spans="8:9" ht="12.5">
      <c r="H6343" s="958">
        <v>16668</v>
      </c>
      <c r="I6343" s="950" t="s">
        <v>1563</v>
      </c>
    </row>
    <row r="6344" spans="8:9" ht="12.5">
      <c r="H6344" s="958">
        <v>16669</v>
      </c>
      <c r="I6344" s="950" t="s">
        <v>1563</v>
      </c>
    </row>
    <row r="6345" spans="8:9" ht="12.5">
      <c r="H6345" s="958">
        <v>16670</v>
      </c>
      <c r="I6345" s="950" t="s">
        <v>1563</v>
      </c>
    </row>
    <row r="6346" spans="8:9" ht="12.5">
      <c r="H6346" s="958">
        <v>16671</v>
      </c>
      <c r="I6346" s="950" t="s">
        <v>1563</v>
      </c>
    </row>
    <row r="6347" spans="8:9" ht="12.5">
      <c r="H6347" s="958">
        <v>16672</v>
      </c>
      <c r="I6347" s="950" t="s">
        <v>1563</v>
      </c>
    </row>
    <row r="6348" spans="8:9" ht="12.5">
      <c r="H6348" s="958">
        <v>16673</v>
      </c>
      <c r="I6348" s="950" t="s">
        <v>1563</v>
      </c>
    </row>
    <row r="6349" spans="8:9" ht="12.5">
      <c r="H6349" s="958">
        <v>16674</v>
      </c>
      <c r="I6349" s="950" t="s">
        <v>1563</v>
      </c>
    </row>
    <row r="6350" spans="8:9" ht="12.5">
      <c r="H6350" s="958">
        <v>16675</v>
      </c>
      <c r="I6350" s="950" t="s">
        <v>1563</v>
      </c>
    </row>
    <row r="6351" spans="8:9" ht="12.5">
      <c r="H6351" s="958">
        <v>16677</v>
      </c>
      <c r="I6351" s="950" t="s">
        <v>1563</v>
      </c>
    </row>
    <row r="6352" spans="8:9" ht="12.5">
      <c r="H6352" s="958">
        <v>16678</v>
      </c>
      <c r="I6352" s="950" t="s">
        <v>1563</v>
      </c>
    </row>
    <row r="6353" spans="8:9" ht="12.5">
      <c r="H6353" s="958">
        <v>16679</v>
      </c>
      <c r="I6353" s="950" t="s">
        <v>1563</v>
      </c>
    </row>
    <row r="6354" spans="8:9" ht="12.5">
      <c r="H6354" s="958">
        <v>16680</v>
      </c>
      <c r="I6354" s="950" t="s">
        <v>1563</v>
      </c>
    </row>
    <row r="6355" spans="8:9" ht="12.5">
      <c r="H6355" s="958">
        <v>16681</v>
      </c>
      <c r="I6355" s="950" t="s">
        <v>1563</v>
      </c>
    </row>
    <row r="6356" spans="8:9" ht="12.5">
      <c r="H6356" s="958">
        <v>16682</v>
      </c>
      <c r="I6356" s="950" t="s">
        <v>1563</v>
      </c>
    </row>
    <row r="6357" spans="8:9" ht="12.5">
      <c r="H6357" s="958">
        <v>16683</v>
      </c>
      <c r="I6357" s="950" t="s">
        <v>1563</v>
      </c>
    </row>
    <row r="6358" spans="8:9" ht="12.5">
      <c r="H6358" s="958">
        <v>16684</v>
      </c>
      <c r="I6358" s="950" t="s">
        <v>1563</v>
      </c>
    </row>
    <row r="6359" spans="8:9" ht="12.5">
      <c r="H6359" s="958">
        <v>16685</v>
      </c>
      <c r="I6359" s="950" t="s">
        <v>1563</v>
      </c>
    </row>
    <row r="6360" spans="8:9" ht="12.5">
      <c r="H6360" s="958">
        <v>16686</v>
      </c>
      <c r="I6360" s="950" t="s">
        <v>1563</v>
      </c>
    </row>
    <row r="6361" spans="8:9" ht="12.5">
      <c r="H6361" s="958">
        <v>16689</v>
      </c>
      <c r="I6361" s="950" t="s">
        <v>1563</v>
      </c>
    </row>
    <row r="6362" spans="8:9" ht="12.5">
      <c r="H6362" s="958">
        <v>16691</v>
      </c>
      <c r="I6362" s="950" t="s">
        <v>1563</v>
      </c>
    </row>
    <row r="6363" spans="8:9" ht="12.5">
      <c r="H6363" s="958">
        <v>16692</v>
      </c>
      <c r="I6363" s="950" t="s">
        <v>1563</v>
      </c>
    </row>
    <row r="6364" spans="8:9" ht="12.5">
      <c r="H6364" s="958">
        <v>16693</v>
      </c>
      <c r="I6364" s="950" t="s">
        <v>1563</v>
      </c>
    </row>
    <row r="6365" spans="8:9" ht="12.5">
      <c r="H6365" s="958">
        <v>16694</v>
      </c>
      <c r="I6365" s="950" t="s">
        <v>1563</v>
      </c>
    </row>
    <row r="6366" spans="8:9" ht="12.5">
      <c r="H6366" s="958">
        <v>16695</v>
      </c>
      <c r="I6366" s="950" t="s">
        <v>1563</v>
      </c>
    </row>
    <row r="6367" spans="8:9" ht="12.5">
      <c r="H6367" s="958">
        <v>16698</v>
      </c>
      <c r="I6367" s="950" t="s">
        <v>1563</v>
      </c>
    </row>
    <row r="6368" spans="8:9" ht="12.5">
      <c r="H6368" s="958">
        <v>16699</v>
      </c>
      <c r="I6368" s="950" t="s">
        <v>1563</v>
      </c>
    </row>
    <row r="6369" spans="8:9" ht="12.5">
      <c r="H6369" s="958">
        <v>16701</v>
      </c>
      <c r="I6369" s="950" t="s">
        <v>1563</v>
      </c>
    </row>
    <row r="6370" spans="8:9" ht="12.5">
      <c r="H6370" s="958">
        <v>16720</v>
      </c>
      <c r="I6370" s="950" t="s">
        <v>1563</v>
      </c>
    </row>
    <row r="6371" spans="8:9" ht="12.5">
      <c r="H6371" s="958">
        <v>16724</v>
      </c>
      <c r="I6371" s="950" t="s">
        <v>1570</v>
      </c>
    </row>
    <row r="6372" spans="8:9" ht="12.5">
      <c r="H6372" s="958">
        <v>16725</v>
      </c>
      <c r="I6372" s="950" t="s">
        <v>1563</v>
      </c>
    </row>
    <row r="6373" spans="8:9" ht="12.5">
      <c r="H6373" s="958">
        <v>16726</v>
      </c>
      <c r="I6373" s="950" t="s">
        <v>1563</v>
      </c>
    </row>
    <row r="6374" spans="8:9" ht="12.5">
      <c r="H6374" s="958">
        <v>16727</v>
      </c>
      <c r="I6374" s="950" t="s">
        <v>1563</v>
      </c>
    </row>
    <row r="6375" spans="8:9" ht="12.5">
      <c r="H6375" s="958">
        <v>16728</v>
      </c>
      <c r="I6375" s="950" t="s">
        <v>1570</v>
      </c>
    </row>
    <row r="6376" spans="8:9" ht="12.5">
      <c r="H6376" s="958">
        <v>16729</v>
      </c>
      <c r="I6376" s="950" t="s">
        <v>1563</v>
      </c>
    </row>
    <row r="6377" spans="8:9" ht="12.5">
      <c r="H6377" s="958">
        <v>16730</v>
      </c>
      <c r="I6377" s="950" t="s">
        <v>1563</v>
      </c>
    </row>
    <row r="6378" spans="8:9" ht="12.5">
      <c r="H6378" s="958">
        <v>16731</v>
      </c>
      <c r="I6378" s="950" t="s">
        <v>1563</v>
      </c>
    </row>
    <row r="6379" spans="8:9" ht="12.5">
      <c r="H6379" s="958">
        <v>16732</v>
      </c>
      <c r="I6379" s="950" t="s">
        <v>1563</v>
      </c>
    </row>
    <row r="6380" spans="8:9" ht="12.5">
      <c r="H6380" s="958">
        <v>16733</v>
      </c>
      <c r="I6380" s="950" t="s">
        <v>1570</v>
      </c>
    </row>
    <row r="6381" spans="8:9" ht="12.5">
      <c r="H6381" s="958">
        <v>16734</v>
      </c>
      <c r="I6381" s="950" t="s">
        <v>1570</v>
      </c>
    </row>
    <row r="6382" spans="8:9" ht="12.5">
      <c r="H6382" s="958">
        <v>16735</v>
      </c>
      <c r="I6382" s="950" t="s">
        <v>1563</v>
      </c>
    </row>
    <row r="6383" spans="8:9" ht="12.5">
      <c r="H6383" s="958">
        <v>16738</v>
      </c>
      <c r="I6383" s="950" t="s">
        <v>1563</v>
      </c>
    </row>
    <row r="6384" spans="8:9" ht="12.5">
      <c r="H6384" s="958">
        <v>16740</v>
      </c>
      <c r="I6384" s="950" t="s">
        <v>1570</v>
      </c>
    </row>
    <row r="6385" spans="8:9" ht="12.5">
      <c r="H6385" s="958">
        <v>16743</v>
      </c>
      <c r="I6385" s="950" t="s">
        <v>1563</v>
      </c>
    </row>
    <row r="6386" spans="8:9" ht="12.5">
      <c r="H6386" s="958">
        <v>16744</v>
      </c>
      <c r="I6386" s="950" t="s">
        <v>1563</v>
      </c>
    </row>
    <row r="6387" spans="8:9" ht="12.5">
      <c r="H6387" s="958">
        <v>16745</v>
      </c>
      <c r="I6387" s="950" t="s">
        <v>1563</v>
      </c>
    </row>
    <row r="6388" spans="8:9" ht="12.5">
      <c r="H6388" s="958">
        <v>16746</v>
      </c>
      <c r="I6388" s="950" t="s">
        <v>1563</v>
      </c>
    </row>
    <row r="6389" spans="8:9" ht="12.5">
      <c r="H6389" s="958">
        <v>16748</v>
      </c>
      <c r="I6389" s="950" t="s">
        <v>1563</v>
      </c>
    </row>
    <row r="6390" spans="8:9" ht="12.5">
      <c r="H6390" s="958">
        <v>16749</v>
      </c>
      <c r="I6390" s="950" t="s">
        <v>1563</v>
      </c>
    </row>
    <row r="6391" spans="8:9" ht="12.5">
      <c r="H6391" s="958">
        <v>16750</v>
      </c>
      <c r="I6391" s="950" t="s">
        <v>1563</v>
      </c>
    </row>
    <row r="6392" spans="8:9" ht="12.5">
      <c r="H6392" s="958">
        <v>16801</v>
      </c>
      <c r="I6392" s="950" t="s">
        <v>1563</v>
      </c>
    </row>
    <row r="6393" spans="8:9" ht="12.5">
      <c r="H6393" s="958">
        <v>16802</v>
      </c>
      <c r="I6393" s="950" t="s">
        <v>1570</v>
      </c>
    </row>
    <row r="6394" spans="8:9" ht="12.5">
      <c r="H6394" s="958">
        <v>16803</v>
      </c>
      <c r="I6394" s="950" t="s">
        <v>1570</v>
      </c>
    </row>
    <row r="6395" spans="8:9" ht="12.5">
      <c r="H6395" s="958">
        <v>16804</v>
      </c>
      <c r="I6395" s="950" t="s">
        <v>1570</v>
      </c>
    </row>
    <row r="6396" spans="8:9" ht="12.5">
      <c r="H6396" s="958">
        <v>16805</v>
      </c>
      <c r="I6396" s="950" t="s">
        <v>1570</v>
      </c>
    </row>
    <row r="6397" spans="8:9" ht="12.5">
      <c r="H6397" s="958">
        <v>16820</v>
      </c>
      <c r="I6397" s="950" t="s">
        <v>1563</v>
      </c>
    </row>
    <row r="6398" spans="8:9" ht="12.5">
      <c r="H6398" s="958">
        <v>16821</v>
      </c>
      <c r="I6398" s="950" t="s">
        <v>1563</v>
      </c>
    </row>
    <row r="6399" spans="8:9" ht="12.5">
      <c r="H6399" s="958">
        <v>16822</v>
      </c>
      <c r="I6399" s="950" t="s">
        <v>1563</v>
      </c>
    </row>
    <row r="6400" spans="8:9" ht="12.5">
      <c r="H6400" s="958">
        <v>16823</v>
      </c>
      <c r="I6400" s="950" t="s">
        <v>1570</v>
      </c>
    </row>
    <row r="6401" spans="8:9" ht="12.5">
      <c r="H6401" s="958">
        <v>16825</v>
      </c>
      <c r="I6401" s="950" t="s">
        <v>1563</v>
      </c>
    </row>
    <row r="6402" spans="8:9" ht="12.5">
      <c r="H6402" s="958">
        <v>16826</v>
      </c>
      <c r="I6402" s="950" t="s">
        <v>1570</v>
      </c>
    </row>
    <row r="6403" spans="8:9" ht="12.5">
      <c r="H6403" s="958">
        <v>16827</v>
      </c>
      <c r="I6403" s="950" t="s">
        <v>1570</v>
      </c>
    </row>
    <row r="6404" spans="8:9" ht="12.5">
      <c r="H6404" s="958">
        <v>16828</v>
      </c>
      <c r="I6404" s="950" t="s">
        <v>1563</v>
      </c>
    </row>
    <row r="6405" spans="8:9" ht="12.5">
      <c r="H6405" s="958">
        <v>16829</v>
      </c>
      <c r="I6405" s="950" t="s">
        <v>1563</v>
      </c>
    </row>
    <row r="6406" spans="8:9" ht="12.5">
      <c r="H6406" s="958">
        <v>16830</v>
      </c>
      <c r="I6406" s="950" t="s">
        <v>1563</v>
      </c>
    </row>
    <row r="6407" spans="8:9" ht="12.5">
      <c r="H6407" s="958">
        <v>16832</v>
      </c>
      <c r="I6407" s="950" t="s">
        <v>1563</v>
      </c>
    </row>
    <row r="6408" spans="8:9" ht="12.5">
      <c r="H6408" s="958">
        <v>16833</v>
      </c>
      <c r="I6408" s="950" t="s">
        <v>1563</v>
      </c>
    </row>
    <row r="6409" spans="8:9" ht="12.5">
      <c r="H6409" s="958">
        <v>16834</v>
      </c>
      <c r="I6409" s="950" t="s">
        <v>1563</v>
      </c>
    </row>
    <row r="6410" spans="8:9" ht="12.5">
      <c r="H6410" s="958">
        <v>16835</v>
      </c>
      <c r="I6410" s="950" t="s">
        <v>1570</v>
      </c>
    </row>
    <row r="6411" spans="8:9" ht="12.5">
      <c r="H6411" s="958">
        <v>16836</v>
      </c>
      <c r="I6411" s="950" t="s">
        <v>1563</v>
      </c>
    </row>
    <row r="6412" spans="8:9" ht="12.5">
      <c r="H6412" s="958">
        <v>16837</v>
      </c>
      <c r="I6412" s="950" t="s">
        <v>1563</v>
      </c>
    </row>
    <row r="6413" spans="8:9" ht="12.5">
      <c r="H6413" s="958">
        <v>16838</v>
      </c>
      <c r="I6413" s="950" t="s">
        <v>1563</v>
      </c>
    </row>
    <row r="6414" spans="8:9" ht="12.5">
      <c r="H6414" s="958">
        <v>16839</v>
      </c>
      <c r="I6414" s="950" t="s">
        <v>1563</v>
      </c>
    </row>
    <row r="6415" spans="8:9" ht="12.5">
      <c r="H6415" s="958">
        <v>16840</v>
      </c>
      <c r="I6415" s="950" t="s">
        <v>1563</v>
      </c>
    </row>
    <row r="6416" spans="8:9" ht="12.5">
      <c r="H6416" s="958">
        <v>16841</v>
      </c>
      <c r="I6416" s="950" t="s">
        <v>1563</v>
      </c>
    </row>
    <row r="6417" spans="8:9" ht="12.5">
      <c r="H6417" s="958">
        <v>16843</v>
      </c>
      <c r="I6417" s="950" t="s">
        <v>1563</v>
      </c>
    </row>
    <row r="6418" spans="8:9" ht="12.5">
      <c r="H6418" s="958">
        <v>16844</v>
      </c>
      <c r="I6418" s="950" t="s">
        <v>1563</v>
      </c>
    </row>
    <row r="6419" spans="8:9" ht="12.5">
      <c r="H6419" s="958">
        <v>16845</v>
      </c>
      <c r="I6419" s="950" t="s">
        <v>1563</v>
      </c>
    </row>
    <row r="6420" spans="8:9" ht="12.5">
      <c r="H6420" s="958">
        <v>16847</v>
      </c>
      <c r="I6420" s="950" t="s">
        <v>1563</v>
      </c>
    </row>
    <row r="6421" spans="8:9" ht="12.5">
      <c r="H6421" s="958">
        <v>16848</v>
      </c>
      <c r="I6421" s="950" t="s">
        <v>1570</v>
      </c>
    </row>
    <row r="6422" spans="8:9" ht="12.5">
      <c r="H6422" s="958">
        <v>16849</v>
      </c>
      <c r="I6422" s="950" t="s">
        <v>1563</v>
      </c>
    </row>
    <row r="6423" spans="8:9" ht="12.5">
      <c r="H6423" s="958">
        <v>16850</v>
      </c>
      <c r="I6423" s="950" t="s">
        <v>1563</v>
      </c>
    </row>
    <row r="6424" spans="8:9" ht="12.5">
      <c r="H6424" s="958">
        <v>16851</v>
      </c>
      <c r="I6424" s="950" t="s">
        <v>1570</v>
      </c>
    </row>
    <row r="6425" spans="8:9" ht="12.5">
      <c r="H6425" s="958">
        <v>16852</v>
      </c>
      <c r="I6425" s="950" t="s">
        <v>1570</v>
      </c>
    </row>
    <row r="6426" spans="8:9" ht="12.5">
      <c r="H6426" s="958">
        <v>16853</v>
      </c>
      <c r="I6426" s="950" t="s">
        <v>1570</v>
      </c>
    </row>
    <row r="6427" spans="8:9" ht="12.5">
      <c r="H6427" s="958">
        <v>16854</v>
      </c>
      <c r="I6427" s="950" t="s">
        <v>1570</v>
      </c>
    </row>
    <row r="6428" spans="8:9" ht="12.5">
      <c r="H6428" s="958">
        <v>16855</v>
      </c>
      <c r="I6428" s="950" t="s">
        <v>1563</v>
      </c>
    </row>
    <row r="6429" spans="8:9" ht="12.5">
      <c r="H6429" s="958">
        <v>16856</v>
      </c>
      <c r="I6429" s="950" t="s">
        <v>1570</v>
      </c>
    </row>
    <row r="6430" spans="8:9" ht="12.5">
      <c r="H6430" s="958">
        <v>16858</v>
      </c>
      <c r="I6430" s="950" t="s">
        <v>1563</v>
      </c>
    </row>
    <row r="6431" spans="8:9" ht="12.5">
      <c r="H6431" s="958">
        <v>16859</v>
      </c>
      <c r="I6431" s="950" t="s">
        <v>1563</v>
      </c>
    </row>
    <row r="6432" spans="8:9" ht="12.5">
      <c r="H6432" s="958">
        <v>16860</v>
      </c>
      <c r="I6432" s="950" t="s">
        <v>1563</v>
      </c>
    </row>
    <row r="6433" spans="8:9" ht="12.5">
      <c r="H6433" s="958">
        <v>16861</v>
      </c>
      <c r="I6433" s="950" t="s">
        <v>1563</v>
      </c>
    </row>
    <row r="6434" spans="8:9" ht="12.5">
      <c r="H6434" s="958">
        <v>16863</v>
      </c>
      <c r="I6434" s="950" t="s">
        <v>1563</v>
      </c>
    </row>
    <row r="6435" spans="8:9" ht="12.5">
      <c r="H6435" s="958">
        <v>16864</v>
      </c>
      <c r="I6435" s="950" t="s">
        <v>1563</v>
      </c>
    </row>
    <row r="6436" spans="8:9" ht="12.5">
      <c r="H6436" s="958">
        <v>16865</v>
      </c>
      <c r="I6436" s="950" t="s">
        <v>1563</v>
      </c>
    </row>
    <row r="6437" spans="8:9" ht="12.5">
      <c r="H6437" s="958">
        <v>16866</v>
      </c>
      <c r="I6437" s="950" t="s">
        <v>1563</v>
      </c>
    </row>
    <row r="6438" spans="8:9" ht="12.5">
      <c r="H6438" s="958">
        <v>16868</v>
      </c>
      <c r="I6438" s="950" t="s">
        <v>1563</v>
      </c>
    </row>
    <row r="6439" spans="8:9" ht="12.5">
      <c r="H6439" s="958">
        <v>16870</v>
      </c>
      <c r="I6439" s="950" t="s">
        <v>1563</v>
      </c>
    </row>
    <row r="6440" spans="8:9" ht="12.5">
      <c r="H6440" s="958">
        <v>16871</v>
      </c>
      <c r="I6440" s="950" t="s">
        <v>1563</v>
      </c>
    </row>
    <row r="6441" spans="8:9" ht="12.5">
      <c r="H6441" s="958">
        <v>16872</v>
      </c>
      <c r="I6441" s="950" t="s">
        <v>1563</v>
      </c>
    </row>
    <row r="6442" spans="8:9" ht="12.5">
      <c r="H6442" s="958">
        <v>16873</v>
      </c>
      <c r="I6442" s="950" t="s">
        <v>1563</v>
      </c>
    </row>
    <row r="6443" spans="8:9" ht="12.5">
      <c r="H6443" s="958">
        <v>16874</v>
      </c>
      <c r="I6443" s="950" t="s">
        <v>1563</v>
      </c>
    </row>
    <row r="6444" spans="8:9" ht="12.5">
      <c r="H6444" s="958">
        <v>16875</v>
      </c>
      <c r="I6444" s="950" t="s">
        <v>1563</v>
      </c>
    </row>
    <row r="6445" spans="8:9" ht="12.5">
      <c r="H6445" s="958">
        <v>16876</v>
      </c>
      <c r="I6445" s="950" t="s">
        <v>1563</v>
      </c>
    </row>
    <row r="6446" spans="8:9" ht="12.5">
      <c r="H6446" s="958">
        <v>16877</v>
      </c>
      <c r="I6446" s="950" t="s">
        <v>1563</v>
      </c>
    </row>
    <row r="6447" spans="8:9" ht="12.5">
      <c r="H6447" s="958">
        <v>16878</v>
      </c>
      <c r="I6447" s="950" t="s">
        <v>1563</v>
      </c>
    </row>
    <row r="6448" spans="8:9" ht="12.5">
      <c r="H6448" s="958">
        <v>16879</v>
      </c>
      <c r="I6448" s="950" t="s">
        <v>1563</v>
      </c>
    </row>
    <row r="6449" spans="8:9" ht="12.5">
      <c r="H6449" s="958">
        <v>16881</v>
      </c>
      <c r="I6449" s="950" t="s">
        <v>1563</v>
      </c>
    </row>
    <row r="6450" spans="8:9" ht="12.5">
      <c r="H6450" s="958">
        <v>16882</v>
      </c>
      <c r="I6450" s="950" t="s">
        <v>1563</v>
      </c>
    </row>
    <row r="6451" spans="8:9" ht="12.5">
      <c r="H6451" s="958">
        <v>16901</v>
      </c>
      <c r="I6451" s="950" t="s">
        <v>1563</v>
      </c>
    </row>
    <row r="6452" spans="8:9" ht="12.5">
      <c r="H6452" s="958">
        <v>16910</v>
      </c>
      <c r="I6452" s="950" t="s">
        <v>1563</v>
      </c>
    </row>
    <row r="6453" spans="8:9" ht="12.5">
      <c r="H6453" s="958">
        <v>16911</v>
      </c>
      <c r="I6453" s="950" t="s">
        <v>1563</v>
      </c>
    </row>
    <row r="6454" spans="8:9" ht="12.5">
      <c r="H6454" s="958">
        <v>16912</v>
      </c>
      <c r="I6454" s="950" t="s">
        <v>1563</v>
      </c>
    </row>
    <row r="6455" spans="8:9" ht="12.5">
      <c r="H6455" s="958">
        <v>16914</v>
      </c>
      <c r="I6455" s="950" t="s">
        <v>1563</v>
      </c>
    </row>
    <row r="6456" spans="8:9" ht="12.5">
      <c r="H6456" s="958">
        <v>16915</v>
      </c>
      <c r="I6456" s="950" t="s">
        <v>1563</v>
      </c>
    </row>
    <row r="6457" spans="8:9" ht="12.5">
      <c r="H6457" s="958">
        <v>16917</v>
      </c>
      <c r="I6457" s="950" t="s">
        <v>1563</v>
      </c>
    </row>
    <row r="6458" spans="8:9" ht="12.5">
      <c r="H6458" s="958">
        <v>16920</v>
      </c>
      <c r="I6458" s="950" t="s">
        <v>1563</v>
      </c>
    </row>
    <row r="6459" spans="8:9" ht="12.5">
      <c r="H6459" s="958">
        <v>16921</v>
      </c>
      <c r="I6459" s="950" t="s">
        <v>1563</v>
      </c>
    </row>
    <row r="6460" spans="8:9" ht="12.5">
      <c r="H6460" s="958">
        <v>16922</v>
      </c>
      <c r="I6460" s="950" t="s">
        <v>1563</v>
      </c>
    </row>
    <row r="6461" spans="8:9" ht="12.5">
      <c r="H6461" s="958">
        <v>16923</v>
      </c>
      <c r="I6461" s="950" t="s">
        <v>1563</v>
      </c>
    </row>
    <row r="6462" spans="8:9" ht="12.5">
      <c r="H6462" s="958">
        <v>16925</v>
      </c>
      <c r="I6462" s="950" t="s">
        <v>1563</v>
      </c>
    </row>
    <row r="6463" spans="8:9" ht="12.5">
      <c r="H6463" s="958">
        <v>16926</v>
      </c>
      <c r="I6463" s="950" t="s">
        <v>1563</v>
      </c>
    </row>
    <row r="6464" spans="8:9" ht="12.5">
      <c r="H6464" s="958">
        <v>16927</v>
      </c>
      <c r="I6464" s="950" t="s">
        <v>1563</v>
      </c>
    </row>
    <row r="6465" spans="8:9" ht="12.5">
      <c r="H6465" s="958">
        <v>16928</v>
      </c>
      <c r="I6465" s="950" t="s">
        <v>1563</v>
      </c>
    </row>
    <row r="6466" spans="8:9" ht="12.5">
      <c r="H6466" s="958">
        <v>16929</v>
      </c>
      <c r="I6466" s="950" t="s">
        <v>1563</v>
      </c>
    </row>
    <row r="6467" spans="8:9" ht="12.5">
      <c r="H6467" s="958">
        <v>16930</v>
      </c>
      <c r="I6467" s="950" t="s">
        <v>1563</v>
      </c>
    </row>
    <row r="6468" spans="8:9" ht="12.5">
      <c r="H6468" s="958">
        <v>16932</v>
      </c>
      <c r="I6468" s="950" t="s">
        <v>1563</v>
      </c>
    </row>
    <row r="6469" spans="8:9" ht="12.5">
      <c r="H6469" s="958">
        <v>16933</v>
      </c>
      <c r="I6469" s="950" t="s">
        <v>1563</v>
      </c>
    </row>
    <row r="6470" spans="8:9" ht="12.5">
      <c r="H6470" s="958">
        <v>16935</v>
      </c>
      <c r="I6470" s="950" t="s">
        <v>1563</v>
      </c>
    </row>
    <row r="6471" spans="8:9" ht="12.5">
      <c r="H6471" s="958">
        <v>16936</v>
      </c>
      <c r="I6471" s="950" t="s">
        <v>1563</v>
      </c>
    </row>
    <row r="6472" spans="8:9" ht="12.5">
      <c r="H6472" s="958">
        <v>16937</v>
      </c>
      <c r="I6472" s="950" t="s">
        <v>1563</v>
      </c>
    </row>
    <row r="6473" spans="8:9" ht="12.5">
      <c r="H6473" s="958">
        <v>16938</v>
      </c>
      <c r="I6473" s="950" t="s">
        <v>1563</v>
      </c>
    </row>
    <row r="6474" spans="8:9" ht="12.5">
      <c r="H6474" s="958">
        <v>16939</v>
      </c>
      <c r="I6474" s="950" t="s">
        <v>1563</v>
      </c>
    </row>
    <row r="6475" spans="8:9" ht="12.5">
      <c r="H6475" s="958">
        <v>16940</v>
      </c>
      <c r="I6475" s="950" t="s">
        <v>1563</v>
      </c>
    </row>
    <row r="6476" spans="8:9" ht="12.5">
      <c r="H6476" s="958">
        <v>16941</v>
      </c>
      <c r="I6476" s="950" t="s">
        <v>1563</v>
      </c>
    </row>
    <row r="6477" spans="8:9" ht="12.5">
      <c r="H6477" s="958">
        <v>16942</v>
      </c>
      <c r="I6477" s="950" t="s">
        <v>1563</v>
      </c>
    </row>
    <row r="6478" spans="8:9" ht="12.5">
      <c r="H6478" s="958">
        <v>16943</v>
      </c>
      <c r="I6478" s="950" t="s">
        <v>1563</v>
      </c>
    </row>
    <row r="6479" spans="8:9" ht="12.5">
      <c r="H6479" s="958">
        <v>16945</v>
      </c>
      <c r="I6479" s="950" t="s">
        <v>1563</v>
      </c>
    </row>
    <row r="6480" spans="8:9" ht="12.5">
      <c r="H6480" s="958">
        <v>16946</v>
      </c>
      <c r="I6480" s="950" t="s">
        <v>1563</v>
      </c>
    </row>
    <row r="6481" spans="8:9" ht="12.5">
      <c r="H6481" s="958">
        <v>16947</v>
      </c>
      <c r="I6481" s="950" t="s">
        <v>1563</v>
      </c>
    </row>
    <row r="6482" spans="8:9" ht="12.5">
      <c r="H6482" s="958">
        <v>16948</v>
      </c>
      <c r="I6482" s="950" t="s">
        <v>1563</v>
      </c>
    </row>
    <row r="6483" spans="8:9" ht="12.5">
      <c r="H6483" s="958">
        <v>16950</v>
      </c>
      <c r="I6483" s="950" t="s">
        <v>1563</v>
      </c>
    </row>
    <row r="6484" spans="8:9" ht="12.5">
      <c r="H6484" s="958">
        <v>17001</v>
      </c>
      <c r="I6484" s="950" t="s">
        <v>1563</v>
      </c>
    </row>
    <row r="6485" spans="8:9" ht="12.5">
      <c r="H6485" s="958">
        <v>17002</v>
      </c>
      <c r="I6485" s="950" t="s">
        <v>1563</v>
      </c>
    </row>
    <row r="6486" spans="8:9" ht="12.5">
      <c r="H6486" s="958">
        <v>17003</v>
      </c>
      <c r="I6486" s="950" t="s">
        <v>1563</v>
      </c>
    </row>
    <row r="6487" spans="8:9" ht="12.5">
      <c r="H6487" s="958">
        <v>17004</v>
      </c>
      <c r="I6487" s="950" t="s">
        <v>1563</v>
      </c>
    </row>
    <row r="6488" spans="8:9" ht="12.5">
      <c r="H6488" s="958">
        <v>17005</v>
      </c>
      <c r="I6488" s="950" t="s">
        <v>1563</v>
      </c>
    </row>
    <row r="6489" spans="8:9" ht="12.5">
      <c r="H6489" s="958">
        <v>17006</v>
      </c>
      <c r="I6489" s="950" t="s">
        <v>1563</v>
      </c>
    </row>
    <row r="6490" spans="8:9" ht="12.5">
      <c r="H6490" s="958">
        <v>17007</v>
      </c>
      <c r="I6490" s="950" t="s">
        <v>1563</v>
      </c>
    </row>
    <row r="6491" spans="8:9" ht="12.5">
      <c r="H6491" s="958">
        <v>17009</v>
      </c>
      <c r="I6491" s="950" t="s">
        <v>1563</v>
      </c>
    </row>
    <row r="6492" spans="8:9" ht="12.5">
      <c r="H6492" s="958">
        <v>17010</v>
      </c>
      <c r="I6492" s="950" t="s">
        <v>1563</v>
      </c>
    </row>
    <row r="6493" spans="8:9" ht="12.5">
      <c r="H6493" s="958">
        <v>17011</v>
      </c>
      <c r="I6493" s="950" t="s">
        <v>1563</v>
      </c>
    </row>
    <row r="6494" spans="8:9" ht="12.5">
      <c r="H6494" s="958">
        <v>17012</v>
      </c>
      <c r="I6494" s="950" t="s">
        <v>1563</v>
      </c>
    </row>
    <row r="6495" spans="8:9" ht="12.5">
      <c r="H6495" s="958">
        <v>17013</v>
      </c>
      <c r="I6495" s="950" t="s">
        <v>1563</v>
      </c>
    </row>
    <row r="6496" spans="8:9" ht="12.5">
      <c r="H6496" s="958">
        <v>17014</v>
      </c>
      <c r="I6496" s="950" t="s">
        <v>1563</v>
      </c>
    </row>
    <row r="6497" spans="8:9" ht="12.5">
      <c r="H6497" s="958">
        <v>17015</v>
      </c>
      <c r="I6497" s="950" t="s">
        <v>1563</v>
      </c>
    </row>
    <row r="6498" spans="8:9" ht="12.5">
      <c r="H6498" s="958">
        <v>17016</v>
      </c>
      <c r="I6498" s="950" t="s">
        <v>1563</v>
      </c>
    </row>
    <row r="6499" spans="8:9" ht="12.5">
      <c r="H6499" s="958">
        <v>17017</v>
      </c>
      <c r="I6499" s="950" t="s">
        <v>1563</v>
      </c>
    </row>
    <row r="6500" spans="8:9" ht="12.5">
      <c r="H6500" s="958">
        <v>17018</v>
      </c>
      <c r="I6500" s="950" t="s">
        <v>1563</v>
      </c>
    </row>
    <row r="6501" spans="8:9" ht="12.5">
      <c r="H6501" s="958">
        <v>17019</v>
      </c>
      <c r="I6501" s="950" t="s">
        <v>1563</v>
      </c>
    </row>
    <row r="6502" spans="8:9" ht="12.5">
      <c r="H6502" s="958">
        <v>17020</v>
      </c>
      <c r="I6502" s="950" t="s">
        <v>1563</v>
      </c>
    </row>
    <row r="6503" spans="8:9" ht="12.5">
      <c r="H6503" s="958">
        <v>17021</v>
      </c>
      <c r="I6503" s="950" t="s">
        <v>1563</v>
      </c>
    </row>
    <row r="6504" spans="8:9" ht="12.5">
      <c r="H6504" s="958">
        <v>17022</v>
      </c>
      <c r="I6504" s="950" t="s">
        <v>1563</v>
      </c>
    </row>
    <row r="6505" spans="8:9" ht="12.5">
      <c r="H6505" s="958">
        <v>17023</v>
      </c>
      <c r="I6505" s="950" t="s">
        <v>1563</v>
      </c>
    </row>
    <row r="6506" spans="8:9" ht="12.5">
      <c r="H6506" s="958">
        <v>17024</v>
      </c>
      <c r="I6506" s="950" t="s">
        <v>1563</v>
      </c>
    </row>
    <row r="6507" spans="8:9" ht="12.5">
      <c r="H6507" s="958">
        <v>17025</v>
      </c>
      <c r="I6507" s="950" t="s">
        <v>1563</v>
      </c>
    </row>
    <row r="6508" spans="8:9" ht="12.5">
      <c r="H6508" s="958">
        <v>17026</v>
      </c>
      <c r="I6508" s="950" t="s">
        <v>1563</v>
      </c>
    </row>
    <row r="6509" spans="8:9" ht="12.5">
      <c r="H6509" s="958">
        <v>17027</v>
      </c>
      <c r="I6509" s="950" t="s">
        <v>1563</v>
      </c>
    </row>
    <row r="6510" spans="8:9" ht="12.5">
      <c r="H6510" s="958">
        <v>17028</v>
      </c>
      <c r="I6510" s="950" t="s">
        <v>1563</v>
      </c>
    </row>
    <row r="6511" spans="8:9" ht="12.5">
      <c r="H6511" s="958">
        <v>17029</v>
      </c>
      <c r="I6511" s="950" t="s">
        <v>1563</v>
      </c>
    </row>
    <row r="6512" spans="8:9" ht="12.5">
      <c r="H6512" s="958">
        <v>17030</v>
      </c>
      <c r="I6512" s="950" t="s">
        <v>1563</v>
      </c>
    </row>
    <row r="6513" spans="8:9" ht="12.5">
      <c r="H6513" s="958">
        <v>17032</v>
      </c>
      <c r="I6513" s="950" t="s">
        <v>1563</v>
      </c>
    </row>
    <row r="6514" spans="8:9" ht="12.5">
      <c r="H6514" s="958">
        <v>17033</v>
      </c>
      <c r="I6514" s="950" t="s">
        <v>1563</v>
      </c>
    </row>
    <row r="6515" spans="8:9" ht="12.5">
      <c r="H6515" s="958">
        <v>17034</v>
      </c>
      <c r="I6515" s="950" t="s">
        <v>1563</v>
      </c>
    </row>
    <row r="6516" spans="8:9" ht="12.5">
      <c r="H6516" s="958">
        <v>17035</v>
      </c>
      <c r="I6516" s="950" t="s">
        <v>1563</v>
      </c>
    </row>
    <row r="6517" spans="8:9" ht="12.5">
      <c r="H6517" s="958">
        <v>17036</v>
      </c>
      <c r="I6517" s="950" t="s">
        <v>1563</v>
      </c>
    </row>
    <row r="6518" spans="8:9" ht="12.5">
      <c r="H6518" s="958">
        <v>17037</v>
      </c>
      <c r="I6518" s="950" t="s">
        <v>1563</v>
      </c>
    </row>
    <row r="6519" spans="8:9" ht="12.5">
      <c r="H6519" s="958">
        <v>17038</v>
      </c>
      <c r="I6519" s="950" t="s">
        <v>1563</v>
      </c>
    </row>
    <row r="6520" spans="8:9" ht="12.5">
      <c r="H6520" s="958">
        <v>17039</v>
      </c>
      <c r="I6520" s="950" t="s">
        <v>1563</v>
      </c>
    </row>
    <row r="6521" spans="8:9" ht="12.5">
      <c r="H6521" s="958">
        <v>17040</v>
      </c>
      <c r="I6521" s="950" t="s">
        <v>1563</v>
      </c>
    </row>
    <row r="6522" spans="8:9" ht="12.5">
      <c r="H6522" s="958">
        <v>17041</v>
      </c>
      <c r="I6522" s="950" t="s">
        <v>1563</v>
      </c>
    </row>
    <row r="6523" spans="8:9" ht="12.5">
      <c r="H6523" s="958">
        <v>17042</v>
      </c>
      <c r="I6523" s="950" t="s">
        <v>1563</v>
      </c>
    </row>
    <row r="6524" spans="8:9" ht="12.5">
      <c r="H6524" s="958">
        <v>17043</v>
      </c>
      <c r="I6524" s="950" t="s">
        <v>1563</v>
      </c>
    </row>
    <row r="6525" spans="8:9" ht="12.5">
      <c r="H6525" s="958">
        <v>17044</v>
      </c>
      <c r="I6525" s="950" t="s">
        <v>1563</v>
      </c>
    </row>
    <row r="6526" spans="8:9" ht="12.5">
      <c r="H6526" s="958">
        <v>17045</v>
      </c>
      <c r="I6526" s="950" t="s">
        <v>1563</v>
      </c>
    </row>
    <row r="6527" spans="8:9" ht="12.5">
      <c r="H6527" s="958">
        <v>17046</v>
      </c>
      <c r="I6527" s="950" t="s">
        <v>1563</v>
      </c>
    </row>
    <row r="6528" spans="8:9" ht="12.5">
      <c r="H6528" s="958">
        <v>17047</v>
      </c>
      <c r="I6528" s="950" t="s">
        <v>1563</v>
      </c>
    </row>
    <row r="6529" spans="8:9" ht="12.5">
      <c r="H6529" s="958">
        <v>17048</v>
      </c>
      <c r="I6529" s="950" t="s">
        <v>1563</v>
      </c>
    </row>
    <row r="6530" spans="8:9" ht="12.5">
      <c r="H6530" s="958">
        <v>17049</v>
      </c>
      <c r="I6530" s="950" t="s">
        <v>1563</v>
      </c>
    </row>
    <row r="6531" spans="8:9" ht="12.5">
      <c r="H6531" s="958">
        <v>17050</v>
      </c>
      <c r="I6531" s="950" t="s">
        <v>1563</v>
      </c>
    </row>
    <row r="6532" spans="8:9" ht="12.5">
      <c r="H6532" s="958">
        <v>17051</v>
      </c>
      <c r="I6532" s="950" t="s">
        <v>1563</v>
      </c>
    </row>
    <row r="6533" spans="8:9" ht="12.5">
      <c r="H6533" s="958">
        <v>17052</v>
      </c>
      <c r="I6533" s="950" t="s">
        <v>1563</v>
      </c>
    </row>
    <row r="6534" spans="8:9" ht="12.5">
      <c r="H6534" s="958">
        <v>17053</v>
      </c>
      <c r="I6534" s="950" t="s">
        <v>1563</v>
      </c>
    </row>
    <row r="6535" spans="8:9" ht="12.5">
      <c r="H6535" s="958">
        <v>17054</v>
      </c>
      <c r="I6535" s="950" t="s">
        <v>1563</v>
      </c>
    </row>
    <row r="6536" spans="8:9" ht="12.5">
      <c r="H6536" s="958">
        <v>17055</v>
      </c>
      <c r="I6536" s="950" t="s">
        <v>1563</v>
      </c>
    </row>
    <row r="6537" spans="8:9" ht="12.5">
      <c r="H6537" s="958">
        <v>17056</v>
      </c>
      <c r="I6537" s="950" t="s">
        <v>1563</v>
      </c>
    </row>
    <row r="6538" spans="8:9" ht="12.5">
      <c r="H6538" s="958">
        <v>17057</v>
      </c>
      <c r="I6538" s="950" t="s">
        <v>1563</v>
      </c>
    </row>
    <row r="6539" spans="8:9" ht="12.5">
      <c r="H6539" s="958">
        <v>17058</v>
      </c>
      <c r="I6539" s="950" t="s">
        <v>1563</v>
      </c>
    </row>
    <row r="6540" spans="8:9" ht="12.5">
      <c r="H6540" s="958">
        <v>17059</v>
      </c>
      <c r="I6540" s="950" t="s">
        <v>1563</v>
      </c>
    </row>
    <row r="6541" spans="8:9" ht="12.5">
      <c r="H6541" s="958">
        <v>17060</v>
      </c>
      <c r="I6541" s="950" t="s">
        <v>1563</v>
      </c>
    </row>
    <row r="6542" spans="8:9" ht="12.5">
      <c r="H6542" s="958">
        <v>17061</v>
      </c>
      <c r="I6542" s="950" t="s">
        <v>1563</v>
      </c>
    </row>
    <row r="6543" spans="8:9" ht="12.5">
      <c r="H6543" s="958">
        <v>17062</v>
      </c>
      <c r="I6543" s="950" t="s">
        <v>1563</v>
      </c>
    </row>
    <row r="6544" spans="8:9" ht="12.5">
      <c r="H6544" s="958">
        <v>17063</v>
      </c>
      <c r="I6544" s="950" t="s">
        <v>1563</v>
      </c>
    </row>
    <row r="6545" spans="8:9" ht="12.5">
      <c r="H6545" s="958">
        <v>17064</v>
      </c>
      <c r="I6545" s="950" t="s">
        <v>1563</v>
      </c>
    </row>
    <row r="6546" spans="8:9" ht="12.5">
      <c r="H6546" s="958">
        <v>17065</v>
      </c>
      <c r="I6546" s="950" t="s">
        <v>1563</v>
      </c>
    </row>
    <row r="6547" spans="8:9" ht="12.5">
      <c r="H6547" s="958">
        <v>17066</v>
      </c>
      <c r="I6547" s="950" t="s">
        <v>1563</v>
      </c>
    </row>
    <row r="6548" spans="8:9" ht="12.5">
      <c r="H6548" s="958">
        <v>17067</v>
      </c>
      <c r="I6548" s="950" t="s">
        <v>1563</v>
      </c>
    </row>
    <row r="6549" spans="8:9" ht="12.5">
      <c r="H6549" s="958">
        <v>17068</v>
      </c>
      <c r="I6549" s="950" t="s">
        <v>1563</v>
      </c>
    </row>
    <row r="6550" spans="8:9" ht="12.5">
      <c r="H6550" s="958">
        <v>17069</v>
      </c>
      <c r="I6550" s="950" t="s">
        <v>1563</v>
      </c>
    </row>
    <row r="6551" spans="8:9" ht="12.5">
      <c r="H6551" s="958">
        <v>17070</v>
      </c>
      <c r="I6551" s="950" t="s">
        <v>1563</v>
      </c>
    </row>
    <row r="6552" spans="8:9" ht="12.5">
      <c r="H6552" s="958">
        <v>17071</v>
      </c>
      <c r="I6552" s="950" t="s">
        <v>1563</v>
      </c>
    </row>
    <row r="6553" spans="8:9" ht="12.5">
      <c r="H6553" s="958">
        <v>17072</v>
      </c>
      <c r="I6553" s="950" t="s">
        <v>1563</v>
      </c>
    </row>
    <row r="6554" spans="8:9" ht="12.5">
      <c r="H6554" s="958">
        <v>17073</v>
      </c>
      <c r="I6554" s="950" t="s">
        <v>1563</v>
      </c>
    </row>
    <row r="6555" spans="8:9" ht="12.5">
      <c r="H6555" s="958">
        <v>17074</v>
      </c>
      <c r="I6555" s="950" t="s">
        <v>1563</v>
      </c>
    </row>
    <row r="6556" spans="8:9" ht="12.5">
      <c r="H6556" s="958">
        <v>17075</v>
      </c>
      <c r="I6556" s="950" t="s">
        <v>1563</v>
      </c>
    </row>
    <row r="6557" spans="8:9" ht="12.5">
      <c r="H6557" s="958">
        <v>17076</v>
      </c>
      <c r="I6557" s="950" t="s">
        <v>1563</v>
      </c>
    </row>
    <row r="6558" spans="8:9" ht="12.5">
      <c r="H6558" s="958">
        <v>17077</v>
      </c>
      <c r="I6558" s="950" t="s">
        <v>1563</v>
      </c>
    </row>
    <row r="6559" spans="8:9" ht="12.5">
      <c r="H6559" s="958">
        <v>17078</v>
      </c>
      <c r="I6559" s="950" t="s">
        <v>1563</v>
      </c>
    </row>
    <row r="6560" spans="8:9" ht="12.5">
      <c r="H6560" s="958">
        <v>17080</v>
      </c>
      <c r="I6560" s="950" t="s">
        <v>1563</v>
      </c>
    </row>
    <row r="6561" spans="8:9" ht="12.5">
      <c r="H6561" s="958">
        <v>17081</v>
      </c>
      <c r="I6561" s="950" t="s">
        <v>1563</v>
      </c>
    </row>
    <row r="6562" spans="8:9" ht="12.5">
      <c r="H6562" s="958">
        <v>17082</v>
      </c>
      <c r="I6562" s="950" t="s">
        <v>1563</v>
      </c>
    </row>
    <row r="6563" spans="8:9" ht="12.5">
      <c r="H6563" s="958">
        <v>17083</v>
      </c>
      <c r="I6563" s="950" t="s">
        <v>1563</v>
      </c>
    </row>
    <row r="6564" spans="8:9" ht="12.5">
      <c r="H6564" s="958">
        <v>17084</v>
      </c>
      <c r="I6564" s="950" t="s">
        <v>1563</v>
      </c>
    </row>
    <row r="6565" spans="8:9" ht="12.5">
      <c r="H6565" s="958">
        <v>17085</v>
      </c>
      <c r="I6565" s="950" t="s">
        <v>1563</v>
      </c>
    </row>
    <row r="6566" spans="8:9" ht="12.5">
      <c r="H6566" s="958">
        <v>17086</v>
      </c>
      <c r="I6566" s="950" t="s">
        <v>1563</v>
      </c>
    </row>
    <row r="6567" spans="8:9" ht="12.5">
      <c r="H6567" s="958">
        <v>17087</v>
      </c>
      <c r="I6567" s="950" t="s">
        <v>1563</v>
      </c>
    </row>
    <row r="6568" spans="8:9" ht="12.5">
      <c r="H6568" s="958">
        <v>17088</v>
      </c>
      <c r="I6568" s="950" t="s">
        <v>1563</v>
      </c>
    </row>
    <row r="6569" spans="8:9" ht="12.5">
      <c r="H6569" s="958">
        <v>17089</v>
      </c>
      <c r="I6569" s="950" t="s">
        <v>1563</v>
      </c>
    </row>
    <row r="6570" spans="8:9" ht="12.5">
      <c r="H6570" s="958">
        <v>17090</v>
      </c>
      <c r="I6570" s="950" t="s">
        <v>1563</v>
      </c>
    </row>
    <row r="6571" spans="8:9" ht="12.5">
      <c r="H6571" s="958">
        <v>17093</v>
      </c>
      <c r="I6571" s="950" t="s">
        <v>1563</v>
      </c>
    </row>
    <row r="6572" spans="8:9" ht="12.5">
      <c r="H6572" s="958">
        <v>17094</v>
      </c>
      <c r="I6572" s="950" t="s">
        <v>1563</v>
      </c>
    </row>
    <row r="6573" spans="8:9" ht="12.5">
      <c r="H6573" s="958">
        <v>17097</v>
      </c>
      <c r="I6573" s="950" t="s">
        <v>1563</v>
      </c>
    </row>
    <row r="6574" spans="8:9" ht="12.5">
      <c r="H6574" s="958">
        <v>17098</v>
      </c>
      <c r="I6574" s="950" t="s">
        <v>1563</v>
      </c>
    </row>
    <row r="6575" spans="8:9" ht="12.5">
      <c r="H6575" s="958">
        <v>17099</v>
      </c>
      <c r="I6575" s="950" t="s">
        <v>1563</v>
      </c>
    </row>
    <row r="6576" spans="8:9" ht="12.5">
      <c r="H6576" s="958">
        <v>17101</v>
      </c>
      <c r="I6576" s="950" t="s">
        <v>1563</v>
      </c>
    </row>
    <row r="6577" spans="8:9" ht="12.5">
      <c r="H6577" s="958">
        <v>17102</v>
      </c>
      <c r="I6577" s="950" t="s">
        <v>1563</v>
      </c>
    </row>
    <row r="6578" spans="8:9" ht="12.5">
      <c r="H6578" s="958">
        <v>17103</v>
      </c>
      <c r="I6578" s="950" t="s">
        <v>1563</v>
      </c>
    </row>
    <row r="6579" spans="8:9" ht="12.5">
      <c r="H6579" s="958">
        <v>17104</v>
      </c>
      <c r="I6579" s="950" t="s">
        <v>1563</v>
      </c>
    </row>
    <row r="6580" spans="8:9" ht="12.5">
      <c r="H6580" s="958">
        <v>17105</v>
      </c>
      <c r="I6580" s="950" t="s">
        <v>1563</v>
      </c>
    </row>
    <row r="6581" spans="8:9" ht="12.5">
      <c r="H6581" s="958">
        <v>17106</v>
      </c>
      <c r="I6581" s="950" t="s">
        <v>1563</v>
      </c>
    </row>
    <row r="6582" spans="8:9" ht="12.5">
      <c r="H6582" s="958">
        <v>17107</v>
      </c>
      <c r="I6582" s="950" t="s">
        <v>1563</v>
      </c>
    </row>
    <row r="6583" spans="8:9" ht="12.5">
      <c r="H6583" s="958">
        <v>17108</v>
      </c>
      <c r="I6583" s="950" t="s">
        <v>1563</v>
      </c>
    </row>
    <row r="6584" spans="8:9" ht="12.5">
      <c r="H6584" s="958">
        <v>17109</v>
      </c>
      <c r="I6584" s="950" t="s">
        <v>1563</v>
      </c>
    </row>
    <row r="6585" spans="8:9" ht="12.5">
      <c r="H6585" s="958">
        <v>17110</v>
      </c>
      <c r="I6585" s="950" t="s">
        <v>1563</v>
      </c>
    </row>
    <row r="6586" spans="8:9" ht="12.5">
      <c r="H6586" s="958">
        <v>17111</v>
      </c>
      <c r="I6586" s="950" t="s">
        <v>1563</v>
      </c>
    </row>
    <row r="6587" spans="8:9" ht="12.5">
      <c r="H6587" s="958">
        <v>17112</v>
      </c>
      <c r="I6587" s="950" t="s">
        <v>1563</v>
      </c>
    </row>
    <row r="6588" spans="8:9" ht="12.5">
      <c r="H6588" s="958">
        <v>17113</v>
      </c>
      <c r="I6588" s="950" t="s">
        <v>1563</v>
      </c>
    </row>
    <row r="6589" spans="8:9" ht="12.5">
      <c r="H6589" s="958">
        <v>17120</v>
      </c>
      <c r="I6589" s="950" t="s">
        <v>1563</v>
      </c>
    </row>
    <row r="6590" spans="8:9" ht="12.5">
      <c r="H6590" s="958">
        <v>17121</v>
      </c>
      <c r="I6590" s="950" t="s">
        <v>1563</v>
      </c>
    </row>
    <row r="6591" spans="8:9" ht="12.5">
      <c r="H6591" s="958">
        <v>17122</v>
      </c>
      <c r="I6591" s="950" t="s">
        <v>1563</v>
      </c>
    </row>
    <row r="6592" spans="8:9" ht="12.5">
      <c r="H6592" s="958">
        <v>17123</v>
      </c>
      <c r="I6592" s="950" t="s">
        <v>1563</v>
      </c>
    </row>
    <row r="6593" spans="8:9" ht="12.5">
      <c r="H6593" s="958">
        <v>17124</v>
      </c>
      <c r="I6593" s="950" t="s">
        <v>1563</v>
      </c>
    </row>
    <row r="6594" spans="8:9" ht="12.5">
      <c r="H6594" s="958">
        <v>17125</v>
      </c>
      <c r="I6594" s="950" t="s">
        <v>1563</v>
      </c>
    </row>
    <row r="6595" spans="8:9" ht="12.5">
      <c r="H6595" s="958">
        <v>17126</v>
      </c>
      <c r="I6595" s="950" t="s">
        <v>1563</v>
      </c>
    </row>
    <row r="6596" spans="8:9" ht="12.5">
      <c r="H6596" s="958">
        <v>17127</v>
      </c>
      <c r="I6596" s="950" t="s">
        <v>1563</v>
      </c>
    </row>
    <row r="6597" spans="8:9" ht="12.5">
      <c r="H6597" s="958">
        <v>17128</v>
      </c>
      <c r="I6597" s="950" t="s">
        <v>1563</v>
      </c>
    </row>
    <row r="6598" spans="8:9" ht="12.5">
      <c r="H6598" s="958">
        <v>17129</v>
      </c>
      <c r="I6598" s="950" t="s">
        <v>1563</v>
      </c>
    </row>
    <row r="6599" spans="8:9" ht="12.5">
      <c r="H6599" s="958">
        <v>17130</v>
      </c>
      <c r="I6599" s="950" t="s">
        <v>1563</v>
      </c>
    </row>
    <row r="6600" spans="8:9" ht="12.5">
      <c r="H6600" s="958">
        <v>17140</v>
      </c>
      <c r="I6600" s="950" t="s">
        <v>1563</v>
      </c>
    </row>
    <row r="6601" spans="8:9" ht="12.5">
      <c r="H6601" s="958">
        <v>17177</v>
      </c>
      <c r="I6601" s="950" t="s">
        <v>1563</v>
      </c>
    </row>
    <row r="6602" spans="8:9" ht="12.5">
      <c r="H6602" s="958">
        <v>17201</v>
      </c>
      <c r="I6602" s="950" t="s">
        <v>1563</v>
      </c>
    </row>
    <row r="6603" spans="8:9" ht="12.5">
      <c r="H6603" s="958">
        <v>17202</v>
      </c>
      <c r="I6603" s="950" t="s">
        <v>1563</v>
      </c>
    </row>
    <row r="6604" spans="8:9" ht="12.5">
      <c r="H6604" s="958">
        <v>17210</v>
      </c>
      <c r="I6604" s="950" t="s">
        <v>1563</v>
      </c>
    </row>
    <row r="6605" spans="8:9" ht="12.5">
      <c r="H6605" s="958">
        <v>17211</v>
      </c>
      <c r="I6605" s="950" t="s">
        <v>1570</v>
      </c>
    </row>
    <row r="6606" spans="8:9" ht="12.5">
      <c r="H6606" s="958">
        <v>17212</v>
      </c>
      <c r="I6606" s="950" t="s">
        <v>1570</v>
      </c>
    </row>
    <row r="6607" spans="8:9" ht="12.5">
      <c r="H6607" s="958">
        <v>17213</v>
      </c>
      <c r="I6607" s="950" t="s">
        <v>1563</v>
      </c>
    </row>
    <row r="6608" spans="8:9" ht="12.5">
      <c r="H6608" s="958">
        <v>17214</v>
      </c>
      <c r="I6608" s="950" t="s">
        <v>1563</v>
      </c>
    </row>
    <row r="6609" spans="8:9" ht="12.5">
      <c r="H6609" s="958">
        <v>17215</v>
      </c>
      <c r="I6609" s="950" t="s">
        <v>1563</v>
      </c>
    </row>
    <row r="6610" spans="8:9" ht="12.5">
      <c r="H6610" s="958">
        <v>17217</v>
      </c>
      <c r="I6610" s="950" t="s">
        <v>1563</v>
      </c>
    </row>
    <row r="6611" spans="8:9" ht="12.5">
      <c r="H6611" s="958">
        <v>17219</v>
      </c>
      <c r="I6611" s="950" t="s">
        <v>1563</v>
      </c>
    </row>
    <row r="6612" spans="8:9" ht="12.5">
      <c r="H6612" s="958">
        <v>17220</v>
      </c>
      <c r="I6612" s="950" t="s">
        <v>1563</v>
      </c>
    </row>
    <row r="6613" spans="8:9" ht="12.5">
      <c r="H6613" s="958">
        <v>17221</v>
      </c>
      <c r="I6613" s="950" t="s">
        <v>1563</v>
      </c>
    </row>
    <row r="6614" spans="8:9" ht="12.5">
      <c r="H6614" s="958">
        <v>17222</v>
      </c>
      <c r="I6614" s="950" t="s">
        <v>1563</v>
      </c>
    </row>
    <row r="6615" spans="8:9" ht="12.5">
      <c r="H6615" s="958">
        <v>17223</v>
      </c>
      <c r="I6615" s="950" t="s">
        <v>1563</v>
      </c>
    </row>
    <row r="6616" spans="8:9" ht="12.5">
      <c r="H6616" s="958">
        <v>17224</v>
      </c>
      <c r="I6616" s="950" t="s">
        <v>1563</v>
      </c>
    </row>
    <row r="6617" spans="8:9" ht="12.5">
      <c r="H6617" s="958">
        <v>17225</v>
      </c>
      <c r="I6617" s="950" t="s">
        <v>1570</v>
      </c>
    </row>
    <row r="6618" spans="8:9" ht="12.5">
      <c r="H6618" s="958">
        <v>17228</v>
      </c>
      <c r="I6618" s="950" t="s">
        <v>1563</v>
      </c>
    </row>
    <row r="6619" spans="8:9" ht="12.5">
      <c r="H6619" s="958">
        <v>17229</v>
      </c>
      <c r="I6619" s="950" t="s">
        <v>1563</v>
      </c>
    </row>
    <row r="6620" spans="8:9" ht="12.5">
      <c r="H6620" s="958">
        <v>17231</v>
      </c>
      <c r="I6620" s="950" t="s">
        <v>1570</v>
      </c>
    </row>
    <row r="6621" spans="8:9" ht="12.5">
      <c r="H6621" s="958">
        <v>17232</v>
      </c>
      <c r="I6621" s="950" t="s">
        <v>1563</v>
      </c>
    </row>
    <row r="6622" spans="8:9" ht="12.5">
      <c r="H6622" s="958">
        <v>17233</v>
      </c>
      <c r="I6622" s="950" t="s">
        <v>1563</v>
      </c>
    </row>
    <row r="6623" spans="8:9" ht="12.5">
      <c r="H6623" s="958">
        <v>17235</v>
      </c>
      <c r="I6623" s="950" t="s">
        <v>1570</v>
      </c>
    </row>
    <row r="6624" spans="8:9" ht="12.5">
      <c r="H6624" s="958">
        <v>17236</v>
      </c>
      <c r="I6624" s="950" t="s">
        <v>1570</v>
      </c>
    </row>
    <row r="6625" spans="8:9" ht="12.5">
      <c r="H6625" s="958">
        <v>17237</v>
      </c>
      <c r="I6625" s="950" t="s">
        <v>1570</v>
      </c>
    </row>
    <row r="6626" spans="8:9" ht="12.5">
      <c r="H6626" s="958">
        <v>17238</v>
      </c>
      <c r="I6626" s="950" t="s">
        <v>1563</v>
      </c>
    </row>
    <row r="6627" spans="8:9" ht="12.5">
      <c r="H6627" s="958">
        <v>17239</v>
      </c>
      <c r="I6627" s="950" t="s">
        <v>1563</v>
      </c>
    </row>
    <row r="6628" spans="8:9" ht="12.5">
      <c r="H6628" s="958">
        <v>17240</v>
      </c>
      <c r="I6628" s="950" t="s">
        <v>1563</v>
      </c>
    </row>
    <row r="6629" spans="8:9" ht="12.5">
      <c r="H6629" s="958">
        <v>17241</v>
      </c>
      <c r="I6629" s="950" t="s">
        <v>1563</v>
      </c>
    </row>
    <row r="6630" spans="8:9" ht="12.5">
      <c r="H6630" s="958">
        <v>17243</v>
      </c>
      <c r="I6630" s="950" t="s">
        <v>1563</v>
      </c>
    </row>
    <row r="6631" spans="8:9" ht="12.5">
      <c r="H6631" s="958">
        <v>17244</v>
      </c>
      <c r="I6631" s="950" t="s">
        <v>1563</v>
      </c>
    </row>
    <row r="6632" spans="8:9" ht="12.5">
      <c r="H6632" s="958">
        <v>17246</v>
      </c>
      <c r="I6632" s="950" t="s">
        <v>1563</v>
      </c>
    </row>
    <row r="6633" spans="8:9" ht="12.5">
      <c r="H6633" s="958">
        <v>17247</v>
      </c>
      <c r="I6633" s="950" t="s">
        <v>1570</v>
      </c>
    </row>
    <row r="6634" spans="8:9" ht="12.5">
      <c r="H6634" s="958">
        <v>17249</v>
      </c>
      <c r="I6634" s="950" t="s">
        <v>1563</v>
      </c>
    </row>
    <row r="6635" spans="8:9" ht="12.5">
      <c r="H6635" s="958">
        <v>17250</v>
      </c>
      <c r="I6635" s="950" t="s">
        <v>1570</v>
      </c>
    </row>
    <row r="6636" spans="8:9" ht="12.5">
      <c r="H6636" s="958">
        <v>17251</v>
      </c>
      <c r="I6636" s="950" t="s">
        <v>1563</v>
      </c>
    </row>
    <row r="6637" spans="8:9" ht="12.5">
      <c r="H6637" s="958">
        <v>17252</v>
      </c>
      <c r="I6637" s="950" t="s">
        <v>1570</v>
      </c>
    </row>
    <row r="6638" spans="8:9" ht="12.5">
      <c r="H6638" s="958">
        <v>17253</v>
      </c>
      <c r="I6638" s="950" t="s">
        <v>1563</v>
      </c>
    </row>
    <row r="6639" spans="8:9" ht="12.5">
      <c r="H6639" s="958">
        <v>17254</v>
      </c>
      <c r="I6639" s="950" t="s">
        <v>1570</v>
      </c>
    </row>
    <row r="6640" spans="8:9" ht="12.5">
      <c r="H6640" s="958">
        <v>17255</v>
      </c>
      <c r="I6640" s="950" t="s">
        <v>1563</v>
      </c>
    </row>
    <row r="6641" spans="8:9" ht="12.5">
      <c r="H6641" s="958">
        <v>17256</v>
      </c>
      <c r="I6641" s="950" t="s">
        <v>1570</v>
      </c>
    </row>
    <row r="6642" spans="8:9" ht="12.5">
      <c r="H6642" s="958">
        <v>17257</v>
      </c>
      <c r="I6642" s="950" t="s">
        <v>1563</v>
      </c>
    </row>
    <row r="6643" spans="8:9" ht="12.5">
      <c r="H6643" s="958">
        <v>17260</v>
      </c>
      <c r="I6643" s="950" t="s">
        <v>1563</v>
      </c>
    </row>
    <row r="6644" spans="8:9" ht="12.5">
      <c r="H6644" s="958">
        <v>17261</v>
      </c>
      <c r="I6644" s="950" t="s">
        <v>1570</v>
      </c>
    </row>
    <row r="6645" spans="8:9" ht="12.5">
      <c r="H6645" s="958">
        <v>17262</v>
      </c>
      <c r="I6645" s="950" t="s">
        <v>1563</v>
      </c>
    </row>
    <row r="6646" spans="8:9" ht="12.5">
      <c r="H6646" s="958">
        <v>17263</v>
      </c>
      <c r="I6646" s="950" t="s">
        <v>1570</v>
      </c>
    </row>
    <row r="6647" spans="8:9" ht="12.5">
      <c r="H6647" s="958">
        <v>17264</v>
      </c>
      <c r="I6647" s="950" t="s">
        <v>1563</v>
      </c>
    </row>
    <row r="6648" spans="8:9" ht="12.5">
      <c r="H6648" s="958">
        <v>17265</v>
      </c>
      <c r="I6648" s="950" t="s">
        <v>1563</v>
      </c>
    </row>
    <row r="6649" spans="8:9" ht="12.5">
      <c r="H6649" s="958">
        <v>17266</v>
      </c>
      <c r="I6649" s="950" t="s">
        <v>1563</v>
      </c>
    </row>
    <row r="6650" spans="8:9" ht="12.5">
      <c r="H6650" s="958">
        <v>17267</v>
      </c>
      <c r="I6650" s="950" t="s">
        <v>1563</v>
      </c>
    </row>
    <row r="6651" spans="8:9" ht="12.5">
      <c r="H6651" s="958">
        <v>17268</v>
      </c>
      <c r="I6651" s="950" t="s">
        <v>1570</v>
      </c>
    </row>
    <row r="6652" spans="8:9" ht="12.5">
      <c r="H6652" s="958">
        <v>17270</v>
      </c>
      <c r="I6652" s="950" t="s">
        <v>1570</v>
      </c>
    </row>
    <row r="6653" spans="8:9" ht="12.5">
      <c r="H6653" s="958">
        <v>17271</v>
      </c>
      <c r="I6653" s="950" t="s">
        <v>1563</v>
      </c>
    </row>
    <row r="6654" spans="8:9" ht="12.5">
      <c r="H6654" s="958">
        <v>17272</v>
      </c>
      <c r="I6654" s="950" t="s">
        <v>1570</v>
      </c>
    </row>
    <row r="6655" spans="8:9" ht="12.5">
      <c r="H6655" s="958">
        <v>17301</v>
      </c>
      <c r="I6655" s="950" t="s">
        <v>1563</v>
      </c>
    </row>
    <row r="6656" spans="8:9" ht="12.5">
      <c r="H6656" s="958">
        <v>17302</v>
      </c>
      <c r="I6656" s="950" t="s">
        <v>1563</v>
      </c>
    </row>
    <row r="6657" spans="8:9" ht="12.5">
      <c r="H6657" s="958">
        <v>17303</v>
      </c>
      <c r="I6657" s="950" t="s">
        <v>1563</v>
      </c>
    </row>
    <row r="6658" spans="8:9" ht="12.5">
      <c r="H6658" s="958">
        <v>17304</v>
      </c>
      <c r="I6658" s="950" t="s">
        <v>1563</v>
      </c>
    </row>
    <row r="6659" spans="8:9" ht="12.5">
      <c r="H6659" s="958">
        <v>17306</v>
      </c>
      <c r="I6659" s="950" t="s">
        <v>1563</v>
      </c>
    </row>
    <row r="6660" spans="8:9" ht="12.5">
      <c r="H6660" s="958">
        <v>17307</v>
      </c>
      <c r="I6660" s="950" t="s">
        <v>1563</v>
      </c>
    </row>
    <row r="6661" spans="8:9" ht="12.5">
      <c r="H6661" s="958">
        <v>17309</v>
      </c>
      <c r="I6661" s="950" t="s">
        <v>1563</v>
      </c>
    </row>
    <row r="6662" spans="8:9" ht="12.5">
      <c r="H6662" s="958">
        <v>17310</v>
      </c>
      <c r="I6662" s="950" t="s">
        <v>1563</v>
      </c>
    </row>
    <row r="6663" spans="8:9" ht="12.5">
      <c r="H6663" s="958">
        <v>17311</v>
      </c>
      <c r="I6663" s="950" t="s">
        <v>1563</v>
      </c>
    </row>
    <row r="6664" spans="8:9" ht="12.5">
      <c r="H6664" s="958">
        <v>17312</v>
      </c>
      <c r="I6664" s="950" t="s">
        <v>1563</v>
      </c>
    </row>
    <row r="6665" spans="8:9" ht="12.5">
      <c r="H6665" s="958">
        <v>17313</v>
      </c>
      <c r="I6665" s="950" t="s">
        <v>1563</v>
      </c>
    </row>
    <row r="6666" spans="8:9" ht="12.5">
      <c r="H6666" s="958">
        <v>17314</v>
      </c>
      <c r="I6666" s="950" t="s">
        <v>1563</v>
      </c>
    </row>
    <row r="6667" spans="8:9" ht="12.5">
      <c r="H6667" s="958">
        <v>17315</v>
      </c>
      <c r="I6667" s="950" t="s">
        <v>1563</v>
      </c>
    </row>
    <row r="6668" spans="8:9" ht="12.5">
      <c r="H6668" s="958">
        <v>17316</v>
      </c>
      <c r="I6668" s="950" t="s">
        <v>1563</v>
      </c>
    </row>
    <row r="6669" spans="8:9" ht="12.5">
      <c r="H6669" s="958">
        <v>17317</v>
      </c>
      <c r="I6669" s="950" t="s">
        <v>1563</v>
      </c>
    </row>
    <row r="6670" spans="8:9" ht="12.5">
      <c r="H6670" s="958">
        <v>17318</v>
      </c>
      <c r="I6670" s="950" t="s">
        <v>1563</v>
      </c>
    </row>
    <row r="6671" spans="8:9" ht="12.5">
      <c r="H6671" s="958">
        <v>17319</v>
      </c>
      <c r="I6671" s="950" t="s">
        <v>1563</v>
      </c>
    </row>
    <row r="6672" spans="8:9" ht="12.5">
      <c r="H6672" s="958">
        <v>17320</v>
      </c>
      <c r="I6672" s="950" t="s">
        <v>1563</v>
      </c>
    </row>
    <row r="6673" spans="8:9" ht="12.5">
      <c r="H6673" s="958">
        <v>17321</v>
      </c>
      <c r="I6673" s="950" t="s">
        <v>1563</v>
      </c>
    </row>
    <row r="6674" spans="8:9" ht="12.5">
      <c r="H6674" s="958">
        <v>17322</v>
      </c>
      <c r="I6674" s="950" t="s">
        <v>1563</v>
      </c>
    </row>
    <row r="6675" spans="8:9" ht="12.5">
      <c r="H6675" s="958">
        <v>17323</v>
      </c>
      <c r="I6675" s="950" t="s">
        <v>1563</v>
      </c>
    </row>
    <row r="6676" spans="8:9" ht="12.5">
      <c r="H6676" s="958">
        <v>17324</v>
      </c>
      <c r="I6676" s="950" t="s">
        <v>1563</v>
      </c>
    </row>
    <row r="6677" spans="8:9" ht="12.5">
      <c r="H6677" s="958">
        <v>17325</v>
      </c>
      <c r="I6677" s="950" t="s">
        <v>1563</v>
      </c>
    </row>
    <row r="6678" spans="8:9" ht="12.5">
      <c r="H6678" s="958">
        <v>17327</v>
      </c>
      <c r="I6678" s="950" t="s">
        <v>1563</v>
      </c>
    </row>
    <row r="6679" spans="8:9" ht="12.5">
      <c r="H6679" s="958">
        <v>17329</v>
      </c>
      <c r="I6679" s="950" t="s">
        <v>1563</v>
      </c>
    </row>
    <row r="6680" spans="8:9" ht="12.5">
      <c r="H6680" s="958">
        <v>17331</v>
      </c>
      <c r="I6680" s="950" t="s">
        <v>1563</v>
      </c>
    </row>
    <row r="6681" spans="8:9" ht="12.5">
      <c r="H6681" s="958">
        <v>17332</v>
      </c>
      <c r="I6681" s="950" t="s">
        <v>1563</v>
      </c>
    </row>
    <row r="6682" spans="8:9" ht="12.5">
      <c r="H6682" s="958">
        <v>17333</v>
      </c>
      <c r="I6682" s="950" t="s">
        <v>1563</v>
      </c>
    </row>
    <row r="6683" spans="8:9" ht="12.5">
      <c r="H6683" s="958">
        <v>17334</v>
      </c>
      <c r="I6683" s="950" t="s">
        <v>1563</v>
      </c>
    </row>
    <row r="6684" spans="8:9" ht="12.5">
      <c r="H6684" s="958">
        <v>17335</v>
      </c>
      <c r="I6684" s="950" t="s">
        <v>1563</v>
      </c>
    </row>
    <row r="6685" spans="8:9" ht="12.5">
      <c r="H6685" s="958">
        <v>17337</v>
      </c>
      <c r="I6685" s="950" t="s">
        <v>1563</v>
      </c>
    </row>
    <row r="6686" spans="8:9" ht="12.5">
      <c r="H6686" s="958">
        <v>17339</v>
      </c>
      <c r="I6686" s="950" t="s">
        <v>1563</v>
      </c>
    </row>
    <row r="6687" spans="8:9" ht="12.5">
      <c r="H6687" s="958">
        <v>17340</v>
      </c>
      <c r="I6687" s="950" t="s">
        <v>1563</v>
      </c>
    </row>
    <row r="6688" spans="8:9" ht="12.5">
      <c r="H6688" s="958">
        <v>17342</v>
      </c>
      <c r="I6688" s="950" t="s">
        <v>1563</v>
      </c>
    </row>
    <row r="6689" spans="8:9" ht="12.5">
      <c r="H6689" s="958">
        <v>17343</v>
      </c>
      <c r="I6689" s="950" t="s">
        <v>1563</v>
      </c>
    </row>
    <row r="6690" spans="8:9" ht="12.5">
      <c r="H6690" s="958">
        <v>17344</v>
      </c>
      <c r="I6690" s="950" t="s">
        <v>1563</v>
      </c>
    </row>
    <row r="6691" spans="8:9" ht="12.5">
      <c r="H6691" s="958">
        <v>17345</v>
      </c>
      <c r="I6691" s="950" t="s">
        <v>1563</v>
      </c>
    </row>
    <row r="6692" spans="8:9" ht="12.5">
      <c r="H6692" s="958">
        <v>17347</v>
      </c>
      <c r="I6692" s="950" t="s">
        <v>1563</v>
      </c>
    </row>
    <row r="6693" spans="8:9" ht="12.5">
      <c r="H6693" s="958">
        <v>17349</v>
      </c>
      <c r="I6693" s="950" t="s">
        <v>1563</v>
      </c>
    </row>
    <row r="6694" spans="8:9" ht="12.5">
      <c r="H6694" s="958">
        <v>17350</v>
      </c>
      <c r="I6694" s="950" t="s">
        <v>1563</v>
      </c>
    </row>
    <row r="6695" spans="8:9" ht="12.5">
      <c r="H6695" s="958">
        <v>17352</v>
      </c>
      <c r="I6695" s="950" t="s">
        <v>1563</v>
      </c>
    </row>
    <row r="6696" spans="8:9" ht="12.5">
      <c r="H6696" s="958">
        <v>17353</v>
      </c>
      <c r="I6696" s="950" t="s">
        <v>1563</v>
      </c>
    </row>
    <row r="6697" spans="8:9" ht="12.5">
      <c r="H6697" s="958">
        <v>17354</v>
      </c>
      <c r="I6697" s="950" t="s">
        <v>1563</v>
      </c>
    </row>
    <row r="6698" spans="8:9" ht="12.5">
      <c r="H6698" s="958">
        <v>17355</v>
      </c>
      <c r="I6698" s="950" t="s">
        <v>1563</v>
      </c>
    </row>
    <row r="6699" spans="8:9" ht="12.5">
      <c r="H6699" s="958">
        <v>17356</v>
      </c>
      <c r="I6699" s="950" t="s">
        <v>1563</v>
      </c>
    </row>
    <row r="6700" spans="8:9" ht="12.5">
      <c r="H6700" s="958">
        <v>17358</v>
      </c>
      <c r="I6700" s="950" t="s">
        <v>1563</v>
      </c>
    </row>
    <row r="6701" spans="8:9" ht="12.5">
      <c r="H6701" s="958">
        <v>17360</v>
      </c>
      <c r="I6701" s="950" t="s">
        <v>1563</v>
      </c>
    </row>
    <row r="6702" spans="8:9" ht="12.5">
      <c r="H6702" s="958">
        <v>17361</v>
      </c>
      <c r="I6702" s="950" t="s">
        <v>1563</v>
      </c>
    </row>
    <row r="6703" spans="8:9" ht="12.5">
      <c r="H6703" s="958">
        <v>17362</v>
      </c>
      <c r="I6703" s="950" t="s">
        <v>1563</v>
      </c>
    </row>
    <row r="6704" spans="8:9" ht="12.5">
      <c r="H6704" s="958">
        <v>17363</v>
      </c>
      <c r="I6704" s="950" t="s">
        <v>1563</v>
      </c>
    </row>
    <row r="6705" spans="8:9" ht="12.5">
      <c r="H6705" s="958">
        <v>17364</v>
      </c>
      <c r="I6705" s="950" t="s">
        <v>1563</v>
      </c>
    </row>
    <row r="6706" spans="8:9" ht="12.5">
      <c r="H6706" s="958">
        <v>17365</v>
      </c>
      <c r="I6706" s="950" t="s">
        <v>1563</v>
      </c>
    </row>
    <row r="6707" spans="8:9" ht="12.5">
      <c r="H6707" s="958">
        <v>17366</v>
      </c>
      <c r="I6707" s="950" t="s">
        <v>1563</v>
      </c>
    </row>
    <row r="6708" spans="8:9" ht="12.5">
      <c r="H6708" s="958">
        <v>17368</v>
      </c>
      <c r="I6708" s="950" t="s">
        <v>1563</v>
      </c>
    </row>
    <row r="6709" spans="8:9" ht="12.5">
      <c r="H6709" s="958">
        <v>17370</v>
      </c>
      <c r="I6709" s="950" t="s">
        <v>1563</v>
      </c>
    </row>
    <row r="6710" spans="8:9" ht="12.5">
      <c r="H6710" s="958">
        <v>17371</v>
      </c>
      <c r="I6710" s="950" t="s">
        <v>1563</v>
      </c>
    </row>
    <row r="6711" spans="8:9" ht="12.5">
      <c r="H6711" s="958">
        <v>17372</v>
      </c>
      <c r="I6711" s="950" t="s">
        <v>1563</v>
      </c>
    </row>
    <row r="6712" spans="8:9" ht="12.5">
      <c r="H6712" s="958">
        <v>17375</v>
      </c>
      <c r="I6712" s="950" t="s">
        <v>1563</v>
      </c>
    </row>
    <row r="6713" spans="8:9" ht="12.5">
      <c r="H6713" s="958">
        <v>17401</v>
      </c>
      <c r="I6713" s="950" t="s">
        <v>1563</v>
      </c>
    </row>
    <row r="6714" spans="8:9" ht="12.5">
      <c r="H6714" s="958">
        <v>17402</v>
      </c>
      <c r="I6714" s="950" t="s">
        <v>1563</v>
      </c>
    </row>
    <row r="6715" spans="8:9" ht="12.5">
      <c r="H6715" s="958">
        <v>17403</v>
      </c>
      <c r="I6715" s="950" t="s">
        <v>1563</v>
      </c>
    </row>
    <row r="6716" spans="8:9" ht="12.5">
      <c r="H6716" s="958">
        <v>17404</v>
      </c>
      <c r="I6716" s="950" t="s">
        <v>1563</v>
      </c>
    </row>
    <row r="6717" spans="8:9" ht="12.5">
      <c r="H6717" s="958">
        <v>17405</v>
      </c>
      <c r="I6717" s="950" t="s">
        <v>1563</v>
      </c>
    </row>
    <row r="6718" spans="8:9" ht="12.5">
      <c r="H6718" s="958">
        <v>17406</v>
      </c>
      <c r="I6718" s="950" t="s">
        <v>1563</v>
      </c>
    </row>
    <row r="6719" spans="8:9" ht="12.5">
      <c r="H6719" s="958">
        <v>17407</v>
      </c>
      <c r="I6719" s="950" t="s">
        <v>1563</v>
      </c>
    </row>
    <row r="6720" spans="8:9" ht="12.5">
      <c r="H6720" s="958">
        <v>17408</v>
      </c>
      <c r="I6720" s="950" t="s">
        <v>1563</v>
      </c>
    </row>
    <row r="6721" spans="8:9" ht="12.5">
      <c r="H6721" s="958">
        <v>17415</v>
      </c>
      <c r="I6721" s="950" t="s">
        <v>1563</v>
      </c>
    </row>
    <row r="6722" spans="8:9" ht="12.5">
      <c r="H6722" s="958">
        <v>17501</v>
      </c>
      <c r="I6722" s="950" t="s">
        <v>1563</v>
      </c>
    </row>
    <row r="6723" spans="8:9" ht="12.5">
      <c r="H6723" s="958">
        <v>17502</v>
      </c>
      <c r="I6723" s="950" t="s">
        <v>1563</v>
      </c>
    </row>
    <row r="6724" spans="8:9" ht="12.5">
      <c r="H6724" s="958">
        <v>17503</v>
      </c>
      <c r="I6724" s="950" t="s">
        <v>1563</v>
      </c>
    </row>
    <row r="6725" spans="8:9" ht="12.5">
      <c r="H6725" s="958">
        <v>17504</v>
      </c>
      <c r="I6725" s="950" t="s">
        <v>1563</v>
      </c>
    </row>
    <row r="6726" spans="8:9" ht="12.5">
      <c r="H6726" s="958">
        <v>17505</v>
      </c>
      <c r="I6726" s="950" t="s">
        <v>1563</v>
      </c>
    </row>
    <row r="6727" spans="8:9" ht="12.5">
      <c r="H6727" s="958">
        <v>17506</v>
      </c>
      <c r="I6727" s="950" t="s">
        <v>1563</v>
      </c>
    </row>
    <row r="6728" spans="8:9" ht="12.5">
      <c r="H6728" s="958">
        <v>17507</v>
      </c>
      <c r="I6728" s="950" t="s">
        <v>1563</v>
      </c>
    </row>
    <row r="6729" spans="8:9" ht="12.5">
      <c r="H6729" s="958">
        <v>17508</v>
      </c>
      <c r="I6729" s="950" t="s">
        <v>1563</v>
      </c>
    </row>
    <row r="6730" spans="8:9" ht="12.5">
      <c r="H6730" s="958">
        <v>17509</v>
      </c>
      <c r="I6730" s="950" t="s">
        <v>1563</v>
      </c>
    </row>
    <row r="6731" spans="8:9" ht="12.5">
      <c r="H6731" s="958">
        <v>17512</v>
      </c>
      <c r="I6731" s="950" t="s">
        <v>1563</v>
      </c>
    </row>
    <row r="6732" spans="8:9" ht="12.5">
      <c r="H6732" s="958">
        <v>17516</v>
      </c>
      <c r="I6732" s="950" t="s">
        <v>1563</v>
      </c>
    </row>
    <row r="6733" spans="8:9" ht="12.5">
      <c r="H6733" s="958">
        <v>17517</v>
      </c>
      <c r="I6733" s="950" t="s">
        <v>1563</v>
      </c>
    </row>
    <row r="6734" spans="8:9" ht="12.5">
      <c r="H6734" s="958">
        <v>17518</v>
      </c>
      <c r="I6734" s="950" t="s">
        <v>1563</v>
      </c>
    </row>
    <row r="6735" spans="8:9" ht="12.5">
      <c r="H6735" s="958">
        <v>17519</v>
      </c>
      <c r="I6735" s="950" t="s">
        <v>1563</v>
      </c>
    </row>
    <row r="6736" spans="8:9" ht="12.5">
      <c r="H6736" s="958">
        <v>17520</v>
      </c>
      <c r="I6736" s="950" t="s">
        <v>1563</v>
      </c>
    </row>
    <row r="6737" spans="8:9" ht="12.5">
      <c r="H6737" s="958">
        <v>17521</v>
      </c>
      <c r="I6737" s="950" t="s">
        <v>1563</v>
      </c>
    </row>
    <row r="6738" spans="8:9" ht="12.5">
      <c r="H6738" s="958">
        <v>17522</v>
      </c>
      <c r="I6738" s="950" t="s">
        <v>1563</v>
      </c>
    </row>
    <row r="6739" spans="8:9" ht="12.5">
      <c r="H6739" s="958">
        <v>17527</v>
      </c>
      <c r="I6739" s="950" t="s">
        <v>1563</v>
      </c>
    </row>
    <row r="6740" spans="8:9" ht="12.5">
      <c r="H6740" s="958">
        <v>17528</v>
      </c>
      <c r="I6740" s="950" t="s">
        <v>1563</v>
      </c>
    </row>
    <row r="6741" spans="8:9" ht="12.5">
      <c r="H6741" s="958">
        <v>17529</v>
      </c>
      <c r="I6741" s="950" t="s">
        <v>1563</v>
      </c>
    </row>
    <row r="6742" spans="8:9" ht="12.5">
      <c r="H6742" s="958">
        <v>17532</v>
      </c>
      <c r="I6742" s="950" t="s">
        <v>1563</v>
      </c>
    </row>
    <row r="6743" spans="8:9" ht="12.5">
      <c r="H6743" s="958">
        <v>17533</v>
      </c>
      <c r="I6743" s="950" t="s">
        <v>1563</v>
      </c>
    </row>
    <row r="6744" spans="8:9" ht="12.5">
      <c r="H6744" s="958">
        <v>17534</v>
      </c>
      <c r="I6744" s="950" t="s">
        <v>1563</v>
      </c>
    </row>
    <row r="6745" spans="8:9" ht="12.5">
      <c r="H6745" s="958">
        <v>17535</v>
      </c>
      <c r="I6745" s="950" t="s">
        <v>1563</v>
      </c>
    </row>
    <row r="6746" spans="8:9" ht="12.5">
      <c r="H6746" s="958">
        <v>17536</v>
      </c>
      <c r="I6746" s="950" t="s">
        <v>1563</v>
      </c>
    </row>
    <row r="6747" spans="8:9" ht="12.5">
      <c r="H6747" s="958">
        <v>17537</v>
      </c>
      <c r="I6747" s="950" t="s">
        <v>1563</v>
      </c>
    </row>
    <row r="6748" spans="8:9" ht="12.5">
      <c r="H6748" s="958">
        <v>17538</v>
      </c>
      <c r="I6748" s="950" t="s">
        <v>1563</v>
      </c>
    </row>
    <row r="6749" spans="8:9" ht="12.5">
      <c r="H6749" s="958">
        <v>17540</v>
      </c>
      <c r="I6749" s="950" t="s">
        <v>1563</v>
      </c>
    </row>
    <row r="6750" spans="8:9" ht="12.5">
      <c r="H6750" s="958">
        <v>17543</v>
      </c>
      <c r="I6750" s="950" t="s">
        <v>1563</v>
      </c>
    </row>
    <row r="6751" spans="8:9" ht="12.5">
      <c r="H6751" s="958">
        <v>17545</v>
      </c>
      <c r="I6751" s="950" t="s">
        <v>1563</v>
      </c>
    </row>
    <row r="6752" spans="8:9" ht="12.5">
      <c r="H6752" s="958">
        <v>17547</v>
      </c>
      <c r="I6752" s="950" t="s">
        <v>1563</v>
      </c>
    </row>
    <row r="6753" spans="8:9" ht="12.5">
      <c r="H6753" s="958">
        <v>17549</v>
      </c>
      <c r="I6753" s="950" t="s">
        <v>1563</v>
      </c>
    </row>
    <row r="6754" spans="8:9" ht="12.5">
      <c r="H6754" s="958">
        <v>17550</v>
      </c>
      <c r="I6754" s="950" t="s">
        <v>1563</v>
      </c>
    </row>
    <row r="6755" spans="8:9" ht="12.5">
      <c r="H6755" s="958">
        <v>17551</v>
      </c>
      <c r="I6755" s="950" t="s">
        <v>1563</v>
      </c>
    </row>
    <row r="6756" spans="8:9" ht="12.5">
      <c r="H6756" s="958">
        <v>17552</v>
      </c>
      <c r="I6756" s="950" t="s">
        <v>1563</v>
      </c>
    </row>
    <row r="6757" spans="8:9" ht="12.5">
      <c r="H6757" s="958">
        <v>17554</v>
      </c>
      <c r="I6757" s="950" t="s">
        <v>1563</v>
      </c>
    </row>
    <row r="6758" spans="8:9" ht="12.5">
      <c r="H6758" s="958">
        <v>17555</v>
      </c>
      <c r="I6758" s="950" t="s">
        <v>1563</v>
      </c>
    </row>
    <row r="6759" spans="8:9" ht="12.5">
      <c r="H6759" s="958">
        <v>17557</v>
      </c>
      <c r="I6759" s="950" t="s">
        <v>1563</v>
      </c>
    </row>
    <row r="6760" spans="8:9" ht="12.5">
      <c r="H6760" s="958">
        <v>17560</v>
      </c>
      <c r="I6760" s="950" t="s">
        <v>1563</v>
      </c>
    </row>
    <row r="6761" spans="8:9" ht="12.5">
      <c r="H6761" s="958">
        <v>17562</v>
      </c>
      <c r="I6761" s="950" t="s">
        <v>1563</v>
      </c>
    </row>
    <row r="6762" spans="8:9" ht="12.5">
      <c r="H6762" s="958">
        <v>17563</v>
      </c>
      <c r="I6762" s="950" t="s">
        <v>1563</v>
      </c>
    </row>
    <row r="6763" spans="8:9" ht="12.5">
      <c r="H6763" s="958">
        <v>17564</v>
      </c>
      <c r="I6763" s="950" t="s">
        <v>1563</v>
      </c>
    </row>
    <row r="6764" spans="8:9" ht="12.5">
      <c r="H6764" s="958">
        <v>17565</v>
      </c>
      <c r="I6764" s="950" t="s">
        <v>1563</v>
      </c>
    </row>
    <row r="6765" spans="8:9" ht="12.5">
      <c r="H6765" s="958">
        <v>17566</v>
      </c>
      <c r="I6765" s="950" t="s">
        <v>1563</v>
      </c>
    </row>
    <row r="6766" spans="8:9" ht="12.5">
      <c r="H6766" s="958">
        <v>17567</v>
      </c>
      <c r="I6766" s="950" t="s">
        <v>1563</v>
      </c>
    </row>
    <row r="6767" spans="8:9" ht="12.5">
      <c r="H6767" s="958">
        <v>17568</v>
      </c>
      <c r="I6767" s="950" t="s">
        <v>1563</v>
      </c>
    </row>
    <row r="6768" spans="8:9" ht="12.5">
      <c r="H6768" s="958">
        <v>17569</v>
      </c>
      <c r="I6768" s="950" t="s">
        <v>1563</v>
      </c>
    </row>
    <row r="6769" spans="8:9" ht="12.5">
      <c r="H6769" s="958">
        <v>17570</v>
      </c>
      <c r="I6769" s="950" t="s">
        <v>1563</v>
      </c>
    </row>
    <row r="6770" spans="8:9" ht="12.5">
      <c r="H6770" s="958">
        <v>17572</v>
      </c>
      <c r="I6770" s="950" t="s">
        <v>1563</v>
      </c>
    </row>
    <row r="6771" spans="8:9" ht="12.5">
      <c r="H6771" s="958">
        <v>17573</v>
      </c>
      <c r="I6771" s="950" t="s">
        <v>1563</v>
      </c>
    </row>
    <row r="6772" spans="8:9" ht="12.5">
      <c r="H6772" s="958">
        <v>17575</v>
      </c>
      <c r="I6772" s="950" t="s">
        <v>1563</v>
      </c>
    </row>
    <row r="6773" spans="8:9" ht="12.5">
      <c r="H6773" s="958">
        <v>17576</v>
      </c>
      <c r="I6773" s="950" t="s">
        <v>1563</v>
      </c>
    </row>
    <row r="6774" spans="8:9" ht="12.5">
      <c r="H6774" s="958">
        <v>17578</v>
      </c>
      <c r="I6774" s="950" t="s">
        <v>1563</v>
      </c>
    </row>
    <row r="6775" spans="8:9" ht="12.5">
      <c r="H6775" s="958">
        <v>17579</v>
      </c>
      <c r="I6775" s="950" t="s">
        <v>1563</v>
      </c>
    </row>
    <row r="6776" spans="8:9" ht="12.5">
      <c r="H6776" s="958">
        <v>17580</v>
      </c>
      <c r="I6776" s="950" t="s">
        <v>1563</v>
      </c>
    </row>
    <row r="6777" spans="8:9" ht="12.5">
      <c r="H6777" s="958">
        <v>17581</v>
      </c>
      <c r="I6777" s="950" t="s">
        <v>1563</v>
      </c>
    </row>
    <row r="6778" spans="8:9" ht="12.5">
      <c r="H6778" s="958">
        <v>17582</v>
      </c>
      <c r="I6778" s="950" t="s">
        <v>1563</v>
      </c>
    </row>
    <row r="6779" spans="8:9" ht="12.5">
      <c r="H6779" s="958">
        <v>17583</v>
      </c>
      <c r="I6779" s="950" t="s">
        <v>1563</v>
      </c>
    </row>
    <row r="6780" spans="8:9" ht="12.5">
      <c r="H6780" s="958">
        <v>17584</v>
      </c>
      <c r="I6780" s="950" t="s">
        <v>1563</v>
      </c>
    </row>
    <row r="6781" spans="8:9" ht="12.5">
      <c r="H6781" s="958">
        <v>17585</v>
      </c>
      <c r="I6781" s="950" t="s">
        <v>1563</v>
      </c>
    </row>
    <row r="6782" spans="8:9" ht="12.5">
      <c r="H6782" s="958">
        <v>17601</v>
      </c>
      <c r="I6782" s="950" t="s">
        <v>1563</v>
      </c>
    </row>
    <row r="6783" spans="8:9" ht="12.5">
      <c r="H6783" s="958">
        <v>17602</v>
      </c>
      <c r="I6783" s="950" t="s">
        <v>1563</v>
      </c>
    </row>
    <row r="6784" spans="8:9" ht="12.5">
      <c r="H6784" s="958">
        <v>17603</v>
      </c>
      <c r="I6784" s="950" t="s">
        <v>1563</v>
      </c>
    </row>
    <row r="6785" spans="8:9" ht="12.5">
      <c r="H6785" s="958">
        <v>17604</v>
      </c>
      <c r="I6785" s="950" t="s">
        <v>1563</v>
      </c>
    </row>
    <row r="6786" spans="8:9" ht="12.5">
      <c r="H6786" s="958">
        <v>17605</v>
      </c>
      <c r="I6786" s="950" t="s">
        <v>1563</v>
      </c>
    </row>
    <row r="6787" spans="8:9" ht="12.5">
      <c r="H6787" s="958">
        <v>17606</v>
      </c>
      <c r="I6787" s="950" t="s">
        <v>1563</v>
      </c>
    </row>
    <row r="6788" spans="8:9" ht="12.5">
      <c r="H6788" s="958">
        <v>17607</v>
      </c>
      <c r="I6788" s="950" t="s">
        <v>1563</v>
      </c>
    </row>
    <row r="6789" spans="8:9" ht="12.5">
      <c r="H6789" s="958">
        <v>17608</v>
      </c>
      <c r="I6789" s="950" t="s">
        <v>1563</v>
      </c>
    </row>
    <row r="6790" spans="8:9" ht="12.5">
      <c r="H6790" s="958">
        <v>17611</v>
      </c>
      <c r="I6790" s="950" t="s">
        <v>1563</v>
      </c>
    </row>
    <row r="6791" spans="8:9" ht="12.5">
      <c r="H6791" s="958">
        <v>17622</v>
      </c>
      <c r="I6791" s="950" t="s">
        <v>1563</v>
      </c>
    </row>
    <row r="6792" spans="8:9" ht="12.5">
      <c r="H6792" s="958">
        <v>17699</v>
      </c>
      <c r="I6792" s="950" t="s">
        <v>1563</v>
      </c>
    </row>
    <row r="6793" spans="8:9" ht="12.5">
      <c r="H6793" s="958">
        <v>17701</v>
      </c>
      <c r="I6793" s="950" t="s">
        <v>1563</v>
      </c>
    </row>
    <row r="6794" spans="8:9" ht="12.5">
      <c r="H6794" s="958">
        <v>17702</v>
      </c>
      <c r="I6794" s="950" t="s">
        <v>1563</v>
      </c>
    </row>
    <row r="6795" spans="8:9" ht="12.5">
      <c r="H6795" s="958">
        <v>17703</v>
      </c>
      <c r="I6795" s="950" t="s">
        <v>1563</v>
      </c>
    </row>
    <row r="6796" spans="8:9" ht="12.5">
      <c r="H6796" s="958">
        <v>17705</v>
      </c>
      <c r="I6796" s="950" t="s">
        <v>1563</v>
      </c>
    </row>
    <row r="6797" spans="8:9" ht="12.5">
      <c r="H6797" s="958">
        <v>17720</v>
      </c>
      <c r="I6797" s="950" t="s">
        <v>1563</v>
      </c>
    </row>
    <row r="6798" spans="8:9" ht="12.5">
      <c r="H6798" s="958">
        <v>17721</v>
      </c>
      <c r="I6798" s="950" t="s">
        <v>1563</v>
      </c>
    </row>
    <row r="6799" spans="8:9" ht="12.5">
      <c r="H6799" s="958">
        <v>17723</v>
      </c>
      <c r="I6799" s="950" t="s">
        <v>1563</v>
      </c>
    </row>
    <row r="6800" spans="8:9" ht="12.5">
      <c r="H6800" s="958">
        <v>17724</v>
      </c>
      <c r="I6800" s="950" t="s">
        <v>1563</v>
      </c>
    </row>
    <row r="6801" spans="8:9" ht="12.5">
      <c r="H6801" s="958">
        <v>17726</v>
      </c>
      <c r="I6801" s="950" t="s">
        <v>1563</v>
      </c>
    </row>
    <row r="6802" spans="8:9" ht="12.5">
      <c r="H6802" s="958">
        <v>17727</v>
      </c>
      <c r="I6802" s="950" t="s">
        <v>1563</v>
      </c>
    </row>
    <row r="6803" spans="8:9" ht="12.5">
      <c r="H6803" s="958">
        <v>17728</v>
      </c>
      <c r="I6803" s="950" t="s">
        <v>1563</v>
      </c>
    </row>
    <row r="6804" spans="8:9" ht="12.5">
      <c r="H6804" s="958">
        <v>17729</v>
      </c>
      <c r="I6804" s="950" t="s">
        <v>1563</v>
      </c>
    </row>
    <row r="6805" spans="8:9" ht="12.5">
      <c r="H6805" s="958">
        <v>17730</v>
      </c>
      <c r="I6805" s="950" t="s">
        <v>1563</v>
      </c>
    </row>
    <row r="6806" spans="8:9" ht="12.5">
      <c r="H6806" s="958">
        <v>17731</v>
      </c>
      <c r="I6806" s="950" t="s">
        <v>1563</v>
      </c>
    </row>
    <row r="6807" spans="8:9" ht="12.5">
      <c r="H6807" s="958">
        <v>17735</v>
      </c>
      <c r="I6807" s="950" t="s">
        <v>1563</v>
      </c>
    </row>
    <row r="6808" spans="8:9" ht="12.5">
      <c r="H6808" s="958">
        <v>17737</v>
      </c>
      <c r="I6808" s="950" t="s">
        <v>1563</v>
      </c>
    </row>
    <row r="6809" spans="8:9" ht="12.5">
      <c r="H6809" s="958">
        <v>17738</v>
      </c>
      <c r="I6809" s="950" t="s">
        <v>1563</v>
      </c>
    </row>
    <row r="6810" spans="8:9" ht="12.5">
      <c r="H6810" s="958">
        <v>17739</v>
      </c>
      <c r="I6810" s="950" t="s">
        <v>1563</v>
      </c>
    </row>
    <row r="6811" spans="8:9" ht="12.5">
      <c r="H6811" s="958">
        <v>17740</v>
      </c>
      <c r="I6811" s="950" t="s">
        <v>1563</v>
      </c>
    </row>
    <row r="6812" spans="8:9" ht="12.5">
      <c r="H6812" s="958">
        <v>17742</v>
      </c>
      <c r="I6812" s="950" t="s">
        <v>1563</v>
      </c>
    </row>
    <row r="6813" spans="8:9" ht="12.5">
      <c r="H6813" s="958">
        <v>17744</v>
      </c>
      <c r="I6813" s="950" t="s">
        <v>1563</v>
      </c>
    </row>
    <row r="6814" spans="8:9" ht="12.5">
      <c r="H6814" s="958">
        <v>17745</v>
      </c>
      <c r="I6814" s="950" t="s">
        <v>1563</v>
      </c>
    </row>
    <row r="6815" spans="8:9" ht="12.5">
      <c r="H6815" s="958">
        <v>17747</v>
      </c>
      <c r="I6815" s="950" t="s">
        <v>1563</v>
      </c>
    </row>
    <row r="6816" spans="8:9" ht="12.5">
      <c r="H6816" s="958">
        <v>17748</v>
      </c>
      <c r="I6816" s="950" t="s">
        <v>1563</v>
      </c>
    </row>
    <row r="6817" spans="8:9" ht="12.5">
      <c r="H6817" s="958">
        <v>17749</v>
      </c>
      <c r="I6817" s="950" t="s">
        <v>1563</v>
      </c>
    </row>
    <row r="6818" spans="8:9" ht="12.5">
      <c r="H6818" s="958">
        <v>17750</v>
      </c>
      <c r="I6818" s="950" t="s">
        <v>1570</v>
      </c>
    </row>
    <row r="6819" spans="8:9" ht="12.5">
      <c r="H6819" s="958">
        <v>17751</v>
      </c>
      <c r="I6819" s="950" t="s">
        <v>1563</v>
      </c>
    </row>
    <row r="6820" spans="8:9" ht="12.5">
      <c r="H6820" s="958">
        <v>17752</v>
      </c>
      <c r="I6820" s="950" t="s">
        <v>1563</v>
      </c>
    </row>
    <row r="6821" spans="8:9" ht="12.5">
      <c r="H6821" s="958">
        <v>17754</v>
      </c>
      <c r="I6821" s="950" t="s">
        <v>1563</v>
      </c>
    </row>
    <row r="6822" spans="8:9" ht="12.5">
      <c r="H6822" s="958">
        <v>17756</v>
      </c>
      <c r="I6822" s="950" t="s">
        <v>1563</v>
      </c>
    </row>
    <row r="6823" spans="8:9" ht="12.5">
      <c r="H6823" s="958">
        <v>17758</v>
      </c>
      <c r="I6823" s="950" t="s">
        <v>1563</v>
      </c>
    </row>
    <row r="6824" spans="8:9" ht="12.5">
      <c r="H6824" s="958">
        <v>17760</v>
      </c>
      <c r="I6824" s="950" t="s">
        <v>1563</v>
      </c>
    </row>
    <row r="6825" spans="8:9" ht="12.5">
      <c r="H6825" s="958">
        <v>17762</v>
      </c>
      <c r="I6825" s="950" t="s">
        <v>1563</v>
      </c>
    </row>
    <row r="6826" spans="8:9" ht="12.5">
      <c r="H6826" s="958">
        <v>17763</v>
      </c>
      <c r="I6826" s="950" t="s">
        <v>1563</v>
      </c>
    </row>
    <row r="6827" spans="8:9" ht="12.5">
      <c r="H6827" s="958">
        <v>17764</v>
      </c>
      <c r="I6827" s="950" t="s">
        <v>1563</v>
      </c>
    </row>
    <row r="6828" spans="8:9" ht="12.5">
      <c r="H6828" s="958">
        <v>17765</v>
      </c>
      <c r="I6828" s="950" t="s">
        <v>1563</v>
      </c>
    </row>
    <row r="6829" spans="8:9" ht="12.5">
      <c r="H6829" s="958">
        <v>17767</v>
      </c>
      <c r="I6829" s="950" t="s">
        <v>1570</v>
      </c>
    </row>
    <row r="6830" spans="8:9" ht="12.5">
      <c r="H6830" s="958">
        <v>17768</v>
      </c>
      <c r="I6830" s="950" t="s">
        <v>1563</v>
      </c>
    </row>
    <row r="6831" spans="8:9" ht="12.5">
      <c r="H6831" s="958">
        <v>17769</v>
      </c>
      <c r="I6831" s="950" t="s">
        <v>1563</v>
      </c>
    </row>
    <row r="6832" spans="8:9" ht="12.5">
      <c r="H6832" s="958">
        <v>17771</v>
      </c>
      <c r="I6832" s="950" t="s">
        <v>1563</v>
      </c>
    </row>
    <row r="6833" spans="8:9" ht="12.5">
      <c r="H6833" s="958">
        <v>17772</v>
      </c>
      <c r="I6833" s="950" t="s">
        <v>1563</v>
      </c>
    </row>
    <row r="6834" spans="8:9" ht="12.5">
      <c r="H6834" s="958">
        <v>17773</v>
      </c>
      <c r="I6834" s="950" t="s">
        <v>1563</v>
      </c>
    </row>
    <row r="6835" spans="8:9" ht="12.5">
      <c r="H6835" s="958">
        <v>17774</v>
      </c>
      <c r="I6835" s="950" t="s">
        <v>1563</v>
      </c>
    </row>
    <row r="6836" spans="8:9" ht="12.5">
      <c r="H6836" s="958">
        <v>17776</v>
      </c>
      <c r="I6836" s="950" t="s">
        <v>1563</v>
      </c>
    </row>
    <row r="6837" spans="8:9" ht="12.5">
      <c r="H6837" s="958">
        <v>17777</v>
      </c>
      <c r="I6837" s="950" t="s">
        <v>1563</v>
      </c>
    </row>
    <row r="6838" spans="8:9" ht="12.5">
      <c r="H6838" s="958">
        <v>17778</v>
      </c>
      <c r="I6838" s="950" t="s">
        <v>1563</v>
      </c>
    </row>
    <row r="6839" spans="8:9" ht="12.5">
      <c r="H6839" s="958">
        <v>17779</v>
      </c>
      <c r="I6839" s="950" t="s">
        <v>1563</v>
      </c>
    </row>
    <row r="6840" spans="8:9" ht="12.5">
      <c r="H6840" s="958">
        <v>17801</v>
      </c>
      <c r="I6840" s="950" t="s">
        <v>1563</v>
      </c>
    </row>
    <row r="6841" spans="8:9" ht="12.5">
      <c r="H6841" s="958">
        <v>17810</v>
      </c>
      <c r="I6841" s="950" t="s">
        <v>1563</v>
      </c>
    </row>
    <row r="6842" spans="8:9" ht="12.5">
      <c r="H6842" s="958">
        <v>17812</v>
      </c>
      <c r="I6842" s="950" t="s">
        <v>1563</v>
      </c>
    </row>
    <row r="6843" spans="8:9" ht="12.5">
      <c r="H6843" s="958">
        <v>17813</v>
      </c>
      <c r="I6843" s="950" t="s">
        <v>1563</v>
      </c>
    </row>
    <row r="6844" spans="8:9" ht="12.5">
      <c r="H6844" s="958">
        <v>17814</v>
      </c>
      <c r="I6844" s="950" t="s">
        <v>1563</v>
      </c>
    </row>
    <row r="6845" spans="8:9" ht="12.5">
      <c r="H6845" s="958">
        <v>17815</v>
      </c>
      <c r="I6845" s="950" t="s">
        <v>1563</v>
      </c>
    </row>
    <row r="6846" spans="8:9" ht="12.5">
      <c r="H6846" s="958">
        <v>17820</v>
      </c>
      <c r="I6846" s="950" t="s">
        <v>1563</v>
      </c>
    </row>
    <row r="6847" spans="8:9" ht="12.5">
      <c r="H6847" s="958">
        <v>17821</v>
      </c>
      <c r="I6847" s="950" t="s">
        <v>1563</v>
      </c>
    </row>
    <row r="6848" spans="8:9" ht="12.5">
      <c r="H6848" s="958">
        <v>17822</v>
      </c>
      <c r="I6848" s="950" t="s">
        <v>1563</v>
      </c>
    </row>
    <row r="6849" spans="8:9" ht="12.5">
      <c r="H6849" s="958">
        <v>17823</v>
      </c>
      <c r="I6849" s="950" t="s">
        <v>1563</v>
      </c>
    </row>
    <row r="6850" spans="8:9" ht="12.5">
      <c r="H6850" s="958">
        <v>17824</v>
      </c>
      <c r="I6850" s="950" t="s">
        <v>1563</v>
      </c>
    </row>
    <row r="6851" spans="8:9" ht="12.5">
      <c r="H6851" s="958">
        <v>17827</v>
      </c>
      <c r="I6851" s="950" t="s">
        <v>1563</v>
      </c>
    </row>
    <row r="6852" spans="8:9" ht="12.5">
      <c r="H6852" s="958">
        <v>17829</v>
      </c>
      <c r="I6852" s="950" t="s">
        <v>1563</v>
      </c>
    </row>
    <row r="6853" spans="8:9" ht="12.5">
      <c r="H6853" s="958">
        <v>17830</v>
      </c>
      <c r="I6853" s="950" t="s">
        <v>1563</v>
      </c>
    </row>
    <row r="6854" spans="8:9" ht="12.5">
      <c r="H6854" s="958">
        <v>17831</v>
      </c>
      <c r="I6854" s="950" t="s">
        <v>1563</v>
      </c>
    </row>
    <row r="6855" spans="8:9" ht="12.5">
      <c r="H6855" s="958">
        <v>17832</v>
      </c>
      <c r="I6855" s="950" t="s">
        <v>1563</v>
      </c>
    </row>
    <row r="6856" spans="8:9" ht="12.5">
      <c r="H6856" s="958">
        <v>17833</v>
      </c>
      <c r="I6856" s="950" t="s">
        <v>1563</v>
      </c>
    </row>
    <row r="6857" spans="8:9" ht="12.5">
      <c r="H6857" s="958">
        <v>17834</v>
      </c>
      <c r="I6857" s="950" t="s">
        <v>1563</v>
      </c>
    </row>
    <row r="6858" spans="8:9" ht="12.5">
      <c r="H6858" s="958">
        <v>17835</v>
      </c>
      <c r="I6858" s="950" t="s">
        <v>1563</v>
      </c>
    </row>
    <row r="6859" spans="8:9" ht="12.5">
      <c r="H6859" s="958">
        <v>17836</v>
      </c>
      <c r="I6859" s="950" t="s">
        <v>1563</v>
      </c>
    </row>
    <row r="6860" spans="8:9" ht="12.5">
      <c r="H6860" s="958">
        <v>17837</v>
      </c>
      <c r="I6860" s="950" t="s">
        <v>1563</v>
      </c>
    </row>
    <row r="6861" spans="8:9" ht="12.5">
      <c r="H6861" s="958">
        <v>17839</v>
      </c>
      <c r="I6861" s="950" t="s">
        <v>1563</v>
      </c>
    </row>
    <row r="6862" spans="8:9" ht="12.5">
      <c r="H6862" s="958">
        <v>17840</v>
      </c>
      <c r="I6862" s="950" t="s">
        <v>1563</v>
      </c>
    </row>
    <row r="6863" spans="8:9" ht="12.5">
      <c r="H6863" s="958">
        <v>17841</v>
      </c>
      <c r="I6863" s="950" t="s">
        <v>1563</v>
      </c>
    </row>
    <row r="6864" spans="8:9" ht="12.5">
      <c r="H6864" s="958">
        <v>17842</v>
      </c>
      <c r="I6864" s="950" t="s">
        <v>1563</v>
      </c>
    </row>
    <row r="6865" spans="8:9" ht="12.5">
      <c r="H6865" s="958">
        <v>17843</v>
      </c>
      <c r="I6865" s="950" t="s">
        <v>1563</v>
      </c>
    </row>
    <row r="6866" spans="8:9" ht="12.5">
      <c r="H6866" s="958">
        <v>17844</v>
      </c>
      <c r="I6866" s="950" t="s">
        <v>1563</v>
      </c>
    </row>
    <row r="6867" spans="8:9" ht="12.5">
      <c r="H6867" s="958">
        <v>17845</v>
      </c>
      <c r="I6867" s="950" t="s">
        <v>1563</v>
      </c>
    </row>
    <row r="6868" spans="8:9" ht="12.5">
      <c r="H6868" s="958">
        <v>17846</v>
      </c>
      <c r="I6868" s="950" t="s">
        <v>1563</v>
      </c>
    </row>
    <row r="6869" spans="8:9" ht="12.5">
      <c r="H6869" s="958">
        <v>17847</v>
      </c>
      <c r="I6869" s="950" t="s">
        <v>1563</v>
      </c>
    </row>
    <row r="6870" spans="8:9" ht="12.5">
      <c r="H6870" s="958">
        <v>17850</v>
      </c>
      <c r="I6870" s="950" t="s">
        <v>1563</v>
      </c>
    </row>
    <row r="6871" spans="8:9" ht="12.5">
      <c r="H6871" s="958">
        <v>17851</v>
      </c>
      <c r="I6871" s="950" t="s">
        <v>1563</v>
      </c>
    </row>
    <row r="6872" spans="8:9" ht="12.5">
      <c r="H6872" s="958">
        <v>17853</v>
      </c>
      <c r="I6872" s="950" t="s">
        <v>1563</v>
      </c>
    </row>
    <row r="6873" spans="8:9" ht="12.5">
      <c r="H6873" s="958">
        <v>17855</v>
      </c>
      <c r="I6873" s="950" t="s">
        <v>1563</v>
      </c>
    </row>
    <row r="6874" spans="8:9" ht="12.5">
      <c r="H6874" s="958">
        <v>17856</v>
      </c>
      <c r="I6874" s="950" t="s">
        <v>1563</v>
      </c>
    </row>
    <row r="6875" spans="8:9" ht="12.5">
      <c r="H6875" s="958">
        <v>17857</v>
      </c>
      <c r="I6875" s="950" t="s">
        <v>1563</v>
      </c>
    </row>
    <row r="6876" spans="8:9" ht="12.5">
      <c r="H6876" s="958">
        <v>17858</v>
      </c>
      <c r="I6876" s="950" t="s">
        <v>1563</v>
      </c>
    </row>
    <row r="6877" spans="8:9" ht="12.5">
      <c r="H6877" s="958">
        <v>17859</v>
      </c>
      <c r="I6877" s="950" t="s">
        <v>1563</v>
      </c>
    </row>
    <row r="6878" spans="8:9" ht="12.5">
      <c r="H6878" s="958">
        <v>17860</v>
      </c>
      <c r="I6878" s="950" t="s">
        <v>1563</v>
      </c>
    </row>
    <row r="6879" spans="8:9" ht="12.5">
      <c r="H6879" s="958">
        <v>17861</v>
      </c>
      <c r="I6879" s="950" t="s">
        <v>1563</v>
      </c>
    </row>
    <row r="6880" spans="8:9" ht="12.5">
      <c r="H6880" s="958">
        <v>17862</v>
      </c>
      <c r="I6880" s="950" t="s">
        <v>1563</v>
      </c>
    </row>
    <row r="6881" spans="8:9" ht="12.5">
      <c r="H6881" s="958">
        <v>17864</v>
      </c>
      <c r="I6881" s="950" t="s">
        <v>1563</v>
      </c>
    </row>
    <row r="6882" spans="8:9" ht="12.5">
      <c r="H6882" s="958">
        <v>17865</v>
      </c>
      <c r="I6882" s="950" t="s">
        <v>1563</v>
      </c>
    </row>
    <row r="6883" spans="8:9" ht="12.5">
      <c r="H6883" s="958">
        <v>17866</v>
      </c>
      <c r="I6883" s="950" t="s">
        <v>1563</v>
      </c>
    </row>
    <row r="6884" spans="8:9" ht="12.5">
      <c r="H6884" s="958">
        <v>17867</v>
      </c>
      <c r="I6884" s="950" t="s">
        <v>1563</v>
      </c>
    </row>
    <row r="6885" spans="8:9" ht="12.5">
      <c r="H6885" s="958">
        <v>17868</v>
      </c>
      <c r="I6885" s="950" t="s">
        <v>1563</v>
      </c>
    </row>
    <row r="6886" spans="8:9" ht="12.5">
      <c r="H6886" s="958">
        <v>17870</v>
      </c>
      <c r="I6886" s="950" t="s">
        <v>1563</v>
      </c>
    </row>
    <row r="6887" spans="8:9" ht="12.5">
      <c r="H6887" s="958">
        <v>17872</v>
      </c>
      <c r="I6887" s="950" t="s">
        <v>1563</v>
      </c>
    </row>
    <row r="6888" spans="8:9" ht="12.5">
      <c r="H6888" s="958">
        <v>17876</v>
      </c>
      <c r="I6888" s="950" t="s">
        <v>1563</v>
      </c>
    </row>
    <row r="6889" spans="8:9" ht="12.5">
      <c r="H6889" s="958">
        <v>17877</v>
      </c>
      <c r="I6889" s="950" t="s">
        <v>1563</v>
      </c>
    </row>
    <row r="6890" spans="8:9" ht="12.5">
      <c r="H6890" s="958">
        <v>17878</v>
      </c>
      <c r="I6890" s="950" t="s">
        <v>1563</v>
      </c>
    </row>
    <row r="6891" spans="8:9" ht="12.5">
      <c r="H6891" s="958">
        <v>17880</v>
      </c>
      <c r="I6891" s="950" t="s">
        <v>1563</v>
      </c>
    </row>
    <row r="6892" spans="8:9" ht="12.5">
      <c r="H6892" s="958">
        <v>17881</v>
      </c>
      <c r="I6892" s="950" t="s">
        <v>1563</v>
      </c>
    </row>
    <row r="6893" spans="8:9" ht="12.5">
      <c r="H6893" s="958">
        <v>17882</v>
      </c>
      <c r="I6893" s="950" t="s">
        <v>1563</v>
      </c>
    </row>
    <row r="6894" spans="8:9" ht="12.5">
      <c r="H6894" s="958">
        <v>17883</v>
      </c>
      <c r="I6894" s="950" t="s">
        <v>1563</v>
      </c>
    </row>
    <row r="6895" spans="8:9" ht="12.5">
      <c r="H6895" s="958">
        <v>17884</v>
      </c>
      <c r="I6895" s="950" t="s">
        <v>1563</v>
      </c>
    </row>
    <row r="6896" spans="8:9" ht="12.5">
      <c r="H6896" s="958">
        <v>17885</v>
      </c>
      <c r="I6896" s="950" t="s">
        <v>1563</v>
      </c>
    </row>
    <row r="6897" spans="8:9" ht="12.5">
      <c r="H6897" s="958">
        <v>17886</v>
      </c>
      <c r="I6897" s="950" t="s">
        <v>1563</v>
      </c>
    </row>
    <row r="6898" spans="8:9" ht="12.5">
      <c r="H6898" s="958">
        <v>17887</v>
      </c>
      <c r="I6898" s="950" t="s">
        <v>1563</v>
      </c>
    </row>
    <row r="6899" spans="8:9" ht="12.5">
      <c r="H6899" s="958">
        <v>17888</v>
      </c>
      <c r="I6899" s="950" t="s">
        <v>1563</v>
      </c>
    </row>
    <row r="6900" spans="8:9" ht="12.5">
      <c r="H6900" s="958">
        <v>17889</v>
      </c>
      <c r="I6900" s="950" t="s">
        <v>1563</v>
      </c>
    </row>
    <row r="6901" spans="8:9" ht="12.5">
      <c r="H6901" s="958">
        <v>17901</v>
      </c>
      <c r="I6901" s="950" t="s">
        <v>1563</v>
      </c>
    </row>
    <row r="6902" spans="8:9" ht="12.5">
      <c r="H6902" s="958">
        <v>17920</v>
      </c>
      <c r="I6902" s="950" t="s">
        <v>1563</v>
      </c>
    </row>
    <row r="6903" spans="8:9" ht="12.5">
      <c r="H6903" s="958">
        <v>17921</v>
      </c>
      <c r="I6903" s="950" t="s">
        <v>1563</v>
      </c>
    </row>
    <row r="6904" spans="8:9" ht="12.5">
      <c r="H6904" s="958">
        <v>17922</v>
      </c>
      <c r="I6904" s="950" t="s">
        <v>1563</v>
      </c>
    </row>
    <row r="6905" spans="8:9" ht="12.5">
      <c r="H6905" s="958">
        <v>17923</v>
      </c>
      <c r="I6905" s="950" t="s">
        <v>1563</v>
      </c>
    </row>
    <row r="6906" spans="8:9" ht="12.5">
      <c r="H6906" s="958">
        <v>17925</v>
      </c>
      <c r="I6906" s="950" t="s">
        <v>1563</v>
      </c>
    </row>
    <row r="6907" spans="8:9" ht="12.5">
      <c r="H6907" s="958">
        <v>17929</v>
      </c>
      <c r="I6907" s="950" t="s">
        <v>1563</v>
      </c>
    </row>
    <row r="6908" spans="8:9" ht="12.5">
      <c r="H6908" s="958">
        <v>17930</v>
      </c>
      <c r="I6908" s="950" t="s">
        <v>1563</v>
      </c>
    </row>
    <row r="6909" spans="8:9" ht="12.5">
      <c r="H6909" s="958">
        <v>17931</v>
      </c>
      <c r="I6909" s="950" t="s">
        <v>1563</v>
      </c>
    </row>
    <row r="6910" spans="8:9" ht="12.5">
      <c r="H6910" s="958">
        <v>17932</v>
      </c>
      <c r="I6910" s="950" t="s">
        <v>1563</v>
      </c>
    </row>
    <row r="6911" spans="8:9" ht="12.5">
      <c r="H6911" s="958">
        <v>17933</v>
      </c>
      <c r="I6911" s="950" t="s">
        <v>1563</v>
      </c>
    </row>
    <row r="6912" spans="8:9" ht="12.5">
      <c r="H6912" s="958">
        <v>17934</v>
      </c>
      <c r="I6912" s="950" t="s">
        <v>1563</v>
      </c>
    </row>
    <row r="6913" spans="8:9" ht="12.5">
      <c r="H6913" s="958">
        <v>17935</v>
      </c>
      <c r="I6913" s="950" t="s">
        <v>1563</v>
      </c>
    </row>
    <row r="6914" spans="8:9" ht="12.5">
      <c r="H6914" s="958">
        <v>17936</v>
      </c>
      <c r="I6914" s="950" t="s">
        <v>1563</v>
      </c>
    </row>
    <row r="6915" spans="8:9" ht="12.5">
      <c r="H6915" s="958">
        <v>17938</v>
      </c>
      <c r="I6915" s="950" t="s">
        <v>1563</v>
      </c>
    </row>
    <row r="6916" spans="8:9" ht="12.5">
      <c r="H6916" s="958">
        <v>17941</v>
      </c>
      <c r="I6916" s="950" t="s">
        <v>1563</v>
      </c>
    </row>
    <row r="6917" spans="8:9" ht="12.5">
      <c r="H6917" s="958">
        <v>17942</v>
      </c>
      <c r="I6917" s="950" t="s">
        <v>1563</v>
      </c>
    </row>
    <row r="6918" spans="8:9" ht="12.5">
      <c r="H6918" s="958">
        <v>17943</v>
      </c>
      <c r="I6918" s="950" t="s">
        <v>1563</v>
      </c>
    </row>
    <row r="6919" spans="8:9" ht="12.5">
      <c r="H6919" s="958">
        <v>17944</v>
      </c>
      <c r="I6919" s="950" t="s">
        <v>1563</v>
      </c>
    </row>
    <row r="6920" spans="8:9" ht="12.5">
      <c r="H6920" s="958">
        <v>17945</v>
      </c>
      <c r="I6920" s="950" t="s">
        <v>1563</v>
      </c>
    </row>
    <row r="6921" spans="8:9" ht="12.5">
      <c r="H6921" s="958">
        <v>17946</v>
      </c>
      <c r="I6921" s="950" t="s">
        <v>1563</v>
      </c>
    </row>
    <row r="6922" spans="8:9" ht="12.5">
      <c r="H6922" s="958">
        <v>17948</v>
      </c>
      <c r="I6922" s="950" t="s">
        <v>1563</v>
      </c>
    </row>
    <row r="6923" spans="8:9" ht="12.5">
      <c r="H6923" s="958">
        <v>17949</v>
      </c>
      <c r="I6923" s="950" t="s">
        <v>1563</v>
      </c>
    </row>
    <row r="6924" spans="8:9" ht="12.5">
      <c r="H6924" s="958">
        <v>17951</v>
      </c>
      <c r="I6924" s="950" t="s">
        <v>1563</v>
      </c>
    </row>
    <row r="6925" spans="8:9" ht="12.5">
      <c r="H6925" s="958">
        <v>17952</v>
      </c>
      <c r="I6925" s="950" t="s">
        <v>1563</v>
      </c>
    </row>
    <row r="6926" spans="8:9" ht="12.5">
      <c r="H6926" s="958">
        <v>17953</v>
      </c>
      <c r="I6926" s="950" t="s">
        <v>1563</v>
      </c>
    </row>
    <row r="6927" spans="8:9" ht="12.5">
      <c r="H6927" s="958">
        <v>17954</v>
      </c>
      <c r="I6927" s="950" t="s">
        <v>1563</v>
      </c>
    </row>
    <row r="6928" spans="8:9" ht="12.5">
      <c r="H6928" s="958">
        <v>17957</v>
      </c>
      <c r="I6928" s="950" t="s">
        <v>1563</v>
      </c>
    </row>
    <row r="6929" spans="8:9" ht="12.5">
      <c r="H6929" s="958">
        <v>17959</v>
      </c>
      <c r="I6929" s="950" t="s">
        <v>1563</v>
      </c>
    </row>
    <row r="6930" spans="8:9" ht="12.5">
      <c r="H6930" s="958">
        <v>17960</v>
      </c>
      <c r="I6930" s="950" t="s">
        <v>1563</v>
      </c>
    </row>
    <row r="6931" spans="8:9" ht="12.5">
      <c r="H6931" s="958">
        <v>17961</v>
      </c>
      <c r="I6931" s="950" t="s">
        <v>1563</v>
      </c>
    </row>
    <row r="6932" spans="8:9" ht="12.5">
      <c r="H6932" s="958">
        <v>17963</v>
      </c>
      <c r="I6932" s="950" t="s">
        <v>1563</v>
      </c>
    </row>
    <row r="6933" spans="8:9" ht="12.5">
      <c r="H6933" s="958">
        <v>17964</v>
      </c>
      <c r="I6933" s="950" t="s">
        <v>1563</v>
      </c>
    </row>
    <row r="6934" spans="8:9" ht="12.5">
      <c r="H6934" s="958">
        <v>17965</v>
      </c>
      <c r="I6934" s="950" t="s">
        <v>1563</v>
      </c>
    </row>
    <row r="6935" spans="8:9" ht="12.5">
      <c r="H6935" s="958">
        <v>17966</v>
      </c>
      <c r="I6935" s="950" t="s">
        <v>1563</v>
      </c>
    </row>
    <row r="6936" spans="8:9" ht="12.5">
      <c r="H6936" s="958">
        <v>17967</v>
      </c>
      <c r="I6936" s="950" t="s">
        <v>1563</v>
      </c>
    </row>
    <row r="6937" spans="8:9" ht="12.5">
      <c r="H6937" s="958">
        <v>17968</v>
      </c>
      <c r="I6937" s="950" t="s">
        <v>1563</v>
      </c>
    </row>
    <row r="6938" spans="8:9" ht="12.5">
      <c r="H6938" s="958">
        <v>17970</v>
      </c>
      <c r="I6938" s="950" t="s">
        <v>1563</v>
      </c>
    </row>
    <row r="6939" spans="8:9" ht="12.5">
      <c r="H6939" s="958">
        <v>17972</v>
      </c>
      <c r="I6939" s="950" t="s">
        <v>1563</v>
      </c>
    </row>
    <row r="6940" spans="8:9" ht="12.5">
      <c r="H6940" s="958">
        <v>17974</v>
      </c>
      <c r="I6940" s="950" t="s">
        <v>1563</v>
      </c>
    </row>
    <row r="6941" spans="8:9" ht="12.5">
      <c r="H6941" s="958">
        <v>17976</v>
      </c>
      <c r="I6941" s="950" t="s">
        <v>1563</v>
      </c>
    </row>
    <row r="6942" spans="8:9" ht="12.5">
      <c r="H6942" s="958">
        <v>17978</v>
      </c>
      <c r="I6942" s="950" t="s">
        <v>1563</v>
      </c>
    </row>
    <row r="6943" spans="8:9" ht="12.5">
      <c r="H6943" s="958">
        <v>17979</v>
      </c>
      <c r="I6943" s="950" t="s">
        <v>1563</v>
      </c>
    </row>
    <row r="6944" spans="8:9" ht="12.5">
      <c r="H6944" s="958">
        <v>17980</v>
      </c>
      <c r="I6944" s="950" t="s">
        <v>1563</v>
      </c>
    </row>
    <row r="6945" spans="8:9" ht="12.5">
      <c r="H6945" s="958">
        <v>17981</v>
      </c>
      <c r="I6945" s="950" t="s">
        <v>1563</v>
      </c>
    </row>
    <row r="6946" spans="8:9" ht="12.5">
      <c r="H6946" s="958">
        <v>17982</v>
      </c>
      <c r="I6946" s="950" t="s">
        <v>1563</v>
      </c>
    </row>
    <row r="6947" spans="8:9" ht="12.5">
      <c r="H6947" s="958">
        <v>17983</v>
      </c>
      <c r="I6947" s="950" t="s">
        <v>1563</v>
      </c>
    </row>
    <row r="6948" spans="8:9" ht="12.5">
      <c r="H6948" s="958">
        <v>17985</v>
      </c>
      <c r="I6948" s="950" t="s">
        <v>1563</v>
      </c>
    </row>
    <row r="6949" spans="8:9" ht="12.5">
      <c r="H6949" s="958">
        <v>18001</v>
      </c>
      <c r="I6949" s="950" t="s">
        <v>1563</v>
      </c>
    </row>
    <row r="6950" spans="8:9" ht="12.5">
      <c r="H6950" s="958">
        <v>18002</v>
      </c>
      <c r="I6950" s="950" t="s">
        <v>1563</v>
      </c>
    </row>
    <row r="6951" spans="8:9" ht="12.5">
      <c r="H6951" s="958">
        <v>18003</v>
      </c>
      <c r="I6951" s="950" t="s">
        <v>1563</v>
      </c>
    </row>
    <row r="6952" spans="8:9" ht="12.5">
      <c r="H6952" s="958">
        <v>18010</v>
      </c>
      <c r="I6952" s="950" t="s">
        <v>1563</v>
      </c>
    </row>
    <row r="6953" spans="8:9" ht="12.5">
      <c r="H6953" s="958">
        <v>18011</v>
      </c>
      <c r="I6953" s="950" t="s">
        <v>1563</v>
      </c>
    </row>
    <row r="6954" spans="8:9" ht="12.5">
      <c r="H6954" s="958">
        <v>18012</v>
      </c>
      <c r="I6954" s="950" t="s">
        <v>1563</v>
      </c>
    </row>
    <row r="6955" spans="8:9" ht="12.5">
      <c r="H6955" s="958">
        <v>18013</v>
      </c>
      <c r="I6955" s="950" t="s">
        <v>1563</v>
      </c>
    </row>
    <row r="6956" spans="8:9" ht="12.5">
      <c r="H6956" s="958">
        <v>18014</v>
      </c>
      <c r="I6956" s="950" t="s">
        <v>1563</v>
      </c>
    </row>
    <row r="6957" spans="8:9" ht="12.5">
      <c r="H6957" s="958">
        <v>18015</v>
      </c>
      <c r="I6957" s="950" t="s">
        <v>1563</v>
      </c>
    </row>
    <row r="6958" spans="8:9" ht="12.5">
      <c r="H6958" s="958">
        <v>18016</v>
      </c>
      <c r="I6958" s="950" t="s">
        <v>1563</v>
      </c>
    </row>
    <row r="6959" spans="8:9" ht="12.5">
      <c r="H6959" s="958">
        <v>18017</v>
      </c>
      <c r="I6959" s="950" t="s">
        <v>1563</v>
      </c>
    </row>
    <row r="6960" spans="8:9" ht="12.5">
      <c r="H6960" s="958">
        <v>18018</v>
      </c>
      <c r="I6960" s="950" t="s">
        <v>1563</v>
      </c>
    </row>
    <row r="6961" spans="8:9" ht="12.5">
      <c r="H6961" s="958">
        <v>18020</v>
      </c>
      <c r="I6961" s="950" t="s">
        <v>1563</v>
      </c>
    </row>
    <row r="6962" spans="8:9" ht="12.5">
      <c r="H6962" s="958">
        <v>18025</v>
      </c>
      <c r="I6962" s="950" t="s">
        <v>1563</v>
      </c>
    </row>
    <row r="6963" spans="8:9" ht="12.5">
      <c r="H6963" s="958">
        <v>18030</v>
      </c>
      <c r="I6963" s="950" t="s">
        <v>1563</v>
      </c>
    </row>
    <row r="6964" spans="8:9" ht="12.5">
      <c r="H6964" s="958">
        <v>18031</v>
      </c>
      <c r="I6964" s="950" t="s">
        <v>1563</v>
      </c>
    </row>
    <row r="6965" spans="8:9" ht="12.5">
      <c r="H6965" s="958">
        <v>18032</v>
      </c>
      <c r="I6965" s="950" t="s">
        <v>1563</v>
      </c>
    </row>
    <row r="6966" spans="8:9" ht="12.5">
      <c r="H6966" s="958">
        <v>18034</v>
      </c>
      <c r="I6966" s="950" t="s">
        <v>1563</v>
      </c>
    </row>
    <row r="6967" spans="8:9" ht="12.5">
      <c r="H6967" s="958">
        <v>18035</v>
      </c>
      <c r="I6967" s="950" t="s">
        <v>1563</v>
      </c>
    </row>
    <row r="6968" spans="8:9" ht="12.5">
      <c r="H6968" s="958">
        <v>18036</v>
      </c>
      <c r="I6968" s="950" t="s">
        <v>1563</v>
      </c>
    </row>
    <row r="6969" spans="8:9" ht="12.5">
      <c r="H6969" s="958">
        <v>18037</v>
      </c>
      <c r="I6969" s="950" t="s">
        <v>1563</v>
      </c>
    </row>
    <row r="6970" spans="8:9" ht="12.5">
      <c r="H6970" s="958">
        <v>18038</v>
      </c>
      <c r="I6970" s="950" t="s">
        <v>1563</v>
      </c>
    </row>
    <row r="6971" spans="8:9" ht="12.5">
      <c r="H6971" s="958">
        <v>18039</v>
      </c>
      <c r="I6971" s="950" t="s">
        <v>1563</v>
      </c>
    </row>
    <row r="6972" spans="8:9" ht="12.5">
      <c r="H6972" s="958">
        <v>18040</v>
      </c>
      <c r="I6972" s="950" t="s">
        <v>1563</v>
      </c>
    </row>
    <row r="6973" spans="8:9" ht="12.5">
      <c r="H6973" s="958">
        <v>18041</v>
      </c>
      <c r="I6973" s="950" t="s">
        <v>1563</v>
      </c>
    </row>
    <row r="6974" spans="8:9" ht="12.5">
      <c r="H6974" s="958">
        <v>18042</v>
      </c>
      <c r="I6974" s="950" t="s">
        <v>1563</v>
      </c>
    </row>
    <row r="6975" spans="8:9" ht="12.5">
      <c r="H6975" s="958">
        <v>18043</v>
      </c>
      <c r="I6975" s="950" t="s">
        <v>1563</v>
      </c>
    </row>
    <row r="6976" spans="8:9" ht="12.5">
      <c r="H6976" s="958">
        <v>18044</v>
      </c>
      <c r="I6976" s="950" t="s">
        <v>1563</v>
      </c>
    </row>
    <row r="6977" spans="8:9" ht="12.5">
      <c r="H6977" s="958">
        <v>18045</v>
      </c>
      <c r="I6977" s="950" t="s">
        <v>1563</v>
      </c>
    </row>
    <row r="6978" spans="8:9" ht="12.5">
      <c r="H6978" s="958">
        <v>18046</v>
      </c>
      <c r="I6978" s="950" t="s">
        <v>1563</v>
      </c>
    </row>
    <row r="6979" spans="8:9" ht="12.5">
      <c r="H6979" s="958">
        <v>18049</v>
      </c>
      <c r="I6979" s="950" t="s">
        <v>1563</v>
      </c>
    </row>
    <row r="6980" spans="8:9" ht="12.5">
      <c r="H6980" s="958">
        <v>18050</v>
      </c>
      <c r="I6980" s="950" t="s">
        <v>1563</v>
      </c>
    </row>
    <row r="6981" spans="8:9" ht="12.5">
      <c r="H6981" s="958">
        <v>18051</v>
      </c>
      <c r="I6981" s="950" t="s">
        <v>1563</v>
      </c>
    </row>
    <row r="6982" spans="8:9" ht="12.5">
      <c r="H6982" s="958">
        <v>18052</v>
      </c>
      <c r="I6982" s="950" t="s">
        <v>1563</v>
      </c>
    </row>
    <row r="6983" spans="8:9" ht="12.5">
      <c r="H6983" s="958">
        <v>18053</v>
      </c>
      <c r="I6983" s="950" t="s">
        <v>1563</v>
      </c>
    </row>
    <row r="6984" spans="8:9" ht="12.5">
      <c r="H6984" s="958">
        <v>18054</v>
      </c>
      <c r="I6984" s="950" t="s">
        <v>1563</v>
      </c>
    </row>
    <row r="6985" spans="8:9" ht="12.5">
      <c r="H6985" s="958">
        <v>18055</v>
      </c>
      <c r="I6985" s="950" t="s">
        <v>1563</v>
      </c>
    </row>
    <row r="6986" spans="8:9" ht="12.5">
      <c r="H6986" s="958">
        <v>18056</v>
      </c>
      <c r="I6986" s="950" t="s">
        <v>1563</v>
      </c>
    </row>
    <row r="6987" spans="8:9" ht="12.5">
      <c r="H6987" s="958">
        <v>18058</v>
      </c>
      <c r="I6987" s="950" t="s">
        <v>1563</v>
      </c>
    </row>
    <row r="6988" spans="8:9" ht="12.5">
      <c r="H6988" s="958">
        <v>18059</v>
      </c>
      <c r="I6988" s="950" t="s">
        <v>1563</v>
      </c>
    </row>
    <row r="6989" spans="8:9" ht="12.5">
      <c r="H6989" s="958">
        <v>18060</v>
      </c>
      <c r="I6989" s="950" t="s">
        <v>1563</v>
      </c>
    </row>
    <row r="6990" spans="8:9" ht="12.5">
      <c r="H6990" s="958">
        <v>18062</v>
      </c>
      <c r="I6990" s="950" t="s">
        <v>1563</v>
      </c>
    </row>
    <row r="6991" spans="8:9" ht="12.5">
      <c r="H6991" s="958">
        <v>18063</v>
      </c>
      <c r="I6991" s="950" t="s">
        <v>1563</v>
      </c>
    </row>
    <row r="6992" spans="8:9" ht="12.5">
      <c r="H6992" s="958">
        <v>18064</v>
      </c>
      <c r="I6992" s="950" t="s">
        <v>1563</v>
      </c>
    </row>
    <row r="6993" spans="8:9" ht="12.5">
      <c r="H6993" s="958">
        <v>18065</v>
      </c>
      <c r="I6993" s="950" t="s">
        <v>1563</v>
      </c>
    </row>
    <row r="6994" spans="8:9" ht="12.5">
      <c r="H6994" s="958">
        <v>18066</v>
      </c>
      <c r="I6994" s="950" t="s">
        <v>1563</v>
      </c>
    </row>
    <row r="6995" spans="8:9" ht="12.5">
      <c r="H6995" s="958">
        <v>18067</v>
      </c>
      <c r="I6995" s="950" t="s">
        <v>1563</v>
      </c>
    </row>
    <row r="6996" spans="8:9" ht="12.5">
      <c r="H6996" s="958">
        <v>18068</v>
      </c>
      <c r="I6996" s="950" t="s">
        <v>1563</v>
      </c>
    </row>
    <row r="6997" spans="8:9" ht="12.5">
      <c r="H6997" s="958">
        <v>18069</v>
      </c>
      <c r="I6997" s="950" t="s">
        <v>1563</v>
      </c>
    </row>
    <row r="6998" spans="8:9" ht="12.5">
      <c r="H6998" s="958">
        <v>18070</v>
      </c>
      <c r="I6998" s="950" t="s">
        <v>1563</v>
      </c>
    </row>
    <row r="6999" spans="8:9" ht="12.5">
      <c r="H6999" s="958">
        <v>18071</v>
      </c>
      <c r="I6999" s="950" t="s">
        <v>1563</v>
      </c>
    </row>
    <row r="7000" spans="8:9" ht="12.5">
      <c r="H7000" s="958">
        <v>18072</v>
      </c>
      <c r="I7000" s="950" t="s">
        <v>1563</v>
      </c>
    </row>
    <row r="7001" spans="8:9" ht="12.5">
      <c r="H7001" s="958">
        <v>18073</v>
      </c>
      <c r="I7001" s="950" t="s">
        <v>1563</v>
      </c>
    </row>
    <row r="7002" spans="8:9" ht="12.5">
      <c r="H7002" s="958">
        <v>18074</v>
      </c>
      <c r="I7002" s="950" t="s">
        <v>1563</v>
      </c>
    </row>
    <row r="7003" spans="8:9" ht="12.5">
      <c r="H7003" s="958">
        <v>18076</v>
      </c>
      <c r="I7003" s="950" t="s">
        <v>1563</v>
      </c>
    </row>
    <row r="7004" spans="8:9" ht="12.5">
      <c r="H7004" s="958">
        <v>18077</v>
      </c>
      <c r="I7004" s="950" t="s">
        <v>1563</v>
      </c>
    </row>
    <row r="7005" spans="8:9" ht="12.5">
      <c r="H7005" s="958">
        <v>18078</v>
      </c>
      <c r="I7005" s="950" t="s">
        <v>1563</v>
      </c>
    </row>
    <row r="7006" spans="8:9" ht="12.5">
      <c r="H7006" s="958">
        <v>18079</v>
      </c>
      <c r="I7006" s="950" t="s">
        <v>1563</v>
      </c>
    </row>
    <row r="7007" spans="8:9" ht="12.5">
      <c r="H7007" s="958">
        <v>18080</v>
      </c>
      <c r="I7007" s="950" t="s">
        <v>1563</v>
      </c>
    </row>
    <row r="7008" spans="8:9" ht="12.5">
      <c r="H7008" s="958">
        <v>18081</v>
      </c>
      <c r="I7008" s="950" t="s">
        <v>1563</v>
      </c>
    </row>
    <row r="7009" spans="8:9" ht="12.5">
      <c r="H7009" s="958">
        <v>18083</v>
      </c>
      <c r="I7009" s="950" t="s">
        <v>1563</v>
      </c>
    </row>
    <row r="7010" spans="8:9" ht="12.5">
      <c r="H7010" s="958">
        <v>18084</v>
      </c>
      <c r="I7010" s="950" t="s">
        <v>1563</v>
      </c>
    </row>
    <row r="7011" spans="8:9" ht="12.5">
      <c r="H7011" s="958">
        <v>18085</v>
      </c>
      <c r="I7011" s="950" t="s">
        <v>1563</v>
      </c>
    </row>
    <row r="7012" spans="8:9" ht="12.5">
      <c r="H7012" s="958">
        <v>18086</v>
      </c>
      <c r="I7012" s="950" t="s">
        <v>1563</v>
      </c>
    </row>
    <row r="7013" spans="8:9" ht="12.5">
      <c r="H7013" s="958">
        <v>18087</v>
      </c>
      <c r="I7013" s="950" t="s">
        <v>1563</v>
      </c>
    </row>
    <row r="7014" spans="8:9" ht="12.5">
      <c r="H7014" s="958">
        <v>18088</v>
      </c>
      <c r="I7014" s="950" t="s">
        <v>1563</v>
      </c>
    </row>
    <row r="7015" spans="8:9" ht="12.5">
      <c r="H7015" s="958">
        <v>18091</v>
      </c>
      <c r="I7015" s="950" t="s">
        <v>1563</v>
      </c>
    </row>
    <row r="7016" spans="8:9" ht="12.5">
      <c r="H7016" s="958">
        <v>18092</v>
      </c>
      <c r="I7016" s="950" t="s">
        <v>1563</v>
      </c>
    </row>
    <row r="7017" spans="8:9" ht="12.5">
      <c r="H7017" s="958">
        <v>18098</v>
      </c>
      <c r="I7017" s="950" t="s">
        <v>1563</v>
      </c>
    </row>
    <row r="7018" spans="8:9" ht="12.5">
      <c r="H7018" s="958">
        <v>18099</v>
      </c>
      <c r="I7018" s="950" t="s">
        <v>1563</v>
      </c>
    </row>
    <row r="7019" spans="8:9" ht="12.5">
      <c r="H7019" s="958">
        <v>18101</v>
      </c>
      <c r="I7019" s="950" t="s">
        <v>1563</v>
      </c>
    </row>
    <row r="7020" spans="8:9" ht="12.5">
      <c r="H7020" s="958">
        <v>18102</v>
      </c>
      <c r="I7020" s="950" t="s">
        <v>1563</v>
      </c>
    </row>
    <row r="7021" spans="8:9" ht="12.5">
      <c r="H7021" s="958">
        <v>18103</v>
      </c>
      <c r="I7021" s="950" t="s">
        <v>1563</v>
      </c>
    </row>
    <row r="7022" spans="8:9" ht="12.5">
      <c r="H7022" s="958">
        <v>18104</v>
      </c>
      <c r="I7022" s="950" t="s">
        <v>1563</v>
      </c>
    </row>
    <row r="7023" spans="8:9" ht="12.5">
      <c r="H7023" s="958">
        <v>18105</v>
      </c>
      <c r="I7023" s="950" t="s">
        <v>1563</v>
      </c>
    </row>
    <row r="7024" spans="8:9" ht="12.5">
      <c r="H7024" s="958">
        <v>18106</v>
      </c>
      <c r="I7024" s="950" t="s">
        <v>1563</v>
      </c>
    </row>
    <row r="7025" spans="8:9" ht="12.5">
      <c r="H7025" s="958">
        <v>18109</v>
      </c>
      <c r="I7025" s="950" t="s">
        <v>1563</v>
      </c>
    </row>
    <row r="7026" spans="8:9" ht="12.5">
      <c r="H7026" s="958">
        <v>18195</v>
      </c>
      <c r="I7026" s="950" t="s">
        <v>1563</v>
      </c>
    </row>
    <row r="7027" spans="8:9" ht="12.5">
      <c r="H7027" s="958">
        <v>18201</v>
      </c>
      <c r="I7027" s="950" t="s">
        <v>1563</v>
      </c>
    </row>
    <row r="7028" spans="8:9" ht="12.5">
      <c r="H7028" s="958">
        <v>18202</v>
      </c>
      <c r="I7028" s="950" t="s">
        <v>1563</v>
      </c>
    </row>
    <row r="7029" spans="8:9" ht="12.5">
      <c r="H7029" s="958">
        <v>18210</v>
      </c>
      <c r="I7029" s="950" t="s">
        <v>1563</v>
      </c>
    </row>
    <row r="7030" spans="8:9" ht="12.5">
      <c r="H7030" s="958">
        <v>18211</v>
      </c>
      <c r="I7030" s="950" t="s">
        <v>1563</v>
      </c>
    </row>
    <row r="7031" spans="8:9" ht="12.5">
      <c r="H7031" s="958">
        <v>18212</v>
      </c>
      <c r="I7031" s="950" t="s">
        <v>1563</v>
      </c>
    </row>
    <row r="7032" spans="8:9" ht="12.5">
      <c r="H7032" s="958">
        <v>18214</v>
      </c>
      <c r="I7032" s="950" t="s">
        <v>1563</v>
      </c>
    </row>
    <row r="7033" spans="8:9" ht="12.5">
      <c r="H7033" s="958">
        <v>18216</v>
      </c>
      <c r="I7033" s="950" t="s">
        <v>1563</v>
      </c>
    </row>
    <row r="7034" spans="8:9" ht="12.5">
      <c r="H7034" s="958">
        <v>18218</v>
      </c>
      <c r="I7034" s="950" t="s">
        <v>1563</v>
      </c>
    </row>
    <row r="7035" spans="8:9" ht="12.5">
      <c r="H7035" s="958">
        <v>18219</v>
      </c>
      <c r="I7035" s="950" t="s">
        <v>1563</v>
      </c>
    </row>
    <row r="7036" spans="8:9" ht="12.5">
      <c r="H7036" s="958">
        <v>18220</v>
      </c>
      <c r="I7036" s="950" t="s">
        <v>1563</v>
      </c>
    </row>
    <row r="7037" spans="8:9" ht="12.5">
      <c r="H7037" s="958">
        <v>18221</v>
      </c>
      <c r="I7037" s="950" t="s">
        <v>1563</v>
      </c>
    </row>
    <row r="7038" spans="8:9" ht="12.5">
      <c r="H7038" s="958">
        <v>18222</v>
      </c>
      <c r="I7038" s="950" t="s">
        <v>1563</v>
      </c>
    </row>
    <row r="7039" spans="8:9" ht="12.5">
      <c r="H7039" s="958">
        <v>18223</v>
      </c>
      <c r="I7039" s="950" t="s">
        <v>1563</v>
      </c>
    </row>
    <row r="7040" spans="8:9" ht="12.5">
      <c r="H7040" s="958">
        <v>18224</v>
      </c>
      <c r="I7040" s="950" t="s">
        <v>1563</v>
      </c>
    </row>
    <row r="7041" spans="8:9" ht="12.5">
      <c r="H7041" s="958">
        <v>18225</v>
      </c>
      <c r="I7041" s="950" t="s">
        <v>1563</v>
      </c>
    </row>
    <row r="7042" spans="8:9" ht="12.5">
      <c r="H7042" s="958">
        <v>18229</v>
      </c>
      <c r="I7042" s="950" t="s">
        <v>1563</v>
      </c>
    </row>
    <row r="7043" spans="8:9" ht="12.5">
      <c r="H7043" s="958">
        <v>18230</v>
      </c>
      <c r="I7043" s="950" t="s">
        <v>1563</v>
      </c>
    </row>
    <row r="7044" spans="8:9" ht="12.5">
      <c r="H7044" s="958">
        <v>18231</v>
      </c>
      <c r="I7044" s="950" t="s">
        <v>1563</v>
      </c>
    </row>
    <row r="7045" spans="8:9" ht="12.5">
      <c r="H7045" s="958">
        <v>18232</v>
      </c>
      <c r="I7045" s="950" t="s">
        <v>1563</v>
      </c>
    </row>
    <row r="7046" spans="8:9" ht="12.5">
      <c r="H7046" s="958">
        <v>18234</v>
      </c>
      <c r="I7046" s="950" t="s">
        <v>1563</v>
      </c>
    </row>
    <row r="7047" spans="8:9" ht="12.5">
      <c r="H7047" s="958">
        <v>18235</v>
      </c>
      <c r="I7047" s="950" t="s">
        <v>1563</v>
      </c>
    </row>
    <row r="7048" spans="8:9" ht="12.5">
      <c r="H7048" s="958">
        <v>18237</v>
      </c>
      <c r="I7048" s="950" t="s">
        <v>1563</v>
      </c>
    </row>
    <row r="7049" spans="8:9" ht="12.5">
      <c r="H7049" s="958">
        <v>18239</v>
      </c>
      <c r="I7049" s="950" t="s">
        <v>1563</v>
      </c>
    </row>
    <row r="7050" spans="8:9" ht="12.5">
      <c r="H7050" s="958">
        <v>18240</v>
      </c>
      <c r="I7050" s="950" t="s">
        <v>1563</v>
      </c>
    </row>
    <row r="7051" spans="8:9" ht="12.5">
      <c r="H7051" s="958">
        <v>18241</v>
      </c>
      <c r="I7051" s="950" t="s">
        <v>1563</v>
      </c>
    </row>
    <row r="7052" spans="8:9" ht="12.5">
      <c r="H7052" s="958">
        <v>18242</v>
      </c>
      <c r="I7052" s="950" t="s">
        <v>1563</v>
      </c>
    </row>
    <row r="7053" spans="8:9" ht="12.5">
      <c r="H7053" s="958">
        <v>18244</v>
      </c>
      <c r="I7053" s="950" t="s">
        <v>1563</v>
      </c>
    </row>
    <row r="7054" spans="8:9" ht="12.5">
      <c r="H7054" s="958">
        <v>18245</v>
      </c>
      <c r="I7054" s="950" t="s">
        <v>1563</v>
      </c>
    </row>
    <row r="7055" spans="8:9" ht="12.5">
      <c r="H7055" s="958">
        <v>18246</v>
      </c>
      <c r="I7055" s="950" t="s">
        <v>1563</v>
      </c>
    </row>
    <row r="7056" spans="8:9" ht="12.5">
      <c r="H7056" s="958">
        <v>18247</v>
      </c>
      <c r="I7056" s="950" t="s">
        <v>1563</v>
      </c>
    </row>
    <row r="7057" spans="8:9" ht="12.5">
      <c r="H7057" s="958">
        <v>18248</v>
      </c>
      <c r="I7057" s="950" t="s">
        <v>1563</v>
      </c>
    </row>
    <row r="7058" spans="8:9" ht="12.5">
      <c r="H7058" s="958">
        <v>18249</v>
      </c>
      <c r="I7058" s="950" t="s">
        <v>1563</v>
      </c>
    </row>
    <row r="7059" spans="8:9" ht="12.5">
      <c r="H7059" s="958">
        <v>18250</v>
      </c>
      <c r="I7059" s="950" t="s">
        <v>1563</v>
      </c>
    </row>
    <row r="7060" spans="8:9" ht="12.5">
      <c r="H7060" s="958">
        <v>18251</v>
      </c>
      <c r="I7060" s="950" t="s">
        <v>1563</v>
      </c>
    </row>
    <row r="7061" spans="8:9" ht="12.5">
      <c r="H7061" s="958">
        <v>18252</v>
      </c>
      <c r="I7061" s="950" t="s">
        <v>1563</v>
      </c>
    </row>
    <row r="7062" spans="8:9" ht="12.5">
      <c r="H7062" s="958">
        <v>18254</v>
      </c>
      <c r="I7062" s="950" t="s">
        <v>1563</v>
      </c>
    </row>
    <row r="7063" spans="8:9" ht="12.5">
      <c r="H7063" s="958">
        <v>18255</v>
      </c>
      <c r="I7063" s="950" t="s">
        <v>1563</v>
      </c>
    </row>
    <row r="7064" spans="8:9" ht="12.5">
      <c r="H7064" s="958">
        <v>18256</v>
      </c>
      <c r="I7064" s="950" t="s">
        <v>1563</v>
      </c>
    </row>
    <row r="7065" spans="8:9" ht="12.5">
      <c r="H7065" s="958">
        <v>18301</v>
      </c>
      <c r="I7065" s="950" t="s">
        <v>1563</v>
      </c>
    </row>
    <row r="7066" spans="8:9" ht="12.5">
      <c r="H7066" s="958">
        <v>18302</v>
      </c>
      <c r="I7066" s="950" t="s">
        <v>1563</v>
      </c>
    </row>
    <row r="7067" spans="8:9" ht="12.5">
      <c r="H7067" s="958">
        <v>18320</v>
      </c>
      <c r="I7067" s="950" t="s">
        <v>1563</v>
      </c>
    </row>
    <row r="7068" spans="8:9" ht="12.5">
      <c r="H7068" s="958">
        <v>18321</v>
      </c>
      <c r="I7068" s="950" t="s">
        <v>1563</v>
      </c>
    </row>
    <row r="7069" spans="8:9" ht="12.5">
      <c r="H7069" s="958">
        <v>18322</v>
      </c>
      <c r="I7069" s="950" t="s">
        <v>1563</v>
      </c>
    </row>
    <row r="7070" spans="8:9" ht="12.5">
      <c r="H7070" s="958">
        <v>18323</v>
      </c>
      <c r="I7070" s="950" t="s">
        <v>1563</v>
      </c>
    </row>
    <row r="7071" spans="8:9" ht="12.5">
      <c r="H7071" s="958">
        <v>18324</v>
      </c>
      <c r="I7071" s="950" t="s">
        <v>1563</v>
      </c>
    </row>
    <row r="7072" spans="8:9" ht="12.5">
      <c r="H7072" s="958">
        <v>18325</v>
      </c>
      <c r="I7072" s="950" t="s">
        <v>1563</v>
      </c>
    </row>
    <row r="7073" spans="8:9" ht="12.5">
      <c r="H7073" s="958">
        <v>18326</v>
      </c>
      <c r="I7073" s="950" t="s">
        <v>1563</v>
      </c>
    </row>
    <row r="7074" spans="8:9" ht="12.5">
      <c r="H7074" s="958">
        <v>18327</v>
      </c>
      <c r="I7074" s="950" t="s">
        <v>1563</v>
      </c>
    </row>
    <row r="7075" spans="8:9" ht="12.5">
      <c r="H7075" s="958">
        <v>18328</v>
      </c>
      <c r="I7075" s="950" t="s">
        <v>1563</v>
      </c>
    </row>
    <row r="7076" spans="8:9" ht="12.5">
      <c r="H7076" s="958">
        <v>18330</v>
      </c>
      <c r="I7076" s="950" t="s">
        <v>1563</v>
      </c>
    </row>
    <row r="7077" spans="8:9" ht="12.5">
      <c r="H7077" s="958">
        <v>18331</v>
      </c>
      <c r="I7077" s="950" t="s">
        <v>1563</v>
      </c>
    </row>
    <row r="7078" spans="8:9" ht="12.5">
      <c r="H7078" s="958">
        <v>18332</v>
      </c>
      <c r="I7078" s="950" t="s">
        <v>1563</v>
      </c>
    </row>
    <row r="7079" spans="8:9" ht="12.5">
      <c r="H7079" s="958">
        <v>18333</v>
      </c>
      <c r="I7079" s="950" t="s">
        <v>1563</v>
      </c>
    </row>
    <row r="7080" spans="8:9" ht="12.5">
      <c r="H7080" s="958">
        <v>18334</v>
      </c>
      <c r="I7080" s="950" t="s">
        <v>1563</v>
      </c>
    </row>
    <row r="7081" spans="8:9" ht="12.5">
      <c r="H7081" s="958">
        <v>18335</v>
      </c>
      <c r="I7081" s="950" t="s">
        <v>1563</v>
      </c>
    </row>
    <row r="7082" spans="8:9" ht="12.5">
      <c r="H7082" s="958">
        <v>18336</v>
      </c>
      <c r="I7082" s="950" t="s">
        <v>1568</v>
      </c>
    </row>
    <row r="7083" spans="8:9" ht="12.5">
      <c r="H7083" s="958">
        <v>18337</v>
      </c>
      <c r="I7083" s="950" t="s">
        <v>1563</v>
      </c>
    </row>
    <row r="7084" spans="8:9" ht="12.5">
      <c r="H7084" s="958">
        <v>18340</v>
      </c>
      <c r="I7084" s="950" t="s">
        <v>1568</v>
      </c>
    </row>
    <row r="7085" spans="8:9" ht="12.5">
      <c r="H7085" s="958">
        <v>18341</v>
      </c>
      <c r="I7085" s="950" t="s">
        <v>1563</v>
      </c>
    </row>
    <row r="7086" spans="8:9" ht="12.5">
      <c r="H7086" s="958">
        <v>18342</v>
      </c>
      <c r="I7086" s="950" t="s">
        <v>1563</v>
      </c>
    </row>
    <row r="7087" spans="8:9" ht="12.5">
      <c r="H7087" s="958">
        <v>18343</v>
      </c>
      <c r="I7087" s="950" t="s">
        <v>1563</v>
      </c>
    </row>
    <row r="7088" spans="8:9" ht="12.5">
      <c r="H7088" s="958">
        <v>18344</v>
      </c>
      <c r="I7088" s="950" t="s">
        <v>1563</v>
      </c>
    </row>
    <row r="7089" spans="8:9" ht="12.5">
      <c r="H7089" s="958">
        <v>18346</v>
      </c>
      <c r="I7089" s="950" t="s">
        <v>1563</v>
      </c>
    </row>
    <row r="7090" spans="8:9" ht="12.5">
      <c r="H7090" s="958">
        <v>18347</v>
      </c>
      <c r="I7090" s="950" t="s">
        <v>1563</v>
      </c>
    </row>
    <row r="7091" spans="8:9" ht="12.5">
      <c r="H7091" s="958">
        <v>18348</v>
      </c>
      <c r="I7091" s="950" t="s">
        <v>1563</v>
      </c>
    </row>
    <row r="7092" spans="8:9" ht="12.5">
      <c r="H7092" s="958">
        <v>18349</v>
      </c>
      <c r="I7092" s="950" t="s">
        <v>1563</v>
      </c>
    </row>
    <row r="7093" spans="8:9" ht="12.5">
      <c r="H7093" s="958">
        <v>18350</v>
      </c>
      <c r="I7093" s="950" t="s">
        <v>1563</v>
      </c>
    </row>
    <row r="7094" spans="8:9" ht="12.5">
      <c r="H7094" s="958">
        <v>18351</v>
      </c>
      <c r="I7094" s="950" t="s">
        <v>1563</v>
      </c>
    </row>
    <row r="7095" spans="8:9" ht="12.5">
      <c r="H7095" s="958">
        <v>18352</v>
      </c>
      <c r="I7095" s="950" t="s">
        <v>1563</v>
      </c>
    </row>
    <row r="7096" spans="8:9" ht="12.5">
      <c r="H7096" s="958">
        <v>18353</v>
      </c>
      <c r="I7096" s="950" t="s">
        <v>1563</v>
      </c>
    </row>
    <row r="7097" spans="8:9" ht="12.5">
      <c r="H7097" s="958">
        <v>18354</v>
      </c>
      <c r="I7097" s="950" t="s">
        <v>1563</v>
      </c>
    </row>
    <row r="7098" spans="8:9" ht="12.5">
      <c r="H7098" s="958">
        <v>18355</v>
      </c>
      <c r="I7098" s="950" t="s">
        <v>1563</v>
      </c>
    </row>
    <row r="7099" spans="8:9" ht="12.5">
      <c r="H7099" s="958">
        <v>18356</v>
      </c>
      <c r="I7099" s="950" t="s">
        <v>1563</v>
      </c>
    </row>
    <row r="7100" spans="8:9" ht="12.5">
      <c r="H7100" s="958">
        <v>18357</v>
      </c>
      <c r="I7100" s="950" t="s">
        <v>1563</v>
      </c>
    </row>
    <row r="7101" spans="8:9" ht="12.5">
      <c r="H7101" s="958">
        <v>18360</v>
      </c>
      <c r="I7101" s="950" t="s">
        <v>1563</v>
      </c>
    </row>
    <row r="7102" spans="8:9" ht="12.5">
      <c r="H7102" s="958">
        <v>18370</v>
      </c>
      <c r="I7102" s="950" t="s">
        <v>1563</v>
      </c>
    </row>
    <row r="7103" spans="8:9" ht="12.5">
      <c r="H7103" s="958">
        <v>18371</v>
      </c>
      <c r="I7103" s="950" t="s">
        <v>1563</v>
      </c>
    </row>
    <row r="7104" spans="8:9" ht="12.5">
      <c r="H7104" s="958">
        <v>18372</v>
      </c>
      <c r="I7104" s="950" t="s">
        <v>1563</v>
      </c>
    </row>
    <row r="7105" spans="8:9" ht="12.5">
      <c r="H7105" s="958">
        <v>18373</v>
      </c>
      <c r="I7105" s="950" t="s">
        <v>1563</v>
      </c>
    </row>
    <row r="7106" spans="8:9" ht="12.5">
      <c r="H7106" s="958">
        <v>18403</v>
      </c>
      <c r="I7106" s="950" t="s">
        <v>1563</v>
      </c>
    </row>
    <row r="7107" spans="8:9" ht="12.5">
      <c r="H7107" s="958">
        <v>18405</v>
      </c>
      <c r="I7107" s="950" t="s">
        <v>1563</v>
      </c>
    </row>
    <row r="7108" spans="8:9" ht="12.5">
      <c r="H7108" s="958">
        <v>18407</v>
      </c>
      <c r="I7108" s="950" t="s">
        <v>1563</v>
      </c>
    </row>
    <row r="7109" spans="8:9" ht="12.5">
      <c r="H7109" s="958">
        <v>18410</v>
      </c>
      <c r="I7109" s="950" t="s">
        <v>1563</v>
      </c>
    </row>
    <row r="7110" spans="8:9" ht="12.5">
      <c r="H7110" s="958">
        <v>18411</v>
      </c>
      <c r="I7110" s="950" t="s">
        <v>1563</v>
      </c>
    </row>
    <row r="7111" spans="8:9" ht="12.5">
      <c r="H7111" s="958">
        <v>18413</v>
      </c>
      <c r="I7111" s="950" t="s">
        <v>1563</v>
      </c>
    </row>
    <row r="7112" spans="8:9" ht="12.5">
      <c r="H7112" s="958">
        <v>18414</v>
      </c>
      <c r="I7112" s="950" t="s">
        <v>1563</v>
      </c>
    </row>
    <row r="7113" spans="8:9" ht="12.5">
      <c r="H7113" s="958">
        <v>18415</v>
      </c>
      <c r="I7113" s="950" t="s">
        <v>1563</v>
      </c>
    </row>
    <row r="7114" spans="8:9" ht="12.5">
      <c r="H7114" s="958">
        <v>18416</v>
      </c>
      <c r="I7114" s="950" t="s">
        <v>1563</v>
      </c>
    </row>
    <row r="7115" spans="8:9" ht="12.5">
      <c r="H7115" s="958">
        <v>18417</v>
      </c>
      <c r="I7115" s="950" t="s">
        <v>1563</v>
      </c>
    </row>
    <row r="7116" spans="8:9" ht="12.5">
      <c r="H7116" s="958">
        <v>18419</v>
      </c>
      <c r="I7116" s="950" t="s">
        <v>1563</v>
      </c>
    </row>
    <row r="7117" spans="8:9" ht="12.5">
      <c r="H7117" s="958">
        <v>18420</v>
      </c>
      <c r="I7117" s="950" t="s">
        <v>1563</v>
      </c>
    </row>
    <row r="7118" spans="8:9" ht="12.5">
      <c r="H7118" s="958">
        <v>18421</v>
      </c>
      <c r="I7118" s="950" t="s">
        <v>1563</v>
      </c>
    </row>
    <row r="7119" spans="8:9" ht="12.5">
      <c r="H7119" s="958">
        <v>18424</v>
      </c>
      <c r="I7119" s="950" t="s">
        <v>1563</v>
      </c>
    </row>
    <row r="7120" spans="8:9" ht="12.5">
      <c r="H7120" s="958">
        <v>18425</v>
      </c>
      <c r="I7120" s="950" t="s">
        <v>1563</v>
      </c>
    </row>
    <row r="7121" spans="8:9" ht="12.5">
      <c r="H7121" s="958">
        <v>18426</v>
      </c>
      <c r="I7121" s="950" t="s">
        <v>1563</v>
      </c>
    </row>
    <row r="7122" spans="8:9" ht="12.5">
      <c r="H7122" s="958">
        <v>18427</v>
      </c>
      <c r="I7122" s="950" t="s">
        <v>1563</v>
      </c>
    </row>
    <row r="7123" spans="8:9" ht="12.5">
      <c r="H7123" s="958">
        <v>18428</v>
      </c>
      <c r="I7123" s="950" t="s">
        <v>1563</v>
      </c>
    </row>
    <row r="7124" spans="8:9" ht="12.5">
      <c r="H7124" s="958">
        <v>18430</v>
      </c>
      <c r="I7124" s="950" t="s">
        <v>1563</v>
      </c>
    </row>
    <row r="7125" spans="8:9" ht="12.5">
      <c r="H7125" s="958">
        <v>18431</v>
      </c>
      <c r="I7125" s="950" t="s">
        <v>1563</v>
      </c>
    </row>
    <row r="7126" spans="8:9" ht="12.5">
      <c r="H7126" s="958">
        <v>18433</v>
      </c>
      <c r="I7126" s="950" t="s">
        <v>1563</v>
      </c>
    </row>
    <row r="7127" spans="8:9" ht="12.5">
      <c r="H7127" s="958">
        <v>18434</v>
      </c>
      <c r="I7127" s="950" t="s">
        <v>1563</v>
      </c>
    </row>
    <row r="7128" spans="8:9" ht="12.5">
      <c r="H7128" s="958">
        <v>18435</v>
      </c>
      <c r="I7128" s="950" t="s">
        <v>1563</v>
      </c>
    </row>
    <row r="7129" spans="8:9" ht="12.5">
      <c r="H7129" s="958">
        <v>18436</v>
      </c>
      <c r="I7129" s="950" t="s">
        <v>1563</v>
      </c>
    </row>
    <row r="7130" spans="8:9" ht="12.5">
      <c r="H7130" s="958">
        <v>18437</v>
      </c>
      <c r="I7130" s="950" t="s">
        <v>1563</v>
      </c>
    </row>
    <row r="7131" spans="8:9" ht="12.5">
      <c r="H7131" s="958">
        <v>18438</v>
      </c>
      <c r="I7131" s="950" t="s">
        <v>1563</v>
      </c>
    </row>
    <row r="7132" spans="8:9" ht="12.5">
      <c r="H7132" s="958">
        <v>18439</v>
      </c>
      <c r="I7132" s="950" t="s">
        <v>1563</v>
      </c>
    </row>
    <row r="7133" spans="8:9" ht="12.5">
      <c r="H7133" s="958">
        <v>18440</v>
      </c>
      <c r="I7133" s="950" t="s">
        <v>1563</v>
      </c>
    </row>
    <row r="7134" spans="8:9" ht="12.5">
      <c r="H7134" s="958">
        <v>18441</v>
      </c>
      <c r="I7134" s="950" t="s">
        <v>1563</v>
      </c>
    </row>
    <row r="7135" spans="8:9" ht="12.5">
      <c r="H7135" s="958">
        <v>18443</v>
      </c>
      <c r="I7135" s="950" t="s">
        <v>1563</v>
      </c>
    </row>
    <row r="7136" spans="8:9" ht="12.5">
      <c r="H7136" s="958">
        <v>18444</v>
      </c>
      <c r="I7136" s="950" t="s">
        <v>1563</v>
      </c>
    </row>
    <row r="7137" spans="8:9" ht="12.5">
      <c r="H7137" s="958">
        <v>18445</v>
      </c>
      <c r="I7137" s="950" t="s">
        <v>1563</v>
      </c>
    </row>
    <row r="7138" spans="8:9" ht="12.5">
      <c r="H7138" s="958">
        <v>18446</v>
      </c>
      <c r="I7138" s="950" t="s">
        <v>1563</v>
      </c>
    </row>
    <row r="7139" spans="8:9" ht="12.5">
      <c r="H7139" s="958">
        <v>18447</v>
      </c>
      <c r="I7139" s="950" t="s">
        <v>1563</v>
      </c>
    </row>
    <row r="7140" spans="8:9" ht="12.5">
      <c r="H7140" s="958">
        <v>18448</v>
      </c>
      <c r="I7140" s="950" t="s">
        <v>1563</v>
      </c>
    </row>
    <row r="7141" spans="8:9" ht="12.5">
      <c r="H7141" s="958">
        <v>18449</v>
      </c>
      <c r="I7141" s="950" t="s">
        <v>1563</v>
      </c>
    </row>
    <row r="7142" spans="8:9" ht="12.5">
      <c r="H7142" s="958">
        <v>18451</v>
      </c>
      <c r="I7142" s="950" t="s">
        <v>1563</v>
      </c>
    </row>
    <row r="7143" spans="8:9" ht="12.5">
      <c r="H7143" s="958">
        <v>18452</v>
      </c>
      <c r="I7143" s="950" t="s">
        <v>1563</v>
      </c>
    </row>
    <row r="7144" spans="8:9" ht="12.5">
      <c r="H7144" s="958">
        <v>18453</v>
      </c>
      <c r="I7144" s="950" t="s">
        <v>1563</v>
      </c>
    </row>
    <row r="7145" spans="8:9" ht="12.5">
      <c r="H7145" s="958">
        <v>18454</v>
      </c>
      <c r="I7145" s="950" t="s">
        <v>1563</v>
      </c>
    </row>
    <row r="7146" spans="8:9" ht="12.5">
      <c r="H7146" s="958">
        <v>18455</v>
      </c>
      <c r="I7146" s="950" t="s">
        <v>1563</v>
      </c>
    </row>
    <row r="7147" spans="8:9" ht="12.5">
      <c r="H7147" s="958">
        <v>18456</v>
      </c>
      <c r="I7147" s="950" t="s">
        <v>1563</v>
      </c>
    </row>
    <row r="7148" spans="8:9" ht="12.5">
      <c r="H7148" s="958">
        <v>18457</v>
      </c>
      <c r="I7148" s="950" t="s">
        <v>1563</v>
      </c>
    </row>
    <row r="7149" spans="8:9" ht="12.5">
      <c r="H7149" s="958">
        <v>18458</v>
      </c>
      <c r="I7149" s="950" t="s">
        <v>1563</v>
      </c>
    </row>
    <row r="7150" spans="8:9" ht="12.5">
      <c r="H7150" s="958">
        <v>18459</v>
      </c>
      <c r="I7150" s="950" t="s">
        <v>1563</v>
      </c>
    </row>
    <row r="7151" spans="8:9" ht="12.5">
      <c r="H7151" s="958">
        <v>18460</v>
      </c>
      <c r="I7151" s="950" t="s">
        <v>1563</v>
      </c>
    </row>
    <row r="7152" spans="8:9" ht="12.5">
      <c r="H7152" s="958">
        <v>18461</v>
      </c>
      <c r="I7152" s="950" t="s">
        <v>1563</v>
      </c>
    </row>
    <row r="7153" spans="8:9" ht="12.5">
      <c r="H7153" s="958">
        <v>18462</v>
      </c>
      <c r="I7153" s="950" t="s">
        <v>1563</v>
      </c>
    </row>
    <row r="7154" spans="8:9" ht="12.5">
      <c r="H7154" s="958">
        <v>18463</v>
      </c>
      <c r="I7154" s="950" t="s">
        <v>1563</v>
      </c>
    </row>
    <row r="7155" spans="8:9" ht="12.5">
      <c r="H7155" s="958">
        <v>18464</v>
      </c>
      <c r="I7155" s="950" t="s">
        <v>1563</v>
      </c>
    </row>
    <row r="7156" spans="8:9" ht="12.5">
      <c r="H7156" s="958">
        <v>18465</v>
      </c>
      <c r="I7156" s="950" t="s">
        <v>1563</v>
      </c>
    </row>
    <row r="7157" spans="8:9" ht="12.5">
      <c r="H7157" s="958">
        <v>18466</v>
      </c>
      <c r="I7157" s="950" t="s">
        <v>1563</v>
      </c>
    </row>
    <row r="7158" spans="8:9" ht="12.5">
      <c r="H7158" s="958">
        <v>18469</v>
      </c>
      <c r="I7158" s="950" t="s">
        <v>1563</v>
      </c>
    </row>
    <row r="7159" spans="8:9" ht="12.5">
      <c r="H7159" s="958">
        <v>18470</v>
      </c>
      <c r="I7159" s="950" t="s">
        <v>1563</v>
      </c>
    </row>
    <row r="7160" spans="8:9" ht="12.5">
      <c r="H7160" s="958">
        <v>18471</v>
      </c>
      <c r="I7160" s="950" t="s">
        <v>1563</v>
      </c>
    </row>
    <row r="7161" spans="8:9" ht="12.5">
      <c r="H7161" s="958">
        <v>18472</v>
      </c>
      <c r="I7161" s="950" t="s">
        <v>1563</v>
      </c>
    </row>
    <row r="7162" spans="8:9" ht="12.5">
      <c r="H7162" s="958">
        <v>18473</v>
      </c>
      <c r="I7162" s="950" t="s">
        <v>1563</v>
      </c>
    </row>
    <row r="7163" spans="8:9" ht="12.5">
      <c r="H7163" s="958">
        <v>18501</v>
      </c>
      <c r="I7163" s="950" t="s">
        <v>1563</v>
      </c>
    </row>
    <row r="7164" spans="8:9" ht="12.5">
      <c r="H7164" s="958">
        <v>18502</v>
      </c>
      <c r="I7164" s="950" t="s">
        <v>1563</v>
      </c>
    </row>
    <row r="7165" spans="8:9" ht="12.5">
      <c r="H7165" s="958">
        <v>18503</v>
      </c>
      <c r="I7165" s="950" t="s">
        <v>1563</v>
      </c>
    </row>
    <row r="7166" spans="8:9" ht="12.5">
      <c r="H7166" s="958">
        <v>18504</v>
      </c>
      <c r="I7166" s="950" t="s">
        <v>1563</v>
      </c>
    </row>
    <row r="7167" spans="8:9" ht="12.5">
      <c r="H7167" s="958">
        <v>18505</v>
      </c>
      <c r="I7167" s="950" t="s">
        <v>1563</v>
      </c>
    </row>
    <row r="7168" spans="8:9" ht="12.5">
      <c r="H7168" s="958">
        <v>18507</v>
      </c>
      <c r="I7168" s="950" t="s">
        <v>1563</v>
      </c>
    </row>
    <row r="7169" spans="8:9" ht="12.5">
      <c r="H7169" s="958">
        <v>18508</v>
      </c>
      <c r="I7169" s="950" t="s">
        <v>1563</v>
      </c>
    </row>
    <row r="7170" spans="8:9" ht="12.5">
      <c r="H7170" s="958">
        <v>18509</v>
      </c>
      <c r="I7170" s="950" t="s">
        <v>1563</v>
      </c>
    </row>
    <row r="7171" spans="8:9" ht="12.5">
      <c r="H7171" s="958">
        <v>18510</v>
      </c>
      <c r="I7171" s="950" t="s">
        <v>1563</v>
      </c>
    </row>
    <row r="7172" spans="8:9" ht="12.5">
      <c r="H7172" s="958">
        <v>18512</v>
      </c>
      <c r="I7172" s="950" t="s">
        <v>1563</v>
      </c>
    </row>
    <row r="7173" spans="8:9" ht="12.5">
      <c r="H7173" s="958">
        <v>18515</v>
      </c>
      <c r="I7173" s="950" t="s">
        <v>1563</v>
      </c>
    </row>
    <row r="7174" spans="8:9" ht="12.5">
      <c r="H7174" s="958">
        <v>18517</v>
      </c>
      <c r="I7174" s="950" t="s">
        <v>1563</v>
      </c>
    </row>
    <row r="7175" spans="8:9" ht="12.5">
      <c r="H7175" s="958">
        <v>18518</v>
      </c>
      <c r="I7175" s="950" t="s">
        <v>1563</v>
      </c>
    </row>
    <row r="7176" spans="8:9" ht="12.5">
      <c r="H7176" s="958">
        <v>18519</v>
      </c>
      <c r="I7176" s="950" t="s">
        <v>1563</v>
      </c>
    </row>
    <row r="7177" spans="8:9" ht="12.5">
      <c r="H7177" s="958">
        <v>18540</v>
      </c>
      <c r="I7177" s="950" t="s">
        <v>1563</v>
      </c>
    </row>
    <row r="7178" spans="8:9" ht="12.5">
      <c r="H7178" s="958">
        <v>18577</v>
      </c>
      <c r="I7178" s="950" t="s">
        <v>1563</v>
      </c>
    </row>
    <row r="7179" spans="8:9" ht="12.5">
      <c r="H7179" s="958">
        <v>18601</v>
      </c>
      <c r="I7179" s="950" t="s">
        <v>1563</v>
      </c>
    </row>
    <row r="7180" spans="8:9" ht="12.5">
      <c r="H7180" s="958">
        <v>18602</v>
      </c>
      <c r="I7180" s="950" t="s">
        <v>1563</v>
      </c>
    </row>
    <row r="7181" spans="8:9" ht="12.5">
      <c r="H7181" s="958">
        <v>18603</v>
      </c>
      <c r="I7181" s="950" t="s">
        <v>1563</v>
      </c>
    </row>
    <row r="7182" spans="8:9" ht="12.5">
      <c r="H7182" s="958">
        <v>18610</v>
      </c>
      <c r="I7182" s="950" t="s">
        <v>1563</v>
      </c>
    </row>
    <row r="7183" spans="8:9" ht="12.5">
      <c r="H7183" s="958">
        <v>18611</v>
      </c>
      <c r="I7183" s="950" t="s">
        <v>1563</v>
      </c>
    </row>
    <row r="7184" spans="8:9" ht="12.5">
      <c r="H7184" s="958">
        <v>18612</v>
      </c>
      <c r="I7184" s="950" t="s">
        <v>1563</v>
      </c>
    </row>
    <row r="7185" spans="8:9" ht="12.5">
      <c r="H7185" s="958">
        <v>18614</v>
      </c>
      <c r="I7185" s="950" t="s">
        <v>1563</v>
      </c>
    </row>
    <row r="7186" spans="8:9" ht="12.5">
      <c r="H7186" s="958">
        <v>18615</v>
      </c>
      <c r="I7186" s="950" t="s">
        <v>1563</v>
      </c>
    </row>
    <row r="7187" spans="8:9" ht="12.5">
      <c r="H7187" s="958">
        <v>18616</v>
      </c>
      <c r="I7187" s="950" t="s">
        <v>1563</v>
      </c>
    </row>
    <row r="7188" spans="8:9" ht="12.5">
      <c r="H7188" s="958">
        <v>18617</v>
      </c>
      <c r="I7188" s="950" t="s">
        <v>1563</v>
      </c>
    </row>
    <row r="7189" spans="8:9" ht="12.5">
      <c r="H7189" s="958">
        <v>18618</v>
      </c>
      <c r="I7189" s="950" t="s">
        <v>1563</v>
      </c>
    </row>
    <row r="7190" spans="8:9" ht="12.5">
      <c r="H7190" s="958">
        <v>18619</v>
      </c>
      <c r="I7190" s="950" t="s">
        <v>1563</v>
      </c>
    </row>
    <row r="7191" spans="8:9" ht="12.5">
      <c r="H7191" s="958">
        <v>18621</v>
      </c>
      <c r="I7191" s="950" t="s">
        <v>1563</v>
      </c>
    </row>
    <row r="7192" spans="8:9" ht="12.5">
      <c r="H7192" s="958">
        <v>18622</v>
      </c>
      <c r="I7192" s="950" t="s">
        <v>1563</v>
      </c>
    </row>
    <row r="7193" spans="8:9" ht="12.5">
      <c r="H7193" s="958">
        <v>18623</v>
      </c>
      <c r="I7193" s="950" t="s">
        <v>1563</v>
      </c>
    </row>
    <row r="7194" spans="8:9" ht="12.5">
      <c r="H7194" s="958">
        <v>18624</v>
      </c>
      <c r="I7194" s="950" t="s">
        <v>1563</v>
      </c>
    </row>
    <row r="7195" spans="8:9" ht="12.5">
      <c r="H7195" s="958">
        <v>18625</v>
      </c>
      <c r="I7195" s="950" t="s">
        <v>1563</v>
      </c>
    </row>
    <row r="7196" spans="8:9" ht="12.5">
      <c r="H7196" s="958">
        <v>18626</v>
      </c>
      <c r="I7196" s="950" t="s">
        <v>1563</v>
      </c>
    </row>
    <row r="7197" spans="8:9" ht="12.5">
      <c r="H7197" s="958">
        <v>18627</v>
      </c>
      <c r="I7197" s="950" t="s">
        <v>1563</v>
      </c>
    </row>
    <row r="7198" spans="8:9" ht="12.5">
      <c r="H7198" s="958">
        <v>18628</v>
      </c>
      <c r="I7198" s="950" t="s">
        <v>1563</v>
      </c>
    </row>
    <row r="7199" spans="8:9" ht="12.5">
      <c r="H7199" s="958">
        <v>18629</v>
      </c>
      <c r="I7199" s="950" t="s">
        <v>1563</v>
      </c>
    </row>
    <row r="7200" spans="8:9" ht="12.5">
      <c r="H7200" s="958">
        <v>18630</v>
      </c>
      <c r="I7200" s="950" t="s">
        <v>1563</v>
      </c>
    </row>
    <row r="7201" spans="8:9" ht="12.5">
      <c r="H7201" s="958">
        <v>18631</v>
      </c>
      <c r="I7201" s="950" t="s">
        <v>1563</v>
      </c>
    </row>
    <row r="7202" spans="8:9" ht="12.5">
      <c r="H7202" s="958">
        <v>18632</v>
      </c>
      <c r="I7202" s="950" t="s">
        <v>1563</v>
      </c>
    </row>
    <row r="7203" spans="8:9" ht="12.5">
      <c r="H7203" s="958">
        <v>18634</v>
      </c>
      <c r="I7203" s="950" t="s">
        <v>1563</v>
      </c>
    </row>
    <row r="7204" spans="8:9" ht="12.5">
      <c r="H7204" s="958">
        <v>18635</v>
      </c>
      <c r="I7204" s="950" t="s">
        <v>1563</v>
      </c>
    </row>
    <row r="7205" spans="8:9" ht="12.5">
      <c r="H7205" s="958">
        <v>18636</v>
      </c>
      <c r="I7205" s="950" t="s">
        <v>1563</v>
      </c>
    </row>
    <row r="7206" spans="8:9" ht="12.5">
      <c r="H7206" s="958">
        <v>18640</v>
      </c>
      <c r="I7206" s="950" t="s">
        <v>1563</v>
      </c>
    </row>
    <row r="7207" spans="8:9" ht="12.5">
      <c r="H7207" s="958">
        <v>18641</v>
      </c>
      <c r="I7207" s="950" t="s">
        <v>1563</v>
      </c>
    </row>
    <row r="7208" spans="8:9" ht="12.5">
      <c r="H7208" s="958">
        <v>18642</v>
      </c>
      <c r="I7208" s="950" t="s">
        <v>1563</v>
      </c>
    </row>
    <row r="7209" spans="8:9" ht="12.5">
      <c r="H7209" s="958">
        <v>18643</v>
      </c>
      <c r="I7209" s="950" t="s">
        <v>1563</v>
      </c>
    </row>
    <row r="7210" spans="8:9" ht="12.5">
      <c r="H7210" s="958">
        <v>18644</v>
      </c>
      <c r="I7210" s="950" t="s">
        <v>1563</v>
      </c>
    </row>
    <row r="7211" spans="8:9" ht="12.5">
      <c r="H7211" s="958">
        <v>18651</v>
      </c>
      <c r="I7211" s="950" t="s">
        <v>1563</v>
      </c>
    </row>
    <row r="7212" spans="8:9" ht="12.5">
      <c r="H7212" s="958">
        <v>18653</v>
      </c>
      <c r="I7212" s="950" t="s">
        <v>1563</v>
      </c>
    </row>
    <row r="7213" spans="8:9" ht="12.5">
      <c r="H7213" s="958">
        <v>18654</v>
      </c>
      <c r="I7213" s="950" t="s">
        <v>1563</v>
      </c>
    </row>
    <row r="7214" spans="8:9" ht="12.5">
      <c r="H7214" s="958">
        <v>18655</v>
      </c>
      <c r="I7214" s="950" t="s">
        <v>1563</v>
      </c>
    </row>
    <row r="7215" spans="8:9" ht="12.5">
      <c r="H7215" s="958">
        <v>18656</v>
      </c>
      <c r="I7215" s="950" t="s">
        <v>1563</v>
      </c>
    </row>
    <row r="7216" spans="8:9" ht="12.5">
      <c r="H7216" s="958">
        <v>18657</v>
      </c>
      <c r="I7216" s="950" t="s">
        <v>1563</v>
      </c>
    </row>
    <row r="7217" spans="8:9" ht="12.5">
      <c r="H7217" s="958">
        <v>18660</v>
      </c>
      <c r="I7217" s="950" t="s">
        <v>1563</v>
      </c>
    </row>
    <row r="7218" spans="8:9" ht="12.5">
      <c r="H7218" s="958">
        <v>18661</v>
      </c>
      <c r="I7218" s="950" t="s">
        <v>1563</v>
      </c>
    </row>
    <row r="7219" spans="8:9" ht="12.5">
      <c r="H7219" s="958">
        <v>18690</v>
      </c>
      <c r="I7219" s="950" t="s">
        <v>1563</v>
      </c>
    </row>
    <row r="7220" spans="8:9" ht="12.5">
      <c r="H7220" s="958">
        <v>18701</v>
      </c>
      <c r="I7220" s="950" t="s">
        <v>1563</v>
      </c>
    </row>
    <row r="7221" spans="8:9" ht="12.5">
      <c r="H7221" s="958">
        <v>18702</v>
      </c>
      <c r="I7221" s="950" t="s">
        <v>1563</v>
      </c>
    </row>
    <row r="7222" spans="8:9" ht="12.5">
      <c r="H7222" s="958">
        <v>18703</v>
      </c>
      <c r="I7222" s="950" t="s">
        <v>1563</v>
      </c>
    </row>
    <row r="7223" spans="8:9" ht="12.5">
      <c r="H7223" s="958">
        <v>18704</v>
      </c>
      <c r="I7223" s="950" t="s">
        <v>1563</v>
      </c>
    </row>
    <row r="7224" spans="8:9" ht="12.5">
      <c r="H7224" s="958">
        <v>18705</v>
      </c>
      <c r="I7224" s="950" t="s">
        <v>1563</v>
      </c>
    </row>
    <row r="7225" spans="8:9" ht="12.5">
      <c r="H7225" s="958">
        <v>18706</v>
      </c>
      <c r="I7225" s="950" t="s">
        <v>1563</v>
      </c>
    </row>
    <row r="7226" spans="8:9" ht="12.5">
      <c r="H7226" s="958">
        <v>18707</v>
      </c>
      <c r="I7226" s="950" t="s">
        <v>1563</v>
      </c>
    </row>
    <row r="7227" spans="8:9" ht="12.5">
      <c r="H7227" s="958">
        <v>18708</v>
      </c>
      <c r="I7227" s="950" t="s">
        <v>1563</v>
      </c>
    </row>
    <row r="7228" spans="8:9" ht="12.5">
      <c r="H7228" s="958">
        <v>18709</v>
      </c>
      <c r="I7228" s="950" t="s">
        <v>1563</v>
      </c>
    </row>
    <row r="7229" spans="8:9" ht="12.5">
      <c r="H7229" s="958">
        <v>18710</v>
      </c>
      <c r="I7229" s="950" t="s">
        <v>1563</v>
      </c>
    </row>
    <row r="7230" spans="8:9" ht="12.5">
      <c r="H7230" s="958">
        <v>18711</v>
      </c>
      <c r="I7230" s="950" t="s">
        <v>1563</v>
      </c>
    </row>
    <row r="7231" spans="8:9" ht="12.5">
      <c r="H7231" s="958">
        <v>18762</v>
      </c>
      <c r="I7231" s="950" t="s">
        <v>1563</v>
      </c>
    </row>
    <row r="7232" spans="8:9" ht="12.5">
      <c r="H7232" s="958">
        <v>18764</v>
      </c>
      <c r="I7232" s="950" t="s">
        <v>1563</v>
      </c>
    </row>
    <row r="7233" spans="8:9" ht="12.5">
      <c r="H7233" s="958">
        <v>18765</v>
      </c>
      <c r="I7233" s="950" t="s">
        <v>1563</v>
      </c>
    </row>
    <row r="7234" spans="8:9" ht="12.5">
      <c r="H7234" s="958">
        <v>18766</v>
      </c>
      <c r="I7234" s="950" t="s">
        <v>1563</v>
      </c>
    </row>
    <row r="7235" spans="8:9" ht="12.5">
      <c r="H7235" s="958">
        <v>18767</v>
      </c>
      <c r="I7235" s="950" t="s">
        <v>1563</v>
      </c>
    </row>
    <row r="7236" spans="8:9" ht="12.5">
      <c r="H7236" s="958">
        <v>18769</v>
      </c>
      <c r="I7236" s="950" t="s">
        <v>1563</v>
      </c>
    </row>
    <row r="7237" spans="8:9" ht="12.5">
      <c r="H7237" s="958">
        <v>18773</v>
      </c>
      <c r="I7237" s="950" t="s">
        <v>1563</v>
      </c>
    </row>
    <row r="7238" spans="8:9" ht="12.5">
      <c r="H7238" s="958">
        <v>18801</v>
      </c>
      <c r="I7238" s="950" t="s">
        <v>1563</v>
      </c>
    </row>
    <row r="7239" spans="8:9" ht="12.5">
      <c r="H7239" s="958">
        <v>18810</v>
      </c>
      <c r="I7239" s="950" t="s">
        <v>1563</v>
      </c>
    </row>
    <row r="7240" spans="8:9" ht="12.5">
      <c r="H7240" s="958">
        <v>18812</v>
      </c>
      <c r="I7240" s="950" t="s">
        <v>1563</v>
      </c>
    </row>
    <row r="7241" spans="8:9" ht="12.5">
      <c r="H7241" s="958">
        <v>18813</v>
      </c>
      <c r="I7241" s="950" t="s">
        <v>1563</v>
      </c>
    </row>
    <row r="7242" spans="8:9" ht="12.5">
      <c r="H7242" s="958">
        <v>18814</v>
      </c>
      <c r="I7242" s="950" t="s">
        <v>1563</v>
      </c>
    </row>
    <row r="7243" spans="8:9" ht="12.5">
      <c r="H7243" s="958">
        <v>18815</v>
      </c>
      <c r="I7243" s="950" t="s">
        <v>1563</v>
      </c>
    </row>
    <row r="7244" spans="8:9" ht="12.5">
      <c r="H7244" s="958">
        <v>18816</v>
      </c>
      <c r="I7244" s="950" t="s">
        <v>1563</v>
      </c>
    </row>
    <row r="7245" spans="8:9" ht="12.5">
      <c r="H7245" s="958">
        <v>18817</v>
      </c>
      <c r="I7245" s="950" t="s">
        <v>1563</v>
      </c>
    </row>
    <row r="7246" spans="8:9" ht="12.5">
      <c r="H7246" s="958">
        <v>18818</v>
      </c>
      <c r="I7246" s="950" t="s">
        <v>1563</v>
      </c>
    </row>
    <row r="7247" spans="8:9" ht="12.5">
      <c r="H7247" s="958">
        <v>18820</v>
      </c>
      <c r="I7247" s="950" t="s">
        <v>1563</v>
      </c>
    </row>
    <row r="7248" spans="8:9" ht="12.5">
      <c r="H7248" s="958">
        <v>18821</v>
      </c>
      <c r="I7248" s="950" t="s">
        <v>1563</v>
      </c>
    </row>
    <row r="7249" spans="8:9" ht="12.5">
      <c r="H7249" s="958">
        <v>18822</v>
      </c>
      <c r="I7249" s="950" t="s">
        <v>1563</v>
      </c>
    </row>
    <row r="7250" spans="8:9" ht="12.5">
      <c r="H7250" s="958">
        <v>18823</v>
      </c>
      <c r="I7250" s="950" t="s">
        <v>1563</v>
      </c>
    </row>
    <row r="7251" spans="8:9" ht="12.5">
      <c r="H7251" s="958">
        <v>18824</v>
      </c>
      <c r="I7251" s="950" t="s">
        <v>1563</v>
      </c>
    </row>
    <row r="7252" spans="8:9" ht="12.5">
      <c r="H7252" s="958">
        <v>18825</v>
      </c>
      <c r="I7252" s="950" t="s">
        <v>1563</v>
      </c>
    </row>
    <row r="7253" spans="8:9" ht="12.5">
      <c r="H7253" s="958">
        <v>18826</v>
      </c>
      <c r="I7253" s="950" t="s">
        <v>1563</v>
      </c>
    </row>
    <row r="7254" spans="8:9" ht="12.5">
      <c r="H7254" s="958">
        <v>18827</v>
      </c>
      <c r="I7254" s="950" t="s">
        <v>1563</v>
      </c>
    </row>
    <row r="7255" spans="8:9" ht="12.5">
      <c r="H7255" s="958">
        <v>18828</v>
      </c>
      <c r="I7255" s="950" t="s">
        <v>1563</v>
      </c>
    </row>
    <row r="7256" spans="8:9" ht="12.5">
      <c r="H7256" s="958">
        <v>18829</v>
      </c>
      <c r="I7256" s="950" t="s">
        <v>1563</v>
      </c>
    </row>
    <row r="7257" spans="8:9" ht="12.5">
      <c r="H7257" s="958">
        <v>18830</v>
      </c>
      <c r="I7257" s="950" t="s">
        <v>1563</v>
      </c>
    </row>
    <row r="7258" spans="8:9" ht="12.5">
      <c r="H7258" s="958">
        <v>18831</v>
      </c>
      <c r="I7258" s="950" t="s">
        <v>1563</v>
      </c>
    </row>
    <row r="7259" spans="8:9" ht="12.5">
      <c r="H7259" s="958">
        <v>18832</v>
      </c>
      <c r="I7259" s="950" t="s">
        <v>1563</v>
      </c>
    </row>
    <row r="7260" spans="8:9" ht="12.5">
      <c r="H7260" s="958">
        <v>18833</v>
      </c>
      <c r="I7260" s="950" t="s">
        <v>1563</v>
      </c>
    </row>
    <row r="7261" spans="8:9" ht="12.5">
      <c r="H7261" s="958">
        <v>18834</v>
      </c>
      <c r="I7261" s="950" t="s">
        <v>1563</v>
      </c>
    </row>
    <row r="7262" spans="8:9" ht="12.5">
      <c r="H7262" s="958">
        <v>18837</v>
      </c>
      <c r="I7262" s="950" t="s">
        <v>1563</v>
      </c>
    </row>
    <row r="7263" spans="8:9" ht="12.5">
      <c r="H7263" s="958">
        <v>18840</v>
      </c>
      <c r="I7263" s="950" t="s">
        <v>1563</v>
      </c>
    </row>
    <row r="7264" spans="8:9" ht="12.5">
      <c r="H7264" s="958">
        <v>18842</v>
      </c>
      <c r="I7264" s="950" t="s">
        <v>1563</v>
      </c>
    </row>
    <row r="7265" spans="8:9" ht="12.5">
      <c r="H7265" s="958">
        <v>18843</v>
      </c>
      <c r="I7265" s="950" t="s">
        <v>1563</v>
      </c>
    </row>
    <row r="7266" spans="8:9" ht="12.5">
      <c r="H7266" s="958">
        <v>18844</v>
      </c>
      <c r="I7266" s="950" t="s">
        <v>1563</v>
      </c>
    </row>
    <row r="7267" spans="8:9" ht="12.5">
      <c r="H7267" s="958">
        <v>18845</v>
      </c>
      <c r="I7267" s="950" t="s">
        <v>1563</v>
      </c>
    </row>
    <row r="7268" spans="8:9" ht="12.5">
      <c r="H7268" s="958">
        <v>18846</v>
      </c>
      <c r="I7268" s="950" t="s">
        <v>1563</v>
      </c>
    </row>
    <row r="7269" spans="8:9" ht="12.5">
      <c r="H7269" s="958">
        <v>18847</v>
      </c>
      <c r="I7269" s="950" t="s">
        <v>1563</v>
      </c>
    </row>
    <row r="7270" spans="8:9" ht="12.5">
      <c r="H7270" s="958">
        <v>18848</v>
      </c>
      <c r="I7270" s="950" t="s">
        <v>1563</v>
      </c>
    </row>
    <row r="7271" spans="8:9" ht="12.5">
      <c r="H7271" s="958">
        <v>18850</v>
      </c>
      <c r="I7271" s="950" t="s">
        <v>1563</v>
      </c>
    </row>
    <row r="7272" spans="8:9" ht="12.5">
      <c r="H7272" s="958">
        <v>18851</v>
      </c>
      <c r="I7272" s="950" t="s">
        <v>1563</v>
      </c>
    </row>
    <row r="7273" spans="8:9" ht="12.5">
      <c r="H7273" s="958">
        <v>18853</v>
      </c>
      <c r="I7273" s="950" t="s">
        <v>1563</v>
      </c>
    </row>
    <row r="7274" spans="8:9" ht="12.5">
      <c r="H7274" s="958">
        <v>18854</v>
      </c>
      <c r="I7274" s="950" t="s">
        <v>1563</v>
      </c>
    </row>
    <row r="7275" spans="8:9" ht="12.5">
      <c r="H7275" s="958">
        <v>18901</v>
      </c>
      <c r="I7275" s="950" t="s">
        <v>1563</v>
      </c>
    </row>
    <row r="7276" spans="8:9" ht="12.5">
      <c r="H7276" s="958">
        <v>18902</v>
      </c>
      <c r="I7276" s="950" t="s">
        <v>1563</v>
      </c>
    </row>
    <row r="7277" spans="8:9" ht="12.5">
      <c r="H7277" s="958">
        <v>18910</v>
      </c>
      <c r="I7277" s="950" t="s">
        <v>1563</v>
      </c>
    </row>
    <row r="7278" spans="8:9" ht="12.5">
      <c r="H7278" s="958">
        <v>18911</v>
      </c>
      <c r="I7278" s="950" t="s">
        <v>1563</v>
      </c>
    </row>
    <row r="7279" spans="8:9" ht="12.5">
      <c r="H7279" s="958">
        <v>18912</v>
      </c>
      <c r="I7279" s="950" t="s">
        <v>1563</v>
      </c>
    </row>
    <row r="7280" spans="8:9" ht="12.5">
      <c r="H7280" s="958">
        <v>18913</v>
      </c>
      <c r="I7280" s="950" t="s">
        <v>1563</v>
      </c>
    </row>
    <row r="7281" spans="8:9" ht="12.5">
      <c r="H7281" s="958">
        <v>18914</v>
      </c>
      <c r="I7281" s="950" t="s">
        <v>1563</v>
      </c>
    </row>
    <row r="7282" spans="8:9" ht="12.5">
      <c r="H7282" s="958">
        <v>18915</v>
      </c>
      <c r="I7282" s="950" t="s">
        <v>1563</v>
      </c>
    </row>
    <row r="7283" spans="8:9" ht="12.5">
      <c r="H7283" s="958">
        <v>18916</v>
      </c>
      <c r="I7283" s="950" t="s">
        <v>1563</v>
      </c>
    </row>
    <row r="7284" spans="8:9" ht="12.5">
      <c r="H7284" s="958">
        <v>18917</v>
      </c>
      <c r="I7284" s="950" t="s">
        <v>1563</v>
      </c>
    </row>
    <row r="7285" spans="8:9" ht="12.5">
      <c r="H7285" s="958">
        <v>18918</v>
      </c>
      <c r="I7285" s="950" t="s">
        <v>1563</v>
      </c>
    </row>
    <row r="7286" spans="8:9" ht="12.5">
      <c r="H7286" s="958">
        <v>18920</v>
      </c>
      <c r="I7286" s="950" t="s">
        <v>1563</v>
      </c>
    </row>
    <row r="7287" spans="8:9" ht="12.5">
      <c r="H7287" s="958">
        <v>18921</v>
      </c>
      <c r="I7287" s="950" t="s">
        <v>1563</v>
      </c>
    </row>
    <row r="7288" spans="8:9" ht="12.5">
      <c r="H7288" s="958">
        <v>18922</v>
      </c>
      <c r="I7288" s="950" t="s">
        <v>1563</v>
      </c>
    </row>
    <row r="7289" spans="8:9" ht="12.5">
      <c r="H7289" s="958">
        <v>18923</v>
      </c>
      <c r="I7289" s="950" t="s">
        <v>1563</v>
      </c>
    </row>
    <row r="7290" spans="8:9" ht="12.5">
      <c r="H7290" s="958">
        <v>18924</v>
      </c>
      <c r="I7290" s="950" t="s">
        <v>1563</v>
      </c>
    </row>
    <row r="7291" spans="8:9" ht="12.5">
      <c r="H7291" s="958">
        <v>18925</v>
      </c>
      <c r="I7291" s="950" t="s">
        <v>1563</v>
      </c>
    </row>
    <row r="7292" spans="8:9" ht="12.5">
      <c r="H7292" s="958">
        <v>18926</v>
      </c>
      <c r="I7292" s="950" t="s">
        <v>1563</v>
      </c>
    </row>
    <row r="7293" spans="8:9" ht="12.5">
      <c r="H7293" s="958">
        <v>18927</v>
      </c>
      <c r="I7293" s="950" t="s">
        <v>1563</v>
      </c>
    </row>
    <row r="7294" spans="8:9" ht="12.5">
      <c r="H7294" s="958">
        <v>18928</v>
      </c>
      <c r="I7294" s="950" t="s">
        <v>1563</v>
      </c>
    </row>
    <row r="7295" spans="8:9" ht="12.5">
      <c r="H7295" s="958">
        <v>18929</v>
      </c>
      <c r="I7295" s="950" t="s">
        <v>1563</v>
      </c>
    </row>
    <row r="7296" spans="8:9" ht="12.5">
      <c r="H7296" s="958">
        <v>18930</v>
      </c>
      <c r="I7296" s="950" t="s">
        <v>1563</v>
      </c>
    </row>
    <row r="7297" spans="8:9" ht="12.5">
      <c r="H7297" s="958">
        <v>18931</v>
      </c>
      <c r="I7297" s="950" t="s">
        <v>1563</v>
      </c>
    </row>
    <row r="7298" spans="8:9" ht="12.5">
      <c r="H7298" s="958">
        <v>18932</v>
      </c>
      <c r="I7298" s="950" t="s">
        <v>1563</v>
      </c>
    </row>
    <row r="7299" spans="8:9" ht="12.5">
      <c r="H7299" s="958">
        <v>18933</v>
      </c>
      <c r="I7299" s="950" t="s">
        <v>1563</v>
      </c>
    </row>
    <row r="7300" spans="8:9" ht="12.5">
      <c r="H7300" s="958">
        <v>18934</v>
      </c>
      <c r="I7300" s="950" t="s">
        <v>1563</v>
      </c>
    </row>
    <row r="7301" spans="8:9" ht="12.5">
      <c r="H7301" s="958">
        <v>18935</v>
      </c>
      <c r="I7301" s="950" t="s">
        <v>1563</v>
      </c>
    </row>
    <row r="7302" spans="8:9" ht="12.5">
      <c r="H7302" s="958">
        <v>18936</v>
      </c>
      <c r="I7302" s="950" t="s">
        <v>1563</v>
      </c>
    </row>
    <row r="7303" spans="8:9" ht="12.5">
      <c r="H7303" s="958">
        <v>18938</v>
      </c>
      <c r="I7303" s="950" t="s">
        <v>1563</v>
      </c>
    </row>
    <row r="7304" spans="8:9" ht="12.5">
      <c r="H7304" s="958">
        <v>18940</v>
      </c>
      <c r="I7304" s="950" t="s">
        <v>1563</v>
      </c>
    </row>
    <row r="7305" spans="8:9" ht="12.5">
      <c r="H7305" s="958">
        <v>18942</v>
      </c>
      <c r="I7305" s="950" t="s">
        <v>1563</v>
      </c>
    </row>
    <row r="7306" spans="8:9" ht="12.5">
      <c r="H7306" s="958">
        <v>18943</v>
      </c>
      <c r="I7306" s="950" t="s">
        <v>1563</v>
      </c>
    </row>
    <row r="7307" spans="8:9" ht="12.5">
      <c r="H7307" s="958">
        <v>18944</v>
      </c>
      <c r="I7307" s="950" t="s">
        <v>1563</v>
      </c>
    </row>
    <row r="7308" spans="8:9" ht="12.5">
      <c r="H7308" s="958">
        <v>18946</v>
      </c>
      <c r="I7308" s="950" t="s">
        <v>1563</v>
      </c>
    </row>
    <row r="7309" spans="8:9" ht="12.5">
      <c r="H7309" s="958">
        <v>18947</v>
      </c>
      <c r="I7309" s="950" t="s">
        <v>1563</v>
      </c>
    </row>
    <row r="7310" spans="8:9" ht="12.5">
      <c r="H7310" s="958">
        <v>18949</v>
      </c>
      <c r="I7310" s="950" t="s">
        <v>1563</v>
      </c>
    </row>
    <row r="7311" spans="8:9" ht="12.5">
      <c r="H7311" s="958">
        <v>18950</v>
      </c>
      <c r="I7311" s="950" t="s">
        <v>1563</v>
      </c>
    </row>
    <row r="7312" spans="8:9" ht="12.5">
      <c r="H7312" s="958">
        <v>18951</v>
      </c>
      <c r="I7312" s="950" t="s">
        <v>1563</v>
      </c>
    </row>
    <row r="7313" spans="8:9" ht="12.5">
      <c r="H7313" s="958">
        <v>18953</v>
      </c>
      <c r="I7313" s="950" t="s">
        <v>1563</v>
      </c>
    </row>
    <row r="7314" spans="8:9" ht="12.5">
      <c r="H7314" s="958">
        <v>18954</v>
      </c>
      <c r="I7314" s="950" t="s">
        <v>1563</v>
      </c>
    </row>
    <row r="7315" spans="8:9" ht="12.5">
      <c r="H7315" s="958">
        <v>18955</v>
      </c>
      <c r="I7315" s="950" t="s">
        <v>1563</v>
      </c>
    </row>
    <row r="7316" spans="8:9" ht="12.5">
      <c r="H7316" s="958">
        <v>18956</v>
      </c>
      <c r="I7316" s="950" t="s">
        <v>1563</v>
      </c>
    </row>
    <row r="7317" spans="8:9" ht="12.5">
      <c r="H7317" s="958">
        <v>18957</v>
      </c>
      <c r="I7317" s="950" t="s">
        <v>1563</v>
      </c>
    </row>
    <row r="7318" spans="8:9" ht="12.5">
      <c r="H7318" s="958">
        <v>18958</v>
      </c>
      <c r="I7318" s="950" t="s">
        <v>1563</v>
      </c>
    </row>
    <row r="7319" spans="8:9" ht="12.5">
      <c r="H7319" s="958">
        <v>18960</v>
      </c>
      <c r="I7319" s="950" t="s">
        <v>1563</v>
      </c>
    </row>
    <row r="7320" spans="8:9" ht="12.5">
      <c r="H7320" s="958">
        <v>18962</v>
      </c>
      <c r="I7320" s="950" t="s">
        <v>1563</v>
      </c>
    </row>
    <row r="7321" spans="8:9" ht="12.5">
      <c r="H7321" s="958">
        <v>18963</v>
      </c>
      <c r="I7321" s="950" t="s">
        <v>1563</v>
      </c>
    </row>
    <row r="7322" spans="8:9" ht="12.5">
      <c r="H7322" s="958">
        <v>18964</v>
      </c>
      <c r="I7322" s="950" t="s">
        <v>1563</v>
      </c>
    </row>
    <row r="7323" spans="8:9" ht="12.5">
      <c r="H7323" s="958">
        <v>18966</v>
      </c>
      <c r="I7323" s="950" t="s">
        <v>1563</v>
      </c>
    </row>
    <row r="7324" spans="8:9" ht="12.5">
      <c r="H7324" s="958">
        <v>18968</v>
      </c>
      <c r="I7324" s="950" t="s">
        <v>1563</v>
      </c>
    </row>
    <row r="7325" spans="8:9" ht="12.5">
      <c r="H7325" s="958">
        <v>18969</v>
      </c>
      <c r="I7325" s="950" t="s">
        <v>1563</v>
      </c>
    </row>
    <row r="7326" spans="8:9" ht="12.5">
      <c r="H7326" s="958">
        <v>18970</v>
      </c>
      <c r="I7326" s="950" t="s">
        <v>1563</v>
      </c>
    </row>
    <row r="7327" spans="8:9" ht="12.5">
      <c r="H7327" s="958">
        <v>18971</v>
      </c>
      <c r="I7327" s="950" t="s">
        <v>1563</v>
      </c>
    </row>
    <row r="7328" spans="8:9" ht="12.5">
      <c r="H7328" s="958">
        <v>18972</v>
      </c>
      <c r="I7328" s="950" t="s">
        <v>1563</v>
      </c>
    </row>
    <row r="7329" spans="8:9" ht="12.5">
      <c r="H7329" s="958">
        <v>18974</v>
      </c>
      <c r="I7329" s="950" t="s">
        <v>1563</v>
      </c>
    </row>
    <row r="7330" spans="8:9" ht="12.5">
      <c r="H7330" s="958">
        <v>18976</v>
      </c>
      <c r="I7330" s="950" t="s">
        <v>1563</v>
      </c>
    </row>
    <row r="7331" spans="8:9" ht="12.5">
      <c r="H7331" s="958">
        <v>18977</v>
      </c>
      <c r="I7331" s="950" t="s">
        <v>1563</v>
      </c>
    </row>
    <row r="7332" spans="8:9" ht="12.5">
      <c r="H7332" s="958">
        <v>18979</v>
      </c>
      <c r="I7332" s="950" t="s">
        <v>1563</v>
      </c>
    </row>
    <row r="7333" spans="8:9" ht="12.5">
      <c r="H7333" s="958">
        <v>18980</v>
      </c>
      <c r="I7333" s="950" t="s">
        <v>1563</v>
      </c>
    </row>
    <row r="7334" spans="8:9" ht="12.5">
      <c r="H7334" s="958">
        <v>18981</v>
      </c>
      <c r="I7334" s="950" t="s">
        <v>1563</v>
      </c>
    </row>
    <row r="7335" spans="8:9" ht="12.5">
      <c r="H7335" s="958">
        <v>18991</v>
      </c>
      <c r="I7335" s="950" t="s">
        <v>1563</v>
      </c>
    </row>
    <row r="7336" spans="8:9" ht="12.5">
      <c r="H7336" s="958">
        <v>19001</v>
      </c>
      <c r="I7336" s="950" t="s">
        <v>1563</v>
      </c>
    </row>
    <row r="7337" spans="8:9" ht="12.5">
      <c r="H7337" s="958">
        <v>19002</v>
      </c>
      <c r="I7337" s="950" t="s">
        <v>1563</v>
      </c>
    </row>
    <row r="7338" spans="8:9" ht="12.5">
      <c r="H7338" s="958">
        <v>19003</v>
      </c>
      <c r="I7338" s="950" t="s">
        <v>1563</v>
      </c>
    </row>
    <row r="7339" spans="8:9" ht="12.5">
      <c r="H7339" s="958">
        <v>19004</v>
      </c>
      <c r="I7339" s="950" t="s">
        <v>1563</v>
      </c>
    </row>
    <row r="7340" spans="8:9" ht="12.5">
      <c r="H7340" s="958">
        <v>19006</v>
      </c>
      <c r="I7340" s="950" t="s">
        <v>1563</v>
      </c>
    </row>
    <row r="7341" spans="8:9" ht="12.5">
      <c r="H7341" s="958">
        <v>19007</v>
      </c>
      <c r="I7341" s="950" t="s">
        <v>1563</v>
      </c>
    </row>
    <row r="7342" spans="8:9" ht="12.5">
      <c r="H7342" s="958">
        <v>19008</v>
      </c>
      <c r="I7342" s="950" t="s">
        <v>1563</v>
      </c>
    </row>
    <row r="7343" spans="8:9" ht="12.5">
      <c r="H7343" s="958">
        <v>19009</v>
      </c>
      <c r="I7343" s="950" t="s">
        <v>1563</v>
      </c>
    </row>
    <row r="7344" spans="8:9" ht="12.5">
      <c r="H7344" s="958">
        <v>19010</v>
      </c>
      <c r="I7344" s="950" t="s">
        <v>1563</v>
      </c>
    </row>
    <row r="7345" spans="8:9" ht="12.5">
      <c r="H7345" s="958">
        <v>19012</v>
      </c>
      <c r="I7345" s="950" t="s">
        <v>1563</v>
      </c>
    </row>
    <row r="7346" spans="8:9" ht="12.5">
      <c r="H7346" s="958">
        <v>19013</v>
      </c>
      <c r="I7346" s="950" t="s">
        <v>1563</v>
      </c>
    </row>
    <row r="7347" spans="8:9" ht="12.5">
      <c r="H7347" s="958">
        <v>19014</v>
      </c>
      <c r="I7347" s="950" t="s">
        <v>1563</v>
      </c>
    </row>
    <row r="7348" spans="8:9" ht="12.5">
      <c r="H7348" s="958">
        <v>19015</v>
      </c>
      <c r="I7348" s="950" t="s">
        <v>1563</v>
      </c>
    </row>
    <row r="7349" spans="8:9" ht="12.5">
      <c r="H7349" s="958">
        <v>19016</v>
      </c>
      <c r="I7349" s="950" t="s">
        <v>1563</v>
      </c>
    </row>
    <row r="7350" spans="8:9" ht="12.5">
      <c r="H7350" s="958">
        <v>19017</v>
      </c>
      <c r="I7350" s="950" t="s">
        <v>1563</v>
      </c>
    </row>
    <row r="7351" spans="8:9" ht="12.5">
      <c r="H7351" s="958">
        <v>19018</v>
      </c>
      <c r="I7351" s="950" t="s">
        <v>1563</v>
      </c>
    </row>
    <row r="7352" spans="8:9" ht="12.5">
      <c r="H7352" s="958">
        <v>19019</v>
      </c>
      <c r="I7352" s="950" t="s">
        <v>1563</v>
      </c>
    </row>
    <row r="7353" spans="8:9" ht="12.5">
      <c r="H7353" s="958">
        <v>19020</v>
      </c>
      <c r="I7353" s="950" t="s">
        <v>1563</v>
      </c>
    </row>
    <row r="7354" spans="8:9" ht="12.5">
      <c r="H7354" s="958">
        <v>19021</v>
      </c>
      <c r="I7354" s="950" t="s">
        <v>1563</v>
      </c>
    </row>
    <row r="7355" spans="8:9" ht="12.5">
      <c r="H7355" s="958">
        <v>19022</v>
      </c>
      <c r="I7355" s="950" t="s">
        <v>1563</v>
      </c>
    </row>
    <row r="7356" spans="8:9" ht="12.5">
      <c r="H7356" s="958">
        <v>19023</v>
      </c>
      <c r="I7356" s="950" t="s">
        <v>1563</v>
      </c>
    </row>
    <row r="7357" spans="8:9" ht="12.5">
      <c r="H7357" s="958">
        <v>19025</v>
      </c>
      <c r="I7357" s="950" t="s">
        <v>1563</v>
      </c>
    </row>
    <row r="7358" spans="8:9" ht="12.5">
      <c r="H7358" s="958">
        <v>19026</v>
      </c>
      <c r="I7358" s="950" t="s">
        <v>1563</v>
      </c>
    </row>
    <row r="7359" spans="8:9" ht="12.5">
      <c r="H7359" s="958">
        <v>19027</v>
      </c>
      <c r="I7359" s="950" t="s">
        <v>1563</v>
      </c>
    </row>
    <row r="7360" spans="8:9" ht="12.5">
      <c r="H7360" s="958">
        <v>19028</v>
      </c>
      <c r="I7360" s="950" t="s">
        <v>1563</v>
      </c>
    </row>
    <row r="7361" spans="8:9" ht="12.5">
      <c r="H7361" s="958">
        <v>19029</v>
      </c>
      <c r="I7361" s="950" t="s">
        <v>1563</v>
      </c>
    </row>
    <row r="7362" spans="8:9" ht="12.5">
      <c r="H7362" s="958">
        <v>19030</v>
      </c>
      <c r="I7362" s="950" t="s">
        <v>1563</v>
      </c>
    </row>
    <row r="7363" spans="8:9" ht="12.5">
      <c r="H7363" s="958">
        <v>19031</v>
      </c>
      <c r="I7363" s="950" t="s">
        <v>1563</v>
      </c>
    </row>
    <row r="7364" spans="8:9" ht="12.5">
      <c r="H7364" s="958">
        <v>19032</v>
      </c>
      <c r="I7364" s="950" t="s">
        <v>1563</v>
      </c>
    </row>
    <row r="7365" spans="8:9" ht="12.5">
      <c r="H7365" s="958">
        <v>19033</v>
      </c>
      <c r="I7365" s="950" t="s">
        <v>1563</v>
      </c>
    </row>
    <row r="7366" spans="8:9" ht="12.5">
      <c r="H7366" s="958">
        <v>19034</v>
      </c>
      <c r="I7366" s="950" t="s">
        <v>1563</v>
      </c>
    </row>
    <row r="7367" spans="8:9" ht="12.5">
      <c r="H7367" s="958">
        <v>19035</v>
      </c>
      <c r="I7367" s="950" t="s">
        <v>1563</v>
      </c>
    </row>
    <row r="7368" spans="8:9" ht="12.5">
      <c r="H7368" s="958">
        <v>19036</v>
      </c>
      <c r="I7368" s="950" t="s">
        <v>1563</v>
      </c>
    </row>
    <row r="7369" spans="8:9" ht="12.5">
      <c r="H7369" s="958">
        <v>19037</v>
      </c>
      <c r="I7369" s="950" t="s">
        <v>1563</v>
      </c>
    </row>
    <row r="7370" spans="8:9" ht="12.5">
      <c r="H7370" s="958">
        <v>19038</v>
      </c>
      <c r="I7370" s="950" t="s">
        <v>1563</v>
      </c>
    </row>
    <row r="7371" spans="8:9" ht="12.5">
      <c r="H7371" s="958">
        <v>19039</v>
      </c>
      <c r="I7371" s="950" t="s">
        <v>1563</v>
      </c>
    </row>
    <row r="7372" spans="8:9" ht="12.5">
      <c r="H7372" s="958">
        <v>19040</v>
      </c>
      <c r="I7372" s="950" t="s">
        <v>1563</v>
      </c>
    </row>
    <row r="7373" spans="8:9" ht="12.5">
      <c r="H7373" s="958">
        <v>19041</v>
      </c>
      <c r="I7373" s="950" t="s">
        <v>1563</v>
      </c>
    </row>
    <row r="7374" spans="8:9" ht="12.5">
      <c r="H7374" s="958">
        <v>19043</v>
      </c>
      <c r="I7374" s="950" t="s">
        <v>1563</v>
      </c>
    </row>
    <row r="7375" spans="8:9" ht="12.5">
      <c r="H7375" s="958">
        <v>19044</v>
      </c>
      <c r="I7375" s="950" t="s">
        <v>1563</v>
      </c>
    </row>
    <row r="7376" spans="8:9" ht="12.5">
      <c r="H7376" s="958">
        <v>19046</v>
      </c>
      <c r="I7376" s="950" t="s">
        <v>1563</v>
      </c>
    </row>
    <row r="7377" spans="8:9" ht="12.5">
      <c r="H7377" s="958">
        <v>19047</v>
      </c>
      <c r="I7377" s="950" t="s">
        <v>1563</v>
      </c>
    </row>
    <row r="7378" spans="8:9" ht="12.5">
      <c r="H7378" s="958">
        <v>19048</v>
      </c>
      <c r="I7378" s="950" t="s">
        <v>1563</v>
      </c>
    </row>
    <row r="7379" spans="8:9" ht="12.5">
      <c r="H7379" s="958">
        <v>19049</v>
      </c>
      <c r="I7379" s="950" t="s">
        <v>1563</v>
      </c>
    </row>
    <row r="7380" spans="8:9" ht="12.5">
      <c r="H7380" s="958">
        <v>19050</v>
      </c>
      <c r="I7380" s="950" t="s">
        <v>1563</v>
      </c>
    </row>
    <row r="7381" spans="8:9" ht="12.5">
      <c r="H7381" s="958">
        <v>19052</v>
      </c>
      <c r="I7381" s="950" t="s">
        <v>1563</v>
      </c>
    </row>
    <row r="7382" spans="8:9" ht="12.5">
      <c r="H7382" s="958">
        <v>19053</v>
      </c>
      <c r="I7382" s="950" t="s">
        <v>1563</v>
      </c>
    </row>
    <row r="7383" spans="8:9" ht="12.5">
      <c r="H7383" s="958">
        <v>19054</v>
      </c>
      <c r="I7383" s="950" t="s">
        <v>1563</v>
      </c>
    </row>
    <row r="7384" spans="8:9" ht="12.5">
      <c r="H7384" s="958">
        <v>19055</v>
      </c>
      <c r="I7384" s="950" t="s">
        <v>1563</v>
      </c>
    </row>
    <row r="7385" spans="8:9" ht="12.5">
      <c r="H7385" s="958">
        <v>19056</v>
      </c>
      <c r="I7385" s="950" t="s">
        <v>1563</v>
      </c>
    </row>
    <row r="7386" spans="8:9" ht="12.5">
      <c r="H7386" s="958">
        <v>19057</v>
      </c>
      <c r="I7386" s="950" t="s">
        <v>1563</v>
      </c>
    </row>
    <row r="7387" spans="8:9" ht="12.5">
      <c r="H7387" s="958">
        <v>19058</v>
      </c>
      <c r="I7387" s="950" t="s">
        <v>1563</v>
      </c>
    </row>
    <row r="7388" spans="8:9" ht="12.5">
      <c r="H7388" s="958">
        <v>19060</v>
      </c>
      <c r="I7388" s="950" t="s">
        <v>1563</v>
      </c>
    </row>
    <row r="7389" spans="8:9" ht="12.5">
      <c r="H7389" s="958">
        <v>19061</v>
      </c>
      <c r="I7389" s="950" t="s">
        <v>1563</v>
      </c>
    </row>
    <row r="7390" spans="8:9" ht="12.5">
      <c r="H7390" s="958">
        <v>19063</v>
      </c>
      <c r="I7390" s="950" t="s">
        <v>1563</v>
      </c>
    </row>
    <row r="7391" spans="8:9" ht="12.5">
      <c r="H7391" s="958">
        <v>19064</v>
      </c>
      <c r="I7391" s="950" t="s">
        <v>1563</v>
      </c>
    </row>
    <row r="7392" spans="8:9" ht="12.5">
      <c r="H7392" s="958">
        <v>19065</v>
      </c>
      <c r="I7392" s="950" t="s">
        <v>1563</v>
      </c>
    </row>
    <row r="7393" spans="8:9" ht="12.5">
      <c r="H7393" s="958">
        <v>19066</v>
      </c>
      <c r="I7393" s="950" t="s">
        <v>1563</v>
      </c>
    </row>
    <row r="7394" spans="8:9" ht="12.5">
      <c r="H7394" s="958">
        <v>19067</v>
      </c>
      <c r="I7394" s="950" t="s">
        <v>1563</v>
      </c>
    </row>
    <row r="7395" spans="8:9" ht="12.5">
      <c r="H7395" s="958">
        <v>19070</v>
      </c>
      <c r="I7395" s="950" t="s">
        <v>1563</v>
      </c>
    </row>
    <row r="7396" spans="8:9" ht="12.5">
      <c r="H7396" s="958">
        <v>19072</v>
      </c>
      <c r="I7396" s="950" t="s">
        <v>1563</v>
      </c>
    </row>
    <row r="7397" spans="8:9" ht="12.5">
      <c r="H7397" s="958">
        <v>19073</v>
      </c>
      <c r="I7397" s="950" t="s">
        <v>1563</v>
      </c>
    </row>
    <row r="7398" spans="8:9" ht="12.5">
      <c r="H7398" s="958">
        <v>19074</v>
      </c>
      <c r="I7398" s="950" t="s">
        <v>1563</v>
      </c>
    </row>
    <row r="7399" spans="8:9" ht="12.5">
      <c r="H7399" s="958">
        <v>19075</v>
      </c>
      <c r="I7399" s="950" t="s">
        <v>1563</v>
      </c>
    </row>
    <row r="7400" spans="8:9" ht="12.5">
      <c r="H7400" s="958">
        <v>19076</v>
      </c>
      <c r="I7400" s="950" t="s">
        <v>1563</v>
      </c>
    </row>
    <row r="7401" spans="8:9" ht="12.5">
      <c r="H7401" s="958">
        <v>19078</v>
      </c>
      <c r="I7401" s="950" t="s">
        <v>1563</v>
      </c>
    </row>
    <row r="7402" spans="8:9" ht="12.5">
      <c r="H7402" s="958">
        <v>19079</v>
      </c>
      <c r="I7402" s="950" t="s">
        <v>1563</v>
      </c>
    </row>
    <row r="7403" spans="8:9" ht="12.5">
      <c r="H7403" s="958">
        <v>19080</v>
      </c>
      <c r="I7403" s="950" t="s">
        <v>1563</v>
      </c>
    </row>
    <row r="7404" spans="8:9" ht="12.5">
      <c r="H7404" s="958">
        <v>19081</v>
      </c>
      <c r="I7404" s="950" t="s">
        <v>1563</v>
      </c>
    </row>
    <row r="7405" spans="8:9" ht="12.5">
      <c r="H7405" s="958">
        <v>19082</v>
      </c>
      <c r="I7405" s="950" t="s">
        <v>1563</v>
      </c>
    </row>
    <row r="7406" spans="8:9" ht="12.5">
      <c r="H7406" s="958">
        <v>19083</v>
      </c>
      <c r="I7406" s="950" t="s">
        <v>1563</v>
      </c>
    </row>
    <row r="7407" spans="8:9" ht="12.5">
      <c r="H7407" s="958">
        <v>19085</v>
      </c>
      <c r="I7407" s="950" t="s">
        <v>1563</v>
      </c>
    </row>
    <row r="7408" spans="8:9" ht="12.5">
      <c r="H7408" s="958">
        <v>19086</v>
      </c>
      <c r="I7408" s="950" t="s">
        <v>1563</v>
      </c>
    </row>
    <row r="7409" spans="8:9" ht="12.5">
      <c r="H7409" s="958">
        <v>19087</v>
      </c>
      <c r="I7409" s="950" t="s">
        <v>1563</v>
      </c>
    </row>
    <row r="7410" spans="8:9" ht="12.5">
      <c r="H7410" s="958">
        <v>19088</v>
      </c>
      <c r="I7410" s="950" t="s">
        <v>1563</v>
      </c>
    </row>
    <row r="7411" spans="8:9" ht="12.5">
      <c r="H7411" s="958">
        <v>19089</v>
      </c>
      <c r="I7411" s="950" t="s">
        <v>1563</v>
      </c>
    </row>
    <row r="7412" spans="8:9" ht="12.5">
      <c r="H7412" s="958">
        <v>19090</v>
      </c>
      <c r="I7412" s="950" t="s">
        <v>1563</v>
      </c>
    </row>
    <row r="7413" spans="8:9" ht="12.5">
      <c r="H7413" s="958">
        <v>19091</v>
      </c>
      <c r="I7413" s="950" t="s">
        <v>1563</v>
      </c>
    </row>
    <row r="7414" spans="8:9" ht="12.5">
      <c r="H7414" s="958">
        <v>19092</v>
      </c>
      <c r="I7414" s="950" t="s">
        <v>1563</v>
      </c>
    </row>
    <row r="7415" spans="8:9" ht="12.5">
      <c r="H7415" s="958">
        <v>19093</v>
      </c>
      <c r="I7415" s="950" t="s">
        <v>1563</v>
      </c>
    </row>
    <row r="7416" spans="8:9" ht="12.5">
      <c r="H7416" s="958">
        <v>19094</v>
      </c>
      <c r="I7416" s="950" t="s">
        <v>1563</v>
      </c>
    </row>
    <row r="7417" spans="8:9" ht="12.5">
      <c r="H7417" s="958">
        <v>19095</v>
      </c>
      <c r="I7417" s="950" t="s">
        <v>1563</v>
      </c>
    </row>
    <row r="7418" spans="8:9" ht="12.5">
      <c r="H7418" s="958">
        <v>19096</v>
      </c>
      <c r="I7418" s="950" t="s">
        <v>1563</v>
      </c>
    </row>
    <row r="7419" spans="8:9" ht="12.5">
      <c r="H7419" s="958">
        <v>19098</v>
      </c>
      <c r="I7419" s="950" t="s">
        <v>1563</v>
      </c>
    </row>
    <row r="7420" spans="8:9" ht="12.5">
      <c r="H7420" s="958">
        <v>19099</v>
      </c>
      <c r="I7420" s="950" t="s">
        <v>1563</v>
      </c>
    </row>
    <row r="7421" spans="8:9" ht="12.5">
      <c r="H7421" s="958">
        <v>19101</v>
      </c>
      <c r="I7421" s="950" t="s">
        <v>1563</v>
      </c>
    </row>
    <row r="7422" spans="8:9" ht="12.5">
      <c r="H7422" s="958">
        <v>19102</v>
      </c>
      <c r="I7422" s="950" t="s">
        <v>1563</v>
      </c>
    </row>
    <row r="7423" spans="8:9" ht="12.5">
      <c r="H7423" s="958">
        <v>19103</v>
      </c>
      <c r="I7423" s="950" t="s">
        <v>1563</v>
      </c>
    </row>
    <row r="7424" spans="8:9" ht="12.5">
      <c r="H7424" s="958">
        <v>19104</v>
      </c>
      <c r="I7424" s="950" t="s">
        <v>1563</v>
      </c>
    </row>
    <row r="7425" spans="8:9" ht="12.5">
      <c r="H7425" s="958">
        <v>19105</v>
      </c>
      <c r="I7425" s="950" t="s">
        <v>1563</v>
      </c>
    </row>
    <row r="7426" spans="8:9" ht="12.5">
      <c r="H7426" s="958">
        <v>19106</v>
      </c>
      <c r="I7426" s="950" t="s">
        <v>1563</v>
      </c>
    </row>
    <row r="7427" spans="8:9" ht="12.5">
      <c r="H7427" s="958">
        <v>19107</v>
      </c>
      <c r="I7427" s="950" t="s">
        <v>1563</v>
      </c>
    </row>
    <row r="7428" spans="8:9" ht="12.5">
      <c r="H7428" s="958">
        <v>19108</v>
      </c>
      <c r="I7428" s="950" t="s">
        <v>1563</v>
      </c>
    </row>
    <row r="7429" spans="8:9" ht="12.5">
      <c r="H7429" s="958">
        <v>19109</v>
      </c>
      <c r="I7429" s="950" t="s">
        <v>1563</v>
      </c>
    </row>
    <row r="7430" spans="8:9" ht="12.5">
      <c r="H7430" s="958">
        <v>19110</v>
      </c>
      <c r="I7430" s="950" t="s">
        <v>1563</v>
      </c>
    </row>
    <row r="7431" spans="8:9" ht="12.5">
      <c r="H7431" s="958">
        <v>19111</v>
      </c>
      <c r="I7431" s="950" t="s">
        <v>1563</v>
      </c>
    </row>
    <row r="7432" spans="8:9" ht="12.5">
      <c r="H7432" s="958">
        <v>19112</v>
      </c>
      <c r="I7432" s="950" t="s">
        <v>1563</v>
      </c>
    </row>
    <row r="7433" spans="8:9" ht="12.5">
      <c r="H7433" s="958">
        <v>19113</v>
      </c>
      <c r="I7433" s="950" t="s">
        <v>1563</v>
      </c>
    </row>
    <row r="7434" spans="8:9" ht="12.5">
      <c r="H7434" s="958">
        <v>19114</v>
      </c>
      <c r="I7434" s="950" t="s">
        <v>1563</v>
      </c>
    </row>
    <row r="7435" spans="8:9" ht="12.5">
      <c r="H7435" s="958">
        <v>19115</v>
      </c>
      <c r="I7435" s="950" t="s">
        <v>1563</v>
      </c>
    </row>
    <row r="7436" spans="8:9" ht="12.5">
      <c r="H7436" s="958">
        <v>19116</v>
      </c>
      <c r="I7436" s="950" t="s">
        <v>1563</v>
      </c>
    </row>
    <row r="7437" spans="8:9" ht="12.5">
      <c r="H7437" s="958">
        <v>19118</v>
      </c>
      <c r="I7437" s="950" t="s">
        <v>1563</v>
      </c>
    </row>
    <row r="7438" spans="8:9" ht="12.5">
      <c r="H7438" s="958">
        <v>19119</v>
      </c>
      <c r="I7438" s="950" t="s">
        <v>1563</v>
      </c>
    </row>
    <row r="7439" spans="8:9" ht="12.5">
      <c r="H7439" s="958">
        <v>19120</v>
      </c>
      <c r="I7439" s="950" t="s">
        <v>1563</v>
      </c>
    </row>
    <row r="7440" spans="8:9" ht="12.5">
      <c r="H7440" s="958">
        <v>19121</v>
      </c>
      <c r="I7440" s="950" t="s">
        <v>1563</v>
      </c>
    </row>
    <row r="7441" spans="8:9" ht="12.5">
      <c r="H7441" s="958">
        <v>19122</v>
      </c>
      <c r="I7441" s="950" t="s">
        <v>1563</v>
      </c>
    </row>
    <row r="7442" spans="8:9" ht="12.5">
      <c r="H7442" s="958">
        <v>19123</v>
      </c>
      <c r="I7442" s="950" t="s">
        <v>1563</v>
      </c>
    </row>
    <row r="7443" spans="8:9" ht="12.5">
      <c r="H7443" s="958">
        <v>19124</v>
      </c>
      <c r="I7443" s="950" t="s">
        <v>1563</v>
      </c>
    </row>
    <row r="7444" spans="8:9" ht="12.5">
      <c r="H7444" s="958">
        <v>19125</v>
      </c>
      <c r="I7444" s="950" t="s">
        <v>1563</v>
      </c>
    </row>
    <row r="7445" spans="8:9" ht="12.5">
      <c r="H7445" s="958">
        <v>19126</v>
      </c>
      <c r="I7445" s="950" t="s">
        <v>1563</v>
      </c>
    </row>
    <row r="7446" spans="8:9" ht="12.5">
      <c r="H7446" s="958">
        <v>19127</v>
      </c>
      <c r="I7446" s="950" t="s">
        <v>1563</v>
      </c>
    </row>
    <row r="7447" spans="8:9" ht="12.5">
      <c r="H7447" s="958">
        <v>19128</v>
      </c>
      <c r="I7447" s="950" t="s">
        <v>1563</v>
      </c>
    </row>
    <row r="7448" spans="8:9" ht="12.5">
      <c r="H7448" s="958">
        <v>19129</v>
      </c>
      <c r="I7448" s="950" t="s">
        <v>1563</v>
      </c>
    </row>
    <row r="7449" spans="8:9" ht="12.5">
      <c r="H7449" s="958">
        <v>19130</v>
      </c>
      <c r="I7449" s="950" t="s">
        <v>1563</v>
      </c>
    </row>
    <row r="7450" spans="8:9" ht="12.5">
      <c r="H7450" s="958">
        <v>19131</v>
      </c>
      <c r="I7450" s="950" t="s">
        <v>1563</v>
      </c>
    </row>
    <row r="7451" spans="8:9" ht="12.5">
      <c r="H7451" s="958">
        <v>19132</v>
      </c>
      <c r="I7451" s="950" t="s">
        <v>1563</v>
      </c>
    </row>
    <row r="7452" spans="8:9" ht="12.5">
      <c r="H7452" s="958">
        <v>19133</v>
      </c>
      <c r="I7452" s="950" t="s">
        <v>1563</v>
      </c>
    </row>
    <row r="7453" spans="8:9" ht="12.5">
      <c r="H7453" s="958">
        <v>19134</v>
      </c>
      <c r="I7453" s="950" t="s">
        <v>1563</v>
      </c>
    </row>
    <row r="7454" spans="8:9" ht="12.5">
      <c r="H7454" s="958">
        <v>19135</v>
      </c>
      <c r="I7454" s="950" t="s">
        <v>1563</v>
      </c>
    </row>
    <row r="7455" spans="8:9" ht="12.5">
      <c r="H7455" s="958">
        <v>19136</v>
      </c>
      <c r="I7455" s="950" t="s">
        <v>1563</v>
      </c>
    </row>
    <row r="7456" spans="8:9" ht="12.5">
      <c r="H7456" s="958">
        <v>19137</v>
      </c>
      <c r="I7456" s="950" t="s">
        <v>1563</v>
      </c>
    </row>
    <row r="7457" spans="8:9" ht="12.5">
      <c r="H7457" s="958">
        <v>19138</v>
      </c>
      <c r="I7457" s="950" t="s">
        <v>1563</v>
      </c>
    </row>
    <row r="7458" spans="8:9" ht="12.5">
      <c r="H7458" s="958">
        <v>19139</v>
      </c>
      <c r="I7458" s="950" t="s">
        <v>1563</v>
      </c>
    </row>
    <row r="7459" spans="8:9" ht="12.5">
      <c r="H7459" s="958">
        <v>19140</v>
      </c>
      <c r="I7459" s="950" t="s">
        <v>1563</v>
      </c>
    </row>
    <row r="7460" spans="8:9" ht="12.5">
      <c r="H7460" s="958">
        <v>19141</v>
      </c>
      <c r="I7460" s="950" t="s">
        <v>1563</v>
      </c>
    </row>
    <row r="7461" spans="8:9" ht="12.5">
      <c r="H7461" s="958">
        <v>19142</v>
      </c>
      <c r="I7461" s="950" t="s">
        <v>1563</v>
      </c>
    </row>
    <row r="7462" spans="8:9" ht="12.5">
      <c r="H7462" s="958">
        <v>19143</v>
      </c>
      <c r="I7462" s="950" t="s">
        <v>1563</v>
      </c>
    </row>
    <row r="7463" spans="8:9" ht="12.5">
      <c r="H7463" s="958">
        <v>19144</v>
      </c>
      <c r="I7463" s="950" t="s">
        <v>1563</v>
      </c>
    </row>
    <row r="7464" spans="8:9" ht="12.5">
      <c r="H7464" s="958">
        <v>19145</v>
      </c>
      <c r="I7464" s="950" t="s">
        <v>1563</v>
      </c>
    </row>
    <row r="7465" spans="8:9" ht="12.5">
      <c r="H7465" s="958">
        <v>19146</v>
      </c>
      <c r="I7465" s="950" t="s">
        <v>1563</v>
      </c>
    </row>
    <row r="7466" spans="8:9" ht="12.5">
      <c r="H7466" s="958">
        <v>19147</v>
      </c>
      <c r="I7466" s="950" t="s">
        <v>1563</v>
      </c>
    </row>
    <row r="7467" spans="8:9" ht="12.5">
      <c r="H7467" s="958">
        <v>19148</v>
      </c>
      <c r="I7467" s="950" t="s">
        <v>1563</v>
      </c>
    </row>
    <row r="7468" spans="8:9" ht="12.5">
      <c r="H7468" s="958">
        <v>19149</v>
      </c>
      <c r="I7468" s="950" t="s">
        <v>1563</v>
      </c>
    </row>
    <row r="7469" spans="8:9" ht="12.5">
      <c r="H7469" s="958">
        <v>19150</v>
      </c>
      <c r="I7469" s="950" t="s">
        <v>1563</v>
      </c>
    </row>
    <row r="7470" spans="8:9" ht="12.5">
      <c r="H7470" s="958">
        <v>19151</v>
      </c>
      <c r="I7470" s="950" t="s">
        <v>1563</v>
      </c>
    </row>
    <row r="7471" spans="8:9" ht="12.5">
      <c r="H7471" s="958">
        <v>19152</v>
      </c>
      <c r="I7471" s="950" t="s">
        <v>1563</v>
      </c>
    </row>
    <row r="7472" spans="8:9" ht="12.5">
      <c r="H7472" s="958">
        <v>19153</v>
      </c>
      <c r="I7472" s="950" t="s">
        <v>1563</v>
      </c>
    </row>
    <row r="7473" spans="8:9" ht="12.5">
      <c r="H7473" s="958">
        <v>19154</v>
      </c>
      <c r="I7473" s="950" t="s">
        <v>1563</v>
      </c>
    </row>
    <row r="7474" spans="8:9" ht="12.5">
      <c r="H7474" s="958">
        <v>19155</v>
      </c>
      <c r="I7474" s="950" t="s">
        <v>1563</v>
      </c>
    </row>
    <row r="7475" spans="8:9" ht="12.5">
      <c r="H7475" s="958">
        <v>19160</v>
      </c>
      <c r="I7475" s="950" t="s">
        <v>1563</v>
      </c>
    </row>
    <row r="7476" spans="8:9" ht="12.5">
      <c r="H7476" s="958">
        <v>19161</v>
      </c>
      <c r="I7476" s="950" t="s">
        <v>1563</v>
      </c>
    </row>
    <row r="7477" spans="8:9" ht="12.5">
      <c r="H7477" s="958">
        <v>19162</v>
      </c>
      <c r="I7477" s="950" t="s">
        <v>1563</v>
      </c>
    </row>
    <row r="7478" spans="8:9" ht="12.5">
      <c r="H7478" s="958">
        <v>19170</v>
      </c>
      <c r="I7478" s="950" t="s">
        <v>1563</v>
      </c>
    </row>
    <row r="7479" spans="8:9" ht="12.5">
      <c r="H7479" s="958">
        <v>19171</v>
      </c>
      <c r="I7479" s="950" t="s">
        <v>1563</v>
      </c>
    </row>
    <row r="7480" spans="8:9" ht="12.5">
      <c r="H7480" s="958">
        <v>19172</v>
      </c>
      <c r="I7480" s="950" t="s">
        <v>1563</v>
      </c>
    </row>
    <row r="7481" spans="8:9" ht="12.5">
      <c r="H7481" s="958">
        <v>19173</v>
      </c>
      <c r="I7481" s="950" t="s">
        <v>1563</v>
      </c>
    </row>
    <row r="7482" spans="8:9" ht="12.5">
      <c r="H7482" s="958">
        <v>19175</v>
      </c>
      <c r="I7482" s="950" t="s">
        <v>1563</v>
      </c>
    </row>
    <row r="7483" spans="8:9" ht="12.5">
      <c r="H7483" s="958">
        <v>19176</v>
      </c>
      <c r="I7483" s="950" t="s">
        <v>1563</v>
      </c>
    </row>
    <row r="7484" spans="8:9" ht="12.5">
      <c r="H7484" s="958">
        <v>19177</v>
      </c>
      <c r="I7484" s="950" t="s">
        <v>1563</v>
      </c>
    </row>
    <row r="7485" spans="8:9" ht="12.5">
      <c r="H7485" s="958">
        <v>19178</v>
      </c>
      <c r="I7485" s="950" t="s">
        <v>1563</v>
      </c>
    </row>
    <row r="7486" spans="8:9" ht="12.5">
      <c r="H7486" s="958">
        <v>19179</v>
      </c>
      <c r="I7486" s="950" t="s">
        <v>1563</v>
      </c>
    </row>
    <row r="7487" spans="8:9" ht="12.5">
      <c r="H7487" s="958">
        <v>19181</v>
      </c>
      <c r="I7487" s="950" t="s">
        <v>1563</v>
      </c>
    </row>
    <row r="7488" spans="8:9" ht="12.5">
      <c r="H7488" s="958">
        <v>19182</v>
      </c>
      <c r="I7488" s="950" t="s">
        <v>1563</v>
      </c>
    </row>
    <row r="7489" spans="8:9" ht="12.5">
      <c r="H7489" s="958">
        <v>19183</v>
      </c>
      <c r="I7489" s="950" t="s">
        <v>1563</v>
      </c>
    </row>
    <row r="7490" spans="8:9" ht="12.5">
      <c r="H7490" s="958">
        <v>19184</v>
      </c>
      <c r="I7490" s="950" t="s">
        <v>1563</v>
      </c>
    </row>
    <row r="7491" spans="8:9" ht="12.5">
      <c r="H7491" s="958">
        <v>19185</v>
      </c>
      <c r="I7491" s="950" t="s">
        <v>1563</v>
      </c>
    </row>
    <row r="7492" spans="8:9" ht="12.5">
      <c r="H7492" s="958">
        <v>19187</v>
      </c>
      <c r="I7492" s="950" t="s">
        <v>1563</v>
      </c>
    </row>
    <row r="7493" spans="8:9" ht="12.5">
      <c r="H7493" s="958">
        <v>19188</v>
      </c>
      <c r="I7493" s="950" t="s">
        <v>1563</v>
      </c>
    </row>
    <row r="7494" spans="8:9" ht="12.5">
      <c r="H7494" s="958">
        <v>19190</v>
      </c>
      <c r="I7494" s="950" t="s">
        <v>1563</v>
      </c>
    </row>
    <row r="7495" spans="8:9" ht="12.5">
      <c r="H7495" s="958">
        <v>19191</v>
      </c>
      <c r="I7495" s="950" t="s">
        <v>1563</v>
      </c>
    </row>
    <row r="7496" spans="8:9" ht="12.5">
      <c r="H7496" s="958">
        <v>19192</v>
      </c>
      <c r="I7496" s="950" t="s">
        <v>1563</v>
      </c>
    </row>
    <row r="7497" spans="8:9" ht="12.5">
      <c r="H7497" s="958">
        <v>19193</v>
      </c>
      <c r="I7497" s="950" t="s">
        <v>1563</v>
      </c>
    </row>
    <row r="7498" spans="8:9" ht="12.5">
      <c r="H7498" s="958">
        <v>19194</v>
      </c>
      <c r="I7498" s="950" t="s">
        <v>1563</v>
      </c>
    </row>
    <row r="7499" spans="8:9" ht="12.5">
      <c r="H7499" s="958">
        <v>19195</v>
      </c>
      <c r="I7499" s="950" t="s">
        <v>1563</v>
      </c>
    </row>
    <row r="7500" spans="8:9" ht="12.5">
      <c r="H7500" s="958">
        <v>19196</v>
      </c>
      <c r="I7500" s="950" t="s">
        <v>1563</v>
      </c>
    </row>
    <row r="7501" spans="8:9" ht="12.5">
      <c r="H7501" s="958">
        <v>19197</v>
      </c>
      <c r="I7501" s="950" t="s">
        <v>1563</v>
      </c>
    </row>
    <row r="7502" spans="8:9" ht="12.5">
      <c r="H7502" s="958">
        <v>19244</v>
      </c>
      <c r="I7502" s="950" t="s">
        <v>1563</v>
      </c>
    </row>
    <row r="7503" spans="8:9" ht="12.5">
      <c r="H7503" s="958">
        <v>19255</v>
      </c>
      <c r="I7503" s="950" t="s">
        <v>1563</v>
      </c>
    </row>
    <row r="7504" spans="8:9" ht="12.5">
      <c r="H7504" s="958">
        <v>19301</v>
      </c>
      <c r="I7504" s="950" t="s">
        <v>1563</v>
      </c>
    </row>
    <row r="7505" spans="8:9" ht="12.5">
      <c r="H7505" s="958">
        <v>19310</v>
      </c>
      <c r="I7505" s="950" t="s">
        <v>1563</v>
      </c>
    </row>
    <row r="7506" spans="8:9" ht="12.5">
      <c r="H7506" s="958">
        <v>19311</v>
      </c>
      <c r="I7506" s="950" t="s">
        <v>1563</v>
      </c>
    </row>
    <row r="7507" spans="8:9" ht="12.5">
      <c r="H7507" s="958">
        <v>19312</v>
      </c>
      <c r="I7507" s="950" t="s">
        <v>1563</v>
      </c>
    </row>
    <row r="7508" spans="8:9" ht="12.5">
      <c r="H7508" s="958">
        <v>19316</v>
      </c>
      <c r="I7508" s="950" t="s">
        <v>1563</v>
      </c>
    </row>
    <row r="7509" spans="8:9" ht="12.5">
      <c r="H7509" s="958">
        <v>19317</v>
      </c>
      <c r="I7509" s="950" t="s">
        <v>1563</v>
      </c>
    </row>
    <row r="7510" spans="8:9" ht="12.5">
      <c r="H7510" s="958">
        <v>19318</v>
      </c>
      <c r="I7510" s="950" t="s">
        <v>1563</v>
      </c>
    </row>
    <row r="7511" spans="8:9" ht="12.5">
      <c r="H7511" s="958">
        <v>19319</v>
      </c>
      <c r="I7511" s="950" t="s">
        <v>1563</v>
      </c>
    </row>
    <row r="7512" spans="8:9" ht="12.5">
      <c r="H7512" s="958">
        <v>19320</v>
      </c>
      <c r="I7512" s="950" t="s">
        <v>1563</v>
      </c>
    </row>
    <row r="7513" spans="8:9" ht="12.5">
      <c r="H7513" s="958">
        <v>19330</v>
      </c>
      <c r="I7513" s="950" t="s">
        <v>1563</v>
      </c>
    </row>
    <row r="7514" spans="8:9" ht="12.5">
      <c r="H7514" s="958">
        <v>19331</v>
      </c>
      <c r="I7514" s="950" t="s">
        <v>1563</v>
      </c>
    </row>
    <row r="7515" spans="8:9" ht="12.5">
      <c r="H7515" s="958">
        <v>19333</v>
      </c>
      <c r="I7515" s="950" t="s">
        <v>1563</v>
      </c>
    </row>
    <row r="7516" spans="8:9" ht="12.5">
      <c r="H7516" s="958">
        <v>19335</v>
      </c>
      <c r="I7516" s="950" t="s">
        <v>1563</v>
      </c>
    </row>
    <row r="7517" spans="8:9" ht="12.5">
      <c r="H7517" s="958">
        <v>19339</v>
      </c>
      <c r="I7517" s="950" t="s">
        <v>1563</v>
      </c>
    </row>
    <row r="7518" spans="8:9" ht="12.5">
      <c r="H7518" s="958">
        <v>19340</v>
      </c>
      <c r="I7518" s="950" t="s">
        <v>1563</v>
      </c>
    </row>
    <row r="7519" spans="8:9" ht="12.5">
      <c r="H7519" s="958">
        <v>19341</v>
      </c>
      <c r="I7519" s="950" t="s">
        <v>1563</v>
      </c>
    </row>
    <row r="7520" spans="8:9" ht="12.5">
      <c r="H7520" s="958">
        <v>19342</v>
      </c>
      <c r="I7520" s="950" t="s">
        <v>1563</v>
      </c>
    </row>
    <row r="7521" spans="8:9" ht="12.5">
      <c r="H7521" s="958">
        <v>19343</v>
      </c>
      <c r="I7521" s="950" t="s">
        <v>1563</v>
      </c>
    </row>
    <row r="7522" spans="8:9" ht="12.5">
      <c r="H7522" s="958">
        <v>19344</v>
      </c>
      <c r="I7522" s="950" t="s">
        <v>1563</v>
      </c>
    </row>
    <row r="7523" spans="8:9" ht="12.5">
      <c r="H7523" s="958">
        <v>19345</v>
      </c>
      <c r="I7523" s="950" t="s">
        <v>1563</v>
      </c>
    </row>
    <row r="7524" spans="8:9" ht="12.5">
      <c r="H7524" s="958">
        <v>19346</v>
      </c>
      <c r="I7524" s="950" t="s">
        <v>1563</v>
      </c>
    </row>
    <row r="7525" spans="8:9" ht="12.5">
      <c r="H7525" s="958">
        <v>19347</v>
      </c>
      <c r="I7525" s="950" t="s">
        <v>1563</v>
      </c>
    </row>
    <row r="7526" spans="8:9" ht="12.5">
      <c r="H7526" s="958">
        <v>19348</v>
      </c>
      <c r="I7526" s="950" t="s">
        <v>1563</v>
      </c>
    </row>
    <row r="7527" spans="8:9" ht="12.5">
      <c r="H7527" s="958">
        <v>19350</v>
      </c>
      <c r="I7527" s="950" t="s">
        <v>1563</v>
      </c>
    </row>
    <row r="7528" spans="8:9" ht="12.5">
      <c r="H7528" s="958">
        <v>19351</v>
      </c>
      <c r="I7528" s="950" t="s">
        <v>1563</v>
      </c>
    </row>
    <row r="7529" spans="8:9" ht="12.5">
      <c r="H7529" s="958">
        <v>19352</v>
      </c>
      <c r="I7529" s="950" t="s">
        <v>1563</v>
      </c>
    </row>
    <row r="7530" spans="8:9" ht="12.5">
      <c r="H7530" s="958">
        <v>19353</v>
      </c>
      <c r="I7530" s="950" t="s">
        <v>1563</v>
      </c>
    </row>
    <row r="7531" spans="8:9" ht="12.5">
      <c r="H7531" s="958">
        <v>19354</v>
      </c>
      <c r="I7531" s="950" t="s">
        <v>1563</v>
      </c>
    </row>
    <row r="7532" spans="8:9" ht="12.5">
      <c r="H7532" s="958">
        <v>19355</v>
      </c>
      <c r="I7532" s="950" t="s">
        <v>1563</v>
      </c>
    </row>
    <row r="7533" spans="8:9" ht="12.5">
      <c r="H7533" s="958">
        <v>19357</v>
      </c>
      <c r="I7533" s="950" t="s">
        <v>1563</v>
      </c>
    </row>
    <row r="7534" spans="8:9" ht="12.5">
      <c r="H7534" s="958">
        <v>19358</v>
      </c>
      <c r="I7534" s="950" t="s">
        <v>1563</v>
      </c>
    </row>
    <row r="7535" spans="8:9" ht="12.5">
      <c r="H7535" s="958">
        <v>19360</v>
      </c>
      <c r="I7535" s="950" t="s">
        <v>1563</v>
      </c>
    </row>
    <row r="7536" spans="8:9" ht="12.5">
      <c r="H7536" s="958">
        <v>19362</v>
      </c>
      <c r="I7536" s="950" t="s">
        <v>1563</v>
      </c>
    </row>
    <row r="7537" spans="8:9" ht="12.5">
      <c r="H7537" s="958">
        <v>19363</v>
      </c>
      <c r="I7537" s="950" t="s">
        <v>1563</v>
      </c>
    </row>
    <row r="7538" spans="8:9" ht="12.5">
      <c r="H7538" s="958">
        <v>19365</v>
      </c>
      <c r="I7538" s="950" t="s">
        <v>1563</v>
      </c>
    </row>
    <row r="7539" spans="8:9" ht="12.5">
      <c r="H7539" s="958">
        <v>19366</v>
      </c>
      <c r="I7539" s="950" t="s">
        <v>1563</v>
      </c>
    </row>
    <row r="7540" spans="8:9" ht="12.5">
      <c r="H7540" s="958">
        <v>19367</v>
      </c>
      <c r="I7540" s="950" t="s">
        <v>1563</v>
      </c>
    </row>
    <row r="7541" spans="8:9" ht="12.5">
      <c r="H7541" s="958">
        <v>19369</v>
      </c>
      <c r="I7541" s="950" t="s">
        <v>1563</v>
      </c>
    </row>
    <row r="7542" spans="8:9" ht="12.5">
      <c r="H7542" s="958">
        <v>19371</v>
      </c>
      <c r="I7542" s="950" t="s">
        <v>1563</v>
      </c>
    </row>
    <row r="7543" spans="8:9" ht="12.5">
      <c r="H7543" s="958">
        <v>19372</v>
      </c>
      <c r="I7543" s="950" t="s">
        <v>1563</v>
      </c>
    </row>
    <row r="7544" spans="8:9" ht="12.5">
      <c r="H7544" s="958">
        <v>19373</v>
      </c>
      <c r="I7544" s="950" t="s">
        <v>1563</v>
      </c>
    </row>
    <row r="7545" spans="8:9" ht="12.5">
      <c r="H7545" s="958">
        <v>19374</v>
      </c>
      <c r="I7545" s="950" t="s">
        <v>1563</v>
      </c>
    </row>
    <row r="7546" spans="8:9" ht="12.5">
      <c r="H7546" s="958">
        <v>19375</v>
      </c>
      <c r="I7546" s="950" t="s">
        <v>1563</v>
      </c>
    </row>
    <row r="7547" spans="8:9" ht="12.5">
      <c r="H7547" s="958">
        <v>19376</v>
      </c>
      <c r="I7547" s="950" t="s">
        <v>1563</v>
      </c>
    </row>
    <row r="7548" spans="8:9" ht="12.5">
      <c r="H7548" s="958">
        <v>19380</v>
      </c>
      <c r="I7548" s="950" t="s">
        <v>1563</v>
      </c>
    </row>
    <row r="7549" spans="8:9" ht="12.5">
      <c r="H7549" s="958">
        <v>19381</v>
      </c>
      <c r="I7549" s="950" t="s">
        <v>1563</v>
      </c>
    </row>
    <row r="7550" spans="8:9" ht="12.5">
      <c r="H7550" s="958">
        <v>19382</v>
      </c>
      <c r="I7550" s="950" t="s">
        <v>1563</v>
      </c>
    </row>
    <row r="7551" spans="8:9" ht="12.5">
      <c r="H7551" s="958">
        <v>19383</v>
      </c>
      <c r="I7551" s="950" t="s">
        <v>1563</v>
      </c>
    </row>
    <row r="7552" spans="8:9" ht="12.5">
      <c r="H7552" s="958">
        <v>19388</v>
      </c>
      <c r="I7552" s="950" t="s">
        <v>1563</v>
      </c>
    </row>
    <row r="7553" spans="8:9" ht="12.5">
      <c r="H7553" s="958">
        <v>19390</v>
      </c>
      <c r="I7553" s="950" t="s">
        <v>1563</v>
      </c>
    </row>
    <row r="7554" spans="8:9" ht="12.5">
      <c r="H7554" s="958">
        <v>19395</v>
      </c>
      <c r="I7554" s="950" t="s">
        <v>1563</v>
      </c>
    </row>
    <row r="7555" spans="8:9" ht="12.5">
      <c r="H7555" s="958">
        <v>19397</v>
      </c>
      <c r="I7555" s="950" t="s">
        <v>1563</v>
      </c>
    </row>
    <row r="7556" spans="8:9" ht="12.5">
      <c r="H7556" s="958">
        <v>19398</v>
      </c>
      <c r="I7556" s="950" t="s">
        <v>1563</v>
      </c>
    </row>
    <row r="7557" spans="8:9" ht="12.5">
      <c r="H7557" s="958">
        <v>19399</v>
      </c>
      <c r="I7557" s="950" t="s">
        <v>1563</v>
      </c>
    </row>
    <row r="7558" spans="8:9" ht="12.5">
      <c r="H7558" s="958">
        <v>19401</v>
      </c>
      <c r="I7558" s="950" t="s">
        <v>1563</v>
      </c>
    </row>
    <row r="7559" spans="8:9" ht="12.5">
      <c r="H7559" s="958">
        <v>19403</v>
      </c>
      <c r="I7559" s="950" t="s">
        <v>1563</v>
      </c>
    </row>
    <row r="7560" spans="8:9" ht="12.5">
      <c r="H7560" s="958">
        <v>19404</v>
      </c>
      <c r="I7560" s="950" t="s">
        <v>1563</v>
      </c>
    </row>
    <row r="7561" spans="8:9" ht="12.5">
      <c r="H7561" s="958">
        <v>19405</v>
      </c>
      <c r="I7561" s="950" t="s">
        <v>1563</v>
      </c>
    </row>
    <row r="7562" spans="8:9" ht="12.5">
      <c r="H7562" s="958">
        <v>19406</v>
      </c>
      <c r="I7562" s="950" t="s">
        <v>1563</v>
      </c>
    </row>
    <row r="7563" spans="8:9" ht="12.5">
      <c r="H7563" s="958">
        <v>19407</v>
      </c>
      <c r="I7563" s="950" t="s">
        <v>1563</v>
      </c>
    </row>
    <row r="7564" spans="8:9" ht="12.5">
      <c r="H7564" s="958">
        <v>19408</v>
      </c>
      <c r="I7564" s="950" t="s">
        <v>1563</v>
      </c>
    </row>
    <row r="7565" spans="8:9" ht="12.5">
      <c r="H7565" s="958">
        <v>19409</v>
      </c>
      <c r="I7565" s="950" t="s">
        <v>1563</v>
      </c>
    </row>
    <row r="7566" spans="8:9" ht="12.5">
      <c r="H7566" s="958">
        <v>19415</v>
      </c>
      <c r="I7566" s="950" t="s">
        <v>1563</v>
      </c>
    </row>
    <row r="7567" spans="8:9" ht="12.5">
      <c r="H7567" s="958">
        <v>19420</v>
      </c>
      <c r="I7567" s="950" t="s">
        <v>1563</v>
      </c>
    </row>
    <row r="7568" spans="8:9" ht="12.5">
      <c r="H7568" s="958">
        <v>19421</v>
      </c>
      <c r="I7568" s="950" t="s">
        <v>1563</v>
      </c>
    </row>
    <row r="7569" spans="8:9" ht="12.5">
      <c r="H7569" s="958">
        <v>19422</v>
      </c>
      <c r="I7569" s="950" t="s">
        <v>1563</v>
      </c>
    </row>
    <row r="7570" spans="8:9" ht="12.5">
      <c r="H7570" s="958">
        <v>19423</v>
      </c>
      <c r="I7570" s="950" t="s">
        <v>1563</v>
      </c>
    </row>
    <row r="7571" spans="8:9" ht="12.5">
      <c r="H7571" s="958">
        <v>19424</v>
      </c>
      <c r="I7571" s="950" t="s">
        <v>1563</v>
      </c>
    </row>
    <row r="7572" spans="8:9" ht="12.5">
      <c r="H7572" s="958">
        <v>19425</v>
      </c>
      <c r="I7572" s="950" t="s">
        <v>1563</v>
      </c>
    </row>
    <row r="7573" spans="8:9" ht="12.5">
      <c r="H7573" s="958">
        <v>19426</v>
      </c>
      <c r="I7573" s="950" t="s">
        <v>1563</v>
      </c>
    </row>
    <row r="7574" spans="8:9" ht="12.5">
      <c r="H7574" s="958">
        <v>19428</v>
      </c>
      <c r="I7574" s="950" t="s">
        <v>1563</v>
      </c>
    </row>
    <row r="7575" spans="8:9" ht="12.5">
      <c r="H7575" s="958">
        <v>19429</v>
      </c>
      <c r="I7575" s="950" t="s">
        <v>1563</v>
      </c>
    </row>
    <row r="7576" spans="8:9" ht="12.5">
      <c r="H7576" s="958">
        <v>19430</v>
      </c>
      <c r="I7576" s="950" t="s">
        <v>1563</v>
      </c>
    </row>
    <row r="7577" spans="8:9" ht="12.5">
      <c r="H7577" s="958">
        <v>19432</v>
      </c>
      <c r="I7577" s="950" t="s">
        <v>1563</v>
      </c>
    </row>
    <row r="7578" spans="8:9" ht="12.5">
      <c r="H7578" s="958">
        <v>19435</v>
      </c>
      <c r="I7578" s="950" t="s">
        <v>1563</v>
      </c>
    </row>
    <row r="7579" spans="8:9" ht="12.5">
      <c r="H7579" s="958">
        <v>19436</v>
      </c>
      <c r="I7579" s="950" t="s">
        <v>1563</v>
      </c>
    </row>
    <row r="7580" spans="8:9" ht="12.5">
      <c r="H7580" s="958">
        <v>19437</v>
      </c>
      <c r="I7580" s="950" t="s">
        <v>1563</v>
      </c>
    </row>
    <row r="7581" spans="8:9" ht="12.5">
      <c r="H7581" s="958">
        <v>19438</v>
      </c>
      <c r="I7581" s="950" t="s">
        <v>1563</v>
      </c>
    </row>
    <row r="7582" spans="8:9" ht="12.5">
      <c r="H7582" s="958">
        <v>19440</v>
      </c>
      <c r="I7582" s="950" t="s">
        <v>1563</v>
      </c>
    </row>
    <row r="7583" spans="8:9" ht="12.5">
      <c r="H7583" s="958">
        <v>19441</v>
      </c>
      <c r="I7583" s="950" t="s">
        <v>1563</v>
      </c>
    </row>
    <row r="7584" spans="8:9" ht="12.5">
      <c r="H7584" s="958">
        <v>19442</v>
      </c>
      <c r="I7584" s="950" t="s">
        <v>1563</v>
      </c>
    </row>
    <row r="7585" spans="8:9" ht="12.5">
      <c r="H7585" s="958">
        <v>19443</v>
      </c>
      <c r="I7585" s="950" t="s">
        <v>1563</v>
      </c>
    </row>
    <row r="7586" spans="8:9" ht="12.5">
      <c r="H7586" s="958">
        <v>19444</v>
      </c>
      <c r="I7586" s="950" t="s">
        <v>1563</v>
      </c>
    </row>
    <row r="7587" spans="8:9" ht="12.5">
      <c r="H7587" s="958">
        <v>19446</v>
      </c>
      <c r="I7587" s="950" t="s">
        <v>1563</v>
      </c>
    </row>
    <row r="7588" spans="8:9" ht="12.5">
      <c r="H7588" s="958">
        <v>19450</v>
      </c>
      <c r="I7588" s="950" t="s">
        <v>1563</v>
      </c>
    </row>
    <row r="7589" spans="8:9" ht="12.5">
      <c r="H7589" s="958">
        <v>19451</v>
      </c>
      <c r="I7589" s="950" t="s">
        <v>1563</v>
      </c>
    </row>
    <row r="7590" spans="8:9" ht="12.5">
      <c r="H7590" s="958">
        <v>19453</v>
      </c>
      <c r="I7590" s="950" t="s">
        <v>1563</v>
      </c>
    </row>
    <row r="7591" spans="8:9" ht="12.5">
      <c r="H7591" s="958">
        <v>19454</v>
      </c>
      <c r="I7591" s="950" t="s">
        <v>1563</v>
      </c>
    </row>
    <row r="7592" spans="8:9" ht="12.5">
      <c r="H7592" s="958">
        <v>19455</v>
      </c>
      <c r="I7592" s="950" t="s">
        <v>1563</v>
      </c>
    </row>
    <row r="7593" spans="8:9" ht="12.5">
      <c r="H7593" s="958">
        <v>19456</v>
      </c>
      <c r="I7593" s="950" t="s">
        <v>1563</v>
      </c>
    </row>
    <row r="7594" spans="8:9" ht="12.5">
      <c r="H7594" s="958">
        <v>19457</v>
      </c>
      <c r="I7594" s="950" t="s">
        <v>1563</v>
      </c>
    </row>
    <row r="7595" spans="8:9" ht="12.5">
      <c r="H7595" s="958">
        <v>19460</v>
      </c>
      <c r="I7595" s="950" t="s">
        <v>1563</v>
      </c>
    </row>
    <row r="7596" spans="8:9" ht="12.5">
      <c r="H7596" s="958">
        <v>19462</v>
      </c>
      <c r="I7596" s="950" t="s">
        <v>1563</v>
      </c>
    </row>
    <row r="7597" spans="8:9" ht="12.5">
      <c r="H7597" s="958">
        <v>19464</v>
      </c>
      <c r="I7597" s="950" t="s">
        <v>1563</v>
      </c>
    </row>
    <row r="7598" spans="8:9" ht="12.5">
      <c r="H7598" s="958">
        <v>19465</v>
      </c>
      <c r="I7598" s="950" t="s">
        <v>1563</v>
      </c>
    </row>
    <row r="7599" spans="8:9" ht="12.5">
      <c r="H7599" s="958">
        <v>19468</v>
      </c>
      <c r="I7599" s="950" t="s">
        <v>1563</v>
      </c>
    </row>
    <row r="7600" spans="8:9" ht="12.5">
      <c r="H7600" s="958">
        <v>19470</v>
      </c>
      <c r="I7600" s="950" t="s">
        <v>1563</v>
      </c>
    </row>
    <row r="7601" spans="8:9" ht="12.5">
      <c r="H7601" s="958">
        <v>19472</v>
      </c>
      <c r="I7601" s="950" t="s">
        <v>1563</v>
      </c>
    </row>
    <row r="7602" spans="8:9" ht="12.5">
      <c r="H7602" s="958">
        <v>19473</v>
      </c>
      <c r="I7602" s="950" t="s">
        <v>1563</v>
      </c>
    </row>
    <row r="7603" spans="8:9" ht="12.5">
      <c r="H7603" s="958">
        <v>19474</v>
      </c>
      <c r="I7603" s="950" t="s">
        <v>1563</v>
      </c>
    </row>
    <row r="7604" spans="8:9" ht="12.5">
      <c r="H7604" s="958">
        <v>19475</v>
      </c>
      <c r="I7604" s="950" t="s">
        <v>1563</v>
      </c>
    </row>
    <row r="7605" spans="8:9" ht="12.5">
      <c r="H7605" s="958">
        <v>19477</v>
      </c>
      <c r="I7605" s="950" t="s">
        <v>1563</v>
      </c>
    </row>
    <row r="7606" spans="8:9" ht="12.5">
      <c r="H7606" s="958">
        <v>19478</v>
      </c>
      <c r="I7606" s="950" t="s">
        <v>1563</v>
      </c>
    </row>
    <row r="7607" spans="8:9" ht="12.5">
      <c r="H7607" s="958">
        <v>19480</v>
      </c>
      <c r="I7607" s="950" t="s">
        <v>1563</v>
      </c>
    </row>
    <row r="7608" spans="8:9" ht="12.5">
      <c r="H7608" s="958">
        <v>19481</v>
      </c>
      <c r="I7608" s="950" t="s">
        <v>1563</v>
      </c>
    </row>
    <row r="7609" spans="8:9" ht="12.5">
      <c r="H7609" s="958">
        <v>19482</v>
      </c>
      <c r="I7609" s="950" t="s">
        <v>1563</v>
      </c>
    </row>
    <row r="7610" spans="8:9" ht="12.5">
      <c r="H7610" s="958">
        <v>19484</v>
      </c>
      <c r="I7610" s="950" t="s">
        <v>1563</v>
      </c>
    </row>
    <row r="7611" spans="8:9" ht="12.5">
      <c r="H7611" s="958">
        <v>19485</v>
      </c>
      <c r="I7611" s="950" t="s">
        <v>1563</v>
      </c>
    </row>
    <row r="7612" spans="8:9" ht="12.5">
      <c r="H7612" s="958">
        <v>19486</v>
      </c>
      <c r="I7612" s="950" t="s">
        <v>1563</v>
      </c>
    </row>
    <row r="7613" spans="8:9" ht="12.5">
      <c r="H7613" s="958">
        <v>19490</v>
      </c>
      <c r="I7613" s="950" t="s">
        <v>1563</v>
      </c>
    </row>
    <row r="7614" spans="8:9" ht="12.5">
      <c r="H7614" s="958">
        <v>19492</v>
      </c>
      <c r="I7614" s="950" t="s">
        <v>1563</v>
      </c>
    </row>
    <row r="7615" spans="8:9" ht="12.5">
      <c r="H7615" s="958">
        <v>19493</v>
      </c>
      <c r="I7615" s="950" t="s">
        <v>1563</v>
      </c>
    </row>
    <row r="7616" spans="8:9" ht="12.5">
      <c r="H7616" s="958">
        <v>19494</v>
      </c>
      <c r="I7616" s="950" t="s">
        <v>1563</v>
      </c>
    </row>
    <row r="7617" spans="8:9" ht="12.5">
      <c r="H7617" s="958">
        <v>19495</v>
      </c>
      <c r="I7617" s="950" t="s">
        <v>1563</v>
      </c>
    </row>
    <row r="7618" spans="8:9" ht="12.5">
      <c r="H7618" s="958">
        <v>19496</v>
      </c>
      <c r="I7618" s="950" t="s">
        <v>1563</v>
      </c>
    </row>
    <row r="7619" spans="8:9" ht="12.5">
      <c r="H7619" s="958">
        <v>19501</v>
      </c>
      <c r="I7619" s="950" t="s">
        <v>1563</v>
      </c>
    </row>
    <row r="7620" spans="8:9" ht="12.5">
      <c r="H7620" s="958">
        <v>19503</v>
      </c>
      <c r="I7620" s="950" t="s">
        <v>1563</v>
      </c>
    </row>
    <row r="7621" spans="8:9" ht="12.5">
      <c r="H7621" s="958">
        <v>19504</v>
      </c>
      <c r="I7621" s="950" t="s">
        <v>1563</v>
      </c>
    </row>
    <row r="7622" spans="8:9" ht="12.5">
      <c r="H7622" s="958">
        <v>19505</v>
      </c>
      <c r="I7622" s="950" t="s">
        <v>1563</v>
      </c>
    </row>
    <row r="7623" spans="8:9" ht="12.5">
      <c r="H7623" s="958">
        <v>19506</v>
      </c>
      <c r="I7623" s="950" t="s">
        <v>1563</v>
      </c>
    </row>
    <row r="7624" spans="8:9" ht="12.5">
      <c r="H7624" s="958">
        <v>19507</v>
      </c>
      <c r="I7624" s="950" t="s">
        <v>1563</v>
      </c>
    </row>
    <row r="7625" spans="8:9" ht="12.5">
      <c r="H7625" s="958">
        <v>19508</v>
      </c>
      <c r="I7625" s="950" t="s">
        <v>1563</v>
      </c>
    </row>
    <row r="7626" spans="8:9" ht="12.5">
      <c r="H7626" s="958">
        <v>19510</v>
      </c>
      <c r="I7626" s="950" t="s">
        <v>1563</v>
      </c>
    </row>
    <row r="7627" spans="8:9" ht="12.5">
      <c r="H7627" s="958">
        <v>19511</v>
      </c>
      <c r="I7627" s="950" t="s">
        <v>1563</v>
      </c>
    </row>
    <row r="7628" spans="8:9" ht="12.5">
      <c r="H7628" s="958">
        <v>19512</v>
      </c>
      <c r="I7628" s="950" t="s">
        <v>1563</v>
      </c>
    </row>
    <row r="7629" spans="8:9" ht="12.5">
      <c r="H7629" s="958">
        <v>19516</v>
      </c>
      <c r="I7629" s="950" t="s">
        <v>1563</v>
      </c>
    </row>
    <row r="7630" spans="8:9" ht="12.5">
      <c r="H7630" s="958">
        <v>19518</v>
      </c>
      <c r="I7630" s="950" t="s">
        <v>1563</v>
      </c>
    </row>
    <row r="7631" spans="8:9" ht="12.5">
      <c r="H7631" s="958">
        <v>19519</v>
      </c>
      <c r="I7631" s="950" t="s">
        <v>1563</v>
      </c>
    </row>
    <row r="7632" spans="8:9" ht="12.5">
      <c r="H7632" s="958">
        <v>19520</v>
      </c>
      <c r="I7632" s="950" t="s">
        <v>1563</v>
      </c>
    </row>
    <row r="7633" spans="8:9" ht="12.5">
      <c r="H7633" s="958">
        <v>19522</v>
      </c>
      <c r="I7633" s="950" t="s">
        <v>1563</v>
      </c>
    </row>
    <row r="7634" spans="8:9" ht="12.5">
      <c r="H7634" s="958">
        <v>19523</v>
      </c>
      <c r="I7634" s="950" t="s">
        <v>1563</v>
      </c>
    </row>
    <row r="7635" spans="8:9" ht="12.5">
      <c r="H7635" s="958">
        <v>19525</v>
      </c>
      <c r="I7635" s="950" t="s">
        <v>1563</v>
      </c>
    </row>
    <row r="7636" spans="8:9" ht="12.5">
      <c r="H7636" s="958">
        <v>19526</v>
      </c>
      <c r="I7636" s="950" t="s">
        <v>1563</v>
      </c>
    </row>
    <row r="7637" spans="8:9" ht="12.5">
      <c r="H7637" s="958">
        <v>19529</v>
      </c>
      <c r="I7637" s="950" t="s">
        <v>1563</v>
      </c>
    </row>
    <row r="7638" spans="8:9" ht="12.5">
      <c r="H7638" s="958">
        <v>19530</v>
      </c>
      <c r="I7638" s="950" t="s">
        <v>1563</v>
      </c>
    </row>
    <row r="7639" spans="8:9" ht="12.5">
      <c r="H7639" s="958">
        <v>19533</v>
      </c>
      <c r="I7639" s="950" t="s">
        <v>1563</v>
      </c>
    </row>
    <row r="7640" spans="8:9" ht="12.5">
      <c r="H7640" s="958">
        <v>19534</v>
      </c>
      <c r="I7640" s="950" t="s">
        <v>1563</v>
      </c>
    </row>
    <row r="7641" spans="8:9" ht="12.5">
      <c r="H7641" s="958">
        <v>19535</v>
      </c>
      <c r="I7641" s="950" t="s">
        <v>1563</v>
      </c>
    </row>
    <row r="7642" spans="8:9" ht="12.5">
      <c r="H7642" s="958">
        <v>19536</v>
      </c>
      <c r="I7642" s="950" t="s">
        <v>1563</v>
      </c>
    </row>
    <row r="7643" spans="8:9" ht="12.5">
      <c r="H7643" s="958">
        <v>19538</v>
      </c>
      <c r="I7643" s="950" t="s">
        <v>1563</v>
      </c>
    </row>
    <row r="7644" spans="8:9" ht="12.5">
      <c r="H7644" s="958">
        <v>19539</v>
      </c>
      <c r="I7644" s="950" t="s">
        <v>1563</v>
      </c>
    </row>
    <row r="7645" spans="8:9" ht="12.5">
      <c r="H7645" s="958">
        <v>19540</v>
      </c>
      <c r="I7645" s="950" t="s">
        <v>1563</v>
      </c>
    </row>
    <row r="7646" spans="8:9" ht="12.5">
      <c r="H7646" s="958">
        <v>19541</v>
      </c>
      <c r="I7646" s="950" t="s">
        <v>1563</v>
      </c>
    </row>
    <row r="7647" spans="8:9" ht="12.5">
      <c r="H7647" s="958">
        <v>19542</v>
      </c>
      <c r="I7647" s="950" t="s">
        <v>1563</v>
      </c>
    </row>
    <row r="7648" spans="8:9" ht="12.5">
      <c r="H7648" s="958">
        <v>19543</v>
      </c>
      <c r="I7648" s="950" t="s">
        <v>1563</v>
      </c>
    </row>
    <row r="7649" spans="8:9" ht="12.5">
      <c r="H7649" s="958">
        <v>19544</v>
      </c>
      <c r="I7649" s="950" t="s">
        <v>1563</v>
      </c>
    </row>
    <row r="7650" spans="8:9" ht="12.5">
      <c r="H7650" s="958">
        <v>19545</v>
      </c>
      <c r="I7650" s="950" t="s">
        <v>1563</v>
      </c>
    </row>
    <row r="7651" spans="8:9" ht="12.5">
      <c r="H7651" s="958">
        <v>19547</v>
      </c>
      <c r="I7651" s="950" t="s">
        <v>1563</v>
      </c>
    </row>
    <row r="7652" spans="8:9" ht="12.5">
      <c r="H7652" s="958">
        <v>19548</v>
      </c>
      <c r="I7652" s="950" t="s">
        <v>1563</v>
      </c>
    </row>
    <row r="7653" spans="8:9" ht="12.5">
      <c r="H7653" s="958">
        <v>19549</v>
      </c>
      <c r="I7653" s="950" t="s">
        <v>1563</v>
      </c>
    </row>
    <row r="7654" spans="8:9" ht="12.5">
      <c r="H7654" s="958">
        <v>19550</v>
      </c>
      <c r="I7654" s="950" t="s">
        <v>1563</v>
      </c>
    </row>
    <row r="7655" spans="8:9" ht="12.5">
      <c r="H7655" s="958">
        <v>19551</v>
      </c>
      <c r="I7655" s="950" t="s">
        <v>1563</v>
      </c>
    </row>
    <row r="7656" spans="8:9" ht="12.5">
      <c r="H7656" s="958">
        <v>19554</v>
      </c>
      <c r="I7656" s="950" t="s">
        <v>1563</v>
      </c>
    </row>
    <row r="7657" spans="8:9" ht="12.5">
      <c r="H7657" s="958">
        <v>19555</v>
      </c>
      <c r="I7657" s="950" t="s">
        <v>1563</v>
      </c>
    </row>
    <row r="7658" spans="8:9" ht="12.5">
      <c r="H7658" s="958">
        <v>19559</v>
      </c>
      <c r="I7658" s="950" t="s">
        <v>1563</v>
      </c>
    </row>
    <row r="7659" spans="8:9" ht="12.5">
      <c r="H7659" s="958">
        <v>19560</v>
      </c>
      <c r="I7659" s="950" t="s">
        <v>1563</v>
      </c>
    </row>
    <row r="7660" spans="8:9" ht="12.5">
      <c r="H7660" s="958">
        <v>19562</v>
      </c>
      <c r="I7660" s="950" t="s">
        <v>1563</v>
      </c>
    </row>
    <row r="7661" spans="8:9" ht="12.5">
      <c r="H7661" s="958">
        <v>19564</v>
      </c>
      <c r="I7661" s="950" t="s">
        <v>1563</v>
      </c>
    </row>
    <row r="7662" spans="8:9" ht="12.5">
      <c r="H7662" s="958">
        <v>19565</v>
      </c>
      <c r="I7662" s="950" t="s">
        <v>1563</v>
      </c>
    </row>
    <row r="7663" spans="8:9" ht="12.5">
      <c r="H7663" s="958">
        <v>19567</v>
      </c>
      <c r="I7663" s="950" t="s">
        <v>1563</v>
      </c>
    </row>
    <row r="7664" spans="8:9" ht="12.5">
      <c r="H7664" s="958">
        <v>19601</v>
      </c>
      <c r="I7664" s="950" t="s">
        <v>1563</v>
      </c>
    </row>
    <row r="7665" spans="8:9" ht="12.5">
      <c r="H7665" s="958">
        <v>19602</v>
      </c>
      <c r="I7665" s="950" t="s">
        <v>1563</v>
      </c>
    </row>
    <row r="7666" spans="8:9" ht="12.5">
      <c r="H7666" s="958">
        <v>19603</v>
      </c>
      <c r="I7666" s="950" t="s">
        <v>1563</v>
      </c>
    </row>
    <row r="7667" spans="8:9" ht="12.5">
      <c r="H7667" s="958">
        <v>19604</v>
      </c>
      <c r="I7667" s="950" t="s">
        <v>1563</v>
      </c>
    </row>
    <row r="7668" spans="8:9" ht="12.5">
      <c r="H7668" s="958">
        <v>19605</v>
      </c>
      <c r="I7668" s="950" t="s">
        <v>1563</v>
      </c>
    </row>
    <row r="7669" spans="8:9" ht="12.5">
      <c r="H7669" s="958">
        <v>19606</v>
      </c>
      <c r="I7669" s="950" t="s">
        <v>1563</v>
      </c>
    </row>
    <row r="7670" spans="8:9" ht="12.5">
      <c r="H7670" s="958">
        <v>19607</v>
      </c>
      <c r="I7670" s="950" t="s">
        <v>1563</v>
      </c>
    </row>
    <row r="7671" spans="8:9" ht="12.5">
      <c r="H7671" s="958">
        <v>19608</v>
      </c>
      <c r="I7671" s="950" t="s">
        <v>1563</v>
      </c>
    </row>
    <row r="7672" spans="8:9" ht="12.5">
      <c r="H7672" s="958">
        <v>19609</v>
      </c>
      <c r="I7672" s="950" t="s">
        <v>1563</v>
      </c>
    </row>
    <row r="7673" spans="8:9" ht="12.5">
      <c r="H7673" s="958">
        <v>19610</v>
      </c>
      <c r="I7673" s="950" t="s">
        <v>1563</v>
      </c>
    </row>
    <row r="7674" spans="8:9" ht="12.5">
      <c r="H7674" s="958">
        <v>19611</v>
      </c>
      <c r="I7674" s="950" t="s">
        <v>1563</v>
      </c>
    </row>
    <row r="7675" spans="8:9" ht="12.5">
      <c r="H7675" s="958">
        <v>19612</v>
      </c>
      <c r="I7675" s="950" t="s">
        <v>1563</v>
      </c>
    </row>
    <row r="7676" spans="8:9" ht="12.5">
      <c r="H7676" s="958">
        <v>19701</v>
      </c>
      <c r="I7676" s="950" t="s">
        <v>1563</v>
      </c>
    </row>
    <row r="7677" spans="8:9" ht="12.5">
      <c r="H7677" s="958">
        <v>19702</v>
      </c>
      <c r="I7677" s="950" t="s">
        <v>1563</v>
      </c>
    </row>
    <row r="7678" spans="8:9" ht="12.5">
      <c r="H7678" s="958">
        <v>19703</v>
      </c>
      <c r="I7678" s="950" t="s">
        <v>1563</v>
      </c>
    </row>
    <row r="7679" spans="8:9" ht="12.5">
      <c r="H7679" s="958">
        <v>19706</v>
      </c>
      <c r="I7679" s="950" t="s">
        <v>1563</v>
      </c>
    </row>
    <row r="7680" spans="8:9" ht="12.5">
      <c r="H7680" s="958">
        <v>19707</v>
      </c>
      <c r="I7680" s="950" t="s">
        <v>1563</v>
      </c>
    </row>
    <row r="7681" spans="8:9" ht="12.5">
      <c r="H7681" s="958">
        <v>19708</v>
      </c>
      <c r="I7681" s="950" t="s">
        <v>1563</v>
      </c>
    </row>
    <row r="7682" spans="8:9" ht="12.5">
      <c r="H7682" s="958">
        <v>19709</v>
      </c>
      <c r="I7682" s="950" t="s">
        <v>1563</v>
      </c>
    </row>
    <row r="7683" spans="8:9" ht="12.5">
      <c r="H7683" s="958">
        <v>19710</v>
      </c>
      <c r="I7683" s="950" t="s">
        <v>1563</v>
      </c>
    </row>
    <row r="7684" spans="8:9" ht="12.5">
      <c r="H7684" s="958">
        <v>19711</v>
      </c>
      <c r="I7684" s="950" t="s">
        <v>1563</v>
      </c>
    </row>
    <row r="7685" spans="8:9" ht="12.5">
      <c r="H7685" s="958">
        <v>19712</v>
      </c>
      <c r="I7685" s="950" t="s">
        <v>1563</v>
      </c>
    </row>
    <row r="7686" spans="8:9" ht="12.5">
      <c r="H7686" s="958">
        <v>19713</v>
      </c>
      <c r="I7686" s="950" t="s">
        <v>1563</v>
      </c>
    </row>
    <row r="7687" spans="8:9" ht="12.5">
      <c r="H7687" s="958">
        <v>19714</v>
      </c>
      <c r="I7687" s="950" t="s">
        <v>1563</v>
      </c>
    </row>
    <row r="7688" spans="8:9" ht="12.5">
      <c r="H7688" s="958">
        <v>19715</v>
      </c>
      <c r="I7688" s="950" t="s">
        <v>1563</v>
      </c>
    </row>
    <row r="7689" spans="8:9" ht="12.5">
      <c r="H7689" s="958">
        <v>19716</v>
      </c>
      <c r="I7689" s="950" t="s">
        <v>1563</v>
      </c>
    </row>
    <row r="7690" spans="8:9" ht="12.5">
      <c r="H7690" s="958">
        <v>19717</v>
      </c>
      <c r="I7690" s="950" t="s">
        <v>1563</v>
      </c>
    </row>
    <row r="7691" spans="8:9" ht="12.5">
      <c r="H7691" s="958">
        <v>19718</v>
      </c>
      <c r="I7691" s="950" t="s">
        <v>1563</v>
      </c>
    </row>
    <row r="7692" spans="8:9" ht="12.5">
      <c r="H7692" s="958">
        <v>19720</v>
      </c>
      <c r="I7692" s="950" t="s">
        <v>1563</v>
      </c>
    </row>
    <row r="7693" spans="8:9" ht="12.5">
      <c r="H7693" s="958">
        <v>19721</v>
      </c>
      <c r="I7693" s="950" t="s">
        <v>1563</v>
      </c>
    </row>
    <row r="7694" spans="8:9" ht="12.5">
      <c r="H7694" s="958">
        <v>19725</v>
      </c>
      <c r="I7694" s="950" t="s">
        <v>1563</v>
      </c>
    </row>
    <row r="7695" spans="8:9" ht="12.5">
      <c r="H7695" s="958">
        <v>19726</v>
      </c>
      <c r="I7695" s="950" t="s">
        <v>1563</v>
      </c>
    </row>
    <row r="7696" spans="8:9" ht="12.5">
      <c r="H7696" s="958">
        <v>19730</v>
      </c>
      <c r="I7696" s="950" t="s">
        <v>1563</v>
      </c>
    </row>
    <row r="7697" spans="8:9" ht="12.5">
      <c r="H7697" s="958">
        <v>19731</v>
      </c>
      <c r="I7697" s="950" t="s">
        <v>1563</v>
      </c>
    </row>
    <row r="7698" spans="8:9" ht="12.5">
      <c r="H7698" s="958">
        <v>19732</v>
      </c>
      <c r="I7698" s="950" t="s">
        <v>1563</v>
      </c>
    </row>
    <row r="7699" spans="8:9" ht="12.5">
      <c r="H7699" s="958">
        <v>19733</v>
      </c>
      <c r="I7699" s="950" t="s">
        <v>1563</v>
      </c>
    </row>
    <row r="7700" spans="8:9" ht="12.5">
      <c r="H7700" s="958">
        <v>19734</v>
      </c>
      <c r="I7700" s="950" t="s">
        <v>1563</v>
      </c>
    </row>
    <row r="7701" spans="8:9" ht="12.5">
      <c r="H7701" s="958">
        <v>19735</v>
      </c>
      <c r="I7701" s="950" t="s">
        <v>1563</v>
      </c>
    </row>
    <row r="7702" spans="8:9" ht="12.5">
      <c r="H7702" s="958">
        <v>19736</v>
      </c>
      <c r="I7702" s="950" t="s">
        <v>1563</v>
      </c>
    </row>
    <row r="7703" spans="8:9" ht="12.5">
      <c r="H7703" s="958">
        <v>19801</v>
      </c>
      <c r="I7703" s="950" t="s">
        <v>1563</v>
      </c>
    </row>
    <row r="7704" spans="8:9" ht="12.5">
      <c r="H7704" s="958">
        <v>19802</v>
      </c>
      <c r="I7704" s="950" t="s">
        <v>1563</v>
      </c>
    </row>
    <row r="7705" spans="8:9" ht="12.5">
      <c r="H7705" s="958">
        <v>19803</v>
      </c>
      <c r="I7705" s="950" t="s">
        <v>1563</v>
      </c>
    </row>
    <row r="7706" spans="8:9" ht="12.5">
      <c r="H7706" s="958">
        <v>19804</v>
      </c>
      <c r="I7706" s="950" t="s">
        <v>1563</v>
      </c>
    </row>
    <row r="7707" spans="8:9" ht="12.5">
      <c r="H7707" s="958">
        <v>19805</v>
      </c>
      <c r="I7707" s="950" t="s">
        <v>1563</v>
      </c>
    </row>
    <row r="7708" spans="8:9" ht="12.5">
      <c r="H7708" s="958">
        <v>19806</v>
      </c>
      <c r="I7708" s="950" t="s">
        <v>1563</v>
      </c>
    </row>
    <row r="7709" spans="8:9" ht="12.5">
      <c r="H7709" s="958">
        <v>19807</v>
      </c>
      <c r="I7709" s="950" t="s">
        <v>1563</v>
      </c>
    </row>
    <row r="7710" spans="8:9" ht="12.5">
      <c r="H7710" s="958">
        <v>19808</v>
      </c>
      <c r="I7710" s="950" t="s">
        <v>1563</v>
      </c>
    </row>
    <row r="7711" spans="8:9" ht="12.5">
      <c r="H7711" s="958">
        <v>19809</v>
      </c>
      <c r="I7711" s="950" t="s">
        <v>1563</v>
      </c>
    </row>
    <row r="7712" spans="8:9" ht="12.5">
      <c r="H7712" s="958">
        <v>19810</v>
      </c>
      <c r="I7712" s="950" t="s">
        <v>1563</v>
      </c>
    </row>
    <row r="7713" spans="8:9" ht="12.5">
      <c r="H7713" s="958">
        <v>19850</v>
      </c>
      <c r="I7713" s="950" t="s">
        <v>1563</v>
      </c>
    </row>
    <row r="7714" spans="8:9" ht="12.5">
      <c r="H7714" s="958">
        <v>19880</v>
      </c>
      <c r="I7714" s="950" t="s">
        <v>1563</v>
      </c>
    </row>
    <row r="7715" spans="8:9" ht="12.5">
      <c r="H7715" s="958">
        <v>19884</v>
      </c>
      <c r="I7715" s="950" t="s">
        <v>1563</v>
      </c>
    </row>
    <row r="7716" spans="8:9" ht="12.5">
      <c r="H7716" s="958">
        <v>19885</v>
      </c>
      <c r="I7716" s="950" t="s">
        <v>1563</v>
      </c>
    </row>
    <row r="7717" spans="8:9" ht="12.5">
      <c r="H7717" s="958">
        <v>19886</v>
      </c>
      <c r="I7717" s="950" t="s">
        <v>1563</v>
      </c>
    </row>
    <row r="7718" spans="8:9" ht="12.5">
      <c r="H7718" s="958">
        <v>19890</v>
      </c>
      <c r="I7718" s="950" t="s">
        <v>1563</v>
      </c>
    </row>
    <row r="7719" spans="8:9" ht="12.5">
      <c r="H7719" s="958">
        <v>19891</v>
      </c>
      <c r="I7719" s="950" t="s">
        <v>1563</v>
      </c>
    </row>
    <row r="7720" spans="8:9" ht="12.5">
      <c r="H7720" s="958">
        <v>19892</v>
      </c>
      <c r="I7720" s="950" t="s">
        <v>1563</v>
      </c>
    </row>
    <row r="7721" spans="8:9" ht="12.5">
      <c r="H7721" s="958">
        <v>19893</v>
      </c>
      <c r="I7721" s="950" t="s">
        <v>1563</v>
      </c>
    </row>
    <row r="7722" spans="8:9" ht="12.5">
      <c r="H7722" s="958">
        <v>19894</v>
      </c>
      <c r="I7722" s="950" t="s">
        <v>1563</v>
      </c>
    </row>
    <row r="7723" spans="8:9" ht="12.5">
      <c r="H7723" s="958">
        <v>19895</v>
      </c>
      <c r="I7723" s="950" t="s">
        <v>1563</v>
      </c>
    </row>
    <row r="7724" spans="8:9" ht="12.5">
      <c r="H7724" s="958">
        <v>19896</v>
      </c>
      <c r="I7724" s="950" t="s">
        <v>1563</v>
      </c>
    </row>
    <row r="7725" spans="8:9" ht="12.5">
      <c r="H7725" s="958">
        <v>19897</v>
      </c>
      <c r="I7725" s="950" t="s">
        <v>1563</v>
      </c>
    </row>
    <row r="7726" spans="8:9" ht="12.5">
      <c r="H7726" s="958">
        <v>19898</v>
      </c>
      <c r="I7726" s="950" t="s">
        <v>1563</v>
      </c>
    </row>
    <row r="7727" spans="8:9" ht="12.5">
      <c r="H7727" s="958">
        <v>19899</v>
      </c>
      <c r="I7727" s="950" t="s">
        <v>1563</v>
      </c>
    </row>
    <row r="7728" spans="8:9" ht="12.5">
      <c r="H7728" s="958">
        <v>19901</v>
      </c>
      <c r="I7728" s="950" t="s">
        <v>1563</v>
      </c>
    </row>
    <row r="7729" spans="8:9" ht="12.5">
      <c r="H7729" s="958">
        <v>19902</v>
      </c>
      <c r="I7729" s="950" t="s">
        <v>1563</v>
      </c>
    </row>
    <row r="7730" spans="8:9" ht="12.5">
      <c r="H7730" s="958">
        <v>19903</v>
      </c>
      <c r="I7730" s="950" t="s">
        <v>1563</v>
      </c>
    </row>
    <row r="7731" spans="8:9" ht="12.5">
      <c r="H7731" s="958">
        <v>19904</v>
      </c>
      <c r="I7731" s="950" t="s">
        <v>1563</v>
      </c>
    </row>
    <row r="7732" spans="8:9" ht="12.5">
      <c r="H7732" s="958">
        <v>19905</v>
      </c>
      <c r="I7732" s="950" t="s">
        <v>1563</v>
      </c>
    </row>
    <row r="7733" spans="8:9" ht="12.5">
      <c r="H7733" s="958">
        <v>19906</v>
      </c>
      <c r="I7733" s="950" t="s">
        <v>1563</v>
      </c>
    </row>
    <row r="7734" spans="8:9" ht="12.5">
      <c r="H7734" s="958">
        <v>19930</v>
      </c>
      <c r="I7734" s="950" t="s">
        <v>1563</v>
      </c>
    </row>
    <row r="7735" spans="8:9" ht="12.5">
      <c r="H7735" s="958">
        <v>19931</v>
      </c>
      <c r="I7735" s="950" t="s">
        <v>1563</v>
      </c>
    </row>
    <row r="7736" spans="8:9" ht="12.5">
      <c r="H7736" s="958">
        <v>19933</v>
      </c>
      <c r="I7736" s="950" t="s">
        <v>1563</v>
      </c>
    </row>
    <row r="7737" spans="8:9" ht="12.5">
      <c r="H7737" s="958">
        <v>19934</v>
      </c>
      <c r="I7737" s="950" t="s">
        <v>1563</v>
      </c>
    </row>
    <row r="7738" spans="8:9" ht="12.5">
      <c r="H7738" s="958">
        <v>19936</v>
      </c>
      <c r="I7738" s="950" t="s">
        <v>1563</v>
      </c>
    </row>
    <row r="7739" spans="8:9" ht="12.5">
      <c r="H7739" s="958">
        <v>19938</v>
      </c>
      <c r="I7739" s="950" t="s">
        <v>1563</v>
      </c>
    </row>
    <row r="7740" spans="8:9" ht="12.5">
      <c r="H7740" s="958">
        <v>19939</v>
      </c>
      <c r="I7740" s="950" t="s">
        <v>1563</v>
      </c>
    </row>
    <row r="7741" spans="8:9" ht="12.5">
      <c r="H7741" s="958">
        <v>19940</v>
      </c>
      <c r="I7741" s="950" t="s">
        <v>1563</v>
      </c>
    </row>
    <row r="7742" spans="8:9" ht="12.5">
      <c r="H7742" s="958">
        <v>19941</v>
      </c>
      <c r="I7742" s="950" t="s">
        <v>1563</v>
      </c>
    </row>
    <row r="7743" spans="8:9" ht="12.5">
      <c r="H7743" s="958">
        <v>19943</v>
      </c>
      <c r="I7743" s="950" t="s">
        <v>1563</v>
      </c>
    </row>
    <row r="7744" spans="8:9" ht="12.5">
      <c r="H7744" s="958">
        <v>19944</v>
      </c>
      <c r="I7744" s="950" t="s">
        <v>1563</v>
      </c>
    </row>
    <row r="7745" spans="8:9" ht="12.5">
      <c r="H7745" s="958">
        <v>19945</v>
      </c>
      <c r="I7745" s="950" t="s">
        <v>1563</v>
      </c>
    </row>
    <row r="7746" spans="8:9" ht="12.5">
      <c r="H7746" s="958">
        <v>19946</v>
      </c>
      <c r="I7746" s="950" t="s">
        <v>1563</v>
      </c>
    </row>
    <row r="7747" spans="8:9" ht="12.5">
      <c r="H7747" s="958">
        <v>19947</v>
      </c>
      <c r="I7747" s="950" t="s">
        <v>1563</v>
      </c>
    </row>
    <row r="7748" spans="8:9" ht="12.5">
      <c r="H7748" s="958">
        <v>19950</v>
      </c>
      <c r="I7748" s="950" t="s">
        <v>1563</v>
      </c>
    </row>
    <row r="7749" spans="8:9" ht="12.5">
      <c r="H7749" s="958">
        <v>19951</v>
      </c>
      <c r="I7749" s="950" t="s">
        <v>1563</v>
      </c>
    </row>
    <row r="7750" spans="8:9" ht="12.5">
      <c r="H7750" s="958">
        <v>19952</v>
      </c>
      <c r="I7750" s="950" t="s">
        <v>1563</v>
      </c>
    </row>
    <row r="7751" spans="8:9" ht="12.5">
      <c r="H7751" s="958">
        <v>19953</v>
      </c>
      <c r="I7751" s="950" t="s">
        <v>1563</v>
      </c>
    </row>
    <row r="7752" spans="8:9" ht="12.5">
      <c r="H7752" s="958">
        <v>19954</v>
      </c>
      <c r="I7752" s="950" t="s">
        <v>1563</v>
      </c>
    </row>
    <row r="7753" spans="8:9" ht="12.5">
      <c r="H7753" s="958">
        <v>19955</v>
      </c>
      <c r="I7753" s="950" t="s">
        <v>1563</v>
      </c>
    </row>
    <row r="7754" spans="8:9" ht="12.5">
      <c r="H7754" s="958">
        <v>19956</v>
      </c>
      <c r="I7754" s="950" t="s">
        <v>1563</v>
      </c>
    </row>
    <row r="7755" spans="8:9" ht="12.5">
      <c r="H7755" s="958">
        <v>19958</v>
      </c>
      <c r="I7755" s="950" t="s">
        <v>1563</v>
      </c>
    </row>
    <row r="7756" spans="8:9" ht="12.5">
      <c r="H7756" s="958">
        <v>19960</v>
      </c>
      <c r="I7756" s="950" t="s">
        <v>1563</v>
      </c>
    </row>
    <row r="7757" spans="8:9" ht="12.5">
      <c r="H7757" s="958">
        <v>19961</v>
      </c>
      <c r="I7757" s="950" t="s">
        <v>1563</v>
      </c>
    </row>
    <row r="7758" spans="8:9" ht="12.5">
      <c r="H7758" s="958">
        <v>19962</v>
      </c>
      <c r="I7758" s="950" t="s">
        <v>1563</v>
      </c>
    </row>
    <row r="7759" spans="8:9" ht="12.5">
      <c r="H7759" s="958">
        <v>19963</v>
      </c>
      <c r="I7759" s="950" t="s">
        <v>1563</v>
      </c>
    </row>
    <row r="7760" spans="8:9" ht="12.5">
      <c r="H7760" s="958">
        <v>19964</v>
      </c>
      <c r="I7760" s="950" t="s">
        <v>1563</v>
      </c>
    </row>
    <row r="7761" spans="8:9" ht="12.5">
      <c r="H7761" s="958">
        <v>19966</v>
      </c>
      <c r="I7761" s="950" t="s">
        <v>1563</v>
      </c>
    </row>
    <row r="7762" spans="8:9" ht="12.5">
      <c r="H7762" s="958">
        <v>19967</v>
      </c>
      <c r="I7762" s="950" t="s">
        <v>1563</v>
      </c>
    </row>
    <row r="7763" spans="8:9" ht="12.5">
      <c r="H7763" s="958">
        <v>19968</v>
      </c>
      <c r="I7763" s="950" t="s">
        <v>1563</v>
      </c>
    </row>
    <row r="7764" spans="8:9" ht="12.5">
      <c r="H7764" s="958">
        <v>19969</v>
      </c>
      <c r="I7764" s="950" t="s">
        <v>1563</v>
      </c>
    </row>
    <row r="7765" spans="8:9" ht="12.5">
      <c r="H7765" s="958">
        <v>19970</v>
      </c>
      <c r="I7765" s="950" t="s">
        <v>1563</v>
      </c>
    </row>
    <row r="7766" spans="8:9" ht="12.5">
      <c r="H7766" s="958">
        <v>19971</v>
      </c>
      <c r="I7766" s="950" t="s">
        <v>1563</v>
      </c>
    </row>
    <row r="7767" spans="8:9" ht="12.5">
      <c r="H7767" s="958">
        <v>19973</v>
      </c>
      <c r="I7767" s="950" t="s">
        <v>1563</v>
      </c>
    </row>
    <row r="7768" spans="8:9" ht="12.5">
      <c r="H7768" s="958">
        <v>19975</v>
      </c>
      <c r="I7768" s="950" t="s">
        <v>1563</v>
      </c>
    </row>
    <row r="7769" spans="8:9" ht="12.5">
      <c r="H7769" s="958">
        <v>19977</v>
      </c>
      <c r="I7769" s="950" t="s">
        <v>1563</v>
      </c>
    </row>
    <row r="7770" spans="8:9" ht="12.5">
      <c r="H7770" s="958">
        <v>19979</v>
      </c>
      <c r="I7770" s="950" t="s">
        <v>1563</v>
      </c>
    </row>
    <row r="7771" spans="8:9" ht="12.5">
      <c r="H7771" s="958">
        <v>19980</v>
      </c>
      <c r="I7771" s="950" t="s">
        <v>1563</v>
      </c>
    </row>
    <row r="7772" spans="8:9" ht="12.5">
      <c r="H7772" s="958">
        <v>20001</v>
      </c>
      <c r="I7772" s="950" t="s">
        <v>1563</v>
      </c>
    </row>
    <row r="7773" spans="8:9" ht="12.5">
      <c r="H7773" s="958">
        <v>20002</v>
      </c>
      <c r="I7773" s="950" t="s">
        <v>1563</v>
      </c>
    </row>
    <row r="7774" spans="8:9" ht="12.5">
      <c r="H7774" s="958">
        <v>20003</v>
      </c>
      <c r="I7774" s="950" t="s">
        <v>1563</v>
      </c>
    </row>
    <row r="7775" spans="8:9" ht="12.5">
      <c r="H7775" s="958">
        <v>20004</v>
      </c>
      <c r="I7775" s="950" t="s">
        <v>1563</v>
      </c>
    </row>
    <row r="7776" spans="8:9" ht="12.5">
      <c r="H7776" s="958">
        <v>20005</v>
      </c>
      <c r="I7776" s="950" t="s">
        <v>1563</v>
      </c>
    </row>
    <row r="7777" spans="8:9" ht="12.5">
      <c r="H7777" s="958">
        <v>20006</v>
      </c>
      <c r="I7777" s="950" t="s">
        <v>1563</v>
      </c>
    </row>
    <row r="7778" spans="8:9" ht="12.5">
      <c r="H7778" s="958">
        <v>20007</v>
      </c>
      <c r="I7778" s="950" t="s">
        <v>1563</v>
      </c>
    </row>
    <row r="7779" spans="8:9" ht="12.5">
      <c r="H7779" s="958">
        <v>20008</v>
      </c>
      <c r="I7779" s="950" t="s">
        <v>1563</v>
      </c>
    </row>
    <row r="7780" spans="8:9" ht="12.5">
      <c r="H7780" s="958">
        <v>20009</v>
      </c>
      <c r="I7780" s="950" t="s">
        <v>1563</v>
      </c>
    </row>
    <row r="7781" spans="8:9" ht="12.5">
      <c r="H7781" s="958">
        <v>20010</v>
      </c>
      <c r="I7781" s="950" t="s">
        <v>1563</v>
      </c>
    </row>
    <row r="7782" spans="8:9" ht="12.5">
      <c r="H7782" s="958">
        <v>20011</v>
      </c>
      <c r="I7782" s="950" t="s">
        <v>1563</v>
      </c>
    </row>
    <row r="7783" spans="8:9" ht="12.5">
      <c r="H7783" s="958">
        <v>20012</v>
      </c>
      <c r="I7783" s="950" t="s">
        <v>1563</v>
      </c>
    </row>
    <row r="7784" spans="8:9" ht="12.5">
      <c r="H7784" s="958">
        <v>20013</v>
      </c>
      <c r="I7784" s="950" t="s">
        <v>1563</v>
      </c>
    </row>
    <row r="7785" spans="8:9" ht="12.5">
      <c r="H7785" s="958">
        <v>20015</v>
      </c>
      <c r="I7785" s="950" t="s">
        <v>1563</v>
      </c>
    </row>
    <row r="7786" spans="8:9" ht="12.5">
      <c r="H7786" s="958">
        <v>20016</v>
      </c>
      <c r="I7786" s="950" t="s">
        <v>1563</v>
      </c>
    </row>
    <row r="7787" spans="8:9" ht="12.5">
      <c r="H7787" s="958">
        <v>20017</v>
      </c>
      <c r="I7787" s="950" t="s">
        <v>1563</v>
      </c>
    </row>
    <row r="7788" spans="8:9" ht="12.5">
      <c r="H7788" s="958">
        <v>20018</v>
      </c>
      <c r="I7788" s="950" t="s">
        <v>1563</v>
      </c>
    </row>
    <row r="7789" spans="8:9" ht="12.5">
      <c r="H7789" s="958">
        <v>20019</v>
      </c>
      <c r="I7789" s="950" t="s">
        <v>1563</v>
      </c>
    </row>
    <row r="7790" spans="8:9" ht="12.5">
      <c r="H7790" s="958">
        <v>20020</v>
      </c>
      <c r="I7790" s="950" t="s">
        <v>1563</v>
      </c>
    </row>
    <row r="7791" spans="8:9" ht="12.5">
      <c r="H7791" s="958">
        <v>20022</v>
      </c>
      <c r="I7791" s="950" t="s">
        <v>1563</v>
      </c>
    </row>
    <row r="7792" spans="8:9" ht="12.5">
      <c r="H7792" s="958">
        <v>20023</v>
      </c>
      <c r="I7792" s="950" t="s">
        <v>1563</v>
      </c>
    </row>
    <row r="7793" spans="8:9" ht="12.5">
      <c r="H7793" s="958">
        <v>20024</v>
      </c>
      <c r="I7793" s="950" t="s">
        <v>1563</v>
      </c>
    </row>
    <row r="7794" spans="8:9" ht="12.5">
      <c r="H7794" s="958">
        <v>20026</v>
      </c>
      <c r="I7794" s="950" t="s">
        <v>1563</v>
      </c>
    </row>
    <row r="7795" spans="8:9" ht="12.5">
      <c r="H7795" s="958">
        <v>20027</v>
      </c>
      <c r="I7795" s="950" t="s">
        <v>1563</v>
      </c>
    </row>
    <row r="7796" spans="8:9" ht="12.5">
      <c r="H7796" s="958">
        <v>20029</v>
      </c>
      <c r="I7796" s="950" t="s">
        <v>1563</v>
      </c>
    </row>
    <row r="7797" spans="8:9" ht="12.5">
      <c r="H7797" s="958">
        <v>20030</v>
      </c>
      <c r="I7797" s="950" t="s">
        <v>1563</v>
      </c>
    </row>
    <row r="7798" spans="8:9" ht="12.5">
      <c r="H7798" s="958">
        <v>20032</v>
      </c>
      <c r="I7798" s="950" t="s">
        <v>1563</v>
      </c>
    </row>
    <row r="7799" spans="8:9" ht="12.5">
      <c r="H7799" s="958">
        <v>20033</v>
      </c>
      <c r="I7799" s="950" t="s">
        <v>1563</v>
      </c>
    </row>
    <row r="7800" spans="8:9" ht="12.5">
      <c r="H7800" s="958">
        <v>20035</v>
      </c>
      <c r="I7800" s="950" t="s">
        <v>1563</v>
      </c>
    </row>
    <row r="7801" spans="8:9" ht="12.5">
      <c r="H7801" s="958">
        <v>20036</v>
      </c>
      <c r="I7801" s="950" t="s">
        <v>1563</v>
      </c>
    </row>
    <row r="7802" spans="8:9" ht="12.5">
      <c r="H7802" s="958">
        <v>20037</v>
      </c>
      <c r="I7802" s="950" t="s">
        <v>1563</v>
      </c>
    </row>
    <row r="7803" spans="8:9" ht="12.5">
      <c r="H7803" s="958">
        <v>20038</v>
      </c>
      <c r="I7803" s="950" t="s">
        <v>1563</v>
      </c>
    </row>
    <row r="7804" spans="8:9" ht="12.5">
      <c r="H7804" s="958">
        <v>20039</v>
      </c>
      <c r="I7804" s="950" t="s">
        <v>1563</v>
      </c>
    </row>
    <row r="7805" spans="8:9" ht="12.5">
      <c r="H7805" s="958">
        <v>20040</v>
      </c>
      <c r="I7805" s="950" t="s">
        <v>1563</v>
      </c>
    </row>
    <row r="7806" spans="8:9" ht="12.5">
      <c r="H7806" s="958">
        <v>20041</v>
      </c>
      <c r="I7806" s="950" t="s">
        <v>1560</v>
      </c>
    </row>
    <row r="7807" spans="8:9" ht="12.5">
      <c r="H7807" s="958">
        <v>20042</v>
      </c>
      <c r="I7807" s="950" t="s">
        <v>1563</v>
      </c>
    </row>
    <row r="7808" spans="8:9" ht="12.5">
      <c r="H7808" s="958">
        <v>20043</v>
      </c>
      <c r="I7808" s="950" t="s">
        <v>1563</v>
      </c>
    </row>
    <row r="7809" spans="8:9" ht="12.5">
      <c r="H7809" s="958">
        <v>20044</v>
      </c>
      <c r="I7809" s="950" t="s">
        <v>1563</v>
      </c>
    </row>
    <row r="7810" spans="8:9" ht="12.5">
      <c r="H7810" s="958">
        <v>20045</v>
      </c>
      <c r="I7810" s="950" t="s">
        <v>1563</v>
      </c>
    </row>
    <row r="7811" spans="8:9" ht="12.5">
      <c r="H7811" s="958">
        <v>20046</v>
      </c>
      <c r="I7811" s="950" t="s">
        <v>1563</v>
      </c>
    </row>
    <row r="7812" spans="8:9" ht="12.5">
      <c r="H7812" s="958">
        <v>20047</v>
      </c>
      <c r="I7812" s="950" t="s">
        <v>1563</v>
      </c>
    </row>
    <row r="7813" spans="8:9" ht="12.5">
      <c r="H7813" s="958">
        <v>20049</v>
      </c>
      <c r="I7813" s="950" t="s">
        <v>1563</v>
      </c>
    </row>
    <row r="7814" spans="8:9" ht="12.5">
      <c r="H7814" s="958">
        <v>20050</v>
      </c>
      <c r="I7814" s="950" t="s">
        <v>1563</v>
      </c>
    </row>
    <row r="7815" spans="8:9" ht="12.5">
      <c r="H7815" s="958">
        <v>20051</v>
      </c>
      <c r="I7815" s="950" t="s">
        <v>1563</v>
      </c>
    </row>
    <row r="7816" spans="8:9" ht="12.5">
      <c r="H7816" s="958">
        <v>20052</v>
      </c>
      <c r="I7816" s="950" t="s">
        <v>1563</v>
      </c>
    </row>
    <row r="7817" spans="8:9" ht="12.5">
      <c r="H7817" s="958">
        <v>20053</v>
      </c>
      <c r="I7817" s="950" t="s">
        <v>1563</v>
      </c>
    </row>
    <row r="7818" spans="8:9" ht="12.5">
      <c r="H7818" s="958">
        <v>20055</v>
      </c>
      <c r="I7818" s="950" t="s">
        <v>1563</v>
      </c>
    </row>
    <row r="7819" spans="8:9" ht="12.5">
      <c r="H7819" s="958">
        <v>20056</v>
      </c>
      <c r="I7819" s="950" t="s">
        <v>1563</v>
      </c>
    </row>
    <row r="7820" spans="8:9" ht="12.5">
      <c r="H7820" s="958">
        <v>20057</v>
      </c>
      <c r="I7820" s="950" t="s">
        <v>1563</v>
      </c>
    </row>
    <row r="7821" spans="8:9" ht="12.5">
      <c r="H7821" s="958">
        <v>20058</v>
      </c>
      <c r="I7821" s="950" t="s">
        <v>1563</v>
      </c>
    </row>
    <row r="7822" spans="8:9" ht="12.5">
      <c r="H7822" s="958">
        <v>20059</v>
      </c>
      <c r="I7822" s="950" t="s">
        <v>1563</v>
      </c>
    </row>
    <row r="7823" spans="8:9" ht="12.5">
      <c r="H7823" s="958">
        <v>20060</v>
      </c>
      <c r="I7823" s="950" t="s">
        <v>1563</v>
      </c>
    </row>
    <row r="7824" spans="8:9" ht="12.5">
      <c r="H7824" s="958">
        <v>20061</v>
      </c>
      <c r="I7824" s="950" t="s">
        <v>1563</v>
      </c>
    </row>
    <row r="7825" spans="8:9" ht="12.5">
      <c r="H7825" s="958">
        <v>20062</v>
      </c>
      <c r="I7825" s="950" t="s">
        <v>1563</v>
      </c>
    </row>
    <row r="7826" spans="8:9" ht="12.5">
      <c r="H7826" s="958">
        <v>20063</v>
      </c>
      <c r="I7826" s="950" t="s">
        <v>1563</v>
      </c>
    </row>
    <row r="7827" spans="8:9" ht="12.5">
      <c r="H7827" s="958">
        <v>20064</v>
      </c>
      <c r="I7827" s="950" t="s">
        <v>1563</v>
      </c>
    </row>
    <row r="7828" spans="8:9" ht="12.5">
      <c r="H7828" s="958">
        <v>20065</v>
      </c>
      <c r="I7828" s="950" t="s">
        <v>1563</v>
      </c>
    </row>
    <row r="7829" spans="8:9" ht="12.5">
      <c r="H7829" s="958">
        <v>20066</v>
      </c>
      <c r="I7829" s="950" t="s">
        <v>1563</v>
      </c>
    </row>
    <row r="7830" spans="8:9" ht="12.5">
      <c r="H7830" s="958">
        <v>20067</v>
      </c>
      <c r="I7830" s="950" t="s">
        <v>1563</v>
      </c>
    </row>
    <row r="7831" spans="8:9" ht="12.5">
      <c r="H7831" s="958">
        <v>20068</v>
      </c>
      <c r="I7831" s="950" t="s">
        <v>1563</v>
      </c>
    </row>
    <row r="7832" spans="8:9" ht="12.5">
      <c r="H7832" s="958">
        <v>20069</v>
      </c>
      <c r="I7832" s="950" t="s">
        <v>1563</v>
      </c>
    </row>
    <row r="7833" spans="8:9" ht="12.5">
      <c r="H7833" s="958">
        <v>20070</v>
      </c>
      <c r="I7833" s="950" t="s">
        <v>1563</v>
      </c>
    </row>
    <row r="7834" spans="8:9" ht="12.5">
      <c r="H7834" s="958">
        <v>20071</v>
      </c>
      <c r="I7834" s="950" t="s">
        <v>1563</v>
      </c>
    </row>
    <row r="7835" spans="8:9" ht="12.5">
      <c r="H7835" s="958">
        <v>20073</v>
      </c>
      <c r="I7835" s="950" t="s">
        <v>1563</v>
      </c>
    </row>
    <row r="7836" spans="8:9" ht="12.5">
      <c r="H7836" s="958">
        <v>20074</v>
      </c>
      <c r="I7836" s="950" t="s">
        <v>1563</v>
      </c>
    </row>
    <row r="7837" spans="8:9" ht="12.5">
      <c r="H7837" s="958">
        <v>20075</v>
      </c>
      <c r="I7837" s="950" t="s">
        <v>1563</v>
      </c>
    </row>
    <row r="7838" spans="8:9" ht="12.5">
      <c r="H7838" s="958">
        <v>20076</v>
      </c>
      <c r="I7838" s="950" t="s">
        <v>1563</v>
      </c>
    </row>
    <row r="7839" spans="8:9" ht="12.5">
      <c r="H7839" s="958">
        <v>20077</v>
      </c>
      <c r="I7839" s="950" t="s">
        <v>1563</v>
      </c>
    </row>
    <row r="7840" spans="8:9" ht="12.5">
      <c r="H7840" s="958">
        <v>20078</v>
      </c>
      <c r="I7840" s="950" t="s">
        <v>1563</v>
      </c>
    </row>
    <row r="7841" spans="8:9" ht="12.5">
      <c r="H7841" s="958">
        <v>20080</v>
      </c>
      <c r="I7841" s="950" t="s">
        <v>1563</v>
      </c>
    </row>
    <row r="7842" spans="8:9" ht="12.5">
      <c r="H7842" s="958">
        <v>20081</v>
      </c>
      <c r="I7842" s="950" t="s">
        <v>1563</v>
      </c>
    </row>
    <row r="7843" spans="8:9" ht="12.5">
      <c r="H7843" s="958">
        <v>20082</v>
      </c>
      <c r="I7843" s="950" t="s">
        <v>1563</v>
      </c>
    </row>
    <row r="7844" spans="8:9" ht="12.5">
      <c r="H7844" s="958">
        <v>20088</v>
      </c>
      <c r="I7844" s="950" t="s">
        <v>1563</v>
      </c>
    </row>
    <row r="7845" spans="8:9" ht="12.5">
      <c r="H7845" s="958">
        <v>20090</v>
      </c>
      <c r="I7845" s="950" t="s">
        <v>1563</v>
      </c>
    </row>
    <row r="7846" spans="8:9" ht="12.5">
      <c r="H7846" s="958">
        <v>20091</v>
      </c>
      <c r="I7846" s="950" t="s">
        <v>1563</v>
      </c>
    </row>
    <row r="7847" spans="8:9" ht="12.5">
      <c r="H7847" s="958">
        <v>20097</v>
      </c>
      <c r="I7847" s="950" t="s">
        <v>1563</v>
      </c>
    </row>
    <row r="7848" spans="8:9" ht="12.5">
      <c r="H7848" s="958">
        <v>20098</v>
      </c>
      <c r="I7848" s="950" t="s">
        <v>1563</v>
      </c>
    </row>
    <row r="7849" spans="8:9" ht="12.5">
      <c r="H7849" s="958">
        <v>20101</v>
      </c>
      <c r="I7849" s="950" t="s">
        <v>1560</v>
      </c>
    </row>
    <row r="7850" spans="8:9" ht="12.5">
      <c r="H7850" s="958">
        <v>20102</v>
      </c>
      <c r="I7850" s="950" t="s">
        <v>1560</v>
      </c>
    </row>
    <row r="7851" spans="8:9" ht="12.5">
      <c r="H7851" s="958">
        <v>20103</v>
      </c>
      <c r="I7851" s="950" t="s">
        <v>1560</v>
      </c>
    </row>
    <row r="7852" spans="8:9" ht="12.5">
      <c r="H7852" s="958">
        <v>20104</v>
      </c>
      <c r="I7852" s="950" t="s">
        <v>1560</v>
      </c>
    </row>
    <row r="7853" spans="8:9" ht="12.5">
      <c r="H7853" s="958">
        <v>20105</v>
      </c>
      <c r="I7853" s="950" t="s">
        <v>1560</v>
      </c>
    </row>
    <row r="7854" spans="8:9" ht="12.5">
      <c r="H7854" s="958">
        <v>20106</v>
      </c>
      <c r="I7854" s="950" t="s">
        <v>1560</v>
      </c>
    </row>
    <row r="7855" spans="8:9" ht="12.5">
      <c r="H7855" s="958">
        <v>20108</v>
      </c>
      <c r="I7855" s="950" t="s">
        <v>1560</v>
      </c>
    </row>
    <row r="7856" spans="8:9" ht="12.5">
      <c r="H7856" s="958">
        <v>20109</v>
      </c>
      <c r="I7856" s="950" t="s">
        <v>1560</v>
      </c>
    </row>
    <row r="7857" spans="8:9" ht="12.5">
      <c r="H7857" s="958">
        <v>20110</v>
      </c>
      <c r="I7857" s="950" t="s">
        <v>1560</v>
      </c>
    </row>
    <row r="7858" spans="8:9" ht="12.5">
      <c r="H7858" s="958">
        <v>20111</v>
      </c>
      <c r="I7858" s="950" t="s">
        <v>1560</v>
      </c>
    </row>
    <row r="7859" spans="8:9" ht="12.5">
      <c r="H7859" s="958">
        <v>20112</v>
      </c>
      <c r="I7859" s="950" t="s">
        <v>1560</v>
      </c>
    </row>
    <row r="7860" spans="8:9" ht="12.5">
      <c r="H7860" s="958">
        <v>20113</v>
      </c>
      <c r="I7860" s="950" t="s">
        <v>1560</v>
      </c>
    </row>
    <row r="7861" spans="8:9" ht="12.5">
      <c r="H7861" s="958">
        <v>20115</v>
      </c>
      <c r="I7861" s="950" t="s">
        <v>1560</v>
      </c>
    </row>
    <row r="7862" spans="8:9" ht="12.5">
      <c r="H7862" s="958">
        <v>20116</v>
      </c>
      <c r="I7862" s="950" t="s">
        <v>1560</v>
      </c>
    </row>
    <row r="7863" spans="8:9" ht="12.5">
      <c r="H7863" s="958">
        <v>20117</v>
      </c>
      <c r="I7863" s="950" t="s">
        <v>1560</v>
      </c>
    </row>
    <row r="7864" spans="8:9" ht="12.5">
      <c r="H7864" s="958">
        <v>20118</v>
      </c>
      <c r="I7864" s="950" t="s">
        <v>1560</v>
      </c>
    </row>
    <row r="7865" spans="8:9" ht="12.5">
      <c r="H7865" s="958">
        <v>20119</v>
      </c>
      <c r="I7865" s="950" t="s">
        <v>1560</v>
      </c>
    </row>
    <row r="7866" spans="8:9" ht="12.5">
      <c r="H7866" s="958">
        <v>20120</v>
      </c>
      <c r="I7866" s="950" t="s">
        <v>1560</v>
      </c>
    </row>
    <row r="7867" spans="8:9" ht="12.5">
      <c r="H7867" s="958">
        <v>20121</v>
      </c>
      <c r="I7867" s="950" t="s">
        <v>1560</v>
      </c>
    </row>
    <row r="7868" spans="8:9" ht="12.5">
      <c r="H7868" s="958">
        <v>20122</v>
      </c>
      <c r="I7868" s="950" t="s">
        <v>1560</v>
      </c>
    </row>
    <row r="7869" spans="8:9" ht="12.5">
      <c r="H7869" s="958">
        <v>20124</v>
      </c>
      <c r="I7869" s="950" t="s">
        <v>1560</v>
      </c>
    </row>
    <row r="7870" spans="8:9" ht="12.5">
      <c r="H7870" s="958">
        <v>20128</v>
      </c>
      <c r="I7870" s="950" t="s">
        <v>1560</v>
      </c>
    </row>
    <row r="7871" spans="8:9" ht="12.5">
      <c r="H7871" s="958">
        <v>20129</v>
      </c>
      <c r="I7871" s="950" t="s">
        <v>1560</v>
      </c>
    </row>
    <row r="7872" spans="8:9" ht="12.5">
      <c r="H7872" s="958">
        <v>20130</v>
      </c>
      <c r="I7872" s="950" t="s">
        <v>1560</v>
      </c>
    </row>
    <row r="7873" spans="8:9" ht="12.5">
      <c r="H7873" s="958">
        <v>20131</v>
      </c>
      <c r="I7873" s="950" t="s">
        <v>1560</v>
      </c>
    </row>
    <row r="7874" spans="8:9" ht="12.5">
      <c r="H7874" s="958">
        <v>20132</v>
      </c>
      <c r="I7874" s="950" t="s">
        <v>1560</v>
      </c>
    </row>
    <row r="7875" spans="8:9" ht="12.5">
      <c r="H7875" s="958">
        <v>20134</v>
      </c>
      <c r="I7875" s="950" t="s">
        <v>1560</v>
      </c>
    </row>
    <row r="7876" spans="8:9" ht="12.5">
      <c r="H7876" s="958">
        <v>20135</v>
      </c>
      <c r="I7876" s="950" t="s">
        <v>1560</v>
      </c>
    </row>
    <row r="7877" spans="8:9" ht="12.5">
      <c r="H7877" s="958">
        <v>20136</v>
      </c>
      <c r="I7877" s="950" t="s">
        <v>1560</v>
      </c>
    </row>
    <row r="7878" spans="8:9" ht="12.5">
      <c r="H7878" s="958">
        <v>20137</v>
      </c>
      <c r="I7878" s="950" t="s">
        <v>1560</v>
      </c>
    </row>
    <row r="7879" spans="8:9" ht="12.5">
      <c r="H7879" s="958">
        <v>20138</v>
      </c>
      <c r="I7879" s="950" t="s">
        <v>1560</v>
      </c>
    </row>
    <row r="7880" spans="8:9" ht="12.5">
      <c r="H7880" s="958">
        <v>20139</v>
      </c>
      <c r="I7880" s="950" t="s">
        <v>1560</v>
      </c>
    </row>
    <row r="7881" spans="8:9" ht="12.5">
      <c r="H7881" s="958">
        <v>20140</v>
      </c>
      <c r="I7881" s="950" t="s">
        <v>1560</v>
      </c>
    </row>
    <row r="7882" spans="8:9" ht="12.5">
      <c r="H7882" s="958">
        <v>20141</v>
      </c>
      <c r="I7882" s="950" t="s">
        <v>1560</v>
      </c>
    </row>
    <row r="7883" spans="8:9" ht="12.5">
      <c r="H7883" s="958">
        <v>20142</v>
      </c>
      <c r="I7883" s="950" t="s">
        <v>1560</v>
      </c>
    </row>
    <row r="7884" spans="8:9" ht="12.5">
      <c r="H7884" s="958">
        <v>20143</v>
      </c>
      <c r="I7884" s="950" t="s">
        <v>1560</v>
      </c>
    </row>
    <row r="7885" spans="8:9" ht="12.5">
      <c r="H7885" s="958">
        <v>20144</v>
      </c>
      <c r="I7885" s="950" t="s">
        <v>1560</v>
      </c>
    </row>
    <row r="7886" spans="8:9" ht="12.5">
      <c r="H7886" s="958">
        <v>20146</v>
      </c>
      <c r="I7886" s="950" t="s">
        <v>1560</v>
      </c>
    </row>
    <row r="7887" spans="8:9" ht="12.5">
      <c r="H7887" s="958">
        <v>20147</v>
      </c>
      <c r="I7887" s="950" t="s">
        <v>1560</v>
      </c>
    </row>
    <row r="7888" spans="8:9" ht="12.5">
      <c r="H7888" s="958">
        <v>20148</v>
      </c>
      <c r="I7888" s="950" t="s">
        <v>1560</v>
      </c>
    </row>
    <row r="7889" spans="8:9" ht="12.5">
      <c r="H7889" s="958">
        <v>20149</v>
      </c>
      <c r="I7889" s="950" t="s">
        <v>1560</v>
      </c>
    </row>
    <row r="7890" spans="8:9" ht="12.5">
      <c r="H7890" s="958">
        <v>20151</v>
      </c>
      <c r="I7890" s="950" t="s">
        <v>1560</v>
      </c>
    </row>
    <row r="7891" spans="8:9" ht="12.5">
      <c r="H7891" s="958">
        <v>20152</v>
      </c>
      <c r="I7891" s="950" t="s">
        <v>1560</v>
      </c>
    </row>
    <row r="7892" spans="8:9" ht="12.5">
      <c r="H7892" s="958">
        <v>20153</v>
      </c>
      <c r="I7892" s="950" t="s">
        <v>1560</v>
      </c>
    </row>
    <row r="7893" spans="8:9" ht="12.5">
      <c r="H7893" s="958">
        <v>20155</v>
      </c>
      <c r="I7893" s="950" t="s">
        <v>1560</v>
      </c>
    </row>
    <row r="7894" spans="8:9" ht="12.5">
      <c r="H7894" s="958">
        <v>20156</v>
      </c>
      <c r="I7894" s="950" t="s">
        <v>1560</v>
      </c>
    </row>
    <row r="7895" spans="8:9" ht="12.5">
      <c r="H7895" s="958">
        <v>20158</v>
      </c>
      <c r="I7895" s="950" t="s">
        <v>1560</v>
      </c>
    </row>
    <row r="7896" spans="8:9" ht="12.5">
      <c r="H7896" s="958">
        <v>20159</v>
      </c>
      <c r="I7896" s="950" t="s">
        <v>1560</v>
      </c>
    </row>
    <row r="7897" spans="8:9" ht="12.5">
      <c r="H7897" s="958">
        <v>20160</v>
      </c>
      <c r="I7897" s="950" t="s">
        <v>1560</v>
      </c>
    </row>
    <row r="7898" spans="8:9" ht="12.5">
      <c r="H7898" s="958">
        <v>20163</v>
      </c>
      <c r="I7898" s="950" t="s">
        <v>1560</v>
      </c>
    </row>
    <row r="7899" spans="8:9" ht="12.5">
      <c r="H7899" s="958">
        <v>20164</v>
      </c>
      <c r="I7899" s="950" t="s">
        <v>1560</v>
      </c>
    </row>
    <row r="7900" spans="8:9" ht="12.5">
      <c r="H7900" s="958">
        <v>20165</v>
      </c>
      <c r="I7900" s="950" t="s">
        <v>1560</v>
      </c>
    </row>
    <row r="7901" spans="8:9" ht="12.5">
      <c r="H7901" s="958">
        <v>20166</v>
      </c>
      <c r="I7901" s="950" t="s">
        <v>1560</v>
      </c>
    </row>
    <row r="7902" spans="8:9" ht="12.5">
      <c r="H7902" s="958">
        <v>20167</v>
      </c>
      <c r="I7902" s="950" t="s">
        <v>1560</v>
      </c>
    </row>
    <row r="7903" spans="8:9" ht="12.5">
      <c r="H7903" s="958">
        <v>20168</v>
      </c>
      <c r="I7903" s="950" t="s">
        <v>1560</v>
      </c>
    </row>
    <row r="7904" spans="8:9" ht="12.5">
      <c r="H7904" s="958">
        <v>20169</v>
      </c>
      <c r="I7904" s="950" t="s">
        <v>1560</v>
      </c>
    </row>
    <row r="7905" spans="8:9" ht="12.5">
      <c r="H7905" s="958">
        <v>20170</v>
      </c>
      <c r="I7905" s="950" t="s">
        <v>1560</v>
      </c>
    </row>
    <row r="7906" spans="8:9" ht="12.5">
      <c r="H7906" s="958">
        <v>20171</v>
      </c>
      <c r="I7906" s="950" t="s">
        <v>1560</v>
      </c>
    </row>
    <row r="7907" spans="8:9" ht="12.5">
      <c r="H7907" s="958">
        <v>20172</v>
      </c>
      <c r="I7907" s="950" t="s">
        <v>1560</v>
      </c>
    </row>
    <row r="7908" spans="8:9" ht="12.5">
      <c r="H7908" s="958">
        <v>20175</v>
      </c>
      <c r="I7908" s="950" t="s">
        <v>1560</v>
      </c>
    </row>
    <row r="7909" spans="8:9" ht="12.5">
      <c r="H7909" s="958">
        <v>20176</v>
      </c>
      <c r="I7909" s="950" t="s">
        <v>1560</v>
      </c>
    </row>
    <row r="7910" spans="8:9" ht="12.5">
      <c r="H7910" s="958">
        <v>20177</v>
      </c>
      <c r="I7910" s="950" t="s">
        <v>1560</v>
      </c>
    </row>
    <row r="7911" spans="8:9" ht="12.5">
      <c r="H7911" s="958">
        <v>20178</v>
      </c>
      <c r="I7911" s="950" t="s">
        <v>1560</v>
      </c>
    </row>
    <row r="7912" spans="8:9" ht="12.5">
      <c r="H7912" s="958">
        <v>20180</v>
      </c>
      <c r="I7912" s="950" t="s">
        <v>1560</v>
      </c>
    </row>
    <row r="7913" spans="8:9" ht="12.5">
      <c r="H7913" s="958">
        <v>20181</v>
      </c>
      <c r="I7913" s="950" t="s">
        <v>1560</v>
      </c>
    </row>
    <row r="7914" spans="8:9" ht="12.5">
      <c r="H7914" s="958">
        <v>20182</v>
      </c>
      <c r="I7914" s="950" t="s">
        <v>1560</v>
      </c>
    </row>
    <row r="7915" spans="8:9" ht="12.5">
      <c r="H7915" s="958">
        <v>20184</v>
      </c>
      <c r="I7915" s="950" t="s">
        <v>1560</v>
      </c>
    </row>
    <row r="7916" spans="8:9" ht="12.5">
      <c r="H7916" s="958">
        <v>20185</v>
      </c>
      <c r="I7916" s="950" t="s">
        <v>1560</v>
      </c>
    </row>
    <row r="7917" spans="8:9" ht="12.5">
      <c r="H7917" s="958">
        <v>20186</v>
      </c>
      <c r="I7917" s="950" t="s">
        <v>1560</v>
      </c>
    </row>
    <row r="7918" spans="8:9" ht="12.5">
      <c r="H7918" s="958">
        <v>20187</v>
      </c>
      <c r="I7918" s="950" t="s">
        <v>1560</v>
      </c>
    </row>
    <row r="7919" spans="8:9" ht="12.5">
      <c r="H7919" s="958">
        <v>20188</v>
      </c>
      <c r="I7919" s="950" t="s">
        <v>1560</v>
      </c>
    </row>
    <row r="7920" spans="8:9" ht="12.5">
      <c r="H7920" s="958">
        <v>20189</v>
      </c>
      <c r="I7920" s="950" t="s">
        <v>1560</v>
      </c>
    </row>
    <row r="7921" spans="8:9" ht="12.5">
      <c r="H7921" s="958">
        <v>20190</v>
      </c>
      <c r="I7921" s="950" t="s">
        <v>1560</v>
      </c>
    </row>
    <row r="7922" spans="8:9" ht="12.5">
      <c r="H7922" s="958">
        <v>20191</v>
      </c>
      <c r="I7922" s="950" t="s">
        <v>1560</v>
      </c>
    </row>
    <row r="7923" spans="8:9" ht="12.5">
      <c r="H7923" s="958">
        <v>20192</v>
      </c>
      <c r="I7923" s="950" t="s">
        <v>1560</v>
      </c>
    </row>
    <row r="7924" spans="8:9" ht="12.5">
      <c r="H7924" s="958">
        <v>20194</v>
      </c>
      <c r="I7924" s="950" t="s">
        <v>1560</v>
      </c>
    </row>
    <row r="7925" spans="8:9" ht="12.5">
      <c r="H7925" s="958">
        <v>20195</v>
      </c>
      <c r="I7925" s="950" t="s">
        <v>1560</v>
      </c>
    </row>
    <row r="7926" spans="8:9" ht="12.5">
      <c r="H7926" s="958">
        <v>20196</v>
      </c>
      <c r="I7926" s="950" t="s">
        <v>1560</v>
      </c>
    </row>
    <row r="7927" spans="8:9" ht="12.5">
      <c r="H7927" s="958">
        <v>20197</v>
      </c>
      <c r="I7927" s="950" t="s">
        <v>1560</v>
      </c>
    </row>
    <row r="7928" spans="8:9" ht="12.5">
      <c r="H7928" s="958">
        <v>20198</v>
      </c>
      <c r="I7928" s="950" t="s">
        <v>1560</v>
      </c>
    </row>
    <row r="7929" spans="8:9" ht="12.5">
      <c r="H7929" s="958">
        <v>20201</v>
      </c>
      <c r="I7929" s="950" t="s">
        <v>1563</v>
      </c>
    </row>
    <row r="7930" spans="8:9" ht="12.5">
      <c r="H7930" s="958">
        <v>20202</v>
      </c>
      <c r="I7930" s="950" t="s">
        <v>1563</v>
      </c>
    </row>
    <row r="7931" spans="8:9" ht="12.5">
      <c r="H7931" s="958">
        <v>20203</v>
      </c>
      <c r="I7931" s="950" t="s">
        <v>1563</v>
      </c>
    </row>
    <row r="7932" spans="8:9" ht="12.5">
      <c r="H7932" s="958">
        <v>20204</v>
      </c>
      <c r="I7932" s="950" t="s">
        <v>1563</v>
      </c>
    </row>
    <row r="7933" spans="8:9" ht="12.5">
      <c r="H7933" s="958">
        <v>20206</v>
      </c>
      <c r="I7933" s="950" t="s">
        <v>1563</v>
      </c>
    </row>
    <row r="7934" spans="8:9" ht="12.5">
      <c r="H7934" s="958">
        <v>20207</v>
      </c>
      <c r="I7934" s="950" t="s">
        <v>1563</v>
      </c>
    </row>
    <row r="7935" spans="8:9" ht="12.5">
      <c r="H7935" s="958">
        <v>20208</v>
      </c>
      <c r="I7935" s="950" t="s">
        <v>1563</v>
      </c>
    </row>
    <row r="7936" spans="8:9" ht="12.5">
      <c r="H7936" s="958">
        <v>20210</v>
      </c>
      <c r="I7936" s="950" t="s">
        <v>1563</v>
      </c>
    </row>
    <row r="7937" spans="8:9" ht="12.5">
      <c r="H7937" s="958">
        <v>20211</v>
      </c>
      <c r="I7937" s="950" t="s">
        <v>1563</v>
      </c>
    </row>
    <row r="7938" spans="8:9" ht="12.5">
      <c r="H7938" s="958">
        <v>20212</v>
      </c>
      <c r="I7938" s="950" t="s">
        <v>1563</v>
      </c>
    </row>
    <row r="7939" spans="8:9" ht="12.5">
      <c r="H7939" s="958">
        <v>20213</v>
      </c>
      <c r="I7939" s="950" t="s">
        <v>1563</v>
      </c>
    </row>
    <row r="7940" spans="8:9" ht="12.5">
      <c r="H7940" s="958">
        <v>20214</v>
      </c>
      <c r="I7940" s="950" t="s">
        <v>1563</v>
      </c>
    </row>
    <row r="7941" spans="8:9" ht="12.5">
      <c r="H7941" s="958">
        <v>20215</v>
      </c>
      <c r="I7941" s="950" t="s">
        <v>1563</v>
      </c>
    </row>
    <row r="7942" spans="8:9" ht="12.5">
      <c r="H7942" s="958">
        <v>20216</v>
      </c>
      <c r="I7942" s="950" t="s">
        <v>1563</v>
      </c>
    </row>
    <row r="7943" spans="8:9" ht="12.5">
      <c r="H7943" s="958">
        <v>20217</v>
      </c>
      <c r="I7943" s="950" t="s">
        <v>1563</v>
      </c>
    </row>
    <row r="7944" spans="8:9" ht="12.5">
      <c r="H7944" s="958">
        <v>20218</v>
      </c>
      <c r="I7944" s="950" t="s">
        <v>1563</v>
      </c>
    </row>
    <row r="7945" spans="8:9" ht="12.5">
      <c r="H7945" s="958">
        <v>20219</v>
      </c>
      <c r="I7945" s="950" t="s">
        <v>1563</v>
      </c>
    </row>
    <row r="7946" spans="8:9" ht="12.5">
      <c r="H7946" s="958">
        <v>20220</v>
      </c>
      <c r="I7946" s="950" t="s">
        <v>1563</v>
      </c>
    </row>
    <row r="7947" spans="8:9" ht="12.5">
      <c r="H7947" s="958">
        <v>20221</v>
      </c>
      <c r="I7947" s="950" t="s">
        <v>1563</v>
      </c>
    </row>
    <row r="7948" spans="8:9" ht="12.5">
      <c r="H7948" s="958">
        <v>20222</v>
      </c>
      <c r="I7948" s="950" t="s">
        <v>1563</v>
      </c>
    </row>
    <row r="7949" spans="8:9" ht="12.5">
      <c r="H7949" s="958">
        <v>20223</v>
      </c>
      <c r="I7949" s="950" t="s">
        <v>1563</v>
      </c>
    </row>
    <row r="7950" spans="8:9" ht="12.5">
      <c r="H7950" s="958">
        <v>20224</v>
      </c>
      <c r="I7950" s="950" t="s">
        <v>1563</v>
      </c>
    </row>
    <row r="7951" spans="8:9" ht="12.5">
      <c r="H7951" s="958">
        <v>20226</v>
      </c>
      <c r="I7951" s="950" t="s">
        <v>1563</v>
      </c>
    </row>
    <row r="7952" spans="8:9" ht="12.5">
      <c r="H7952" s="958">
        <v>20227</v>
      </c>
      <c r="I7952" s="950" t="s">
        <v>1563</v>
      </c>
    </row>
    <row r="7953" spans="8:9" ht="12.5">
      <c r="H7953" s="958">
        <v>20228</v>
      </c>
      <c r="I7953" s="950" t="s">
        <v>1563</v>
      </c>
    </row>
    <row r="7954" spans="8:9" ht="12.5">
      <c r="H7954" s="958">
        <v>20229</v>
      </c>
      <c r="I7954" s="950" t="s">
        <v>1563</v>
      </c>
    </row>
    <row r="7955" spans="8:9" ht="12.5">
      <c r="H7955" s="958">
        <v>20230</v>
      </c>
      <c r="I7955" s="950" t="s">
        <v>1563</v>
      </c>
    </row>
    <row r="7956" spans="8:9" ht="12.5">
      <c r="H7956" s="958">
        <v>20232</v>
      </c>
      <c r="I7956" s="950" t="s">
        <v>1563</v>
      </c>
    </row>
    <row r="7957" spans="8:9" ht="12.5">
      <c r="H7957" s="958">
        <v>20233</v>
      </c>
      <c r="I7957" s="950" t="s">
        <v>1563</v>
      </c>
    </row>
    <row r="7958" spans="8:9" ht="12.5">
      <c r="H7958" s="958">
        <v>20235</v>
      </c>
      <c r="I7958" s="950" t="s">
        <v>1563</v>
      </c>
    </row>
    <row r="7959" spans="8:9" ht="12.5">
      <c r="H7959" s="958">
        <v>20237</v>
      </c>
      <c r="I7959" s="950" t="s">
        <v>1563</v>
      </c>
    </row>
    <row r="7960" spans="8:9" ht="12.5">
      <c r="H7960" s="958">
        <v>20238</v>
      </c>
      <c r="I7960" s="950" t="s">
        <v>1563</v>
      </c>
    </row>
    <row r="7961" spans="8:9" ht="12.5">
      <c r="H7961" s="958">
        <v>20239</v>
      </c>
      <c r="I7961" s="950" t="s">
        <v>1563</v>
      </c>
    </row>
    <row r="7962" spans="8:9" ht="12.5">
      <c r="H7962" s="958">
        <v>20240</v>
      </c>
      <c r="I7962" s="950" t="s">
        <v>1563</v>
      </c>
    </row>
    <row r="7963" spans="8:9" ht="12.5">
      <c r="H7963" s="958">
        <v>20241</v>
      </c>
      <c r="I7963" s="950" t="s">
        <v>1563</v>
      </c>
    </row>
    <row r="7964" spans="8:9" ht="12.5">
      <c r="H7964" s="958">
        <v>20242</v>
      </c>
      <c r="I7964" s="950" t="s">
        <v>1563</v>
      </c>
    </row>
    <row r="7965" spans="8:9" ht="12.5">
      <c r="H7965" s="958">
        <v>20244</v>
      </c>
      <c r="I7965" s="950" t="s">
        <v>1563</v>
      </c>
    </row>
    <row r="7966" spans="8:9" ht="12.5">
      <c r="H7966" s="958">
        <v>20245</v>
      </c>
      <c r="I7966" s="950" t="s">
        <v>1563</v>
      </c>
    </row>
    <row r="7967" spans="8:9" ht="12.5">
      <c r="H7967" s="958">
        <v>20250</v>
      </c>
      <c r="I7967" s="950" t="s">
        <v>1563</v>
      </c>
    </row>
    <row r="7968" spans="8:9" ht="12.5">
      <c r="H7968" s="958">
        <v>20251</v>
      </c>
      <c r="I7968" s="950" t="s">
        <v>1563</v>
      </c>
    </row>
    <row r="7969" spans="8:9" ht="12.5">
      <c r="H7969" s="958">
        <v>20254</v>
      </c>
      <c r="I7969" s="950" t="s">
        <v>1563</v>
      </c>
    </row>
    <row r="7970" spans="8:9" ht="12.5">
      <c r="H7970" s="958">
        <v>20260</v>
      </c>
      <c r="I7970" s="950" t="s">
        <v>1563</v>
      </c>
    </row>
    <row r="7971" spans="8:9" ht="12.5">
      <c r="H7971" s="958">
        <v>20261</v>
      </c>
      <c r="I7971" s="950" t="s">
        <v>1563</v>
      </c>
    </row>
    <row r="7972" spans="8:9" ht="12.5">
      <c r="H7972" s="958">
        <v>20262</v>
      </c>
      <c r="I7972" s="950" t="s">
        <v>1563</v>
      </c>
    </row>
    <row r="7973" spans="8:9" ht="12.5">
      <c r="H7973" s="958">
        <v>20265</v>
      </c>
      <c r="I7973" s="950" t="s">
        <v>1563</v>
      </c>
    </row>
    <row r="7974" spans="8:9" ht="12.5">
      <c r="H7974" s="958">
        <v>20266</v>
      </c>
      <c r="I7974" s="950" t="s">
        <v>1563</v>
      </c>
    </row>
    <row r="7975" spans="8:9" ht="12.5">
      <c r="H7975" s="958">
        <v>20268</v>
      </c>
      <c r="I7975" s="950" t="s">
        <v>1563</v>
      </c>
    </row>
    <row r="7976" spans="8:9" ht="12.5">
      <c r="H7976" s="958">
        <v>20270</v>
      </c>
      <c r="I7976" s="950" t="s">
        <v>1563</v>
      </c>
    </row>
    <row r="7977" spans="8:9" ht="12.5">
      <c r="H7977" s="958">
        <v>20277</v>
      </c>
      <c r="I7977" s="950" t="s">
        <v>1563</v>
      </c>
    </row>
    <row r="7978" spans="8:9" ht="12.5">
      <c r="H7978" s="958">
        <v>20289</v>
      </c>
      <c r="I7978" s="950" t="s">
        <v>1563</v>
      </c>
    </row>
    <row r="7979" spans="8:9" ht="12.5">
      <c r="H7979" s="958">
        <v>20299</v>
      </c>
      <c r="I7979" s="950" t="s">
        <v>1563</v>
      </c>
    </row>
    <row r="7980" spans="8:9" ht="12.5">
      <c r="H7980" s="958">
        <v>20301</v>
      </c>
      <c r="I7980" s="950" t="s">
        <v>1563</v>
      </c>
    </row>
    <row r="7981" spans="8:9" ht="12.5">
      <c r="H7981" s="958">
        <v>20303</v>
      </c>
      <c r="I7981" s="950" t="s">
        <v>1563</v>
      </c>
    </row>
    <row r="7982" spans="8:9" ht="12.5">
      <c r="H7982" s="958">
        <v>20306</v>
      </c>
      <c r="I7982" s="950" t="s">
        <v>1563</v>
      </c>
    </row>
    <row r="7983" spans="8:9" ht="12.5">
      <c r="H7983" s="958">
        <v>20307</v>
      </c>
      <c r="I7983" s="950" t="s">
        <v>1563</v>
      </c>
    </row>
    <row r="7984" spans="8:9" ht="12.5">
      <c r="H7984" s="958">
        <v>20310</v>
      </c>
      <c r="I7984" s="950" t="s">
        <v>1563</v>
      </c>
    </row>
    <row r="7985" spans="8:9" ht="12.5">
      <c r="H7985" s="958">
        <v>20314</v>
      </c>
      <c r="I7985" s="950" t="s">
        <v>1563</v>
      </c>
    </row>
    <row r="7986" spans="8:9" ht="12.5">
      <c r="H7986" s="958">
        <v>20317</v>
      </c>
      <c r="I7986" s="950" t="s">
        <v>1563</v>
      </c>
    </row>
    <row r="7987" spans="8:9" ht="12.5">
      <c r="H7987" s="958">
        <v>20318</v>
      </c>
      <c r="I7987" s="950" t="s">
        <v>1563</v>
      </c>
    </row>
    <row r="7988" spans="8:9" ht="12.5">
      <c r="H7988" s="958">
        <v>20319</v>
      </c>
      <c r="I7988" s="950" t="s">
        <v>1563</v>
      </c>
    </row>
    <row r="7989" spans="8:9" ht="12.5">
      <c r="H7989" s="958">
        <v>20330</v>
      </c>
      <c r="I7989" s="950" t="s">
        <v>1560</v>
      </c>
    </row>
    <row r="7990" spans="8:9" ht="12.5">
      <c r="H7990" s="958">
        <v>20340</v>
      </c>
      <c r="I7990" s="950" t="s">
        <v>1563</v>
      </c>
    </row>
    <row r="7991" spans="8:9" ht="12.5">
      <c r="H7991" s="958">
        <v>20350</v>
      </c>
      <c r="I7991" s="950" t="s">
        <v>1563</v>
      </c>
    </row>
    <row r="7992" spans="8:9" ht="12.5">
      <c r="H7992" s="958">
        <v>20355</v>
      </c>
      <c r="I7992" s="950" t="s">
        <v>1563</v>
      </c>
    </row>
    <row r="7993" spans="8:9" ht="12.5">
      <c r="H7993" s="958">
        <v>20370</v>
      </c>
      <c r="I7993" s="950" t="s">
        <v>1563</v>
      </c>
    </row>
    <row r="7994" spans="8:9" ht="12.5">
      <c r="H7994" s="958">
        <v>20372</v>
      </c>
      <c r="I7994" s="950" t="s">
        <v>1563</v>
      </c>
    </row>
    <row r="7995" spans="8:9" ht="12.5">
      <c r="H7995" s="958">
        <v>20373</v>
      </c>
      <c r="I7995" s="950" t="s">
        <v>1563</v>
      </c>
    </row>
    <row r="7996" spans="8:9" ht="12.5">
      <c r="H7996" s="958">
        <v>20374</v>
      </c>
      <c r="I7996" s="950" t="s">
        <v>1563</v>
      </c>
    </row>
    <row r="7997" spans="8:9" ht="12.5">
      <c r="H7997" s="958">
        <v>20375</v>
      </c>
      <c r="I7997" s="950" t="s">
        <v>1563</v>
      </c>
    </row>
    <row r="7998" spans="8:9" ht="12.5">
      <c r="H7998" s="958">
        <v>20376</v>
      </c>
      <c r="I7998" s="950" t="s">
        <v>1563</v>
      </c>
    </row>
    <row r="7999" spans="8:9" ht="12.5">
      <c r="H7999" s="958">
        <v>20380</v>
      </c>
      <c r="I7999" s="950" t="s">
        <v>1563</v>
      </c>
    </row>
    <row r="8000" spans="8:9" ht="12.5">
      <c r="H8000" s="958">
        <v>20388</v>
      </c>
      <c r="I8000" s="950" t="s">
        <v>1563</v>
      </c>
    </row>
    <row r="8001" spans="8:9" ht="12.5">
      <c r="H8001" s="958">
        <v>20389</v>
      </c>
      <c r="I8001" s="950" t="s">
        <v>1563</v>
      </c>
    </row>
    <row r="8002" spans="8:9" ht="12.5">
      <c r="H8002" s="958">
        <v>20390</v>
      </c>
      <c r="I8002" s="950" t="s">
        <v>1563</v>
      </c>
    </row>
    <row r="8003" spans="8:9" ht="12.5">
      <c r="H8003" s="958">
        <v>20391</v>
      </c>
      <c r="I8003" s="950" t="s">
        <v>1563</v>
      </c>
    </row>
    <row r="8004" spans="8:9" ht="12.5">
      <c r="H8004" s="958">
        <v>20392</v>
      </c>
      <c r="I8004" s="950" t="s">
        <v>1563</v>
      </c>
    </row>
    <row r="8005" spans="8:9" ht="12.5">
      <c r="H8005" s="958">
        <v>20393</v>
      </c>
      <c r="I8005" s="950" t="s">
        <v>1563</v>
      </c>
    </row>
    <row r="8006" spans="8:9" ht="12.5">
      <c r="H8006" s="958">
        <v>20394</v>
      </c>
      <c r="I8006" s="950" t="s">
        <v>1563</v>
      </c>
    </row>
    <row r="8007" spans="8:9" ht="12.5">
      <c r="H8007" s="958">
        <v>20395</v>
      </c>
      <c r="I8007" s="950" t="s">
        <v>1563</v>
      </c>
    </row>
    <row r="8008" spans="8:9" ht="12.5">
      <c r="H8008" s="958">
        <v>20398</v>
      </c>
      <c r="I8008" s="950" t="s">
        <v>1563</v>
      </c>
    </row>
    <row r="8009" spans="8:9" ht="12.5">
      <c r="H8009" s="958">
        <v>20401</v>
      </c>
      <c r="I8009" s="950" t="s">
        <v>1563</v>
      </c>
    </row>
    <row r="8010" spans="8:9" ht="12.5">
      <c r="H8010" s="958">
        <v>20402</v>
      </c>
      <c r="I8010" s="950" t="s">
        <v>1563</v>
      </c>
    </row>
    <row r="8011" spans="8:9" ht="12.5">
      <c r="H8011" s="958">
        <v>20403</v>
      </c>
      <c r="I8011" s="950" t="s">
        <v>1563</v>
      </c>
    </row>
    <row r="8012" spans="8:9" ht="12.5">
      <c r="H8012" s="958">
        <v>20404</v>
      </c>
      <c r="I8012" s="950" t="s">
        <v>1563</v>
      </c>
    </row>
    <row r="8013" spans="8:9" ht="12.5">
      <c r="H8013" s="958">
        <v>20405</v>
      </c>
      <c r="I8013" s="950" t="s">
        <v>1563</v>
      </c>
    </row>
    <row r="8014" spans="8:9" ht="12.5">
      <c r="H8014" s="958">
        <v>20406</v>
      </c>
      <c r="I8014" s="950" t="s">
        <v>1563</v>
      </c>
    </row>
    <row r="8015" spans="8:9" ht="12.5">
      <c r="H8015" s="958">
        <v>20407</v>
      </c>
      <c r="I8015" s="950" t="s">
        <v>1563</v>
      </c>
    </row>
    <row r="8016" spans="8:9" ht="12.5">
      <c r="H8016" s="958">
        <v>20408</v>
      </c>
      <c r="I8016" s="950" t="s">
        <v>1563</v>
      </c>
    </row>
    <row r="8017" spans="8:9" ht="12.5">
      <c r="H8017" s="958">
        <v>20409</v>
      </c>
      <c r="I8017" s="950" t="s">
        <v>1563</v>
      </c>
    </row>
    <row r="8018" spans="8:9" ht="12.5">
      <c r="H8018" s="958">
        <v>20410</v>
      </c>
      <c r="I8018" s="950" t="s">
        <v>1563</v>
      </c>
    </row>
    <row r="8019" spans="8:9" ht="12.5">
      <c r="H8019" s="958">
        <v>20411</v>
      </c>
      <c r="I8019" s="950" t="s">
        <v>1563</v>
      </c>
    </row>
    <row r="8020" spans="8:9" ht="12.5">
      <c r="H8020" s="958">
        <v>20412</v>
      </c>
      <c r="I8020" s="950" t="s">
        <v>1563</v>
      </c>
    </row>
    <row r="8021" spans="8:9" ht="12.5">
      <c r="H8021" s="958">
        <v>20413</v>
      </c>
      <c r="I8021" s="950" t="s">
        <v>1563</v>
      </c>
    </row>
    <row r="8022" spans="8:9" ht="12.5">
      <c r="H8022" s="958">
        <v>20414</v>
      </c>
      <c r="I8022" s="950" t="s">
        <v>1563</v>
      </c>
    </row>
    <row r="8023" spans="8:9" ht="12.5">
      <c r="H8023" s="958">
        <v>20415</v>
      </c>
      <c r="I8023" s="950" t="s">
        <v>1563</v>
      </c>
    </row>
    <row r="8024" spans="8:9" ht="12.5">
      <c r="H8024" s="958">
        <v>20416</v>
      </c>
      <c r="I8024" s="950" t="s">
        <v>1563</v>
      </c>
    </row>
    <row r="8025" spans="8:9" ht="12.5">
      <c r="H8025" s="958">
        <v>20417</v>
      </c>
      <c r="I8025" s="950" t="s">
        <v>1563</v>
      </c>
    </row>
    <row r="8026" spans="8:9" ht="12.5">
      <c r="H8026" s="958">
        <v>20418</v>
      </c>
      <c r="I8026" s="950" t="s">
        <v>1563</v>
      </c>
    </row>
    <row r="8027" spans="8:9" ht="12.5">
      <c r="H8027" s="958">
        <v>20419</v>
      </c>
      <c r="I8027" s="950" t="s">
        <v>1563</v>
      </c>
    </row>
    <row r="8028" spans="8:9" ht="12.5">
      <c r="H8028" s="958">
        <v>20420</v>
      </c>
      <c r="I8028" s="950" t="s">
        <v>1563</v>
      </c>
    </row>
    <row r="8029" spans="8:9" ht="12.5">
      <c r="H8029" s="958">
        <v>20421</v>
      </c>
      <c r="I8029" s="950" t="s">
        <v>1563</v>
      </c>
    </row>
    <row r="8030" spans="8:9" ht="12.5">
      <c r="H8030" s="958">
        <v>20422</v>
      </c>
      <c r="I8030" s="950" t="s">
        <v>1563</v>
      </c>
    </row>
    <row r="8031" spans="8:9" ht="12.5">
      <c r="H8031" s="958">
        <v>20423</v>
      </c>
      <c r="I8031" s="950" t="s">
        <v>1563</v>
      </c>
    </row>
    <row r="8032" spans="8:9" ht="12.5">
      <c r="H8032" s="958">
        <v>20424</v>
      </c>
      <c r="I8032" s="950" t="s">
        <v>1563</v>
      </c>
    </row>
    <row r="8033" spans="8:9" ht="12.5">
      <c r="H8033" s="958">
        <v>20425</v>
      </c>
      <c r="I8033" s="950" t="s">
        <v>1563</v>
      </c>
    </row>
    <row r="8034" spans="8:9" ht="12.5">
      <c r="H8034" s="958">
        <v>20426</v>
      </c>
      <c r="I8034" s="950" t="s">
        <v>1563</v>
      </c>
    </row>
    <row r="8035" spans="8:9" ht="12.5">
      <c r="H8035" s="958">
        <v>20427</v>
      </c>
      <c r="I8035" s="950" t="s">
        <v>1563</v>
      </c>
    </row>
    <row r="8036" spans="8:9" ht="12.5">
      <c r="H8036" s="958">
        <v>20428</v>
      </c>
      <c r="I8036" s="950" t="s">
        <v>1563</v>
      </c>
    </row>
    <row r="8037" spans="8:9" ht="12.5">
      <c r="H8037" s="958">
        <v>20429</v>
      </c>
      <c r="I8037" s="950" t="s">
        <v>1563</v>
      </c>
    </row>
    <row r="8038" spans="8:9" ht="12.5">
      <c r="H8038" s="958">
        <v>20431</v>
      </c>
      <c r="I8038" s="950" t="s">
        <v>1563</v>
      </c>
    </row>
    <row r="8039" spans="8:9" ht="12.5">
      <c r="H8039" s="958">
        <v>20433</v>
      </c>
      <c r="I8039" s="950" t="s">
        <v>1563</v>
      </c>
    </row>
    <row r="8040" spans="8:9" ht="12.5">
      <c r="H8040" s="958">
        <v>20434</v>
      </c>
      <c r="I8040" s="950" t="s">
        <v>1563</v>
      </c>
    </row>
    <row r="8041" spans="8:9" ht="12.5">
      <c r="H8041" s="958">
        <v>20435</v>
      </c>
      <c r="I8041" s="950" t="s">
        <v>1563</v>
      </c>
    </row>
    <row r="8042" spans="8:9" ht="12.5">
      <c r="H8042" s="958">
        <v>20436</v>
      </c>
      <c r="I8042" s="950" t="s">
        <v>1563</v>
      </c>
    </row>
    <row r="8043" spans="8:9" ht="12.5">
      <c r="H8043" s="958">
        <v>20437</v>
      </c>
      <c r="I8043" s="950" t="s">
        <v>1563</v>
      </c>
    </row>
    <row r="8044" spans="8:9" ht="12.5">
      <c r="H8044" s="958">
        <v>20439</v>
      </c>
      <c r="I8044" s="950" t="s">
        <v>1563</v>
      </c>
    </row>
    <row r="8045" spans="8:9" ht="12.5">
      <c r="H8045" s="958">
        <v>20440</v>
      </c>
      <c r="I8045" s="950" t="s">
        <v>1563</v>
      </c>
    </row>
    <row r="8046" spans="8:9" ht="12.5">
      <c r="H8046" s="958">
        <v>20441</v>
      </c>
      <c r="I8046" s="950" t="s">
        <v>1563</v>
      </c>
    </row>
    <row r="8047" spans="8:9" ht="12.5">
      <c r="H8047" s="958">
        <v>20442</v>
      </c>
      <c r="I8047" s="950" t="s">
        <v>1563</v>
      </c>
    </row>
    <row r="8048" spans="8:9" ht="12.5">
      <c r="H8048" s="958">
        <v>20444</v>
      </c>
      <c r="I8048" s="950" t="s">
        <v>1563</v>
      </c>
    </row>
    <row r="8049" spans="8:9" ht="12.5">
      <c r="H8049" s="958">
        <v>20447</v>
      </c>
      <c r="I8049" s="950" t="s">
        <v>1563</v>
      </c>
    </row>
    <row r="8050" spans="8:9" ht="12.5">
      <c r="H8050" s="958">
        <v>20451</v>
      </c>
      <c r="I8050" s="950" t="s">
        <v>1563</v>
      </c>
    </row>
    <row r="8051" spans="8:9" ht="12.5">
      <c r="H8051" s="958">
        <v>20453</v>
      </c>
      <c r="I8051" s="950" t="s">
        <v>1563</v>
      </c>
    </row>
    <row r="8052" spans="8:9" ht="12.5">
      <c r="H8052" s="958">
        <v>20456</v>
      </c>
      <c r="I8052" s="950" t="s">
        <v>1563</v>
      </c>
    </row>
    <row r="8053" spans="8:9" ht="12.5">
      <c r="H8053" s="958">
        <v>20460</v>
      </c>
      <c r="I8053" s="950" t="s">
        <v>1563</v>
      </c>
    </row>
    <row r="8054" spans="8:9" ht="12.5">
      <c r="H8054" s="958">
        <v>20463</v>
      </c>
      <c r="I8054" s="950" t="s">
        <v>1563</v>
      </c>
    </row>
    <row r="8055" spans="8:9" ht="12.5">
      <c r="H8055" s="958">
        <v>20468</v>
      </c>
      <c r="I8055" s="950" t="s">
        <v>1563</v>
      </c>
    </row>
    <row r="8056" spans="8:9" ht="12.5">
      <c r="H8056" s="958">
        <v>20469</v>
      </c>
      <c r="I8056" s="950" t="s">
        <v>1563</v>
      </c>
    </row>
    <row r="8057" spans="8:9" ht="12.5">
      <c r="H8057" s="958">
        <v>20470</v>
      </c>
      <c r="I8057" s="950" t="s">
        <v>1563</v>
      </c>
    </row>
    <row r="8058" spans="8:9" ht="12.5">
      <c r="H8058" s="958">
        <v>20472</v>
      </c>
      <c r="I8058" s="950" t="s">
        <v>1563</v>
      </c>
    </row>
    <row r="8059" spans="8:9" ht="12.5">
      <c r="H8059" s="958">
        <v>20500</v>
      </c>
      <c r="I8059" s="950" t="s">
        <v>1563</v>
      </c>
    </row>
    <row r="8060" spans="8:9" ht="12.5">
      <c r="H8060" s="958">
        <v>20501</v>
      </c>
      <c r="I8060" s="950" t="s">
        <v>1563</v>
      </c>
    </row>
    <row r="8061" spans="8:9" ht="12.5">
      <c r="H8061" s="958">
        <v>20502</v>
      </c>
      <c r="I8061" s="950" t="s">
        <v>1563</v>
      </c>
    </row>
    <row r="8062" spans="8:9" ht="12.5">
      <c r="H8062" s="958">
        <v>20503</v>
      </c>
      <c r="I8062" s="950" t="s">
        <v>1563</v>
      </c>
    </row>
    <row r="8063" spans="8:9" ht="12.5">
      <c r="H8063" s="958">
        <v>20504</v>
      </c>
      <c r="I8063" s="950" t="s">
        <v>1563</v>
      </c>
    </row>
    <row r="8064" spans="8:9" ht="12.5">
      <c r="H8064" s="958">
        <v>20505</v>
      </c>
      <c r="I8064" s="950" t="s">
        <v>1563</v>
      </c>
    </row>
    <row r="8065" spans="8:9" ht="12.5">
      <c r="H8065" s="958">
        <v>20506</v>
      </c>
      <c r="I8065" s="950" t="s">
        <v>1563</v>
      </c>
    </row>
    <row r="8066" spans="8:9" ht="12.5">
      <c r="H8066" s="958">
        <v>20507</v>
      </c>
      <c r="I8066" s="950" t="s">
        <v>1563</v>
      </c>
    </row>
    <row r="8067" spans="8:9" ht="12.5">
      <c r="H8067" s="958">
        <v>20508</v>
      </c>
      <c r="I8067" s="950" t="s">
        <v>1563</v>
      </c>
    </row>
    <row r="8068" spans="8:9" ht="12.5">
      <c r="H8068" s="958">
        <v>20509</v>
      </c>
      <c r="I8068" s="950" t="s">
        <v>1563</v>
      </c>
    </row>
    <row r="8069" spans="8:9" ht="12.5">
      <c r="H8069" s="958">
        <v>20510</v>
      </c>
      <c r="I8069" s="950" t="s">
        <v>1563</v>
      </c>
    </row>
    <row r="8070" spans="8:9" ht="12.5">
      <c r="H8070" s="958">
        <v>20511</v>
      </c>
      <c r="I8070" s="950" t="s">
        <v>1563</v>
      </c>
    </row>
    <row r="8071" spans="8:9" ht="12.5">
      <c r="H8071" s="958">
        <v>20515</v>
      </c>
      <c r="I8071" s="950" t="s">
        <v>1563</v>
      </c>
    </row>
    <row r="8072" spans="8:9" ht="12.5">
      <c r="H8072" s="958">
        <v>20520</v>
      </c>
      <c r="I8072" s="950" t="s">
        <v>1563</v>
      </c>
    </row>
    <row r="8073" spans="8:9" ht="12.5">
      <c r="H8073" s="958">
        <v>20521</v>
      </c>
      <c r="I8073" s="950" t="s">
        <v>1563</v>
      </c>
    </row>
    <row r="8074" spans="8:9" ht="12.5">
      <c r="H8074" s="958">
        <v>20522</v>
      </c>
      <c r="I8074" s="950" t="s">
        <v>1563</v>
      </c>
    </row>
    <row r="8075" spans="8:9" ht="12.5">
      <c r="H8075" s="958">
        <v>20523</v>
      </c>
      <c r="I8075" s="950" t="s">
        <v>1563</v>
      </c>
    </row>
    <row r="8076" spans="8:9" ht="12.5">
      <c r="H8076" s="958">
        <v>20524</v>
      </c>
      <c r="I8076" s="950" t="s">
        <v>1563</v>
      </c>
    </row>
    <row r="8077" spans="8:9" ht="12.5">
      <c r="H8077" s="958">
        <v>20525</v>
      </c>
      <c r="I8077" s="950" t="s">
        <v>1563</v>
      </c>
    </row>
    <row r="8078" spans="8:9" ht="12.5">
      <c r="H8078" s="958">
        <v>20526</v>
      </c>
      <c r="I8078" s="950" t="s">
        <v>1563</v>
      </c>
    </row>
    <row r="8079" spans="8:9" ht="12.5">
      <c r="H8079" s="958">
        <v>20527</v>
      </c>
      <c r="I8079" s="950" t="s">
        <v>1563</v>
      </c>
    </row>
    <row r="8080" spans="8:9" ht="12.5">
      <c r="H8080" s="958">
        <v>20528</v>
      </c>
      <c r="I8080" s="950" t="s">
        <v>1563</v>
      </c>
    </row>
    <row r="8081" spans="8:9" ht="12.5">
      <c r="H8081" s="958">
        <v>20529</v>
      </c>
      <c r="I8081" s="950" t="s">
        <v>1563</v>
      </c>
    </row>
    <row r="8082" spans="8:9" ht="12.5">
      <c r="H8082" s="958">
        <v>20530</v>
      </c>
      <c r="I8082" s="950" t="s">
        <v>1563</v>
      </c>
    </row>
    <row r="8083" spans="8:9" ht="12.5">
      <c r="H8083" s="958">
        <v>20531</v>
      </c>
      <c r="I8083" s="950" t="s">
        <v>1563</v>
      </c>
    </row>
    <row r="8084" spans="8:9" ht="12.5">
      <c r="H8084" s="958">
        <v>20532</v>
      </c>
      <c r="I8084" s="950" t="s">
        <v>1563</v>
      </c>
    </row>
    <row r="8085" spans="8:9" ht="12.5">
      <c r="H8085" s="958">
        <v>20533</v>
      </c>
      <c r="I8085" s="950" t="s">
        <v>1563</v>
      </c>
    </row>
    <row r="8086" spans="8:9" ht="12.5">
      <c r="H8086" s="958">
        <v>20534</v>
      </c>
      <c r="I8086" s="950" t="s">
        <v>1563</v>
      </c>
    </row>
    <row r="8087" spans="8:9" ht="12.5">
      <c r="H8087" s="958">
        <v>20535</v>
      </c>
      <c r="I8087" s="950" t="s">
        <v>1563</v>
      </c>
    </row>
    <row r="8088" spans="8:9" ht="12.5">
      <c r="H8088" s="958">
        <v>20536</v>
      </c>
      <c r="I8088" s="950" t="s">
        <v>1563</v>
      </c>
    </row>
    <row r="8089" spans="8:9" ht="12.5">
      <c r="H8089" s="958">
        <v>20537</v>
      </c>
      <c r="I8089" s="950" t="s">
        <v>1563</v>
      </c>
    </row>
    <row r="8090" spans="8:9" ht="12.5">
      <c r="H8090" s="958">
        <v>20538</v>
      </c>
      <c r="I8090" s="950" t="s">
        <v>1563</v>
      </c>
    </row>
    <row r="8091" spans="8:9" ht="12.5">
      <c r="H8091" s="958">
        <v>20539</v>
      </c>
      <c r="I8091" s="950" t="s">
        <v>1563</v>
      </c>
    </row>
    <row r="8092" spans="8:9" ht="12.5">
      <c r="H8092" s="958">
        <v>20540</v>
      </c>
      <c r="I8092" s="950" t="s">
        <v>1563</v>
      </c>
    </row>
    <row r="8093" spans="8:9" ht="12.5">
      <c r="H8093" s="958">
        <v>20541</v>
      </c>
      <c r="I8093" s="950" t="s">
        <v>1563</v>
      </c>
    </row>
    <row r="8094" spans="8:9" ht="12.5">
      <c r="H8094" s="958">
        <v>20542</v>
      </c>
      <c r="I8094" s="950" t="s">
        <v>1563</v>
      </c>
    </row>
    <row r="8095" spans="8:9" ht="12.5">
      <c r="H8095" s="958">
        <v>20543</v>
      </c>
      <c r="I8095" s="950" t="s">
        <v>1563</v>
      </c>
    </row>
    <row r="8096" spans="8:9" ht="12.5">
      <c r="H8096" s="958">
        <v>20544</v>
      </c>
      <c r="I8096" s="950" t="s">
        <v>1563</v>
      </c>
    </row>
    <row r="8097" spans="8:9" ht="12.5">
      <c r="H8097" s="958">
        <v>20546</v>
      </c>
      <c r="I8097" s="950" t="s">
        <v>1563</v>
      </c>
    </row>
    <row r="8098" spans="8:9" ht="12.5">
      <c r="H8098" s="958">
        <v>20547</v>
      </c>
      <c r="I8098" s="950" t="s">
        <v>1563</v>
      </c>
    </row>
    <row r="8099" spans="8:9" ht="12.5">
      <c r="H8099" s="958">
        <v>20548</v>
      </c>
      <c r="I8099" s="950" t="s">
        <v>1563</v>
      </c>
    </row>
    <row r="8100" spans="8:9" ht="12.5">
      <c r="H8100" s="958">
        <v>20549</v>
      </c>
      <c r="I8100" s="950" t="s">
        <v>1563</v>
      </c>
    </row>
    <row r="8101" spans="8:9" ht="12.5">
      <c r="H8101" s="958">
        <v>20551</v>
      </c>
      <c r="I8101" s="950" t="s">
        <v>1563</v>
      </c>
    </row>
    <row r="8102" spans="8:9" ht="12.5">
      <c r="H8102" s="958">
        <v>20552</v>
      </c>
      <c r="I8102" s="950" t="s">
        <v>1563</v>
      </c>
    </row>
    <row r="8103" spans="8:9" ht="12.5">
      <c r="H8103" s="958">
        <v>20553</v>
      </c>
      <c r="I8103" s="950" t="s">
        <v>1563</v>
      </c>
    </row>
    <row r="8104" spans="8:9" ht="12.5">
      <c r="H8104" s="958">
        <v>20554</v>
      </c>
      <c r="I8104" s="950" t="s">
        <v>1563</v>
      </c>
    </row>
    <row r="8105" spans="8:9" ht="12.5">
      <c r="H8105" s="958">
        <v>20555</v>
      </c>
      <c r="I8105" s="950" t="s">
        <v>1563</v>
      </c>
    </row>
    <row r="8106" spans="8:9" ht="12.5">
      <c r="H8106" s="958">
        <v>20557</v>
      </c>
      <c r="I8106" s="950" t="s">
        <v>1563</v>
      </c>
    </row>
    <row r="8107" spans="8:9" ht="12.5">
      <c r="H8107" s="958">
        <v>20558</v>
      </c>
      <c r="I8107" s="950" t="s">
        <v>1563</v>
      </c>
    </row>
    <row r="8108" spans="8:9" ht="12.5">
      <c r="H8108" s="958">
        <v>20559</v>
      </c>
      <c r="I8108" s="950" t="s">
        <v>1563</v>
      </c>
    </row>
    <row r="8109" spans="8:9" ht="12.5">
      <c r="H8109" s="958">
        <v>20560</v>
      </c>
      <c r="I8109" s="950" t="s">
        <v>1563</v>
      </c>
    </row>
    <row r="8110" spans="8:9" ht="12.5">
      <c r="H8110" s="958">
        <v>20565</v>
      </c>
      <c r="I8110" s="950" t="s">
        <v>1563</v>
      </c>
    </row>
    <row r="8111" spans="8:9" ht="12.5">
      <c r="H8111" s="958">
        <v>20566</v>
      </c>
      <c r="I8111" s="950" t="s">
        <v>1563</v>
      </c>
    </row>
    <row r="8112" spans="8:9" ht="12.5">
      <c r="H8112" s="958">
        <v>20570</v>
      </c>
      <c r="I8112" s="950" t="s">
        <v>1563</v>
      </c>
    </row>
    <row r="8113" spans="8:9" ht="12.5">
      <c r="H8113" s="958">
        <v>20571</v>
      </c>
      <c r="I8113" s="950" t="s">
        <v>1563</v>
      </c>
    </row>
    <row r="8114" spans="8:9" ht="12.5">
      <c r="H8114" s="958">
        <v>20572</v>
      </c>
      <c r="I8114" s="950" t="s">
        <v>1563</v>
      </c>
    </row>
    <row r="8115" spans="8:9" ht="12.5">
      <c r="H8115" s="958">
        <v>20573</v>
      </c>
      <c r="I8115" s="950" t="s">
        <v>1563</v>
      </c>
    </row>
    <row r="8116" spans="8:9" ht="12.5">
      <c r="H8116" s="958">
        <v>20575</v>
      </c>
      <c r="I8116" s="950" t="s">
        <v>1563</v>
      </c>
    </row>
    <row r="8117" spans="8:9" ht="12.5">
      <c r="H8117" s="958">
        <v>20576</v>
      </c>
      <c r="I8117" s="950" t="s">
        <v>1563</v>
      </c>
    </row>
    <row r="8118" spans="8:9" ht="12.5">
      <c r="H8118" s="958">
        <v>20577</v>
      </c>
      <c r="I8118" s="950" t="s">
        <v>1563</v>
      </c>
    </row>
    <row r="8119" spans="8:9" ht="12.5">
      <c r="H8119" s="958">
        <v>20578</v>
      </c>
      <c r="I8119" s="950" t="s">
        <v>1563</v>
      </c>
    </row>
    <row r="8120" spans="8:9" ht="12.5">
      <c r="H8120" s="958">
        <v>20579</v>
      </c>
      <c r="I8120" s="950" t="s">
        <v>1563</v>
      </c>
    </row>
    <row r="8121" spans="8:9" ht="12.5">
      <c r="H8121" s="958">
        <v>20580</v>
      </c>
      <c r="I8121" s="950" t="s">
        <v>1563</v>
      </c>
    </row>
    <row r="8122" spans="8:9" ht="12.5">
      <c r="H8122" s="958">
        <v>20581</v>
      </c>
      <c r="I8122" s="950" t="s">
        <v>1563</v>
      </c>
    </row>
    <row r="8123" spans="8:9" ht="12.5">
      <c r="H8123" s="958">
        <v>20585</v>
      </c>
      <c r="I8123" s="950" t="s">
        <v>1563</v>
      </c>
    </row>
    <row r="8124" spans="8:9" ht="12.5">
      <c r="H8124" s="958">
        <v>20586</v>
      </c>
      <c r="I8124" s="950" t="s">
        <v>1563</v>
      </c>
    </row>
    <row r="8125" spans="8:9" ht="12.5">
      <c r="H8125" s="958">
        <v>20588</v>
      </c>
      <c r="I8125" s="950" t="s">
        <v>1563</v>
      </c>
    </row>
    <row r="8126" spans="8:9" ht="12.5">
      <c r="H8126" s="958">
        <v>20590</v>
      </c>
      <c r="I8126" s="950" t="s">
        <v>1563</v>
      </c>
    </row>
    <row r="8127" spans="8:9" ht="12.5">
      <c r="H8127" s="958">
        <v>20591</v>
      </c>
      <c r="I8127" s="950" t="s">
        <v>1563</v>
      </c>
    </row>
    <row r="8128" spans="8:9" ht="12.5">
      <c r="H8128" s="958">
        <v>20593</v>
      </c>
      <c r="I8128" s="950" t="s">
        <v>1563</v>
      </c>
    </row>
    <row r="8129" spans="8:9" ht="12.5">
      <c r="H8129" s="958">
        <v>20594</v>
      </c>
      <c r="I8129" s="950" t="s">
        <v>1563</v>
      </c>
    </row>
    <row r="8130" spans="8:9" ht="12.5">
      <c r="H8130" s="958">
        <v>20597</v>
      </c>
      <c r="I8130" s="950" t="s">
        <v>1563</v>
      </c>
    </row>
    <row r="8131" spans="8:9" ht="12.5">
      <c r="H8131" s="958">
        <v>20598</v>
      </c>
      <c r="I8131" s="950" t="s">
        <v>1560</v>
      </c>
    </row>
    <row r="8132" spans="8:9" ht="12.5">
      <c r="H8132" s="958">
        <v>20599</v>
      </c>
      <c r="I8132" s="950" t="s">
        <v>1563</v>
      </c>
    </row>
    <row r="8133" spans="8:9" ht="12.5">
      <c r="H8133" s="958">
        <v>20601</v>
      </c>
      <c r="I8133" s="950" t="s">
        <v>1563</v>
      </c>
    </row>
    <row r="8134" spans="8:9" ht="12.5">
      <c r="H8134" s="958">
        <v>20602</v>
      </c>
      <c r="I8134" s="950" t="s">
        <v>1563</v>
      </c>
    </row>
    <row r="8135" spans="8:9" ht="12.5">
      <c r="H8135" s="958">
        <v>20603</v>
      </c>
      <c r="I8135" s="950" t="s">
        <v>1563</v>
      </c>
    </row>
    <row r="8136" spans="8:9" ht="12.5">
      <c r="H8136" s="958">
        <v>20604</v>
      </c>
      <c r="I8136" s="950" t="s">
        <v>1563</v>
      </c>
    </row>
    <row r="8137" spans="8:9" ht="12.5">
      <c r="H8137" s="958">
        <v>20606</v>
      </c>
      <c r="I8137" s="950" t="s">
        <v>1563</v>
      </c>
    </row>
    <row r="8138" spans="8:9" ht="12.5">
      <c r="H8138" s="958">
        <v>20607</v>
      </c>
      <c r="I8138" s="950" t="s">
        <v>1563</v>
      </c>
    </row>
    <row r="8139" spans="8:9" ht="12.5">
      <c r="H8139" s="958">
        <v>20608</v>
      </c>
      <c r="I8139" s="950" t="s">
        <v>1563</v>
      </c>
    </row>
    <row r="8140" spans="8:9" ht="12.5">
      <c r="H8140" s="958">
        <v>20609</v>
      </c>
      <c r="I8140" s="950" t="s">
        <v>1563</v>
      </c>
    </row>
    <row r="8141" spans="8:9" ht="12.5">
      <c r="H8141" s="958">
        <v>20610</v>
      </c>
      <c r="I8141" s="950" t="s">
        <v>1563</v>
      </c>
    </row>
    <row r="8142" spans="8:9" ht="12.5">
      <c r="H8142" s="958">
        <v>20611</v>
      </c>
      <c r="I8142" s="950" t="s">
        <v>1563</v>
      </c>
    </row>
    <row r="8143" spans="8:9" ht="12.5">
      <c r="H8143" s="958">
        <v>20612</v>
      </c>
      <c r="I8143" s="950" t="s">
        <v>1563</v>
      </c>
    </row>
    <row r="8144" spans="8:9" ht="12.5">
      <c r="H8144" s="958">
        <v>20613</v>
      </c>
      <c r="I8144" s="950" t="s">
        <v>1563</v>
      </c>
    </row>
    <row r="8145" spans="8:9" ht="12.5">
      <c r="H8145" s="958">
        <v>20615</v>
      </c>
      <c r="I8145" s="950" t="s">
        <v>1563</v>
      </c>
    </row>
    <row r="8146" spans="8:9" ht="12.5">
      <c r="H8146" s="958">
        <v>20616</v>
      </c>
      <c r="I8146" s="950" t="s">
        <v>1563</v>
      </c>
    </row>
    <row r="8147" spans="8:9" ht="12.5">
      <c r="H8147" s="958">
        <v>20617</v>
      </c>
      <c r="I8147" s="950" t="s">
        <v>1563</v>
      </c>
    </row>
    <row r="8148" spans="8:9" ht="12.5">
      <c r="H8148" s="958">
        <v>20618</v>
      </c>
      <c r="I8148" s="950" t="s">
        <v>1563</v>
      </c>
    </row>
    <row r="8149" spans="8:9" ht="12.5">
      <c r="H8149" s="958">
        <v>20619</v>
      </c>
      <c r="I8149" s="950" t="s">
        <v>1563</v>
      </c>
    </row>
    <row r="8150" spans="8:9" ht="12.5">
      <c r="H8150" s="958">
        <v>20620</v>
      </c>
      <c r="I8150" s="950" t="s">
        <v>1563</v>
      </c>
    </row>
    <row r="8151" spans="8:9" ht="12.5">
      <c r="H8151" s="958">
        <v>20621</v>
      </c>
      <c r="I8151" s="950" t="s">
        <v>1563</v>
      </c>
    </row>
    <row r="8152" spans="8:9" ht="12.5">
      <c r="H8152" s="958">
        <v>20622</v>
      </c>
      <c r="I8152" s="950" t="s">
        <v>1563</v>
      </c>
    </row>
    <row r="8153" spans="8:9" ht="12.5">
      <c r="H8153" s="958">
        <v>20623</v>
      </c>
      <c r="I8153" s="950" t="s">
        <v>1563</v>
      </c>
    </row>
    <row r="8154" spans="8:9" ht="12.5">
      <c r="H8154" s="958">
        <v>20624</v>
      </c>
      <c r="I8154" s="950" t="s">
        <v>1563</v>
      </c>
    </row>
    <row r="8155" spans="8:9" ht="12.5">
      <c r="H8155" s="958">
        <v>20625</v>
      </c>
      <c r="I8155" s="950" t="s">
        <v>1563</v>
      </c>
    </row>
    <row r="8156" spans="8:9" ht="12.5">
      <c r="H8156" s="958">
        <v>20626</v>
      </c>
      <c r="I8156" s="950" t="s">
        <v>1563</v>
      </c>
    </row>
    <row r="8157" spans="8:9" ht="12.5">
      <c r="H8157" s="958">
        <v>20627</v>
      </c>
      <c r="I8157" s="950" t="s">
        <v>1563</v>
      </c>
    </row>
    <row r="8158" spans="8:9" ht="12.5">
      <c r="H8158" s="958">
        <v>20628</v>
      </c>
      <c r="I8158" s="950" t="s">
        <v>1563</v>
      </c>
    </row>
    <row r="8159" spans="8:9" ht="12.5">
      <c r="H8159" s="958">
        <v>20629</v>
      </c>
      <c r="I8159" s="950" t="s">
        <v>1563</v>
      </c>
    </row>
    <row r="8160" spans="8:9" ht="12.5">
      <c r="H8160" s="958">
        <v>20630</v>
      </c>
      <c r="I8160" s="950" t="s">
        <v>1563</v>
      </c>
    </row>
    <row r="8161" spans="8:9" ht="12.5">
      <c r="H8161" s="958">
        <v>20632</v>
      </c>
      <c r="I8161" s="950" t="s">
        <v>1563</v>
      </c>
    </row>
    <row r="8162" spans="8:9" ht="12.5">
      <c r="H8162" s="958">
        <v>20634</v>
      </c>
      <c r="I8162" s="950" t="s">
        <v>1563</v>
      </c>
    </row>
    <row r="8163" spans="8:9" ht="12.5">
      <c r="H8163" s="958">
        <v>20635</v>
      </c>
      <c r="I8163" s="950" t="s">
        <v>1563</v>
      </c>
    </row>
    <row r="8164" spans="8:9" ht="12.5">
      <c r="H8164" s="958">
        <v>20636</v>
      </c>
      <c r="I8164" s="950" t="s">
        <v>1563</v>
      </c>
    </row>
    <row r="8165" spans="8:9" ht="12.5">
      <c r="H8165" s="958">
        <v>20637</v>
      </c>
      <c r="I8165" s="950" t="s">
        <v>1563</v>
      </c>
    </row>
    <row r="8166" spans="8:9" ht="12.5">
      <c r="H8166" s="958">
        <v>20639</v>
      </c>
      <c r="I8166" s="950" t="s">
        <v>1563</v>
      </c>
    </row>
    <row r="8167" spans="8:9" ht="12.5">
      <c r="H8167" s="958">
        <v>20640</v>
      </c>
      <c r="I8167" s="950" t="s">
        <v>1563</v>
      </c>
    </row>
    <row r="8168" spans="8:9" ht="12.5">
      <c r="H8168" s="958">
        <v>20643</v>
      </c>
      <c r="I8168" s="950" t="s">
        <v>1563</v>
      </c>
    </row>
    <row r="8169" spans="8:9" ht="12.5">
      <c r="H8169" s="958">
        <v>20645</v>
      </c>
      <c r="I8169" s="950" t="s">
        <v>1563</v>
      </c>
    </row>
    <row r="8170" spans="8:9" ht="12.5">
      <c r="H8170" s="958">
        <v>20646</v>
      </c>
      <c r="I8170" s="950" t="s">
        <v>1563</v>
      </c>
    </row>
    <row r="8171" spans="8:9" ht="12.5">
      <c r="H8171" s="958">
        <v>20650</v>
      </c>
      <c r="I8171" s="950" t="s">
        <v>1563</v>
      </c>
    </row>
    <row r="8172" spans="8:9" ht="12.5">
      <c r="H8172" s="958">
        <v>20653</v>
      </c>
      <c r="I8172" s="950" t="s">
        <v>1563</v>
      </c>
    </row>
    <row r="8173" spans="8:9" ht="12.5">
      <c r="H8173" s="958">
        <v>20656</v>
      </c>
      <c r="I8173" s="950" t="s">
        <v>1563</v>
      </c>
    </row>
    <row r="8174" spans="8:9" ht="12.5">
      <c r="H8174" s="958">
        <v>20657</v>
      </c>
      <c r="I8174" s="950" t="s">
        <v>1563</v>
      </c>
    </row>
    <row r="8175" spans="8:9" ht="12.5">
      <c r="H8175" s="958">
        <v>20658</v>
      </c>
      <c r="I8175" s="950" t="s">
        <v>1563</v>
      </c>
    </row>
    <row r="8176" spans="8:9" ht="12.5">
      <c r="H8176" s="958">
        <v>20659</v>
      </c>
      <c r="I8176" s="950" t="s">
        <v>1563</v>
      </c>
    </row>
    <row r="8177" spans="8:9" ht="12.5">
      <c r="H8177" s="958">
        <v>20660</v>
      </c>
      <c r="I8177" s="950" t="s">
        <v>1563</v>
      </c>
    </row>
    <row r="8178" spans="8:9" ht="12.5">
      <c r="H8178" s="958">
        <v>20661</v>
      </c>
      <c r="I8178" s="950" t="s">
        <v>1563</v>
      </c>
    </row>
    <row r="8179" spans="8:9" ht="12.5">
      <c r="H8179" s="958">
        <v>20662</v>
      </c>
      <c r="I8179" s="950" t="s">
        <v>1563</v>
      </c>
    </row>
    <row r="8180" spans="8:9" ht="12.5">
      <c r="H8180" s="958">
        <v>20664</v>
      </c>
      <c r="I8180" s="950" t="s">
        <v>1563</v>
      </c>
    </row>
    <row r="8181" spans="8:9" ht="12.5">
      <c r="H8181" s="958">
        <v>20667</v>
      </c>
      <c r="I8181" s="950" t="s">
        <v>1563</v>
      </c>
    </row>
    <row r="8182" spans="8:9" ht="12.5">
      <c r="H8182" s="958">
        <v>20670</v>
      </c>
      <c r="I8182" s="950" t="s">
        <v>1563</v>
      </c>
    </row>
    <row r="8183" spans="8:9" ht="12.5">
      <c r="H8183" s="958">
        <v>20674</v>
      </c>
      <c r="I8183" s="950" t="s">
        <v>1563</v>
      </c>
    </row>
    <row r="8184" spans="8:9" ht="12.5">
      <c r="H8184" s="958">
        <v>20675</v>
      </c>
      <c r="I8184" s="950" t="s">
        <v>1563</v>
      </c>
    </row>
    <row r="8185" spans="8:9" ht="12.5">
      <c r="H8185" s="958">
        <v>20676</v>
      </c>
      <c r="I8185" s="950" t="s">
        <v>1563</v>
      </c>
    </row>
    <row r="8186" spans="8:9" ht="12.5">
      <c r="H8186" s="958">
        <v>20677</v>
      </c>
      <c r="I8186" s="950" t="s">
        <v>1563</v>
      </c>
    </row>
    <row r="8187" spans="8:9" ht="12.5">
      <c r="H8187" s="958">
        <v>20678</v>
      </c>
      <c r="I8187" s="950" t="s">
        <v>1563</v>
      </c>
    </row>
    <row r="8188" spans="8:9" ht="12.5">
      <c r="H8188" s="958">
        <v>20680</v>
      </c>
      <c r="I8188" s="950" t="s">
        <v>1563</v>
      </c>
    </row>
    <row r="8189" spans="8:9" ht="12.5">
      <c r="H8189" s="958">
        <v>20682</v>
      </c>
      <c r="I8189" s="950" t="s">
        <v>1563</v>
      </c>
    </row>
    <row r="8190" spans="8:9" ht="12.5">
      <c r="H8190" s="958">
        <v>20684</v>
      </c>
      <c r="I8190" s="950" t="s">
        <v>1563</v>
      </c>
    </row>
    <row r="8191" spans="8:9" ht="12.5">
      <c r="H8191" s="958">
        <v>20685</v>
      </c>
      <c r="I8191" s="950" t="s">
        <v>1563</v>
      </c>
    </row>
    <row r="8192" spans="8:9" ht="12.5">
      <c r="H8192" s="958">
        <v>20686</v>
      </c>
      <c r="I8192" s="950" t="s">
        <v>1563</v>
      </c>
    </row>
    <row r="8193" spans="8:9" ht="12.5">
      <c r="H8193" s="958">
        <v>20687</v>
      </c>
      <c r="I8193" s="950" t="s">
        <v>1563</v>
      </c>
    </row>
    <row r="8194" spans="8:9" ht="12.5">
      <c r="H8194" s="958">
        <v>20688</v>
      </c>
      <c r="I8194" s="950" t="s">
        <v>1563</v>
      </c>
    </row>
    <row r="8195" spans="8:9" ht="12.5">
      <c r="H8195" s="958">
        <v>20689</v>
      </c>
      <c r="I8195" s="950" t="s">
        <v>1563</v>
      </c>
    </row>
    <row r="8196" spans="8:9" ht="12.5">
      <c r="H8196" s="958">
        <v>20690</v>
      </c>
      <c r="I8196" s="950" t="s">
        <v>1563</v>
      </c>
    </row>
    <row r="8197" spans="8:9" ht="12.5">
      <c r="H8197" s="958">
        <v>20692</v>
      </c>
      <c r="I8197" s="950" t="s">
        <v>1563</v>
      </c>
    </row>
    <row r="8198" spans="8:9" ht="12.5">
      <c r="H8198" s="958">
        <v>20693</v>
      </c>
      <c r="I8198" s="950" t="s">
        <v>1563</v>
      </c>
    </row>
    <row r="8199" spans="8:9" ht="12.5">
      <c r="H8199" s="958">
        <v>20695</v>
      </c>
      <c r="I8199" s="950" t="s">
        <v>1563</v>
      </c>
    </row>
    <row r="8200" spans="8:9" ht="12.5">
      <c r="H8200" s="958">
        <v>20697</v>
      </c>
      <c r="I8200" s="950" t="s">
        <v>1563</v>
      </c>
    </row>
    <row r="8201" spans="8:9" ht="12.5">
      <c r="H8201" s="958">
        <v>20701</v>
      </c>
      <c r="I8201" s="950" t="s">
        <v>1563</v>
      </c>
    </row>
    <row r="8202" spans="8:9" ht="12.5">
      <c r="H8202" s="958">
        <v>20703</v>
      </c>
      <c r="I8202" s="950" t="s">
        <v>1563</v>
      </c>
    </row>
    <row r="8203" spans="8:9" ht="12.5">
      <c r="H8203" s="958">
        <v>20704</v>
      </c>
      <c r="I8203" s="950" t="s">
        <v>1563</v>
      </c>
    </row>
    <row r="8204" spans="8:9" ht="12.5">
      <c r="H8204" s="958">
        <v>20705</v>
      </c>
      <c r="I8204" s="950" t="s">
        <v>1563</v>
      </c>
    </row>
    <row r="8205" spans="8:9" ht="12.5">
      <c r="H8205" s="958">
        <v>20706</v>
      </c>
      <c r="I8205" s="950" t="s">
        <v>1563</v>
      </c>
    </row>
    <row r="8206" spans="8:9" ht="12.5">
      <c r="H8206" s="958">
        <v>20707</v>
      </c>
      <c r="I8206" s="950" t="s">
        <v>1563</v>
      </c>
    </row>
    <row r="8207" spans="8:9" ht="12.5">
      <c r="H8207" s="958">
        <v>20708</v>
      </c>
      <c r="I8207" s="950" t="s">
        <v>1563</v>
      </c>
    </row>
    <row r="8208" spans="8:9" ht="12.5">
      <c r="H8208" s="958">
        <v>20709</v>
      </c>
      <c r="I8208" s="950" t="s">
        <v>1563</v>
      </c>
    </row>
    <row r="8209" spans="8:9" ht="12.5">
      <c r="H8209" s="958">
        <v>20710</v>
      </c>
      <c r="I8209" s="950" t="s">
        <v>1563</v>
      </c>
    </row>
    <row r="8210" spans="8:9" ht="12.5">
      <c r="H8210" s="958">
        <v>20711</v>
      </c>
      <c r="I8210" s="950" t="s">
        <v>1563</v>
      </c>
    </row>
    <row r="8211" spans="8:9" ht="12.5">
      <c r="H8211" s="958">
        <v>20712</v>
      </c>
      <c r="I8211" s="950" t="s">
        <v>1563</v>
      </c>
    </row>
    <row r="8212" spans="8:9" ht="12.5">
      <c r="H8212" s="958">
        <v>20714</v>
      </c>
      <c r="I8212" s="950" t="s">
        <v>1563</v>
      </c>
    </row>
    <row r="8213" spans="8:9" ht="12.5">
      <c r="H8213" s="958">
        <v>20715</v>
      </c>
      <c r="I8213" s="950" t="s">
        <v>1563</v>
      </c>
    </row>
    <row r="8214" spans="8:9" ht="12.5">
      <c r="H8214" s="958">
        <v>20716</v>
      </c>
      <c r="I8214" s="950" t="s">
        <v>1563</v>
      </c>
    </row>
    <row r="8215" spans="8:9" ht="12.5">
      <c r="H8215" s="958">
        <v>20717</v>
      </c>
      <c r="I8215" s="950" t="s">
        <v>1563</v>
      </c>
    </row>
    <row r="8216" spans="8:9" ht="12.5">
      <c r="H8216" s="958">
        <v>20718</v>
      </c>
      <c r="I8216" s="950" t="s">
        <v>1563</v>
      </c>
    </row>
    <row r="8217" spans="8:9" ht="12.5">
      <c r="H8217" s="958">
        <v>20719</v>
      </c>
      <c r="I8217" s="950" t="s">
        <v>1563</v>
      </c>
    </row>
    <row r="8218" spans="8:9" ht="12.5">
      <c r="H8218" s="958">
        <v>20720</v>
      </c>
      <c r="I8218" s="950" t="s">
        <v>1563</v>
      </c>
    </row>
    <row r="8219" spans="8:9" ht="12.5">
      <c r="H8219" s="958">
        <v>20721</v>
      </c>
      <c r="I8219" s="950" t="s">
        <v>1563</v>
      </c>
    </row>
    <row r="8220" spans="8:9" ht="12.5">
      <c r="H8220" s="958">
        <v>20722</v>
      </c>
      <c r="I8220" s="950" t="s">
        <v>1563</v>
      </c>
    </row>
    <row r="8221" spans="8:9" ht="12.5">
      <c r="H8221" s="958">
        <v>20723</v>
      </c>
      <c r="I8221" s="950" t="s">
        <v>1563</v>
      </c>
    </row>
    <row r="8222" spans="8:9" ht="12.5">
      <c r="H8222" s="958">
        <v>20724</v>
      </c>
      <c r="I8222" s="950" t="s">
        <v>1563</v>
      </c>
    </row>
    <row r="8223" spans="8:9" ht="12.5">
      <c r="H8223" s="958">
        <v>20725</v>
      </c>
      <c r="I8223" s="950" t="s">
        <v>1563</v>
      </c>
    </row>
    <row r="8224" spans="8:9" ht="12.5">
      <c r="H8224" s="958">
        <v>20726</v>
      </c>
      <c r="I8224" s="950" t="s">
        <v>1563</v>
      </c>
    </row>
    <row r="8225" spans="8:9" ht="12.5">
      <c r="H8225" s="958">
        <v>20731</v>
      </c>
      <c r="I8225" s="950" t="s">
        <v>1563</v>
      </c>
    </row>
    <row r="8226" spans="8:9" ht="12.5">
      <c r="H8226" s="958">
        <v>20732</v>
      </c>
      <c r="I8226" s="950" t="s">
        <v>1563</v>
      </c>
    </row>
    <row r="8227" spans="8:9" ht="12.5">
      <c r="H8227" s="958">
        <v>20733</v>
      </c>
      <c r="I8227" s="950" t="s">
        <v>1563</v>
      </c>
    </row>
    <row r="8228" spans="8:9" ht="12.5">
      <c r="H8228" s="958">
        <v>20735</v>
      </c>
      <c r="I8228" s="950" t="s">
        <v>1563</v>
      </c>
    </row>
    <row r="8229" spans="8:9" ht="12.5">
      <c r="H8229" s="958">
        <v>20736</v>
      </c>
      <c r="I8229" s="950" t="s">
        <v>1563</v>
      </c>
    </row>
    <row r="8230" spans="8:9" ht="12.5">
      <c r="H8230" s="958">
        <v>20737</v>
      </c>
      <c r="I8230" s="950" t="s">
        <v>1563</v>
      </c>
    </row>
    <row r="8231" spans="8:9" ht="12.5">
      <c r="H8231" s="958">
        <v>20738</v>
      </c>
      <c r="I8231" s="950" t="s">
        <v>1563</v>
      </c>
    </row>
    <row r="8232" spans="8:9" ht="12.5">
      <c r="H8232" s="958">
        <v>20740</v>
      </c>
      <c r="I8232" s="950" t="s">
        <v>1563</v>
      </c>
    </row>
    <row r="8233" spans="8:9" ht="12.5">
      <c r="H8233" s="958">
        <v>20741</v>
      </c>
      <c r="I8233" s="950" t="s">
        <v>1563</v>
      </c>
    </row>
    <row r="8234" spans="8:9" ht="12.5">
      <c r="H8234" s="958">
        <v>20742</v>
      </c>
      <c r="I8234" s="950" t="s">
        <v>1563</v>
      </c>
    </row>
    <row r="8235" spans="8:9" ht="12.5">
      <c r="H8235" s="958">
        <v>20743</v>
      </c>
      <c r="I8235" s="950" t="s">
        <v>1563</v>
      </c>
    </row>
    <row r="8236" spans="8:9" ht="12.5">
      <c r="H8236" s="958">
        <v>20744</v>
      </c>
      <c r="I8236" s="950" t="s">
        <v>1563</v>
      </c>
    </row>
    <row r="8237" spans="8:9" ht="12.5">
      <c r="H8237" s="958">
        <v>20745</v>
      </c>
      <c r="I8237" s="950" t="s">
        <v>1563</v>
      </c>
    </row>
    <row r="8238" spans="8:9" ht="12.5">
      <c r="H8238" s="958">
        <v>20746</v>
      </c>
      <c r="I8238" s="950" t="s">
        <v>1563</v>
      </c>
    </row>
    <row r="8239" spans="8:9" ht="12.5">
      <c r="H8239" s="958">
        <v>20747</v>
      </c>
      <c r="I8239" s="950" t="s">
        <v>1563</v>
      </c>
    </row>
    <row r="8240" spans="8:9" ht="12.5">
      <c r="H8240" s="958">
        <v>20748</v>
      </c>
      <c r="I8240" s="950" t="s">
        <v>1563</v>
      </c>
    </row>
    <row r="8241" spans="8:9" ht="12.5">
      <c r="H8241" s="958">
        <v>20749</v>
      </c>
      <c r="I8241" s="950" t="s">
        <v>1563</v>
      </c>
    </row>
    <row r="8242" spans="8:9" ht="12.5">
      <c r="H8242" s="958">
        <v>20750</v>
      </c>
      <c r="I8242" s="950" t="s">
        <v>1563</v>
      </c>
    </row>
    <row r="8243" spans="8:9" ht="12.5">
      <c r="H8243" s="958">
        <v>20751</v>
      </c>
      <c r="I8243" s="950" t="s">
        <v>1563</v>
      </c>
    </row>
    <row r="8244" spans="8:9" ht="12.5">
      <c r="H8244" s="958">
        <v>20752</v>
      </c>
      <c r="I8244" s="950" t="s">
        <v>1563</v>
      </c>
    </row>
    <row r="8245" spans="8:9" ht="12.5">
      <c r="H8245" s="958">
        <v>20753</v>
      </c>
      <c r="I8245" s="950" t="s">
        <v>1563</v>
      </c>
    </row>
    <row r="8246" spans="8:9" ht="12.5">
      <c r="H8246" s="958">
        <v>20754</v>
      </c>
      <c r="I8246" s="950" t="s">
        <v>1563</v>
      </c>
    </row>
    <row r="8247" spans="8:9" ht="12.5">
      <c r="H8247" s="958">
        <v>20755</v>
      </c>
      <c r="I8247" s="950" t="s">
        <v>1563</v>
      </c>
    </row>
    <row r="8248" spans="8:9" ht="12.5">
      <c r="H8248" s="958">
        <v>20757</v>
      </c>
      <c r="I8248" s="950" t="s">
        <v>1563</v>
      </c>
    </row>
    <row r="8249" spans="8:9" ht="12.5">
      <c r="H8249" s="958">
        <v>20758</v>
      </c>
      <c r="I8249" s="950" t="s">
        <v>1563</v>
      </c>
    </row>
    <row r="8250" spans="8:9" ht="12.5">
      <c r="H8250" s="958">
        <v>20759</v>
      </c>
      <c r="I8250" s="950" t="s">
        <v>1563</v>
      </c>
    </row>
    <row r="8251" spans="8:9" ht="12.5">
      <c r="H8251" s="958">
        <v>20762</v>
      </c>
      <c r="I8251" s="950" t="s">
        <v>1563</v>
      </c>
    </row>
    <row r="8252" spans="8:9" ht="12.5">
      <c r="H8252" s="958">
        <v>20763</v>
      </c>
      <c r="I8252" s="950" t="s">
        <v>1563</v>
      </c>
    </row>
    <row r="8253" spans="8:9" ht="12.5">
      <c r="H8253" s="958">
        <v>20764</v>
      </c>
      <c r="I8253" s="950" t="s">
        <v>1563</v>
      </c>
    </row>
    <row r="8254" spans="8:9" ht="12.5">
      <c r="H8254" s="958">
        <v>20765</v>
      </c>
      <c r="I8254" s="950" t="s">
        <v>1563</v>
      </c>
    </row>
    <row r="8255" spans="8:9" ht="12.5">
      <c r="H8255" s="958">
        <v>20768</v>
      </c>
      <c r="I8255" s="950" t="s">
        <v>1563</v>
      </c>
    </row>
    <row r="8256" spans="8:9" ht="12.5">
      <c r="H8256" s="958">
        <v>20769</v>
      </c>
      <c r="I8256" s="950" t="s">
        <v>1563</v>
      </c>
    </row>
    <row r="8257" spans="8:9" ht="12.5">
      <c r="H8257" s="958">
        <v>20770</v>
      </c>
      <c r="I8257" s="950" t="s">
        <v>1563</v>
      </c>
    </row>
    <row r="8258" spans="8:9" ht="12.5">
      <c r="H8258" s="958">
        <v>20771</v>
      </c>
      <c r="I8258" s="950" t="s">
        <v>1563</v>
      </c>
    </row>
    <row r="8259" spans="8:9" ht="12.5">
      <c r="H8259" s="958">
        <v>20772</v>
      </c>
      <c r="I8259" s="950" t="s">
        <v>1563</v>
      </c>
    </row>
    <row r="8260" spans="8:9" ht="12.5">
      <c r="H8260" s="958">
        <v>20773</v>
      </c>
      <c r="I8260" s="950" t="s">
        <v>1563</v>
      </c>
    </row>
    <row r="8261" spans="8:9" ht="12.5">
      <c r="H8261" s="958">
        <v>20774</v>
      </c>
      <c r="I8261" s="950" t="s">
        <v>1563</v>
      </c>
    </row>
    <row r="8262" spans="8:9" ht="12.5">
      <c r="H8262" s="958">
        <v>20775</v>
      </c>
      <c r="I8262" s="950" t="s">
        <v>1563</v>
      </c>
    </row>
    <row r="8263" spans="8:9" ht="12.5">
      <c r="H8263" s="958">
        <v>20776</v>
      </c>
      <c r="I8263" s="950" t="s">
        <v>1563</v>
      </c>
    </row>
    <row r="8264" spans="8:9" ht="12.5">
      <c r="H8264" s="958">
        <v>20777</v>
      </c>
      <c r="I8264" s="950" t="s">
        <v>1563</v>
      </c>
    </row>
    <row r="8265" spans="8:9" ht="12.5">
      <c r="H8265" s="958">
        <v>20778</v>
      </c>
      <c r="I8265" s="950" t="s">
        <v>1563</v>
      </c>
    </row>
    <row r="8266" spans="8:9" ht="12.5">
      <c r="H8266" s="958">
        <v>20779</v>
      </c>
      <c r="I8266" s="950" t="s">
        <v>1563</v>
      </c>
    </row>
    <row r="8267" spans="8:9" ht="12.5">
      <c r="H8267" s="958">
        <v>20781</v>
      </c>
      <c r="I8267" s="950" t="s">
        <v>1563</v>
      </c>
    </row>
    <row r="8268" spans="8:9" ht="12.5">
      <c r="H8268" s="958">
        <v>20782</v>
      </c>
      <c r="I8268" s="950" t="s">
        <v>1563</v>
      </c>
    </row>
    <row r="8269" spans="8:9" ht="12.5">
      <c r="H8269" s="958">
        <v>20783</v>
      </c>
      <c r="I8269" s="950" t="s">
        <v>1563</v>
      </c>
    </row>
    <row r="8270" spans="8:9" ht="12.5">
      <c r="H8270" s="958">
        <v>20784</v>
      </c>
      <c r="I8270" s="950" t="s">
        <v>1563</v>
      </c>
    </row>
    <row r="8271" spans="8:9" ht="12.5">
      <c r="H8271" s="958">
        <v>20785</v>
      </c>
      <c r="I8271" s="950" t="s">
        <v>1563</v>
      </c>
    </row>
    <row r="8272" spans="8:9" ht="12.5">
      <c r="H8272" s="958">
        <v>20787</v>
      </c>
      <c r="I8272" s="950" t="s">
        <v>1563</v>
      </c>
    </row>
    <row r="8273" spans="8:9" ht="12.5">
      <c r="H8273" s="958">
        <v>20788</v>
      </c>
      <c r="I8273" s="950" t="s">
        <v>1563</v>
      </c>
    </row>
    <row r="8274" spans="8:9" ht="12.5">
      <c r="H8274" s="958">
        <v>20790</v>
      </c>
      <c r="I8274" s="950" t="s">
        <v>1563</v>
      </c>
    </row>
    <row r="8275" spans="8:9" ht="12.5">
      <c r="H8275" s="958">
        <v>20791</v>
      </c>
      <c r="I8275" s="950" t="s">
        <v>1563</v>
      </c>
    </row>
    <row r="8276" spans="8:9" ht="12.5">
      <c r="H8276" s="958">
        <v>20792</v>
      </c>
      <c r="I8276" s="950" t="s">
        <v>1563</v>
      </c>
    </row>
    <row r="8277" spans="8:9" ht="12.5">
      <c r="H8277" s="958">
        <v>20794</v>
      </c>
      <c r="I8277" s="950" t="s">
        <v>1563</v>
      </c>
    </row>
    <row r="8278" spans="8:9" ht="12.5">
      <c r="H8278" s="958">
        <v>20797</v>
      </c>
      <c r="I8278" s="950" t="s">
        <v>1563</v>
      </c>
    </row>
    <row r="8279" spans="8:9" ht="12.5">
      <c r="H8279" s="958">
        <v>20799</v>
      </c>
      <c r="I8279" s="950" t="s">
        <v>1563</v>
      </c>
    </row>
    <row r="8280" spans="8:9" ht="12.5">
      <c r="H8280" s="958">
        <v>20810</v>
      </c>
      <c r="I8280" s="950" t="s">
        <v>1563</v>
      </c>
    </row>
    <row r="8281" spans="8:9" ht="12.5">
      <c r="H8281" s="958">
        <v>20811</v>
      </c>
      <c r="I8281" s="950" t="s">
        <v>1563</v>
      </c>
    </row>
    <row r="8282" spans="8:9" ht="12.5">
      <c r="H8282" s="958">
        <v>20812</v>
      </c>
      <c r="I8282" s="950" t="s">
        <v>1563</v>
      </c>
    </row>
    <row r="8283" spans="8:9" ht="12.5">
      <c r="H8283" s="958">
        <v>20813</v>
      </c>
      <c r="I8283" s="950" t="s">
        <v>1563</v>
      </c>
    </row>
    <row r="8284" spans="8:9" ht="12.5">
      <c r="H8284" s="958">
        <v>20814</v>
      </c>
      <c r="I8284" s="950" t="s">
        <v>1563</v>
      </c>
    </row>
    <row r="8285" spans="8:9" ht="12.5">
      <c r="H8285" s="958">
        <v>20815</v>
      </c>
      <c r="I8285" s="950" t="s">
        <v>1563</v>
      </c>
    </row>
    <row r="8286" spans="8:9" ht="12.5">
      <c r="H8286" s="958">
        <v>20816</v>
      </c>
      <c r="I8286" s="950" t="s">
        <v>1563</v>
      </c>
    </row>
    <row r="8287" spans="8:9" ht="12.5">
      <c r="H8287" s="958">
        <v>20817</v>
      </c>
      <c r="I8287" s="950" t="s">
        <v>1563</v>
      </c>
    </row>
    <row r="8288" spans="8:9" ht="12.5">
      <c r="H8288" s="958">
        <v>20818</v>
      </c>
      <c r="I8288" s="950" t="s">
        <v>1563</v>
      </c>
    </row>
    <row r="8289" spans="8:9" ht="12.5">
      <c r="H8289" s="958">
        <v>20824</v>
      </c>
      <c r="I8289" s="950" t="s">
        <v>1563</v>
      </c>
    </row>
    <row r="8290" spans="8:9" ht="12.5">
      <c r="H8290" s="958">
        <v>20825</v>
      </c>
      <c r="I8290" s="950" t="s">
        <v>1563</v>
      </c>
    </row>
    <row r="8291" spans="8:9" ht="12.5">
      <c r="H8291" s="958">
        <v>20827</v>
      </c>
      <c r="I8291" s="950" t="s">
        <v>1563</v>
      </c>
    </row>
    <row r="8292" spans="8:9" ht="12.5">
      <c r="H8292" s="958">
        <v>20830</v>
      </c>
      <c r="I8292" s="950" t="s">
        <v>1563</v>
      </c>
    </row>
    <row r="8293" spans="8:9" ht="12.5">
      <c r="H8293" s="958">
        <v>20832</v>
      </c>
      <c r="I8293" s="950" t="s">
        <v>1563</v>
      </c>
    </row>
    <row r="8294" spans="8:9" ht="12.5">
      <c r="H8294" s="958">
        <v>20833</v>
      </c>
      <c r="I8294" s="950" t="s">
        <v>1563</v>
      </c>
    </row>
    <row r="8295" spans="8:9" ht="12.5">
      <c r="H8295" s="958">
        <v>20837</v>
      </c>
      <c r="I8295" s="950" t="s">
        <v>1563</v>
      </c>
    </row>
    <row r="8296" spans="8:9" ht="12.5">
      <c r="H8296" s="958">
        <v>20838</v>
      </c>
      <c r="I8296" s="950" t="s">
        <v>1570</v>
      </c>
    </row>
    <row r="8297" spans="8:9" ht="12.5">
      <c r="H8297" s="958">
        <v>20839</v>
      </c>
      <c r="I8297" s="950" t="s">
        <v>1570</v>
      </c>
    </row>
    <row r="8298" spans="8:9" ht="12.5">
      <c r="H8298" s="958">
        <v>20841</v>
      </c>
      <c r="I8298" s="950" t="s">
        <v>1563</v>
      </c>
    </row>
    <row r="8299" spans="8:9" ht="12.5">
      <c r="H8299" s="958">
        <v>20842</v>
      </c>
      <c r="I8299" s="950" t="s">
        <v>1570</v>
      </c>
    </row>
    <row r="8300" spans="8:9" ht="12.5">
      <c r="H8300" s="958">
        <v>20847</v>
      </c>
      <c r="I8300" s="950" t="s">
        <v>1563</v>
      </c>
    </row>
    <row r="8301" spans="8:9" ht="12.5">
      <c r="H8301" s="958">
        <v>20848</v>
      </c>
      <c r="I8301" s="950" t="s">
        <v>1563</v>
      </c>
    </row>
    <row r="8302" spans="8:9" ht="12.5">
      <c r="H8302" s="958">
        <v>20849</v>
      </c>
      <c r="I8302" s="950" t="s">
        <v>1563</v>
      </c>
    </row>
    <row r="8303" spans="8:9" ht="12.5">
      <c r="H8303" s="958">
        <v>20850</v>
      </c>
      <c r="I8303" s="950" t="s">
        <v>1563</v>
      </c>
    </row>
    <row r="8304" spans="8:9" ht="12.5">
      <c r="H8304" s="958">
        <v>20851</v>
      </c>
      <c r="I8304" s="950" t="s">
        <v>1563</v>
      </c>
    </row>
    <row r="8305" spans="8:9" ht="12.5">
      <c r="H8305" s="958">
        <v>20852</v>
      </c>
      <c r="I8305" s="950" t="s">
        <v>1563</v>
      </c>
    </row>
    <row r="8306" spans="8:9" ht="12.5">
      <c r="H8306" s="958">
        <v>20853</v>
      </c>
      <c r="I8306" s="950" t="s">
        <v>1563</v>
      </c>
    </row>
    <row r="8307" spans="8:9" ht="12.5">
      <c r="H8307" s="958">
        <v>20854</v>
      </c>
      <c r="I8307" s="950" t="s">
        <v>1563</v>
      </c>
    </row>
    <row r="8308" spans="8:9" ht="12.5">
      <c r="H8308" s="958">
        <v>20855</v>
      </c>
      <c r="I8308" s="950" t="s">
        <v>1563</v>
      </c>
    </row>
    <row r="8309" spans="8:9" ht="12.5">
      <c r="H8309" s="958">
        <v>20857</v>
      </c>
      <c r="I8309" s="950" t="s">
        <v>1563</v>
      </c>
    </row>
    <row r="8310" spans="8:9" ht="12.5">
      <c r="H8310" s="958">
        <v>20859</v>
      </c>
      <c r="I8310" s="950" t="s">
        <v>1563</v>
      </c>
    </row>
    <row r="8311" spans="8:9" ht="12.5">
      <c r="H8311" s="958">
        <v>20860</v>
      </c>
      <c r="I8311" s="950" t="s">
        <v>1563</v>
      </c>
    </row>
    <row r="8312" spans="8:9" ht="12.5">
      <c r="H8312" s="958">
        <v>20861</v>
      </c>
      <c r="I8312" s="950" t="s">
        <v>1563</v>
      </c>
    </row>
    <row r="8313" spans="8:9" ht="12.5">
      <c r="H8313" s="958">
        <v>20862</v>
      </c>
      <c r="I8313" s="950" t="s">
        <v>1563</v>
      </c>
    </row>
    <row r="8314" spans="8:9" ht="12.5">
      <c r="H8314" s="958">
        <v>20866</v>
      </c>
      <c r="I8314" s="950" t="s">
        <v>1563</v>
      </c>
    </row>
    <row r="8315" spans="8:9" ht="12.5">
      <c r="H8315" s="958">
        <v>20868</v>
      </c>
      <c r="I8315" s="950" t="s">
        <v>1563</v>
      </c>
    </row>
    <row r="8316" spans="8:9" ht="12.5">
      <c r="H8316" s="958">
        <v>20871</v>
      </c>
      <c r="I8316" s="950" t="s">
        <v>1570</v>
      </c>
    </row>
    <row r="8317" spans="8:9" ht="12.5">
      <c r="H8317" s="958">
        <v>20872</v>
      </c>
      <c r="I8317" s="950" t="s">
        <v>1570</v>
      </c>
    </row>
    <row r="8318" spans="8:9" ht="12.5">
      <c r="H8318" s="958">
        <v>20874</v>
      </c>
      <c r="I8318" s="950" t="s">
        <v>1563</v>
      </c>
    </row>
    <row r="8319" spans="8:9" ht="12.5">
      <c r="H8319" s="958">
        <v>20875</v>
      </c>
      <c r="I8319" s="950" t="s">
        <v>1570</v>
      </c>
    </row>
    <row r="8320" spans="8:9" ht="12.5">
      <c r="H8320" s="958">
        <v>20876</v>
      </c>
      <c r="I8320" s="950" t="s">
        <v>1563</v>
      </c>
    </row>
    <row r="8321" spans="8:9" ht="12.5">
      <c r="H8321" s="958">
        <v>20877</v>
      </c>
      <c r="I8321" s="950" t="s">
        <v>1563</v>
      </c>
    </row>
    <row r="8322" spans="8:9" ht="12.5">
      <c r="H8322" s="958">
        <v>20878</v>
      </c>
      <c r="I8322" s="950" t="s">
        <v>1563</v>
      </c>
    </row>
    <row r="8323" spans="8:9" ht="12.5">
      <c r="H8323" s="958">
        <v>20879</v>
      </c>
      <c r="I8323" s="950" t="s">
        <v>1563</v>
      </c>
    </row>
    <row r="8324" spans="8:9" ht="12.5">
      <c r="H8324" s="958">
        <v>20880</v>
      </c>
      <c r="I8324" s="950" t="s">
        <v>1563</v>
      </c>
    </row>
    <row r="8325" spans="8:9" ht="12.5">
      <c r="H8325" s="958">
        <v>20882</v>
      </c>
      <c r="I8325" s="950" t="s">
        <v>1563</v>
      </c>
    </row>
    <row r="8326" spans="8:9" ht="12.5">
      <c r="H8326" s="958">
        <v>20883</v>
      </c>
      <c r="I8326" s="950" t="s">
        <v>1563</v>
      </c>
    </row>
    <row r="8327" spans="8:9" ht="12.5">
      <c r="H8327" s="958">
        <v>20884</v>
      </c>
      <c r="I8327" s="950" t="s">
        <v>1563</v>
      </c>
    </row>
    <row r="8328" spans="8:9" ht="12.5">
      <c r="H8328" s="958">
        <v>20885</v>
      </c>
      <c r="I8328" s="950" t="s">
        <v>1563</v>
      </c>
    </row>
    <row r="8329" spans="8:9" ht="12.5">
      <c r="H8329" s="958">
        <v>20886</v>
      </c>
      <c r="I8329" s="950" t="s">
        <v>1563</v>
      </c>
    </row>
    <row r="8330" spans="8:9" ht="12.5">
      <c r="H8330" s="958">
        <v>20889</v>
      </c>
      <c r="I8330" s="950" t="s">
        <v>1563</v>
      </c>
    </row>
    <row r="8331" spans="8:9" ht="12.5">
      <c r="H8331" s="958">
        <v>20891</v>
      </c>
      <c r="I8331" s="950" t="s">
        <v>1563</v>
      </c>
    </row>
    <row r="8332" spans="8:9" ht="12.5">
      <c r="H8332" s="958">
        <v>20892</v>
      </c>
      <c r="I8332" s="950" t="s">
        <v>1563</v>
      </c>
    </row>
    <row r="8333" spans="8:9" ht="12.5">
      <c r="H8333" s="958">
        <v>20894</v>
      </c>
      <c r="I8333" s="950" t="s">
        <v>1563</v>
      </c>
    </row>
    <row r="8334" spans="8:9" ht="12.5">
      <c r="H8334" s="958">
        <v>20895</v>
      </c>
      <c r="I8334" s="950" t="s">
        <v>1563</v>
      </c>
    </row>
    <row r="8335" spans="8:9" ht="12.5">
      <c r="H8335" s="958">
        <v>20896</v>
      </c>
      <c r="I8335" s="950" t="s">
        <v>1563</v>
      </c>
    </row>
    <row r="8336" spans="8:9" ht="12.5">
      <c r="H8336" s="958">
        <v>20897</v>
      </c>
      <c r="I8336" s="950" t="s">
        <v>1563</v>
      </c>
    </row>
    <row r="8337" spans="8:9" ht="12.5">
      <c r="H8337" s="958">
        <v>20898</v>
      </c>
      <c r="I8337" s="950" t="s">
        <v>1563</v>
      </c>
    </row>
    <row r="8338" spans="8:9" ht="12.5">
      <c r="H8338" s="958">
        <v>20899</v>
      </c>
      <c r="I8338" s="950" t="s">
        <v>1563</v>
      </c>
    </row>
    <row r="8339" spans="8:9" ht="12.5">
      <c r="H8339" s="958">
        <v>20901</v>
      </c>
      <c r="I8339" s="950" t="s">
        <v>1563</v>
      </c>
    </row>
    <row r="8340" spans="8:9" ht="12.5">
      <c r="H8340" s="958">
        <v>20902</v>
      </c>
      <c r="I8340" s="950" t="s">
        <v>1563</v>
      </c>
    </row>
    <row r="8341" spans="8:9" ht="12.5">
      <c r="H8341" s="958">
        <v>20903</v>
      </c>
      <c r="I8341" s="950" t="s">
        <v>1563</v>
      </c>
    </row>
    <row r="8342" spans="8:9" ht="12.5">
      <c r="H8342" s="958">
        <v>20904</v>
      </c>
      <c r="I8342" s="950" t="s">
        <v>1563</v>
      </c>
    </row>
    <row r="8343" spans="8:9" ht="12.5">
      <c r="H8343" s="958">
        <v>20905</v>
      </c>
      <c r="I8343" s="950" t="s">
        <v>1563</v>
      </c>
    </row>
    <row r="8344" spans="8:9" ht="12.5">
      <c r="H8344" s="958">
        <v>20906</v>
      </c>
      <c r="I8344" s="950" t="s">
        <v>1563</v>
      </c>
    </row>
    <row r="8345" spans="8:9" ht="12.5">
      <c r="H8345" s="958">
        <v>20907</v>
      </c>
      <c r="I8345" s="950" t="s">
        <v>1563</v>
      </c>
    </row>
    <row r="8346" spans="8:9" ht="12.5">
      <c r="H8346" s="958">
        <v>20908</v>
      </c>
      <c r="I8346" s="950" t="s">
        <v>1563</v>
      </c>
    </row>
    <row r="8347" spans="8:9" ht="12.5">
      <c r="H8347" s="958">
        <v>20910</v>
      </c>
      <c r="I8347" s="950" t="s">
        <v>1563</v>
      </c>
    </row>
    <row r="8348" spans="8:9" ht="12.5">
      <c r="H8348" s="958">
        <v>20911</v>
      </c>
      <c r="I8348" s="950" t="s">
        <v>1563</v>
      </c>
    </row>
    <row r="8349" spans="8:9" ht="12.5">
      <c r="H8349" s="958">
        <v>20912</v>
      </c>
      <c r="I8349" s="950" t="s">
        <v>1563</v>
      </c>
    </row>
    <row r="8350" spans="8:9" ht="12.5">
      <c r="H8350" s="958">
        <v>20913</v>
      </c>
      <c r="I8350" s="950" t="s">
        <v>1563</v>
      </c>
    </row>
    <row r="8351" spans="8:9" ht="12.5">
      <c r="H8351" s="958">
        <v>20914</v>
      </c>
      <c r="I8351" s="950" t="s">
        <v>1563</v>
      </c>
    </row>
    <row r="8352" spans="8:9" ht="12.5">
      <c r="H8352" s="958">
        <v>20915</v>
      </c>
      <c r="I8352" s="950" t="s">
        <v>1563</v>
      </c>
    </row>
    <row r="8353" spans="8:9" ht="12.5">
      <c r="H8353" s="958">
        <v>20916</v>
      </c>
      <c r="I8353" s="950" t="s">
        <v>1563</v>
      </c>
    </row>
    <row r="8354" spans="8:9" ht="12.5">
      <c r="H8354" s="958">
        <v>20918</v>
      </c>
      <c r="I8354" s="950" t="s">
        <v>1563</v>
      </c>
    </row>
    <row r="8355" spans="8:9" ht="12.5">
      <c r="H8355" s="958">
        <v>20993</v>
      </c>
      <c r="I8355" s="950" t="s">
        <v>1563</v>
      </c>
    </row>
    <row r="8356" spans="8:9" ht="12.5">
      <c r="H8356" s="958">
        <v>20997</v>
      </c>
      <c r="I8356" s="950" t="s">
        <v>1563</v>
      </c>
    </row>
    <row r="8357" spans="8:9" ht="12.5">
      <c r="H8357" s="958">
        <v>21001</v>
      </c>
      <c r="I8357" s="950" t="s">
        <v>1563</v>
      </c>
    </row>
    <row r="8358" spans="8:9" ht="12.5">
      <c r="H8358" s="958">
        <v>21005</v>
      </c>
      <c r="I8358" s="950" t="s">
        <v>1563</v>
      </c>
    </row>
    <row r="8359" spans="8:9" ht="12.5">
      <c r="H8359" s="958">
        <v>21009</v>
      </c>
      <c r="I8359" s="950" t="s">
        <v>1563</v>
      </c>
    </row>
    <row r="8360" spans="8:9" ht="12.5">
      <c r="H8360" s="958">
        <v>21010</v>
      </c>
      <c r="I8360" s="950" t="s">
        <v>1563</v>
      </c>
    </row>
    <row r="8361" spans="8:9" ht="12.5">
      <c r="H8361" s="958">
        <v>21012</v>
      </c>
      <c r="I8361" s="950" t="s">
        <v>1563</v>
      </c>
    </row>
    <row r="8362" spans="8:9" ht="12.5">
      <c r="H8362" s="958">
        <v>21013</v>
      </c>
      <c r="I8362" s="950" t="s">
        <v>1563</v>
      </c>
    </row>
    <row r="8363" spans="8:9" ht="12.5">
      <c r="H8363" s="958">
        <v>21014</v>
      </c>
      <c r="I8363" s="950" t="s">
        <v>1563</v>
      </c>
    </row>
    <row r="8364" spans="8:9" ht="12.5">
      <c r="H8364" s="958">
        <v>21015</v>
      </c>
      <c r="I8364" s="950" t="s">
        <v>1563</v>
      </c>
    </row>
    <row r="8365" spans="8:9" ht="12.5">
      <c r="H8365" s="958">
        <v>21017</v>
      </c>
      <c r="I8365" s="950" t="s">
        <v>1563</v>
      </c>
    </row>
    <row r="8366" spans="8:9" ht="12.5">
      <c r="H8366" s="958">
        <v>21018</v>
      </c>
      <c r="I8366" s="950" t="s">
        <v>1563</v>
      </c>
    </row>
    <row r="8367" spans="8:9" ht="12.5">
      <c r="H8367" s="958">
        <v>21020</v>
      </c>
      <c r="I8367" s="950" t="s">
        <v>1563</v>
      </c>
    </row>
    <row r="8368" spans="8:9" ht="12.5">
      <c r="H8368" s="958">
        <v>21022</v>
      </c>
      <c r="I8368" s="950" t="s">
        <v>1563</v>
      </c>
    </row>
    <row r="8369" spans="8:9" ht="12.5">
      <c r="H8369" s="958">
        <v>21023</v>
      </c>
      <c r="I8369" s="950" t="s">
        <v>1563</v>
      </c>
    </row>
    <row r="8370" spans="8:9" ht="12.5">
      <c r="H8370" s="958">
        <v>21027</v>
      </c>
      <c r="I8370" s="950" t="s">
        <v>1563</v>
      </c>
    </row>
    <row r="8371" spans="8:9" ht="12.5">
      <c r="H8371" s="958">
        <v>21028</v>
      </c>
      <c r="I8371" s="950" t="s">
        <v>1563</v>
      </c>
    </row>
    <row r="8372" spans="8:9" ht="12.5">
      <c r="H8372" s="958">
        <v>21029</v>
      </c>
      <c r="I8372" s="950" t="s">
        <v>1563</v>
      </c>
    </row>
    <row r="8373" spans="8:9" ht="12.5">
      <c r="H8373" s="958">
        <v>21030</v>
      </c>
      <c r="I8373" s="950" t="s">
        <v>1563</v>
      </c>
    </row>
    <row r="8374" spans="8:9" ht="12.5">
      <c r="H8374" s="958">
        <v>21031</v>
      </c>
      <c r="I8374" s="950" t="s">
        <v>1563</v>
      </c>
    </row>
    <row r="8375" spans="8:9" ht="12.5">
      <c r="H8375" s="958">
        <v>21032</v>
      </c>
      <c r="I8375" s="950" t="s">
        <v>1563</v>
      </c>
    </row>
    <row r="8376" spans="8:9" ht="12.5">
      <c r="H8376" s="958">
        <v>21034</v>
      </c>
      <c r="I8376" s="950" t="s">
        <v>1563</v>
      </c>
    </row>
    <row r="8377" spans="8:9" ht="12.5">
      <c r="H8377" s="958">
        <v>21035</v>
      </c>
      <c r="I8377" s="950" t="s">
        <v>1563</v>
      </c>
    </row>
    <row r="8378" spans="8:9" ht="12.5">
      <c r="H8378" s="958">
        <v>21036</v>
      </c>
      <c r="I8378" s="950" t="s">
        <v>1563</v>
      </c>
    </row>
    <row r="8379" spans="8:9" ht="12.5">
      <c r="H8379" s="958">
        <v>21037</v>
      </c>
      <c r="I8379" s="950" t="s">
        <v>1563</v>
      </c>
    </row>
    <row r="8380" spans="8:9" ht="12.5">
      <c r="H8380" s="958">
        <v>21040</v>
      </c>
      <c r="I8380" s="950" t="s">
        <v>1563</v>
      </c>
    </row>
    <row r="8381" spans="8:9" ht="12.5">
      <c r="H8381" s="958">
        <v>21041</v>
      </c>
      <c r="I8381" s="950" t="s">
        <v>1563</v>
      </c>
    </row>
    <row r="8382" spans="8:9" ht="12.5">
      <c r="H8382" s="958">
        <v>21042</v>
      </c>
      <c r="I8382" s="950" t="s">
        <v>1563</v>
      </c>
    </row>
    <row r="8383" spans="8:9" ht="12.5">
      <c r="H8383" s="958">
        <v>21043</v>
      </c>
      <c r="I8383" s="950" t="s">
        <v>1563</v>
      </c>
    </row>
    <row r="8384" spans="8:9" ht="12.5">
      <c r="H8384" s="958">
        <v>21044</v>
      </c>
      <c r="I8384" s="950" t="s">
        <v>1563</v>
      </c>
    </row>
    <row r="8385" spans="8:9" ht="12.5">
      <c r="H8385" s="958">
        <v>21045</v>
      </c>
      <c r="I8385" s="950" t="s">
        <v>1563</v>
      </c>
    </row>
    <row r="8386" spans="8:9" ht="12.5">
      <c r="H8386" s="958">
        <v>21046</v>
      </c>
      <c r="I8386" s="950" t="s">
        <v>1563</v>
      </c>
    </row>
    <row r="8387" spans="8:9" ht="12.5">
      <c r="H8387" s="958">
        <v>21047</v>
      </c>
      <c r="I8387" s="950" t="s">
        <v>1563</v>
      </c>
    </row>
    <row r="8388" spans="8:9" ht="12.5">
      <c r="H8388" s="958">
        <v>21048</v>
      </c>
      <c r="I8388" s="950" t="s">
        <v>1563</v>
      </c>
    </row>
    <row r="8389" spans="8:9" ht="12.5">
      <c r="H8389" s="958">
        <v>21050</v>
      </c>
      <c r="I8389" s="950" t="s">
        <v>1563</v>
      </c>
    </row>
    <row r="8390" spans="8:9" ht="12.5">
      <c r="H8390" s="958">
        <v>21051</v>
      </c>
      <c r="I8390" s="950" t="s">
        <v>1563</v>
      </c>
    </row>
    <row r="8391" spans="8:9" ht="12.5">
      <c r="H8391" s="958">
        <v>21052</v>
      </c>
      <c r="I8391" s="950" t="s">
        <v>1563</v>
      </c>
    </row>
    <row r="8392" spans="8:9" ht="12.5">
      <c r="H8392" s="958">
        <v>21053</v>
      </c>
      <c r="I8392" s="950" t="s">
        <v>1563</v>
      </c>
    </row>
    <row r="8393" spans="8:9" ht="12.5">
      <c r="H8393" s="958">
        <v>21054</v>
      </c>
      <c r="I8393" s="950" t="s">
        <v>1563</v>
      </c>
    </row>
    <row r="8394" spans="8:9" ht="12.5">
      <c r="H8394" s="958">
        <v>21056</v>
      </c>
      <c r="I8394" s="950" t="s">
        <v>1563</v>
      </c>
    </row>
    <row r="8395" spans="8:9" ht="12.5">
      <c r="H8395" s="958">
        <v>21057</v>
      </c>
      <c r="I8395" s="950" t="s">
        <v>1563</v>
      </c>
    </row>
    <row r="8396" spans="8:9" ht="12.5">
      <c r="H8396" s="958">
        <v>21060</v>
      </c>
      <c r="I8396" s="950" t="s">
        <v>1563</v>
      </c>
    </row>
    <row r="8397" spans="8:9" ht="12.5">
      <c r="H8397" s="958">
        <v>21061</v>
      </c>
      <c r="I8397" s="950" t="s">
        <v>1563</v>
      </c>
    </row>
    <row r="8398" spans="8:9" ht="12.5">
      <c r="H8398" s="958">
        <v>21062</v>
      </c>
      <c r="I8398" s="950" t="s">
        <v>1563</v>
      </c>
    </row>
    <row r="8399" spans="8:9" ht="12.5">
      <c r="H8399" s="958">
        <v>21065</v>
      </c>
      <c r="I8399" s="950" t="s">
        <v>1563</v>
      </c>
    </row>
    <row r="8400" spans="8:9" ht="12.5">
      <c r="H8400" s="958">
        <v>21071</v>
      </c>
      <c r="I8400" s="950" t="s">
        <v>1563</v>
      </c>
    </row>
    <row r="8401" spans="8:9" ht="12.5">
      <c r="H8401" s="958">
        <v>21074</v>
      </c>
      <c r="I8401" s="950" t="s">
        <v>1563</v>
      </c>
    </row>
    <row r="8402" spans="8:9" ht="12.5">
      <c r="H8402" s="958">
        <v>21075</v>
      </c>
      <c r="I8402" s="950" t="s">
        <v>1563</v>
      </c>
    </row>
    <row r="8403" spans="8:9" ht="12.5">
      <c r="H8403" s="958">
        <v>21076</v>
      </c>
      <c r="I8403" s="950" t="s">
        <v>1563</v>
      </c>
    </row>
    <row r="8404" spans="8:9" ht="12.5">
      <c r="H8404" s="958">
        <v>21077</v>
      </c>
      <c r="I8404" s="950" t="s">
        <v>1563</v>
      </c>
    </row>
    <row r="8405" spans="8:9" ht="12.5">
      <c r="H8405" s="958">
        <v>21078</v>
      </c>
      <c r="I8405" s="950" t="s">
        <v>1563</v>
      </c>
    </row>
    <row r="8406" spans="8:9" ht="12.5">
      <c r="H8406" s="958">
        <v>21082</v>
      </c>
      <c r="I8406" s="950" t="s">
        <v>1563</v>
      </c>
    </row>
    <row r="8407" spans="8:9" ht="12.5">
      <c r="H8407" s="958">
        <v>21084</v>
      </c>
      <c r="I8407" s="950" t="s">
        <v>1563</v>
      </c>
    </row>
    <row r="8408" spans="8:9" ht="12.5">
      <c r="H8408" s="958">
        <v>21085</v>
      </c>
      <c r="I8408" s="950" t="s">
        <v>1563</v>
      </c>
    </row>
    <row r="8409" spans="8:9" ht="12.5">
      <c r="H8409" s="958">
        <v>21087</v>
      </c>
      <c r="I8409" s="950" t="s">
        <v>1563</v>
      </c>
    </row>
    <row r="8410" spans="8:9" ht="12.5">
      <c r="H8410" s="958">
        <v>21088</v>
      </c>
      <c r="I8410" s="950" t="s">
        <v>1563</v>
      </c>
    </row>
    <row r="8411" spans="8:9" ht="12.5">
      <c r="H8411" s="958">
        <v>21090</v>
      </c>
      <c r="I8411" s="950" t="s">
        <v>1563</v>
      </c>
    </row>
    <row r="8412" spans="8:9" ht="12.5">
      <c r="H8412" s="958">
        <v>21092</v>
      </c>
      <c r="I8412" s="950" t="s">
        <v>1563</v>
      </c>
    </row>
    <row r="8413" spans="8:9" ht="12.5">
      <c r="H8413" s="958">
        <v>21093</v>
      </c>
      <c r="I8413" s="950" t="s">
        <v>1563</v>
      </c>
    </row>
    <row r="8414" spans="8:9" ht="12.5">
      <c r="H8414" s="958">
        <v>21094</v>
      </c>
      <c r="I8414" s="950" t="s">
        <v>1563</v>
      </c>
    </row>
    <row r="8415" spans="8:9" ht="12.5">
      <c r="H8415" s="958">
        <v>21102</v>
      </c>
      <c r="I8415" s="950" t="s">
        <v>1563</v>
      </c>
    </row>
    <row r="8416" spans="8:9" ht="12.5">
      <c r="H8416" s="958">
        <v>21104</v>
      </c>
      <c r="I8416" s="950" t="s">
        <v>1563</v>
      </c>
    </row>
    <row r="8417" spans="8:9" ht="12.5">
      <c r="H8417" s="958">
        <v>21105</v>
      </c>
      <c r="I8417" s="950" t="s">
        <v>1563</v>
      </c>
    </row>
    <row r="8418" spans="8:9" ht="12.5">
      <c r="H8418" s="958">
        <v>21106</v>
      </c>
      <c r="I8418" s="950" t="s">
        <v>1563</v>
      </c>
    </row>
    <row r="8419" spans="8:9" ht="12.5">
      <c r="H8419" s="958">
        <v>21108</v>
      </c>
      <c r="I8419" s="950" t="s">
        <v>1563</v>
      </c>
    </row>
    <row r="8420" spans="8:9" ht="12.5">
      <c r="H8420" s="958">
        <v>21111</v>
      </c>
      <c r="I8420" s="950" t="s">
        <v>1563</v>
      </c>
    </row>
    <row r="8421" spans="8:9" ht="12.5">
      <c r="H8421" s="958">
        <v>21113</v>
      </c>
      <c r="I8421" s="950" t="s">
        <v>1563</v>
      </c>
    </row>
    <row r="8422" spans="8:9" ht="12.5">
      <c r="H8422" s="958">
        <v>21114</v>
      </c>
      <c r="I8422" s="950" t="s">
        <v>1563</v>
      </c>
    </row>
    <row r="8423" spans="8:9" ht="12.5">
      <c r="H8423" s="958">
        <v>21117</v>
      </c>
      <c r="I8423" s="950" t="s">
        <v>1563</v>
      </c>
    </row>
    <row r="8424" spans="8:9" ht="12.5">
      <c r="H8424" s="958">
        <v>21120</v>
      </c>
      <c r="I8424" s="950" t="s">
        <v>1563</v>
      </c>
    </row>
    <row r="8425" spans="8:9" ht="12.5">
      <c r="H8425" s="958">
        <v>21122</v>
      </c>
      <c r="I8425" s="950" t="s">
        <v>1563</v>
      </c>
    </row>
    <row r="8426" spans="8:9" ht="12.5">
      <c r="H8426" s="958">
        <v>21123</v>
      </c>
      <c r="I8426" s="950" t="s">
        <v>1563</v>
      </c>
    </row>
    <row r="8427" spans="8:9" ht="12.5">
      <c r="H8427" s="958">
        <v>21128</v>
      </c>
      <c r="I8427" s="950" t="s">
        <v>1563</v>
      </c>
    </row>
    <row r="8428" spans="8:9" ht="12.5">
      <c r="H8428" s="958">
        <v>21130</v>
      </c>
      <c r="I8428" s="950" t="s">
        <v>1563</v>
      </c>
    </row>
    <row r="8429" spans="8:9" ht="12.5">
      <c r="H8429" s="958">
        <v>21131</v>
      </c>
      <c r="I8429" s="950" t="s">
        <v>1563</v>
      </c>
    </row>
    <row r="8430" spans="8:9" ht="12.5">
      <c r="H8430" s="958">
        <v>21132</v>
      </c>
      <c r="I8430" s="950" t="s">
        <v>1563</v>
      </c>
    </row>
    <row r="8431" spans="8:9" ht="12.5">
      <c r="H8431" s="958">
        <v>21133</v>
      </c>
      <c r="I8431" s="950" t="s">
        <v>1563</v>
      </c>
    </row>
    <row r="8432" spans="8:9" ht="12.5">
      <c r="H8432" s="958">
        <v>21136</v>
      </c>
      <c r="I8432" s="950" t="s">
        <v>1563</v>
      </c>
    </row>
    <row r="8433" spans="8:9" ht="12.5">
      <c r="H8433" s="958">
        <v>21139</v>
      </c>
      <c r="I8433" s="950" t="s">
        <v>1563</v>
      </c>
    </row>
    <row r="8434" spans="8:9" ht="12.5">
      <c r="H8434" s="958">
        <v>21140</v>
      </c>
      <c r="I8434" s="950" t="s">
        <v>1563</v>
      </c>
    </row>
    <row r="8435" spans="8:9" ht="12.5">
      <c r="H8435" s="958">
        <v>21144</v>
      </c>
      <c r="I8435" s="950" t="s">
        <v>1563</v>
      </c>
    </row>
    <row r="8436" spans="8:9" ht="12.5">
      <c r="H8436" s="958">
        <v>21146</v>
      </c>
      <c r="I8436" s="950" t="s">
        <v>1563</v>
      </c>
    </row>
    <row r="8437" spans="8:9" ht="12.5">
      <c r="H8437" s="958">
        <v>21150</v>
      </c>
      <c r="I8437" s="950" t="s">
        <v>1563</v>
      </c>
    </row>
    <row r="8438" spans="8:9" ht="12.5">
      <c r="H8438" s="958">
        <v>21152</v>
      </c>
      <c r="I8438" s="950" t="s">
        <v>1563</v>
      </c>
    </row>
    <row r="8439" spans="8:9" ht="12.5">
      <c r="H8439" s="958">
        <v>21153</v>
      </c>
      <c r="I8439" s="950" t="s">
        <v>1563</v>
      </c>
    </row>
    <row r="8440" spans="8:9" ht="12.5">
      <c r="H8440" s="958">
        <v>21154</v>
      </c>
      <c r="I8440" s="950" t="s">
        <v>1563</v>
      </c>
    </row>
    <row r="8441" spans="8:9" ht="12.5">
      <c r="H8441" s="958">
        <v>21155</v>
      </c>
      <c r="I8441" s="950" t="s">
        <v>1563</v>
      </c>
    </row>
    <row r="8442" spans="8:9" ht="12.5">
      <c r="H8442" s="958">
        <v>21156</v>
      </c>
      <c r="I8442" s="950" t="s">
        <v>1563</v>
      </c>
    </row>
    <row r="8443" spans="8:9" ht="12.5">
      <c r="H8443" s="958">
        <v>21157</v>
      </c>
      <c r="I8443" s="950" t="s">
        <v>1563</v>
      </c>
    </row>
    <row r="8444" spans="8:9" ht="12.5">
      <c r="H8444" s="958">
        <v>21158</v>
      </c>
      <c r="I8444" s="950" t="s">
        <v>1563</v>
      </c>
    </row>
    <row r="8445" spans="8:9" ht="12.5">
      <c r="H8445" s="958">
        <v>21160</v>
      </c>
      <c r="I8445" s="950" t="s">
        <v>1563</v>
      </c>
    </row>
    <row r="8446" spans="8:9" ht="12.5">
      <c r="H8446" s="958">
        <v>21161</v>
      </c>
      <c r="I8446" s="950" t="s">
        <v>1563</v>
      </c>
    </row>
    <row r="8447" spans="8:9" ht="12.5">
      <c r="H8447" s="958">
        <v>21162</v>
      </c>
      <c r="I8447" s="950" t="s">
        <v>1563</v>
      </c>
    </row>
    <row r="8448" spans="8:9" ht="12.5">
      <c r="H8448" s="958">
        <v>21163</v>
      </c>
      <c r="I8448" s="950" t="s">
        <v>1563</v>
      </c>
    </row>
    <row r="8449" spans="8:9" ht="12.5">
      <c r="H8449" s="958">
        <v>21201</v>
      </c>
      <c r="I8449" s="950" t="s">
        <v>1563</v>
      </c>
    </row>
    <row r="8450" spans="8:9" ht="12.5">
      <c r="H8450" s="958">
        <v>21202</v>
      </c>
      <c r="I8450" s="950" t="s">
        <v>1563</v>
      </c>
    </row>
    <row r="8451" spans="8:9" ht="12.5">
      <c r="H8451" s="958">
        <v>21203</v>
      </c>
      <c r="I8451" s="950" t="s">
        <v>1563</v>
      </c>
    </row>
    <row r="8452" spans="8:9" ht="12.5">
      <c r="H8452" s="958">
        <v>21204</v>
      </c>
      <c r="I8452" s="950" t="s">
        <v>1563</v>
      </c>
    </row>
    <row r="8453" spans="8:9" ht="12.5">
      <c r="H8453" s="958">
        <v>21205</v>
      </c>
      <c r="I8453" s="950" t="s">
        <v>1563</v>
      </c>
    </row>
    <row r="8454" spans="8:9" ht="12.5">
      <c r="H8454" s="958">
        <v>21206</v>
      </c>
      <c r="I8454" s="950" t="s">
        <v>1563</v>
      </c>
    </row>
    <row r="8455" spans="8:9" ht="12.5">
      <c r="H8455" s="958">
        <v>21207</v>
      </c>
      <c r="I8455" s="950" t="s">
        <v>1563</v>
      </c>
    </row>
    <row r="8456" spans="8:9" ht="12.5">
      <c r="H8456" s="958">
        <v>21208</v>
      </c>
      <c r="I8456" s="950" t="s">
        <v>1563</v>
      </c>
    </row>
    <row r="8457" spans="8:9" ht="12.5">
      <c r="H8457" s="958">
        <v>21209</v>
      </c>
      <c r="I8457" s="950" t="s">
        <v>1563</v>
      </c>
    </row>
    <row r="8458" spans="8:9" ht="12.5">
      <c r="H8458" s="958">
        <v>21210</v>
      </c>
      <c r="I8458" s="950" t="s">
        <v>1563</v>
      </c>
    </row>
    <row r="8459" spans="8:9" ht="12.5">
      <c r="H8459" s="958">
        <v>21211</v>
      </c>
      <c r="I8459" s="950" t="s">
        <v>1563</v>
      </c>
    </row>
    <row r="8460" spans="8:9" ht="12.5">
      <c r="H8460" s="958">
        <v>21212</v>
      </c>
      <c r="I8460" s="950" t="s">
        <v>1563</v>
      </c>
    </row>
    <row r="8461" spans="8:9" ht="12.5">
      <c r="H8461" s="958">
        <v>21213</v>
      </c>
      <c r="I8461" s="950" t="s">
        <v>1563</v>
      </c>
    </row>
    <row r="8462" spans="8:9" ht="12.5">
      <c r="H8462" s="958">
        <v>21214</v>
      </c>
      <c r="I8462" s="950" t="s">
        <v>1563</v>
      </c>
    </row>
    <row r="8463" spans="8:9" ht="12.5">
      <c r="H8463" s="958">
        <v>21215</v>
      </c>
      <c r="I8463" s="950" t="s">
        <v>1563</v>
      </c>
    </row>
    <row r="8464" spans="8:9" ht="12.5">
      <c r="H8464" s="958">
        <v>21216</v>
      </c>
      <c r="I8464" s="950" t="s">
        <v>1563</v>
      </c>
    </row>
    <row r="8465" spans="8:9" ht="12.5">
      <c r="H8465" s="958">
        <v>21217</v>
      </c>
      <c r="I8465" s="950" t="s">
        <v>1563</v>
      </c>
    </row>
    <row r="8466" spans="8:9" ht="12.5">
      <c r="H8466" s="958">
        <v>21218</v>
      </c>
      <c r="I8466" s="950" t="s">
        <v>1563</v>
      </c>
    </row>
    <row r="8467" spans="8:9" ht="12.5">
      <c r="H8467" s="958">
        <v>21219</v>
      </c>
      <c r="I8467" s="950" t="s">
        <v>1563</v>
      </c>
    </row>
    <row r="8468" spans="8:9" ht="12.5">
      <c r="H8468" s="958">
        <v>21220</v>
      </c>
      <c r="I8468" s="950" t="s">
        <v>1563</v>
      </c>
    </row>
    <row r="8469" spans="8:9" ht="12.5">
      <c r="H8469" s="958">
        <v>21221</v>
      </c>
      <c r="I8469" s="950" t="s">
        <v>1563</v>
      </c>
    </row>
    <row r="8470" spans="8:9" ht="12.5">
      <c r="H8470" s="958">
        <v>21222</v>
      </c>
      <c r="I8470" s="950" t="s">
        <v>1563</v>
      </c>
    </row>
    <row r="8471" spans="8:9" ht="12.5">
      <c r="H8471" s="958">
        <v>21223</v>
      </c>
      <c r="I8471" s="950" t="s">
        <v>1563</v>
      </c>
    </row>
    <row r="8472" spans="8:9" ht="12.5">
      <c r="H8472" s="958">
        <v>21224</v>
      </c>
      <c r="I8472" s="950" t="s">
        <v>1563</v>
      </c>
    </row>
    <row r="8473" spans="8:9" ht="12.5">
      <c r="H8473" s="958">
        <v>21225</v>
      </c>
      <c r="I8473" s="950" t="s">
        <v>1563</v>
      </c>
    </row>
    <row r="8474" spans="8:9" ht="12.5">
      <c r="H8474" s="958">
        <v>21226</v>
      </c>
      <c r="I8474" s="950" t="s">
        <v>1563</v>
      </c>
    </row>
    <row r="8475" spans="8:9" ht="12.5">
      <c r="H8475" s="958">
        <v>21227</v>
      </c>
      <c r="I8475" s="950" t="s">
        <v>1563</v>
      </c>
    </row>
    <row r="8476" spans="8:9" ht="12.5">
      <c r="H8476" s="958">
        <v>21228</v>
      </c>
      <c r="I8476" s="950" t="s">
        <v>1563</v>
      </c>
    </row>
    <row r="8477" spans="8:9" ht="12.5">
      <c r="H8477" s="958">
        <v>21229</v>
      </c>
      <c r="I8477" s="950" t="s">
        <v>1563</v>
      </c>
    </row>
    <row r="8478" spans="8:9" ht="12.5">
      <c r="H8478" s="958">
        <v>21230</v>
      </c>
      <c r="I8478" s="950" t="s">
        <v>1563</v>
      </c>
    </row>
    <row r="8479" spans="8:9" ht="12.5">
      <c r="H8479" s="958">
        <v>21231</v>
      </c>
      <c r="I8479" s="950" t="s">
        <v>1563</v>
      </c>
    </row>
    <row r="8480" spans="8:9" ht="12.5">
      <c r="H8480" s="958">
        <v>21233</v>
      </c>
      <c r="I8480" s="950" t="s">
        <v>1563</v>
      </c>
    </row>
    <row r="8481" spans="8:9" ht="12.5">
      <c r="H8481" s="958">
        <v>21234</v>
      </c>
      <c r="I8481" s="950" t="s">
        <v>1563</v>
      </c>
    </row>
    <row r="8482" spans="8:9" ht="12.5">
      <c r="H8482" s="958">
        <v>21235</v>
      </c>
      <c r="I8482" s="950" t="s">
        <v>1563</v>
      </c>
    </row>
    <row r="8483" spans="8:9" ht="12.5">
      <c r="H8483" s="958">
        <v>21236</v>
      </c>
      <c r="I8483" s="950" t="s">
        <v>1563</v>
      </c>
    </row>
    <row r="8484" spans="8:9" ht="12.5">
      <c r="H8484" s="958">
        <v>21237</v>
      </c>
      <c r="I8484" s="950" t="s">
        <v>1563</v>
      </c>
    </row>
    <row r="8485" spans="8:9" ht="12.5">
      <c r="H8485" s="958">
        <v>21239</v>
      </c>
      <c r="I8485" s="950" t="s">
        <v>1563</v>
      </c>
    </row>
    <row r="8486" spans="8:9" ht="12.5">
      <c r="H8486" s="958">
        <v>21240</v>
      </c>
      <c r="I8486" s="950" t="s">
        <v>1563</v>
      </c>
    </row>
    <row r="8487" spans="8:9" ht="12.5">
      <c r="H8487" s="958">
        <v>21241</v>
      </c>
      <c r="I8487" s="950" t="s">
        <v>1563</v>
      </c>
    </row>
    <row r="8488" spans="8:9" ht="12.5">
      <c r="H8488" s="958">
        <v>21244</v>
      </c>
      <c r="I8488" s="950" t="s">
        <v>1563</v>
      </c>
    </row>
    <row r="8489" spans="8:9" ht="12.5">
      <c r="H8489" s="958">
        <v>21250</v>
      </c>
      <c r="I8489" s="950" t="s">
        <v>1563</v>
      </c>
    </row>
    <row r="8490" spans="8:9" ht="12.5">
      <c r="H8490" s="958">
        <v>21251</v>
      </c>
      <c r="I8490" s="950" t="s">
        <v>1563</v>
      </c>
    </row>
    <row r="8491" spans="8:9" ht="12.5">
      <c r="H8491" s="958">
        <v>21252</v>
      </c>
      <c r="I8491" s="950" t="s">
        <v>1563</v>
      </c>
    </row>
    <row r="8492" spans="8:9" ht="12.5">
      <c r="H8492" s="958">
        <v>21260</v>
      </c>
      <c r="I8492" s="950" t="s">
        <v>1563</v>
      </c>
    </row>
    <row r="8493" spans="8:9" ht="12.5">
      <c r="H8493" s="958">
        <v>21261</v>
      </c>
      <c r="I8493" s="950" t="s">
        <v>1563</v>
      </c>
    </row>
    <row r="8494" spans="8:9" ht="12.5">
      <c r="H8494" s="958">
        <v>21263</v>
      </c>
      <c r="I8494" s="950" t="s">
        <v>1563</v>
      </c>
    </row>
    <row r="8495" spans="8:9" ht="12.5">
      <c r="H8495" s="958">
        <v>21264</v>
      </c>
      <c r="I8495" s="950" t="s">
        <v>1563</v>
      </c>
    </row>
    <row r="8496" spans="8:9" ht="12.5">
      <c r="H8496" s="958">
        <v>21265</v>
      </c>
      <c r="I8496" s="950" t="s">
        <v>1563</v>
      </c>
    </row>
    <row r="8497" spans="8:9" ht="12.5">
      <c r="H8497" s="958">
        <v>21270</v>
      </c>
      <c r="I8497" s="950" t="s">
        <v>1563</v>
      </c>
    </row>
    <row r="8498" spans="8:9" ht="12.5">
      <c r="H8498" s="958">
        <v>21273</v>
      </c>
      <c r="I8498" s="950" t="s">
        <v>1563</v>
      </c>
    </row>
    <row r="8499" spans="8:9" ht="12.5">
      <c r="H8499" s="958">
        <v>21274</v>
      </c>
      <c r="I8499" s="950" t="s">
        <v>1563</v>
      </c>
    </row>
    <row r="8500" spans="8:9" ht="12.5">
      <c r="H8500" s="958">
        <v>21275</v>
      </c>
      <c r="I8500" s="950" t="s">
        <v>1563</v>
      </c>
    </row>
    <row r="8501" spans="8:9" ht="12.5">
      <c r="H8501" s="958">
        <v>21278</v>
      </c>
      <c r="I8501" s="950" t="s">
        <v>1563</v>
      </c>
    </row>
    <row r="8502" spans="8:9" ht="12.5">
      <c r="H8502" s="958">
        <v>21279</v>
      </c>
      <c r="I8502" s="950" t="s">
        <v>1563</v>
      </c>
    </row>
    <row r="8503" spans="8:9" ht="12.5">
      <c r="H8503" s="958">
        <v>21280</v>
      </c>
      <c r="I8503" s="950" t="s">
        <v>1563</v>
      </c>
    </row>
    <row r="8504" spans="8:9" ht="12.5">
      <c r="H8504" s="958">
        <v>21281</v>
      </c>
      <c r="I8504" s="950" t="s">
        <v>1563</v>
      </c>
    </row>
    <row r="8505" spans="8:9" ht="12.5">
      <c r="H8505" s="958">
        <v>21282</v>
      </c>
      <c r="I8505" s="950" t="s">
        <v>1563</v>
      </c>
    </row>
    <row r="8506" spans="8:9" ht="12.5">
      <c r="H8506" s="958">
        <v>21283</v>
      </c>
      <c r="I8506" s="950" t="s">
        <v>1563</v>
      </c>
    </row>
    <row r="8507" spans="8:9" ht="12.5">
      <c r="H8507" s="958">
        <v>21284</v>
      </c>
      <c r="I8507" s="950" t="s">
        <v>1563</v>
      </c>
    </row>
    <row r="8508" spans="8:9" ht="12.5">
      <c r="H8508" s="958">
        <v>21285</v>
      </c>
      <c r="I8508" s="950" t="s">
        <v>1563</v>
      </c>
    </row>
    <row r="8509" spans="8:9" ht="12.5">
      <c r="H8509" s="958">
        <v>21286</v>
      </c>
      <c r="I8509" s="950" t="s">
        <v>1563</v>
      </c>
    </row>
    <row r="8510" spans="8:9" ht="12.5">
      <c r="H8510" s="958">
        <v>21287</v>
      </c>
      <c r="I8510" s="950" t="s">
        <v>1563</v>
      </c>
    </row>
    <row r="8511" spans="8:9" ht="12.5">
      <c r="H8511" s="958">
        <v>21288</v>
      </c>
      <c r="I8511" s="950" t="s">
        <v>1563</v>
      </c>
    </row>
    <row r="8512" spans="8:9" ht="12.5">
      <c r="H8512" s="958">
        <v>21289</v>
      </c>
      <c r="I8512" s="950" t="s">
        <v>1563</v>
      </c>
    </row>
    <row r="8513" spans="8:9" ht="12.5">
      <c r="H8513" s="958">
        <v>21290</v>
      </c>
      <c r="I8513" s="950" t="s">
        <v>1563</v>
      </c>
    </row>
    <row r="8514" spans="8:9" ht="12.5">
      <c r="H8514" s="958">
        <v>21297</v>
      </c>
      <c r="I8514" s="950" t="s">
        <v>1563</v>
      </c>
    </row>
    <row r="8515" spans="8:9" ht="12.5">
      <c r="H8515" s="958">
        <v>21298</v>
      </c>
      <c r="I8515" s="950" t="s">
        <v>1563</v>
      </c>
    </row>
    <row r="8516" spans="8:9" ht="12.5">
      <c r="H8516" s="958">
        <v>21401</v>
      </c>
      <c r="I8516" s="950" t="s">
        <v>1563</v>
      </c>
    </row>
    <row r="8517" spans="8:9" ht="12.5">
      <c r="H8517" s="958">
        <v>21402</v>
      </c>
      <c r="I8517" s="950" t="s">
        <v>1563</v>
      </c>
    </row>
    <row r="8518" spans="8:9" ht="12.5">
      <c r="H8518" s="958">
        <v>21403</v>
      </c>
      <c r="I8518" s="950" t="s">
        <v>1563</v>
      </c>
    </row>
    <row r="8519" spans="8:9" ht="12.5">
      <c r="H8519" s="958">
        <v>21404</v>
      </c>
      <c r="I8519" s="950" t="s">
        <v>1563</v>
      </c>
    </row>
    <row r="8520" spans="8:9" ht="12.5">
      <c r="H8520" s="958">
        <v>21405</v>
      </c>
      <c r="I8520" s="950" t="s">
        <v>1563</v>
      </c>
    </row>
    <row r="8521" spans="8:9" ht="12.5">
      <c r="H8521" s="958">
        <v>21409</v>
      </c>
      <c r="I8521" s="950" t="s">
        <v>1563</v>
      </c>
    </row>
    <row r="8522" spans="8:9" ht="12.5">
      <c r="H8522" s="958">
        <v>21411</v>
      </c>
      <c r="I8522" s="950" t="s">
        <v>1563</v>
      </c>
    </row>
    <row r="8523" spans="8:9" ht="12.5">
      <c r="H8523" s="958">
        <v>21412</v>
      </c>
      <c r="I8523" s="950" t="s">
        <v>1563</v>
      </c>
    </row>
    <row r="8524" spans="8:9" ht="12.5">
      <c r="H8524" s="958">
        <v>21501</v>
      </c>
      <c r="I8524" s="950" t="s">
        <v>1570</v>
      </c>
    </row>
    <row r="8525" spans="8:9" ht="12.5">
      <c r="H8525" s="958">
        <v>21502</v>
      </c>
      <c r="I8525" s="950" t="s">
        <v>1570</v>
      </c>
    </row>
    <row r="8526" spans="8:9" ht="12.5">
      <c r="H8526" s="958">
        <v>21503</v>
      </c>
      <c r="I8526" s="950" t="s">
        <v>1570</v>
      </c>
    </row>
    <row r="8527" spans="8:9" ht="12.5">
      <c r="H8527" s="958">
        <v>21504</v>
      </c>
      <c r="I8527" s="950" t="s">
        <v>1570</v>
      </c>
    </row>
    <row r="8528" spans="8:9" ht="12.5">
      <c r="H8528" s="958">
        <v>21505</v>
      </c>
      <c r="I8528" s="950" t="s">
        <v>1570</v>
      </c>
    </row>
    <row r="8529" spans="8:9" ht="12.5">
      <c r="H8529" s="958">
        <v>21520</v>
      </c>
      <c r="I8529" s="950" t="s">
        <v>1570</v>
      </c>
    </row>
    <row r="8530" spans="8:9" ht="12.5">
      <c r="H8530" s="958">
        <v>21521</v>
      </c>
      <c r="I8530" s="950" t="s">
        <v>1570</v>
      </c>
    </row>
    <row r="8531" spans="8:9" ht="12.5">
      <c r="H8531" s="958">
        <v>21522</v>
      </c>
      <c r="I8531" s="950" t="s">
        <v>1570</v>
      </c>
    </row>
    <row r="8532" spans="8:9" ht="12.5">
      <c r="H8532" s="958">
        <v>21523</v>
      </c>
      <c r="I8532" s="950" t="s">
        <v>1570</v>
      </c>
    </row>
    <row r="8533" spans="8:9" ht="12.5">
      <c r="H8533" s="958">
        <v>21524</v>
      </c>
      <c r="I8533" s="950" t="s">
        <v>1570</v>
      </c>
    </row>
    <row r="8534" spans="8:9" ht="12.5">
      <c r="H8534" s="958">
        <v>21528</v>
      </c>
      <c r="I8534" s="950" t="s">
        <v>1570</v>
      </c>
    </row>
    <row r="8535" spans="8:9" ht="12.5">
      <c r="H8535" s="958">
        <v>21529</v>
      </c>
      <c r="I8535" s="950" t="s">
        <v>1570</v>
      </c>
    </row>
    <row r="8536" spans="8:9" ht="12.5">
      <c r="H8536" s="958">
        <v>21530</v>
      </c>
      <c r="I8536" s="950" t="s">
        <v>1570</v>
      </c>
    </row>
    <row r="8537" spans="8:9" ht="12.5">
      <c r="H8537" s="958">
        <v>21531</v>
      </c>
      <c r="I8537" s="950" t="s">
        <v>1570</v>
      </c>
    </row>
    <row r="8538" spans="8:9" ht="12.5">
      <c r="H8538" s="958">
        <v>21532</v>
      </c>
      <c r="I8538" s="950" t="s">
        <v>1570</v>
      </c>
    </row>
    <row r="8539" spans="8:9" ht="12.5">
      <c r="H8539" s="958">
        <v>21536</v>
      </c>
      <c r="I8539" s="950" t="s">
        <v>1570</v>
      </c>
    </row>
    <row r="8540" spans="8:9" ht="12.5">
      <c r="H8540" s="958">
        <v>21538</v>
      </c>
      <c r="I8540" s="950" t="s">
        <v>1570</v>
      </c>
    </row>
    <row r="8541" spans="8:9" ht="12.5">
      <c r="H8541" s="958">
        <v>21539</v>
      </c>
      <c r="I8541" s="950" t="s">
        <v>1570</v>
      </c>
    </row>
    <row r="8542" spans="8:9" ht="12.5">
      <c r="H8542" s="958">
        <v>21540</v>
      </c>
      <c r="I8542" s="950" t="s">
        <v>1570</v>
      </c>
    </row>
    <row r="8543" spans="8:9" ht="12.5">
      <c r="H8543" s="958">
        <v>21541</v>
      </c>
      <c r="I8543" s="950" t="s">
        <v>1570</v>
      </c>
    </row>
    <row r="8544" spans="8:9" ht="12.5">
      <c r="H8544" s="958">
        <v>21542</v>
      </c>
      <c r="I8544" s="950" t="s">
        <v>1570</v>
      </c>
    </row>
    <row r="8545" spans="8:9" ht="12.5">
      <c r="H8545" s="958">
        <v>21543</v>
      </c>
      <c r="I8545" s="950" t="s">
        <v>1570</v>
      </c>
    </row>
    <row r="8546" spans="8:9" ht="12.5">
      <c r="H8546" s="958">
        <v>21545</v>
      </c>
      <c r="I8546" s="950" t="s">
        <v>1570</v>
      </c>
    </row>
    <row r="8547" spans="8:9" ht="12.5">
      <c r="H8547" s="958">
        <v>21550</v>
      </c>
      <c r="I8547" s="950" t="s">
        <v>1570</v>
      </c>
    </row>
    <row r="8548" spans="8:9" ht="12.5">
      <c r="H8548" s="958">
        <v>21555</v>
      </c>
      <c r="I8548" s="950" t="s">
        <v>1570</v>
      </c>
    </row>
    <row r="8549" spans="8:9" ht="12.5">
      <c r="H8549" s="958">
        <v>21556</v>
      </c>
      <c r="I8549" s="950" t="s">
        <v>1570</v>
      </c>
    </row>
    <row r="8550" spans="8:9" ht="12.5">
      <c r="H8550" s="958">
        <v>21557</v>
      </c>
      <c r="I8550" s="950" t="s">
        <v>1570</v>
      </c>
    </row>
    <row r="8551" spans="8:9" ht="12.5">
      <c r="H8551" s="958">
        <v>21560</v>
      </c>
      <c r="I8551" s="950" t="s">
        <v>1570</v>
      </c>
    </row>
    <row r="8552" spans="8:9" ht="12.5">
      <c r="H8552" s="958">
        <v>21561</v>
      </c>
      <c r="I8552" s="950" t="s">
        <v>1570</v>
      </c>
    </row>
    <row r="8553" spans="8:9" ht="12.5">
      <c r="H8553" s="958">
        <v>21562</v>
      </c>
      <c r="I8553" s="950" t="s">
        <v>1570</v>
      </c>
    </row>
    <row r="8554" spans="8:9" ht="12.5">
      <c r="H8554" s="958">
        <v>21601</v>
      </c>
      <c r="I8554" s="950" t="s">
        <v>1563</v>
      </c>
    </row>
    <row r="8555" spans="8:9" ht="12.5">
      <c r="H8555" s="958">
        <v>21607</v>
      </c>
      <c r="I8555" s="950" t="s">
        <v>1563</v>
      </c>
    </row>
    <row r="8556" spans="8:9" ht="12.5">
      <c r="H8556" s="958">
        <v>21609</v>
      </c>
      <c r="I8556" s="950" t="s">
        <v>1563</v>
      </c>
    </row>
    <row r="8557" spans="8:9" ht="12.5">
      <c r="H8557" s="958">
        <v>21610</v>
      </c>
      <c r="I8557" s="950" t="s">
        <v>1563</v>
      </c>
    </row>
    <row r="8558" spans="8:9" ht="12.5">
      <c r="H8558" s="958">
        <v>21612</v>
      </c>
      <c r="I8558" s="950" t="s">
        <v>1563</v>
      </c>
    </row>
    <row r="8559" spans="8:9" ht="12.5">
      <c r="H8559" s="958">
        <v>21613</v>
      </c>
      <c r="I8559" s="950" t="s">
        <v>1563</v>
      </c>
    </row>
    <row r="8560" spans="8:9" ht="12.5">
      <c r="H8560" s="958">
        <v>21617</v>
      </c>
      <c r="I8560" s="950" t="s">
        <v>1563</v>
      </c>
    </row>
    <row r="8561" spans="8:9" ht="12.5">
      <c r="H8561" s="958">
        <v>21619</v>
      </c>
      <c r="I8561" s="950" t="s">
        <v>1563</v>
      </c>
    </row>
    <row r="8562" spans="8:9" ht="12.5">
      <c r="H8562" s="958">
        <v>21620</v>
      </c>
      <c r="I8562" s="950" t="s">
        <v>1563</v>
      </c>
    </row>
    <row r="8563" spans="8:9" ht="12.5">
      <c r="H8563" s="958">
        <v>21622</v>
      </c>
      <c r="I8563" s="950" t="s">
        <v>1563</v>
      </c>
    </row>
    <row r="8564" spans="8:9" ht="12.5">
      <c r="H8564" s="958">
        <v>21623</v>
      </c>
      <c r="I8564" s="950" t="s">
        <v>1563</v>
      </c>
    </row>
    <row r="8565" spans="8:9" ht="12.5">
      <c r="H8565" s="958">
        <v>21624</v>
      </c>
      <c r="I8565" s="950" t="s">
        <v>1563</v>
      </c>
    </row>
    <row r="8566" spans="8:9" ht="12.5">
      <c r="H8566" s="958">
        <v>21625</v>
      </c>
      <c r="I8566" s="950" t="s">
        <v>1563</v>
      </c>
    </row>
    <row r="8567" spans="8:9" ht="12.5">
      <c r="H8567" s="958">
        <v>21626</v>
      </c>
      <c r="I8567" s="950" t="s">
        <v>1563</v>
      </c>
    </row>
    <row r="8568" spans="8:9" ht="12.5">
      <c r="H8568" s="958">
        <v>21627</v>
      </c>
      <c r="I8568" s="950" t="s">
        <v>1563</v>
      </c>
    </row>
    <row r="8569" spans="8:9" ht="12.5">
      <c r="H8569" s="958">
        <v>21628</v>
      </c>
      <c r="I8569" s="950" t="s">
        <v>1563</v>
      </c>
    </row>
    <row r="8570" spans="8:9" ht="12.5">
      <c r="H8570" s="958">
        <v>21629</v>
      </c>
      <c r="I8570" s="950" t="s">
        <v>1563</v>
      </c>
    </row>
    <row r="8571" spans="8:9" ht="12.5">
      <c r="H8571" s="958">
        <v>21631</v>
      </c>
      <c r="I8571" s="950" t="s">
        <v>1563</v>
      </c>
    </row>
    <row r="8572" spans="8:9" ht="12.5">
      <c r="H8572" s="958">
        <v>21632</v>
      </c>
      <c r="I8572" s="950" t="s">
        <v>1563</v>
      </c>
    </row>
    <row r="8573" spans="8:9" ht="12.5">
      <c r="H8573" s="958">
        <v>21634</v>
      </c>
      <c r="I8573" s="950" t="s">
        <v>1563</v>
      </c>
    </row>
    <row r="8574" spans="8:9" ht="12.5">
      <c r="H8574" s="958">
        <v>21635</v>
      </c>
      <c r="I8574" s="950" t="s">
        <v>1563</v>
      </c>
    </row>
    <row r="8575" spans="8:9" ht="12.5">
      <c r="H8575" s="958">
        <v>21636</v>
      </c>
      <c r="I8575" s="950" t="s">
        <v>1563</v>
      </c>
    </row>
    <row r="8576" spans="8:9" ht="12.5">
      <c r="H8576" s="958">
        <v>21638</v>
      </c>
      <c r="I8576" s="950" t="s">
        <v>1563</v>
      </c>
    </row>
    <row r="8577" spans="8:9" ht="12.5">
      <c r="H8577" s="958">
        <v>21639</v>
      </c>
      <c r="I8577" s="950" t="s">
        <v>1563</v>
      </c>
    </row>
    <row r="8578" spans="8:9" ht="12.5">
      <c r="H8578" s="958">
        <v>21640</v>
      </c>
      <c r="I8578" s="950" t="s">
        <v>1563</v>
      </c>
    </row>
    <row r="8579" spans="8:9" ht="12.5">
      <c r="H8579" s="958">
        <v>21641</v>
      </c>
      <c r="I8579" s="950" t="s">
        <v>1563</v>
      </c>
    </row>
    <row r="8580" spans="8:9" ht="12.5">
      <c r="H8580" s="958">
        <v>21643</v>
      </c>
      <c r="I8580" s="950" t="s">
        <v>1563</v>
      </c>
    </row>
    <row r="8581" spans="8:9" ht="12.5">
      <c r="H8581" s="958">
        <v>21644</v>
      </c>
      <c r="I8581" s="950" t="s">
        <v>1563</v>
      </c>
    </row>
    <row r="8582" spans="8:9" ht="12.5">
      <c r="H8582" s="958">
        <v>21645</v>
      </c>
      <c r="I8582" s="950" t="s">
        <v>1563</v>
      </c>
    </row>
    <row r="8583" spans="8:9" ht="12.5">
      <c r="H8583" s="958">
        <v>21647</v>
      </c>
      <c r="I8583" s="950" t="s">
        <v>1563</v>
      </c>
    </row>
    <row r="8584" spans="8:9" ht="12.5">
      <c r="H8584" s="958">
        <v>21648</v>
      </c>
      <c r="I8584" s="950" t="s">
        <v>1563</v>
      </c>
    </row>
    <row r="8585" spans="8:9" ht="12.5">
      <c r="H8585" s="958">
        <v>21649</v>
      </c>
      <c r="I8585" s="950" t="s">
        <v>1563</v>
      </c>
    </row>
    <row r="8586" spans="8:9" ht="12.5">
      <c r="H8586" s="958">
        <v>21650</v>
      </c>
      <c r="I8586" s="950" t="s">
        <v>1563</v>
      </c>
    </row>
    <row r="8587" spans="8:9" ht="12.5">
      <c r="H8587" s="958">
        <v>21651</v>
      </c>
      <c r="I8587" s="950" t="s">
        <v>1563</v>
      </c>
    </row>
    <row r="8588" spans="8:9" ht="12.5">
      <c r="H8588" s="958">
        <v>21652</v>
      </c>
      <c r="I8588" s="950" t="s">
        <v>1563</v>
      </c>
    </row>
    <row r="8589" spans="8:9" ht="12.5">
      <c r="H8589" s="958">
        <v>21653</v>
      </c>
      <c r="I8589" s="950" t="s">
        <v>1563</v>
      </c>
    </row>
    <row r="8590" spans="8:9" ht="12.5">
      <c r="H8590" s="958">
        <v>21654</v>
      </c>
      <c r="I8590" s="950" t="s">
        <v>1563</v>
      </c>
    </row>
    <row r="8591" spans="8:9" ht="12.5">
      <c r="H8591" s="958">
        <v>21655</v>
      </c>
      <c r="I8591" s="950" t="s">
        <v>1563</v>
      </c>
    </row>
    <row r="8592" spans="8:9" ht="12.5">
      <c r="H8592" s="958">
        <v>21656</v>
      </c>
      <c r="I8592" s="950" t="s">
        <v>1563</v>
      </c>
    </row>
    <row r="8593" spans="8:9" ht="12.5">
      <c r="H8593" s="958">
        <v>21657</v>
      </c>
      <c r="I8593" s="950" t="s">
        <v>1563</v>
      </c>
    </row>
    <row r="8594" spans="8:9" ht="12.5">
      <c r="H8594" s="958">
        <v>21658</v>
      </c>
      <c r="I8594" s="950" t="s">
        <v>1563</v>
      </c>
    </row>
    <row r="8595" spans="8:9" ht="12.5">
      <c r="H8595" s="958">
        <v>21659</v>
      </c>
      <c r="I8595" s="950" t="s">
        <v>1563</v>
      </c>
    </row>
    <row r="8596" spans="8:9" ht="12.5">
      <c r="H8596" s="958">
        <v>21660</v>
      </c>
      <c r="I8596" s="950" t="s">
        <v>1563</v>
      </c>
    </row>
    <row r="8597" spans="8:9" ht="12.5">
      <c r="H8597" s="958">
        <v>21661</v>
      </c>
      <c r="I8597" s="950" t="s">
        <v>1563</v>
      </c>
    </row>
    <row r="8598" spans="8:9" ht="12.5">
      <c r="H8598" s="958">
        <v>21662</v>
      </c>
      <c r="I8598" s="950" t="s">
        <v>1563</v>
      </c>
    </row>
    <row r="8599" spans="8:9" ht="12.5">
      <c r="H8599" s="958">
        <v>21663</v>
      </c>
      <c r="I8599" s="950" t="s">
        <v>1563</v>
      </c>
    </row>
    <row r="8600" spans="8:9" ht="12.5">
      <c r="H8600" s="958">
        <v>21664</v>
      </c>
      <c r="I8600" s="950" t="s">
        <v>1563</v>
      </c>
    </row>
    <row r="8601" spans="8:9" ht="12.5">
      <c r="H8601" s="958">
        <v>21665</v>
      </c>
      <c r="I8601" s="950" t="s">
        <v>1563</v>
      </c>
    </row>
    <row r="8602" spans="8:9" ht="12.5">
      <c r="H8602" s="958">
        <v>21666</v>
      </c>
      <c r="I8602" s="950" t="s">
        <v>1563</v>
      </c>
    </row>
    <row r="8603" spans="8:9" ht="12.5">
      <c r="H8603" s="958">
        <v>21667</v>
      </c>
      <c r="I8603" s="950" t="s">
        <v>1563</v>
      </c>
    </row>
    <row r="8604" spans="8:9" ht="12.5">
      <c r="H8604" s="958">
        <v>21668</v>
      </c>
      <c r="I8604" s="950" t="s">
        <v>1563</v>
      </c>
    </row>
    <row r="8605" spans="8:9" ht="12.5">
      <c r="H8605" s="958">
        <v>21669</v>
      </c>
      <c r="I8605" s="950" t="s">
        <v>1563</v>
      </c>
    </row>
    <row r="8606" spans="8:9" ht="12.5">
      <c r="H8606" s="958">
        <v>21670</v>
      </c>
      <c r="I8606" s="950" t="s">
        <v>1563</v>
      </c>
    </row>
    <row r="8607" spans="8:9" ht="12.5">
      <c r="H8607" s="958">
        <v>21671</v>
      </c>
      <c r="I8607" s="950" t="s">
        <v>1563</v>
      </c>
    </row>
    <row r="8608" spans="8:9" ht="12.5">
      <c r="H8608" s="958">
        <v>21672</v>
      </c>
      <c r="I8608" s="950" t="s">
        <v>1563</v>
      </c>
    </row>
    <row r="8609" spans="8:9" ht="12.5">
      <c r="H8609" s="958">
        <v>21673</v>
      </c>
      <c r="I8609" s="950" t="s">
        <v>1563</v>
      </c>
    </row>
    <row r="8610" spans="8:9" ht="12.5">
      <c r="H8610" s="958">
        <v>21675</v>
      </c>
      <c r="I8610" s="950" t="s">
        <v>1563</v>
      </c>
    </row>
    <row r="8611" spans="8:9" ht="12.5">
      <c r="H8611" s="958">
        <v>21676</v>
      </c>
      <c r="I8611" s="950" t="s">
        <v>1563</v>
      </c>
    </row>
    <row r="8612" spans="8:9" ht="12.5">
      <c r="H8612" s="958">
        <v>21677</v>
      </c>
      <c r="I8612" s="950" t="s">
        <v>1563</v>
      </c>
    </row>
    <row r="8613" spans="8:9" ht="12.5">
      <c r="H8613" s="958">
        <v>21678</v>
      </c>
      <c r="I8613" s="950" t="s">
        <v>1563</v>
      </c>
    </row>
    <row r="8614" spans="8:9" ht="12.5">
      <c r="H8614" s="958">
        <v>21679</v>
      </c>
      <c r="I8614" s="950" t="s">
        <v>1563</v>
      </c>
    </row>
    <row r="8615" spans="8:9" ht="12.5">
      <c r="H8615" s="958">
        <v>21690</v>
      </c>
      <c r="I8615" s="950" t="s">
        <v>1563</v>
      </c>
    </row>
    <row r="8616" spans="8:9" ht="12.5">
      <c r="H8616" s="958">
        <v>21701</v>
      </c>
      <c r="I8616" s="950" t="s">
        <v>1570</v>
      </c>
    </row>
    <row r="8617" spans="8:9" ht="12.5">
      <c r="H8617" s="958">
        <v>21702</v>
      </c>
      <c r="I8617" s="950" t="s">
        <v>1570</v>
      </c>
    </row>
    <row r="8618" spans="8:9" ht="12.5">
      <c r="H8618" s="958">
        <v>21703</v>
      </c>
      <c r="I8618" s="950" t="s">
        <v>1570</v>
      </c>
    </row>
    <row r="8619" spans="8:9" ht="12.5">
      <c r="H8619" s="958">
        <v>21704</v>
      </c>
      <c r="I8619" s="950" t="s">
        <v>1570</v>
      </c>
    </row>
    <row r="8620" spans="8:9" ht="12.5">
      <c r="H8620" s="958">
        <v>21705</v>
      </c>
      <c r="I8620" s="950" t="s">
        <v>1570</v>
      </c>
    </row>
    <row r="8621" spans="8:9" ht="12.5">
      <c r="H8621" s="958">
        <v>21709</v>
      </c>
      <c r="I8621" s="950" t="s">
        <v>1570</v>
      </c>
    </row>
    <row r="8622" spans="8:9" ht="12.5">
      <c r="H8622" s="958">
        <v>21710</v>
      </c>
      <c r="I8622" s="950" t="s">
        <v>1570</v>
      </c>
    </row>
    <row r="8623" spans="8:9" ht="12.5">
      <c r="H8623" s="958">
        <v>21711</v>
      </c>
      <c r="I8623" s="950" t="s">
        <v>1570</v>
      </c>
    </row>
    <row r="8624" spans="8:9" ht="12.5">
      <c r="H8624" s="958">
        <v>21713</v>
      </c>
      <c r="I8624" s="950" t="s">
        <v>1570</v>
      </c>
    </row>
    <row r="8625" spans="8:9" ht="12.5">
      <c r="H8625" s="958">
        <v>21714</v>
      </c>
      <c r="I8625" s="950" t="s">
        <v>1570</v>
      </c>
    </row>
    <row r="8626" spans="8:9" ht="12.5">
      <c r="H8626" s="958">
        <v>21715</v>
      </c>
      <c r="I8626" s="950" t="s">
        <v>1570</v>
      </c>
    </row>
    <row r="8627" spans="8:9" ht="12.5">
      <c r="H8627" s="958">
        <v>21716</v>
      </c>
      <c r="I8627" s="950" t="s">
        <v>1570</v>
      </c>
    </row>
    <row r="8628" spans="8:9" ht="12.5">
      <c r="H8628" s="958">
        <v>21717</v>
      </c>
      <c r="I8628" s="950" t="s">
        <v>1570</v>
      </c>
    </row>
    <row r="8629" spans="8:9" ht="12.5">
      <c r="H8629" s="958">
        <v>21718</v>
      </c>
      <c r="I8629" s="950" t="s">
        <v>1570</v>
      </c>
    </row>
    <row r="8630" spans="8:9" ht="12.5">
      <c r="H8630" s="958">
        <v>21719</v>
      </c>
      <c r="I8630" s="950" t="s">
        <v>1570</v>
      </c>
    </row>
    <row r="8631" spans="8:9" ht="12.5">
      <c r="H8631" s="958">
        <v>21720</v>
      </c>
      <c r="I8631" s="950" t="s">
        <v>1570</v>
      </c>
    </row>
    <row r="8632" spans="8:9" ht="12.5">
      <c r="H8632" s="958">
        <v>21721</v>
      </c>
      <c r="I8632" s="950" t="s">
        <v>1570</v>
      </c>
    </row>
    <row r="8633" spans="8:9" ht="12.5">
      <c r="H8633" s="958">
        <v>21722</v>
      </c>
      <c r="I8633" s="950" t="s">
        <v>1570</v>
      </c>
    </row>
    <row r="8634" spans="8:9" ht="12.5">
      <c r="H8634" s="958">
        <v>21723</v>
      </c>
      <c r="I8634" s="950" t="s">
        <v>1563</v>
      </c>
    </row>
    <row r="8635" spans="8:9" ht="12.5">
      <c r="H8635" s="958">
        <v>21727</v>
      </c>
      <c r="I8635" s="950" t="s">
        <v>1570</v>
      </c>
    </row>
    <row r="8636" spans="8:9" ht="12.5">
      <c r="H8636" s="958">
        <v>21733</v>
      </c>
      <c r="I8636" s="950" t="s">
        <v>1570</v>
      </c>
    </row>
    <row r="8637" spans="8:9" ht="12.5">
      <c r="H8637" s="958">
        <v>21734</v>
      </c>
      <c r="I8637" s="950" t="s">
        <v>1563</v>
      </c>
    </row>
    <row r="8638" spans="8:9" ht="12.5">
      <c r="H8638" s="958">
        <v>21737</v>
      </c>
      <c r="I8638" s="950" t="s">
        <v>1563</v>
      </c>
    </row>
    <row r="8639" spans="8:9" ht="12.5">
      <c r="H8639" s="958">
        <v>21738</v>
      </c>
      <c r="I8639" s="950" t="s">
        <v>1563</v>
      </c>
    </row>
    <row r="8640" spans="8:9" ht="12.5">
      <c r="H8640" s="958">
        <v>21740</v>
      </c>
      <c r="I8640" s="950" t="s">
        <v>1570</v>
      </c>
    </row>
    <row r="8641" spans="8:9" ht="12.5">
      <c r="H8641" s="958">
        <v>21741</v>
      </c>
      <c r="I8641" s="950" t="s">
        <v>1563</v>
      </c>
    </row>
    <row r="8642" spans="8:9" ht="12.5">
      <c r="H8642" s="958">
        <v>21742</v>
      </c>
      <c r="I8642" s="950" t="s">
        <v>1570</v>
      </c>
    </row>
    <row r="8643" spans="8:9" ht="12.5">
      <c r="H8643" s="958">
        <v>21746</v>
      </c>
      <c r="I8643" s="950" t="s">
        <v>1570</v>
      </c>
    </row>
    <row r="8644" spans="8:9" ht="12.5">
      <c r="H8644" s="958">
        <v>21747</v>
      </c>
      <c r="I8644" s="950" t="s">
        <v>1570</v>
      </c>
    </row>
    <row r="8645" spans="8:9" ht="12.5">
      <c r="H8645" s="958">
        <v>21748</v>
      </c>
      <c r="I8645" s="950" t="s">
        <v>1570</v>
      </c>
    </row>
    <row r="8646" spans="8:9" ht="12.5">
      <c r="H8646" s="958">
        <v>21749</v>
      </c>
      <c r="I8646" s="950" t="s">
        <v>1563</v>
      </c>
    </row>
    <row r="8647" spans="8:9" ht="12.5">
      <c r="H8647" s="958">
        <v>21750</v>
      </c>
      <c r="I8647" s="950" t="s">
        <v>1570</v>
      </c>
    </row>
    <row r="8648" spans="8:9" ht="12.5">
      <c r="H8648" s="958">
        <v>21754</v>
      </c>
      <c r="I8648" s="950" t="s">
        <v>1570</v>
      </c>
    </row>
    <row r="8649" spans="8:9" ht="12.5">
      <c r="H8649" s="958">
        <v>21755</v>
      </c>
      <c r="I8649" s="950" t="s">
        <v>1570</v>
      </c>
    </row>
    <row r="8650" spans="8:9" ht="12.5">
      <c r="H8650" s="958">
        <v>21756</v>
      </c>
      <c r="I8650" s="950" t="s">
        <v>1570</v>
      </c>
    </row>
    <row r="8651" spans="8:9" ht="12.5">
      <c r="H8651" s="958">
        <v>21757</v>
      </c>
      <c r="I8651" s="950" t="s">
        <v>1570</v>
      </c>
    </row>
    <row r="8652" spans="8:9" ht="12.5">
      <c r="H8652" s="958">
        <v>21758</v>
      </c>
      <c r="I8652" s="950" t="s">
        <v>1570</v>
      </c>
    </row>
    <row r="8653" spans="8:9" ht="12.5">
      <c r="H8653" s="958">
        <v>21759</v>
      </c>
      <c r="I8653" s="950" t="s">
        <v>1570</v>
      </c>
    </row>
    <row r="8654" spans="8:9" ht="12.5">
      <c r="H8654" s="958">
        <v>21762</v>
      </c>
      <c r="I8654" s="950" t="s">
        <v>1570</v>
      </c>
    </row>
    <row r="8655" spans="8:9" ht="12.5">
      <c r="H8655" s="958">
        <v>21765</v>
      </c>
      <c r="I8655" s="950" t="s">
        <v>1570</v>
      </c>
    </row>
    <row r="8656" spans="8:9" ht="12.5">
      <c r="H8656" s="958">
        <v>21766</v>
      </c>
      <c r="I8656" s="950" t="s">
        <v>1570</v>
      </c>
    </row>
    <row r="8657" spans="8:9" ht="12.5">
      <c r="H8657" s="958">
        <v>21767</v>
      </c>
      <c r="I8657" s="950" t="s">
        <v>1570</v>
      </c>
    </row>
    <row r="8658" spans="8:9" ht="12.5">
      <c r="H8658" s="958">
        <v>21769</v>
      </c>
      <c r="I8658" s="950" t="s">
        <v>1570</v>
      </c>
    </row>
    <row r="8659" spans="8:9" ht="12.5">
      <c r="H8659" s="958">
        <v>21770</v>
      </c>
      <c r="I8659" s="950" t="s">
        <v>1570</v>
      </c>
    </row>
    <row r="8660" spans="8:9" ht="12.5">
      <c r="H8660" s="958">
        <v>21771</v>
      </c>
      <c r="I8660" s="950" t="s">
        <v>1563</v>
      </c>
    </row>
    <row r="8661" spans="8:9" ht="12.5">
      <c r="H8661" s="958">
        <v>21773</v>
      </c>
      <c r="I8661" s="950" t="s">
        <v>1570</v>
      </c>
    </row>
    <row r="8662" spans="8:9" ht="12.5">
      <c r="H8662" s="958">
        <v>21774</v>
      </c>
      <c r="I8662" s="950" t="s">
        <v>1570</v>
      </c>
    </row>
    <row r="8663" spans="8:9" ht="12.5">
      <c r="H8663" s="958">
        <v>21775</v>
      </c>
      <c r="I8663" s="950" t="s">
        <v>1570</v>
      </c>
    </row>
    <row r="8664" spans="8:9" ht="12.5">
      <c r="H8664" s="958">
        <v>21776</v>
      </c>
      <c r="I8664" s="950" t="s">
        <v>1563</v>
      </c>
    </row>
    <row r="8665" spans="8:9" ht="12.5">
      <c r="H8665" s="958">
        <v>21777</v>
      </c>
      <c r="I8665" s="950" t="s">
        <v>1570</v>
      </c>
    </row>
    <row r="8666" spans="8:9" ht="12.5">
      <c r="H8666" s="958">
        <v>21778</v>
      </c>
      <c r="I8666" s="950" t="s">
        <v>1570</v>
      </c>
    </row>
    <row r="8667" spans="8:9" ht="12.5">
      <c r="H8667" s="958">
        <v>21779</v>
      </c>
      <c r="I8667" s="950" t="s">
        <v>1570</v>
      </c>
    </row>
    <row r="8668" spans="8:9" ht="12.5">
      <c r="H8668" s="958">
        <v>21780</v>
      </c>
      <c r="I8668" s="950" t="s">
        <v>1570</v>
      </c>
    </row>
    <row r="8669" spans="8:9" ht="12.5">
      <c r="H8669" s="958">
        <v>21781</v>
      </c>
      <c r="I8669" s="950" t="s">
        <v>1570</v>
      </c>
    </row>
    <row r="8670" spans="8:9" ht="12.5">
      <c r="H8670" s="958">
        <v>21782</v>
      </c>
      <c r="I8670" s="950" t="s">
        <v>1570</v>
      </c>
    </row>
    <row r="8671" spans="8:9" ht="12.5">
      <c r="H8671" s="958">
        <v>21783</v>
      </c>
      <c r="I8671" s="950" t="s">
        <v>1570</v>
      </c>
    </row>
    <row r="8672" spans="8:9" ht="12.5">
      <c r="H8672" s="958">
        <v>21784</v>
      </c>
      <c r="I8672" s="950" t="s">
        <v>1563</v>
      </c>
    </row>
    <row r="8673" spans="8:9" ht="12.5">
      <c r="H8673" s="958">
        <v>21787</v>
      </c>
      <c r="I8673" s="950" t="s">
        <v>1563</v>
      </c>
    </row>
    <row r="8674" spans="8:9" ht="12.5">
      <c r="H8674" s="958">
        <v>21788</v>
      </c>
      <c r="I8674" s="950" t="s">
        <v>1570</v>
      </c>
    </row>
    <row r="8675" spans="8:9" ht="12.5">
      <c r="H8675" s="958">
        <v>21790</v>
      </c>
      <c r="I8675" s="950" t="s">
        <v>1570</v>
      </c>
    </row>
    <row r="8676" spans="8:9" ht="12.5">
      <c r="H8676" s="958">
        <v>21791</v>
      </c>
      <c r="I8676" s="950" t="s">
        <v>1563</v>
      </c>
    </row>
    <row r="8677" spans="8:9" ht="12.5">
      <c r="H8677" s="958">
        <v>21792</v>
      </c>
      <c r="I8677" s="950" t="s">
        <v>1570</v>
      </c>
    </row>
    <row r="8678" spans="8:9" ht="12.5">
      <c r="H8678" s="958">
        <v>21793</v>
      </c>
      <c r="I8678" s="950" t="s">
        <v>1570</v>
      </c>
    </row>
    <row r="8679" spans="8:9" ht="12.5">
      <c r="H8679" s="958">
        <v>21794</v>
      </c>
      <c r="I8679" s="950" t="s">
        <v>1563</v>
      </c>
    </row>
    <row r="8680" spans="8:9" ht="12.5">
      <c r="H8680" s="958">
        <v>21795</v>
      </c>
      <c r="I8680" s="950" t="s">
        <v>1570</v>
      </c>
    </row>
    <row r="8681" spans="8:9" ht="12.5">
      <c r="H8681" s="958">
        <v>21797</v>
      </c>
      <c r="I8681" s="950" t="s">
        <v>1563</v>
      </c>
    </row>
    <row r="8682" spans="8:9" ht="12.5">
      <c r="H8682" s="958">
        <v>21798</v>
      </c>
      <c r="I8682" s="950" t="s">
        <v>1570</v>
      </c>
    </row>
    <row r="8683" spans="8:9" ht="12.5">
      <c r="H8683" s="958">
        <v>21801</v>
      </c>
      <c r="I8683" s="950" t="s">
        <v>1563</v>
      </c>
    </row>
    <row r="8684" spans="8:9" ht="12.5">
      <c r="H8684" s="958">
        <v>21802</v>
      </c>
      <c r="I8684" s="950" t="s">
        <v>1563</v>
      </c>
    </row>
    <row r="8685" spans="8:9" ht="12.5">
      <c r="H8685" s="958">
        <v>21803</v>
      </c>
      <c r="I8685" s="950" t="s">
        <v>1563</v>
      </c>
    </row>
    <row r="8686" spans="8:9" ht="12.5">
      <c r="H8686" s="958">
        <v>21804</v>
      </c>
      <c r="I8686" s="950" t="s">
        <v>1563</v>
      </c>
    </row>
    <row r="8687" spans="8:9" ht="12.5">
      <c r="H8687" s="958">
        <v>21810</v>
      </c>
      <c r="I8687" s="950" t="s">
        <v>1563</v>
      </c>
    </row>
    <row r="8688" spans="8:9" ht="12.5">
      <c r="H8688" s="958">
        <v>21811</v>
      </c>
      <c r="I8688" s="950" t="s">
        <v>1563</v>
      </c>
    </row>
    <row r="8689" spans="8:9" ht="12.5">
      <c r="H8689" s="958">
        <v>21813</v>
      </c>
      <c r="I8689" s="950" t="s">
        <v>1563</v>
      </c>
    </row>
    <row r="8690" spans="8:9" ht="12.5">
      <c r="H8690" s="958">
        <v>21814</v>
      </c>
      <c r="I8690" s="950" t="s">
        <v>1563</v>
      </c>
    </row>
    <row r="8691" spans="8:9" ht="12.5">
      <c r="H8691" s="958">
        <v>21817</v>
      </c>
      <c r="I8691" s="950" t="s">
        <v>1563</v>
      </c>
    </row>
    <row r="8692" spans="8:9" ht="12.5">
      <c r="H8692" s="958">
        <v>21821</v>
      </c>
      <c r="I8692" s="950" t="s">
        <v>1563</v>
      </c>
    </row>
    <row r="8693" spans="8:9" ht="12.5">
      <c r="H8693" s="958">
        <v>21822</v>
      </c>
      <c r="I8693" s="950" t="s">
        <v>1563</v>
      </c>
    </row>
    <row r="8694" spans="8:9" ht="12.5">
      <c r="H8694" s="958">
        <v>21824</v>
      </c>
      <c r="I8694" s="950" t="s">
        <v>1563</v>
      </c>
    </row>
    <row r="8695" spans="8:9" ht="12.5">
      <c r="H8695" s="958">
        <v>21826</v>
      </c>
      <c r="I8695" s="950" t="s">
        <v>1563</v>
      </c>
    </row>
    <row r="8696" spans="8:9" ht="12.5">
      <c r="H8696" s="958">
        <v>21829</v>
      </c>
      <c r="I8696" s="950" t="s">
        <v>1563</v>
      </c>
    </row>
    <row r="8697" spans="8:9" ht="12.5">
      <c r="H8697" s="958">
        <v>21830</v>
      </c>
      <c r="I8697" s="950" t="s">
        <v>1563</v>
      </c>
    </row>
    <row r="8698" spans="8:9" ht="12.5">
      <c r="H8698" s="958">
        <v>21835</v>
      </c>
      <c r="I8698" s="950" t="s">
        <v>1563</v>
      </c>
    </row>
    <row r="8699" spans="8:9" ht="12.5">
      <c r="H8699" s="958">
        <v>21836</v>
      </c>
      <c r="I8699" s="950" t="s">
        <v>1563</v>
      </c>
    </row>
    <row r="8700" spans="8:9" ht="12.5">
      <c r="H8700" s="958">
        <v>21837</v>
      </c>
      <c r="I8700" s="950" t="s">
        <v>1563</v>
      </c>
    </row>
    <row r="8701" spans="8:9" ht="12.5">
      <c r="H8701" s="958">
        <v>21838</v>
      </c>
      <c r="I8701" s="950" t="s">
        <v>1563</v>
      </c>
    </row>
    <row r="8702" spans="8:9" ht="12.5">
      <c r="H8702" s="958">
        <v>21840</v>
      </c>
      <c r="I8702" s="950" t="s">
        <v>1563</v>
      </c>
    </row>
    <row r="8703" spans="8:9" ht="12.5">
      <c r="H8703" s="958">
        <v>21841</v>
      </c>
      <c r="I8703" s="950" t="s">
        <v>1563</v>
      </c>
    </row>
    <row r="8704" spans="8:9" ht="12.5">
      <c r="H8704" s="958">
        <v>21842</v>
      </c>
      <c r="I8704" s="950" t="s">
        <v>1563</v>
      </c>
    </row>
    <row r="8705" spans="8:9" ht="12.5">
      <c r="H8705" s="958">
        <v>21843</v>
      </c>
      <c r="I8705" s="950" t="s">
        <v>1563</v>
      </c>
    </row>
    <row r="8706" spans="8:9" ht="12.5">
      <c r="H8706" s="958">
        <v>21849</v>
      </c>
      <c r="I8706" s="950" t="s">
        <v>1563</v>
      </c>
    </row>
    <row r="8707" spans="8:9" ht="12.5">
      <c r="H8707" s="958">
        <v>21850</v>
      </c>
      <c r="I8707" s="950" t="s">
        <v>1563</v>
      </c>
    </row>
    <row r="8708" spans="8:9" ht="12.5">
      <c r="H8708" s="958">
        <v>21851</v>
      </c>
      <c r="I8708" s="950" t="s">
        <v>1563</v>
      </c>
    </row>
    <row r="8709" spans="8:9" ht="12.5">
      <c r="H8709" s="958">
        <v>21852</v>
      </c>
      <c r="I8709" s="950" t="s">
        <v>1563</v>
      </c>
    </row>
    <row r="8710" spans="8:9" ht="12.5">
      <c r="H8710" s="958">
        <v>21853</v>
      </c>
      <c r="I8710" s="950" t="s">
        <v>1563</v>
      </c>
    </row>
    <row r="8711" spans="8:9" ht="12.5">
      <c r="H8711" s="958">
        <v>21856</v>
      </c>
      <c r="I8711" s="950" t="s">
        <v>1563</v>
      </c>
    </row>
    <row r="8712" spans="8:9" ht="12.5">
      <c r="H8712" s="958">
        <v>21857</v>
      </c>
      <c r="I8712" s="950" t="s">
        <v>1563</v>
      </c>
    </row>
    <row r="8713" spans="8:9" ht="12.5">
      <c r="H8713" s="958">
        <v>21861</v>
      </c>
      <c r="I8713" s="950" t="s">
        <v>1563</v>
      </c>
    </row>
    <row r="8714" spans="8:9" ht="12.5">
      <c r="H8714" s="958">
        <v>21862</v>
      </c>
      <c r="I8714" s="950" t="s">
        <v>1563</v>
      </c>
    </row>
    <row r="8715" spans="8:9" ht="12.5">
      <c r="H8715" s="958">
        <v>21863</v>
      </c>
      <c r="I8715" s="950" t="s">
        <v>1563</v>
      </c>
    </row>
    <row r="8716" spans="8:9" ht="12.5">
      <c r="H8716" s="958">
        <v>21864</v>
      </c>
      <c r="I8716" s="950" t="s">
        <v>1563</v>
      </c>
    </row>
    <row r="8717" spans="8:9" ht="12.5">
      <c r="H8717" s="958">
        <v>21865</v>
      </c>
      <c r="I8717" s="950" t="s">
        <v>1563</v>
      </c>
    </row>
    <row r="8718" spans="8:9" ht="12.5">
      <c r="H8718" s="958">
        <v>21866</v>
      </c>
      <c r="I8718" s="950" t="s">
        <v>1563</v>
      </c>
    </row>
    <row r="8719" spans="8:9" ht="12.5">
      <c r="H8719" s="958">
        <v>21867</v>
      </c>
      <c r="I8719" s="950" t="s">
        <v>1563</v>
      </c>
    </row>
    <row r="8720" spans="8:9" ht="12.5">
      <c r="H8720" s="958">
        <v>21869</v>
      </c>
      <c r="I8720" s="950" t="s">
        <v>1563</v>
      </c>
    </row>
    <row r="8721" spans="8:9" ht="12.5">
      <c r="H8721" s="958">
        <v>21871</v>
      </c>
      <c r="I8721" s="950" t="s">
        <v>1563</v>
      </c>
    </row>
    <row r="8722" spans="8:9" ht="12.5">
      <c r="H8722" s="958">
        <v>21872</v>
      </c>
      <c r="I8722" s="950" t="s">
        <v>1563</v>
      </c>
    </row>
    <row r="8723" spans="8:9" ht="12.5">
      <c r="H8723" s="958">
        <v>21874</v>
      </c>
      <c r="I8723" s="950" t="s">
        <v>1563</v>
      </c>
    </row>
    <row r="8724" spans="8:9" ht="12.5">
      <c r="H8724" s="958">
        <v>21875</v>
      </c>
      <c r="I8724" s="950" t="s">
        <v>1563</v>
      </c>
    </row>
    <row r="8725" spans="8:9" ht="12.5">
      <c r="H8725" s="958">
        <v>21890</v>
      </c>
      <c r="I8725" s="950" t="s">
        <v>1563</v>
      </c>
    </row>
    <row r="8726" spans="8:9" ht="12.5">
      <c r="H8726" s="958">
        <v>21901</v>
      </c>
      <c r="I8726" s="950" t="s">
        <v>1563</v>
      </c>
    </row>
    <row r="8727" spans="8:9" ht="12.5">
      <c r="H8727" s="958">
        <v>21902</v>
      </c>
      <c r="I8727" s="950" t="s">
        <v>1563</v>
      </c>
    </row>
    <row r="8728" spans="8:9" ht="12.5">
      <c r="H8728" s="958">
        <v>21903</v>
      </c>
      <c r="I8728" s="950" t="s">
        <v>1563</v>
      </c>
    </row>
    <row r="8729" spans="8:9" ht="12.5">
      <c r="H8729" s="958">
        <v>21904</v>
      </c>
      <c r="I8729" s="950" t="s">
        <v>1563</v>
      </c>
    </row>
    <row r="8730" spans="8:9" ht="12.5">
      <c r="H8730" s="958">
        <v>21911</v>
      </c>
      <c r="I8730" s="950" t="s">
        <v>1563</v>
      </c>
    </row>
    <row r="8731" spans="8:9" ht="12.5">
      <c r="H8731" s="958">
        <v>21912</v>
      </c>
      <c r="I8731" s="950" t="s">
        <v>1563</v>
      </c>
    </row>
    <row r="8732" spans="8:9" ht="12.5">
      <c r="H8732" s="958">
        <v>21913</v>
      </c>
      <c r="I8732" s="950" t="s">
        <v>1563</v>
      </c>
    </row>
    <row r="8733" spans="8:9" ht="12.5">
      <c r="H8733" s="958">
        <v>21914</v>
      </c>
      <c r="I8733" s="950" t="s">
        <v>1563</v>
      </c>
    </row>
    <row r="8734" spans="8:9" ht="12.5">
      <c r="H8734" s="958">
        <v>21915</v>
      </c>
      <c r="I8734" s="950" t="s">
        <v>1563</v>
      </c>
    </row>
    <row r="8735" spans="8:9" ht="12.5">
      <c r="H8735" s="958">
        <v>21916</v>
      </c>
      <c r="I8735" s="950" t="s">
        <v>1563</v>
      </c>
    </row>
    <row r="8736" spans="8:9" ht="12.5">
      <c r="H8736" s="958">
        <v>21917</v>
      </c>
      <c r="I8736" s="950" t="s">
        <v>1563</v>
      </c>
    </row>
    <row r="8737" spans="8:9" ht="12.5">
      <c r="H8737" s="958">
        <v>21918</v>
      </c>
      <c r="I8737" s="950" t="s">
        <v>1563</v>
      </c>
    </row>
    <row r="8738" spans="8:9" ht="12.5">
      <c r="H8738" s="958">
        <v>21919</v>
      </c>
      <c r="I8738" s="950" t="s">
        <v>1563</v>
      </c>
    </row>
    <row r="8739" spans="8:9" ht="12.5">
      <c r="H8739" s="958">
        <v>21920</v>
      </c>
      <c r="I8739" s="950" t="s">
        <v>1563</v>
      </c>
    </row>
    <row r="8740" spans="8:9" ht="12.5">
      <c r="H8740" s="958">
        <v>21921</v>
      </c>
      <c r="I8740" s="950" t="s">
        <v>1563</v>
      </c>
    </row>
    <row r="8741" spans="8:9" ht="12.5">
      <c r="H8741" s="958">
        <v>21922</v>
      </c>
      <c r="I8741" s="950" t="s">
        <v>1563</v>
      </c>
    </row>
    <row r="8742" spans="8:9" ht="12.5">
      <c r="H8742" s="958">
        <v>21930</v>
      </c>
      <c r="I8742" s="950" t="s">
        <v>1563</v>
      </c>
    </row>
    <row r="8743" spans="8:9" ht="12.5">
      <c r="H8743" s="958">
        <v>22003</v>
      </c>
      <c r="I8743" s="950" t="s">
        <v>1560</v>
      </c>
    </row>
    <row r="8744" spans="8:9" ht="12.5">
      <c r="H8744" s="958">
        <v>22009</v>
      </c>
      <c r="I8744" s="950" t="s">
        <v>1560</v>
      </c>
    </row>
    <row r="8745" spans="8:9" ht="12.5">
      <c r="H8745" s="958">
        <v>22015</v>
      </c>
      <c r="I8745" s="950" t="s">
        <v>1560</v>
      </c>
    </row>
    <row r="8746" spans="8:9" ht="12.5">
      <c r="H8746" s="958">
        <v>22025</v>
      </c>
      <c r="I8746" s="950" t="s">
        <v>1560</v>
      </c>
    </row>
    <row r="8747" spans="8:9" ht="12.5">
      <c r="H8747" s="958">
        <v>22026</v>
      </c>
      <c r="I8747" s="950" t="s">
        <v>1560</v>
      </c>
    </row>
    <row r="8748" spans="8:9" ht="12.5">
      <c r="H8748" s="958">
        <v>22027</v>
      </c>
      <c r="I8748" s="950" t="s">
        <v>1560</v>
      </c>
    </row>
    <row r="8749" spans="8:9" ht="12.5">
      <c r="H8749" s="958">
        <v>22030</v>
      </c>
      <c r="I8749" s="950" t="s">
        <v>1560</v>
      </c>
    </row>
    <row r="8750" spans="8:9" ht="12.5">
      <c r="H8750" s="958">
        <v>22031</v>
      </c>
      <c r="I8750" s="950" t="s">
        <v>1560</v>
      </c>
    </row>
    <row r="8751" spans="8:9" ht="12.5">
      <c r="H8751" s="958">
        <v>22032</v>
      </c>
      <c r="I8751" s="950" t="s">
        <v>1560</v>
      </c>
    </row>
    <row r="8752" spans="8:9" ht="12.5">
      <c r="H8752" s="958">
        <v>22033</v>
      </c>
      <c r="I8752" s="950" t="s">
        <v>1560</v>
      </c>
    </row>
    <row r="8753" spans="8:9" ht="12.5">
      <c r="H8753" s="958">
        <v>22034</v>
      </c>
      <c r="I8753" s="950" t="s">
        <v>1560</v>
      </c>
    </row>
    <row r="8754" spans="8:9" ht="12.5">
      <c r="H8754" s="958">
        <v>22035</v>
      </c>
      <c r="I8754" s="950" t="s">
        <v>1560</v>
      </c>
    </row>
    <row r="8755" spans="8:9" ht="12.5">
      <c r="H8755" s="958">
        <v>22036</v>
      </c>
      <c r="I8755" s="950" t="s">
        <v>1560</v>
      </c>
    </row>
    <row r="8756" spans="8:9" ht="12.5">
      <c r="H8756" s="958">
        <v>22037</v>
      </c>
      <c r="I8756" s="950" t="s">
        <v>1560</v>
      </c>
    </row>
    <row r="8757" spans="8:9" ht="12.5">
      <c r="H8757" s="958">
        <v>22038</v>
      </c>
      <c r="I8757" s="950" t="s">
        <v>1560</v>
      </c>
    </row>
    <row r="8758" spans="8:9" ht="12.5">
      <c r="H8758" s="958">
        <v>22039</v>
      </c>
      <c r="I8758" s="950" t="s">
        <v>1560</v>
      </c>
    </row>
    <row r="8759" spans="8:9" ht="12.5">
      <c r="H8759" s="958">
        <v>22040</v>
      </c>
      <c r="I8759" s="950" t="s">
        <v>1560</v>
      </c>
    </row>
    <row r="8760" spans="8:9" ht="12.5">
      <c r="H8760" s="958">
        <v>22041</v>
      </c>
      <c r="I8760" s="950" t="s">
        <v>1560</v>
      </c>
    </row>
    <row r="8761" spans="8:9" ht="12.5">
      <c r="H8761" s="958">
        <v>22042</v>
      </c>
      <c r="I8761" s="950" t="s">
        <v>1560</v>
      </c>
    </row>
    <row r="8762" spans="8:9" ht="12.5">
      <c r="H8762" s="958">
        <v>22043</v>
      </c>
      <c r="I8762" s="950" t="s">
        <v>1560</v>
      </c>
    </row>
    <row r="8763" spans="8:9" ht="12.5">
      <c r="H8763" s="958">
        <v>22044</v>
      </c>
      <c r="I8763" s="950" t="s">
        <v>1560</v>
      </c>
    </row>
    <row r="8764" spans="8:9" ht="12.5">
      <c r="H8764" s="958">
        <v>22046</v>
      </c>
      <c r="I8764" s="950" t="s">
        <v>1560</v>
      </c>
    </row>
    <row r="8765" spans="8:9" ht="12.5">
      <c r="H8765" s="958">
        <v>22060</v>
      </c>
      <c r="I8765" s="950" t="s">
        <v>1560</v>
      </c>
    </row>
    <row r="8766" spans="8:9" ht="12.5">
      <c r="H8766" s="958">
        <v>22066</v>
      </c>
      <c r="I8766" s="950" t="s">
        <v>1560</v>
      </c>
    </row>
    <row r="8767" spans="8:9" ht="12.5">
      <c r="H8767" s="958">
        <v>22067</v>
      </c>
      <c r="I8767" s="950" t="s">
        <v>1560</v>
      </c>
    </row>
    <row r="8768" spans="8:9" ht="12.5">
      <c r="H8768" s="958">
        <v>22079</v>
      </c>
      <c r="I8768" s="950" t="s">
        <v>1560</v>
      </c>
    </row>
    <row r="8769" spans="8:9" ht="12.5">
      <c r="H8769" s="958">
        <v>22081</v>
      </c>
      <c r="I8769" s="950" t="s">
        <v>1560</v>
      </c>
    </row>
    <row r="8770" spans="8:9" ht="12.5">
      <c r="H8770" s="958">
        <v>22082</v>
      </c>
      <c r="I8770" s="950" t="s">
        <v>1560</v>
      </c>
    </row>
    <row r="8771" spans="8:9" ht="12.5">
      <c r="H8771" s="958">
        <v>22095</v>
      </c>
      <c r="I8771" s="950" t="s">
        <v>1560</v>
      </c>
    </row>
    <row r="8772" spans="8:9" ht="12.5">
      <c r="H8772" s="958">
        <v>22096</v>
      </c>
      <c r="I8772" s="950" t="s">
        <v>1560</v>
      </c>
    </row>
    <row r="8773" spans="8:9" ht="12.5">
      <c r="H8773" s="958">
        <v>22101</v>
      </c>
      <c r="I8773" s="950" t="s">
        <v>1560</v>
      </c>
    </row>
    <row r="8774" spans="8:9" ht="12.5">
      <c r="H8774" s="958">
        <v>22102</v>
      </c>
      <c r="I8774" s="950" t="s">
        <v>1560</v>
      </c>
    </row>
    <row r="8775" spans="8:9" ht="12.5">
      <c r="H8775" s="958">
        <v>22103</v>
      </c>
      <c r="I8775" s="950" t="s">
        <v>1560</v>
      </c>
    </row>
    <row r="8776" spans="8:9" ht="12.5">
      <c r="H8776" s="958">
        <v>22106</v>
      </c>
      <c r="I8776" s="950" t="s">
        <v>1560</v>
      </c>
    </row>
    <row r="8777" spans="8:9" ht="12.5">
      <c r="H8777" s="958">
        <v>22107</v>
      </c>
      <c r="I8777" s="950" t="s">
        <v>1560</v>
      </c>
    </row>
    <row r="8778" spans="8:9" ht="12.5">
      <c r="H8778" s="958">
        <v>22108</v>
      </c>
      <c r="I8778" s="950" t="s">
        <v>1560</v>
      </c>
    </row>
    <row r="8779" spans="8:9" ht="12.5">
      <c r="H8779" s="958">
        <v>22109</v>
      </c>
      <c r="I8779" s="950" t="s">
        <v>1560</v>
      </c>
    </row>
    <row r="8780" spans="8:9" ht="12.5">
      <c r="H8780" s="958">
        <v>22116</v>
      </c>
      <c r="I8780" s="950" t="s">
        <v>1560</v>
      </c>
    </row>
    <row r="8781" spans="8:9" ht="12.5">
      <c r="H8781" s="958">
        <v>22118</v>
      </c>
      <c r="I8781" s="950" t="s">
        <v>1560</v>
      </c>
    </row>
    <row r="8782" spans="8:9" ht="12.5">
      <c r="H8782" s="958">
        <v>22119</v>
      </c>
      <c r="I8782" s="950" t="s">
        <v>1560</v>
      </c>
    </row>
    <row r="8783" spans="8:9" ht="12.5">
      <c r="H8783" s="958">
        <v>22121</v>
      </c>
      <c r="I8783" s="950" t="s">
        <v>1560</v>
      </c>
    </row>
    <row r="8784" spans="8:9" ht="12.5">
      <c r="H8784" s="958">
        <v>22122</v>
      </c>
      <c r="I8784" s="950" t="s">
        <v>1560</v>
      </c>
    </row>
    <row r="8785" spans="8:9" ht="12.5">
      <c r="H8785" s="958">
        <v>22124</v>
      </c>
      <c r="I8785" s="950" t="s">
        <v>1560</v>
      </c>
    </row>
    <row r="8786" spans="8:9" ht="12.5">
      <c r="H8786" s="958">
        <v>22125</v>
      </c>
      <c r="I8786" s="950" t="s">
        <v>1560</v>
      </c>
    </row>
    <row r="8787" spans="8:9" ht="12.5">
      <c r="H8787" s="958">
        <v>22134</v>
      </c>
      <c r="I8787" s="950" t="s">
        <v>1560</v>
      </c>
    </row>
    <row r="8788" spans="8:9" ht="12.5">
      <c r="H8788" s="958">
        <v>22135</v>
      </c>
      <c r="I8788" s="950" t="s">
        <v>1560</v>
      </c>
    </row>
    <row r="8789" spans="8:9" ht="12.5">
      <c r="H8789" s="958">
        <v>22150</v>
      </c>
      <c r="I8789" s="950" t="s">
        <v>1560</v>
      </c>
    </row>
    <row r="8790" spans="8:9" ht="12.5">
      <c r="H8790" s="958">
        <v>22151</v>
      </c>
      <c r="I8790" s="950" t="s">
        <v>1560</v>
      </c>
    </row>
    <row r="8791" spans="8:9" ht="12.5">
      <c r="H8791" s="958">
        <v>22152</v>
      </c>
      <c r="I8791" s="950" t="s">
        <v>1560</v>
      </c>
    </row>
    <row r="8792" spans="8:9" ht="12.5">
      <c r="H8792" s="958">
        <v>22153</v>
      </c>
      <c r="I8792" s="950" t="s">
        <v>1560</v>
      </c>
    </row>
    <row r="8793" spans="8:9" ht="12.5">
      <c r="H8793" s="958">
        <v>22156</v>
      </c>
      <c r="I8793" s="950" t="s">
        <v>1560</v>
      </c>
    </row>
    <row r="8794" spans="8:9" ht="12.5">
      <c r="H8794" s="958">
        <v>22158</v>
      </c>
      <c r="I8794" s="950" t="s">
        <v>1560</v>
      </c>
    </row>
    <row r="8795" spans="8:9" ht="12.5">
      <c r="H8795" s="958">
        <v>22159</v>
      </c>
      <c r="I8795" s="950" t="s">
        <v>1560</v>
      </c>
    </row>
    <row r="8796" spans="8:9" ht="12.5">
      <c r="H8796" s="958">
        <v>22160</v>
      </c>
      <c r="I8796" s="950" t="s">
        <v>1560</v>
      </c>
    </row>
    <row r="8797" spans="8:9" ht="12.5">
      <c r="H8797" s="958">
        <v>22161</v>
      </c>
      <c r="I8797" s="950" t="s">
        <v>1560</v>
      </c>
    </row>
    <row r="8798" spans="8:9" ht="12.5">
      <c r="H8798" s="958">
        <v>22172</v>
      </c>
      <c r="I8798" s="950" t="s">
        <v>1560</v>
      </c>
    </row>
    <row r="8799" spans="8:9" ht="12.5">
      <c r="H8799" s="958">
        <v>22180</v>
      </c>
      <c r="I8799" s="950" t="s">
        <v>1560</v>
      </c>
    </row>
    <row r="8800" spans="8:9" ht="12.5">
      <c r="H8800" s="958">
        <v>22181</v>
      </c>
      <c r="I8800" s="950" t="s">
        <v>1560</v>
      </c>
    </row>
    <row r="8801" spans="8:9" ht="12.5">
      <c r="H8801" s="958">
        <v>22182</v>
      </c>
      <c r="I8801" s="950" t="s">
        <v>1560</v>
      </c>
    </row>
    <row r="8802" spans="8:9" ht="12.5">
      <c r="H8802" s="958">
        <v>22183</v>
      </c>
      <c r="I8802" s="950" t="s">
        <v>1560</v>
      </c>
    </row>
    <row r="8803" spans="8:9" ht="12.5">
      <c r="H8803" s="958">
        <v>22185</v>
      </c>
      <c r="I8803" s="950" t="s">
        <v>1560</v>
      </c>
    </row>
    <row r="8804" spans="8:9" ht="12.5">
      <c r="H8804" s="958">
        <v>22191</v>
      </c>
      <c r="I8804" s="950" t="s">
        <v>1560</v>
      </c>
    </row>
    <row r="8805" spans="8:9" ht="12.5">
      <c r="H8805" s="958">
        <v>22192</v>
      </c>
      <c r="I8805" s="950" t="s">
        <v>1560</v>
      </c>
    </row>
    <row r="8806" spans="8:9" ht="12.5">
      <c r="H8806" s="958">
        <v>22193</v>
      </c>
      <c r="I8806" s="950" t="s">
        <v>1560</v>
      </c>
    </row>
    <row r="8807" spans="8:9" ht="12.5">
      <c r="H8807" s="958">
        <v>22194</v>
      </c>
      <c r="I8807" s="950" t="s">
        <v>1560</v>
      </c>
    </row>
    <row r="8808" spans="8:9" ht="12.5">
      <c r="H8808" s="958">
        <v>22195</v>
      </c>
      <c r="I8808" s="950" t="s">
        <v>1560</v>
      </c>
    </row>
    <row r="8809" spans="8:9" ht="12.5">
      <c r="H8809" s="958">
        <v>22199</v>
      </c>
      <c r="I8809" s="950" t="s">
        <v>1560</v>
      </c>
    </row>
    <row r="8810" spans="8:9" ht="12.5">
      <c r="H8810" s="958">
        <v>22201</v>
      </c>
      <c r="I8810" s="950" t="s">
        <v>1560</v>
      </c>
    </row>
    <row r="8811" spans="8:9" ht="12.5">
      <c r="H8811" s="958">
        <v>22202</v>
      </c>
      <c r="I8811" s="950" t="s">
        <v>1560</v>
      </c>
    </row>
    <row r="8812" spans="8:9" ht="12.5">
      <c r="H8812" s="958">
        <v>22203</v>
      </c>
      <c r="I8812" s="950" t="s">
        <v>1560</v>
      </c>
    </row>
    <row r="8813" spans="8:9" ht="12.5">
      <c r="H8813" s="958">
        <v>22204</v>
      </c>
      <c r="I8813" s="950" t="s">
        <v>1560</v>
      </c>
    </row>
    <row r="8814" spans="8:9" ht="12.5">
      <c r="H8814" s="958">
        <v>22205</v>
      </c>
      <c r="I8814" s="950" t="s">
        <v>1560</v>
      </c>
    </row>
    <row r="8815" spans="8:9" ht="12.5">
      <c r="H8815" s="958">
        <v>22206</v>
      </c>
      <c r="I8815" s="950" t="s">
        <v>1560</v>
      </c>
    </row>
    <row r="8816" spans="8:9" ht="12.5">
      <c r="H8816" s="958">
        <v>22207</v>
      </c>
      <c r="I8816" s="950" t="s">
        <v>1560</v>
      </c>
    </row>
    <row r="8817" spans="8:9" ht="12.5">
      <c r="H8817" s="958">
        <v>22209</v>
      </c>
      <c r="I8817" s="950" t="s">
        <v>1560</v>
      </c>
    </row>
    <row r="8818" spans="8:9" ht="12.5">
      <c r="H8818" s="958">
        <v>22210</v>
      </c>
      <c r="I8818" s="950" t="s">
        <v>1560</v>
      </c>
    </row>
    <row r="8819" spans="8:9" ht="12.5">
      <c r="H8819" s="958">
        <v>22211</v>
      </c>
      <c r="I8819" s="950" t="s">
        <v>1560</v>
      </c>
    </row>
    <row r="8820" spans="8:9" ht="12.5">
      <c r="H8820" s="958">
        <v>22212</v>
      </c>
      <c r="I8820" s="950" t="s">
        <v>1560</v>
      </c>
    </row>
    <row r="8821" spans="8:9" ht="12.5">
      <c r="H8821" s="958">
        <v>22213</v>
      </c>
      <c r="I8821" s="950" t="s">
        <v>1560</v>
      </c>
    </row>
    <row r="8822" spans="8:9" ht="12.5">
      <c r="H8822" s="958">
        <v>22214</v>
      </c>
      <c r="I8822" s="950" t="s">
        <v>1560</v>
      </c>
    </row>
    <row r="8823" spans="8:9" ht="12.5">
      <c r="H8823" s="958">
        <v>22215</v>
      </c>
      <c r="I8823" s="950" t="s">
        <v>1560</v>
      </c>
    </row>
    <row r="8824" spans="8:9" ht="12.5">
      <c r="H8824" s="958">
        <v>22216</v>
      </c>
      <c r="I8824" s="950" t="s">
        <v>1560</v>
      </c>
    </row>
    <row r="8825" spans="8:9" ht="12.5">
      <c r="H8825" s="958">
        <v>22217</v>
      </c>
      <c r="I8825" s="950" t="s">
        <v>1560</v>
      </c>
    </row>
    <row r="8826" spans="8:9" ht="12.5">
      <c r="H8826" s="958">
        <v>22219</v>
      </c>
      <c r="I8826" s="950" t="s">
        <v>1560</v>
      </c>
    </row>
    <row r="8827" spans="8:9" ht="12.5">
      <c r="H8827" s="958">
        <v>22222</v>
      </c>
      <c r="I8827" s="950" t="s">
        <v>1560</v>
      </c>
    </row>
    <row r="8828" spans="8:9" ht="12.5">
      <c r="H8828" s="958">
        <v>22225</v>
      </c>
      <c r="I8828" s="950" t="s">
        <v>1560</v>
      </c>
    </row>
    <row r="8829" spans="8:9" ht="12.5">
      <c r="H8829" s="958">
        <v>22226</v>
      </c>
      <c r="I8829" s="950" t="s">
        <v>1560</v>
      </c>
    </row>
    <row r="8830" spans="8:9" ht="12.5">
      <c r="H8830" s="958">
        <v>22227</v>
      </c>
      <c r="I8830" s="950" t="s">
        <v>1560</v>
      </c>
    </row>
    <row r="8831" spans="8:9" ht="12.5">
      <c r="H8831" s="958">
        <v>22230</v>
      </c>
      <c r="I8831" s="950" t="s">
        <v>1560</v>
      </c>
    </row>
    <row r="8832" spans="8:9" ht="12.5">
      <c r="H8832" s="958">
        <v>22240</v>
      </c>
      <c r="I8832" s="950" t="s">
        <v>1560</v>
      </c>
    </row>
    <row r="8833" spans="8:9" ht="12.5">
      <c r="H8833" s="958">
        <v>22241</v>
      </c>
      <c r="I8833" s="950" t="s">
        <v>1560</v>
      </c>
    </row>
    <row r="8834" spans="8:9" ht="12.5">
      <c r="H8834" s="958">
        <v>22242</v>
      </c>
      <c r="I8834" s="950" t="s">
        <v>1560</v>
      </c>
    </row>
    <row r="8835" spans="8:9" ht="12.5">
      <c r="H8835" s="958">
        <v>22243</v>
      </c>
      <c r="I8835" s="950" t="s">
        <v>1560</v>
      </c>
    </row>
    <row r="8836" spans="8:9" ht="12.5">
      <c r="H8836" s="958">
        <v>22244</v>
      </c>
      <c r="I8836" s="950" t="s">
        <v>1560</v>
      </c>
    </row>
    <row r="8837" spans="8:9" ht="12.5">
      <c r="H8837" s="958">
        <v>22245</v>
      </c>
      <c r="I8837" s="950" t="s">
        <v>1560</v>
      </c>
    </row>
    <row r="8838" spans="8:9" ht="12.5">
      <c r="H8838" s="958">
        <v>22246</v>
      </c>
      <c r="I8838" s="950" t="s">
        <v>1560</v>
      </c>
    </row>
    <row r="8839" spans="8:9" ht="12.5">
      <c r="H8839" s="958">
        <v>22301</v>
      </c>
      <c r="I8839" s="950" t="s">
        <v>1560</v>
      </c>
    </row>
    <row r="8840" spans="8:9" ht="12.5">
      <c r="H8840" s="958">
        <v>22302</v>
      </c>
      <c r="I8840" s="950" t="s">
        <v>1560</v>
      </c>
    </row>
    <row r="8841" spans="8:9" ht="12.5">
      <c r="H8841" s="958">
        <v>22303</v>
      </c>
      <c r="I8841" s="950" t="s">
        <v>1560</v>
      </c>
    </row>
    <row r="8842" spans="8:9" ht="12.5">
      <c r="H8842" s="958">
        <v>22304</v>
      </c>
      <c r="I8842" s="950" t="s">
        <v>1560</v>
      </c>
    </row>
    <row r="8843" spans="8:9" ht="12.5">
      <c r="H8843" s="958">
        <v>22305</v>
      </c>
      <c r="I8843" s="950" t="s">
        <v>1560</v>
      </c>
    </row>
    <row r="8844" spans="8:9" ht="12.5">
      <c r="H8844" s="958">
        <v>22306</v>
      </c>
      <c r="I8844" s="950" t="s">
        <v>1560</v>
      </c>
    </row>
    <row r="8845" spans="8:9" ht="12.5">
      <c r="H8845" s="958">
        <v>22307</v>
      </c>
      <c r="I8845" s="950" t="s">
        <v>1560</v>
      </c>
    </row>
    <row r="8846" spans="8:9" ht="12.5">
      <c r="H8846" s="958">
        <v>22308</v>
      </c>
      <c r="I8846" s="950" t="s">
        <v>1560</v>
      </c>
    </row>
    <row r="8847" spans="8:9" ht="12.5">
      <c r="H8847" s="958">
        <v>22309</v>
      </c>
      <c r="I8847" s="950" t="s">
        <v>1560</v>
      </c>
    </row>
    <row r="8848" spans="8:9" ht="12.5">
      <c r="H8848" s="958">
        <v>22310</v>
      </c>
      <c r="I8848" s="950" t="s">
        <v>1560</v>
      </c>
    </row>
    <row r="8849" spans="8:9" ht="12.5">
      <c r="H8849" s="958">
        <v>22311</v>
      </c>
      <c r="I8849" s="950" t="s">
        <v>1560</v>
      </c>
    </row>
    <row r="8850" spans="8:9" ht="12.5">
      <c r="H8850" s="958">
        <v>22312</v>
      </c>
      <c r="I8850" s="950" t="s">
        <v>1560</v>
      </c>
    </row>
    <row r="8851" spans="8:9" ht="12.5">
      <c r="H8851" s="958">
        <v>22313</v>
      </c>
      <c r="I8851" s="950" t="s">
        <v>1560</v>
      </c>
    </row>
    <row r="8852" spans="8:9" ht="12.5">
      <c r="H8852" s="958">
        <v>22314</v>
      </c>
      <c r="I8852" s="950" t="s">
        <v>1560</v>
      </c>
    </row>
    <row r="8853" spans="8:9" ht="12.5">
      <c r="H8853" s="958">
        <v>22315</v>
      </c>
      <c r="I8853" s="950" t="s">
        <v>1560</v>
      </c>
    </row>
    <row r="8854" spans="8:9" ht="12.5">
      <c r="H8854" s="958">
        <v>22320</v>
      </c>
      <c r="I8854" s="950" t="s">
        <v>1560</v>
      </c>
    </row>
    <row r="8855" spans="8:9" ht="12.5">
      <c r="H8855" s="958">
        <v>22331</v>
      </c>
      <c r="I8855" s="950" t="s">
        <v>1560</v>
      </c>
    </row>
    <row r="8856" spans="8:9" ht="12.5">
      <c r="H8856" s="958">
        <v>22332</v>
      </c>
      <c r="I8856" s="950" t="s">
        <v>1560</v>
      </c>
    </row>
    <row r="8857" spans="8:9" ht="12.5">
      <c r="H8857" s="958">
        <v>22333</v>
      </c>
      <c r="I8857" s="950" t="s">
        <v>1560</v>
      </c>
    </row>
    <row r="8858" spans="8:9" ht="12.5">
      <c r="H8858" s="958">
        <v>22334</v>
      </c>
      <c r="I8858" s="950" t="s">
        <v>1560</v>
      </c>
    </row>
    <row r="8859" spans="8:9" ht="12.5">
      <c r="H8859" s="958">
        <v>22350</v>
      </c>
      <c r="I8859" s="950" t="s">
        <v>1560</v>
      </c>
    </row>
    <row r="8860" spans="8:9" ht="12.5">
      <c r="H8860" s="958">
        <v>22401</v>
      </c>
      <c r="I8860" s="950" t="s">
        <v>1560</v>
      </c>
    </row>
    <row r="8861" spans="8:9" ht="12.5">
      <c r="H8861" s="958">
        <v>22402</v>
      </c>
      <c r="I8861" s="950" t="s">
        <v>1560</v>
      </c>
    </row>
    <row r="8862" spans="8:9" ht="12.5">
      <c r="H8862" s="958">
        <v>22403</v>
      </c>
      <c r="I8862" s="950" t="s">
        <v>1560</v>
      </c>
    </row>
    <row r="8863" spans="8:9" ht="12.5">
      <c r="H8863" s="958">
        <v>22404</v>
      </c>
      <c r="I8863" s="950" t="s">
        <v>1560</v>
      </c>
    </row>
    <row r="8864" spans="8:9" ht="12.5">
      <c r="H8864" s="958">
        <v>22405</v>
      </c>
      <c r="I8864" s="950" t="s">
        <v>1560</v>
      </c>
    </row>
    <row r="8865" spans="8:9" ht="12.5">
      <c r="H8865" s="958">
        <v>22406</v>
      </c>
      <c r="I8865" s="950" t="s">
        <v>1560</v>
      </c>
    </row>
    <row r="8866" spans="8:9" ht="12.5">
      <c r="H8866" s="958">
        <v>22407</v>
      </c>
      <c r="I8866" s="950" t="s">
        <v>1560</v>
      </c>
    </row>
    <row r="8867" spans="8:9" ht="12.5">
      <c r="H8867" s="958">
        <v>22408</v>
      </c>
      <c r="I8867" s="950" t="s">
        <v>1560</v>
      </c>
    </row>
    <row r="8868" spans="8:9" ht="12.5">
      <c r="H8868" s="958">
        <v>22412</v>
      </c>
      <c r="I8868" s="950" t="s">
        <v>1560</v>
      </c>
    </row>
    <row r="8869" spans="8:9" ht="12.5">
      <c r="H8869" s="958">
        <v>22427</v>
      </c>
      <c r="I8869" s="950" t="s">
        <v>1560</v>
      </c>
    </row>
    <row r="8870" spans="8:9" ht="12.5">
      <c r="H8870" s="958">
        <v>22428</v>
      </c>
      <c r="I8870" s="950" t="s">
        <v>1560</v>
      </c>
    </row>
    <row r="8871" spans="8:9" ht="12.5">
      <c r="H8871" s="958">
        <v>22430</v>
      </c>
      <c r="I8871" s="950" t="s">
        <v>1560</v>
      </c>
    </row>
    <row r="8872" spans="8:9" ht="12.5">
      <c r="H8872" s="958">
        <v>22432</v>
      </c>
      <c r="I8872" s="950" t="s">
        <v>1560</v>
      </c>
    </row>
    <row r="8873" spans="8:9" ht="12.5">
      <c r="H8873" s="958">
        <v>22433</v>
      </c>
      <c r="I8873" s="950" t="s">
        <v>1560</v>
      </c>
    </row>
    <row r="8874" spans="8:9" ht="12.5">
      <c r="H8874" s="958">
        <v>22435</v>
      </c>
      <c r="I8874" s="950" t="s">
        <v>1560</v>
      </c>
    </row>
    <row r="8875" spans="8:9" ht="12.5">
      <c r="H8875" s="958">
        <v>22436</v>
      </c>
      <c r="I8875" s="950" t="s">
        <v>1560</v>
      </c>
    </row>
    <row r="8876" spans="8:9" ht="12.5">
      <c r="H8876" s="958">
        <v>22437</v>
      </c>
      <c r="I8876" s="950" t="s">
        <v>1560</v>
      </c>
    </row>
    <row r="8877" spans="8:9" ht="12.5">
      <c r="H8877" s="958">
        <v>22438</v>
      </c>
      <c r="I8877" s="950" t="s">
        <v>1560</v>
      </c>
    </row>
    <row r="8878" spans="8:9" ht="12.5">
      <c r="H8878" s="958">
        <v>22442</v>
      </c>
      <c r="I8878" s="950" t="s">
        <v>1560</v>
      </c>
    </row>
    <row r="8879" spans="8:9" ht="12.5">
      <c r="H8879" s="958">
        <v>22443</v>
      </c>
      <c r="I8879" s="950" t="s">
        <v>1560</v>
      </c>
    </row>
    <row r="8880" spans="8:9" ht="12.5">
      <c r="H8880" s="958">
        <v>22446</v>
      </c>
      <c r="I8880" s="950" t="s">
        <v>1560</v>
      </c>
    </row>
    <row r="8881" spans="8:9" ht="12.5">
      <c r="H8881" s="958">
        <v>22448</v>
      </c>
      <c r="I8881" s="950" t="s">
        <v>1560</v>
      </c>
    </row>
    <row r="8882" spans="8:9" ht="12.5">
      <c r="H8882" s="958">
        <v>22451</v>
      </c>
      <c r="I8882" s="950" t="s">
        <v>1560</v>
      </c>
    </row>
    <row r="8883" spans="8:9" ht="12.5">
      <c r="H8883" s="958">
        <v>22454</v>
      </c>
      <c r="I8883" s="950" t="s">
        <v>1560</v>
      </c>
    </row>
    <row r="8884" spans="8:9" ht="12.5">
      <c r="H8884" s="958">
        <v>22456</v>
      </c>
      <c r="I8884" s="950" t="s">
        <v>1560</v>
      </c>
    </row>
    <row r="8885" spans="8:9" ht="12.5">
      <c r="H8885" s="958">
        <v>22460</v>
      </c>
      <c r="I8885" s="950" t="s">
        <v>1560</v>
      </c>
    </row>
    <row r="8886" spans="8:9" ht="12.5">
      <c r="H8886" s="958">
        <v>22463</v>
      </c>
      <c r="I8886" s="950" t="s">
        <v>1560</v>
      </c>
    </row>
    <row r="8887" spans="8:9" ht="12.5">
      <c r="H8887" s="958">
        <v>22469</v>
      </c>
      <c r="I8887" s="950" t="s">
        <v>1560</v>
      </c>
    </row>
    <row r="8888" spans="8:9" ht="12.5">
      <c r="H8888" s="958">
        <v>22471</v>
      </c>
      <c r="I8888" s="950" t="s">
        <v>1560</v>
      </c>
    </row>
    <row r="8889" spans="8:9" ht="12.5">
      <c r="H8889" s="958">
        <v>22472</v>
      </c>
      <c r="I8889" s="950" t="s">
        <v>1560</v>
      </c>
    </row>
    <row r="8890" spans="8:9" ht="12.5">
      <c r="H8890" s="958">
        <v>22473</v>
      </c>
      <c r="I8890" s="950" t="s">
        <v>1560</v>
      </c>
    </row>
    <row r="8891" spans="8:9" ht="12.5">
      <c r="H8891" s="958">
        <v>22476</v>
      </c>
      <c r="I8891" s="950" t="s">
        <v>1560</v>
      </c>
    </row>
    <row r="8892" spans="8:9" ht="12.5">
      <c r="H8892" s="958">
        <v>22480</v>
      </c>
      <c r="I8892" s="950" t="s">
        <v>1560</v>
      </c>
    </row>
    <row r="8893" spans="8:9" ht="12.5">
      <c r="H8893" s="958">
        <v>22481</v>
      </c>
      <c r="I8893" s="950" t="s">
        <v>1560</v>
      </c>
    </row>
    <row r="8894" spans="8:9" ht="12.5">
      <c r="H8894" s="958">
        <v>22482</v>
      </c>
      <c r="I8894" s="950" t="s">
        <v>1560</v>
      </c>
    </row>
    <row r="8895" spans="8:9" ht="12.5">
      <c r="H8895" s="958">
        <v>22485</v>
      </c>
      <c r="I8895" s="950" t="s">
        <v>1560</v>
      </c>
    </row>
    <row r="8896" spans="8:9" ht="12.5">
      <c r="H8896" s="958">
        <v>22488</v>
      </c>
      <c r="I8896" s="950" t="s">
        <v>1560</v>
      </c>
    </row>
    <row r="8897" spans="8:9" ht="12.5">
      <c r="H8897" s="958">
        <v>22501</v>
      </c>
      <c r="I8897" s="950" t="s">
        <v>1560</v>
      </c>
    </row>
    <row r="8898" spans="8:9" ht="12.5">
      <c r="H8898" s="958">
        <v>22503</v>
      </c>
      <c r="I8898" s="950" t="s">
        <v>1560</v>
      </c>
    </row>
    <row r="8899" spans="8:9" ht="12.5">
      <c r="H8899" s="958">
        <v>22504</v>
      </c>
      <c r="I8899" s="950" t="s">
        <v>1560</v>
      </c>
    </row>
    <row r="8900" spans="8:9" ht="12.5">
      <c r="H8900" s="958">
        <v>22507</v>
      </c>
      <c r="I8900" s="950" t="s">
        <v>1560</v>
      </c>
    </row>
    <row r="8901" spans="8:9" ht="12.5">
      <c r="H8901" s="958">
        <v>22508</v>
      </c>
      <c r="I8901" s="950" t="s">
        <v>1560</v>
      </c>
    </row>
    <row r="8902" spans="8:9" ht="12.5">
      <c r="H8902" s="958">
        <v>22509</v>
      </c>
      <c r="I8902" s="950" t="s">
        <v>1560</v>
      </c>
    </row>
    <row r="8903" spans="8:9" ht="12.5">
      <c r="H8903" s="958">
        <v>22511</v>
      </c>
      <c r="I8903" s="950" t="s">
        <v>1560</v>
      </c>
    </row>
    <row r="8904" spans="8:9" ht="12.5">
      <c r="H8904" s="958">
        <v>22513</v>
      </c>
      <c r="I8904" s="950" t="s">
        <v>1560</v>
      </c>
    </row>
    <row r="8905" spans="8:9" ht="12.5">
      <c r="H8905" s="958">
        <v>22514</v>
      </c>
      <c r="I8905" s="950" t="s">
        <v>1560</v>
      </c>
    </row>
    <row r="8906" spans="8:9" ht="12.5">
      <c r="H8906" s="958">
        <v>22517</v>
      </c>
      <c r="I8906" s="950" t="s">
        <v>1560</v>
      </c>
    </row>
    <row r="8907" spans="8:9" ht="12.5">
      <c r="H8907" s="958">
        <v>22520</v>
      </c>
      <c r="I8907" s="950" t="s">
        <v>1560</v>
      </c>
    </row>
    <row r="8908" spans="8:9" ht="12.5">
      <c r="H8908" s="958">
        <v>22523</v>
      </c>
      <c r="I8908" s="950" t="s">
        <v>1560</v>
      </c>
    </row>
    <row r="8909" spans="8:9" ht="12.5">
      <c r="H8909" s="958">
        <v>22524</v>
      </c>
      <c r="I8909" s="950" t="s">
        <v>1560</v>
      </c>
    </row>
    <row r="8910" spans="8:9" ht="12.5">
      <c r="H8910" s="958">
        <v>22526</v>
      </c>
      <c r="I8910" s="950" t="s">
        <v>1560</v>
      </c>
    </row>
    <row r="8911" spans="8:9" ht="12.5">
      <c r="H8911" s="958">
        <v>22528</v>
      </c>
      <c r="I8911" s="950" t="s">
        <v>1560</v>
      </c>
    </row>
    <row r="8912" spans="8:9" ht="12.5">
      <c r="H8912" s="958">
        <v>22529</v>
      </c>
      <c r="I8912" s="950" t="s">
        <v>1560</v>
      </c>
    </row>
    <row r="8913" spans="8:9" ht="12.5">
      <c r="H8913" s="958">
        <v>22530</v>
      </c>
      <c r="I8913" s="950" t="s">
        <v>1560</v>
      </c>
    </row>
    <row r="8914" spans="8:9" ht="12.5">
      <c r="H8914" s="958">
        <v>22534</v>
      </c>
      <c r="I8914" s="950" t="s">
        <v>1560</v>
      </c>
    </row>
    <row r="8915" spans="8:9" ht="12.5">
      <c r="H8915" s="958">
        <v>22535</v>
      </c>
      <c r="I8915" s="950" t="s">
        <v>1560</v>
      </c>
    </row>
    <row r="8916" spans="8:9" ht="12.5">
      <c r="H8916" s="958">
        <v>22538</v>
      </c>
      <c r="I8916" s="950" t="s">
        <v>1560</v>
      </c>
    </row>
    <row r="8917" spans="8:9" ht="12.5">
      <c r="H8917" s="958">
        <v>22539</v>
      </c>
      <c r="I8917" s="950" t="s">
        <v>1560</v>
      </c>
    </row>
    <row r="8918" spans="8:9" ht="12.5">
      <c r="H8918" s="958">
        <v>22542</v>
      </c>
      <c r="I8918" s="950" t="s">
        <v>1560</v>
      </c>
    </row>
    <row r="8919" spans="8:9" ht="12.5">
      <c r="H8919" s="958">
        <v>22544</v>
      </c>
      <c r="I8919" s="950" t="s">
        <v>1560</v>
      </c>
    </row>
    <row r="8920" spans="8:9" ht="12.5">
      <c r="H8920" s="958">
        <v>22545</v>
      </c>
      <c r="I8920" s="950" t="s">
        <v>1560</v>
      </c>
    </row>
    <row r="8921" spans="8:9" ht="12.5">
      <c r="H8921" s="958">
        <v>22546</v>
      </c>
      <c r="I8921" s="950" t="s">
        <v>1560</v>
      </c>
    </row>
    <row r="8922" spans="8:9" ht="12.5">
      <c r="H8922" s="958">
        <v>22547</v>
      </c>
      <c r="I8922" s="950" t="s">
        <v>1560</v>
      </c>
    </row>
    <row r="8923" spans="8:9" ht="12.5">
      <c r="H8923" s="958">
        <v>22548</v>
      </c>
      <c r="I8923" s="950" t="s">
        <v>1560</v>
      </c>
    </row>
    <row r="8924" spans="8:9" ht="12.5">
      <c r="H8924" s="958">
        <v>22551</v>
      </c>
      <c r="I8924" s="950" t="s">
        <v>1560</v>
      </c>
    </row>
    <row r="8925" spans="8:9" ht="12.5">
      <c r="H8925" s="958">
        <v>22552</v>
      </c>
      <c r="I8925" s="950" t="s">
        <v>1560</v>
      </c>
    </row>
    <row r="8926" spans="8:9" ht="12.5">
      <c r="H8926" s="958">
        <v>22553</v>
      </c>
      <c r="I8926" s="950" t="s">
        <v>1560</v>
      </c>
    </row>
    <row r="8927" spans="8:9" ht="12.5">
      <c r="H8927" s="958">
        <v>22554</v>
      </c>
      <c r="I8927" s="950" t="s">
        <v>1560</v>
      </c>
    </row>
    <row r="8928" spans="8:9" ht="12.5">
      <c r="H8928" s="958">
        <v>22555</v>
      </c>
      <c r="I8928" s="950" t="s">
        <v>1560</v>
      </c>
    </row>
    <row r="8929" spans="8:9" ht="12.5">
      <c r="H8929" s="958">
        <v>22556</v>
      </c>
      <c r="I8929" s="950" t="s">
        <v>1560</v>
      </c>
    </row>
    <row r="8930" spans="8:9" ht="12.5">
      <c r="H8930" s="958">
        <v>22558</v>
      </c>
      <c r="I8930" s="950" t="s">
        <v>1560</v>
      </c>
    </row>
    <row r="8931" spans="8:9" ht="12.5">
      <c r="H8931" s="958">
        <v>22560</v>
      </c>
      <c r="I8931" s="950" t="s">
        <v>1560</v>
      </c>
    </row>
    <row r="8932" spans="8:9" ht="12.5">
      <c r="H8932" s="958">
        <v>22565</v>
      </c>
      <c r="I8932" s="950" t="s">
        <v>1560</v>
      </c>
    </row>
    <row r="8933" spans="8:9" ht="12.5">
      <c r="H8933" s="958">
        <v>22567</v>
      </c>
      <c r="I8933" s="950" t="s">
        <v>1560</v>
      </c>
    </row>
    <row r="8934" spans="8:9" ht="12.5">
      <c r="H8934" s="958">
        <v>22570</v>
      </c>
      <c r="I8934" s="950" t="s">
        <v>1560</v>
      </c>
    </row>
    <row r="8935" spans="8:9" ht="12.5">
      <c r="H8935" s="958">
        <v>22572</v>
      </c>
      <c r="I8935" s="950" t="s">
        <v>1560</v>
      </c>
    </row>
    <row r="8936" spans="8:9" ht="12.5">
      <c r="H8936" s="958">
        <v>22576</v>
      </c>
      <c r="I8936" s="950" t="s">
        <v>1560</v>
      </c>
    </row>
    <row r="8937" spans="8:9" ht="12.5">
      <c r="H8937" s="958">
        <v>22577</v>
      </c>
      <c r="I8937" s="950" t="s">
        <v>1560</v>
      </c>
    </row>
    <row r="8938" spans="8:9" ht="12.5">
      <c r="H8938" s="958">
        <v>22578</v>
      </c>
      <c r="I8938" s="950" t="s">
        <v>1560</v>
      </c>
    </row>
    <row r="8939" spans="8:9" ht="12.5">
      <c r="H8939" s="958">
        <v>22579</v>
      </c>
      <c r="I8939" s="950" t="s">
        <v>1560</v>
      </c>
    </row>
    <row r="8940" spans="8:9" ht="12.5">
      <c r="H8940" s="958">
        <v>22580</v>
      </c>
      <c r="I8940" s="950" t="s">
        <v>1560</v>
      </c>
    </row>
    <row r="8941" spans="8:9" ht="12.5">
      <c r="H8941" s="958">
        <v>22581</v>
      </c>
      <c r="I8941" s="950" t="s">
        <v>1560</v>
      </c>
    </row>
    <row r="8942" spans="8:9" ht="12.5">
      <c r="H8942" s="958">
        <v>22601</v>
      </c>
      <c r="I8942" s="950" t="s">
        <v>1560</v>
      </c>
    </row>
    <row r="8943" spans="8:9" ht="12.5">
      <c r="H8943" s="958">
        <v>22602</v>
      </c>
      <c r="I8943" s="950" t="s">
        <v>1560</v>
      </c>
    </row>
    <row r="8944" spans="8:9" ht="12.5">
      <c r="H8944" s="958">
        <v>22603</v>
      </c>
      <c r="I8944" s="950" t="s">
        <v>1560</v>
      </c>
    </row>
    <row r="8945" spans="8:9" ht="12.5">
      <c r="H8945" s="958">
        <v>22604</v>
      </c>
      <c r="I8945" s="950" t="s">
        <v>1560</v>
      </c>
    </row>
    <row r="8946" spans="8:9" ht="12.5">
      <c r="H8946" s="958">
        <v>22610</v>
      </c>
      <c r="I8946" s="950" t="s">
        <v>1560</v>
      </c>
    </row>
    <row r="8947" spans="8:9" ht="12.5">
      <c r="H8947" s="958">
        <v>22611</v>
      </c>
      <c r="I8947" s="950" t="s">
        <v>1560</v>
      </c>
    </row>
    <row r="8948" spans="8:9" ht="12.5">
      <c r="H8948" s="958">
        <v>22620</v>
      </c>
      <c r="I8948" s="950" t="s">
        <v>1560</v>
      </c>
    </row>
    <row r="8949" spans="8:9" ht="12.5">
      <c r="H8949" s="958">
        <v>22622</v>
      </c>
      <c r="I8949" s="950" t="s">
        <v>1570</v>
      </c>
    </row>
    <row r="8950" spans="8:9" ht="12.5">
      <c r="H8950" s="958">
        <v>22623</v>
      </c>
      <c r="I8950" s="950" t="s">
        <v>1560</v>
      </c>
    </row>
    <row r="8951" spans="8:9" ht="12.5">
      <c r="H8951" s="958">
        <v>22624</v>
      </c>
      <c r="I8951" s="950" t="s">
        <v>1560</v>
      </c>
    </row>
    <row r="8952" spans="8:9" ht="12.5">
      <c r="H8952" s="958">
        <v>22625</v>
      </c>
      <c r="I8952" s="950" t="s">
        <v>1570</v>
      </c>
    </row>
    <row r="8953" spans="8:9" ht="12.5">
      <c r="H8953" s="958">
        <v>22626</v>
      </c>
      <c r="I8953" s="950" t="s">
        <v>1570</v>
      </c>
    </row>
    <row r="8954" spans="8:9" ht="12.5">
      <c r="H8954" s="958">
        <v>22627</v>
      </c>
      <c r="I8954" s="950" t="s">
        <v>1560</v>
      </c>
    </row>
    <row r="8955" spans="8:9" ht="12.5">
      <c r="H8955" s="958">
        <v>22630</v>
      </c>
      <c r="I8955" s="950" t="s">
        <v>1560</v>
      </c>
    </row>
    <row r="8956" spans="8:9" ht="12.5">
      <c r="H8956" s="958">
        <v>22637</v>
      </c>
      <c r="I8956" s="950" t="s">
        <v>1570</v>
      </c>
    </row>
    <row r="8957" spans="8:9" ht="12.5">
      <c r="H8957" s="958">
        <v>22639</v>
      </c>
      <c r="I8957" s="950" t="s">
        <v>1560</v>
      </c>
    </row>
    <row r="8958" spans="8:9" ht="12.5">
      <c r="H8958" s="958">
        <v>22640</v>
      </c>
      <c r="I8958" s="950" t="s">
        <v>1560</v>
      </c>
    </row>
    <row r="8959" spans="8:9" ht="12.5">
      <c r="H8959" s="958">
        <v>22641</v>
      </c>
      <c r="I8959" s="950" t="s">
        <v>1560</v>
      </c>
    </row>
    <row r="8960" spans="8:9" ht="12.5">
      <c r="H8960" s="958">
        <v>22642</v>
      </c>
      <c r="I8960" s="950" t="s">
        <v>1560</v>
      </c>
    </row>
    <row r="8961" spans="8:9" ht="12.5">
      <c r="H8961" s="958">
        <v>22643</v>
      </c>
      <c r="I8961" s="950" t="s">
        <v>1560</v>
      </c>
    </row>
    <row r="8962" spans="8:9" ht="12.5">
      <c r="H8962" s="958">
        <v>22644</v>
      </c>
      <c r="I8962" s="950" t="s">
        <v>1570</v>
      </c>
    </row>
    <row r="8963" spans="8:9" ht="12.5">
      <c r="H8963" s="958">
        <v>22645</v>
      </c>
      <c r="I8963" s="950" t="s">
        <v>1560</v>
      </c>
    </row>
    <row r="8964" spans="8:9" ht="12.5">
      <c r="H8964" s="958">
        <v>22646</v>
      </c>
      <c r="I8964" s="950" t="s">
        <v>1560</v>
      </c>
    </row>
    <row r="8965" spans="8:9" ht="12.5">
      <c r="H8965" s="958">
        <v>22649</v>
      </c>
      <c r="I8965" s="950" t="s">
        <v>1560</v>
      </c>
    </row>
    <row r="8966" spans="8:9" ht="12.5">
      <c r="H8966" s="958">
        <v>22650</v>
      </c>
      <c r="I8966" s="950" t="s">
        <v>1560</v>
      </c>
    </row>
    <row r="8967" spans="8:9" ht="12.5">
      <c r="H8967" s="958">
        <v>22652</v>
      </c>
      <c r="I8967" s="950" t="s">
        <v>1560</v>
      </c>
    </row>
    <row r="8968" spans="8:9" ht="12.5">
      <c r="H8968" s="958">
        <v>22654</v>
      </c>
      <c r="I8968" s="950" t="s">
        <v>1570</v>
      </c>
    </row>
    <row r="8969" spans="8:9" ht="12.5">
      <c r="H8969" s="958">
        <v>22655</v>
      </c>
      <c r="I8969" s="950" t="s">
        <v>1560</v>
      </c>
    </row>
    <row r="8970" spans="8:9" ht="12.5">
      <c r="H8970" s="958">
        <v>22656</v>
      </c>
      <c r="I8970" s="950" t="s">
        <v>1560</v>
      </c>
    </row>
    <row r="8971" spans="8:9" ht="12.5">
      <c r="H8971" s="958">
        <v>22657</v>
      </c>
      <c r="I8971" s="950" t="s">
        <v>1560</v>
      </c>
    </row>
    <row r="8972" spans="8:9" ht="12.5">
      <c r="H8972" s="958">
        <v>22660</v>
      </c>
      <c r="I8972" s="950" t="s">
        <v>1570</v>
      </c>
    </row>
    <row r="8973" spans="8:9" ht="12.5">
      <c r="H8973" s="958">
        <v>22663</v>
      </c>
      <c r="I8973" s="950" t="s">
        <v>1560</v>
      </c>
    </row>
    <row r="8974" spans="8:9" ht="12.5">
      <c r="H8974" s="958">
        <v>22664</v>
      </c>
      <c r="I8974" s="950" t="s">
        <v>1570</v>
      </c>
    </row>
    <row r="8975" spans="8:9" ht="12.5">
      <c r="H8975" s="958">
        <v>22701</v>
      </c>
      <c r="I8975" s="950" t="s">
        <v>1560</v>
      </c>
    </row>
    <row r="8976" spans="8:9" ht="12.5">
      <c r="H8976" s="958">
        <v>22709</v>
      </c>
      <c r="I8976" s="950" t="s">
        <v>1560</v>
      </c>
    </row>
    <row r="8977" spans="8:9" ht="12.5">
      <c r="H8977" s="958">
        <v>22711</v>
      </c>
      <c r="I8977" s="950" t="s">
        <v>1560</v>
      </c>
    </row>
    <row r="8978" spans="8:9" ht="12.5">
      <c r="H8978" s="958">
        <v>22712</v>
      </c>
      <c r="I8978" s="950" t="s">
        <v>1560</v>
      </c>
    </row>
    <row r="8979" spans="8:9" ht="12.5">
      <c r="H8979" s="958">
        <v>22713</v>
      </c>
      <c r="I8979" s="950" t="s">
        <v>1560</v>
      </c>
    </row>
    <row r="8980" spans="8:9" ht="12.5">
      <c r="H8980" s="958">
        <v>22714</v>
      </c>
      <c r="I8980" s="950" t="s">
        <v>1560</v>
      </c>
    </row>
    <row r="8981" spans="8:9" ht="12.5">
      <c r="H8981" s="958">
        <v>22715</v>
      </c>
      <c r="I8981" s="950" t="s">
        <v>1560</v>
      </c>
    </row>
    <row r="8982" spans="8:9" ht="12.5">
      <c r="H8982" s="958">
        <v>22716</v>
      </c>
      <c r="I8982" s="950" t="s">
        <v>1560</v>
      </c>
    </row>
    <row r="8983" spans="8:9" ht="12.5">
      <c r="H8983" s="958">
        <v>22718</v>
      </c>
      <c r="I8983" s="950" t="s">
        <v>1560</v>
      </c>
    </row>
    <row r="8984" spans="8:9" ht="12.5">
      <c r="H8984" s="958">
        <v>22719</v>
      </c>
      <c r="I8984" s="950" t="s">
        <v>1560</v>
      </c>
    </row>
    <row r="8985" spans="8:9" ht="12.5">
      <c r="H8985" s="958">
        <v>22720</v>
      </c>
      <c r="I8985" s="950" t="s">
        <v>1560</v>
      </c>
    </row>
    <row r="8986" spans="8:9" ht="12.5">
      <c r="H8986" s="958">
        <v>22721</v>
      </c>
      <c r="I8986" s="950" t="s">
        <v>1560</v>
      </c>
    </row>
    <row r="8987" spans="8:9" ht="12.5">
      <c r="H8987" s="958">
        <v>22722</v>
      </c>
      <c r="I8987" s="950" t="s">
        <v>1560</v>
      </c>
    </row>
    <row r="8988" spans="8:9" ht="12.5">
      <c r="H8988" s="958">
        <v>22723</v>
      </c>
      <c r="I8988" s="950" t="s">
        <v>1560</v>
      </c>
    </row>
    <row r="8989" spans="8:9" ht="12.5">
      <c r="H8989" s="958">
        <v>22724</v>
      </c>
      <c r="I8989" s="950" t="s">
        <v>1560</v>
      </c>
    </row>
    <row r="8990" spans="8:9" ht="12.5">
      <c r="H8990" s="958">
        <v>22725</v>
      </c>
      <c r="I8990" s="950" t="s">
        <v>1560</v>
      </c>
    </row>
    <row r="8991" spans="8:9" ht="12.5">
      <c r="H8991" s="958">
        <v>22726</v>
      </c>
      <c r="I8991" s="950" t="s">
        <v>1560</v>
      </c>
    </row>
    <row r="8992" spans="8:9" ht="12.5">
      <c r="H8992" s="958">
        <v>22727</v>
      </c>
      <c r="I8992" s="950" t="s">
        <v>1560</v>
      </c>
    </row>
    <row r="8993" spans="8:9" ht="12.5">
      <c r="H8993" s="958">
        <v>22728</v>
      </c>
      <c r="I8993" s="950" t="s">
        <v>1560</v>
      </c>
    </row>
    <row r="8994" spans="8:9" ht="12.5">
      <c r="H8994" s="958">
        <v>22729</v>
      </c>
      <c r="I8994" s="950" t="s">
        <v>1560</v>
      </c>
    </row>
    <row r="8995" spans="8:9" ht="12.5">
      <c r="H8995" s="958">
        <v>22730</v>
      </c>
      <c r="I8995" s="950" t="s">
        <v>1560</v>
      </c>
    </row>
    <row r="8996" spans="8:9" ht="12.5">
      <c r="H8996" s="958">
        <v>22731</v>
      </c>
      <c r="I8996" s="950" t="s">
        <v>1560</v>
      </c>
    </row>
    <row r="8997" spans="8:9" ht="12.5">
      <c r="H8997" s="958">
        <v>22732</v>
      </c>
      <c r="I8997" s="950" t="s">
        <v>1560</v>
      </c>
    </row>
    <row r="8998" spans="8:9" ht="12.5">
      <c r="H8998" s="958">
        <v>22733</v>
      </c>
      <c r="I8998" s="950" t="s">
        <v>1560</v>
      </c>
    </row>
    <row r="8999" spans="8:9" ht="12.5">
      <c r="H8999" s="958">
        <v>22734</v>
      </c>
      <c r="I8999" s="950" t="s">
        <v>1560</v>
      </c>
    </row>
    <row r="9000" spans="8:9" ht="12.5">
      <c r="H9000" s="958">
        <v>22735</v>
      </c>
      <c r="I9000" s="950" t="s">
        <v>1560</v>
      </c>
    </row>
    <row r="9001" spans="8:9" ht="12.5">
      <c r="H9001" s="958">
        <v>22736</v>
      </c>
      <c r="I9001" s="950" t="s">
        <v>1560</v>
      </c>
    </row>
    <row r="9002" spans="8:9" ht="12.5">
      <c r="H9002" s="958">
        <v>22737</v>
      </c>
      <c r="I9002" s="950" t="s">
        <v>1560</v>
      </c>
    </row>
    <row r="9003" spans="8:9" ht="12.5">
      <c r="H9003" s="958">
        <v>22738</v>
      </c>
      <c r="I9003" s="950" t="s">
        <v>1560</v>
      </c>
    </row>
    <row r="9004" spans="8:9" ht="12.5">
      <c r="H9004" s="958">
        <v>22739</v>
      </c>
      <c r="I9004" s="950" t="s">
        <v>1560</v>
      </c>
    </row>
    <row r="9005" spans="8:9" ht="12.5">
      <c r="H9005" s="958">
        <v>22740</v>
      </c>
      <c r="I9005" s="950" t="s">
        <v>1560</v>
      </c>
    </row>
    <row r="9006" spans="8:9" ht="12.5">
      <c r="H9006" s="958">
        <v>22741</v>
      </c>
      <c r="I9006" s="950" t="s">
        <v>1560</v>
      </c>
    </row>
    <row r="9007" spans="8:9" ht="12.5">
      <c r="H9007" s="958">
        <v>22742</v>
      </c>
      <c r="I9007" s="950" t="s">
        <v>1560</v>
      </c>
    </row>
    <row r="9008" spans="8:9" ht="12.5">
      <c r="H9008" s="958">
        <v>22743</v>
      </c>
      <c r="I9008" s="950" t="s">
        <v>1560</v>
      </c>
    </row>
    <row r="9009" spans="8:9" ht="12.5">
      <c r="H9009" s="958">
        <v>22746</v>
      </c>
      <c r="I9009" s="950" t="s">
        <v>1560</v>
      </c>
    </row>
    <row r="9010" spans="8:9" ht="12.5">
      <c r="H9010" s="958">
        <v>22747</v>
      </c>
      <c r="I9010" s="950" t="s">
        <v>1560</v>
      </c>
    </row>
    <row r="9011" spans="8:9" ht="12.5">
      <c r="H9011" s="958">
        <v>22748</v>
      </c>
      <c r="I9011" s="950" t="s">
        <v>1560</v>
      </c>
    </row>
    <row r="9012" spans="8:9" ht="12.5">
      <c r="H9012" s="958">
        <v>22749</v>
      </c>
      <c r="I9012" s="950" t="s">
        <v>1560</v>
      </c>
    </row>
    <row r="9013" spans="8:9" ht="12.5">
      <c r="H9013" s="958">
        <v>22801</v>
      </c>
      <c r="I9013" s="950" t="s">
        <v>1560</v>
      </c>
    </row>
    <row r="9014" spans="8:9" ht="12.5">
      <c r="H9014" s="958">
        <v>22802</v>
      </c>
      <c r="I9014" s="950" t="s">
        <v>1560</v>
      </c>
    </row>
    <row r="9015" spans="8:9" ht="12.5">
      <c r="H9015" s="958">
        <v>22803</v>
      </c>
      <c r="I9015" s="950" t="s">
        <v>1560</v>
      </c>
    </row>
    <row r="9016" spans="8:9" ht="12.5">
      <c r="H9016" s="958">
        <v>22807</v>
      </c>
      <c r="I9016" s="950" t="s">
        <v>1560</v>
      </c>
    </row>
    <row r="9017" spans="8:9" ht="12.5">
      <c r="H9017" s="958">
        <v>22810</v>
      </c>
      <c r="I9017" s="950" t="s">
        <v>1570</v>
      </c>
    </row>
    <row r="9018" spans="8:9" ht="12.5">
      <c r="H9018" s="958">
        <v>22811</v>
      </c>
      <c r="I9018" s="950" t="s">
        <v>1570</v>
      </c>
    </row>
    <row r="9019" spans="8:9" ht="12.5">
      <c r="H9019" s="958">
        <v>22812</v>
      </c>
      <c r="I9019" s="950" t="s">
        <v>1570</v>
      </c>
    </row>
    <row r="9020" spans="8:9" ht="12.5">
      <c r="H9020" s="958">
        <v>22815</v>
      </c>
      <c r="I9020" s="950" t="s">
        <v>1570</v>
      </c>
    </row>
    <row r="9021" spans="8:9" ht="12.5">
      <c r="H9021" s="958">
        <v>22820</v>
      </c>
      <c r="I9021" s="950" t="s">
        <v>1570</v>
      </c>
    </row>
    <row r="9022" spans="8:9" ht="12.5">
      <c r="H9022" s="958">
        <v>22821</v>
      </c>
      <c r="I9022" s="950" t="s">
        <v>1570</v>
      </c>
    </row>
    <row r="9023" spans="8:9" ht="12.5">
      <c r="H9023" s="958">
        <v>22824</v>
      </c>
      <c r="I9023" s="950" t="s">
        <v>1570</v>
      </c>
    </row>
    <row r="9024" spans="8:9" ht="12.5">
      <c r="H9024" s="958">
        <v>22827</v>
      </c>
      <c r="I9024" s="950" t="s">
        <v>1560</v>
      </c>
    </row>
    <row r="9025" spans="8:9" ht="12.5">
      <c r="H9025" s="958">
        <v>22830</v>
      </c>
      <c r="I9025" s="950" t="s">
        <v>1570</v>
      </c>
    </row>
    <row r="9026" spans="8:9" ht="12.5">
      <c r="H9026" s="958">
        <v>22831</v>
      </c>
      <c r="I9026" s="950" t="s">
        <v>1570</v>
      </c>
    </row>
    <row r="9027" spans="8:9" ht="12.5">
      <c r="H9027" s="958">
        <v>22832</v>
      </c>
      <c r="I9027" s="950" t="s">
        <v>1570</v>
      </c>
    </row>
    <row r="9028" spans="8:9" ht="12.5">
      <c r="H9028" s="958">
        <v>22833</v>
      </c>
      <c r="I9028" s="950" t="s">
        <v>1570</v>
      </c>
    </row>
    <row r="9029" spans="8:9" ht="12.5">
      <c r="H9029" s="958">
        <v>22834</v>
      </c>
      <c r="I9029" s="950" t="s">
        <v>1570</v>
      </c>
    </row>
    <row r="9030" spans="8:9" ht="12.5">
      <c r="H9030" s="958">
        <v>22835</v>
      </c>
      <c r="I9030" s="950" t="s">
        <v>1560</v>
      </c>
    </row>
    <row r="9031" spans="8:9" ht="12.5">
      <c r="H9031" s="958">
        <v>22840</v>
      </c>
      <c r="I9031" s="950" t="s">
        <v>1570</v>
      </c>
    </row>
    <row r="9032" spans="8:9" ht="12.5">
      <c r="H9032" s="958">
        <v>22841</v>
      </c>
      <c r="I9032" s="950" t="s">
        <v>1570</v>
      </c>
    </row>
    <row r="9033" spans="8:9" ht="12.5">
      <c r="H9033" s="958">
        <v>22842</v>
      </c>
      <c r="I9033" s="950" t="s">
        <v>1570</v>
      </c>
    </row>
    <row r="9034" spans="8:9" ht="12.5">
      <c r="H9034" s="958">
        <v>22843</v>
      </c>
      <c r="I9034" s="950" t="s">
        <v>1570</v>
      </c>
    </row>
    <row r="9035" spans="8:9" ht="12.5">
      <c r="H9035" s="958">
        <v>22844</v>
      </c>
      <c r="I9035" s="950" t="s">
        <v>1570</v>
      </c>
    </row>
    <row r="9036" spans="8:9" ht="12.5">
      <c r="H9036" s="958">
        <v>22845</v>
      </c>
      <c r="I9036" s="950" t="s">
        <v>1570</v>
      </c>
    </row>
    <row r="9037" spans="8:9" ht="12.5">
      <c r="H9037" s="958">
        <v>22846</v>
      </c>
      <c r="I9037" s="950" t="s">
        <v>1570</v>
      </c>
    </row>
    <row r="9038" spans="8:9" ht="12.5">
      <c r="H9038" s="958">
        <v>22847</v>
      </c>
      <c r="I9038" s="950" t="s">
        <v>1570</v>
      </c>
    </row>
    <row r="9039" spans="8:9" ht="12.5">
      <c r="H9039" s="958">
        <v>22848</v>
      </c>
      <c r="I9039" s="950" t="s">
        <v>1560</v>
      </c>
    </row>
    <row r="9040" spans="8:9" ht="12.5">
      <c r="H9040" s="958">
        <v>22849</v>
      </c>
      <c r="I9040" s="950" t="s">
        <v>1570</v>
      </c>
    </row>
    <row r="9041" spans="8:9" ht="12.5">
      <c r="H9041" s="958">
        <v>22850</v>
      </c>
      <c r="I9041" s="950" t="s">
        <v>1570</v>
      </c>
    </row>
    <row r="9042" spans="8:9" ht="12.5">
      <c r="H9042" s="958">
        <v>22851</v>
      </c>
      <c r="I9042" s="950" t="s">
        <v>1560</v>
      </c>
    </row>
    <row r="9043" spans="8:9" ht="12.5">
      <c r="H9043" s="958">
        <v>22853</v>
      </c>
      <c r="I9043" s="950" t="s">
        <v>1570</v>
      </c>
    </row>
    <row r="9044" spans="8:9" ht="12.5">
      <c r="H9044" s="958">
        <v>22901</v>
      </c>
      <c r="I9044" s="950" t="s">
        <v>1560</v>
      </c>
    </row>
    <row r="9045" spans="8:9" ht="12.5">
      <c r="H9045" s="958">
        <v>22902</v>
      </c>
      <c r="I9045" s="950" t="s">
        <v>1570</v>
      </c>
    </row>
    <row r="9046" spans="8:9" ht="12.5">
      <c r="H9046" s="958">
        <v>22903</v>
      </c>
      <c r="I9046" s="950" t="s">
        <v>1570</v>
      </c>
    </row>
    <row r="9047" spans="8:9" ht="12.5">
      <c r="H9047" s="958">
        <v>22904</v>
      </c>
      <c r="I9047" s="950" t="s">
        <v>1560</v>
      </c>
    </row>
    <row r="9048" spans="8:9" ht="12.5">
      <c r="H9048" s="958">
        <v>22905</v>
      </c>
      <c r="I9048" s="950" t="s">
        <v>1560</v>
      </c>
    </row>
    <row r="9049" spans="8:9" ht="12.5">
      <c r="H9049" s="958">
        <v>22906</v>
      </c>
      <c r="I9049" s="950" t="s">
        <v>1560</v>
      </c>
    </row>
    <row r="9050" spans="8:9" ht="12.5">
      <c r="H9050" s="958">
        <v>22907</v>
      </c>
      <c r="I9050" s="950" t="s">
        <v>1560</v>
      </c>
    </row>
    <row r="9051" spans="8:9" ht="12.5">
      <c r="H9051" s="958">
        <v>22908</v>
      </c>
      <c r="I9051" s="950" t="s">
        <v>1560</v>
      </c>
    </row>
    <row r="9052" spans="8:9" ht="12.5">
      <c r="H9052" s="958">
        <v>22909</v>
      </c>
      <c r="I9052" s="950" t="s">
        <v>1560</v>
      </c>
    </row>
    <row r="9053" spans="8:9" ht="12.5">
      <c r="H9053" s="958">
        <v>22910</v>
      </c>
      <c r="I9053" s="950" t="s">
        <v>1560</v>
      </c>
    </row>
    <row r="9054" spans="8:9" ht="12.5">
      <c r="H9054" s="958">
        <v>22911</v>
      </c>
      <c r="I9054" s="950" t="s">
        <v>1560</v>
      </c>
    </row>
    <row r="9055" spans="8:9" ht="12.5">
      <c r="H9055" s="958">
        <v>22920</v>
      </c>
      <c r="I9055" s="950" t="s">
        <v>1570</v>
      </c>
    </row>
    <row r="9056" spans="8:9" ht="12.5">
      <c r="H9056" s="958">
        <v>22922</v>
      </c>
      <c r="I9056" s="950" t="s">
        <v>1570</v>
      </c>
    </row>
    <row r="9057" spans="8:9" ht="12.5">
      <c r="H9057" s="958">
        <v>22923</v>
      </c>
      <c r="I9057" s="950" t="s">
        <v>1560</v>
      </c>
    </row>
    <row r="9058" spans="8:9" ht="12.5">
      <c r="H9058" s="958">
        <v>22924</v>
      </c>
      <c r="I9058" s="950" t="s">
        <v>1560</v>
      </c>
    </row>
    <row r="9059" spans="8:9" ht="12.5">
      <c r="H9059" s="958">
        <v>22931</v>
      </c>
      <c r="I9059" s="950" t="s">
        <v>1570</v>
      </c>
    </row>
    <row r="9060" spans="8:9" ht="12.5">
      <c r="H9060" s="958">
        <v>22932</v>
      </c>
      <c r="I9060" s="950" t="s">
        <v>1560</v>
      </c>
    </row>
    <row r="9061" spans="8:9" ht="12.5">
      <c r="H9061" s="958">
        <v>22935</v>
      </c>
      <c r="I9061" s="950" t="s">
        <v>1560</v>
      </c>
    </row>
    <row r="9062" spans="8:9" ht="12.5">
      <c r="H9062" s="958">
        <v>22936</v>
      </c>
      <c r="I9062" s="950" t="s">
        <v>1560</v>
      </c>
    </row>
    <row r="9063" spans="8:9" ht="12.5">
      <c r="H9063" s="958">
        <v>22937</v>
      </c>
      <c r="I9063" s="950" t="s">
        <v>1570</v>
      </c>
    </row>
    <row r="9064" spans="8:9" ht="12.5">
      <c r="H9064" s="958">
        <v>22938</v>
      </c>
      <c r="I9064" s="950" t="s">
        <v>1570</v>
      </c>
    </row>
    <row r="9065" spans="8:9" ht="12.5">
      <c r="H9065" s="958">
        <v>22939</v>
      </c>
      <c r="I9065" s="950" t="s">
        <v>1570</v>
      </c>
    </row>
    <row r="9066" spans="8:9" ht="12.5">
      <c r="H9066" s="958">
        <v>22940</v>
      </c>
      <c r="I9066" s="950" t="s">
        <v>1560</v>
      </c>
    </row>
    <row r="9067" spans="8:9" ht="12.5">
      <c r="H9067" s="958">
        <v>22942</v>
      </c>
      <c r="I9067" s="950" t="s">
        <v>1560</v>
      </c>
    </row>
    <row r="9068" spans="8:9" ht="12.5">
      <c r="H9068" s="958">
        <v>22943</v>
      </c>
      <c r="I9068" s="950" t="s">
        <v>1560</v>
      </c>
    </row>
    <row r="9069" spans="8:9" ht="12.5">
      <c r="H9069" s="958">
        <v>22945</v>
      </c>
      <c r="I9069" s="950" t="s">
        <v>1560</v>
      </c>
    </row>
    <row r="9070" spans="8:9" ht="12.5">
      <c r="H9070" s="958">
        <v>22946</v>
      </c>
      <c r="I9070" s="950" t="s">
        <v>1570</v>
      </c>
    </row>
    <row r="9071" spans="8:9" ht="12.5">
      <c r="H9071" s="958">
        <v>22947</v>
      </c>
      <c r="I9071" s="950" t="s">
        <v>1560</v>
      </c>
    </row>
    <row r="9072" spans="8:9" ht="12.5">
      <c r="H9072" s="958">
        <v>22948</v>
      </c>
      <c r="I9072" s="950" t="s">
        <v>1560</v>
      </c>
    </row>
    <row r="9073" spans="8:9" ht="12.5">
      <c r="H9073" s="958">
        <v>22949</v>
      </c>
      <c r="I9073" s="950" t="s">
        <v>1570</v>
      </c>
    </row>
    <row r="9074" spans="8:9" ht="12.5">
      <c r="H9074" s="958">
        <v>22952</v>
      </c>
      <c r="I9074" s="950" t="s">
        <v>1560</v>
      </c>
    </row>
    <row r="9075" spans="8:9" ht="12.5">
      <c r="H9075" s="958">
        <v>22957</v>
      </c>
      <c r="I9075" s="950" t="s">
        <v>1560</v>
      </c>
    </row>
    <row r="9076" spans="8:9" ht="12.5">
      <c r="H9076" s="958">
        <v>22958</v>
      </c>
      <c r="I9076" s="950" t="s">
        <v>1560</v>
      </c>
    </row>
    <row r="9077" spans="8:9" ht="12.5">
      <c r="H9077" s="958">
        <v>22959</v>
      </c>
      <c r="I9077" s="950" t="s">
        <v>1570</v>
      </c>
    </row>
    <row r="9078" spans="8:9" ht="12.5">
      <c r="H9078" s="958">
        <v>22960</v>
      </c>
      <c r="I9078" s="950" t="s">
        <v>1560</v>
      </c>
    </row>
    <row r="9079" spans="8:9" ht="12.5">
      <c r="H9079" s="958">
        <v>22963</v>
      </c>
      <c r="I9079" s="950" t="s">
        <v>1560</v>
      </c>
    </row>
    <row r="9080" spans="8:9" ht="12.5">
      <c r="H9080" s="958">
        <v>22964</v>
      </c>
      <c r="I9080" s="950" t="s">
        <v>1570</v>
      </c>
    </row>
    <row r="9081" spans="8:9" ht="12.5">
      <c r="H9081" s="958">
        <v>22965</v>
      </c>
      <c r="I9081" s="950" t="s">
        <v>1560</v>
      </c>
    </row>
    <row r="9082" spans="8:9" ht="12.5">
      <c r="H9082" s="958">
        <v>22967</v>
      </c>
      <c r="I9082" s="950" t="s">
        <v>1570</v>
      </c>
    </row>
    <row r="9083" spans="8:9" ht="12.5">
      <c r="H9083" s="958">
        <v>22968</v>
      </c>
      <c r="I9083" s="950" t="s">
        <v>1560</v>
      </c>
    </row>
    <row r="9084" spans="8:9" ht="12.5">
      <c r="H9084" s="958">
        <v>22969</v>
      </c>
      <c r="I9084" s="950" t="s">
        <v>1570</v>
      </c>
    </row>
    <row r="9085" spans="8:9" ht="12.5">
      <c r="H9085" s="958">
        <v>22971</v>
      </c>
      <c r="I9085" s="950" t="s">
        <v>1570</v>
      </c>
    </row>
    <row r="9086" spans="8:9" ht="12.5">
      <c r="H9086" s="958">
        <v>22972</v>
      </c>
      <c r="I9086" s="950" t="s">
        <v>1560</v>
      </c>
    </row>
    <row r="9087" spans="8:9" ht="12.5">
      <c r="H9087" s="958">
        <v>22973</v>
      </c>
      <c r="I9087" s="950" t="s">
        <v>1560</v>
      </c>
    </row>
    <row r="9088" spans="8:9" ht="12.5">
      <c r="H9088" s="958">
        <v>22974</v>
      </c>
      <c r="I9088" s="950" t="s">
        <v>1560</v>
      </c>
    </row>
    <row r="9089" spans="8:9" ht="12.5">
      <c r="H9089" s="958">
        <v>22976</v>
      </c>
      <c r="I9089" s="950" t="s">
        <v>1570</v>
      </c>
    </row>
    <row r="9090" spans="8:9" ht="12.5">
      <c r="H9090" s="958">
        <v>22980</v>
      </c>
      <c r="I9090" s="950" t="s">
        <v>1570</v>
      </c>
    </row>
    <row r="9091" spans="8:9" ht="12.5">
      <c r="H9091" s="958">
        <v>22987</v>
      </c>
      <c r="I9091" s="950" t="s">
        <v>1560</v>
      </c>
    </row>
    <row r="9092" spans="8:9" ht="12.5">
      <c r="H9092" s="958">
        <v>22989</v>
      </c>
      <c r="I9092" s="950" t="s">
        <v>1560</v>
      </c>
    </row>
    <row r="9093" spans="8:9" ht="12.5">
      <c r="H9093" s="958">
        <v>23001</v>
      </c>
      <c r="I9093" s="950" t="s">
        <v>1560</v>
      </c>
    </row>
    <row r="9094" spans="8:9" ht="12.5">
      <c r="H9094" s="958">
        <v>23002</v>
      </c>
      <c r="I9094" s="950" t="s">
        <v>1560</v>
      </c>
    </row>
    <row r="9095" spans="8:9" ht="12.5">
      <c r="H9095" s="958">
        <v>23003</v>
      </c>
      <c r="I9095" s="950" t="s">
        <v>1560</v>
      </c>
    </row>
    <row r="9096" spans="8:9" ht="12.5">
      <c r="H9096" s="958">
        <v>23004</v>
      </c>
      <c r="I9096" s="950" t="s">
        <v>1560</v>
      </c>
    </row>
    <row r="9097" spans="8:9" ht="12.5">
      <c r="H9097" s="958">
        <v>23005</v>
      </c>
      <c r="I9097" s="950" t="s">
        <v>1560</v>
      </c>
    </row>
    <row r="9098" spans="8:9" ht="12.5">
      <c r="H9098" s="958">
        <v>23009</v>
      </c>
      <c r="I9098" s="950" t="s">
        <v>1560</v>
      </c>
    </row>
    <row r="9099" spans="8:9" ht="12.5">
      <c r="H9099" s="958">
        <v>23011</v>
      </c>
      <c r="I9099" s="950" t="s">
        <v>1560</v>
      </c>
    </row>
    <row r="9100" spans="8:9" ht="12.5">
      <c r="H9100" s="958">
        <v>23014</v>
      </c>
      <c r="I9100" s="950" t="s">
        <v>1560</v>
      </c>
    </row>
    <row r="9101" spans="8:9" ht="12.5">
      <c r="H9101" s="958">
        <v>23015</v>
      </c>
      <c r="I9101" s="950" t="s">
        <v>1560</v>
      </c>
    </row>
    <row r="9102" spans="8:9" ht="12.5">
      <c r="H9102" s="958">
        <v>23018</v>
      </c>
      <c r="I9102" s="950" t="s">
        <v>1560</v>
      </c>
    </row>
    <row r="9103" spans="8:9" ht="12.5">
      <c r="H9103" s="958">
        <v>23021</v>
      </c>
      <c r="I9103" s="950" t="s">
        <v>1560</v>
      </c>
    </row>
    <row r="9104" spans="8:9" ht="12.5">
      <c r="H9104" s="958">
        <v>23022</v>
      </c>
      <c r="I9104" s="950" t="s">
        <v>1560</v>
      </c>
    </row>
    <row r="9105" spans="8:9" ht="12.5">
      <c r="H9105" s="958">
        <v>23023</v>
      </c>
      <c r="I9105" s="950" t="s">
        <v>1560</v>
      </c>
    </row>
    <row r="9106" spans="8:9" ht="12.5">
      <c r="H9106" s="958">
        <v>23024</v>
      </c>
      <c r="I9106" s="950" t="s">
        <v>1560</v>
      </c>
    </row>
    <row r="9107" spans="8:9" ht="12.5">
      <c r="H9107" s="958">
        <v>23025</v>
      </c>
      <c r="I9107" s="950" t="s">
        <v>1560</v>
      </c>
    </row>
    <row r="9108" spans="8:9" ht="12.5">
      <c r="H9108" s="958">
        <v>23027</v>
      </c>
      <c r="I9108" s="950" t="s">
        <v>1560</v>
      </c>
    </row>
    <row r="9109" spans="8:9" ht="12.5">
      <c r="H9109" s="958">
        <v>23030</v>
      </c>
      <c r="I9109" s="950" t="s">
        <v>1560</v>
      </c>
    </row>
    <row r="9110" spans="8:9" ht="12.5">
      <c r="H9110" s="958">
        <v>23031</v>
      </c>
      <c r="I9110" s="950" t="s">
        <v>1560</v>
      </c>
    </row>
    <row r="9111" spans="8:9" ht="12.5">
      <c r="H9111" s="958">
        <v>23032</v>
      </c>
      <c r="I9111" s="950" t="s">
        <v>1560</v>
      </c>
    </row>
    <row r="9112" spans="8:9" ht="12.5">
      <c r="H9112" s="958">
        <v>23035</v>
      </c>
      <c r="I9112" s="950" t="s">
        <v>1560</v>
      </c>
    </row>
    <row r="9113" spans="8:9" ht="12.5">
      <c r="H9113" s="958">
        <v>23038</v>
      </c>
      <c r="I9113" s="950" t="s">
        <v>1560</v>
      </c>
    </row>
    <row r="9114" spans="8:9" ht="12.5">
      <c r="H9114" s="958">
        <v>23039</v>
      </c>
      <c r="I9114" s="950" t="s">
        <v>1560</v>
      </c>
    </row>
    <row r="9115" spans="8:9" ht="12.5">
      <c r="H9115" s="958">
        <v>23040</v>
      </c>
      <c r="I9115" s="950" t="s">
        <v>1560</v>
      </c>
    </row>
    <row r="9116" spans="8:9" ht="12.5">
      <c r="H9116" s="958">
        <v>23043</v>
      </c>
      <c r="I9116" s="950" t="s">
        <v>1560</v>
      </c>
    </row>
    <row r="9117" spans="8:9" ht="12.5">
      <c r="H9117" s="958">
        <v>23045</v>
      </c>
      <c r="I9117" s="950" t="s">
        <v>1560</v>
      </c>
    </row>
    <row r="9118" spans="8:9" ht="12.5">
      <c r="H9118" s="958">
        <v>23047</v>
      </c>
      <c r="I9118" s="950" t="s">
        <v>1560</v>
      </c>
    </row>
    <row r="9119" spans="8:9" ht="12.5">
      <c r="H9119" s="958">
        <v>23050</v>
      </c>
      <c r="I9119" s="950" t="s">
        <v>1560</v>
      </c>
    </row>
    <row r="9120" spans="8:9" ht="12.5">
      <c r="H9120" s="958">
        <v>23055</v>
      </c>
      <c r="I9120" s="950" t="s">
        <v>1560</v>
      </c>
    </row>
    <row r="9121" spans="8:9" ht="12.5">
      <c r="H9121" s="958">
        <v>23056</v>
      </c>
      <c r="I9121" s="950" t="s">
        <v>1560</v>
      </c>
    </row>
    <row r="9122" spans="8:9" ht="12.5">
      <c r="H9122" s="958">
        <v>23058</v>
      </c>
      <c r="I9122" s="950" t="s">
        <v>1560</v>
      </c>
    </row>
    <row r="9123" spans="8:9" ht="12.5">
      <c r="H9123" s="958">
        <v>23059</v>
      </c>
      <c r="I9123" s="950" t="s">
        <v>1560</v>
      </c>
    </row>
    <row r="9124" spans="8:9" ht="12.5">
      <c r="H9124" s="958">
        <v>23060</v>
      </c>
      <c r="I9124" s="950" t="s">
        <v>1560</v>
      </c>
    </row>
    <row r="9125" spans="8:9" ht="12.5">
      <c r="H9125" s="958">
        <v>23061</v>
      </c>
      <c r="I9125" s="950" t="s">
        <v>1560</v>
      </c>
    </row>
    <row r="9126" spans="8:9" ht="12.5">
      <c r="H9126" s="958">
        <v>23062</v>
      </c>
      <c r="I9126" s="950" t="s">
        <v>1560</v>
      </c>
    </row>
    <row r="9127" spans="8:9" ht="12.5">
      <c r="H9127" s="958">
        <v>23063</v>
      </c>
      <c r="I9127" s="950" t="s">
        <v>1560</v>
      </c>
    </row>
    <row r="9128" spans="8:9" ht="12.5">
      <c r="H9128" s="958">
        <v>23064</v>
      </c>
      <c r="I9128" s="950" t="s">
        <v>1560</v>
      </c>
    </row>
    <row r="9129" spans="8:9" ht="12.5">
      <c r="H9129" s="958">
        <v>23065</v>
      </c>
      <c r="I9129" s="950" t="s">
        <v>1560</v>
      </c>
    </row>
    <row r="9130" spans="8:9" ht="12.5">
      <c r="H9130" s="958">
        <v>23066</v>
      </c>
      <c r="I9130" s="950" t="s">
        <v>1560</v>
      </c>
    </row>
    <row r="9131" spans="8:9" ht="12.5">
      <c r="H9131" s="958">
        <v>23067</v>
      </c>
      <c r="I9131" s="950" t="s">
        <v>1560</v>
      </c>
    </row>
    <row r="9132" spans="8:9" ht="12.5">
      <c r="H9132" s="958">
        <v>23068</v>
      </c>
      <c r="I9132" s="950" t="s">
        <v>1560</v>
      </c>
    </row>
    <row r="9133" spans="8:9" ht="12.5">
      <c r="H9133" s="958">
        <v>23069</v>
      </c>
      <c r="I9133" s="950" t="s">
        <v>1560</v>
      </c>
    </row>
    <row r="9134" spans="8:9" ht="12.5">
      <c r="H9134" s="958">
        <v>23070</v>
      </c>
      <c r="I9134" s="950" t="s">
        <v>1560</v>
      </c>
    </row>
    <row r="9135" spans="8:9" ht="12.5">
      <c r="H9135" s="958">
        <v>23071</v>
      </c>
      <c r="I9135" s="950" t="s">
        <v>1560</v>
      </c>
    </row>
    <row r="9136" spans="8:9" ht="12.5">
      <c r="H9136" s="958">
        <v>23072</v>
      </c>
      <c r="I9136" s="950" t="s">
        <v>1560</v>
      </c>
    </row>
    <row r="9137" spans="8:9" ht="12.5">
      <c r="H9137" s="958">
        <v>23075</v>
      </c>
      <c r="I9137" s="950" t="s">
        <v>1560</v>
      </c>
    </row>
    <row r="9138" spans="8:9" ht="12.5">
      <c r="H9138" s="958">
        <v>23076</v>
      </c>
      <c r="I9138" s="950" t="s">
        <v>1560</v>
      </c>
    </row>
    <row r="9139" spans="8:9" ht="12.5">
      <c r="H9139" s="958">
        <v>23079</v>
      </c>
      <c r="I9139" s="950" t="s">
        <v>1560</v>
      </c>
    </row>
    <row r="9140" spans="8:9" ht="12.5">
      <c r="H9140" s="958">
        <v>23081</v>
      </c>
      <c r="I9140" s="950" t="s">
        <v>1560</v>
      </c>
    </row>
    <row r="9141" spans="8:9" ht="12.5">
      <c r="H9141" s="958">
        <v>23083</v>
      </c>
      <c r="I9141" s="950" t="s">
        <v>1560</v>
      </c>
    </row>
    <row r="9142" spans="8:9" ht="12.5">
      <c r="H9142" s="958">
        <v>23084</v>
      </c>
      <c r="I9142" s="950" t="s">
        <v>1560</v>
      </c>
    </row>
    <row r="9143" spans="8:9" ht="12.5">
      <c r="H9143" s="958">
        <v>23085</v>
      </c>
      <c r="I9143" s="950" t="s">
        <v>1560</v>
      </c>
    </row>
    <row r="9144" spans="8:9" ht="12.5">
      <c r="H9144" s="958">
        <v>23086</v>
      </c>
      <c r="I9144" s="950" t="s">
        <v>1560</v>
      </c>
    </row>
    <row r="9145" spans="8:9" ht="12.5">
      <c r="H9145" s="958">
        <v>23089</v>
      </c>
      <c r="I9145" s="950" t="s">
        <v>1560</v>
      </c>
    </row>
    <row r="9146" spans="8:9" ht="12.5">
      <c r="H9146" s="958">
        <v>23090</v>
      </c>
      <c r="I9146" s="950" t="s">
        <v>1560</v>
      </c>
    </row>
    <row r="9147" spans="8:9" ht="12.5">
      <c r="H9147" s="958">
        <v>23091</v>
      </c>
      <c r="I9147" s="950" t="s">
        <v>1560</v>
      </c>
    </row>
    <row r="9148" spans="8:9" ht="12.5">
      <c r="H9148" s="958">
        <v>23092</v>
      </c>
      <c r="I9148" s="950" t="s">
        <v>1560</v>
      </c>
    </row>
    <row r="9149" spans="8:9" ht="12.5">
      <c r="H9149" s="958">
        <v>23093</v>
      </c>
      <c r="I9149" s="950" t="s">
        <v>1560</v>
      </c>
    </row>
    <row r="9150" spans="8:9" ht="12.5">
      <c r="H9150" s="958">
        <v>23101</v>
      </c>
      <c r="I9150" s="950" t="s">
        <v>1560</v>
      </c>
    </row>
    <row r="9151" spans="8:9" ht="12.5">
      <c r="H9151" s="958">
        <v>23102</v>
      </c>
      <c r="I9151" s="950" t="s">
        <v>1560</v>
      </c>
    </row>
    <row r="9152" spans="8:9" ht="12.5">
      <c r="H9152" s="958">
        <v>23103</v>
      </c>
      <c r="I9152" s="950" t="s">
        <v>1560</v>
      </c>
    </row>
    <row r="9153" spans="8:9" ht="12.5">
      <c r="H9153" s="958">
        <v>23105</v>
      </c>
      <c r="I9153" s="950" t="s">
        <v>1560</v>
      </c>
    </row>
    <row r="9154" spans="8:9" ht="12.5">
      <c r="H9154" s="958">
        <v>23106</v>
      </c>
      <c r="I9154" s="950" t="s">
        <v>1560</v>
      </c>
    </row>
    <row r="9155" spans="8:9" ht="12.5">
      <c r="H9155" s="958">
        <v>23107</v>
      </c>
      <c r="I9155" s="950" t="s">
        <v>1560</v>
      </c>
    </row>
    <row r="9156" spans="8:9" ht="12.5">
      <c r="H9156" s="958">
        <v>23108</v>
      </c>
      <c r="I9156" s="950" t="s">
        <v>1560</v>
      </c>
    </row>
    <row r="9157" spans="8:9" ht="12.5">
      <c r="H9157" s="958">
        <v>23109</v>
      </c>
      <c r="I9157" s="950" t="s">
        <v>1560</v>
      </c>
    </row>
    <row r="9158" spans="8:9" ht="12.5">
      <c r="H9158" s="958">
        <v>23110</v>
      </c>
      <c r="I9158" s="950" t="s">
        <v>1560</v>
      </c>
    </row>
    <row r="9159" spans="8:9" ht="12.5">
      <c r="H9159" s="958">
        <v>23111</v>
      </c>
      <c r="I9159" s="950" t="s">
        <v>1560</v>
      </c>
    </row>
    <row r="9160" spans="8:9" ht="12.5">
      <c r="H9160" s="958">
        <v>23112</v>
      </c>
      <c r="I9160" s="950" t="s">
        <v>1560</v>
      </c>
    </row>
    <row r="9161" spans="8:9" ht="12.5">
      <c r="H9161" s="958">
        <v>23113</v>
      </c>
      <c r="I9161" s="950" t="s">
        <v>1560</v>
      </c>
    </row>
    <row r="9162" spans="8:9" ht="12.5">
      <c r="H9162" s="958">
        <v>23114</v>
      </c>
      <c r="I9162" s="950" t="s">
        <v>1560</v>
      </c>
    </row>
    <row r="9163" spans="8:9" ht="12.5">
      <c r="H9163" s="958">
        <v>23115</v>
      </c>
      <c r="I9163" s="950" t="s">
        <v>1560</v>
      </c>
    </row>
    <row r="9164" spans="8:9" ht="12.5">
      <c r="H9164" s="958">
        <v>23116</v>
      </c>
      <c r="I9164" s="950" t="s">
        <v>1560</v>
      </c>
    </row>
    <row r="9165" spans="8:9" ht="12.5">
      <c r="H9165" s="958">
        <v>23117</v>
      </c>
      <c r="I9165" s="950" t="s">
        <v>1560</v>
      </c>
    </row>
    <row r="9166" spans="8:9" ht="12.5">
      <c r="H9166" s="958">
        <v>23119</v>
      </c>
      <c r="I9166" s="950" t="s">
        <v>1560</v>
      </c>
    </row>
    <row r="9167" spans="8:9" ht="12.5">
      <c r="H9167" s="958">
        <v>23120</v>
      </c>
      <c r="I9167" s="950" t="s">
        <v>1560</v>
      </c>
    </row>
    <row r="9168" spans="8:9" ht="12.5">
      <c r="H9168" s="958">
        <v>23123</v>
      </c>
      <c r="I9168" s="950" t="s">
        <v>1560</v>
      </c>
    </row>
    <row r="9169" spans="8:9" ht="12.5">
      <c r="H9169" s="958">
        <v>23124</v>
      </c>
      <c r="I9169" s="950" t="s">
        <v>1560</v>
      </c>
    </row>
    <row r="9170" spans="8:9" ht="12.5">
      <c r="H9170" s="958">
        <v>23125</v>
      </c>
      <c r="I9170" s="950" t="s">
        <v>1560</v>
      </c>
    </row>
    <row r="9171" spans="8:9" ht="12.5">
      <c r="H9171" s="958">
        <v>23126</v>
      </c>
      <c r="I9171" s="950" t="s">
        <v>1560</v>
      </c>
    </row>
    <row r="9172" spans="8:9" ht="12.5">
      <c r="H9172" s="958">
        <v>23127</v>
      </c>
      <c r="I9172" s="950" t="s">
        <v>1560</v>
      </c>
    </row>
    <row r="9173" spans="8:9" ht="12.5">
      <c r="H9173" s="958">
        <v>23128</v>
      </c>
      <c r="I9173" s="950" t="s">
        <v>1560</v>
      </c>
    </row>
    <row r="9174" spans="8:9" ht="12.5">
      <c r="H9174" s="958">
        <v>23129</v>
      </c>
      <c r="I9174" s="950" t="s">
        <v>1560</v>
      </c>
    </row>
    <row r="9175" spans="8:9" ht="12.5">
      <c r="H9175" s="958">
        <v>23130</v>
      </c>
      <c r="I9175" s="950" t="s">
        <v>1560</v>
      </c>
    </row>
    <row r="9176" spans="8:9" ht="12.5">
      <c r="H9176" s="958">
        <v>23131</v>
      </c>
      <c r="I9176" s="950" t="s">
        <v>1560</v>
      </c>
    </row>
    <row r="9177" spans="8:9" ht="12.5">
      <c r="H9177" s="958">
        <v>23138</v>
      </c>
      <c r="I9177" s="950" t="s">
        <v>1560</v>
      </c>
    </row>
    <row r="9178" spans="8:9" ht="12.5">
      <c r="H9178" s="958">
        <v>23139</v>
      </c>
      <c r="I9178" s="950" t="s">
        <v>1560</v>
      </c>
    </row>
    <row r="9179" spans="8:9" ht="12.5">
      <c r="H9179" s="958">
        <v>23140</v>
      </c>
      <c r="I9179" s="950" t="s">
        <v>1560</v>
      </c>
    </row>
    <row r="9180" spans="8:9" ht="12.5">
      <c r="H9180" s="958">
        <v>23141</v>
      </c>
      <c r="I9180" s="950" t="s">
        <v>1560</v>
      </c>
    </row>
    <row r="9181" spans="8:9" ht="12.5">
      <c r="H9181" s="958">
        <v>23146</v>
      </c>
      <c r="I9181" s="950" t="s">
        <v>1560</v>
      </c>
    </row>
    <row r="9182" spans="8:9" ht="12.5">
      <c r="H9182" s="958">
        <v>23147</v>
      </c>
      <c r="I9182" s="950" t="s">
        <v>1560</v>
      </c>
    </row>
    <row r="9183" spans="8:9" ht="12.5">
      <c r="H9183" s="958">
        <v>23148</v>
      </c>
      <c r="I9183" s="950" t="s">
        <v>1560</v>
      </c>
    </row>
    <row r="9184" spans="8:9" ht="12.5">
      <c r="H9184" s="958">
        <v>23149</v>
      </c>
      <c r="I9184" s="950" t="s">
        <v>1560</v>
      </c>
    </row>
    <row r="9185" spans="8:9" ht="12.5">
      <c r="H9185" s="958">
        <v>23150</v>
      </c>
      <c r="I9185" s="950" t="s">
        <v>1560</v>
      </c>
    </row>
    <row r="9186" spans="8:9" ht="12.5">
      <c r="H9186" s="958">
        <v>23153</v>
      </c>
      <c r="I9186" s="950" t="s">
        <v>1560</v>
      </c>
    </row>
    <row r="9187" spans="8:9" ht="12.5">
      <c r="H9187" s="958">
        <v>23154</v>
      </c>
      <c r="I9187" s="950" t="s">
        <v>1560</v>
      </c>
    </row>
    <row r="9188" spans="8:9" ht="12.5">
      <c r="H9188" s="958">
        <v>23155</v>
      </c>
      <c r="I9188" s="950" t="s">
        <v>1560</v>
      </c>
    </row>
    <row r="9189" spans="8:9" ht="12.5">
      <c r="H9189" s="958">
        <v>23156</v>
      </c>
      <c r="I9189" s="950" t="s">
        <v>1560</v>
      </c>
    </row>
    <row r="9190" spans="8:9" ht="12.5">
      <c r="H9190" s="958">
        <v>23160</v>
      </c>
      <c r="I9190" s="950" t="s">
        <v>1560</v>
      </c>
    </row>
    <row r="9191" spans="8:9" ht="12.5">
      <c r="H9191" s="958">
        <v>23161</v>
      </c>
      <c r="I9191" s="950" t="s">
        <v>1560</v>
      </c>
    </row>
    <row r="9192" spans="8:9" ht="12.5">
      <c r="H9192" s="958">
        <v>23162</v>
      </c>
      <c r="I9192" s="950" t="s">
        <v>1560</v>
      </c>
    </row>
    <row r="9193" spans="8:9" ht="12.5">
      <c r="H9193" s="958">
        <v>23163</v>
      </c>
      <c r="I9193" s="950" t="s">
        <v>1560</v>
      </c>
    </row>
    <row r="9194" spans="8:9" ht="12.5">
      <c r="H9194" s="958">
        <v>23168</v>
      </c>
      <c r="I9194" s="950" t="s">
        <v>1560</v>
      </c>
    </row>
    <row r="9195" spans="8:9" ht="12.5">
      <c r="H9195" s="958">
        <v>23169</v>
      </c>
      <c r="I9195" s="950" t="s">
        <v>1560</v>
      </c>
    </row>
    <row r="9196" spans="8:9" ht="12.5">
      <c r="H9196" s="958">
        <v>23170</v>
      </c>
      <c r="I9196" s="950" t="s">
        <v>1560</v>
      </c>
    </row>
    <row r="9197" spans="8:9" ht="12.5">
      <c r="H9197" s="958">
        <v>23173</v>
      </c>
      <c r="I9197" s="950" t="s">
        <v>1560</v>
      </c>
    </row>
    <row r="9198" spans="8:9" ht="12.5">
      <c r="H9198" s="958">
        <v>23175</v>
      </c>
      <c r="I9198" s="950" t="s">
        <v>1560</v>
      </c>
    </row>
    <row r="9199" spans="8:9" ht="12.5">
      <c r="H9199" s="958">
        <v>23176</v>
      </c>
      <c r="I9199" s="950" t="s">
        <v>1560</v>
      </c>
    </row>
    <row r="9200" spans="8:9" ht="12.5">
      <c r="H9200" s="958">
        <v>23177</v>
      </c>
      <c r="I9200" s="950" t="s">
        <v>1560</v>
      </c>
    </row>
    <row r="9201" spans="8:9" ht="12.5">
      <c r="H9201" s="958">
        <v>23178</v>
      </c>
      <c r="I9201" s="950" t="s">
        <v>1560</v>
      </c>
    </row>
    <row r="9202" spans="8:9" ht="12.5">
      <c r="H9202" s="958">
        <v>23180</v>
      </c>
      <c r="I9202" s="950" t="s">
        <v>1560</v>
      </c>
    </row>
    <row r="9203" spans="8:9" ht="12.5">
      <c r="H9203" s="958">
        <v>23181</v>
      </c>
      <c r="I9203" s="950" t="s">
        <v>1560</v>
      </c>
    </row>
    <row r="9204" spans="8:9" ht="12.5">
      <c r="H9204" s="958">
        <v>23183</v>
      </c>
      <c r="I9204" s="950" t="s">
        <v>1560</v>
      </c>
    </row>
    <row r="9205" spans="8:9" ht="12.5">
      <c r="H9205" s="958">
        <v>23184</v>
      </c>
      <c r="I9205" s="950" t="s">
        <v>1560</v>
      </c>
    </row>
    <row r="9206" spans="8:9" ht="12.5">
      <c r="H9206" s="958">
        <v>23185</v>
      </c>
      <c r="I9206" s="950" t="s">
        <v>1560</v>
      </c>
    </row>
    <row r="9207" spans="8:9" ht="12.5">
      <c r="H9207" s="958">
        <v>23186</v>
      </c>
      <c r="I9207" s="950" t="s">
        <v>1560</v>
      </c>
    </row>
    <row r="9208" spans="8:9" ht="12.5">
      <c r="H9208" s="958">
        <v>23187</v>
      </c>
      <c r="I9208" s="950" t="s">
        <v>1560</v>
      </c>
    </row>
    <row r="9209" spans="8:9" ht="12.5">
      <c r="H9209" s="958">
        <v>23188</v>
      </c>
      <c r="I9209" s="950" t="s">
        <v>1560</v>
      </c>
    </row>
    <row r="9210" spans="8:9" ht="12.5">
      <c r="H9210" s="958">
        <v>23190</v>
      </c>
      <c r="I9210" s="950" t="s">
        <v>1560</v>
      </c>
    </row>
    <row r="9211" spans="8:9" ht="12.5">
      <c r="H9211" s="958">
        <v>23192</v>
      </c>
      <c r="I9211" s="950" t="s">
        <v>1560</v>
      </c>
    </row>
    <row r="9212" spans="8:9" ht="12.5">
      <c r="H9212" s="958">
        <v>23218</v>
      </c>
      <c r="I9212" s="950" t="s">
        <v>1560</v>
      </c>
    </row>
    <row r="9213" spans="8:9" ht="12.5">
      <c r="H9213" s="958">
        <v>23219</v>
      </c>
      <c r="I9213" s="950" t="s">
        <v>1560</v>
      </c>
    </row>
    <row r="9214" spans="8:9" ht="12.5">
      <c r="H9214" s="958">
        <v>23220</v>
      </c>
      <c r="I9214" s="950" t="s">
        <v>1560</v>
      </c>
    </row>
    <row r="9215" spans="8:9" ht="12.5">
      <c r="H9215" s="958">
        <v>23221</v>
      </c>
      <c r="I9215" s="950" t="s">
        <v>1560</v>
      </c>
    </row>
    <row r="9216" spans="8:9" ht="12.5">
      <c r="H9216" s="958">
        <v>23222</v>
      </c>
      <c r="I9216" s="950" t="s">
        <v>1560</v>
      </c>
    </row>
    <row r="9217" spans="8:9" ht="12.5">
      <c r="H9217" s="958">
        <v>23223</v>
      </c>
      <c r="I9217" s="950" t="s">
        <v>1560</v>
      </c>
    </row>
    <row r="9218" spans="8:9" ht="12.5">
      <c r="H9218" s="958">
        <v>23224</v>
      </c>
      <c r="I9218" s="950" t="s">
        <v>1560</v>
      </c>
    </row>
    <row r="9219" spans="8:9" ht="12.5">
      <c r="H9219" s="958">
        <v>23225</v>
      </c>
      <c r="I9219" s="950" t="s">
        <v>1560</v>
      </c>
    </row>
    <row r="9220" spans="8:9" ht="12.5">
      <c r="H9220" s="958">
        <v>23226</v>
      </c>
      <c r="I9220" s="950" t="s">
        <v>1560</v>
      </c>
    </row>
    <row r="9221" spans="8:9" ht="12.5">
      <c r="H9221" s="958">
        <v>23227</v>
      </c>
      <c r="I9221" s="950" t="s">
        <v>1560</v>
      </c>
    </row>
    <row r="9222" spans="8:9" ht="12.5">
      <c r="H9222" s="958">
        <v>23228</v>
      </c>
      <c r="I9222" s="950" t="s">
        <v>1560</v>
      </c>
    </row>
    <row r="9223" spans="8:9" ht="12.5">
      <c r="H9223" s="958">
        <v>23229</v>
      </c>
      <c r="I9223" s="950" t="s">
        <v>1560</v>
      </c>
    </row>
    <row r="9224" spans="8:9" ht="12.5">
      <c r="H9224" s="958">
        <v>23230</v>
      </c>
      <c r="I9224" s="950" t="s">
        <v>1560</v>
      </c>
    </row>
    <row r="9225" spans="8:9" ht="12.5">
      <c r="H9225" s="958">
        <v>23231</v>
      </c>
      <c r="I9225" s="950" t="s">
        <v>1560</v>
      </c>
    </row>
    <row r="9226" spans="8:9" ht="12.5">
      <c r="H9226" s="958">
        <v>23232</v>
      </c>
      <c r="I9226" s="950" t="s">
        <v>1560</v>
      </c>
    </row>
    <row r="9227" spans="8:9" ht="12.5">
      <c r="H9227" s="958">
        <v>23233</v>
      </c>
      <c r="I9227" s="950" t="s">
        <v>1560</v>
      </c>
    </row>
    <row r="9228" spans="8:9" ht="12.5">
      <c r="H9228" s="958">
        <v>23234</v>
      </c>
      <c r="I9228" s="950" t="s">
        <v>1560</v>
      </c>
    </row>
    <row r="9229" spans="8:9" ht="12.5">
      <c r="H9229" s="958">
        <v>23235</v>
      </c>
      <c r="I9229" s="950" t="s">
        <v>1560</v>
      </c>
    </row>
    <row r="9230" spans="8:9" ht="12.5">
      <c r="H9230" s="958">
        <v>23236</v>
      </c>
      <c r="I9230" s="950" t="s">
        <v>1560</v>
      </c>
    </row>
    <row r="9231" spans="8:9" ht="12.5">
      <c r="H9231" s="958">
        <v>23237</v>
      </c>
      <c r="I9231" s="950" t="s">
        <v>1560</v>
      </c>
    </row>
    <row r="9232" spans="8:9" ht="12.5">
      <c r="H9232" s="958">
        <v>23238</v>
      </c>
      <c r="I9232" s="950" t="s">
        <v>1560</v>
      </c>
    </row>
    <row r="9233" spans="8:9" ht="12.5">
      <c r="H9233" s="958">
        <v>23241</v>
      </c>
      <c r="I9233" s="950" t="s">
        <v>1560</v>
      </c>
    </row>
    <row r="9234" spans="8:9" ht="12.5">
      <c r="H9234" s="958">
        <v>23242</v>
      </c>
      <c r="I9234" s="950" t="s">
        <v>1560</v>
      </c>
    </row>
    <row r="9235" spans="8:9" ht="12.5">
      <c r="H9235" s="958">
        <v>23249</v>
      </c>
      <c r="I9235" s="950" t="s">
        <v>1560</v>
      </c>
    </row>
    <row r="9236" spans="8:9" ht="12.5">
      <c r="H9236" s="958">
        <v>23250</v>
      </c>
      <c r="I9236" s="950" t="s">
        <v>1560</v>
      </c>
    </row>
    <row r="9237" spans="8:9" ht="12.5">
      <c r="H9237" s="958">
        <v>23255</v>
      </c>
      <c r="I9237" s="950" t="s">
        <v>1560</v>
      </c>
    </row>
    <row r="9238" spans="8:9" ht="12.5">
      <c r="H9238" s="958">
        <v>23260</v>
      </c>
      <c r="I9238" s="950" t="s">
        <v>1560</v>
      </c>
    </row>
    <row r="9239" spans="8:9" ht="12.5">
      <c r="H9239" s="958">
        <v>23261</v>
      </c>
      <c r="I9239" s="950" t="s">
        <v>1560</v>
      </c>
    </row>
    <row r="9240" spans="8:9" ht="12.5">
      <c r="H9240" s="958">
        <v>23269</v>
      </c>
      <c r="I9240" s="950" t="s">
        <v>1560</v>
      </c>
    </row>
    <row r="9241" spans="8:9" ht="12.5">
      <c r="H9241" s="958">
        <v>23273</v>
      </c>
      <c r="I9241" s="950" t="s">
        <v>1560</v>
      </c>
    </row>
    <row r="9242" spans="8:9" ht="12.5">
      <c r="H9242" s="958">
        <v>23274</v>
      </c>
      <c r="I9242" s="950" t="s">
        <v>1560</v>
      </c>
    </row>
    <row r="9243" spans="8:9" ht="12.5">
      <c r="H9243" s="958">
        <v>23276</v>
      </c>
      <c r="I9243" s="950" t="s">
        <v>1560</v>
      </c>
    </row>
    <row r="9244" spans="8:9" ht="12.5">
      <c r="H9244" s="958">
        <v>23278</v>
      </c>
      <c r="I9244" s="950" t="s">
        <v>1560</v>
      </c>
    </row>
    <row r="9245" spans="8:9" ht="12.5">
      <c r="H9245" s="958">
        <v>23279</v>
      </c>
      <c r="I9245" s="950" t="s">
        <v>1560</v>
      </c>
    </row>
    <row r="9246" spans="8:9" ht="12.5">
      <c r="H9246" s="958">
        <v>23282</v>
      </c>
      <c r="I9246" s="950" t="s">
        <v>1560</v>
      </c>
    </row>
    <row r="9247" spans="8:9" ht="12.5">
      <c r="H9247" s="958">
        <v>23284</v>
      </c>
      <c r="I9247" s="950" t="s">
        <v>1560</v>
      </c>
    </row>
    <row r="9248" spans="8:9" ht="12.5">
      <c r="H9248" s="958">
        <v>23285</v>
      </c>
      <c r="I9248" s="950" t="s">
        <v>1560</v>
      </c>
    </row>
    <row r="9249" spans="8:9" ht="12.5">
      <c r="H9249" s="958">
        <v>23286</v>
      </c>
      <c r="I9249" s="950" t="s">
        <v>1560</v>
      </c>
    </row>
    <row r="9250" spans="8:9" ht="12.5">
      <c r="H9250" s="958">
        <v>23288</v>
      </c>
      <c r="I9250" s="950" t="s">
        <v>1560</v>
      </c>
    </row>
    <row r="9251" spans="8:9" ht="12.5">
      <c r="H9251" s="958">
        <v>23289</v>
      </c>
      <c r="I9251" s="950" t="s">
        <v>1560</v>
      </c>
    </row>
    <row r="9252" spans="8:9" ht="12.5">
      <c r="H9252" s="958">
        <v>23290</v>
      </c>
      <c r="I9252" s="950" t="s">
        <v>1560</v>
      </c>
    </row>
    <row r="9253" spans="8:9" ht="12.5">
      <c r="H9253" s="958">
        <v>23291</v>
      </c>
      <c r="I9253" s="950" t="s">
        <v>1560</v>
      </c>
    </row>
    <row r="9254" spans="8:9" ht="12.5">
      <c r="H9254" s="958">
        <v>23292</v>
      </c>
      <c r="I9254" s="950" t="s">
        <v>1560</v>
      </c>
    </row>
    <row r="9255" spans="8:9" ht="12.5">
      <c r="H9255" s="958">
        <v>23293</v>
      </c>
      <c r="I9255" s="950" t="s">
        <v>1560</v>
      </c>
    </row>
    <row r="9256" spans="8:9" ht="12.5">
      <c r="H9256" s="958">
        <v>23294</v>
      </c>
      <c r="I9256" s="950" t="s">
        <v>1560</v>
      </c>
    </row>
    <row r="9257" spans="8:9" ht="12.5">
      <c r="H9257" s="958">
        <v>23295</v>
      </c>
      <c r="I9257" s="950" t="s">
        <v>1560</v>
      </c>
    </row>
    <row r="9258" spans="8:9" ht="12.5">
      <c r="H9258" s="958">
        <v>23297</v>
      </c>
      <c r="I9258" s="950" t="s">
        <v>1560</v>
      </c>
    </row>
    <row r="9259" spans="8:9" ht="12.5">
      <c r="H9259" s="958">
        <v>23298</v>
      </c>
      <c r="I9259" s="950" t="s">
        <v>1560</v>
      </c>
    </row>
    <row r="9260" spans="8:9" ht="12.5">
      <c r="H9260" s="958">
        <v>23301</v>
      </c>
      <c r="I9260" s="950" t="s">
        <v>1563</v>
      </c>
    </row>
    <row r="9261" spans="8:9" ht="12.5">
      <c r="H9261" s="958">
        <v>23302</v>
      </c>
      <c r="I9261" s="950" t="s">
        <v>1563</v>
      </c>
    </row>
    <row r="9262" spans="8:9" ht="12.5">
      <c r="H9262" s="958">
        <v>23303</v>
      </c>
      <c r="I9262" s="950" t="s">
        <v>1563</v>
      </c>
    </row>
    <row r="9263" spans="8:9" ht="12.5">
      <c r="H9263" s="958">
        <v>23304</v>
      </c>
      <c r="I9263" s="950" t="s">
        <v>1560</v>
      </c>
    </row>
    <row r="9264" spans="8:9" ht="12.5">
      <c r="H9264" s="958">
        <v>23306</v>
      </c>
      <c r="I9264" s="950" t="s">
        <v>1563</v>
      </c>
    </row>
    <row r="9265" spans="8:9" ht="12.5">
      <c r="H9265" s="958">
        <v>23307</v>
      </c>
      <c r="I9265" s="950" t="s">
        <v>1563</v>
      </c>
    </row>
    <row r="9266" spans="8:9" ht="12.5">
      <c r="H9266" s="958">
        <v>23308</v>
      </c>
      <c r="I9266" s="950" t="s">
        <v>1563</v>
      </c>
    </row>
    <row r="9267" spans="8:9" ht="12.5">
      <c r="H9267" s="958">
        <v>23310</v>
      </c>
      <c r="I9267" s="950" t="s">
        <v>1563</v>
      </c>
    </row>
    <row r="9268" spans="8:9" ht="12.5">
      <c r="H9268" s="958">
        <v>23313</v>
      </c>
      <c r="I9268" s="950" t="s">
        <v>1563</v>
      </c>
    </row>
    <row r="9269" spans="8:9" ht="12.5">
      <c r="H9269" s="958">
        <v>23314</v>
      </c>
      <c r="I9269" s="950" t="s">
        <v>1560</v>
      </c>
    </row>
    <row r="9270" spans="8:9" ht="12.5">
      <c r="H9270" s="958">
        <v>23315</v>
      </c>
      <c r="I9270" s="950" t="s">
        <v>1560</v>
      </c>
    </row>
    <row r="9271" spans="8:9" ht="12.5">
      <c r="H9271" s="958">
        <v>23316</v>
      </c>
      <c r="I9271" s="950" t="s">
        <v>1563</v>
      </c>
    </row>
    <row r="9272" spans="8:9" ht="12.5">
      <c r="H9272" s="958">
        <v>23320</v>
      </c>
      <c r="I9272" s="950" t="s">
        <v>1560</v>
      </c>
    </row>
    <row r="9273" spans="8:9" ht="12.5">
      <c r="H9273" s="958">
        <v>23321</v>
      </c>
      <c r="I9273" s="950" t="s">
        <v>1560</v>
      </c>
    </row>
    <row r="9274" spans="8:9" ht="12.5">
      <c r="H9274" s="958">
        <v>23322</v>
      </c>
      <c r="I9274" s="950" t="s">
        <v>1560</v>
      </c>
    </row>
    <row r="9275" spans="8:9" ht="12.5">
      <c r="H9275" s="958">
        <v>23323</v>
      </c>
      <c r="I9275" s="950" t="s">
        <v>1560</v>
      </c>
    </row>
    <row r="9276" spans="8:9" ht="12.5">
      <c r="H9276" s="958">
        <v>23324</v>
      </c>
      <c r="I9276" s="950" t="s">
        <v>1560</v>
      </c>
    </row>
    <row r="9277" spans="8:9" ht="12.5">
      <c r="H9277" s="958">
        <v>23325</v>
      </c>
      <c r="I9277" s="950" t="s">
        <v>1560</v>
      </c>
    </row>
    <row r="9278" spans="8:9" ht="12.5">
      <c r="H9278" s="958">
        <v>23326</v>
      </c>
      <c r="I9278" s="950" t="s">
        <v>1560</v>
      </c>
    </row>
    <row r="9279" spans="8:9" ht="12.5">
      <c r="H9279" s="958">
        <v>23327</v>
      </c>
      <c r="I9279" s="950" t="s">
        <v>1560</v>
      </c>
    </row>
    <row r="9280" spans="8:9" ht="12.5">
      <c r="H9280" s="958">
        <v>23328</v>
      </c>
      <c r="I9280" s="950" t="s">
        <v>1560</v>
      </c>
    </row>
    <row r="9281" spans="8:9" ht="12.5">
      <c r="H9281" s="958">
        <v>23336</v>
      </c>
      <c r="I9281" s="950" t="s">
        <v>1563</v>
      </c>
    </row>
    <row r="9282" spans="8:9" ht="12.5">
      <c r="H9282" s="958">
        <v>23337</v>
      </c>
      <c r="I9282" s="950" t="s">
        <v>1563</v>
      </c>
    </row>
    <row r="9283" spans="8:9" ht="12.5">
      <c r="H9283" s="958">
        <v>23341</v>
      </c>
      <c r="I9283" s="950" t="s">
        <v>1563</v>
      </c>
    </row>
    <row r="9284" spans="8:9" ht="12.5">
      <c r="H9284" s="958">
        <v>23345</v>
      </c>
      <c r="I9284" s="950" t="s">
        <v>1563</v>
      </c>
    </row>
    <row r="9285" spans="8:9" ht="12.5">
      <c r="H9285" s="958">
        <v>23347</v>
      </c>
      <c r="I9285" s="950" t="s">
        <v>1563</v>
      </c>
    </row>
    <row r="9286" spans="8:9" ht="12.5">
      <c r="H9286" s="958">
        <v>23350</v>
      </c>
      <c r="I9286" s="950" t="s">
        <v>1563</v>
      </c>
    </row>
    <row r="9287" spans="8:9" ht="12.5">
      <c r="H9287" s="958">
        <v>23354</v>
      </c>
      <c r="I9287" s="950" t="s">
        <v>1563</v>
      </c>
    </row>
    <row r="9288" spans="8:9" ht="12.5">
      <c r="H9288" s="958">
        <v>23356</v>
      </c>
      <c r="I9288" s="950" t="s">
        <v>1563</v>
      </c>
    </row>
    <row r="9289" spans="8:9" ht="12.5">
      <c r="H9289" s="958">
        <v>23357</v>
      </c>
      <c r="I9289" s="950" t="s">
        <v>1563</v>
      </c>
    </row>
    <row r="9290" spans="8:9" ht="12.5">
      <c r="H9290" s="958">
        <v>23358</v>
      </c>
      <c r="I9290" s="950" t="s">
        <v>1563</v>
      </c>
    </row>
    <row r="9291" spans="8:9" ht="12.5">
      <c r="H9291" s="958">
        <v>23359</v>
      </c>
      <c r="I9291" s="950" t="s">
        <v>1563</v>
      </c>
    </row>
    <row r="9292" spans="8:9" ht="12.5">
      <c r="H9292" s="958">
        <v>23389</v>
      </c>
      <c r="I9292" s="950" t="s">
        <v>1563</v>
      </c>
    </row>
    <row r="9293" spans="8:9" ht="12.5">
      <c r="H9293" s="958">
        <v>23395</v>
      </c>
      <c r="I9293" s="950" t="s">
        <v>1563</v>
      </c>
    </row>
    <row r="9294" spans="8:9" ht="12.5">
      <c r="H9294" s="958">
        <v>23396</v>
      </c>
      <c r="I9294" s="950" t="s">
        <v>1563</v>
      </c>
    </row>
    <row r="9295" spans="8:9" ht="12.5">
      <c r="H9295" s="958">
        <v>23397</v>
      </c>
      <c r="I9295" s="950" t="s">
        <v>1560</v>
      </c>
    </row>
    <row r="9296" spans="8:9" ht="12.5">
      <c r="H9296" s="958">
        <v>23398</v>
      </c>
      <c r="I9296" s="950" t="s">
        <v>1563</v>
      </c>
    </row>
    <row r="9297" spans="8:9" ht="12.5">
      <c r="H9297" s="958">
        <v>23399</v>
      </c>
      <c r="I9297" s="950" t="s">
        <v>1563</v>
      </c>
    </row>
    <row r="9298" spans="8:9" ht="12.5">
      <c r="H9298" s="958">
        <v>23401</v>
      </c>
      <c r="I9298" s="950" t="s">
        <v>1563</v>
      </c>
    </row>
    <row r="9299" spans="8:9" ht="12.5">
      <c r="H9299" s="958">
        <v>23404</v>
      </c>
      <c r="I9299" s="950" t="s">
        <v>1563</v>
      </c>
    </row>
    <row r="9300" spans="8:9" ht="12.5">
      <c r="H9300" s="958">
        <v>23405</v>
      </c>
      <c r="I9300" s="950" t="s">
        <v>1563</v>
      </c>
    </row>
    <row r="9301" spans="8:9" ht="12.5">
      <c r="H9301" s="958">
        <v>23407</v>
      </c>
      <c r="I9301" s="950" t="s">
        <v>1563</v>
      </c>
    </row>
    <row r="9302" spans="8:9" ht="12.5">
      <c r="H9302" s="958">
        <v>23408</v>
      </c>
      <c r="I9302" s="950" t="s">
        <v>1563</v>
      </c>
    </row>
    <row r="9303" spans="8:9" ht="12.5">
      <c r="H9303" s="958">
        <v>23409</v>
      </c>
      <c r="I9303" s="950" t="s">
        <v>1563</v>
      </c>
    </row>
    <row r="9304" spans="8:9" ht="12.5">
      <c r="H9304" s="958">
        <v>23410</v>
      </c>
      <c r="I9304" s="950" t="s">
        <v>1563</v>
      </c>
    </row>
    <row r="9305" spans="8:9" ht="12.5">
      <c r="H9305" s="958">
        <v>23412</v>
      </c>
      <c r="I9305" s="950" t="s">
        <v>1563</v>
      </c>
    </row>
    <row r="9306" spans="8:9" ht="12.5">
      <c r="H9306" s="958">
        <v>23413</v>
      </c>
      <c r="I9306" s="950" t="s">
        <v>1563</v>
      </c>
    </row>
    <row r="9307" spans="8:9" ht="12.5">
      <c r="H9307" s="958">
        <v>23414</v>
      </c>
      <c r="I9307" s="950" t="s">
        <v>1563</v>
      </c>
    </row>
    <row r="9308" spans="8:9" ht="12.5">
      <c r="H9308" s="958">
        <v>23415</v>
      </c>
      <c r="I9308" s="950" t="s">
        <v>1563</v>
      </c>
    </row>
    <row r="9309" spans="8:9" ht="12.5">
      <c r="H9309" s="958">
        <v>23416</v>
      </c>
      <c r="I9309" s="950" t="s">
        <v>1563</v>
      </c>
    </row>
    <row r="9310" spans="8:9" ht="12.5">
      <c r="H9310" s="958">
        <v>23417</v>
      </c>
      <c r="I9310" s="950" t="s">
        <v>1563</v>
      </c>
    </row>
    <row r="9311" spans="8:9" ht="12.5">
      <c r="H9311" s="958">
        <v>23418</v>
      </c>
      <c r="I9311" s="950" t="s">
        <v>1563</v>
      </c>
    </row>
    <row r="9312" spans="8:9" ht="12.5">
      <c r="H9312" s="958">
        <v>23419</v>
      </c>
      <c r="I9312" s="950" t="s">
        <v>1563</v>
      </c>
    </row>
    <row r="9313" spans="8:9" ht="12.5">
      <c r="H9313" s="958">
        <v>23420</v>
      </c>
      <c r="I9313" s="950" t="s">
        <v>1563</v>
      </c>
    </row>
    <row r="9314" spans="8:9" ht="12.5">
      <c r="H9314" s="958">
        <v>23421</v>
      </c>
      <c r="I9314" s="950" t="s">
        <v>1563</v>
      </c>
    </row>
    <row r="9315" spans="8:9" ht="12.5">
      <c r="H9315" s="958">
        <v>23422</v>
      </c>
      <c r="I9315" s="950" t="s">
        <v>1563</v>
      </c>
    </row>
    <row r="9316" spans="8:9" ht="12.5">
      <c r="H9316" s="958">
        <v>23423</v>
      </c>
      <c r="I9316" s="950" t="s">
        <v>1563</v>
      </c>
    </row>
    <row r="9317" spans="8:9" ht="12.5">
      <c r="H9317" s="958">
        <v>23424</v>
      </c>
      <c r="I9317" s="950" t="s">
        <v>1560</v>
      </c>
    </row>
    <row r="9318" spans="8:9" ht="12.5">
      <c r="H9318" s="958">
        <v>23426</v>
      </c>
      <c r="I9318" s="950" t="s">
        <v>1563</v>
      </c>
    </row>
    <row r="9319" spans="8:9" ht="12.5">
      <c r="H9319" s="958">
        <v>23427</v>
      </c>
      <c r="I9319" s="950" t="s">
        <v>1563</v>
      </c>
    </row>
    <row r="9320" spans="8:9" ht="12.5">
      <c r="H9320" s="958">
        <v>23429</v>
      </c>
      <c r="I9320" s="950" t="s">
        <v>1563</v>
      </c>
    </row>
    <row r="9321" spans="8:9" ht="12.5">
      <c r="H9321" s="958">
        <v>23430</v>
      </c>
      <c r="I9321" s="950" t="s">
        <v>1560</v>
      </c>
    </row>
    <row r="9322" spans="8:9" ht="12.5">
      <c r="H9322" s="958">
        <v>23431</v>
      </c>
      <c r="I9322" s="950" t="s">
        <v>1560</v>
      </c>
    </row>
    <row r="9323" spans="8:9" ht="12.5">
      <c r="H9323" s="958">
        <v>23432</v>
      </c>
      <c r="I9323" s="950" t="s">
        <v>1560</v>
      </c>
    </row>
    <row r="9324" spans="8:9" ht="12.5">
      <c r="H9324" s="958">
        <v>23433</v>
      </c>
      <c r="I9324" s="950" t="s">
        <v>1560</v>
      </c>
    </row>
    <row r="9325" spans="8:9" ht="12.5">
      <c r="H9325" s="958">
        <v>23434</v>
      </c>
      <c r="I9325" s="950" t="s">
        <v>1560</v>
      </c>
    </row>
    <row r="9326" spans="8:9" ht="12.5">
      <c r="H9326" s="958">
        <v>23435</v>
      </c>
      <c r="I9326" s="950" t="s">
        <v>1560</v>
      </c>
    </row>
    <row r="9327" spans="8:9" ht="12.5">
      <c r="H9327" s="958">
        <v>23436</v>
      </c>
      <c r="I9327" s="950" t="s">
        <v>1560</v>
      </c>
    </row>
    <row r="9328" spans="8:9" ht="12.5">
      <c r="H9328" s="958">
        <v>23437</v>
      </c>
      <c r="I9328" s="950" t="s">
        <v>1560</v>
      </c>
    </row>
    <row r="9329" spans="8:9" ht="12.5">
      <c r="H9329" s="958">
        <v>23438</v>
      </c>
      <c r="I9329" s="950" t="s">
        <v>1560</v>
      </c>
    </row>
    <row r="9330" spans="8:9" ht="12.5">
      <c r="H9330" s="958">
        <v>23439</v>
      </c>
      <c r="I9330" s="950" t="s">
        <v>1560</v>
      </c>
    </row>
    <row r="9331" spans="8:9" ht="12.5">
      <c r="H9331" s="958">
        <v>23440</v>
      </c>
      <c r="I9331" s="950" t="s">
        <v>1563</v>
      </c>
    </row>
    <row r="9332" spans="8:9" ht="12.5">
      <c r="H9332" s="958">
        <v>23441</v>
      </c>
      <c r="I9332" s="950" t="s">
        <v>1563</v>
      </c>
    </row>
    <row r="9333" spans="8:9" ht="12.5">
      <c r="H9333" s="958">
        <v>23442</v>
      </c>
      <c r="I9333" s="950" t="s">
        <v>1563</v>
      </c>
    </row>
    <row r="9334" spans="8:9" ht="12.5">
      <c r="H9334" s="958">
        <v>23443</v>
      </c>
      <c r="I9334" s="950" t="s">
        <v>1563</v>
      </c>
    </row>
    <row r="9335" spans="8:9" ht="12.5">
      <c r="H9335" s="958">
        <v>23450</v>
      </c>
      <c r="I9335" s="950" t="s">
        <v>1560</v>
      </c>
    </row>
    <row r="9336" spans="8:9" ht="12.5">
      <c r="H9336" s="958">
        <v>23451</v>
      </c>
      <c r="I9336" s="950" t="s">
        <v>1560</v>
      </c>
    </row>
    <row r="9337" spans="8:9" ht="12.5">
      <c r="H9337" s="958">
        <v>23452</v>
      </c>
      <c r="I9337" s="950" t="s">
        <v>1560</v>
      </c>
    </row>
    <row r="9338" spans="8:9" ht="12.5">
      <c r="H9338" s="958">
        <v>23453</v>
      </c>
      <c r="I9338" s="950" t="s">
        <v>1560</v>
      </c>
    </row>
    <row r="9339" spans="8:9" ht="12.5">
      <c r="H9339" s="958">
        <v>23454</v>
      </c>
      <c r="I9339" s="950" t="s">
        <v>1560</v>
      </c>
    </row>
    <row r="9340" spans="8:9" ht="12.5">
      <c r="H9340" s="958">
        <v>23455</v>
      </c>
      <c r="I9340" s="950" t="s">
        <v>1560</v>
      </c>
    </row>
    <row r="9341" spans="8:9" ht="12.5">
      <c r="H9341" s="958">
        <v>23456</v>
      </c>
      <c r="I9341" s="950" t="s">
        <v>1560</v>
      </c>
    </row>
    <row r="9342" spans="8:9" ht="12.5">
      <c r="H9342" s="958">
        <v>23457</v>
      </c>
      <c r="I9342" s="950" t="s">
        <v>1560</v>
      </c>
    </row>
    <row r="9343" spans="8:9" ht="12.5">
      <c r="H9343" s="958">
        <v>23458</v>
      </c>
      <c r="I9343" s="950" t="s">
        <v>1560</v>
      </c>
    </row>
    <row r="9344" spans="8:9" ht="12.5">
      <c r="H9344" s="958">
        <v>23459</v>
      </c>
      <c r="I9344" s="950" t="s">
        <v>1560</v>
      </c>
    </row>
    <row r="9345" spans="8:9" ht="12.5">
      <c r="H9345" s="958">
        <v>23460</v>
      </c>
      <c r="I9345" s="950" t="s">
        <v>1560</v>
      </c>
    </row>
    <row r="9346" spans="8:9" ht="12.5">
      <c r="H9346" s="958">
        <v>23461</v>
      </c>
      <c r="I9346" s="950" t="s">
        <v>1560</v>
      </c>
    </row>
    <row r="9347" spans="8:9" ht="12.5">
      <c r="H9347" s="958">
        <v>23462</v>
      </c>
      <c r="I9347" s="950" t="s">
        <v>1560</v>
      </c>
    </row>
    <row r="9348" spans="8:9" ht="12.5">
      <c r="H9348" s="958">
        <v>23463</v>
      </c>
      <c r="I9348" s="950" t="s">
        <v>1560</v>
      </c>
    </row>
    <row r="9349" spans="8:9" ht="12.5">
      <c r="H9349" s="958">
        <v>23464</v>
      </c>
      <c r="I9349" s="950" t="s">
        <v>1560</v>
      </c>
    </row>
    <row r="9350" spans="8:9" ht="12.5">
      <c r="H9350" s="958">
        <v>23465</v>
      </c>
      <c r="I9350" s="950" t="s">
        <v>1560</v>
      </c>
    </row>
    <row r="9351" spans="8:9" ht="12.5">
      <c r="H9351" s="958">
        <v>23466</v>
      </c>
      <c r="I9351" s="950" t="s">
        <v>1560</v>
      </c>
    </row>
    <row r="9352" spans="8:9" ht="12.5">
      <c r="H9352" s="958">
        <v>23467</v>
      </c>
      <c r="I9352" s="950" t="s">
        <v>1560</v>
      </c>
    </row>
    <row r="9353" spans="8:9" ht="12.5">
      <c r="H9353" s="958">
        <v>23471</v>
      </c>
      <c r="I9353" s="950" t="s">
        <v>1560</v>
      </c>
    </row>
    <row r="9354" spans="8:9" ht="12.5">
      <c r="H9354" s="958">
        <v>23479</v>
      </c>
      <c r="I9354" s="950" t="s">
        <v>1560</v>
      </c>
    </row>
    <row r="9355" spans="8:9" ht="12.5">
      <c r="H9355" s="958">
        <v>23480</v>
      </c>
      <c r="I9355" s="950" t="s">
        <v>1563</v>
      </c>
    </row>
    <row r="9356" spans="8:9" ht="12.5">
      <c r="H9356" s="958">
        <v>23482</v>
      </c>
      <c r="I9356" s="950" t="s">
        <v>1563</v>
      </c>
    </row>
    <row r="9357" spans="8:9" ht="12.5">
      <c r="H9357" s="958">
        <v>23483</v>
      </c>
      <c r="I9357" s="950" t="s">
        <v>1563</v>
      </c>
    </row>
    <row r="9358" spans="8:9" ht="12.5">
      <c r="H9358" s="958">
        <v>23486</v>
      </c>
      <c r="I9358" s="950" t="s">
        <v>1563</v>
      </c>
    </row>
    <row r="9359" spans="8:9" ht="12.5">
      <c r="H9359" s="958">
        <v>23487</v>
      </c>
      <c r="I9359" s="950" t="s">
        <v>1560</v>
      </c>
    </row>
    <row r="9360" spans="8:9" ht="12.5">
      <c r="H9360" s="958">
        <v>23488</v>
      </c>
      <c r="I9360" s="950" t="s">
        <v>1563</v>
      </c>
    </row>
    <row r="9361" spans="8:9" ht="12.5">
      <c r="H9361" s="958">
        <v>23501</v>
      </c>
      <c r="I9361" s="950" t="s">
        <v>1560</v>
      </c>
    </row>
    <row r="9362" spans="8:9" ht="12.5">
      <c r="H9362" s="958">
        <v>23502</v>
      </c>
      <c r="I9362" s="950" t="s">
        <v>1560</v>
      </c>
    </row>
    <row r="9363" spans="8:9" ht="12.5">
      <c r="H9363" s="958">
        <v>23503</v>
      </c>
      <c r="I9363" s="950" t="s">
        <v>1560</v>
      </c>
    </row>
    <row r="9364" spans="8:9" ht="12.5">
      <c r="H9364" s="958">
        <v>23504</v>
      </c>
      <c r="I9364" s="950" t="s">
        <v>1560</v>
      </c>
    </row>
    <row r="9365" spans="8:9" ht="12.5">
      <c r="H9365" s="958">
        <v>23505</v>
      </c>
      <c r="I9365" s="950" t="s">
        <v>1560</v>
      </c>
    </row>
    <row r="9366" spans="8:9" ht="12.5">
      <c r="H9366" s="958">
        <v>23506</v>
      </c>
      <c r="I9366" s="950" t="s">
        <v>1560</v>
      </c>
    </row>
    <row r="9367" spans="8:9" ht="12.5">
      <c r="H9367" s="958">
        <v>23507</v>
      </c>
      <c r="I9367" s="950" t="s">
        <v>1560</v>
      </c>
    </row>
    <row r="9368" spans="8:9" ht="12.5">
      <c r="H9368" s="958">
        <v>23508</v>
      </c>
      <c r="I9368" s="950" t="s">
        <v>1560</v>
      </c>
    </row>
    <row r="9369" spans="8:9" ht="12.5">
      <c r="H9369" s="958">
        <v>23509</v>
      </c>
      <c r="I9369" s="950" t="s">
        <v>1560</v>
      </c>
    </row>
    <row r="9370" spans="8:9" ht="12.5">
      <c r="H9370" s="958">
        <v>23510</v>
      </c>
      <c r="I9370" s="950" t="s">
        <v>1560</v>
      </c>
    </row>
    <row r="9371" spans="8:9" ht="12.5">
      <c r="H9371" s="958">
        <v>23511</v>
      </c>
      <c r="I9371" s="950" t="s">
        <v>1560</v>
      </c>
    </row>
    <row r="9372" spans="8:9" ht="12.5">
      <c r="H9372" s="958">
        <v>23512</v>
      </c>
      <c r="I9372" s="950" t="s">
        <v>1560</v>
      </c>
    </row>
    <row r="9373" spans="8:9" ht="12.5">
      <c r="H9373" s="958">
        <v>23513</v>
      </c>
      <c r="I9373" s="950" t="s">
        <v>1560</v>
      </c>
    </row>
    <row r="9374" spans="8:9" ht="12.5">
      <c r="H9374" s="958">
        <v>23514</v>
      </c>
      <c r="I9374" s="950" t="s">
        <v>1560</v>
      </c>
    </row>
    <row r="9375" spans="8:9" ht="12.5">
      <c r="H9375" s="958">
        <v>23515</v>
      </c>
      <c r="I9375" s="950" t="s">
        <v>1560</v>
      </c>
    </row>
    <row r="9376" spans="8:9" ht="12.5">
      <c r="H9376" s="958">
        <v>23517</v>
      </c>
      <c r="I9376" s="950" t="s">
        <v>1560</v>
      </c>
    </row>
    <row r="9377" spans="8:9" ht="12.5">
      <c r="H9377" s="958">
        <v>23518</v>
      </c>
      <c r="I9377" s="950" t="s">
        <v>1560</v>
      </c>
    </row>
    <row r="9378" spans="8:9" ht="12.5">
      <c r="H9378" s="958">
        <v>23519</v>
      </c>
      <c r="I9378" s="950" t="s">
        <v>1560</v>
      </c>
    </row>
    <row r="9379" spans="8:9" ht="12.5">
      <c r="H9379" s="958">
        <v>23520</v>
      </c>
      <c r="I9379" s="950" t="s">
        <v>1560</v>
      </c>
    </row>
    <row r="9380" spans="8:9" ht="12.5">
      <c r="H9380" s="958">
        <v>23521</v>
      </c>
      <c r="I9380" s="950" t="s">
        <v>1560</v>
      </c>
    </row>
    <row r="9381" spans="8:9" ht="12.5">
      <c r="H9381" s="958">
        <v>23523</v>
      </c>
      <c r="I9381" s="950" t="s">
        <v>1560</v>
      </c>
    </row>
    <row r="9382" spans="8:9" ht="12.5">
      <c r="H9382" s="958">
        <v>23529</v>
      </c>
      <c r="I9382" s="950" t="s">
        <v>1560</v>
      </c>
    </row>
    <row r="9383" spans="8:9" ht="12.5">
      <c r="H9383" s="958">
        <v>23541</v>
      </c>
      <c r="I9383" s="950" t="s">
        <v>1560</v>
      </c>
    </row>
    <row r="9384" spans="8:9" ht="12.5">
      <c r="H9384" s="958">
        <v>23551</v>
      </c>
      <c r="I9384" s="950" t="s">
        <v>1560</v>
      </c>
    </row>
    <row r="9385" spans="8:9" ht="12.5">
      <c r="H9385" s="958">
        <v>23601</v>
      </c>
      <c r="I9385" s="950" t="s">
        <v>1560</v>
      </c>
    </row>
    <row r="9386" spans="8:9" ht="12.5">
      <c r="H9386" s="958">
        <v>23602</v>
      </c>
      <c r="I9386" s="950" t="s">
        <v>1560</v>
      </c>
    </row>
    <row r="9387" spans="8:9" ht="12.5">
      <c r="H9387" s="958">
        <v>23603</v>
      </c>
      <c r="I9387" s="950" t="s">
        <v>1560</v>
      </c>
    </row>
    <row r="9388" spans="8:9" ht="12.5">
      <c r="H9388" s="958">
        <v>23604</v>
      </c>
      <c r="I9388" s="950" t="s">
        <v>1560</v>
      </c>
    </row>
    <row r="9389" spans="8:9" ht="12.5">
      <c r="H9389" s="958">
        <v>23605</v>
      </c>
      <c r="I9389" s="950" t="s">
        <v>1560</v>
      </c>
    </row>
    <row r="9390" spans="8:9" ht="12.5">
      <c r="H9390" s="958">
        <v>23606</v>
      </c>
      <c r="I9390" s="950" t="s">
        <v>1560</v>
      </c>
    </row>
    <row r="9391" spans="8:9" ht="12.5">
      <c r="H9391" s="958">
        <v>23607</v>
      </c>
      <c r="I9391" s="950" t="s">
        <v>1560</v>
      </c>
    </row>
    <row r="9392" spans="8:9" ht="12.5">
      <c r="H9392" s="958">
        <v>23608</v>
      </c>
      <c r="I9392" s="950" t="s">
        <v>1560</v>
      </c>
    </row>
    <row r="9393" spans="8:9" ht="12.5">
      <c r="H9393" s="958">
        <v>23609</v>
      </c>
      <c r="I9393" s="950" t="s">
        <v>1560</v>
      </c>
    </row>
    <row r="9394" spans="8:9" ht="12.5">
      <c r="H9394" s="958">
        <v>23612</v>
      </c>
      <c r="I9394" s="950" t="s">
        <v>1560</v>
      </c>
    </row>
    <row r="9395" spans="8:9" ht="12.5">
      <c r="H9395" s="958">
        <v>23628</v>
      </c>
      <c r="I9395" s="950" t="s">
        <v>1560</v>
      </c>
    </row>
    <row r="9396" spans="8:9" ht="12.5">
      <c r="H9396" s="958">
        <v>23630</v>
      </c>
      <c r="I9396" s="950" t="s">
        <v>1560</v>
      </c>
    </row>
    <row r="9397" spans="8:9" ht="12.5">
      <c r="H9397" s="958">
        <v>23651</v>
      </c>
      <c r="I9397" s="950" t="s">
        <v>1560</v>
      </c>
    </row>
    <row r="9398" spans="8:9" ht="12.5">
      <c r="H9398" s="958">
        <v>23661</v>
      </c>
      <c r="I9398" s="950" t="s">
        <v>1560</v>
      </c>
    </row>
    <row r="9399" spans="8:9" ht="12.5">
      <c r="H9399" s="958">
        <v>23662</v>
      </c>
      <c r="I9399" s="950" t="s">
        <v>1560</v>
      </c>
    </row>
    <row r="9400" spans="8:9" ht="12.5">
      <c r="H9400" s="958">
        <v>23663</v>
      </c>
      <c r="I9400" s="950" t="s">
        <v>1560</v>
      </c>
    </row>
    <row r="9401" spans="8:9" ht="12.5">
      <c r="H9401" s="958">
        <v>23664</v>
      </c>
      <c r="I9401" s="950" t="s">
        <v>1560</v>
      </c>
    </row>
    <row r="9402" spans="8:9" ht="12.5">
      <c r="H9402" s="958">
        <v>23665</v>
      </c>
      <c r="I9402" s="950" t="s">
        <v>1560</v>
      </c>
    </row>
    <row r="9403" spans="8:9" ht="12.5">
      <c r="H9403" s="958">
        <v>23666</v>
      </c>
      <c r="I9403" s="950" t="s">
        <v>1560</v>
      </c>
    </row>
    <row r="9404" spans="8:9" ht="12.5">
      <c r="H9404" s="958">
        <v>23667</v>
      </c>
      <c r="I9404" s="950" t="s">
        <v>1560</v>
      </c>
    </row>
    <row r="9405" spans="8:9" ht="12.5">
      <c r="H9405" s="958">
        <v>23668</v>
      </c>
      <c r="I9405" s="950" t="s">
        <v>1560</v>
      </c>
    </row>
    <row r="9406" spans="8:9" ht="12.5">
      <c r="H9406" s="958">
        <v>23669</v>
      </c>
      <c r="I9406" s="950" t="s">
        <v>1560</v>
      </c>
    </row>
    <row r="9407" spans="8:9" ht="12.5">
      <c r="H9407" s="958">
        <v>23670</v>
      </c>
      <c r="I9407" s="950" t="s">
        <v>1560</v>
      </c>
    </row>
    <row r="9408" spans="8:9" ht="12.5">
      <c r="H9408" s="958">
        <v>23681</v>
      </c>
      <c r="I9408" s="950" t="s">
        <v>1560</v>
      </c>
    </row>
    <row r="9409" spans="8:9" ht="12.5">
      <c r="H9409" s="958">
        <v>23690</v>
      </c>
      <c r="I9409" s="950" t="s">
        <v>1560</v>
      </c>
    </row>
    <row r="9410" spans="8:9" ht="12.5">
      <c r="H9410" s="958">
        <v>23691</v>
      </c>
      <c r="I9410" s="950" t="s">
        <v>1560</v>
      </c>
    </row>
    <row r="9411" spans="8:9" ht="12.5">
      <c r="H9411" s="958">
        <v>23692</v>
      </c>
      <c r="I9411" s="950" t="s">
        <v>1560</v>
      </c>
    </row>
    <row r="9412" spans="8:9" ht="12.5">
      <c r="H9412" s="958">
        <v>23693</v>
      </c>
      <c r="I9412" s="950" t="s">
        <v>1560</v>
      </c>
    </row>
    <row r="9413" spans="8:9" ht="12.5">
      <c r="H9413" s="958">
        <v>23694</v>
      </c>
      <c r="I9413" s="950" t="s">
        <v>1560</v>
      </c>
    </row>
    <row r="9414" spans="8:9" ht="12.5">
      <c r="H9414" s="958">
        <v>23696</v>
      </c>
      <c r="I9414" s="950" t="s">
        <v>1560</v>
      </c>
    </row>
    <row r="9415" spans="8:9" ht="12.5">
      <c r="H9415" s="958">
        <v>23701</v>
      </c>
      <c r="I9415" s="950" t="s">
        <v>1560</v>
      </c>
    </row>
    <row r="9416" spans="8:9" ht="12.5">
      <c r="H9416" s="958">
        <v>23702</v>
      </c>
      <c r="I9416" s="950" t="s">
        <v>1560</v>
      </c>
    </row>
    <row r="9417" spans="8:9" ht="12.5">
      <c r="H9417" s="958">
        <v>23703</v>
      </c>
      <c r="I9417" s="950" t="s">
        <v>1560</v>
      </c>
    </row>
    <row r="9418" spans="8:9" ht="12.5">
      <c r="H9418" s="958">
        <v>23704</v>
      </c>
      <c r="I9418" s="950" t="s">
        <v>1560</v>
      </c>
    </row>
    <row r="9419" spans="8:9" ht="12.5">
      <c r="H9419" s="958">
        <v>23705</v>
      </c>
      <c r="I9419" s="950" t="s">
        <v>1560</v>
      </c>
    </row>
    <row r="9420" spans="8:9" ht="12.5">
      <c r="H9420" s="958">
        <v>23707</v>
      </c>
      <c r="I9420" s="950" t="s">
        <v>1560</v>
      </c>
    </row>
    <row r="9421" spans="8:9" ht="12.5">
      <c r="H9421" s="958">
        <v>23708</v>
      </c>
      <c r="I9421" s="950" t="s">
        <v>1560</v>
      </c>
    </row>
    <row r="9422" spans="8:9" ht="12.5">
      <c r="H9422" s="958">
        <v>23709</v>
      </c>
      <c r="I9422" s="950" t="s">
        <v>1560</v>
      </c>
    </row>
    <row r="9423" spans="8:9" ht="12.5">
      <c r="H9423" s="958">
        <v>23801</v>
      </c>
      <c r="I9423" s="950" t="s">
        <v>1560</v>
      </c>
    </row>
    <row r="9424" spans="8:9" ht="12.5">
      <c r="H9424" s="958">
        <v>23803</v>
      </c>
      <c r="I9424" s="950" t="s">
        <v>1560</v>
      </c>
    </row>
    <row r="9425" spans="8:9" ht="12.5">
      <c r="H9425" s="958">
        <v>23804</v>
      </c>
      <c r="I9425" s="950" t="s">
        <v>1560</v>
      </c>
    </row>
    <row r="9426" spans="8:9" ht="12.5">
      <c r="H9426" s="958">
        <v>23805</v>
      </c>
      <c r="I9426" s="950" t="s">
        <v>1560</v>
      </c>
    </row>
    <row r="9427" spans="8:9" ht="12.5">
      <c r="H9427" s="958">
        <v>23806</v>
      </c>
      <c r="I9427" s="950" t="s">
        <v>1560</v>
      </c>
    </row>
    <row r="9428" spans="8:9" ht="12.5">
      <c r="H9428" s="958">
        <v>23821</v>
      </c>
      <c r="I9428" s="950" t="s">
        <v>1560</v>
      </c>
    </row>
    <row r="9429" spans="8:9" ht="12.5">
      <c r="H9429" s="958">
        <v>23822</v>
      </c>
      <c r="I9429" s="950" t="s">
        <v>1560</v>
      </c>
    </row>
    <row r="9430" spans="8:9" ht="12.5">
      <c r="H9430" s="958">
        <v>23824</v>
      </c>
      <c r="I9430" s="950" t="s">
        <v>1560</v>
      </c>
    </row>
    <row r="9431" spans="8:9" ht="12.5">
      <c r="H9431" s="958">
        <v>23827</v>
      </c>
      <c r="I9431" s="950" t="s">
        <v>1560</v>
      </c>
    </row>
    <row r="9432" spans="8:9" ht="12.5">
      <c r="H9432" s="958">
        <v>23828</v>
      </c>
      <c r="I9432" s="950" t="s">
        <v>1560</v>
      </c>
    </row>
    <row r="9433" spans="8:9" ht="12.5">
      <c r="H9433" s="958">
        <v>23829</v>
      </c>
      <c r="I9433" s="950" t="s">
        <v>1560</v>
      </c>
    </row>
    <row r="9434" spans="8:9" ht="12.5">
      <c r="H9434" s="958">
        <v>23830</v>
      </c>
      <c r="I9434" s="950" t="s">
        <v>1560</v>
      </c>
    </row>
    <row r="9435" spans="8:9" ht="12.5">
      <c r="H9435" s="958">
        <v>23831</v>
      </c>
      <c r="I9435" s="950" t="s">
        <v>1560</v>
      </c>
    </row>
    <row r="9436" spans="8:9" ht="12.5">
      <c r="H9436" s="958">
        <v>23832</v>
      </c>
      <c r="I9436" s="950" t="s">
        <v>1560</v>
      </c>
    </row>
    <row r="9437" spans="8:9" ht="12.5">
      <c r="H9437" s="958">
        <v>23833</v>
      </c>
      <c r="I9437" s="950" t="s">
        <v>1560</v>
      </c>
    </row>
    <row r="9438" spans="8:9" ht="12.5">
      <c r="H9438" s="958">
        <v>23834</v>
      </c>
      <c r="I9438" s="950" t="s">
        <v>1560</v>
      </c>
    </row>
    <row r="9439" spans="8:9" ht="12.5">
      <c r="H9439" s="958">
        <v>23836</v>
      </c>
      <c r="I9439" s="950" t="s">
        <v>1560</v>
      </c>
    </row>
    <row r="9440" spans="8:9" ht="12.5">
      <c r="H9440" s="958">
        <v>23837</v>
      </c>
      <c r="I9440" s="950" t="s">
        <v>1560</v>
      </c>
    </row>
    <row r="9441" spans="8:9" ht="12.5">
      <c r="H9441" s="958">
        <v>23838</v>
      </c>
      <c r="I9441" s="950" t="s">
        <v>1560</v>
      </c>
    </row>
    <row r="9442" spans="8:9" ht="12.5">
      <c r="H9442" s="958">
        <v>23839</v>
      </c>
      <c r="I9442" s="950" t="s">
        <v>1560</v>
      </c>
    </row>
    <row r="9443" spans="8:9" ht="12.5">
      <c r="H9443" s="958">
        <v>23840</v>
      </c>
      <c r="I9443" s="950" t="s">
        <v>1560</v>
      </c>
    </row>
    <row r="9444" spans="8:9" ht="12.5">
      <c r="H9444" s="958">
        <v>23841</v>
      </c>
      <c r="I9444" s="950" t="s">
        <v>1560</v>
      </c>
    </row>
    <row r="9445" spans="8:9" ht="12.5">
      <c r="H9445" s="958">
        <v>23842</v>
      </c>
      <c r="I9445" s="950" t="s">
        <v>1560</v>
      </c>
    </row>
    <row r="9446" spans="8:9" ht="12.5">
      <c r="H9446" s="958">
        <v>23843</v>
      </c>
      <c r="I9446" s="950" t="s">
        <v>1560</v>
      </c>
    </row>
    <row r="9447" spans="8:9" ht="12.5">
      <c r="H9447" s="958">
        <v>23844</v>
      </c>
      <c r="I9447" s="950" t="s">
        <v>1560</v>
      </c>
    </row>
    <row r="9448" spans="8:9" ht="12.5">
      <c r="H9448" s="958">
        <v>23845</v>
      </c>
      <c r="I9448" s="950" t="s">
        <v>1560</v>
      </c>
    </row>
    <row r="9449" spans="8:9" ht="12.5">
      <c r="H9449" s="958">
        <v>23846</v>
      </c>
      <c r="I9449" s="950" t="s">
        <v>1560</v>
      </c>
    </row>
    <row r="9450" spans="8:9" ht="12.5">
      <c r="H9450" s="958">
        <v>23847</v>
      </c>
      <c r="I9450" s="950" t="s">
        <v>1560</v>
      </c>
    </row>
    <row r="9451" spans="8:9" ht="12.5">
      <c r="H9451" s="958">
        <v>23850</v>
      </c>
      <c r="I9451" s="950" t="s">
        <v>1560</v>
      </c>
    </row>
    <row r="9452" spans="8:9" ht="12.5">
      <c r="H9452" s="958">
        <v>23851</v>
      </c>
      <c r="I9452" s="950" t="s">
        <v>1560</v>
      </c>
    </row>
    <row r="9453" spans="8:9" ht="12.5">
      <c r="H9453" s="958">
        <v>23856</v>
      </c>
      <c r="I9453" s="950" t="s">
        <v>1560</v>
      </c>
    </row>
    <row r="9454" spans="8:9" ht="12.5">
      <c r="H9454" s="958">
        <v>23857</v>
      </c>
      <c r="I9454" s="950" t="s">
        <v>1560</v>
      </c>
    </row>
    <row r="9455" spans="8:9" ht="12.5">
      <c r="H9455" s="958">
        <v>23860</v>
      </c>
      <c r="I9455" s="950" t="s">
        <v>1560</v>
      </c>
    </row>
    <row r="9456" spans="8:9" ht="12.5">
      <c r="H9456" s="958">
        <v>23866</v>
      </c>
      <c r="I9456" s="950" t="s">
        <v>1560</v>
      </c>
    </row>
    <row r="9457" spans="8:9" ht="12.5">
      <c r="H9457" s="958">
        <v>23867</v>
      </c>
      <c r="I9457" s="950" t="s">
        <v>1560</v>
      </c>
    </row>
    <row r="9458" spans="8:9" ht="12.5">
      <c r="H9458" s="958">
        <v>23868</v>
      </c>
      <c r="I9458" s="950" t="s">
        <v>1560</v>
      </c>
    </row>
    <row r="9459" spans="8:9" ht="12.5">
      <c r="H9459" s="958">
        <v>23870</v>
      </c>
      <c r="I9459" s="950" t="s">
        <v>1560</v>
      </c>
    </row>
    <row r="9460" spans="8:9" ht="12.5">
      <c r="H9460" s="958">
        <v>23872</v>
      </c>
      <c r="I9460" s="950" t="s">
        <v>1560</v>
      </c>
    </row>
    <row r="9461" spans="8:9" ht="12.5">
      <c r="H9461" s="958">
        <v>23873</v>
      </c>
      <c r="I9461" s="950" t="s">
        <v>1560</v>
      </c>
    </row>
    <row r="9462" spans="8:9" ht="12.5">
      <c r="H9462" s="958">
        <v>23874</v>
      </c>
      <c r="I9462" s="950" t="s">
        <v>1560</v>
      </c>
    </row>
    <row r="9463" spans="8:9" ht="12.5">
      <c r="H9463" s="958">
        <v>23875</v>
      </c>
      <c r="I9463" s="950" t="s">
        <v>1560</v>
      </c>
    </row>
    <row r="9464" spans="8:9" ht="12.5">
      <c r="H9464" s="958">
        <v>23876</v>
      </c>
      <c r="I9464" s="950" t="s">
        <v>1560</v>
      </c>
    </row>
    <row r="9465" spans="8:9" ht="12.5">
      <c r="H9465" s="958">
        <v>23878</v>
      </c>
      <c r="I9465" s="950" t="s">
        <v>1560</v>
      </c>
    </row>
    <row r="9466" spans="8:9" ht="12.5">
      <c r="H9466" s="958">
        <v>23879</v>
      </c>
      <c r="I9466" s="950" t="s">
        <v>1560</v>
      </c>
    </row>
    <row r="9467" spans="8:9" ht="12.5">
      <c r="H9467" s="958">
        <v>23881</v>
      </c>
      <c r="I9467" s="950" t="s">
        <v>1560</v>
      </c>
    </row>
    <row r="9468" spans="8:9" ht="12.5">
      <c r="H9468" s="958">
        <v>23882</v>
      </c>
      <c r="I9468" s="950" t="s">
        <v>1560</v>
      </c>
    </row>
    <row r="9469" spans="8:9" ht="12.5">
      <c r="H9469" s="958">
        <v>23883</v>
      </c>
      <c r="I9469" s="950" t="s">
        <v>1560</v>
      </c>
    </row>
    <row r="9470" spans="8:9" ht="12.5">
      <c r="H9470" s="958">
        <v>23884</v>
      </c>
      <c r="I9470" s="950" t="s">
        <v>1560</v>
      </c>
    </row>
    <row r="9471" spans="8:9" ht="12.5">
      <c r="H9471" s="958">
        <v>23885</v>
      </c>
      <c r="I9471" s="950" t="s">
        <v>1560</v>
      </c>
    </row>
    <row r="9472" spans="8:9" ht="12.5">
      <c r="H9472" s="958">
        <v>23887</v>
      </c>
      <c r="I9472" s="950" t="s">
        <v>1560</v>
      </c>
    </row>
    <row r="9473" spans="8:9" ht="12.5">
      <c r="H9473" s="958">
        <v>23888</v>
      </c>
      <c r="I9473" s="950" t="s">
        <v>1560</v>
      </c>
    </row>
    <row r="9474" spans="8:9" ht="12.5">
      <c r="H9474" s="958">
        <v>23889</v>
      </c>
      <c r="I9474" s="950" t="s">
        <v>1560</v>
      </c>
    </row>
    <row r="9475" spans="8:9" ht="12.5">
      <c r="H9475" s="958">
        <v>23890</v>
      </c>
      <c r="I9475" s="950" t="s">
        <v>1560</v>
      </c>
    </row>
    <row r="9476" spans="8:9" ht="12.5">
      <c r="H9476" s="958">
        <v>23891</v>
      </c>
      <c r="I9476" s="950" t="s">
        <v>1560</v>
      </c>
    </row>
    <row r="9477" spans="8:9" ht="12.5">
      <c r="H9477" s="958">
        <v>23893</v>
      </c>
      <c r="I9477" s="950" t="s">
        <v>1560</v>
      </c>
    </row>
    <row r="9478" spans="8:9" ht="12.5">
      <c r="H9478" s="958">
        <v>23894</v>
      </c>
      <c r="I9478" s="950" t="s">
        <v>1560</v>
      </c>
    </row>
    <row r="9479" spans="8:9" ht="12.5">
      <c r="H9479" s="958">
        <v>23897</v>
      </c>
      <c r="I9479" s="950" t="s">
        <v>1560</v>
      </c>
    </row>
    <row r="9480" spans="8:9" ht="12.5">
      <c r="H9480" s="958">
        <v>23898</v>
      </c>
      <c r="I9480" s="950" t="s">
        <v>1560</v>
      </c>
    </row>
    <row r="9481" spans="8:9" ht="12.5">
      <c r="H9481" s="958">
        <v>23899</v>
      </c>
      <c r="I9481" s="950" t="s">
        <v>1560</v>
      </c>
    </row>
    <row r="9482" spans="8:9" ht="12.5">
      <c r="H9482" s="958">
        <v>23901</v>
      </c>
      <c r="I9482" s="950" t="s">
        <v>1560</v>
      </c>
    </row>
    <row r="9483" spans="8:9" ht="12.5">
      <c r="H9483" s="958">
        <v>23909</v>
      </c>
      <c r="I9483" s="950" t="s">
        <v>1560</v>
      </c>
    </row>
    <row r="9484" spans="8:9" ht="12.5">
      <c r="H9484" s="958">
        <v>23915</v>
      </c>
      <c r="I9484" s="950" t="s">
        <v>1560</v>
      </c>
    </row>
    <row r="9485" spans="8:9" ht="12.5">
      <c r="H9485" s="958">
        <v>23917</v>
      </c>
      <c r="I9485" s="950" t="s">
        <v>1560</v>
      </c>
    </row>
    <row r="9486" spans="8:9" ht="12.5">
      <c r="H9486" s="958">
        <v>23919</v>
      </c>
      <c r="I9486" s="950" t="s">
        <v>1560</v>
      </c>
    </row>
    <row r="9487" spans="8:9" ht="12.5">
      <c r="H9487" s="958">
        <v>23920</v>
      </c>
      <c r="I9487" s="950" t="s">
        <v>1560</v>
      </c>
    </row>
    <row r="9488" spans="8:9" ht="12.5">
      <c r="H9488" s="958">
        <v>23921</v>
      </c>
      <c r="I9488" s="950" t="s">
        <v>1560</v>
      </c>
    </row>
    <row r="9489" spans="8:9" ht="12.5">
      <c r="H9489" s="958">
        <v>23922</v>
      </c>
      <c r="I9489" s="950" t="s">
        <v>1560</v>
      </c>
    </row>
    <row r="9490" spans="8:9" ht="12.5">
      <c r="H9490" s="958">
        <v>23923</v>
      </c>
      <c r="I9490" s="950" t="s">
        <v>1560</v>
      </c>
    </row>
    <row r="9491" spans="8:9" ht="12.5">
      <c r="H9491" s="958">
        <v>23924</v>
      </c>
      <c r="I9491" s="950" t="s">
        <v>1560</v>
      </c>
    </row>
    <row r="9492" spans="8:9" ht="12.5">
      <c r="H9492" s="958">
        <v>23927</v>
      </c>
      <c r="I9492" s="950" t="s">
        <v>1560</v>
      </c>
    </row>
    <row r="9493" spans="8:9" ht="12.5">
      <c r="H9493" s="958">
        <v>23930</v>
      </c>
      <c r="I9493" s="950" t="s">
        <v>1560</v>
      </c>
    </row>
    <row r="9494" spans="8:9" ht="12.5">
      <c r="H9494" s="958">
        <v>23934</v>
      </c>
      <c r="I9494" s="950" t="s">
        <v>1560</v>
      </c>
    </row>
    <row r="9495" spans="8:9" ht="12.5">
      <c r="H9495" s="958">
        <v>23936</v>
      </c>
      <c r="I9495" s="950" t="s">
        <v>1560</v>
      </c>
    </row>
    <row r="9496" spans="8:9" ht="12.5">
      <c r="H9496" s="958">
        <v>23937</v>
      </c>
      <c r="I9496" s="950" t="s">
        <v>1560</v>
      </c>
    </row>
    <row r="9497" spans="8:9" ht="12.5">
      <c r="H9497" s="958">
        <v>23938</v>
      </c>
      <c r="I9497" s="950" t="s">
        <v>1560</v>
      </c>
    </row>
    <row r="9498" spans="8:9" ht="12.5">
      <c r="H9498" s="958">
        <v>23939</v>
      </c>
      <c r="I9498" s="950" t="s">
        <v>1560</v>
      </c>
    </row>
    <row r="9499" spans="8:9" ht="12.5">
      <c r="H9499" s="958">
        <v>23941</v>
      </c>
      <c r="I9499" s="950" t="s">
        <v>1560</v>
      </c>
    </row>
    <row r="9500" spans="8:9" ht="12.5">
      <c r="H9500" s="958">
        <v>23942</v>
      </c>
      <c r="I9500" s="950" t="s">
        <v>1560</v>
      </c>
    </row>
    <row r="9501" spans="8:9" ht="12.5">
      <c r="H9501" s="958">
        <v>23943</v>
      </c>
      <c r="I9501" s="950" t="s">
        <v>1560</v>
      </c>
    </row>
    <row r="9502" spans="8:9" ht="12.5">
      <c r="H9502" s="958">
        <v>23944</v>
      </c>
      <c r="I9502" s="950" t="s">
        <v>1560</v>
      </c>
    </row>
    <row r="9503" spans="8:9" ht="12.5">
      <c r="H9503" s="958">
        <v>23947</v>
      </c>
      <c r="I9503" s="950" t="s">
        <v>1560</v>
      </c>
    </row>
    <row r="9504" spans="8:9" ht="12.5">
      <c r="H9504" s="958">
        <v>23950</v>
      </c>
      <c r="I9504" s="950" t="s">
        <v>1560</v>
      </c>
    </row>
    <row r="9505" spans="8:9" ht="12.5">
      <c r="H9505" s="958">
        <v>23952</v>
      </c>
      <c r="I9505" s="950" t="s">
        <v>1560</v>
      </c>
    </row>
    <row r="9506" spans="8:9" ht="12.5">
      <c r="H9506" s="958">
        <v>23954</v>
      </c>
      <c r="I9506" s="950" t="s">
        <v>1560</v>
      </c>
    </row>
    <row r="9507" spans="8:9" ht="12.5">
      <c r="H9507" s="958">
        <v>23955</v>
      </c>
      <c r="I9507" s="950" t="s">
        <v>1560</v>
      </c>
    </row>
    <row r="9508" spans="8:9" ht="12.5">
      <c r="H9508" s="958">
        <v>23958</v>
      </c>
      <c r="I9508" s="950" t="s">
        <v>1560</v>
      </c>
    </row>
    <row r="9509" spans="8:9" ht="12.5">
      <c r="H9509" s="958">
        <v>23959</v>
      </c>
      <c r="I9509" s="950" t="s">
        <v>1560</v>
      </c>
    </row>
    <row r="9510" spans="8:9" ht="12.5">
      <c r="H9510" s="958">
        <v>23960</v>
      </c>
      <c r="I9510" s="950" t="s">
        <v>1560</v>
      </c>
    </row>
    <row r="9511" spans="8:9" ht="12.5">
      <c r="H9511" s="958">
        <v>23962</v>
      </c>
      <c r="I9511" s="950" t="s">
        <v>1560</v>
      </c>
    </row>
    <row r="9512" spans="8:9" ht="12.5">
      <c r="H9512" s="958">
        <v>23963</v>
      </c>
      <c r="I9512" s="950" t="s">
        <v>1560</v>
      </c>
    </row>
    <row r="9513" spans="8:9" ht="12.5">
      <c r="H9513" s="958">
        <v>23964</v>
      </c>
      <c r="I9513" s="950" t="s">
        <v>1560</v>
      </c>
    </row>
    <row r="9514" spans="8:9" ht="12.5">
      <c r="H9514" s="958">
        <v>23966</v>
      </c>
      <c r="I9514" s="950" t="s">
        <v>1560</v>
      </c>
    </row>
    <row r="9515" spans="8:9" ht="12.5">
      <c r="H9515" s="958">
        <v>23967</v>
      </c>
      <c r="I9515" s="950" t="s">
        <v>1560</v>
      </c>
    </row>
    <row r="9516" spans="8:9" ht="12.5">
      <c r="H9516" s="958">
        <v>23968</v>
      </c>
      <c r="I9516" s="950" t="s">
        <v>1560</v>
      </c>
    </row>
    <row r="9517" spans="8:9" ht="12.5">
      <c r="H9517" s="958">
        <v>23970</v>
      </c>
      <c r="I9517" s="950" t="s">
        <v>1560</v>
      </c>
    </row>
    <row r="9518" spans="8:9" ht="12.5">
      <c r="H9518" s="958">
        <v>23974</v>
      </c>
      <c r="I9518" s="950" t="s">
        <v>1560</v>
      </c>
    </row>
    <row r="9519" spans="8:9" ht="12.5">
      <c r="H9519" s="958">
        <v>23976</v>
      </c>
      <c r="I9519" s="950" t="s">
        <v>1560</v>
      </c>
    </row>
    <row r="9520" spans="8:9" ht="12.5">
      <c r="H9520" s="958">
        <v>24001</v>
      </c>
      <c r="I9520" s="950" t="s">
        <v>1570</v>
      </c>
    </row>
    <row r="9521" spans="8:9" ht="12.5">
      <c r="H9521" s="958">
        <v>24002</v>
      </c>
      <c r="I9521" s="950" t="s">
        <v>1570</v>
      </c>
    </row>
    <row r="9522" spans="8:9" ht="12.5">
      <c r="H9522" s="958">
        <v>24003</v>
      </c>
      <c r="I9522" s="950" t="s">
        <v>1570</v>
      </c>
    </row>
    <row r="9523" spans="8:9" ht="12.5">
      <c r="H9523" s="958">
        <v>24004</v>
      </c>
      <c r="I9523" s="950" t="s">
        <v>1570</v>
      </c>
    </row>
    <row r="9524" spans="8:9" ht="12.5">
      <c r="H9524" s="958">
        <v>24005</v>
      </c>
      <c r="I9524" s="950" t="s">
        <v>1570</v>
      </c>
    </row>
    <row r="9525" spans="8:9" ht="12.5">
      <c r="H9525" s="958">
        <v>24006</v>
      </c>
      <c r="I9525" s="950" t="s">
        <v>1570</v>
      </c>
    </row>
    <row r="9526" spans="8:9" ht="12.5">
      <c r="H9526" s="958">
        <v>24007</v>
      </c>
      <c r="I9526" s="950" t="s">
        <v>1570</v>
      </c>
    </row>
    <row r="9527" spans="8:9" ht="12.5">
      <c r="H9527" s="958">
        <v>24008</v>
      </c>
      <c r="I9527" s="950" t="s">
        <v>1570</v>
      </c>
    </row>
    <row r="9528" spans="8:9" ht="12.5">
      <c r="H9528" s="958">
        <v>24009</v>
      </c>
      <c r="I9528" s="950" t="s">
        <v>1570</v>
      </c>
    </row>
    <row r="9529" spans="8:9" ht="12.5">
      <c r="H9529" s="958">
        <v>24010</v>
      </c>
      <c r="I9529" s="950" t="s">
        <v>1570</v>
      </c>
    </row>
    <row r="9530" spans="8:9" ht="12.5">
      <c r="H9530" s="958">
        <v>24011</v>
      </c>
      <c r="I9530" s="950" t="s">
        <v>1570</v>
      </c>
    </row>
    <row r="9531" spans="8:9" ht="12.5">
      <c r="H9531" s="958">
        <v>24012</v>
      </c>
      <c r="I9531" s="950" t="s">
        <v>1570</v>
      </c>
    </row>
    <row r="9532" spans="8:9" ht="12.5">
      <c r="H9532" s="958">
        <v>24013</v>
      </c>
      <c r="I9532" s="950" t="s">
        <v>1570</v>
      </c>
    </row>
    <row r="9533" spans="8:9" ht="12.5">
      <c r="H9533" s="958">
        <v>24014</v>
      </c>
      <c r="I9533" s="950" t="s">
        <v>1570</v>
      </c>
    </row>
    <row r="9534" spans="8:9" ht="12.5">
      <c r="H9534" s="958">
        <v>24015</v>
      </c>
      <c r="I9534" s="950" t="s">
        <v>1570</v>
      </c>
    </row>
    <row r="9535" spans="8:9" ht="12.5">
      <c r="H9535" s="958">
        <v>24016</v>
      </c>
      <c r="I9535" s="950" t="s">
        <v>1570</v>
      </c>
    </row>
    <row r="9536" spans="8:9" ht="12.5">
      <c r="H9536" s="958">
        <v>24017</v>
      </c>
      <c r="I9536" s="950" t="s">
        <v>1570</v>
      </c>
    </row>
    <row r="9537" spans="8:9" ht="12.5">
      <c r="H9537" s="958">
        <v>24018</v>
      </c>
      <c r="I9537" s="950" t="s">
        <v>1570</v>
      </c>
    </row>
    <row r="9538" spans="8:9" ht="12.5">
      <c r="H9538" s="958">
        <v>24019</v>
      </c>
      <c r="I9538" s="950" t="s">
        <v>1570</v>
      </c>
    </row>
    <row r="9539" spans="8:9" ht="12.5">
      <c r="H9539" s="958">
        <v>24020</v>
      </c>
      <c r="I9539" s="950" t="s">
        <v>1570</v>
      </c>
    </row>
    <row r="9540" spans="8:9" ht="12.5">
      <c r="H9540" s="958">
        <v>24022</v>
      </c>
      <c r="I9540" s="950" t="s">
        <v>1570</v>
      </c>
    </row>
    <row r="9541" spans="8:9" ht="12.5">
      <c r="H9541" s="958">
        <v>24023</v>
      </c>
      <c r="I9541" s="950" t="s">
        <v>1570</v>
      </c>
    </row>
    <row r="9542" spans="8:9" ht="12.5">
      <c r="H9542" s="958">
        <v>24024</v>
      </c>
      <c r="I9542" s="950" t="s">
        <v>1570</v>
      </c>
    </row>
    <row r="9543" spans="8:9" ht="12.5">
      <c r="H9543" s="958">
        <v>24025</v>
      </c>
      <c r="I9543" s="950" t="s">
        <v>1570</v>
      </c>
    </row>
    <row r="9544" spans="8:9" ht="12.5">
      <c r="H9544" s="958">
        <v>24026</v>
      </c>
      <c r="I9544" s="950" t="s">
        <v>1570</v>
      </c>
    </row>
    <row r="9545" spans="8:9" ht="12.5">
      <c r="H9545" s="958">
        <v>24027</v>
      </c>
      <c r="I9545" s="950" t="s">
        <v>1570</v>
      </c>
    </row>
    <row r="9546" spans="8:9" ht="12.5">
      <c r="H9546" s="958">
        <v>24028</v>
      </c>
      <c r="I9546" s="950" t="s">
        <v>1570</v>
      </c>
    </row>
    <row r="9547" spans="8:9" ht="12.5">
      <c r="H9547" s="958">
        <v>24029</v>
      </c>
      <c r="I9547" s="950" t="s">
        <v>1570</v>
      </c>
    </row>
    <row r="9548" spans="8:9" ht="12.5">
      <c r="H9548" s="958">
        <v>24030</v>
      </c>
      <c r="I9548" s="950" t="s">
        <v>1570</v>
      </c>
    </row>
    <row r="9549" spans="8:9" ht="12.5">
      <c r="H9549" s="958">
        <v>24031</v>
      </c>
      <c r="I9549" s="950" t="s">
        <v>1570</v>
      </c>
    </row>
    <row r="9550" spans="8:9" ht="12.5">
      <c r="H9550" s="958">
        <v>24032</v>
      </c>
      <c r="I9550" s="950" t="s">
        <v>1570</v>
      </c>
    </row>
    <row r="9551" spans="8:9" ht="12.5">
      <c r="H9551" s="958">
        <v>24033</v>
      </c>
      <c r="I9551" s="950" t="s">
        <v>1570</v>
      </c>
    </row>
    <row r="9552" spans="8:9" ht="12.5">
      <c r="H9552" s="958">
        <v>24034</v>
      </c>
      <c r="I9552" s="950" t="s">
        <v>1570</v>
      </c>
    </row>
    <row r="9553" spans="8:9" ht="12.5">
      <c r="H9553" s="958">
        <v>24035</v>
      </c>
      <c r="I9553" s="950" t="s">
        <v>1570</v>
      </c>
    </row>
    <row r="9554" spans="8:9" ht="12.5">
      <c r="H9554" s="958">
        <v>24036</v>
      </c>
      <c r="I9554" s="950" t="s">
        <v>1570</v>
      </c>
    </row>
    <row r="9555" spans="8:9" ht="12.5">
      <c r="H9555" s="958">
        <v>24037</v>
      </c>
      <c r="I9555" s="950" t="s">
        <v>1570</v>
      </c>
    </row>
    <row r="9556" spans="8:9" ht="12.5">
      <c r="H9556" s="958">
        <v>24038</v>
      </c>
      <c r="I9556" s="950" t="s">
        <v>1570</v>
      </c>
    </row>
    <row r="9557" spans="8:9" ht="12.5">
      <c r="H9557" s="958">
        <v>24040</v>
      </c>
      <c r="I9557" s="950" t="s">
        <v>1570</v>
      </c>
    </row>
    <row r="9558" spans="8:9" ht="12.5">
      <c r="H9558" s="958">
        <v>24042</v>
      </c>
      <c r="I9558" s="950" t="s">
        <v>1570</v>
      </c>
    </row>
    <row r="9559" spans="8:9" ht="12.5">
      <c r="H9559" s="958">
        <v>24043</v>
      </c>
      <c r="I9559" s="950" t="s">
        <v>1570</v>
      </c>
    </row>
    <row r="9560" spans="8:9" ht="12.5">
      <c r="H9560" s="958">
        <v>24050</v>
      </c>
      <c r="I9560" s="950" t="s">
        <v>1570</v>
      </c>
    </row>
    <row r="9561" spans="8:9" ht="12.5">
      <c r="H9561" s="958">
        <v>24053</v>
      </c>
      <c r="I9561" s="950" t="s">
        <v>1570</v>
      </c>
    </row>
    <row r="9562" spans="8:9" ht="12.5">
      <c r="H9562" s="958">
        <v>24054</v>
      </c>
      <c r="I9562" s="950" t="s">
        <v>1570</v>
      </c>
    </row>
    <row r="9563" spans="8:9" ht="12.5">
      <c r="H9563" s="958">
        <v>24055</v>
      </c>
      <c r="I9563" s="950" t="s">
        <v>1570</v>
      </c>
    </row>
    <row r="9564" spans="8:9" ht="12.5">
      <c r="H9564" s="958">
        <v>24058</v>
      </c>
      <c r="I9564" s="950" t="s">
        <v>1570</v>
      </c>
    </row>
    <row r="9565" spans="8:9" ht="12.5">
      <c r="H9565" s="958">
        <v>24059</v>
      </c>
      <c r="I9565" s="950" t="s">
        <v>1570</v>
      </c>
    </row>
    <row r="9566" spans="8:9" ht="12.5">
      <c r="H9566" s="958">
        <v>24060</v>
      </c>
      <c r="I9566" s="950" t="s">
        <v>1570</v>
      </c>
    </row>
    <row r="9567" spans="8:9" ht="12.5">
      <c r="H9567" s="958">
        <v>24061</v>
      </c>
      <c r="I9567" s="950" t="s">
        <v>1570</v>
      </c>
    </row>
    <row r="9568" spans="8:9" ht="12.5">
      <c r="H9568" s="958">
        <v>24062</v>
      </c>
      <c r="I9568" s="950" t="s">
        <v>1570</v>
      </c>
    </row>
    <row r="9569" spans="8:9" ht="12.5">
      <c r="H9569" s="958">
        <v>24063</v>
      </c>
      <c r="I9569" s="950" t="s">
        <v>1570</v>
      </c>
    </row>
    <row r="9570" spans="8:9" ht="12.5">
      <c r="H9570" s="958">
        <v>24064</v>
      </c>
      <c r="I9570" s="950" t="s">
        <v>1570</v>
      </c>
    </row>
    <row r="9571" spans="8:9" ht="12.5">
      <c r="H9571" s="958">
        <v>24065</v>
      </c>
      <c r="I9571" s="950" t="s">
        <v>1570</v>
      </c>
    </row>
    <row r="9572" spans="8:9" ht="12.5">
      <c r="H9572" s="958">
        <v>24066</v>
      </c>
      <c r="I9572" s="950" t="s">
        <v>1570</v>
      </c>
    </row>
    <row r="9573" spans="8:9" ht="12.5">
      <c r="H9573" s="958">
        <v>24067</v>
      </c>
      <c r="I9573" s="950" t="s">
        <v>1570</v>
      </c>
    </row>
    <row r="9574" spans="8:9" ht="12.5">
      <c r="H9574" s="958">
        <v>24068</v>
      </c>
      <c r="I9574" s="950" t="s">
        <v>1570</v>
      </c>
    </row>
    <row r="9575" spans="8:9" ht="12.5">
      <c r="H9575" s="958">
        <v>24069</v>
      </c>
      <c r="I9575" s="950" t="s">
        <v>1570</v>
      </c>
    </row>
    <row r="9576" spans="8:9" ht="12.5">
      <c r="H9576" s="958">
        <v>24070</v>
      </c>
      <c r="I9576" s="950" t="s">
        <v>1570</v>
      </c>
    </row>
    <row r="9577" spans="8:9" ht="12.5">
      <c r="H9577" s="958">
        <v>24072</v>
      </c>
      <c r="I9577" s="950" t="s">
        <v>1570</v>
      </c>
    </row>
    <row r="9578" spans="8:9" ht="12.5">
      <c r="H9578" s="958">
        <v>24073</v>
      </c>
      <c r="I9578" s="950" t="s">
        <v>1570</v>
      </c>
    </row>
    <row r="9579" spans="8:9" ht="12.5">
      <c r="H9579" s="958">
        <v>24076</v>
      </c>
      <c r="I9579" s="950" t="s">
        <v>1570</v>
      </c>
    </row>
    <row r="9580" spans="8:9" ht="12.5">
      <c r="H9580" s="958">
        <v>24077</v>
      </c>
      <c r="I9580" s="950" t="s">
        <v>1570</v>
      </c>
    </row>
    <row r="9581" spans="8:9" ht="12.5">
      <c r="H9581" s="958">
        <v>24078</v>
      </c>
      <c r="I9581" s="950" t="s">
        <v>1570</v>
      </c>
    </row>
    <row r="9582" spans="8:9" ht="12.5">
      <c r="H9582" s="958">
        <v>24079</v>
      </c>
      <c r="I9582" s="950" t="s">
        <v>1570</v>
      </c>
    </row>
    <row r="9583" spans="8:9" ht="12.5">
      <c r="H9583" s="958">
        <v>24082</v>
      </c>
      <c r="I9583" s="950" t="s">
        <v>1570</v>
      </c>
    </row>
    <row r="9584" spans="8:9" ht="12.5">
      <c r="H9584" s="958">
        <v>24083</v>
      </c>
      <c r="I9584" s="950" t="s">
        <v>1570</v>
      </c>
    </row>
    <row r="9585" spans="8:9" ht="12.5">
      <c r="H9585" s="958">
        <v>24084</v>
      </c>
      <c r="I9585" s="950" t="s">
        <v>1570</v>
      </c>
    </row>
    <row r="9586" spans="8:9" ht="12.5">
      <c r="H9586" s="958">
        <v>24085</v>
      </c>
      <c r="I9586" s="950" t="s">
        <v>1570</v>
      </c>
    </row>
    <row r="9587" spans="8:9" ht="12.5">
      <c r="H9587" s="958">
        <v>24086</v>
      </c>
      <c r="I9587" s="950" t="s">
        <v>1570</v>
      </c>
    </row>
    <row r="9588" spans="8:9" ht="12.5">
      <c r="H9588" s="958">
        <v>24087</v>
      </c>
      <c r="I9588" s="950" t="s">
        <v>1570</v>
      </c>
    </row>
    <row r="9589" spans="8:9" ht="12.5">
      <c r="H9589" s="958">
        <v>24088</v>
      </c>
      <c r="I9589" s="950" t="s">
        <v>1570</v>
      </c>
    </row>
    <row r="9590" spans="8:9" ht="12.5">
      <c r="H9590" s="958">
        <v>24089</v>
      </c>
      <c r="I9590" s="950" t="s">
        <v>1570</v>
      </c>
    </row>
    <row r="9591" spans="8:9" ht="12.5">
      <c r="H9591" s="958">
        <v>24090</v>
      </c>
      <c r="I9591" s="950" t="s">
        <v>1570</v>
      </c>
    </row>
    <row r="9592" spans="8:9" ht="12.5">
      <c r="H9592" s="958">
        <v>24091</v>
      </c>
      <c r="I9592" s="950" t="s">
        <v>1570</v>
      </c>
    </row>
    <row r="9593" spans="8:9" ht="12.5">
      <c r="H9593" s="958">
        <v>24092</v>
      </c>
      <c r="I9593" s="950" t="s">
        <v>1570</v>
      </c>
    </row>
    <row r="9594" spans="8:9" ht="12.5">
      <c r="H9594" s="958">
        <v>24093</v>
      </c>
      <c r="I9594" s="950" t="s">
        <v>1570</v>
      </c>
    </row>
    <row r="9595" spans="8:9" ht="12.5">
      <c r="H9595" s="958">
        <v>24095</v>
      </c>
      <c r="I9595" s="950" t="s">
        <v>1570</v>
      </c>
    </row>
    <row r="9596" spans="8:9" ht="12.5">
      <c r="H9596" s="958">
        <v>24101</v>
      </c>
      <c r="I9596" s="950" t="s">
        <v>1570</v>
      </c>
    </row>
    <row r="9597" spans="8:9" ht="12.5">
      <c r="H9597" s="958">
        <v>24102</v>
      </c>
      <c r="I9597" s="950" t="s">
        <v>1570</v>
      </c>
    </row>
    <row r="9598" spans="8:9" ht="12.5">
      <c r="H9598" s="958">
        <v>24104</v>
      </c>
      <c r="I9598" s="950" t="s">
        <v>1570</v>
      </c>
    </row>
    <row r="9599" spans="8:9" ht="12.5">
      <c r="H9599" s="958">
        <v>24105</v>
      </c>
      <c r="I9599" s="950" t="s">
        <v>1570</v>
      </c>
    </row>
    <row r="9600" spans="8:9" ht="12.5">
      <c r="H9600" s="958">
        <v>24111</v>
      </c>
      <c r="I9600" s="950" t="s">
        <v>1570</v>
      </c>
    </row>
    <row r="9601" spans="8:9" ht="12.5">
      <c r="H9601" s="958">
        <v>24112</v>
      </c>
      <c r="I9601" s="950" t="s">
        <v>1570</v>
      </c>
    </row>
    <row r="9602" spans="8:9" ht="12.5">
      <c r="H9602" s="958">
        <v>24113</v>
      </c>
      <c r="I9602" s="950" t="s">
        <v>1570</v>
      </c>
    </row>
    <row r="9603" spans="8:9" ht="12.5">
      <c r="H9603" s="958">
        <v>24114</v>
      </c>
      <c r="I9603" s="950" t="s">
        <v>1570</v>
      </c>
    </row>
    <row r="9604" spans="8:9" ht="12.5">
      <c r="H9604" s="958">
        <v>24115</v>
      </c>
      <c r="I9604" s="950" t="s">
        <v>1570</v>
      </c>
    </row>
    <row r="9605" spans="8:9" ht="12.5">
      <c r="H9605" s="958">
        <v>24120</v>
      </c>
      <c r="I9605" s="950" t="s">
        <v>1570</v>
      </c>
    </row>
    <row r="9606" spans="8:9" ht="12.5">
      <c r="H9606" s="958">
        <v>24121</v>
      </c>
      <c r="I9606" s="950" t="s">
        <v>1570</v>
      </c>
    </row>
    <row r="9607" spans="8:9" ht="12.5">
      <c r="H9607" s="958">
        <v>24122</v>
      </c>
      <c r="I9607" s="950" t="s">
        <v>1570</v>
      </c>
    </row>
    <row r="9608" spans="8:9" ht="12.5">
      <c r="H9608" s="958">
        <v>24124</v>
      </c>
      <c r="I9608" s="950" t="s">
        <v>1570</v>
      </c>
    </row>
    <row r="9609" spans="8:9" ht="12.5">
      <c r="H9609" s="958">
        <v>24126</v>
      </c>
      <c r="I9609" s="950" t="s">
        <v>1570</v>
      </c>
    </row>
    <row r="9610" spans="8:9" ht="12.5">
      <c r="H9610" s="958">
        <v>24127</v>
      </c>
      <c r="I9610" s="950" t="s">
        <v>1570</v>
      </c>
    </row>
    <row r="9611" spans="8:9" ht="12.5">
      <c r="H9611" s="958">
        <v>24128</v>
      </c>
      <c r="I9611" s="950" t="s">
        <v>1570</v>
      </c>
    </row>
    <row r="9612" spans="8:9" ht="12.5">
      <c r="H9612" s="958">
        <v>24129</v>
      </c>
      <c r="I9612" s="950" t="s">
        <v>1570</v>
      </c>
    </row>
    <row r="9613" spans="8:9" ht="12.5">
      <c r="H9613" s="958">
        <v>24130</v>
      </c>
      <c r="I9613" s="950" t="s">
        <v>1560</v>
      </c>
    </row>
    <row r="9614" spans="8:9" ht="12.5">
      <c r="H9614" s="958">
        <v>24131</v>
      </c>
      <c r="I9614" s="950" t="s">
        <v>1560</v>
      </c>
    </row>
    <row r="9615" spans="8:9" ht="12.5">
      <c r="H9615" s="958">
        <v>24132</v>
      </c>
      <c r="I9615" s="950" t="s">
        <v>1570</v>
      </c>
    </row>
    <row r="9616" spans="8:9" ht="12.5">
      <c r="H9616" s="958">
        <v>24133</v>
      </c>
      <c r="I9616" s="950" t="s">
        <v>1570</v>
      </c>
    </row>
    <row r="9617" spans="8:9" ht="12.5">
      <c r="H9617" s="958">
        <v>24134</v>
      </c>
      <c r="I9617" s="950" t="s">
        <v>1570</v>
      </c>
    </row>
    <row r="9618" spans="8:9" ht="12.5">
      <c r="H9618" s="958">
        <v>24136</v>
      </c>
      <c r="I9618" s="950" t="s">
        <v>1570</v>
      </c>
    </row>
    <row r="9619" spans="8:9" ht="12.5">
      <c r="H9619" s="958">
        <v>24137</v>
      </c>
      <c r="I9619" s="950" t="s">
        <v>1570</v>
      </c>
    </row>
    <row r="9620" spans="8:9" ht="12.5">
      <c r="H9620" s="958">
        <v>24138</v>
      </c>
      <c r="I9620" s="950" t="s">
        <v>1570</v>
      </c>
    </row>
    <row r="9621" spans="8:9" ht="12.5">
      <c r="H9621" s="958">
        <v>24139</v>
      </c>
      <c r="I9621" s="950" t="s">
        <v>1560</v>
      </c>
    </row>
    <row r="9622" spans="8:9" ht="12.5">
      <c r="H9622" s="958">
        <v>24141</v>
      </c>
      <c r="I9622" s="950" t="s">
        <v>1570</v>
      </c>
    </row>
    <row r="9623" spans="8:9" ht="12.5">
      <c r="H9623" s="958">
        <v>24142</v>
      </c>
      <c r="I9623" s="950" t="s">
        <v>1570</v>
      </c>
    </row>
    <row r="9624" spans="8:9" ht="12.5">
      <c r="H9624" s="958">
        <v>24143</v>
      </c>
      <c r="I9624" s="950" t="s">
        <v>1570</v>
      </c>
    </row>
    <row r="9625" spans="8:9" ht="12.5">
      <c r="H9625" s="958">
        <v>24146</v>
      </c>
      <c r="I9625" s="950" t="s">
        <v>1570</v>
      </c>
    </row>
    <row r="9626" spans="8:9" ht="12.5">
      <c r="H9626" s="958">
        <v>24147</v>
      </c>
      <c r="I9626" s="950" t="s">
        <v>1570</v>
      </c>
    </row>
    <row r="9627" spans="8:9" ht="12.5">
      <c r="H9627" s="958">
        <v>24148</v>
      </c>
      <c r="I9627" s="950" t="s">
        <v>1570</v>
      </c>
    </row>
    <row r="9628" spans="8:9" ht="12.5">
      <c r="H9628" s="958">
        <v>24149</v>
      </c>
      <c r="I9628" s="950" t="s">
        <v>1570</v>
      </c>
    </row>
    <row r="9629" spans="8:9" ht="12.5">
      <c r="H9629" s="958">
        <v>24150</v>
      </c>
      <c r="I9629" s="950" t="s">
        <v>1570</v>
      </c>
    </row>
    <row r="9630" spans="8:9" ht="12.5">
      <c r="H9630" s="958">
        <v>24151</v>
      </c>
      <c r="I9630" s="950" t="s">
        <v>1570</v>
      </c>
    </row>
    <row r="9631" spans="8:9" ht="12.5">
      <c r="H9631" s="958">
        <v>24153</v>
      </c>
      <c r="I9631" s="950" t="s">
        <v>1570</v>
      </c>
    </row>
    <row r="9632" spans="8:9" ht="12.5">
      <c r="H9632" s="958">
        <v>24155</v>
      </c>
      <c r="I9632" s="950" t="s">
        <v>1570</v>
      </c>
    </row>
    <row r="9633" spans="8:9" ht="12.5">
      <c r="H9633" s="958">
        <v>24157</v>
      </c>
      <c r="I9633" s="950" t="s">
        <v>1570</v>
      </c>
    </row>
    <row r="9634" spans="8:9" ht="12.5">
      <c r="H9634" s="958">
        <v>24161</v>
      </c>
      <c r="I9634" s="950" t="s">
        <v>1570</v>
      </c>
    </row>
    <row r="9635" spans="8:9" ht="12.5">
      <c r="H9635" s="958">
        <v>24162</v>
      </c>
      <c r="I9635" s="950" t="s">
        <v>1570</v>
      </c>
    </row>
    <row r="9636" spans="8:9" ht="12.5">
      <c r="H9636" s="958">
        <v>24165</v>
      </c>
      <c r="I9636" s="950" t="s">
        <v>1570</v>
      </c>
    </row>
    <row r="9637" spans="8:9" ht="12.5">
      <c r="H9637" s="958">
        <v>24167</v>
      </c>
      <c r="I9637" s="950" t="s">
        <v>1570</v>
      </c>
    </row>
    <row r="9638" spans="8:9" ht="12.5">
      <c r="H9638" s="958">
        <v>24168</v>
      </c>
      <c r="I9638" s="950" t="s">
        <v>1570</v>
      </c>
    </row>
    <row r="9639" spans="8:9" ht="12.5">
      <c r="H9639" s="958">
        <v>24171</v>
      </c>
      <c r="I9639" s="950" t="s">
        <v>1570</v>
      </c>
    </row>
    <row r="9640" spans="8:9" ht="12.5">
      <c r="H9640" s="958">
        <v>24174</v>
      </c>
      <c r="I9640" s="950" t="s">
        <v>1570</v>
      </c>
    </row>
    <row r="9641" spans="8:9" ht="12.5">
      <c r="H9641" s="958">
        <v>24175</v>
      </c>
      <c r="I9641" s="950" t="s">
        <v>1570</v>
      </c>
    </row>
    <row r="9642" spans="8:9" ht="12.5">
      <c r="H9642" s="958">
        <v>24176</v>
      </c>
      <c r="I9642" s="950" t="s">
        <v>1570</v>
      </c>
    </row>
    <row r="9643" spans="8:9" ht="12.5">
      <c r="H9643" s="958">
        <v>24177</v>
      </c>
      <c r="I9643" s="950" t="s">
        <v>1570</v>
      </c>
    </row>
    <row r="9644" spans="8:9" ht="12.5">
      <c r="H9644" s="958">
        <v>24178</v>
      </c>
      <c r="I9644" s="950" t="s">
        <v>1570</v>
      </c>
    </row>
    <row r="9645" spans="8:9" ht="12.5">
      <c r="H9645" s="958">
        <v>24179</v>
      </c>
      <c r="I9645" s="950" t="s">
        <v>1570</v>
      </c>
    </row>
    <row r="9646" spans="8:9" ht="12.5">
      <c r="H9646" s="958">
        <v>24184</v>
      </c>
      <c r="I9646" s="950" t="s">
        <v>1570</v>
      </c>
    </row>
    <row r="9647" spans="8:9" ht="12.5">
      <c r="H9647" s="958">
        <v>24185</v>
      </c>
      <c r="I9647" s="950" t="s">
        <v>1570</v>
      </c>
    </row>
    <row r="9648" spans="8:9" ht="12.5">
      <c r="H9648" s="958">
        <v>24201</v>
      </c>
      <c r="I9648" s="950" t="s">
        <v>1570</v>
      </c>
    </row>
    <row r="9649" spans="8:9" ht="12.5">
      <c r="H9649" s="958">
        <v>24202</v>
      </c>
      <c r="I9649" s="950" t="s">
        <v>1570</v>
      </c>
    </row>
    <row r="9650" spans="8:9" ht="12.5">
      <c r="H9650" s="958">
        <v>24203</v>
      </c>
      <c r="I9650" s="950" t="s">
        <v>1571</v>
      </c>
    </row>
    <row r="9651" spans="8:9" ht="12.5">
      <c r="H9651" s="958">
        <v>24205</v>
      </c>
      <c r="I9651" s="950" t="s">
        <v>1571</v>
      </c>
    </row>
    <row r="9652" spans="8:9" ht="12.5">
      <c r="H9652" s="958">
        <v>24209</v>
      </c>
      <c r="I9652" s="950" t="s">
        <v>1571</v>
      </c>
    </row>
    <row r="9653" spans="8:9" ht="12.5">
      <c r="H9653" s="958">
        <v>24210</v>
      </c>
      <c r="I9653" s="950" t="s">
        <v>1570</v>
      </c>
    </row>
    <row r="9654" spans="8:9" ht="12.5">
      <c r="H9654" s="958">
        <v>24211</v>
      </c>
      <c r="I9654" s="950" t="s">
        <v>1570</v>
      </c>
    </row>
    <row r="9655" spans="8:9" ht="12.5">
      <c r="H9655" s="958">
        <v>24212</v>
      </c>
      <c r="I9655" s="950" t="s">
        <v>1570</v>
      </c>
    </row>
    <row r="9656" spans="8:9" ht="12.5">
      <c r="H9656" s="958">
        <v>24215</v>
      </c>
      <c r="I9656" s="950" t="s">
        <v>1571</v>
      </c>
    </row>
    <row r="9657" spans="8:9" ht="12.5">
      <c r="H9657" s="958">
        <v>24216</v>
      </c>
      <c r="I9657" s="950" t="s">
        <v>1570</v>
      </c>
    </row>
    <row r="9658" spans="8:9" ht="12.5">
      <c r="H9658" s="958">
        <v>24217</v>
      </c>
      <c r="I9658" s="950" t="s">
        <v>1570</v>
      </c>
    </row>
    <row r="9659" spans="8:9" ht="12.5">
      <c r="H9659" s="958">
        <v>24218</v>
      </c>
      <c r="I9659" s="950" t="s">
        <v>1571</v>
      </c>
    </row>
    <row r="9660" spans="8:9" ht="12.5">
      <c r="H9660" s="958">
        <v>24219</v>
      </c>
      <c r="I9660" s="950" t="s">
        <v>1570</v>
      </c>
    </row>
    <row r="9661" spans="8:9" ht="12.5">
      <c r="H9661" s="958">
        <v>24220</v>
      </c>
      <c r="I9661" s="950" t="s">
        <v>1570</v>
      </c>
    </row>
    <row r="9662" spans="8:9" ht="12.5">
      <c r="H9662" s="958">
        <v>24221</v>
      </c>
      <c r="I9662" s="950" t="s">
        <v>1571</v>
      </c>
    </row>
    <row r="9663" spans="8:9" ht="12.5">
      <c r="H9663" s="958">
        <v>24224</v>
      </c>
      <c r="I9663" s="950" t="s">
        <v>1570</v>
      </c>
    </row>
    <row r="9664" spans="8:9" ht="12.5">
      <c r="H9664" s="958">
        <v>24225</v>
      </c>
      <c r="I9664" s="950" t="s">
        <v>1570</v>
      </c>
    </row>
    <row r="9665" spans="8:9" ht="12.5">
      <c r="H9665" s="958">
        <v>24226</v>
      </c>
      <c r="I9665" s="950" t="s">
        <v>1570</v>
      </c>
    </row>
    <row r="9666" spans="8:9" ht="12.5">
      <c r="H9666" s="958">
        <v>24228</v>
      </c>
      <c r="I9666" s="950" t="s">
        <v>1570</v>
      </c>
    </row>
    <row r="9667" spans="8:9" ht="12.5">
      <c r="H9667" s="958">
        <v>24230</v>
      </c>
      <c r="I9667" s="950" t="s">
        <v>1570</v>
      </c>
    </row>
    <row r="9668" spans="8:9" ht="12.5">
      <c r="H9668" s="958">
        <v>24236</v>
      </c>
      <c r="I9668" s="950" t="s">
        <v>1570</v>
      </c>
    </row>
    <row r="9669" spans="8:9" ht="12.5">
      <c r="H9669" s="958">
        <v>24237</v>
      </c>
      <c r="I9669" s="950" t="s">
        <v>1570</v>
      </c>
    </row>
    <row r="9670" spans="8:9" ht="12.5">
      <c r="H9670" s="958">
        <v>24239</v>
      </c>
      <c r="I9670" s="950" t="s">
        <v>1570</v>
      </c>
    </row>
    <row r="9671" spans="8:9" ht="12.5">
      <c r="H9671" s="958">
        <v>24243</v>
      </c>
      <c r="I9671" s="950" t="s">
        <v>1571</v>
      </c>
    </row>
    <row r="9672" spans="8:9" ht="12.5">
      <c r="H9672" s="958">
        <v>24244</v>
      </c>
      <c r="I9672" s="950" t="s">
        <v>1570</v>
      </c>
    </row>
    <row r="9673" spans="8:9" ht="12.5">
      <c r="H9673" s="958">
        <v>24245</v>
      </c>
      <c r="I9673" s="950" t="s">
        <v>1570</v>
      </c>
    </row>
    <row r="9674" spans="8:9" ht="12.5">
      <c r="H9674" s="958">
        <v>24246</v>
      </c>
      <c r="I9674" s="950" t="s">
        <v>1571</v>
      </c>
    </row>
    <row r="9675" spans="8:9" ht="12.5">
      <c r="H9675" s="958">
        <v>24248</v>
      </c>
      <c r="I9675" s="950" t="s">
        <v>1571</v>
      </c>
    </row>
    <row r="9676" spans="8:9" ht="12.5">
      <c r="H9676" s="958">
        <v>24250</v>
      </c>
      <c r="I9676" s="950" t="s">
        <v>1570</v>
      </c>
    </row>
    <row r="9677" spans="8:9" ht="12.5">
      <c r="H9677" s="958">
        <v>24251</v>
      </c>
      <c r="I9677" s="950" t="s">
        <v>1570</v>
      </c>
    </row>
    <row r="9678" spans="8:9" ht="12.5">
      <c r="H9678" s="958">
        <v>24256</v>
      </c>
      <c r="I9678" s="950" t="s">
        <v>1570</v>
      </c>
    </row>
    <row r="9679" spans="8:9" ht="12.5">
      <c r="H9679" s="958">
        <v>24258</v>
      </c>
      <c r="I9679" s="950" t="s">
        <v>1570</v>
      </c>
    </row>
    <row r="9680" spans="8:9" ht="12.5">
      <c r="H9680" s="958">
        <v>24260</v>
      </c>
      <c r="I9680" s="950" t="s">
        <v>1570</v>
      </c>
    </row>
    <row r="9681" spans="8:9" ht="12.5">
      <c r="H9681" s="958">
        <v>24263</v>
      </c>
      <c r="I9681" s="950" t="s">
        <v>1571</v>
      </c>
    </row>
    <row r="9682" spans="8:9" ht="12.5">
      <c r="H9682" s="958">
        <v>24265</v>
      </c>
      <c r="I9682" s="950" t="s">
        <v>1571</v>
      </c>
    </row>
    <row r="9683" spans="8:9" ht="12.5">
      <c r="H9683" s="958">
        <v>24266</v>
      </c>
      <c r="I9683" s="950" t="s">
        <v>1570</v>
      </c>
    </row>
    <row r="9684" spans="8:9" ht="12.5">
      <c r="H9684" s="958">
        <v>24269</v>
      </c>
      <c r="I9684" s="950" t="s">
        <v>1570</v>
      </c>
    </row>
    <row r="9685" spans="8:9" ht="12.5">
      <c r="H9685" s="958">
        <v>24270</v>
      </c>
      <c r="I9685" s="950" t="s">
        <v>1570</v>
      </c>
    </row>
    <row r="9686" spans="8:9" ht="12.5">
      <c r="H9686" s="958">
        <v>24271</v>
      </c>
      <c r="I9686" s="950" t="s">
        <v>1570</v>
      </c>
    </row>
    <row r="9687" spans="8:9" ht="12.5">
      <c r="H9687" s="958">
        <v>24272</v>
      </c>
      <c r="I9687" s="950" t="s">
        <v>1570</v>
      </c>
    </row>
    <row r="9688" spans="8:9" ht="12.5">
      <c r="H9688" s="958">
        <v>24273</v>
      </c>
      <c r="I9688" s="950" t="s">
        <v>1570</v>
      </c>
    </row>
    <row r="9689" spans="8:9" ht="12.5">
      <c r="H9689" s="958">
        <v>24277</v>
      </c>
      <c r="I9689" s="950" t="s">
        <v>1571</v>
      </c>
    </row>
    <row r="9690" spans="8:9" ht="12.5">
      <c r="H9690" s="958">
        <v>24279</v>
      </c>
      <c r="I9690" s="950" t="s">
        <v>1570</v>
      </c>
    </row>
    <row r="9691" spans="8:9" ht="12.5">
      <c r="H9691" s="958">
        <v>24280</v>
      </c>
      <c r="I9691" s="950" t="s">
        <v>1570</v>
      </c>
    </row>
    <row r="9692" spans="8:9" ht="12.5">
      <c r="H9692" s="958">
        <v>24281</v>
      </c>
      <c r="I9692" s="950" t="s">
        <v>1571</v>
      </c>
    </row>
    <row r="9693" spans="8:9" ht="12.5">
      <c r="H9693" s="958">
        <v>24282</v>
      </c>
      <c r="I9693" s="950" t="s">
        <v>1571</v>
      </c>
    </row>
    <row r="9694" spans="8:9" ht="12.5">
      <c r="H9694" s="958">
        <v>24283</v>
      </c>
      <c r="I9694" s="950" t="s">
        <v>1570</v>
      </c>
    </row>
    <row r="9695" spans="8:9" ht="12.5">
      <c r="H9695" s="958">
        <v>24290</v>
      </c>
      <c r="I9695" s="950" t="s">
        <v>1570</v>
      </c>
    </row>
    <row r="9696" spans="8:9" ht="12.5">
      <c r="H9696" s="958">
        <v>24292</v>
      </c>
      <c r="I9696" s="950" t="s">
        <v>1570</v>
      </c>
    </row>
    <row r="9697" spans="8:9" ht="12.5">
      <c r="H9697" s="958">
        <v>24293</v>
      </c>
      <c r="I9697" s="950" t="s">
        <v>1570</v>
      </c>
    </row>
    <row r="9698" spans="8:9" ht="12.5">
      <c r="H9698" s="958">
        <v>24301</v>
      </c>
      <c r="I9698" s="950" t="s">
        <v>1570</v>
      </c>
    </row>
    <row r="9699" spans="8:9" ht="12.5">
      <c r="H9699" s="958">
        <v>24311</v>
      </c>
      <c r="I9699" s="950" t="s">
        <v>1570</v>
      </c>
    </row>
    <row r="9700" spans="8:9" ht="12.5">
      <c r="H9700" s="958">
        <v>24312</v>
      </c>
      <c r="I9700" s="950" t="s">
        <v>1570</v>
      </c>
    </row>
    <row r="9701" spans="8:9" ht="12.5">
      <c r="H9701" s="958">
        <v>24313</v>
      </c>
      <c r="I9701" s="950" t="s">
        <v>1570</v>
      </c>
    </row>
    <row r="9702" spans="8:9" ht="12.5">
      <c r="H9702" s="958">
        <v>24314</v>
      </c>
      <c r="I9702" s="950" t="s">
        <v>1570</v>
      </c>
    </row>
    <row r="9703" spans="8:9" ht="12.5">
      <c r="H9703" s="958">
        <v>24315</v>
      </c>
      <c r="I9703" s="950" t="s">
        <v>1570</v>
      </c>
    </row>
    <row r="9704" spans="8:9" ht="12.5">
      <c r="H9704" s="958">
        <v>24316</v>
      </c>
      <c r="I9704" s="950" t="s">
        <v>1570</v>
      </c>
    </row>
    <row r="9705" spans="8:9" ht="12.5">
      <c r="H9705" s="958">
        <v>24317</v>
      </c>
      <c r="I9705" s="950" t="s">
        <v>1570</v>
      </c>
    </row>
    <row r="9706" spans="8:9" ht="12.5">
      <c r="H9706" s="958">
        <v>24318</v>
      </c>
      <c r="I9706" s="950" t="s">
        <v>1570</v>
      </c>
    </row>
    <row r="9707" spans="8:9" ht="12.5">
      <c r="H9707" s="958">
        <v>24319</v>
      </c>
      <c r="I9707" s="950" t="s">
        <v>1570</v>
      </c>
    </row>
    <row r="9708" spans="8:9" ht="12.5">
      <c r="H9708" s="958">
        <v>24322</v>
      </c>
      <c r="I9708" s="950" t="s">
        <v>1570</v>
      </c>
    </row>
    <row r="9709" spans="8:9" ht="12.5">
      <c r="H9709" s="958">
        <v>24323</v>
      </c>
      <c r="I9709" s="950" t="s">
        <v>1570</v>
      </c>
    </row>
    <row r="9710" spans="8:9" ht="12.5">
      <c r="H9710" s="958">
        <v>24324</v>
      </c>
      <c r="I9710" s="950" t="s">
        <v>1570</v>
      </c>
    </row>
    <row r="9711" spans="8:9" ht="12.5">
      <c r="H9711" s="958">
        <v>24325</v>
      </c>
      <c r="I9711" s="950" t="s">
        <v>1570</v>
      </c>
    </row>
    <row r="9712" spans="8:9" ht="12.5">
      <c r="H9712" s="958">
        <v>24326</v>
      </c>
      <c r="I9712" s="950" t="s">
        <v>1570</v>
      </c>
    </row>
    <row r="9713" spans="8:9" ht="12.5">
      <c r="H9713" s="958">
        <v>24327</v>
      </c>
      <c r="I9713" s="950" t="s">
        <v>1570</v>
      </c>
    </row>
    <row r="9714" spans="8:9" ht="12.5">
      <c r="H9714" s="958">
        <v>24328</v>
      </c>
      <c r="I9714" s="950" t="s">
        <v>1570</v>
      </c>
    </row>
    <row r="9715" spans="8:9" ht="12.5">
      <c r="H9715" s="958">
        <v>24330</v>
      </c>
      <c r="I9715" s="950" t="s">
        <v>1570</v>
      </c>
    </row>
    <row r="9716" spans="8:9" ht="12.5">
      <c r="H9716" s="958">
        <v>24333</v>
      </c>
      <c r="I9716" s="950" t="s">
        <v>1570</v>
      </c>
    </row>
    <row r="9717" spans="8:9" ht="12.5">
      <c r="H9717" s="958">
        <v>24340</v>
      </c>
      <c r="I9717" s="950" t="s">
        <v>1570</v>
      </c>
    </row>
    <row r="9718" spans="8:9" ht="12.5">
      <c r="H9718" s="958">
        <v>24343</v>
      </c>
      <c r="I9718" s="950" t="s">
        <v>1570</v>
      </c>
    </row>
    <row r="9719" spans="8:9" ht="12.5">
      <c r="H9719" s="958">
        <v>24347</v>
      </c>
      <c r="I9719" s="950" t="s">
        <v>1570</v>
      </c>
    </row>
    <row r="9720" spans="8:9" ht="12.5">
      <c r="H9720" s="958">
        <v>24348</v>
      </c>
      <c r="I9720" s="950" t="s">
        <v>1570</v>
      </c>
    </row>
    <row r="9721" spans="8:9" ht="12.5">
      <c r="H9721" s="958">
        <v>24350</v>
      </c>
      <c r="I9721" s="950" t="s">
        <v>1570</v>
      </c>
    </row>
    <row r="9722" spans="8:9" ht="12.5">
      <c r="H9722" s="958">
        <v>24351</v>
      </c>
      <c r="I9722" s="950" t="s">
        <v>1570</v>
      </c>
    </row>
    <row r="9723" spans="8:9" ht="12.5">
      <c r="H9723" s="958">
        <v>24352</v>
      </c>
      <c r="I9723" s="950" t="s">
        <v>1570</v>
      </c>
    </row>
    <row r="9724" spans="8:9" ht="12.5">
      <c r="H9724" s="958">
        <v>24354</v>
      </c>
      <c r="I9724" s="950" t="s">
        <v>1570</v>
      </c>
    </row>
    <row r="9725" spans="8:9" ht="12.5">
      <c r="H9725" s="958">
        <v>24360</v>
      </c>
      <c r="I9725" s="950" t="s">
        <v>1570</v>
      </c>
    </row>
    <row r="9726" spans="8:9" ht="12.5">
      <c r="H9726" s="958">
        <v>24361</v>
      </c>
      <c r="I9726" s="950" t="s">
        <v>1570</v>
      </c>
    </row>
    <row r="9727" spans="8:9" ht="12.5">
      <c r="H9727" s="958">
        <v>24363</v>
      </c>
      <c r="I9727" s="950" t="s">
        <v>1570</v>
      </c>
    </row>
    <row r="9728" spans="8:9" ht="12.5">
      <c r="H9728" s="958">
        <v>24366</v>
      </c>
      <c r="I9728" s="950" t="s">
        <v>1570</v>
      </c>
    </row>
    <row r="9729" spans="8:9" ht="12.5">
      <c r="H9729" s="958">
        <v>24368</v>
      </c>
      <c r="I9729" s="950" t="s">
        <v>1570</v>
      </c>
    </row>
    <row r="9730" spans="8:9" ht="12.5">
      <c r="H9730" s="958">
        <v>24370</v>
      </c>
      <c r="I9730" s="950" t="s">
        <v>1570</v>
      </c>
    </row>
    <row r="9731" spans="8:9" ht="12.5">
      <c r="H9731" s="958">
        <v>24374</v>
      </c>
      <c r="I9731" s="950" t="s">
        <v>1570</v>
      </c>
    </row>
    <row r="9732" spans="8:9" ht="12.5">
      <c r="H9732" s="958">
        <v>24375</v>
      </c>
      <c r="I9732" s="950" t="s">
        <v>1570</v>
      </c>
    </row>
    <row r="9733" spans="8:9" ht="12.5">
      <c r="H9733" s="958">
        <v>24377</v>
      </c>
      <c r="I9733" s="950" t="s">
        <v>1570</v>
      </c>
    </row>
    <row r="9734" spans="8:9" ht="12.5">
      <c r="H9734" s="958">
        <v>24378</v>
      </c>
      <c r="I9734" s="950" t="s">
        <v>1570</v>
      </c>
    </row>
    <row r="9735" spans="8:9" ht="12.5">
      <c r="H9735" s="958">
        <v>24380</v>
      </c>
      <c r="I9735" s="950" t="s">
        <v>1570</v>
      </c>
    </row>
    <row r="9736" spans="8:9" ht="12.5">
      <c r="H9736" s="958">
        <v>24381</v>
      </c>
      <c r="I9736" s="950" t="s">
        <v>1570</v>
      </c>
    </row>
    <row r="9737" spans="8:9" ht="12.5">
      <c r="H9737" s="958">
        <v>24382</v>
      </c>
      <c r="I9737" s="950" t="s">
        <v>1570</v>
      </c>
    </row>
    <row r="9738" spans="8:9" ht="12.5">
      <c r="H9738" s="958">
        <v>24401</v>
      </c>
      <c r="I9738" s="950" t="s">
        <v>1570</v>
      </c>
    </row>
    <row r="9739" spans="8:9" ht="12.5">
      <c r="H9739" s="958">
        <v>24402</v>
      </c>
      <c r="I9739" s="950" t="s">
        <v>1560</v>
      </c>
    </row>
    <row r="9740" spans="8:9" ht="12.5">
      <c r="H9740" s="958">
        <v>24411</v>
      </c>
      <c r="I9740" s="950" t="s">
        <v>1560</v>
      </c>
    </row>
    <row r="9741" spans="8:9" ht="12.5">
      <c r="H9741" s="958">
        <v>24412</v>
      </c>
      <c r="I9741" s="950" t="s">
        <v>1560</v>
      </c>
    </row>
    <row r="9742" spans="8:9" ht="12.5">
      <c r="H9742" s="958">
        <v>24413</v>
      </c>
      <c r="I9742" s="950" t="s">
        <v>1570</v>
      </c>
    </row>
    <row r="9743" spans="8:9" ht="12.5">
      <c r="H9743" s="958">
        <v>24415</v>
      </c>
      <c r="I9743" s="950" t="s">
        <v>1560</v>
      </c>
    </row>
    <row r="9744" spans="8:9" ht="12.5">
      <c r="H9744" s="958">
        <v>24416</v>
      </c>
      <c r="I9744" s="950" t="s">
        <v>1560</v>
      </c>
    </row>
    <row r="9745" spans="8:9" ht="12.5">
      <c r="H9745" s="958">
        <v>24421</v>
      </c>
      <c r="I9745" s="950" t="s">
        <v>1570</v>
      </c>
    </row>
    <row r="9746" spans="8:9" ht="12.5">
      <c r="H9746" s="958">
        <v>24422</v>
      </c>
      <c r="I9746" s="950" t="s">
        <v>1560</v>
      </c>
    </row>
    <row r="9747" spans="8:9" ht="12.5">
      <c r="H9747" s="958">
        <v>24426</v>
      </c>
      <c r="I9747" s="950" t="s">
        <v>1560</v>
      </c>
    </row>
    <row r="9748" spans="8:9" ht="12.5">
      <c r="H9748" s="958">
        <v>24430</v>
      </c>
      <c r="I9748" s="950" t="s">
        <v>1570</v>
      </c>
    </row>
    <row r="9749" spans="8:9" ht="12.5">
      <c r="H9749" s="958">
        <v>24431</v>
      </c>
      <c r="I9749" s="950" t="s">
        <v>1570</v>
      </c>
    </row>
    <row r="9750" spans="8:9" ht="12.5">
      <c r="H9750" s="958">
        <v>24432</v>
      </c>
      <c r="I9750" s="950" t="s">
        <v>1570</v>
      </c>
    </row>
    <row r="9751" spans="8:9" ht="12.5">
      <c r="H9751" s="958">
        <v>24433</v>
      </c>
      <c r="I9751" s="950" t="s">
        <v>1570</v>
      </c>
    </row>
    <row r="9752" spans="8:9" ht="12.5">
      <c r="H9752" s="958">
        <v>24435</v>
      </c>
      <c r="I9752" s="950" t="s">
        <v>1560</v>
      </c>
    </row>
    <row r="9753" spans="8:9" ht="12.5">
      <c r="H9753" s="958">
        <v>24437</v>
      </c>
      <c r="I9753" s="950" t="s">
        <v>1570</v>
      </c>
    </row>
    <row r="9754" spans="8:9" ht="12.5">
      <c r="H9754" s="958">
        <v>24438</v>
      </c>
      <c r="I9754" s="950" t="s">
        <v>1560</v>
      </c>
    </row>
    <row r="9755" spans="8:9" ht="12.5">
      <c r="H9755" s="958">
        <v>24439</v>
      </c>
      <c r="I9755" s="950" t="s">
        <v>1570</v>
      </c>
    </row>
    <row r="9756" spans="8:9" ht="12.5">
      <c r="H9756" s="958">
        <v>24440</v>
      </c>
      <c r="I9756" s="950" t="s">
        <v>1570</v>
      </c>
    </row>
    <row r="9757" spans="8:9" ht="12.5">
      <c r="H9757" s="958">
        <v>24441</v>
      </c>
      <c r="I9757" s="950" t="s">
        <v>1560</v>
      </c>
    </row>
    <row r="9758" spans="8:9" ht="12.5">
      <c r="H9758" s="958">
        <v>24442</v>
      </c>
      <c r="I9758" s="950" t="s">
        <v>1570</v>
      </c>
    </row>
    <row r="9759" spans="8:9" ht="12.5">
      <c r="H9759" s="958">
        <v>24445</v>
      </c>
      <c r="I9759" s="950" t="s">
        <v>1560</v>
      </c>
    </row>
    <row r="9760" spans="8:9" ht="12.5">
      <c r="H9760" s="958">
        <v>24448</v>
      </c>
      <c r="I9760" s="950" t="s">
        <v>1560</v>
      </c>
    </row>
    <row r="9761" spans="8:9" ht="12.5">
      <c r="H9761" s="958">
        <v>24450</v>
      </c>
      <c r="I9761" s="950" t="s">
        <v>1560</v>
      </c>
    </row>
    <row r="9762" spans="8:9" ht="12.5">
      <c r="H9762" s="958">
        <v>24457</v>
      </c>
      <c r="I9762" s="950" t="s">
        <v>1560</v>
      </c>
    </row>
    <row r="9763" spans="8:9" ht="12.5">
      <c r="H9763" s="958">
        <v>24458</v>
      </c>
      <c r="I9763" s="950" t="s">
        <v>1570</v>
      </c>
    </row>
    <row r="9764" spans="8:9" ht="12.5">
      <c r="H9764" s="958">
        <v>24459</v>
      </c>
      <c r="I9764" s="950" t="s">
        <v>1570</v>
      </c>
    </row>
    <row r="9765" spans="8:9" ht="12.5">
      <c r="H9765" s="958">
        <v>24460</v>
      </c>
      <c r="I9765" s="950" t="s">
        <v>1560</v>
      </c>
    </row>
    <row r="9766" spans="8:9" ht="12.5">
      <c r="H9766" s="958">
        <v>24463</v>
      </c>
      <c r="I9766" s="950" t="s">
        <v>1560</v>
      </c>
    </row>
    <row r="9767" spans="8:9" ht="12.5">
      <c r="H9767" s="958">
        <v>24464</v>
      </c>
      <c r="I9767" s="950" t="s">
        <v>1560</v>
      </c>
    </row>
    <row r="9768" spans="8:9" ht="12.5">
      <c r="H9768" s="958">
        <v>24465</v>
      </c>
      <c r="I9768" s="950" t="s">
        <v>1570</v>
      </c>
    </row>
    <row r="9769" spans="8:9" ht="12.5">
      <c r="H9769" s="958">
        <v>24467</v>
      </c>
      <c r="I9769" s="950" t="s">
        <v>1570</v>
      </c>
    </row>
    <row r="9770" spans="8:9" ht="12.5">
      <c r="H9770" s="958">
        <v>24468</v>
      </c>
      <c r="I9770" s="950" t="s">
        <v>1570</v>
      </c>
    </row>
    <row r="9771" spans="8:9" ht="12.5">
      <c r="H9771" s="958">
        <v>24469</v>
      </c>
      <c r="I9771" s="950" t="s">
        <v>1560</v>
      </c>
    </row>
    <row r="9772" spans="8:9" ht="12.5">
      <c r="H9772" s="958">
        <v>24471</v>
      </c>
      <c r="I9772" s="950" t="s">
        <v>1570</v>
      </c>
    </row>
    <row r="9773" spans="8:9" ht="12.5">
      <c r="H9773" s="958">
        <v>24472</v>
      </c>
      <c r="I9773" s="950" t="s">
        <v>1560</v>
      </c>
    </row>
    <row r="9774" spans="8:9" ht="12.5">
      <c r="H9774" s="958">
        <v>24473</v>
      </c>
      <c r="I9774" s="950" t="s">
        <v>1560</v>
      </c>
    </row>
    <row r="9775" spans="8:9" ht="12.5">
      <c r="H9775" s="958">
        <v>24474</v>
      </c>
      <c r="I9775" s="950" t="s">
        <v>1560</v>
      </c>
    </row>
    <row r="9776" spans="8:9" ht="12.5">
      <c r="H9776" s="958">
        <v>24476</v>
      </c>
      <c r="I9776" s="950" t="s">
        <v>1570</v>
      </c>
    </row>
    <row r="9777" spans="8:9" ht="12.5">
      <c r="H9777" s="958">
        <v>24477</v>
      </c>
      <c r="I9777" s="950" t="s">
        <v>1570</v>
      </c>
    </row>
    <row r="9778" spans="8:9" ht="12.5">
      <c r="H9778" s="958">
        <v>24479</v>
      </c>
      <c r="I9778" s="950" t="s">
        <v>1570</v>
      </c>
    </row>
    <row r="9779" spans="8:9" ht="12.5">
      <c r="H9779" s="958">
        <v>24482</v>
      </c>
      <c r="I9779" s="950" t="s">
        <v>1570</v>
      </c>
    </row>
    <row r="9780" spans="8:9" ht="12.5">
      <c r="H9780" s="958">
        <v>24483</v>
      </c>
      <c r="I9780" s="950" t="s">
        <v>1570</v>
      </c>
    </row>
    <row r="9781" spans="8:9" ht="12.5">
      <c r="H9781" s="958">
        <v>24484</v>
      </c>
      <c r="I9781" s="950" t="s">
        <v>1570</v>
      </c>
    </row>
    <row r="9782" spans="8:9" ht="12.5">
      <c r="H9782" s="958">
        <v>24485</v>
      </c>
      <c r="I9782" s="950" t="s">
        <v>1570</v>
      </c>
    </row>
    <row r="9783" spans="8:9" ht="12.5">
      <c r="H9783" s="958">
        <v>24486</v>
      </c>
      <c r="I9783" s="950" t="s">
        <v>1570</v>
      </c>
    </row>
    <row r="9784" spans="8:9" ht="12.5">
      <c r="H9784" s="958">
        <v>24487</v>
      </c>
      <c r="I9784" s="950" t="s">
        <v>1570</v>
      </c>
    </row>
    <row r="9785" spans="8:9" ht="12.5">
      <c r="H9785" s="958">
        <v>24501</v>
      </c>
      <c r="I9785" s="950" t="s">
        <v>1570</v>
      </c>
    </row>
    <row r="9786" spans="8:9" ht="12.5">
      <c r="H9786" s="958">
        <v>24502</v>
      </c>
      <c r="I9786" s="950" t="s">
        <v>1570</v>
      </c>
    </row>
    <row r="9787" spans="8:9" ht="12.5">
      <c r="H9787" s="958">
        <v>24503</v>
      </c>
      <c r="I9787" s="950" t="s">
        <v>1570</v>
      </c>
    </row>
    <row r="9788" spans="8:9" ht="12.5">
      <c r="H9788" s="958">
        <v>24504</v>
      </c>
      <c r="I9788" s="950" t="s">
        <v>1570</v>
      </c>
    </row>
    <row r="9789" spans="8:9" ht="12.5">
      <c r="H9789" s="958">
        <v>24505</v>
      </c>
      <c r="I9789" s="950" t="s">
        <v>1570</v>
      </c>
    </row>
    <row r="9790" spans="8:9" ht="12.5">
      <c r="H9790" s="958">
        <v>24506</v>
      </c>
      <c r="I9790" s="950" t="s">
        <v>1570</v>
      </c>
    </row>
    <row r="9791" spans="8:9" ht="12.5">
      <c r="H9791" s="958">
        <v>24513</v>
      </c>
      <c r="I9791" s="950" t="s">
        <v>1570</v>
      </c>
    </row>
    <row r="9792" spans="8:9" ht="12.5">
      <c r="H9792" s="958">
        <v>24514</v>
      </c>
      <c r="I9792" s="950" t="s">
        <v>1570</v>
      </c>
    </row>
    <row r="9793" spans="8:9" ht="12.5">
      <c r="H9793" s="958">
        <v>24515</v>
      </c>
      <c r="I9793" s="950" t="s">
        <v>1570</v>
      </c>
    </row>
    <row r="9794" spans="8:9" ht="12.5">
      <c r="H9794" s="958">
        <v>24517</v>
      </c>
      <c r="I9794" s="950" t="s">
        <v>1560</v>
      </c>
    </row>
    <row r="9795" spans="8:9" ht="12.5">
      <c r="H9795" s="958">
        <v>24520</v>
      </c>
      <c r="I9795" s="950" t="s">
        <v>1570</v>
      </c>
    </row>
    <row r="9796" spans="8:9" ht="12.5">
      <c r="H9796" s="958">
        <v>24521</v>
      </c>
      <c r="I9796" s="950" t="s">
        <v>1570</v>
      </c>
    </row>
    <row r="9797" spans="8:9" ht="12.5">
      <c r="H9797" s="958">
        <v>24522</v>
      </c>
      <c r="I9797" s="950" t="s">
        <v>1570</v>
      </c>
    </row>
    <row r="9798" spans="8:9" ht="12.5">
      <c r="H9798" s="958">
        <v>24523</v>
      </c>
      <c r="I9798" s="950" t="s">
        <v>1570</v>
      </c>
    </row>
    <row r="9799" spans="8:9" ht="12.5">
      <c r="H9799" s="958">
        <v>24526</v>
      </c>
      <c r="I9799" s="950" t="s">
        <v>1570</v>
      </c>
    </row>
    <row r="9800" spans="8:9" ht="12.5">
      <c r="H9800" s="958">
        <v>24527</v>
      </c>
      <c r="I9800" s="950" t="s">
        <v>1570</v>
      </c>
    </row>
    <row r="9801" spans="8:9" ht="12.5">
      <c r="H9801" s="958">
        <v>24528</v>
      </c>
      <c r="I9801" s="950" t="s">
        <v>1560</v>
      </c>
    </row>
    <row r="9802" spans="8:9" ht="12.5">
      <c r="H9802" s="958">
        <v>24529</v>
      </c>
      <c r="I9802" s="950" t="s">
        <v>1560</v>
      </c>
    </row>
    <row r="9803" spans="8:9" ht="12.5">
      <c r="H9803" s="958">
        <v>24530</v>
      </c>
      <c r="I9803" s="950" t="s">
        <v>1570</v>
      </c>
    </row>
    <row r="9804" spans="8:9" ht="12.5">
      <c r="H9804" s="958">
        <v>24531</v>
      </c>
      <c r="I9804" s="950" t="s">
        <v>1570</v>
      </c>
    </row>
    <row r="9805" spans="8:9" ht="12.5">
      <c r="H9805" s="958">
        <v>24533</v>
      </c>
      <c r="I9805" s="950" t="s">
        <v>1570</v>
      </c>
    </row>
    <row r="9806" spans="8:9" ht="12.5">
      <c r="H9806" s="958">
        <v>24534</v>
      </c>
      <c r="I9806" s="950" t="s">
        <v>1560</v>
      </c>
    </row>
    <row r="9807" spans="8:9" ht="12.5">
      <c r="H9807" s="958">
        <v>24535</v>
      </c>
      <c r="I9807" s="950" t="s">
        <v>1560</v>
      </c>
    </row>
    <row r="9808" spans="8:9" ht="12.5">
      <c r="H9808" s="958">
        <v>24536</v>
      </c>
      <c r="I9808" s="950" t="s">
        <v>1570</v>
      </c>
    </row>
    <row r="9809" spans="8:9" ht="12.5">
      <c r="H9809" s="958">
        <v>24538</v>
      </c>
      <c r="I9809" s="950" t="s">
        <v>1570</v>
      </c>
    </row>
    <row r="9810" spans="8:9" ht="12.5">
      <c r="H9810" s="958">
        <v>24539</v>
      </c>
      <c r="I9810" s="950" t="s">
        <v>1560</v>
      </c>
    </row>
    <row r="9811" spans="8:9" ht="12.5">
      <c r="H9811" s="958">
        <v>24540</v>
      </c>
      <c r="I9811" s="950" t="s">
        <v>1570</v>
      </c>
    </row>
    <row r="9812" spans="8:9" ht="12.5">
      <c r="H9812" s="958">
        <v>24541</v>
      </c>
      <c r="I9812" s="950" t="s">
        <v>1570</v>
      </c>
    </row>
    <row r="9813" spans="8:9" ht="12.5">
      <c r="H9813" s="958">
        <v>24543</v>
      </c>
      <c r="I9813" s="950" t="s">
        <v>1560</v>
      </c>
    </row>
    <row r="9814" spans="8:9" ht="12.5">
      <c r="H9814" s="958">
        <v>24549</v>
      </c>
      <c r="I9814" s="950" t="s">
        <v>1570</v>
      </c>
    </row>
    <row r="9815" spans="8:9" ht="12.5">
      <c r="H9815" s="958">
        <v>24550</v>
      </c>
      <c r="I9815" s="950" t="s">
        <v>1570</v>
      </c>
    </row>
    <row r="9816" spans="8:9" ht="12.5">
      <c r="H9816" s="958">
        <v>24551</v>
      </c>
      <c r="I9816" s="950" t="s">
        <v>1570</v>
      </c>
    </row>
    <row r="9817" spans="8:9" ht="12.5">
      <c r="H9817" s="958">
        <v>24553</v>
      </c>
      <c r="I9817" s="950" t="s">
        <v>1570</v>
      </c>
    </row>
    <row r="9818" spans="8:9" ht="12.5">
      <c r="H9818" s="958">
        <v>24554</v>
      </c>
      <c r="I9818" s="950" t="s">
        <v>1570</v>
      </c>
    </row>
    <row r="9819" spans="8:9" ht="12.5">
      <c r="H9819" s="958">
        <v>24555</v>
      </c>
      <c r="I9819" s="950" t="s">
        <v>1570</v>
      </c>
    </row>
    <row r="9820" spans="8:9" ht="12.5">
      <c r="H9820" s="958">
        <v>24556</v>
      </c>
      <c r="I9820" s="950" t="s">
        <v>1570</v>
      </c>
    </row>
    <row r="9821" spans="8:9" ht="12.5">
      <c r="H9821" s="958">
        <v>24557</v>
      </c>
      <c r="I9821" s="950" t="s">
        <v>1560</v>
      </c>
    </row>
    <row r="9822" spans="8:9" ht="12.5">
      <c r="H9822" s="958">
        <v>24558</v>
      </c>
      <c r="I9822" s="950" t="s">
        <v>1570</v>
      </c>
    </row>
    <row r="9823" spans="8:9" ht="12.5">
      <c r="H9823" s="958">
        <v>24562</v>
      </c>
      <c r="I9823" s="950" t="s">
        <v>1570</v>
      </c>
    </row>
    <row r="9824" spans="8:9" ht="12.5">
      <c r="H9824" s="958">
        <v>24563</v>
      </c>
      <c r="I9824" s="950" t="s">
        <v>1560</v>
      </c>
    </row>
    <row r="9825" spans="8:9" ht="12.5">
      <c r="H9825" s="958">
        <v>24565</v>
      </c>
      <c r="I9825" s="950" t="s">
        <v>1560</v>
      </c>
    </row>
    <row r="9826" spans="8:9" ht="12.5">
      <c r="H9826" s="958">
        <v>24566</v>
      </c>
      <c r="I9826" s="950" t="s">
        <v>1570</v>
      </c>
    </row>
    <row r="9827" spans="8:9" ht="12.5">
      <c r="H9827" s="958">
        <v>24569</v>
      </c>
      <c r="I9827" s="950" t="s">
        <v>1560</v>
      </c>
    </row>
    <row r="9828" spans="8:9" ht="12.5">
      <c r="H9828" s="958">
        <v>24570</v>
      </c>
      <c r="I9828" s="950" t="s">
        <v>1570</v>
      </c>
    </row>
    <row r="9829" spans="8:9" ht="12.5">
      <c r="H9829" s="958">
        <v>24571</v>
      </c>
      <c r="I9829" s="950" t="s">
        <v>1570</v>
      </c>
    </row>
    <row r="9830" spans="8:9" ht="12.5">
      <c r="H9830" s="958">
        <v>24572</v>
      </c>
      <c r="I9830" s="950" t="s">
        <v>1570</v>
      </c>
    </row>
    <row r="9831" spans="8:9" ht="12.5">
      <c r="H9831" s="958">
        <v>24574</v>
      </c>
      <c r="I9831" s="950" t="s">
        <v>1570</v>
      </c>
    </row>
    <row r="9832" spans="8:9" ht="12.5">
      <c r="H9832" s="958">
        <v>24576</v>
      </c>
      <c r="I9832" s="950" t="s">
        <v>1560</v>
      </c>
    </row>
    <row r="9833" spans="8:9" ht="12.5">
      <c r="H9833" s="958">
        <v>24577</v>
      </c>
      <c r="I9833" s="950" t="s">
        <v>1560</v>
      </c>
    </row>
    <row r="9834" spans="8:9" ht="12.5">
      <c r="H9834" s="958">
        <v>24578</v>
      </c>
      <c r="I9834" s="950" t="s">
        <v>1560</v>
      </c>
    </row>
    <row r="9835" spans="8:9" ht="12.5">
      <c r="H9835" s="958">
        <v>24579</v>
      </c>
      <c r="I9835" s="950" t="s">
        <v>1570</v>
      </c>
    </row>
    <row r="9836" spans="8:9" ht="12.5">
      <c r="H9836" s="958">
        <v>24580</v>
      </c>
      <c r="I9836" s="950" t="s">
        <v>1560</v>
      </c>
    </row>
    <row r="9837" spans="8:9" ht="12.5">
      <c r="H9837" s="958">
        <v>24581</v>
      </c>
      <c r="I9837" s="950" t="s">
        <v>1570</v>
      </c>
    </row>
    <row r="9838" spans="8:9" ht="12.5">
      <c r="H9838" s="958">
        <v>24586</v>
      </c>
      <c r="I9838" s="950" t="s">
        <v>1570</v>
      </c>
    </row>
    <row r="9839" spans="8:9" ht="12.5">
      <c r="H9839" s="958">
        <v>24588</v>
      </c>
      <c r="I9839" s="950" t="s">
        <v>1570</v>
      </c>
    </row>
    <row r="9840" spans="8:9" ht="12.5">
      <c r="H9840" s="958">
        <v>24589</v>
      </c>
      <c r="I9840" s="950" t="s">
        <v>1560</v>
      </c>
    </row>
    <row r="9841" spans="8:9" ht="12.5">
      <c r="H9841" s="958">
        <v>24590</v>
      </c>
      <c r="I9841" s="950" t="s">
        <v>1570</v>
      </c>
    </row>
    <row r="9842" spans="8:9" ht="12.5">
      <c r="H9842" s="958">
        <v>24592</v>
      </c>
      <c r="I9842" s="950" t="s">
        <v>1560</v>
      </c>
    </row>
    <row r="9843" spans="8:9" ht="12.5">
      <c r="H9843" s="958">
        <v>24593</v>
      </c>
      <c r="I9843" s="950" t="s">
        <v>1560</v>
      </c>
    </row>
    <row r="9844" spans="8:9" ht="12.5">
      <c r="H9844" s="958">
        <v>24594</v>
      </c>
      <c r="I9844" s="950" t="s">
        <v>1570</v>
      </c>
    </row>
    <row r="9845" spans="8:9" ht="12.5">
      <c r="H9845" s="958">
        <v>24595</v>
      </c>
      <c r="I9845" s="950" t="s">
        <v>1570</v>
      </c>
    </row>
    <row r="9846" spans="8:9" ht="12.5">
      <c r="H9846" s="958">
        <v>24597</v>
      </c>
      <c r="I9846" s="950" t="s">
        <v>1570</v>
      </c>
    </row>
    <row r="9847" spans="8:9" ht="12.5">
      <c r="H9847" s="958">
        <v>24598</v>
      </c>
      <c r="I9847" s="950" t="s">
        <v>1560</v>
      </c>
    </row>
    <row r="9848" spans="8:9" ht="12.5">
      <c r="H9848" s="958">
        <v>24599</v>
      </c>
      <c r="I9848" s="950" t="s">
        <v>1570</v>
      </c>
    </row>
    <row r="9849" spans="8:9" ht="12.5">
      <c r="H9849" s="958">
        <v>24601</v>
      </c>
      <c r="I9849" s="950" t="s">
        <v>1570</v>
      </c>
    </row>
    <row r="9850" spans="8:9" ht="12.5">
      <c r="H9850" s="958">
        <v>24602</v>
      </c>
      <c r="I9850" s="950" t="s">
        <v>1570</v>
      </c>
    </row>
    <row r="9851" spans="8:9" ht="12.5">
      <c r="H9851" s="958">
        <v>24603</v>
      </c>
      <c r="I9851" s="950" t="s">
        <v>1570</v>
      </c>
    </row>
    <row r="9852" spans="8:9" ht="12.5">
      <c r="H9852" s="958">
        <v>24604</v>
      </c>
      <c r="I9852" s="950" t="s">
        <v>1570</v>
      </c>
    </row>
    <row r="9853" spans="8:9" ht="12.5">
      <c r="H9853" s="958">
        <v>24605</v>
      </c>
      <c r="I9853" s="950" t="s">
        <v>1570</v>
      </c>
    </row>
    <row r="9854" spans="8:9" ht="12.5">
      <c r="H9854" s="958">
        <v>24606</v>
      </c>
      <c r="I9854" s="950" t="s">
        <v>1570</v>
      </c>
    </row>
    <row r="9855" spans="8:9" ht="12.5">
      <c r="H9855" s="958">
        <v>24607</v>
      </c>
      <c r="I9855" s="950" t="s">
        <v>1570</v>
      </c>
    </row>
    <row r="9856" spans="8:9" ht="12.5">
      <c r="H9856" s="958">
        <v>24608</v>
      </c>
      <c r="I9856" s="950" t="s">
        <v>1570</v>
      </c>
    </row>
    <row r="9857" spans="8:9" ht="12.5">
      <c r="H9857" s="958">
        <v>24609</v>
      </c>
      <c r="I9857" s="950" t="s">
        <v>1570</v>
      </c>
    </row>
    <row r="9858" spans="8:9" ht="12.5">
      <c r="H9858" s="958">
        <v>24612</v>
      </c>
      <c r="I9858" s="950" t="s">
        <v>1570</v>
      </c>
    </row>
    <row r="9859" spans="8:9" ht="12.5">
      <c r="H9859" s="958">
        <v>24613</v>
      </c>
      <c r="I9859" s="950" t="s">
        <v>1570</v>
      </c>
    </row>
    <row r="9860" spans="8:9" ht="12.5">
      <c r="H9860" s="958">
        <v>24614</v>
      </c>
      <c r="I9860" s="950" t="s">
        <v>1570</v>
      </c>
    </row>
    <row r="9861" spans="8:9" ht="12.5">
      <c r="H9861" s="958">
        <v>24619</v>
      </c>
      <c r="I9861" s="950" t="s">
        <v>1570</v>
      </c>
    </row>
    <row r="9862" spans="8:9" ht="12.5">
      <c r="H9862" s="958">
        <v>24620</v>
      </c>
      <c r="I9862" s="950" t="s">
        <v>1570</v>
      </c>
    </row>
    <row r="9863" spans="8:9" ht="12.5">
      <c r="H9863" s="958">
        <v>24622</v>
      </c>
      <c r="I9863" s="950" t="s">
        <v>1570</v>
      </c>
    </row>
    <row r="9864" spans="8:9" ht="12.5">
      <c r="H9864" s="958">
        <v>24624</v>
      </c>
      <c r="I9864" s="950" t="s">
        <v>1570</v>
      </c>
    </row>
    <row r="9865" spans="8:9" ht="12.5">
      <c r="H9865" s="958">
        <v>24627</v>
      </c>
      <c r="I9865" s="950" t="s">
        <v>1570</v>
      </c>
    </row>
    <row r="9866" spans="8:9" ht="12.5">
      <c r="H9866" s="958">
        <v>24628</v>
      </c>
      <c r="I9866" s="950" t="s">
        <v>1570</v>
      </c>
    </row>
    <row r="9867" spans="8:9" ht="12.5">
      <c r="H9867" s="958">
        <v>24630</v>
      </c>
      <c r="I9867" s="950" t="s">
        <v>1570</v>
      </c>
    </row>
    <row r="9868" spans="8:9" ht="12.5">
      <c r="H9868" s="958">
        <v>24631</v>
      </c>
      <c r="I9868" s="950" t="s">
        <v>1570</v>
      </c>
    </row>
    <row r="9869" spans="8:9" ht="12.5">
      <c r="H9869" s="958">
        <v>24634</v>
      </c>
      <c r="I9869" s="950" t="s">
        <v>1570</v>
      </c>
    </row>
    <row r="9870" spans="8:9" ht="12.5">
      <c r="H9870" s="958">
        <v>24635</v>
      </c>
      <c r="I9870" s="950" t="s">
        <v>1570</v>
      </c>
    </row>
    <row r="9871" spans="8:9" ht="12.5">
      <c r="H9871" s="958">
        <v>24637</v>
      </c>
      <c r="I9871" s="950" t="s">
        <v>1570</v>
      </c>
    </row>
    <row r="9872" spans="8:9" ht="12.5">
      <c r="H9872" s="958">
        <v>24639</v>
      </c>
      <c r="I9872" s="950" t="s">
        <v>1570</v>
      </c>
    </row>
    <row r="9873" spans="8:9" ht="12.5">
      <c r="H9873" s="958">
        <v>24640</v>
      </c>
      <c r="I9873" s="950" t="s">
        <v>1570</v>
      </c>
    </row>
    <row r="9874" spans="8:9" ht="12.5">
      <c r="H9874" s="958">
        <v>24641</v>
      </c>
      <c r="I9874" s="950" t="s">
        <v>1570</v>
      </c>
    </row>
    <row r="9875" spans="8:9" ht="12.5">
      <c r="H9875" s="958">
        <v>24646</v>
      </c>
      <c r="I9875" s="950" t="s">
        <v>1570</v>
      </c>
    </row>
    <row r="9876" spans="8:9" ht="12.5">
      <c r="H9876" s="958">
        <v>24647</v>
      </c>
      <c r="I9876" s="950" t="s">
        <v>1570</v>
      </c>
    </row>
    <row r="9877" spans="8:9" ht="12.5">
      <c r="H9877" s="958">
        <v>24649</v>
      </c>
      <c r="I9877" s="950" t="s">
        <v>1570</v>
      </c>
    </row>
    <row r="9878" spans="8:9" ht="12.5">
      <c r="H9878" s="958">
        <v>24651</v>
      </c>
      <c r="I9878" s="950" t="s">
        <v>1570</v>
      </c>
    </row>
    <row r="9879" spans="8:9" ht="12.5">
      <c r="H9879" s="958">
        <v>24656</v>
      </c>
      <c r="I9879" s="950" t="s">
        <v>1570</v>
      </c>
    </row>
    <row r="9880" spans="8:9" ht="12.5">
      <c r="H9880" s="958">
        <v>24657</v>
      </c>
      <c r="I9880" s="950" t="s">
        <v>1570</v>
      </c>
    </row>
    <row r="9881" spans="8:9" ht="12.5">
      <c r="H9881" s="958">
        <v>24658</v>
      </c>
      <c r="I9881" s="950" t="s">
        <v>1570</v>
      </c>
    </row>
    <row r="9882" spans="8:9" ht="12.5">
      <c r="H9882" s="958">
        <v>24701</v>
      </c>
      <c r="I9882" s="950" t="s">
        <v>1570</v>
      </c>
    </row>
    <row r="9883" spans="8:9" ht="12.5">
      <c r="H9883" s="958">
        <v>24712</v>
      </c>
      <c r="I9883" s="950" t="s">
        <v>1570</v>
      </c>
    </row>
    <row r="9884" spans="8:9" ht="12.5">
      <c r="H9884" s="958">
        <v>24714</v>
      </c>
      <c r="I9884" s="950" t="s">
        <v>1570</v>
      </c>
    </row>
    <row r="9885" spans="8:9" ht="12.5">
      <c r="H9885" s="958">
        <v>24715</v>
      </c>
      <c r="I9885" s="950" t="s">
        <v>1570</v>
      </c>
    </row>
    <row r="9886" spans="8:9" ht="12.5">
      <c r="H9886" s="958">
        <v>24716</v>
      </c>
      <c r="I9886" s="950" t="s">
        <v>1570</v>
      </c>
    </row>
    <row r="9887" spans="8:9" ht="12.5">
      <c r="H9887" s="958">
        <v>24719</v>
      </c>
      <c r="I9887" s="950" t="s">
        <v>1570</v>
      </c>
    </row>
    <row r="9888" spans="8:9" ht="12.5">
      <c r="H9888" s="958">
        <v>24724</v>
      </c>
      <c r="I9888" s="950" t="s">
        <v>1570</v>
      </c>
    </row>
    <row r="9889" spans="8:9" ht="12.5">
      <c r="H9889" s="958">
        <v>24726</v>
      </c>
      <c r="I9889" s="950" t="s">
        <v>1570</v>
      </c>
    </row>
    <row r="9890" spans="8:9" ht="12.5">
      <c r="H9890" s="958">
        <v>24729</v>
      </c>
      <c r="I9890" s="950" t="s">
        <v>1570</v>
      </c>
    </row>
    <row r="9891" spans="8:9" ht="12.5">
      <c r="H9891" s="958">
        <v>24731</v>
      </c>
      <c r="I9891" s="950" t="s">
        <v>1570</v>
      </c>
    </row>
    <row r="9892" spans="8:9" ht="12.5">
      <c r="H9892" s="958">
        <v>24732</v>
      </c>
      <c r="I9892" s="950" t="s">
        <v>1570</v>
      </c>
    </row>
    <row r="9893" spans="8:9" ht="12.5">
      <c r="H9893" s="958">
        <v>24733</v>
      </c>
      <c r="I9893" s="950" t="s">
        <v>1570</v>
      </c>
    </row>
    <row r="9894" spans="8:9" ht="12.5">
      <c r="H9894" s="958">
        <v>24736</v>
      </c>
      <c r="I9894" s="950" t="s">
        <v>1570</v>
      </c>
    </row>
    <row r="9895" spans="8:9" ht="12.5">
      <c r="H9895" s="958">
        <v>24737</v>
      </c>
      <c r="I9895" s="950" t="s">
        <v>1570</v>
      </c>
    </row>
    <row r="9896" spans="8:9" ht="12.5">
      <c r="H9896" s="958">
        <v>24738</v>
      </c>
      <c r="I9896" s="950" t="s">
        <v>1570</v>
      </c>
    </row>
    <row r="9897" spans="8:9" ht="12.5">
      <c r="H9897" s="958">
        <v>24739</v>
      </c>
      <c r="I9897" s="950" t="s">
        <v>1570</v>
      </c>
    </row>
    <row r="9898" spans="8:9" ht="12.5">
      <c r="H9898" s="958">
        <v>24740</v>
      </c>
      <c r="I9898" s="950" t="s">
        <v>1570</v>
      </c>
    </row>
    <row r="9899" spans="8:9" ht="12.5">
      <c r="H9899" s="958">
        <v>24747</v>
      </c>
      <c r="I9899" s="950" t="s">
        <v>1570</v>
      </c>
    </row>
    <row r="9900" spans="8:9" ht="12.5">
      <c r="H9900" s="958">
        <v>24751</v>
      </c>
      <c r="I9900" s="950" t="s">
        <v>1570</v>
      </c>
    </row>
    <row r="9901" spans="8:9" ht="12.5">
      <c r="H9901" s="958">
        <v>24801</v>
      </c>
      <c r="I9901" s="950" t="s">
        <v>1570</v>
      </c>
    </row>
    <row r="9902" spans="8:9" ht="12.5">
      <c r="H9902" s="958">
        <v>24808</v>
      </c>
      <c r="I9902" s="950" t="s">
        <v>1570</v>
      </c>
    </row>
    <row r="9903" spans="8:9" ht="12.5">
      <c r="H9903" s="958">
        <v>24811</v>
      </c>
      <c r="I9903" s="950" t="s">
        <v>1570</v>
      </c>
    </row>
    <row r="9904" spans="8:9" ht="12.5">
      <c r="H9904" s="958">
        <v>24813</v>
      </c>
      <c r="I9904" s="950" t="s">
        <v>1570</v>
      </c>
    </row>
    <row r="9905" spans="8:9" ht="12.5">
      <c r="H9905" s="958">
        <v>24815</v>
      </c>
      <c r="I9905" s="950" t="s">
        <v>1570</v>
      </c>
    </row>
    <row r="9906" spans="8:9" ht="12.5">
      <c r="H9906" s="958">
        <v>24816</v>
      </c>
      <c r="I9906" s="950" t="s">
        <v>1570</v>
      </c>
    </row>
    <row r="9907" spans="8:9" ht="12.5">
      <c r="H9907" s="958">
        <v>24817</v>
      </c>
      <c r="I9907" s="950" t="s">
        <v>1570</v>
      </c>
    </row>
    <row r="9908" spans="8:9" ht="12.5">
      <c r="H9908" s="958">
        <v>24818</v>
      </c>
      <c r="I9908" s="950" t="s">
        <v>1570</v>
      </c>
    </row>
    <row r="9909" spans="8:9" ht="12.5">
      <c r="H9909" s="958">
        <v>24822</v>
      </c>
      <c r="I9909" s="950" t="s">
        <v>1570</v>
      </c>
    </row>
    <row r="9910" spans="8:9" ht="12.5">
      <c r="H9910" s="958">
        <v>24823</v>
      </c>
      <c r="I9910" s="950" t="s">
        <v>1570</v>
      </c>
    </row>
    <row r="9911" spans="8:9" ht="12.5">
      <c r="H9911" s="958">
        <v>24826</v>
      </c>
      <c r="I9911" s="950" t="s">
        <v>1570</v>
      </c>
    </row>
    <row r="9912" spans="8:9" ht="12.5">
      <c r="H9912" s="958">
        <v>24827</v>
      </c>
      <c r="I9912" s="950" t="s">
        <v>1570</v>
      </c>
    </row>
    <row r="9913" spans="8:9" ht="12.5">
      <c r="H9913" s="958">
        <v>24828</v>
      </c>
      <c r="I9913" s="950" t="s">
        <v>1570</v>
      </c>
    </row>
    <row r="9914" spans="8:9" ht="12.5">
      <c r="H9914" s="958">
        <v>24829</v>
      </c>
      <c r="I9914" s="950" t="s">
        <v>1570</v>
      </c>
    </row>
    <row r="9915" spans="8:9" ht="12.5">
      <c r="H9915" s="958">
        <v>24830</v>
      </c>
      <c r="I9915" s="950" t="s">
        <v>1570</v>
      </c>
    </row>
    <row r="9916" spans="8:9" ht="12.5">
      <c r="H9916" s="958">
        <v>24831</v>
      </c>
      <c r="I9916" s="950" t="s">
        <v>1570</v>
      </c>
    </row>
    <row r="9917" spans="8:9" ht="12.5">
      <c r="H9917" s="958">
        <v>24834</v>
      </c>
      <c r="I9917" s="950" t="s">
        <v>1570</v>
      </c>
    </row>
    <row r="9918" spans="8:9" ht="12.5">
      <c r="H9918" s="958">
        <v>24836</v>
      </c>
      <c r="I9918" s="950" t="s">
        <v>1570</v>
      </c>
    </row>
    <row r="9919" spans="8:9" ht="12.5">
      <c r="H9919" s="958">
        <v>24839</v>
      </c>
      <c r="I9919" s="950" t="s">
        <v>1570</v>
      </c>
    </row>
    <row r="9920" spans="8:9" ht="12.5">
      <c r="H9920" s="958">
        <v>24843</v>
      </c>
      <c r="I9920" s="950" t="s">
        <v>1570</v>
      </c>
    </row>
    <row r="9921" spans="8:9" ht="12.5">
      <c r="H9921" s="958">
        <v>24844</v>
      </c>
      <c r="I9921" s="950" t="s">
        <v>1570</v>
      </c>
    </row>
    <row r="9922" spans="8:9" ht="12.5">
      <c r="H9922" s="958">
        <v>24845</v>
      </c>
      <c r="I9922" s="950" t="s">
        <v>1570</v>
      </c>
    </row>
    <row r="9923" spans="8:9" ht="12.5">
      <c r="H9923" s="958">
        <v>24846</v>
      </c>
      <c r="I9923" s="950" t="s">
        <v>1570</v>
      </c>
    </row>
    <row r="9924" spans="8:9" ht="12.5">
      <c r="H9924" s="958">
        <v>24847</v>
      </c>
      <c r="I9924" s="950" t="s">
        <v>1570</v>
      </c>
    </row>
    <row r="9925" spans="8:9" ht="12.5">
      <c r="H9925" s="958">
        <v>24848</v>
      </c>
      <c r="I9925" s="950" t="s">
        <v>1570</v>
      </c>
    </row>
    <row r="9926" spans="8:9" ht="12.5">
      <c r="H9926" s="958">
        <v>24849</v>
      </c>
      <c r="I9926" s="950" t="s">
        <v>1570</v>
      </c>
    </row>
    <row r="9927" spans="8:9" ht="12.5">
      <c r="H9927" s="958">
        <v>24850</v>
      </c>
      <c r="I9927" s="950" t="s">
        <v>1570</v>
      </c>
    </row>
    <row r="9928" spans="8:9" ht="12.5">
      <c r="H9928" s="958">
        <v>24851</v>
      </c>
      <c r="I9928" s="950" t="s">
        <v>1570</v>
      </c>
    </row>
    <row r="9929" spans="8:9" ht="12.5">
      <c r="H9929" s="958">
        <v>24853</v>
      </c>
      <c r="I9929" s="950" t="s">
        <v>1570</v>
      </c>
    </row>
    <row r="9930" spans="8:9" ht="12.5">
      <c r="H9930" s="958">
        <v>24854</v>
      </c>
      <c r="I9930" s="950" t="s">
        <v>1570</v>
      </c>
    </row>
    <row r="9931" spans="8:9" ht="12.5">
      <c r="H9931" s="958">
        <v>24855</v>
      </c>
      <c r="I9931" s="950" t="s">
        <v>1570</v>
      </c>
    </row>
    <row r="9932" spans="8:9" ht="12.5">
      <c r="H9932" s="958">
        <v>24857</v>
      </c>
      <c r="I9932" s="950" t="s">
        <v>1570</v>
      </c>
    </row>
    <row r="9933" spans="8:9" ht="12.5">
      <c r="H9933" s="958">
        <v>24859</v>
      </c>
      <c r="I9933" s="950" t="s">
        <v>1570</v>
      </c>
    </row>
    <row r="9934" spans="8:9" ht="12.5">
      <c r="H9934" s="958">
        <v>24860</v>
      </c>
      <c r="I9934" s="950" t="s">
        <v>1570</v>
      </c>
    </row>
    <row r="9935" spans="8:9" ht="12.5">
      <c r="H9935" s="958">
        <v>24861</v>
      </c>
      <c r="I9935" s="950" t="s">
        <v>1570</v>
      </c>
    </row>
    <row r="9936" spans="8:9" ht="12.5">
      <c r="H9936" s="958">
        <v>24862</v>
      </c>
      <c r="I9936" s="950" t="s">
        <v>1570</v>
      </c>
    </row>
    <row r="9937" spans="8:9" ht="12.5">
      <c r="H9937" s="958">
        <v>24866</v>
      </c>
      <c r="I9937" s="950" t="s">
        <v>1570</v>
      </c>
    </row>
    <row r="9938" spans="8:9" ht="12.5">
      <c r="H9938" s="958">
        <v>24867</v>
      </c>
      <c r="I9938" s="950" t="s">
        <v>1570</v>
      </c>
    </row>
    <row r="9939" spans="8:9" ht="12.5">
      <c r="H9939" s="958">
        <v>24868</v>
      </c>
      <c r="I9939" s="950" t="s">
        <v>1570</v>
      </c>
    </row>
    <row r="9940" spans="8:9" ht="12.5">
      <c r="H9940" s="958">
        <v>24869</v>
      </c>
      <c r="I9940" s="950" t="s">
        <v>1570</v>
      </c>
    </row>
    <row r="9941" spans="8:9" ht="12.5">
      <c r="H9941" s="958">
        <v>24870</v>
      </c>
      <c r="I9941" s="950" t="s">
        <v>1570</v>
      </c>
    </row>
    <row r="9942" spans="8:9" ht="12.5">
      <c r="H9942" s="958">
        <v>24871</v>
      </c>
      <c r="I9942" s="950" t="s">
        <v>1570</v>
      </c>
    </row>
    <row r="9943" spans="8:9" ht="12.5">
      <c r="H9943" s="958">
        <v>24872</v>
      </c>
      <c r="I9943" s="950" t="s">
        <v>1570</v>
      </c>
    </row>
    <row r="9944" spans="8:9" ht="12.5">
      <c r="H9944" s="958">
        <v>24873</v>
      </c>
      <c r="I9944" s="950" t="s">
        <v>1570</v>
      </c>
    </row>
    <row r="9945" spans="8:9" ht="12.5">
      <c r="H9945" s="958">
        <v>24874</v>
      </c>
      <c r="I9945" s="950" t="s">
        <v>1570</v>
      </c>
    </row>
    <row r="9946" spans="8:9" ht="12.5">
      <c r="H9946" s="958">
        <v>24878</v>
      </c>
      <c r="I9946" s="950" t="s">
        <v>1570</v>
      </c>
    </row>
    <row r="9947" spans="8:9" ht="12.5">
      <c r="H9947" s="958">
        <v>24879</v>
      </c>
      <c r="I9947" s="950" t="s">
        <v>1570</v>
      </c>
    </row>
    <row r="9948" spans="8:9" ht="12.5">
      <c r="H9948" s="958">
        <v>24880</v>
      </c>
      <c r="I9948" s="950" t="s">
        <v>1570</v>
      </c>
    </row>
    <row r="9949" spans="8:9" ht="12.5">
      <c r="H9949" s="958">
        <v>24881</v>
      </c>
      <c r="I9949" s="950" t="s">
        <v>1570</v>
      </c>
    </row>
    <row r="9950" spans="8:9" ht="12.5">
      <c r="H9950" s="958">
        <v>24882</v>
      </c>
      <c r="I9950" s="950" t="s">
        <v>1570</v>
      </c>
    </row>
    <row r="9951" spans="8:9" ht="12.5">
      <c r="H9951" s="958">
        <v>24884</v>
      </c>
      <c r="I9951" s="950" t="s">
        <v>1570</v>
      </c>
    </row>
    <row r="9952" spans="8:9" ht="12.5">
      <c r="H9952" s="958">
        <v>24887</v>
      </c>
      <c r="I9952" s="950" t="s">
        <v>1570</v>
      </c>
    </row>
    <row r="9953" spans="8:9" ht="12.5">
      <c r="H9953" s="958">
        <v>24888</v>
      </c>
      <c r="I9953" s="950" t="s">
        <v>1570</v>
      </c>
    </row>
    <row r="9954" spans="8:9" ht="12.5">
      <c r="H9954" s="958">
        <v>24892</v>
      </c>
      <c r="I9954" s="950" t="s">
        <v>1570</v>
      </c>
    </row>
    <row r="9955" spans="8:9" ht="12.5">
      <c r="H9955" s="958">
        <v>24894</v>
      </c>
      <c r="I9955" s="950" t="s">
        <v>1570</v>
      </c>
    </row>
    <row r="9956" spans="8:9" ht="12.5">
      <c r="H9956" s="958">
        <v>24895</v>
      </c>
      <c r="I9956" s="950" t="s">
        <v>1570</v>
      </c>
    </row>
    <row r="9957" spans="8:9" ht="12.5">
      <c r="H9957" s="958">
        <v>24898</v>
      </c>
      <c r="I9957" s="950" t="s">
        <v>1570</v>
      </c>
    </row>
    <row r="9958" spans="8:9" ht="12.5">
      <c r="H9958" s="958">
        <v>24901</v>
      </c>
      <c r="I9958" s="950" t="s">
        <v>1570</v>
      </c>
    </row>
    <row r="9959" spans="8:9" ht="12.5">
      <c r="H9959" s="958">
        <v>24902</v>
      </c>
      <c r="I9959" s="950" t="s">
        <v>1570</v>
      </c>
    </row>
    <row r="9960" spans="8:9" ht="12.5">
      <c r="H9960" s="958">
        <v>24910</v>
      </c>
      <c r="I9960" s="950" t="s">
        <v>1570</v>
      </c>
    </row>
    <row r="9961" spans="8:9" ht="12.5">
      <c r="H9961" s="958">
        <v>24915</v>
      </c>
      <c r="I9961" s="950" t="s">
        <v>1570</v>
      </c>
    </row>
    <row r="9962" spans="8:9" ht="12.5">
      <c r="H9962" s="958">
        <v>24916</v>
      </c>
      <c r="I9962" s="950" t="s">
        <v>1570</v>
      </c>
    </row>
    <row r="9963" spans="8:9" ht="12.5">
      <c r="H9963" s="958">
        <v>24918</v>
      </c>
      <c r="I9963" s="950" t="s">
        <v>1570</v>
      </c>
    </row>
    <row r="9964" spans="8:9" ht="12.5">
      <c r="H9964" s="958">
        <v>24920</v>
      </c>
      <c r="I9964" s="950" t="s">
        <v>1570</v>
      </c>
    </row>
    <row r="9965" spans="8:9" ht="12.5">
      <c r="H9965" s="958">
        <v>24924</v>
      </c>
      <c r="I9965" s="950" t="s">
        <v>1570</v>
      </c>
    </row>
    <row r="9966" spans="8:9" ht="12.5">
      <c r="H9966" s="958">
        <v>24925</v>
      </c>
      <c r="I9966" s="950" t="s">
        <v>1570</v>
      </c>
    </row>
    <row r="9967" spans="8:9" ht="12.5">
      <c r="H9967" s="958">
        <v>24927</v>
      </c>
      <c r="I9967" s="950" t="s">
        <v>1570</v>
      </c>
    </row>
    <row r="9968" spans="8:9" ht="12.5">
      <c r="H9968" s="958">
        <v>24931</v>
      </c>
      <c r="I9968" s="950" t="s">
        <v>1570</v>
      </c>
    </row>
    <row r="9969" spans="8:9" ht="12.5">
      <c r="H9969" s="958">
        <v>24934</v>
      </c>
      <c r="I9969" s="950" t="s">
        <v>1570</v>
      </c>
    </row>
    <row r="9970" spans="8:9" ht="12.5">
      <c r="H9970" s="958">
        <v>24935</v>
      </c>
      <c r="I9970" s="950" t="s">
        <v>1570</v>
      </c>
    </row>
    <row r="9971" spans="8:9" ht="12.5">
      <c r="H9971" s="958">
        <v>24938</v>
      </c>
      <c r="I9971" s="950" t="s">
        <v>1570</v>
      </c>
    </row>
    <row r="9972" spans="8:9" ht="12.5">
      <c r="H9972" s="958">
        <v>24941</v>
      </c>
      <c r="I9972" s="950" t="s">
        <v>1570</v>
      </c>
    </row>
    <row r="9973" spans="8:9" ht="12.5">
      <c r="H9973" s="958">
        <v>24943</v>
      </c>
      <c r="I9973" s="950" t="s">
        <v>1570</v>
      </c>
    </row>
    <row r="9974" spans="8:9" ht="12.5">
      <c r="H9974" s="958">
        <v>24944</v>
      </c>
      <c r="I9974" s="950" t="s">
        <v>1570</v>
      </c>
    </row>
    <row r="9975" spans="8:9" ht="12.5">
      <c r="H9975" s="958">
        <v>24945</v>
      </c>
      <c r="I9975" s="950" t="s">
        <v>1570</v>
      </c>
    </row>
    <row r="9976" spans="8:9" ht="12.5">
      <c r="H9976" s="958">
        <v>24946</v>
      </c>
      <c r="I9976" s="950" t="s">
        <v>1570</v>
      </c>
    </row>
    <row r="9977" spans="8:9" ht="12.5">
      <c r="H9977" s="958">
        <v>24951</v>
      </c>
      <c r="I9977" s="950" t="s">
        <v>1570</v>
      </c>
    </row>
    <row r="9978" spans="8:9" ht="12.5">
      <c r="H9978" s="958">
        <v>24954</v>
      </c>
      <c r="I9978" s="950" t="s">
        <v>1570</v>
      </c>
    </row>
    <row r="9979" spans="8:9" ht="12.5">
      <c r="H9979" s="958">
        <v>24957</v>
      </c>
      <c r="I9979" s="950" t="s">
        <v>1570</v>
      </c>
    </row>
    <row r="9980" spans="8:9" ht="12.5">
      <c r="H9980" s="958">
        <v>24962</v>
      </c>
      <c r="I9980" s="950" t="s">
        <v>1570</v>
      </c>
    </row>
    <row r="9981" spans="8:9" ht="12.5">
      <c r="H9981" s="958">
        <v>24963</v>
      </c>
      <c r="I9981" s="950" t="s">
        <v>1570</v>
      </c>
    </row>
    <row r="9982" spans="8:9" ht="12.5">
      <c r="H9982" s="958">
        <v>24966</v>
      </c>
      <c r="I9982" s="950" t="s">
        <v>1570</v>
      </c>
    </row>
    <row r="9983" spans="8:9" ht="12.5">
      <c r="H9983" s="958">
        <v>24970</v>
      </c>
      <c r="I9983" s="950" t="s">
        <v>1570</v>
      </c>
    </row>
    <row r="9984" spans="8:9" ht="12.5">
      <c r="H9984" s="958">
        <v>24974</v>
      </c>
      <c r="I9984" s="950" t="s">
        <v>1570</v>
      </c>
    </row>
    <row r="9985" spans="8:9" ht="12.5">
      <c r="H9985" s="958">
        <v>24976</v>
      </c>
      <c r="I9985" s="950" t="s">
        <v>1570</v>
      </c>
    </row>
    <row r="9986" spans="8:9" ht="12.5">
      <c r="H9986" s="958">
        <v>24977</v>
      </c>
      <c r="I9986" s="950" t="s">
        <v>1570</v>
      </c>
    </row>
    <row r="9987" spans="8:9" ht="12.5">
      <c r="H9987" s="958">
        <v>24981</v>
      </c>
      <c r="I9987" s="950" t="s">
        <v>1570</v>
      </c>
    </row>
    <row r="9988" spans="8:9" ht="12.5">
      <c r="H9988" s="958">
        <v>24983</v>
      </c>
      <c r="I9988" s="950" t="s">
        <v>1570</v>
      </c>
    </row>
    <row r="9989" spans="8:9" ht="12.5">
      <c r="H9989" s="958">
        <v>24984</v>
      </c>
      <c r="I9989" s="950" t="s">
        <v>1570</v>
      </c>
    </row>
    <row r="9990" spans="8:9" ht="12.5">
      <c r="H9990" s="958">
        <v>24985</v>
      </c>
      <c r="I9990" s="950" t="s">
        <v>1570</v>
      </c>
    </row>
    <row r="9991" spans="8:9" ht="12.5">
      <c r="H9991" s="958">
        <v>24986</v>
      </c>
      <c r="I9991" s="950" t="s">
        <v>1570</v>
      </c>
    </row>
    <row r="9992" spans="8:9" ht="12.5">
      <c r="H9992" s="958">
        <v>24991</v>
      </c>
      <c r="I9992" s="950" t="s">
        <v>1570</v>
      </c>
    </row>
    <row r="9993" spans="8:9" ht="12.5">
      <c r="H9993" s="958">
        <v>24993</v>
      </c>
      <c r="I9993" s="950" t="s">
        <v>1570</v>
      </c>
    </row>
    <row r="9994" spans="8:9" ht="12.5">
      <c r="H9994" s="958">
        <v>25002</v>
      </c>
      <c r="I9994" s="950" t="s">
        <v>1570</v>
      </c>
    </row>
    <row r="9995" spans="8:9" ht="12.5">
      <c r="H9995" s="958">
        <v>25003</v>
      </c>
      <c r="I9995" s="950" t="s">
        <v>1570</v>
      </c>
    </row>
    <row r="9996" spans="8:9" ht="12.5">
      <c r="H9996" s="958">
        <v>25005</v>
      </c>
      <c r="I9996" s="950" t="s">
        <v>1570</v>
      </c>
    </row>
    <row r="9997" spans="8:9" ht="12.5">
      <c r="H9997" s="958">
        <v>25007</v>
      </c>
      <c r="I9997" s="950" t="s">
        <v>1570</v>
      </c>
    </row>
    <row r="9998" spans="8:9" ht="12.5">
      <c r="H9998" s="958">
        <v>25008</v>
      </c>
      <c r="I9998" s="950" t="s">
        <v>1570</v>
      </c>
    </row>
    <row r="9999" spans="8:9" ht="12.5">
      <c r="H9999" s="958">
        <v>25009</v>
      </c>
      <c r="I9999" s="950" t="s">
        <v>1570</v>
      </c>
    </row>
    <row r="10000" spans="8:9" ht="12.5">
      <c r="H10000" s="958">
        <v>25011</v>
      </c>
      <c r="I10000" s="950" t="s">
        <v>1570</v>
      </c>
    </row>
    <row r="10001" spans="8:9" ht="12.5">
      <c r="H10001" s="958">
        <v>25015</v>
      </c>
      <c r="I10001" s="950" t="s">
        <v>1570</v>
      </c>
    </row>
    <row r="10002" spans="8:9" ht="12.5">
      <c r="H10002" s="958">
        <v>25019</v>
      </c>
      <c r="I10002" s="950" t="s">
        <v>1570</v>
      </c>
    </row>
    <row r="10003" spans="8:9" ht="12.5">
      <c r="H10003" s="958">
        <v>25021</v>
      </c>
      <c r="I10003" s="950" t="s">
        <v>1570</v>
      </c>
    </row>
    <row r="10004" spans="8:9" ht="12.5">
      <c r="H10004" s="958">
        <v>25022</v>
      </c>
      <c r="I10004" s="950" t="s">
        <v>1570</v>
      </c>
    </row>
    <row r="10005" spans="8:9" ht="12.5">
      <c r="H10005" s="958">
        <v>25024</v>
      </c>
      <c r="I10005" s="950" t="s">
        <v>1570</v>
      </c>
    </row>
    <row r="10006" spans="8:9" ht="12.5">
      <c r="H10006" s="958">
        <v>25025</v>
      </c>
      <c r="I10006" s="950" t="s">
        <v>1570</v>
      </c>
    </row>
    <row r="10007" spans="8:9" ht="12.5">
      <c r="H10007" s="958">
        <v>25026</v>
      </c>
      <c r="I10007" s="950" t="s">
        <v>1570</v>
      </c>
    </row>
    <row r="10008" spans="8:9" ht="12.5">
      <c r="H10008" s="958">
        <v>25028</v>
      </c>
      <c r="I10008" s="950" t="s">
        <v>1570</v>
      </c>
    </row>
    <row r="10009" spans="8:9" ht="12.5">
      <c r="H10009" s="958">
        <v>25030</v>
      </c>
      <c r="I10009" s="950" t="s">
        <v>1570</v>
      </c>
    </row>
    <row r="10010" spans="8:9" ht="12.5">
      <c r="H10010" s="958">
        <v>25031</v>
      </c>
      <c r="I10010" s="950" t="s">
        <v>1570</v>
      </c>
    </row>
    <row r="10011" spans="8:9" ht="12.5">
      <c r="H10011" s="958">
        <v>25033</v>
      </c>
      <c r="I10011" s="950" t="s">
        <v>1570</v>
      </c>
    </row>
    <row r="10012" spans="8:9" ht="12.5">
      <c r="H10012" s="958">
        <v>25035</v>
      </c>
      <c r="I10012" s="950" t="s">
        <v>1570</v>
      </c>
    </row>
    <row r="10013" spans="8:9" ht="12.5">
      <c r="H10013" s="958">
        <v>25036</v>
      </c>
      <c r="I10013" s="950" t="s">
        <v>1570</v>
      </c>
    </row>
    <row r="10014" spans="8:9" ht="12.5">
      <c r="H10014" s="958">
        <v>25039</v>
      </c>
      <c r="I10014" s="950" t="s">
        <v>1570</v>
      </c>
    </row>
    <row r="10015" spans="8:9" ht="12.5">
      <c r="H10015" s="958">
        <v>25040</v>
      </c>
      <c r="I10015" s="950" t="s">
        <v>1570</v>
      </c>
    </row>
    <row r="10016" spans="8:9" ht="12.5">
      <c r="H10016" s="958">
        <v>25043</v>
      </c>
      <c r="I10016" s="950" t="s">
        <v>1570</v>
      </c>
    </row>
    <row r="10017" spans="8:9" ht="12.5">
      <c r="H10017" s="958">
        <v>25044</v>
      </c>
      <c r="I10017" s="950" t="s">
        <v>1570</v>
      </c>
    </row>
    <row r="10018" spans="8:9" ht="12.5">
      <c r="H10018" s="958">
        <v>25045</v>
      </c>
      <c r="I10018" s="950" t="s">
        <v>1570</v>
      </c>
    </row>
    <row r="10019" spans="8:9" ht="12.5">
      <c r="H10019" s="958">
        <v>25047</v>
      </c>
      <c r="I10019" s="950" t="s">
        <v>1570</v>
      </c>
    </row>
    <row r="10020" spans="8:9" ht="12.5">
      <c r="H10020" s="958">
        <v>25048</v>
      </c>
      <c r="I10020" s="950" t="s">
        <v>1570</v>
      </c>
    </row>
    <row r="10021" spans="8:9" ht="12.5">
      <c r="H10021" s="958">
        <v>25049</v>
      </c>
      <c r="I10021" s="950" t="s">
        <v>1570</v>
      </c>
    </row>
    <row r="10022" spans="8:9" ht="12.5">
      <c r="H10022" s="958">
        <v>25051</v>
      </c>
      <c r="I10022" s="950" t="s">
        <v>1570</v>
      </c>
    </row>
    <row r="10023" spans="8:9" ht="12.5">
      <c r="H10023" s="958">
        <v>25053</v>
      </c>
      <c r="I10023" s="950" t="s">
        <v>1570</v>
      </c>
    </row>
    <row r="10024" spans="8:9" ht="12.5">
      <c r="H10024" s="958">
        <v>25054</v>
      </c>
      <c r="I10024" s="950" t="s">
        <v>1570</v>
      </c>
    </row>
    <row r="10025" spans="8:9" ht="12.5">
      <c r="H10025" s="958">
        <v>25057</v>
      </c>
      <c r="I10025" s="950" t="s">
        <v>1570</v>
      </c>
    </row>
    <row r="10026" spans="8:9" ht="12.5">
      <c r="H10026" s="958">
        <v>25059</v>
      </c>
      <c r="I10026" s="950" t="s">
        <v>1570</v>
      </c>
    </row>
    <row r="10027" spans="8:9" ht="12.5">
      <c r="H10027" s="958">
        <v>25060</v>
      </c>
      <c r="I10027" s="950" t="s">
        <v>1570</v>
      </c>
    </row>
    <row r="10028" spans="8:9" ht="12.5">
      <c r="H10028" s="958">
        <v>25061</v>
      </c>
      <c r="I10028" s="950" t="s">
        <v>1570</v>
      </c>
    </row>
    <row r="10029" spans="8:9" ht="12.5">
      <c r="H10029" s="958">
        <v>25062</v>
      </c>
      <c r="I10029" s="950" t="s">
        <v>1570</v>
      </c>
    </row>
    <row r="10030" spans="8:9" ht="12.5">
      <c r="H10030" s="958">
        <v>25063</v>
      </c>
      <c r="I10030" s="950" t="s">
        <v>1570</v>
      </c>
    </row>
    <row r="10031" spans="8:9" ht="12.5">
      <c r="H10031" s="958">
        <v>25064</v>
      </c>
      <c r="I10031" s="950" t="s">
        <v>1570</v>
      </c>
    </row>
    <row r="10032" spans="8:9" ht="12.5">
      <c r="H10032" s="958">
        <v>25067</v>
      </c>
      <c r="I10032" s="950" t="s">
        <v>1570</v>
      </c>
    </row>
    <row r="10033" spans="8:9" ht="12.5">
      <c r="H10033" s="958">
        <v>25070</v>
      </c>
      <c r="I10033" s="950" t="s">
        <v>1570</v>
      </c>
    </row>
    <row r="10034" spans="8:9" ht="12.5">
      <c r="H10034" s="958">
        <v>25071</v>
      </c>
      <c r="I10034" s="950" t="s">
        <v>1570</v>
      </c>
    </row>
    <row r="10035" spans="8:9" ht="12.5">
      <c r="H10035" s="958">
        <v>25075</v>
      </c>
      <c r="I10035" s="950" t="s">
        <v>1570</v>
      </c>
    </row>
    <row r="10036" spans="8:9" ht="12.5">
      <c r="H10036" s="958">
        <v>25076</v>
      </c>
      <c r="I10036" s="950" t="s">
        <v>1570</v>
      </c>
    </row>
    <row r="10037" spans="8:9" ht="12.5">
      <c r="H10037" s="958">
        <v>25079</v>
      </c>
      <c r="I10037" s="950" t="s">
        <v>1570</v>
      </c>
    </row>
    <row r="10038" spans="8:9" ht="12.5">
      <c r="H10038" s="958">
        <v>25081</v>
      </c>
      <c r="I10038" s="950" t="s">
        <v>1570</v>
      </c>
    </row>
    <row r="10039" spans="8:9" ht="12.5">
      <c r="H10039" s="958">
        <v>25082</v>
      </c>
      <c r="I10039" s="950" t="s">
        <v>1570</v>
      </c>
    </row>
    <row r="10040" spans="8:9" ht="12.5">
      <c r="H10040" s="958">
        <v>25083</v>
      </c>
      <c r="I10040" s="950" t="s">
        <v>1570</v>
      </c>
    </row>
    <row r="10041" spans="8:9" ht="12.5">
      <c r="H10041" s="958">
        <v>25085</v>
      </c>
      <c r="I10041" s="950" t="s">
        <v>1570</v>
      </c>
    </row>
    <row r="10042" spans="8:9" ht="12.5">
      <c r="H10042" s="958">
        <v>25086</v>
      </c>
      <c r="I10042" s="950" t="s">
        <v>1570</v>
      </c>
    </row>
    <row r="10043" spans="8:9" ht="12.5">
      <c r="H10043" s="958">
        <v>25088</v>
      </c>
      <c r="I10043" s="950" t="s">
        <v>1570</v>
      </c>
    </row>
    <row r="10044" spans="8:9" ht="12.5">
      <c r="H10044" s="958">
        <v>25090</v>
      </c>
      <c r="I10044" s="950" t="s">
        <v>1570</v>
      </c>
    </row>
    <row r="10045" spans="8:9" ht="12.5">
      <c r="H10045" s="958">
        <v>25093</v>
      </c>
      <c r="I10045" s="950" t="s">
        <v>1570</v>
      </c>
    </row>
    <row r="10046" spans="8:9" ht="12.5">
      <c r="H10046" s="958">
        <v>25102</v>
      </c>
      <c r="I10046" s="950" t="s">
        <v>1570</v>
      </c>
    </row>
    <row r="10047" spans="8:9" ht="12.5">
      <c r="H10047" s="958">
        <v>25103</v>
      </c>
      <c r="I10047" s="950" t="s">
        <v>1570</v>
      </c>
    </row>
    <row r="10048" spans="8:9" ht="12.5">
      <c r="H10048" s="958">
        <v>25106</v>
      </c>
      <c r="I10048" s="950" t="s">
        <v>1570</v>
      </c>
    </row>
    <row r="10049" spans="8:9" ht="12.5">
      <c r="H10049" s="958">
        <v>25107</v>
      </c>
      <c r="I10049" s="950" t="s">
        <v>1570</v>
      </c>
    </row>
    <row r="10050" spans="8:9" ht="12.5">
      <c r="H10050" s="958">
        <v>25108</v>
      </c>
      <c r="I10050" s="950" t="s">
        <v>1570</v>
      </c>
    </row>
    <row r="10051" spans="8:9" ht="12.5">
      <c r="H10051" s="958">
        <v>25109</v>
      </c>
      <c r="I10051" s="950" t="s">
        <v>1570</v>
      </c>
    </row>
    <row r="10052" spans="8:9" ht="12.5">
      <c r="H10052" s="958">
        <v>25110</v>
      </c>
      <c r="I10052" s="950" t="s">
        <v>1570</v>
      </c>
    </row>
    <row r="10053" spans="8:9" ht="12.5">
      <c r="H10053" s="958">
        <v>25111</v>
      </c>
      <c r="I10053" s="950" t="s">
        <v>1570</v>
      </c>
    </row>
    <row r="10054" spans="8:9" ht="12.5">
      <c r="H10054" s="958">
        <v>25112</v>
      </c>
      <c r="I10054" s="950" t="s">
        <v>1570</v>
      </c>
    </row>
    <row r="10055" spans="8:9" ht="12.5">
      <c r="H10055" s="958">
        <v>25113</v>
      </c>
      <c r="I10055" s="950" t="s">
        <v>1570</v>
      </c>
    </row>
    <row r="10056" spans="8:9" ht="12.5">
      <c r="H10056" s="958">
        <v>25114</v>
      </c>
      <c r="I10056" s="950" t="s">
        <v>1570</v>
      </c>
    </row>
    <row r="10057" spans="8:9" ht="12.5">
      <c r="H10057" s="958">
        <v>25115</v>
      </c>
      <c r="I10057" s="950" t="s">
        <v>1570</v>
      </c>
    </row>
    <row r="10058" spans="8:9" ht="12.5">
      <c r="H10058" s="958">
        <v>25118</v>
      </c>
      <c r="I10058" s="950" t="s">
        <v>1570</v>
      </c>
    </row>
    <row r="10059" spans="8:9" ht="12.5">
      <c r="H10059" s="958">
        <v>25119</v>
      </c>
      <c r="I10059" s="950" t="s">
        <v>1570</v>
      </c>
    </row>
    <row r="10060" spans="8:9" ht="12.5">
      <c r="H10060" s="958">
        <v>25121</v>
      </c>
      <c r="I10060" s="950" t="s">
        <v>1570</v>
      </c>
    </row>
    <row r="10061" spans="8:9" ht="12.5">
      <c r="H10061" s="958">
        <v>25123</v>
      </c>
      <c r="I10061" s="950" t="s">
        <v>1570</v>
      </c>
    </row>
    <row r="10062" spans="8:9" ht="12.5">
      <c r="H10062" s="958">
        <v>25124</v>
      </c>
      <c r="I10062" s="950" t="s">
        <v>1570</v>
      </c>
    </row>
    <row r="10063" spans="8:9" ht="12.5">
      <c r="H10063" s="958">
        <v>25125</v>
      </c>
      <c r="I10063" s="950" t="s">
        <v>1570</v>
      </c>
    </row>
    <row r="10064" spans="8:9" ht="12.5">
      <c r="H10064" s="958">
        <v>25126</v>
      </c>
      <c r="I10064" s="950" t="s">
        <v>1570</v>
      </c>
    </row>
    <row r="10065" spans="8:9" ht="12.5">
      <c r="H10065" s="958">
        <v>25130</v>
      </c>
      <c r="I10065" s="950" t="s">
        <v>1570</v>
      </c>
    </row>
    <row r="10066" spans="8:9" ht="12.5">
      <c r="H10066" s="958">
        <v>25132</v>
      </c>
      <c r="I10066" s="950" t="s">
        <v>1570</v>
      </c>
    </row>
    <row r="10067" spans="8:9" ht="12.5">
      <c r="H10067" s="958">
        <v>25133</v>
      </c>
      <c r="I10067" s="950" t="s">
        <v>1570</v>
      </c>
    </row>
    <row r="10068" spans="8:9" ht="12.5">
      <c r="H10068" s="958">
        <v>25134</v>
      </c>
      <c r="I10068" s="950" t="s">
        <v>1570</v>
      </c>
    </row>
    <row r="10069" spans="8:9" ht="12.5">
      <c r="H10069" s="958">
        <v>25136</v>
      </c>
      <c r="I10069" s="950" t="s">
        <v>1570</v>
      </c>
    </row>
    <row r="10070" spans="8:9" ht="12.5">
      <c r="H10070" s="958">
        <v>25139</v>
      </c>
      <c r="I10070" s="950" t="s">
        <v>1570</v>
      </c>
    </row>
    <row r="10071" spans="8:9" ht="12.5">
      <c r="H10071" s="958">
        <v>25140</v>
      </c>
      <c r="I10071" s="950" t="s">
        <v>1570</v>
      </c>
    </row>
    <row r="10072" spans="8:9" ht="12.5">
      <c r="H10072" s="958">
        <v>25141</v>
      </c>
      <c r="I10072" s="950" t="s">
        <v>1570</v>
      </c>
    </row>
    <row r="10073" spans="8:9" ht="12.5">
      <c r="H10073" s="958">
        <v>25142</v>
      </c>
      <c r="I10073" s="950" t="s">
        <v>1570</v>
      </c>
    </row>
    <row r="10074" spans="8:9" ht="12.5">
      <c r="H10074" s="958">
        <v>25143</v>
      </c>
      <c r="I10074" s="950" t="s">
        <v>1570</v>
      </c>
    </row>
    <row r="10075" spans="8:9" ht="12.5">
      <c r="H10075" s="958">
        <v>25148</v>
      </c>
      <c r="I10075" s="950" t="s">
        <v>1570</v>
      </c>
    </row>
    <row r="10076" spans="8:9" ht="12.5">
      <c r="H10076" s="958">
        <v>25149</v>
      </c>
      <c r="I10076" s="950" t="s">
        <v>1570</v>
      </c>
    </row>
    <row r="10077" spans="8:9" ht="12.5">
      <c r="H10077" s="958">
        <v>25152</v>
      </c>
      <c r="I10077" s="950" t="s">
        <v>1570</v>
      </c>
    </row>
    <row r="10078" spans="8:9" ht="12.5">
      <c r="H10078" s="958">
        <v>25154</v>
      </c>
      <c r="I10078" s="950" t="s">
        <v>1570</v>
      </c>
    </row>
    <row r="10079" spans="8:9" ht="12.5">
      <c r="H10079" s="958">
        <v>25156</v>
      </c>
      <c r="I10079" s="950" t="s">
        <v>1570</v>
      </c>
    </row>
    <row r="10080" spans="8:9" ht="12.5">
      <c r="H10080" s="958">
        <v>25159</v>
      </c>
      <c r="I10080" s="950" t="s">
        <v>1570</v>
      </c>
    </row>
    <row r="10081" spans="8:9" ht="12.5">
      <c r="H10081" s="958">
        <v>25160</v>
      </c>
      <c r="I10081" s="950" t="s">
        <v>1570</v>
      </c>
    </row>
    <row r="10082" spans="8:9" ht="12.5">
      <c r="H10082" s="958">
        <v>25161</v>
      </c>
      <c r="I10082" s="950" t="s">
        <v>1570</v>
      </c>
    </row>
    <row r="10083" spans="8:9" ht="12.5">
      <c r="H10083" s="958">
        <v>25162</v>
      </c>
      <c r="I10083" s="950" t="s">
        <v>1570</v>
      </c>
    </row>
    <row r="10084" spans="8:9" ht="12.5">
      <c r="H10084" s="958">
        <v>25164</v>
      </c>
      <c r="I10084" s="950" t="s">
        <v>1570</v>
      </c>
    </row>
    <row r="10085" spans="8:9" ht="12.5">
      <c r="H10085" s="958">
        <v>25165</v>
      </c>
      <c r="I10085" s="950" t="s">
        <v>1570</v>
      </c>
    </row>
    <row r="10086" spans="8:9" ht="12.5">
      <c r="H10086" s="958">
        <v>25168</v>
      </c>
      <c r="I10086" s="950" t="s">
        <v>1570</v>
      </c>
    </row>
    <row r="10087" spans="8:9" ht="12.5">
      <c r="H10087" s="958">
        <v>25169</v>
      </c>
      <c r="I10087" s="950" t="s">
        <v>1570</v>
      </c>
    </row>
    <row r="10088" spans="8:9" ht="12.5">
      <c r="H10088" s="958">
        <v>25173</v>
      </c>
      <c r="I10088" s="950" t="s">
        <v>1570</v>
      </c>
    </row>
    <row r="10089" spans="8:9" ht="12.5">
      <c r="H10089" s="958">
        <v>25174</v>
      </c>
      <c r="I10089" s="950" t="s">
        <v>1570</v>
      </c>
    </row>
    <row r="10090" spans="8:9" ht="12.5">
      <c r="H10090" s="958">
        <v>25177</v>
      </c>
      <c r="I10090" s="950" t="s">
        <v>1570</v>
      </c>
    </row>
    <row r="10091" spans="8:9" ht="12.5">
      <c r="H10091" s="958">
        <v>25180</v>
      </c>
      <c r="I10091" s="950" t="s">
        <v>1570</v>
      </c>
    </row>
    <row r="10092" spans="8:9" ht="12.5">
      <c r="H10092" s="958">
        <v>25181</v>
      </c>
      <c r="I10092" s="950" t="s">
        <v>1570</v>
      </c>
    </row>
    <row r="10093" spans="8:9" ht="12.5">
      <c r="H10093" s="958">
        <v>25183</v>
      </c>
      <c r="I10093" s="950" t="s">
        <v>1570</v>
      </c>
    </row>
    <row r="10094" spans="8:9" ht="12.5">
      <c r="H10094" s="958">
        <v>25185</v>
      </c>
      <c r="I10094" s="950" t="s">
        <v>1570</v>
      </c>
    </row>
    <row r="10095" spans="8:9" ht="12.5">
      <c r="H10095" s="958">
        <v>25186</v>
      </c>
      <c r="I10095" s="950" t="s">
        <v>1570</v>
      </c>
    </row>
    <row r="10096" spans="8:9" ht="12.5">
      <c r="H10096" s="958">
        <v>25187</v>
      </c>
      <c r="I10096" s="950" t="s">
        <v>1570</v>
      </c>
    </row>
    <row r="10097" spans="8:9" ht="12.5">
      <c r="H10097" s="958">
        <v>25193</v>
      </c>
      <c r="I10097" s="950" t="s">
        <v>1570</v>
      </c>
    </row>
    <row r="10098" spans="8:9" ht="12.5">
      <c r="H10098" s="958">
        <v>25201</v>
      </c>
      <c r="I10098" s="950" t="s">
        <v>1570</v>
      </c>
    </row>
    <row r="10099" spans="8:9" ht="12.5">
      <c r="H10099" s="958">
        <v>25202</v>
      </c>
      <c r="I10099" s="950" t="s">
        <v>1570</v>
      </c>
    </row>
    <row r="10100" spans="8:9" ht="12.5">
      <c r="H10100" s="958">
        <v>25203</v>
      </c>
      <c r="I10100" s="950" t="s">
        <v>1570</v>
      </c>
    </row>
    <row r="10101" spans="8:9" ht="12.5">
      <c r="H10101" s="958">
        <v>25204</v>
      </c>
      <c r="I10101" s="950" t="s">
        <v>1570</v>
      </c>
    </row>
    <row r="10102" spans="8:9" ht="12.5">
      <c r="H10102" s="958">
        <v>25205</v>
      </c>
      <c r="I10102" s="950" t="s">
        <v>1570</v>
      </c>
    </row>
    <row r="10103" spans="8:9" ht="12.5">
      <c r="H10103" s="958">
        <v>25206</v>
      </c>
      <c r="I10103" s="950" t="s">
        <v>1570</v>
      </c>
    </row>
    <row r="10104" spans="8:9" ht="12.5">
      <c r="H10104" s="958">
        <v>25208</v>
      </c>
      <c r="I10104" s="950" t="s">
        <v>1570</v>
      </c>
    </row>
    <row r="10105" spans="8:9" ht="12.5">
      <c r="H10105" s="958">
        <v>25209</v>
      </c>
      <c r="I10105" s="950" t="s">
        <v>1570</v>
      </c>
    </row>
    <row r="10106" spans="8:9" ht="12.5">
      <c r="H10106" s="958">
        <v>25211</v>
      </c>
      <c r="I10106" s="950" t="s">
        <v>1570</v>
      </c>
    </row>
    <row r="10107" spans="8:9" ht="12.5">
      <c r="H10107" s="958">
        <v>25213</v>
      </c>
      <c r="I10107" s="950" t="s">
        <v>1570</v>
      </c>
    </row>
    <row r="10108" spans="8:9" ht="12.5">
      <c r="H10108" s="958">
        <v>25214</v>
      </c>
      <c r="I10108" s="950" t="s">
        <v>1570</v>
      </c>
    </row>
    <row r="10109" spans="8:9" ht="12.5">
      <c r="H10109" s="958">
        <v>25231</v>
      </c>
      <c r="I10109" s="950" t="s">
        <v>1570</v>
      </c>
    </row>
    <row r="10110" spans="8:9" ht="12.5">
      <c r="H10110" s="958">
        <v>25234</v>
      </c>
      <c r="I10110" s="950" t="s">
        <v>1570</v>
      </c>
    </row>
    <row r="10111" spans="8:9" ht="12.5">
      <c r="H10111" s="958">
        <v>25235</v>
      </c>
      <c r="I10111" s="950" t="s">
        <v>1570</v>
      </c>
    </row>
    <row r="10112" spans="8:9" ht="12.5">
      <c r="H10112" s="958">
        <v>25239</v>
      </c>
      <c r="I10112" s="950" t="s">
        <v>1570</v>
      </c>
    </row>
    <row r="10113" spans="8:9" ht="12.5">
      <c r="H10113" s="958">
        <v>25241</v>
      </c>
      <c r="I10113" s="950" t="s">
        <v>1570</v>
      </c>
    </row>
    <row r="10114" spans="8:9" ht="12.5">
      <c r="H10114" s="958">
        <v>25243</v>
      </c>
      <c r="I10114" s="950" t="s">
        <v>1570</v>
      </c>
    </row>
    <row r="10115" spans="8:9" ht="12.5">
      <c r="H10115" s="958">
        <v>25244</v>
      </c>
      <c r="I10115" s="950" t="s">
        <v>1570</v>
      </c>
    </row>
    <row r="10116" spans="8:9" ht="12.5">
      <c r="H10116" s="958">
        <v>25245</v>
      </c>
      <c r="I10116" s="950" t="s">
        <v>1570</v>
      </c>
    </row>
    <row r="10117" spans="8:9" ht="12.5">
      <c r="H10117" s="958">
        <v>25247</v>
      </c>
      <c r="I10117" s="950" t="s">
        <v>1570</v>
      </c>
    </row>
    <row r="10118" spans="8:9" ht="12.5">
      <c r="H10118" s="958">
        <v>25248</v>
      </c>
      <c r="I10118" s="950" t="s">
        <v>1570</v>
      </c>
    </row>
    <row r="10119" spans="8:9" ht="12.5">
      <c r="H10119" s="958">
        <v>25251</v>
      </c>
      <c r="I10119" s="950" t="s">
        <v>1570</v>
      </c>
    </row>
    <row r="10120" spans="8:9" ht="12.5">
      <c r="H10120" s="958">
        <v>25252</v>
      </c>
      <c r="I10120" s="950" t="s">
        <v>1570</v>
      </c>
    </row>
    <row r="10121" spans="8:9" ht="12.5">
      <c r="H10121" s="958">
        <v>25253</v>
      </c>
      <c r="I10121" s="950" t="s">
        <v>1570</v>
      </c>
    </row>
    <row r="10122" spans="8:9" ht="12.5">
      <c r="H10122" s="958">
        <v>25259</v>
      </c>
      <c r="I10122" s="950" t="s">
        <v>1570</v>
      </c>
    </row>
    <row r="10123" spans="8:9" ht="12.5">
      <c r="H10123" s="958">
        <v>25260</v>
      </c>
      <c r="I10123" s="950" t="s">
        <v>1570</v>
      </c>
    </row>
    <row r="10124" spans="8:9" ht="12.5">
      <c r="H10124" s="958">
        <v>25261</v>
      </c>
      <c r="I10124" s="950" t="s">
        <v>1570</v>
      </c>
    </row>
    <row r="10125" spans="8:9" ht="12.5">
      <c r="H10125" s="958">
        <v>25262</v>
      </c>
      <c r="I10125" s="950" t="s">
        <v>1570</v>
      </c>
    </row>
    <row r="10126" spans="8:9" ht="12.5">
      <c r="H10126" s="958">
        <v>25264</v>
      </c>
      <c r="I10126" s="950" t="s">
        <v>1570</v>
      </c>
    </row>
    <row r="10127" spans="8:9" ht="12.5">
      <c r="H10127" s="958">
        <v>25265</v>
      </c>
      <c r="I10127" s="950" t="s">
        <v>1570</v>
      </c>
    </row>
    <row r="10128" spans="8:9" ht="12.5">
      <c r="H10128" s="958">
        <v>25266</v>
      </c>
      <c r="I10128" s="950" t="s">
        <v>1570</v>
      </c>
    </row>
    <row r="10129" spans="8:9" ht="12.5">
      <c r="H10129" s="958">
        <v>25267</v>
      </c>
      <c r="I10129" s="950" t="s">
        <v>1570</v>
      </c>
    </row>
    <row r="10130" spans="8:9" ht="12.5">
      <c r="H10130" s="958">
        <v>25268</v>
      </c>
      <c r="I10130" s="950" t="s">
        <v>1570</v>
      </c>
    </row>
    <row r="10131" spans="8:9" ht="12.5">
      <c r="H10131" s="958">
        <v>25270</v>
      </c>
      <c r="I10131" s="950" t="s">
        <v>1570</v>
      </c>
    </row>
    <row r="10132" spans="8:9" ht="12.5">
      <c r="H10132" s="958">
        <v>25271</v>
      </c>
      <c r="I10132" s="950" t="s">
        <v>1570</v>
      </c>
    </row>
    <row r="10133" spans="8:9" ht="12.5">
      <c r="H10133" s="958">
        <v>25275</v>
      </c>
      <c r="I10133" s="950" t="s">
        <v>1570</v>
      </c>
    </row>
    <row r="10134" spans="8:9" ht="12.5">
      <c r="H10134" s="958">
        <v>25276</v>
      </c>
      <c r="I10134" s="950" t="s">
        <v>1570</v>
      </c>
    </row>
    <row r="10135" spans="8:9" ht="12.5">
      <c r="H10135" s="958">
        <v>25285</v>
      </c>
      <c r="I10135" s="950" t="s">
        <v>1570</v>
      </c>
    </row>
    <row r="10136" spans="8:9" ht="12.5">
      <c r="H10136" s="958">
        <v>25286</v>
      </c>
      <c r="I10136" s="950" t="s">
        <v>1570</v>
      </c>
    </row>
    <row r="10137" spans="8:9" ht="12.5">
      <c r="H10137" s="958">
        <v>25287</v>
      </c>
      <c r="I10137" s="950" t="s">
        <v>1570</v>
      </c>
    </row>
    <row r="10138" spans="8:9" ht="12.5">
      <c r="H10138" s="958">
        <v>25301</v>
      </c>
      <c r="I10138" s="950" t="s">
        <v>1570</v>
      </c>
    </row>
    <row r="10139" spans="8:9" ht="12.5">
      <c r="H10139" s="958">
        <v>25302</v>
      </c>
      <c r="I10139" s="950" t="s">
        <v>1570</v>
      </c>
    </row>
    <row r="10140" spans="8:9" ht="12.5">
      <c r="H10140" s="958">
        <v>25303</v>
      </c>
      <c r="I10140" s="950" t="s">
        <v>1570</v>
      </c>
    </row>
    <row r="10141" spans="8:9" ht="12.5">
      <c r="H10141" s="958">
        <v>25304</v>
      </c>
      <c r="I10141" s="950" t="s">
        <v>1570</v>
      </c>
    </row>
    <row r="10142" spans="8:9" ht="12.5">
      <c r="H10142" s="958">
        <v>25305</v>
      </c>
      <c r="I10142" s="950" t="s">
        <v>1570</v>
      </c>
    </row>
    <row r="10143" spans="8:9" ht="12.5">
      <c r="H10143" s="958">
        <v>25306</v>
      </c>
      <c r="I10143" s="950" t="s">
        <v>1570</v>
      </c>
    </row>
    <row r="10144" spans="8:9" ht="12.5">
      <c r="H10144" s="958">
        <v>25309</v>
      </c>
      <c r="I10144" s="950" t="s">
        <v>1570</v>
      </c>
    </row>
    <row r="10145" spans="8:9" ht="12.5">
      <c r="H10145" s="958">
        <v>25311</v>
      </c>
      <c r="I10145" s="950" t="s">
        <v>1570</v>
      </c>
    </row>
    <row r="10146" spans="8:9" ht="12.5">
      <c r="H10146" s="958">
        <v>25312</v>
      </c>
      <c r="I10146" s="950" t="s">
        <v>1570</v>
      </c>
    </row>
    <row r="10147" spans="8:9" ht="12.5">
      <c r="H10147" s="958">
        <v>25313</v>
      </c>
      <c r="I10147" s="950" t="s">
        <v>1570</v>
      </c>
    </row>
    <row r="10148" spans="8:9" ht="12.5">
      <c r="H10148" s="958">
        <v>25314</v>
      </c>
      <c r="I10148" s="950" t="s">
        <v>1570</v>
      </c>
    </row>
    <row r="10149" spans="8:9" ht="12.5">
      <c r="H10149" s="958">
        <v>25315</v>
      </c>
      <c r="I10149" s="950" t="s">
        <v>1570</v>
      </c>
    </row>
    <row r="10150" spans="8:9" ht="12.5">
      <c r="H10150" s="958">
        <v>25317</v>
      </c>
      <c r="I10150" s="950" t="s">
        <v>1570</v>
      </c>
    </row>
    <row r="10151" spans="8:9" ht="12.5">
      <c r="H10151" s="958">
        <v>25320</v>
      </c>
      <c r="I10151" s="950" t="s">
        <v>1570</v>
      </c>
    </row>
    <row r="10152" spans="8:9" ht="12.5">
      <c r="H10152" s="958">
        <v>25321</v>
      </c>
      <c r="I10152" s="950" t="s">
        <v>1570</v>
      </c>
    </row>
    <row r="10153" spans="8:9" ht="12.5">
      <c r="H10153" s="958">
        <v>25322</v>
      </c>
      <c r="I10153" s="950" t="s">
        <v>1570</v>
      </c>
    </row>
    <row r="10154" spans="8:9" ht="12.5">
      <c r="H10154" s="958">
        <v>25323</v>
      </c>
      <c r="I10154" s="950" t="s">
        <v>1570</v>
      </c>
    </row>
    <row r="10155" spans="8:9" ht="12.5">
      <c r="H10155" s="958">
        <v>25324</v>
      </c>
      <c r="I10155" s="950" t="s">
        <v>1570</v>
      </c>
    </row>
    <row r="10156" spans="8:9" ht="12.5">
      <c r="H10156" s="958">
        <v>25325</v>
      </c>
      <c r="I10156" s="950" t="s">
        <v>1570</v>
      </c>
    </row>
    <row r="10157" spans="8:9" ht="12.5">
      <c r="H10157" s="958">
        <v>25326</v>
      </c>
      <c r="I10157" s="950" t="s">
        <v>1570</v>
      </c>
    </row>
    <row r="10158" spans="8:9" ht="12.5">
      <c r="H10158" s="958">
        <v>25327</v>
      </c>
      <c r="I10158" s="950" t="s">
        <v>1570</v>
      </c>
    </row>
    <row r="10159" spans="8:9" ht="12.5">
      <c r="H10159" s="958">
        <v>25328</v>
      </c>
      <c r="I10159" s="950" t="s">
        <v>1570</v>
      </c>
    </row>
    <row r="10160" spans="8:9" ht="12.5">
      <c r="H10160" s="958">
        <v>25329</v>
      </c>
      <c r="I10160" s="950" t="s">
        <v>1570</v>
      </c>
    </row>
    <row r="10161" spans="8:9" ht="12.5">
      <c r="H10161" s="958">
        <v>25330</v>
      </c>
      <c r="I10161" s="950" t="s">
        <v>1570</v>
      </c>
    </row>
    <row r="10162" spans="8:9" ht="12.5">
      <c r="H10162" s="958">
        <v>25331</v>
      </c>
      <c r="I10162" s="950" t="s">
        <v>1570</v>
      </c>
    </row>
    <row r="10163" spans="8:9" ht="12.5">
      <c r="H10163" s="958">
        <v>25332</v>
      </c>
      <c r="I10163" s="950" t="s">
        <v>1570</v>
      </c>
    </row>
    <row r="10164" spans="8:9" ht="12.5">
      <c r="H10164" s="958">
        <v>25333</v>
      </c>
      <c r="I10164" s="950" t="s">
        <v>1570</v>
      </c>
    </row>
    <row r="10165" spans="8:9" ht="12.5">
      <c r="H10165" s="958">
        <v>25334</v>
      </c>
      <c r="I10165" s="950" t="s">
        <v>1570</v>
      </c>
    </row>
    <row r="10166" spans="8:9" ht="12.5">
      <c r="H10166" s="958">
        <v>25335</v>
      </c>
      <c r="I10166" s="950" t="s">
        <v>1570</v>
      </c>
    </row>
    <row r="10167" spans="8:9" ht="12.5">
      <c r="H10167" s="958">
        <v>25336</v>
      </c>
      <c r="I10167" s="950" t="s">
        <v>1570</v>
      </c>
    </row>
    <row r="10168" spans="8:9" ht="12.5">
      <c r="H10168" s="958">
        <v>25337</v>
      </c>
      <c r="I10168" s="950" t="s">
        <v>1570</v>
      </c>
    </row>
    <row r="10169" spans="8:9" ht="12.5">
      <c r="H10169" s="958">
        <v>25338</v>
      </c>
      <c r="I10169" s="950" t="s">
        <v>1570</v>
      </c>
    </row>
    <row r="10170" spans="8:9" ht="12.5">
      <c r="H10170" s="958">
        <v>25339</v>
      </c>
      <c r="I10170" s="950" t="s">
        <v>1570</v>
      </c>
    </row>
    <row r="10171" spans="8:9" ht="12.5">
      <c r="H10171" s="958">
        <v>25350</v>
      </c>
      <c r="I10171" s="950" t="s">
        <v>1570</v>
      </c>
    </row>
    <row r="10172" spans="8:9" ht="12.5">
      <c r="H10172" s="958">
        <v>25356</v>
      </c>
      <c r="I10172" s="950" t="s">
        <v>1570</v>
      </c>
    </row>
    <row r="10173" spans="8:9" ht="12.5">
      <c r="H10173" s="958">
        <v>25357</v>
      </c>
      <c r="I10173" s="950" t="s">
        <v>1570</v>
      </c>
    </row>
    <row r="10174" spans="8:9" ht="12.5">
      <c r="H10174" s="958">
        <v>25358</v>
      </c>
      <c r="I10174" s="950" t="s">
        <v>1570</v>
      </c>
    </row>
    <row r="10175" spans="8:9" ht="12.5">
      <c r="H10175" s="958">
        <v>25360</v>
      </c>
      <c r="I10175" s="950" t="s">
        <v>1570</v>
      </c>
    </row>
    <row r="10176" spans="8:9" ht="12.5">
      <c r="H10176" s="958">
        <v>25361</v>
      </c>
      <c r="I10176" s="950" t="s">
        <v>1570</v>
      </c>
    </row>
    <row r="10177" spans="8:9" ht="12.5">
      <c r="H10177" s="958">
        <v>25362</v>
      </c>
      <c r="I10177" s="950" t="s">
        <v>1570</v>
      </c>
    </row>
    <row r="10178" spans="8:9" ht="12.5">
      <c r="H10178" s="958">
        <v>25364</v>
      </c>
      <c r="I10178" s="950" t="s">
        <v>1570</v>
      </c>
    </row>
    <row r="10179" spans="8:9" ht="12.5">
      <c r="H10179" s="958">
        <v>25365</v>
      </c>
      <c r="I10179" s="950" t="s">
        <v>1570</v>
      </c>
    </row>
    <row r="10180" spans="8:9" ht="12.5">
      <c r="H10180" s="958">
        <v>25375</v>
      </c>
      <c r="I10180" s="950" t="s">
        <v>1570</v>
      </c>
    </row>
    <row r="10181" spans="8:9" ht="12.5">
      <c r="H10181" s="958">
        <v>25387</v>
      </c>
      <c r="I10181" s="950" t="s">
        <v>1570</v>
      </c>
    </row>
    <row r="10182" spans="8:9" ht="12.5">
      <c r="H10182" s="958">
        <v>25389</v>
      </c>
      <c r="I10182" s="950" t="s">
        <v>1570</v>
      </c>
    </row>
    <row r="10183" spans="8:9" ht="12.5">
      <c r="H10183" s="958">
        <v>25392</v>
      </c>
      <c r="I10183" s="950" t="s">
        <v>1570</v>
      </c>
    </row>
    <row r="10184" spans="8:9" ht="12.5">
      <c r="H10184" s="958">
        <v>25396</v>
      </c>
      <c r="I10184" s="950" t="s">
        <v>1570</v>
      </c>
    </row>
    <row r="10185" spans="8:9" ht="12.5">
      <c r="H10185" s="958">
        <v>25401</v>
      </c>
      <c r="I10185" s="950" t="s">
        <v>1570</v>
      </c>
    </row>
    <row r="10186" spans="8:9" ht="12.5">
      <c r="H10186" s="958">
        <v>25402</v>
      </c>
      <c r="I10186" s="950" t="s">
        <v>1570</v>
      </c>
    </row>
    <row r="10187" spans="8:9" ht="12.5">
      <c r="H10187" s="958">
        <v>25403</v>
      </c>
      <c r="I10187" s="950" t="s">
        <v>1570</v>
      </c>
    </row>
    <row r="10188" spans="8:9" ht="12.5">
      <c r="H10188" s="958">
        <v>25404</v>
      </c>
      <c r="I10188" s="950" t="s">
        <v>1570</v>
      </c>
    </row>
    <row r="10189" spans="8:9" ht="12.5">
      <c r="H10189" s="958">
        <v>25405</v>
      </c>
      <c r="I10189" s="950" t="s">
        <v>1570</v>
      </c>
    </row>
    <row r="10190" spans="8:9" ht="12.5">
      <c r="H10190" s="958">
        <v>25410</v>
      </c>
      <c r="I10190" s="950" t="s">
        <v>1570</v>
      </c>
    </row>
    <row r="10191" spans="8:9" ht="12.5">
      <c r="H10191" s="958">
        <v>25411</v>
      </c>
      <c r="I10191" s="950" t="s">
        <v>1570</v>
      </c>
    </row>
    <row r="10192" spans="8:9" ht="12.5">
      <c r="H10192" s="958">
        <v>25413</v>
      </c>
      <c r="I10192" s="950" t="s">
        <v>1570</v>
      </c>
    </row>
    <row r="10193" spans="8:9" ht="12.5">
      <c r="H10193" s="958">
        <v>25414</v>
      </c>
      <c r="I10193" s="950" t="s">
        <v>1570</v>
      </c>
    </row>
    <row r="10194" spans="8:9" ht="12.5">
      <c r="H10194" s="958">
        <v>25419</v>
      </c>
      <c r="I10194" s="950" t="s">
        <v>1570</v>
      </c>
    </row>
    <row r="10195" spans="8:9" ht="12.5">
      <c r="H10195" s="958">
        <v>25420</v>
      </c>
      <c r="I10195" s="950" t="s">
        <v>1570</v>
      </c>
    </row>
    <row r="10196" spans="8:9" ht="12.5">
      <c r="H10196" s="958">
        <v>25421</v>
      </c>
      <c r="I10196" s="950" t="s">
        <v>1570</v>
      </c>
    </row>
    <row r="10197" spans="8:9" ht="12.5">
      <c r="H10197" s="958">
        <v>25422</v>
      </c>
      <c r="I10197" s="950" t="s">
        <v>1570</v>
      </c>
    </row>
    <row r="10198" spans="8:9" ht="12.5">
      <c r="H10198" s="958">
        <v>25423</v>
      </c>
      <c r="I10198" s="950" t="s">
        <v>1570</v>
      </c>
    </row>
    <row r="10199" spans="8:9" ht="12.5">
      <c r="H10199" s="958">
        <v>25425</v>
      </c>
      <c r="I10199" s="950" t="s">
        <v>1570</v>
      </c>
    </row>
    <row r="10200" spans="8:9" ht="12.5">
      <c r="H10200" s="958">
        <v>25427</v>
      </c>
      <c r="I10200" s="950" t="s">
        <v>1570</v>
      </c>
    </row>
    <row r="10201" spans="8:9" ht="12.5">
      <c r="H10201" s="958">
        <v>25428</v>
      </c>
      <c r="I10201" s="950" t="s">
        <v>1570</v>
      </c>
    </row>
    <row r="10202" spans="8:9" ht="12.5">
      <c r="H10202" s="958">
        <v>25430</v>
      </c>
      <c r="I10202" s="950" t="s">
        <v>1570</v>
      </c>
    </row>
    <row r="10203" spans="8:9" ht="12.5">
      <c r="H10203" s="958">
        <v>25431</v>
      </c>
      <c r="I10203" s="950" t="s">
        <v>1570</v>
      </c>
    </row>
    <row r="10204" spans="8:9" ht="12.5">
      <c r="H10204" s="958">
        <v>25432</v>
      </c>
      <c r="I10204" s="950" t="s">
        <v>1570</v>
      </c>
    </row>
    <row r="10205" spans="8:9" ht="12.5">
      <c r="H10205" s="958">
        <v>25434</v>
      </c>
      <c r="I10205" s="950" t="s">
        <v>1570</v>
      </c>
    </row>
    <row r="10206" spans="8:9" ht="12.5">
      <c r="H10206" s="958">
        <v>25437</v>
      </c>
      <c r="I10206" s="950" t="s">
        <v>1570</v>
      </c>
    </row>
    <row r="10207" spans="8:9" ht="12.5">
      <c r="H10207" s="958">
        <v>25438</v>
      </c>
      <c r="I10207" s="950" t="s">
        <v>1570</v>
      </c>
    </row>
    <row r="10208" spans="8:9" ht="12.5">
      <c r="H10208" s="958">
        <v>25440</v>
      </c>
      <c r="I10208" s="950" t="s">
        <v>1570</v>
      </c>
    </row>
    <row r="10209" spans="8:9" ht="12.5">
      <c r="H10209" s="958">
        <v>25441</v>
      </c>
      <c r="I10209" s="950" t="s">
        <v>1570</v>
      </c>
    </row>
    <row r="10210" spans="8:9" ht="12.5">
      <c r="H10210" s="958">
        <v>25442</v>
      </c>
      <c r="I10210" s="950" t="s">
        <v>1570</v>
      </c>
    </row>
    <row r="10211" spans="8:9" ht="12.5">
      <c r="H10211" s="958">
        <v>25443</v>
      </c>
      <c r="I10211" s="950" t="s">
        <v>1570</v>
      </c>
    </row>
    <row r="10212" spans="8:9" ht="12.5">
      <c r="H10212" s="958">
        <v>25444</v>
      </c>
      <c r="I10212" s="950" t="s">
        <v>1570</v>
      </c>
    </row>
    <row r="10213" spans="8:9" ht="12.5">
      <c r="H10213" s="958">
        <v>25446</v>
      </c>
      <c r="I10213" s="950" t="s">
        <v>1570</v>
      </c>
    </row>
    <row r="10214" spans="8:9" ht="12.5">
      <c r="H10214" s="958">
        <v>25501</v>
      </c>
      <c r="I10214" s="950" t="s">
        <v>1570</v>
      </c>
    </row>
    <row r="10215" spans="8:9" ht="12.5">
      <c r="H10215" s="958">
        <v>25502</v>
      </c>
      <c r="I10215" s="950" t="s">
        <v>1570</v>
      </c>
    </row>
    <row r="10216" spans="8:9" ht="12.5">
      <c r="H10216" s="958">
        <v>25503</v>
      </c>
      <c r="I10216" s="950" t="s">
        <v>1570</v>
      </c>
    </row>
    <row r="10217" spans="8:9" ht="12.5">
      <c r="H10217" s="958">
        <v>25504</v>
      </c>
      <c r="I10217" s="950" t="s">
        <v>1570</v>
      </c>
    </row>
    <row r="10218" spans="8:9" ht="12.5">
      <c r="H10218" s="958">
        <v>25505</v>
      </c>
      <c r="I10218" s="950" t="s">
        <v>1570</v>
      </c>
    </row>
    <row r="10219" spans="8:9" ht="12.5">
      <c r="H10219" s="958">
        <v>25506</v>
      </c>
      <c r="I10219" s="950" t="s">
        <v>1570</v>
      </c>
    </row>
    <row r="10220" spans="8:9" ht="12.5">
      <c r="H10220" s="958">
        <v>25507</v>
      </c>
      <c r="I10220" s="950" t="s">
        <v>1570</v>
      </c>
    </row>
    <row r="10221" spans="8:9" ht="12.5">
      <c r="H10221" s="958">
        <v>25508</v>
      </c>
      <c r="I10221" s="950" t="s">
        <v>1570</v>
      </c>
    </row>
    <row r="10222" spans="8:9" ht="12.5">
      <c r="H10222" s="958">
        <v>25510</v>
      </c>
      <c r="I10222" s="950" t="s">
        <v>1570</v>
      </c>
    </row>
    <row r="10223" spans="8:9" ht="12.5">
      <c r="H10223" s="958">
        <v>25511</v>
      </c>
      <c r="I10223" s="950" t="s">
        <v>1570</v>
      </c>
    </row>
    <row r="10224" spans="8:9" ht="12.5">
      <c r="H10224" s="958">
        <v>25512</v>
      </c>
      <c r="I10224" s="950" t="s">
        <v>1570</v>
      </c>
    </row>
    <row r="10225" spans="8:9" ht="12.5">
      <c r="H10225" s="958">
        <v>25514</v>
      </c>
      <c r="I10225" s="950" t="s">
        <v>1570</v>
      </c>
    </row>
    <row r="10226" spans="8:9" ht="12.5">
      <c r="H10226" s="958">
        <v>25515</v>
      </c>
      <c r="I10226" s="950" t="s">
        <v>1570</v>
      </c>
    </row>
    <row r="10227" spans="8:9" ht="12.5">
      <c r="H10227" s="958">
        <v>25517</v>
      </c>
      <c r="I10227" s="950" t="s">
        <v>1570</v>
      </c>
    </row>
    <row r="10228" spans="8:9" ht="12.5">
      <c r="H10228" s="958">
        <v>25520</v>
      </c>
      <c r="I10228" s="950" t="s">
        <v>1570</v>
      </c>
    </row>
    <row r="10229" spans="8:9" ht="12.5">
      <c r="H10229" s="958">
        <v>25521</v>
      </c>
      <c r="I10229" s="950" t="s">
        <v>1570</v>
      </c>
    </row>
    <row r="10230" spans="8:9" ht="12.5">
      <c r="H10230" s="958">
        <v>25523</v>
      </c>
      <c r="I10230" s="950" t="s">
        <v>1570</v>
      </c>
    </row>
    <row r="10231" spans="8:9" ht="12.5">
      <c r="H10231" s="958">
        <v>25524</v>
      </c>
      <c r="I10231" s="950" t="s">
        <v>1570</v>
      </c>
    </row>
    <row r="10232" spans="8:9" ht="12.5">
      <c r="H10232" s="958">
        <v>25526</v>
      </c>
      <c r="I10232" s="950" t="s">
        <v>1570</v>
      </c>
    </row>
    <row r="10233" spans="8:9" ht="12.5">
      <c r="H10233" s="958">
        <v>25529</v>
      </c>
      <c r="I10233" s="950" t="s">
        <v>1570</v>
      </c>
    </row>
    <row r="10234" spans="8:9" ht="12.5">
      <c r="H10234" s="958">
        <v>25530</v>
      </c>
      <c r="I10234" s="950" t="s">
        <v>1570</v>
      </c>
    </row>
    <row r="10235" spans="8:9" ht="12.5">
      <c r="H10235" s="958">
        <v>25534</v>
      </c>
      <c r="I10235" s="950" t="s">
        <v>1570</v>
      </c>
    </row>
    <row r="10236" spans="8:9" ht="12.5">
      <c r="H10236" s="958">
        <v>25535</v>
      </c>
      <c r="I10236" s="950" t="s">
        <v>1570</v>
      </c>
    </row>
    <row r="10237" spans="8:9" ht="12.5">
      <c r="H10237" s="958">
        <v>25537</v>
      </c>
      <c r="I10237" s="950" t="s">
        <v>1570</v>
      </c>
    </row>
    <row r="10238" spans="8:9" ht="12.5">
      <c r="H10238" s="958">
        <v>25540</v>
      </c>
      <c r="I10238" s="950" t="s">
        <v>1570</v>
      </c>
    </row>
    <row r="10239" spans="8:9" ht="12.5">
      <c r="H10239" s="958">
        <v>25541</v>
      </c>
      <c r="I10239" s="950" t="s">
        <v>1570</v>
      </c>
    </row>
    <row r="10240" spans="8:9" ht="12.5">
      <c r="H10240" s="958">
        <v>25544</v>
      </c>
      <c r="I10240" s="950" t="s">
        <v>1570</v>
      </c>
    </row>
    <row r="10241" spans="8:9" ht="12.5">
      <c r="H10241" s="958">
        <v>25545</v>
      </c>
      <c r="I10241" s="950" t="s">
        <v>1570</v>
      </c>
    </row>
    <row r="10242" spans="8:9" ht="12.5">
      <c r="H10242" s="958">
        <v>25547</v>
      </c>
      <c r="I10242" s="950" t="s">
        <v>1570</v>
      </c>
    </row>
    <row r="10243" spans="8:9" ht="12.5">
      <c r="H10243" s="958">
        <v>25550</v>
      </c>
      <c r="I10243" s="950" t="s">
        <v>1570</v>
      </c>
    </row>
    <row r="10244" spans="8:9" ht="12.5">
      <c r="H10244" s="958">
        <v>25555</v>
      </c>
      <c r="I10244" s="950" t="s">
        <v>1570</v>
      </c>
    </row>
    <row r="10245" spans="8:9" ht="12.5">
      <c r="H10245" s="958">
        <v>25557</v>
      </c>
      <c r="I10245" s="950" t="s">
        <v>1570</v>
      </c>
    </row>
    <row r="10246" spans="8:9" ht="12.5">
      <c r="H10246" s="958">
        <v>25559</v>
      </c>
      <c r="I10246" s="950" t="s">
        <v>1570</v>
      </c>
    </row>
    <row r="10247" spans="8:9" ht="12.5">
      <c r="H10247" s="958">
        <v>25560</v>
      </c>
      <c r="I10247" s="950" t="s">
        <v>1570</v>
      </c>
    </row>
    <row r="10248" spans="8:9" ht="12.5">
      <c r="H10248" s="958">
        <v>25562</v>
      </c>
      <c r="I10248" s="950" t="s">
        <v>1570</v>
      </c>
    </row>
    <row r="10249" spans="8:9" ht="12.5">
      <c r="H10249" s="958">
        <v>25564</v>
      </c>
      <c r="I10249" s="950" t="s">
        <v>1570</v>
      </c>
    </row>
    <row r="10250" spans="8:9" ht="12.5">
      <c r="H10250" s="958">
        <v>25565</v>
      </c>
      <c r="I10250" s="950" t="s">
        <v>1570</v>
      </c>
    </row>
    <row r="10251" spans="8:9" ht="12.5">
      <c r="H10251" s="958">
        <v>25567</v>
      </c>
      <c r="I10251" s="950" t="s">
        <v>1570</v>
      </c>
    </row>
    <row r="10252" spans="8:9" ht="12.5">
      <c r="H10252" s="958">
        <v>25569</v>
      </c>
      <c r="I10252" s="950" t="s">
        <v>1570</v>
      </c>
    </row>
    <row r="10253" spans="8:9" ht="12.5">
      <c r="H10253" s="958">
        <v>25570</v>
      </c>
      <c r="I10253" s="950" t="s">
        <v>1570</v>
      </c>
    </row>
    <row r="10254" spans="8:9" ht="12.5">
      <c r="H10254" s="958">
        <v>25571</v>
      </c>
      <c r="I10254" s="950" t="s">
        <v>1570</v>
      </c>
    </row>
    <row r="10255" spans="8:9" ht="12.5">
      <c r="H10255" s="958">
        <v>25572</v>
      </c>
      <c r="I10255" s="950" t="s">
        <v>1570</v>
      </c>
    </row>
    <row r="10256" spans="8:9" ht="12.5">
      <c r="H10256" s="958">
        <v>25573</v>
      </c>
      <c r="I10256" s="950" t="s">
        <v>1570</v>
      </c>
    </row>
    <row r="10257" spans="8:9" ht="12.5">
      <c r="H10257" s="958">
        <v>25601</v>
      </c>
      <c r="I10257" s="950" t="s">
        <v>1570</v>
      </c>
    </row>
    <row r="10258" spans="8:9" ht="12.5">
      <c r="H10258" s="958">
        <v>25606</v>
      </c>
      <c r="I10258" s="950" t="s">
        <v>1570</v>
      </c>
    </row>
    <row r="10259" spans="8:9" ht="12.5">
      <c r="H10259" s="958">
        <v>25607</v>
      </c>
      <c r="I10259" s="950" t="s">
        <v>1570</v>
      </c>
    </row>
    <row r="10260" spans="8:9" ht="12.5">
      <c r="H10260" s="958">
        <v>25608</v>
      </c>
      <c r="I10260" s="950" t="s">
        <v>1570</v>
      </c>
    </row>
    <row r="10261" spans="8:9" ht="12.5">
      <c r="H10261" s="958">
        <v>25611</v>
      </c>
      <c r="I10261" s="950" t="s">
        <v>1570</v>
      </c>
    </row>
    <row r="10262" spans="8:9" ht="12.5">
      <c r="H10262" s="958">
        <v>25612</v>
      </c>
      <c r="I10262" s="950" t="s">
        <v>1570</v>
      </c>
    </row>
    <row r="10263" spans="8:9" ht="12.5">
      <c r="H10263" s="958">
        <v>25614</v>
      </c>
      <c r="I10263" s="950" t="s">
        <v>1570</v>
      </c>
    </row>
    <row r="10264" spans="8:9" ht="12.5">
      <c r="H10264" s="958">
        <v>25617</v>
      </c>
      <c r="I10264" s="950" t="s">
        <v>1570</v>
      </c>
    </row>
    <row r="10265" spans="8:9" ht="12.5">
      <c r="H10265" s="958">
        <v>25621</v>
      </c>
      <c r="I10265" s="950" t="s">
        <v>1570</v>
      </c>
    </row>
    <row r="10266" spans="8:9" ht="12.5">
      <c r="H10266" s="958">
        <v>25624</v>
      </c>
      <c r="I10266" s="950" t="s">
        <v>1570</v>
      </c>
    </row>
    <row r="10267" spans="8:9" ht="12.5">
      <c r="H10267" s="958">
        <v>25625</v>
      </c>
      <c r="I10267" s="950" t="s">
        <v>1570</v>
      </c>
    </row>
    <row r="10268" spans="8:9" ht="12.5">
      <c r="H10268" s="958">
        <v>25628</v>
      </c>
      <c r="I10268" s="950" t="s">
        <v>1570</v>
      </c>
    </row>
    <row r="10269" spans="8:9" ht="12.5">
      <c r="H10269" s="958">
        <v>25630</v>
      </c>
      <c r="I10269" s="950" t="s">
        <v>1570</v>
      </c>
    </row>
    <row r="10270" spans="8:9" ht="12.5">
      <c r="H10270" s="958">
        <v>25632</v>
      </c>
      <c r="I10270" s="950" t="s">
        <v>1570</v>
      </c>
    </row>
    <row r="10271" spans="8:9" ht="12.5">
      <c r="H10271" s="958">
        <v>25634</v>
      </c>
      <c r="I10271" s="950" t="s">
        <v>1570</v>
      </c>
    </row>
    <row r="10272" spans="8:9" ht="12.5">
      <c r="H10272" s="958">
        <v>25635</v>
      </c>
      <c r="I10272" s="950" t="s">
        <v>1570</v>
      </c>
    </row>
    <row r="10273" spans="8:9" ht="12.5">
      <c r="H10273" s="958">
        <v>25637</v>
      </c>
      <c r="I10273" s="950" t="s">
        <v>1570</v>
      </c>
    </row>
    <row r="10274" spans="8:9" ht="12.5">
      <c r="H10274" s="958">
        <v>25638</v>
      </c>
      <c r="I10274" s="950" t="s">
        <v>1570</v>
      </c>
    </row>
    <row r="10275" spans="8:9" ht="12.5">
      <c r="H10275" s="958">
        <v>25639</v>
      </c>
      <c r="I10275" s="950" t="s">
        <v>1570</v>
      </c>
    </row>
    <row r="10276" spans="8:9" ht="12.5">
      <c r="H10276" s="958">
        <v>25644</v>
      </c>
      <c r="I10276" s="950" t="s">
        <v>1570</v>
      </c>
    </row>
    <row r="10277" spans="8:9" ht="12.5">
      <c r="H10277" s="958">
        <v>25646</v>
      </c>
      <c r="I10277" s="950" t="s">
        <v>1570</v>
      </c>
    </row>
    <row r="10278" spans="8:9" ht="12.5">
      <c r="H10278" s="958">
        <v>25647</v>
      </c>
      <c r="I10278" s="950" t="s">
        <v>1570</v>
      </c>
    </row>
    <row r="10279" spans="8:9" ht="12.5">
      <c r="H10279" s="958">
        <v>25649</v>
      </c>
      <c r="I10279" s="950" t="s">
        <v>1570</v>
      </c>
    </row>
    <row r="10280" spans="8:9" ht="12.5">
      <c r="H10280" s="958">
        <v>25650</v>
      </c>
      <c r="I10280" s="950" t="s">
        <v>1570</v>
      </c>
    </row>
    <row r="10281" spans="8:9" ht="12.5">
      <c r="H10281" s="958">
        <v>25651</v>
      </c>
      <c r="I10281" s="950" t="s">
        <v>1570</v>
      </c>
    </row>
    <row r="10282" spans="8:9" ht="12.5">
      <c r="H10282" s="958">
        <v>25652</v>
      </c>
      <c r="I10282" s="950" t="s">
        <v>1570</v>
      </c>
    </row>
    <row r="10283" spans="8:9" ht="12.5">
      <c r="H10283" s="958">
        <v>25653</v>
      </c>
      <c r="I10283" s="950" t="s">
        <v>1570</v>
      </c>
    </row>
    <row r="10284" spans="8:9" ht="12.5">
      <c r="H10284" s="958">
        <v>25654</v>
      </c>
      <c r="I10284" s="950" t="s">
        <v>1570</v>
      </c>
    </row>
    <row r="10285" spans="8:9" ht="12.5">
      <c r="H10285" s="958">
        <v>25661</v>
      </c>
      <c r="I10285" s="950" t="s">
        <v>1570</v>
      </c>
    </row>
    <row r="10286" spans="8:9" ht="12.5">
      <c r="H10286" s="958">
        <v>25665</v>
      </c>
      <c r="I10286" s="950" t="s">
        <v>1570</v>
      </c>
    </row>
    <row r="10287" spans="8:9" ht="12.5">
      <c r="H10287" s="958">
        <v>25666</v>
      </c>
      <c r="I10287" s="950" t="s">
        <v>1570</v>
      </c>
    </row>
    <row r="10288" spans="8:9" ht="12.5">
      <c r="H10288" s="958">
        <v>25667</v>
      </c>
      <c r="I10288" s="950" t="s">
        <v>1570</v>
      </c>
    </row>
    <row r="10289" spans="8:9" ht="12.5">
      <c r="H10289" s="958">
        <v>25669</v>
      </c>
      <c r="I10289" s="950" t="s">
        <v>1570</v>
      </c>
    </row>
    <row r="10290" spans="8:9" ht="12.5">
      <c r="H10290" s="958">
        <v>25670</v>
      </c>
      <c r="I10290" s="950" t="s">
        <v>1570</v>
      </c>
    </row>
    <row r="10291" spans="8:9" ht="12.5">
      <c r="H10291" s="958">
        <v>25671</v>
      </c>
      <c r="I10291" s="950" t="s">
        <v>1570</v>
      </c>
    </row>
    <row r="10292" spans="8:9" ht="12.5">
      <c r="H10292" s="958">
        <v>25672</v>
      </c>
      <c r="I10292" s="950" t="s">
        <v>1570</v>
      </c>
    </row>
    <row r="10293" spans="8:9" ht="12.5">
      <c r="H10293" s="958">
        <v>25674</v>
      </c>
      <c r="I10293" s="950" t="s">
        <v>1570</v>
      </c>
    </row>
    <row r="10294" spans="8:9" ht="12.5">
      <c r="H10294" s="958">
        <v>25676</v>
      </c>
      <c r="I10294" s="950" t="s">
        <v>1570</v>
      </c>
    </row>
    <row r="10295" spans="8:9" ht="12.5">
      <c r="H10295" s="958">
        <v>25678</v>
      </c>
      <c r="I10295" s="950" t="s">
        <v>1570</v>
      </c>
    </row>
    <row r="10296" spans="8:9" ht="12.5">
      <c r="H10296" s="958">
        <v>25685</v>
      </c>
      <c r="I10296" s="950" t="s">
        <v>1570</v>
      </c>
    </row>
    <row r="10297" spans="8:9" ht="12.5">
      <c r="H10297" s="958">
        <v>25686</v>
      </c>
      <c r="I10297" s="950" t="s">
        <v>1570</v>
      </c>
    </row>
    <row r="10298" spans="8:9" ht="12.5">
      <c r="H10298" s="958">
        <v>25688</v>
      </c>
      <c r="I10298" s="950" t="s">
        <v>1570</v>
      </c>
    </row>
    <row r="10299" spans="8:9" ht="12.5">
      <c r="H10299" s="958">
        <v>25690</v>
      </c>
      <c r="I10299" s="950" t="s">
        <v>1570</v>
      </c>
    </row>
    <row r="10300" spans="8:9" ht="12.5">
      <c r="H10300" s="958">
        <v>25691</v>
      </c>
      <c r="I10300" s="950" t="s">
        <v>1570</v>
      </c>
    </row>
    <row r="10301" spans="8:9" ht="12.5">
      <c r="H10301" s="958">
        <v>25692</v>
      </c>
      <c r="I10301" s="950" t="s">
        <v>1570</v>
      </c>
    </row>
    <row r="10302" spans="8:9" ht="12.5">
      <c r="H10302" s="958">
        <v>25696</v>
      </c>
      <c r="I10302" s="950" t="s">
        <v>1570</v>
      </c>
    </row>
    <row r="10303" spans="8:9" ht="12.5">
      <c r="H10303" s="958">
        <v>25699</v>
      </c>
      <c r="I10303" s="950" t="s">
        <v>1570</v>
      </c>
    </row>
    <row r="10304" spans="8:9" ht="12.5">
      <c r="H10304" s="958">
        <v>25701</v>
      </c>
      <c r="I10304" s="950" t="s">
        <v>1570</v>
      </c>
    </row>
    <row r="10305" spans="8:9" ht="12.5">
      <c r="H10305" s="958">
        <v>25702</v>
      </c>
      <c r="I10305" s="950" t="s">
        <v>1570</v>
      </c>
    </row>
    <row r="10306" spans="8:9" ht="12.5">
      <c r="H10306" s="958">
        <v>25703</v>
      </c>
      <c r="I10306" s="950" t="s">
        <v>1570</v>
      </c>
    </row>
    <row r="10307" spans="8:9" ht="12.5">
      <c r="H10307" s="958">
        <v>25704</v>
      </c>
      <c r="I10307" s="950" t="s">
        <v>1570</v>
      </c>
    </row>
    <row r="10308" spans="8:9" ht="12.5">
      <c r="H10308" s="958">
        <v>25705</v>
      </c>
      <c r="I10308" s="950" t="s">
        <v>1570</v>
      </c>
    </row>
    <row r="10309" spans="8:9" ht="12.5">
      <c r="H10309" s="958">
        <v>25706</v>
      </c>
      <c r="I10309" s="950" t="s">
        <v>1570</v>
      </c>
    </row>
    <row r="10310" spans="8:9" ht="12.5">
      <c r="H10310" s="958">
        <v>25707</v>
      </c>
      <c r="I10310" s="950" t="s">
        <v>1570</v>
      </c>
    </row>
    <row r="10311" spans="8:9" ht="12.5">
      <c r="H10311" s="958">
        <v>25708</v>
      </c>
      <c r="I10311" s="950" t="s">
        <v>1570</v>
      </c>
    </row>
    <row r="10312" spans="8:9" ht="12.5">
      <c r="H10312" s="958">
        <v>25709</v>
      </c>
      <c r="I10312" s="950" t="s">
        <v>1570</v>
      </c>
    </row>
    <row r="10313" spans="8:9" ht="12.5">
      <c r="H10313" s="958">
        <v>25710</v>
      </c>
      <c r="I10313" s="950" t="s">
        <v>1570</v>
      </c>
    </row>
    <row r="10314" spans="8:9" ht="12.5">
      <c r="H10314" s="958">
        <v>25711</v>
      </c>
      <c r="I10314" s="950" t="s">
        <v>1570</v>
      </c>
    </row>
    <row r="10315" spans="8:9" ht="12.5">
      <c r="H10315" s="958">
        <v>25712</v>
      </c>
      <c r="I10315" s="950" t="s">
        <v>1570</v>
      </c>
    </row>
    <row r="10316" spans="8:9" ht="12.5">
      <c r="H10316" s="958">
        <v>25713</v>
      </c>
      <c r="I10316" s="950" t="s">
        <v>1570</v>
      </c>
    </row>
    <row r="10317" spans="8:9" ht="12.5">
      <c r="H10317" s="958">
        <v>25714</v>
      </c>
      <c r="I10317" s="950" t="s">
        <v>1570</v>
      </c>
    </row>
    <row r="10318" spans="8:9" ht="12.5">
      <c r="H10318" s="958">
        <v>25715</v>
      </c>
      <c r="I10318" s="950" t="s">
        <v>1570</v>
      </c>
    </row>
    <row r="10319" spans="8:9" ht="12.5">
      <c r="H10319" s="958">
        <v>25716</v>
      </c>
      <c r="I10319" s="950" t="s">
        <v>1570</v>
      </c>
    </row>
    <row r="10320" spans="8:9" ht="12.5">
      <c r="H10320" s="958">
        <v>25717</v>
      </c>
      <c r="I10320" s="950" t="s">
        <v>1570</v>
      </c>
    </row>
    <row r="10321" spans="8:9" ht="12.5">
      <c r="H10321" s="958">
        <v>25718</v>
      </c>
      <c r="I10321" s="950" t="s">
        <v>1570</v>
      </c>
    </row>
    <row r="10322" spans="8:9" ht="12.5">
      <c r="H10322" s="958">
        <v>25719</v>
      </c>
      <c r="I10322" s="950" t="s">
        <v>1570</v>
      </c>
    </row>
    <row r="10323" spans="8:9" ht="12.5">
      <c r="H10323" s="958">
        <v>25720</v>
      </c>
      <c r="I10323" s="950" t="s">
        <v>1570</v>
      </c>
    </row>
    <row r="10324" spans="8:9" ht="12.5">
      <c r="H10324" s="958">
        <v>25721</v>
      </c>
      <c r="I10324" s="950" t="s">
        <v>1570</v>
      </c>
    </row>
    <row r="10325" spans="8:9" ht="12.5">
      <c r="H10325" s="958">
        <v>25722</v>
      </c>
      <c r="I10325" s="950" t="s">
        <v>1570</v>
      </c>
    </row>
    <row r="10326" spans="8:9" ht="12.5">
      <c r="H10326" s="958">
        <v>25723</v>
      </c>
      <c r="I10326" s="950" t="s">
        <v>1570</v>
      </c>
    </row>
    <row r="10327" spans="8:9" ht="12.5">
      <c r="H10327" s="958">
        <v>25724</v>
      </c>
      <c r="I10327" s="950" t="s">
        <v>1570</v>
      </c>
    </row>
    <row r="10328" spans="8:9" ht="12.5">
      <c r="H10328" s="958">
        <v>25725</v>
      </c>
      <c r="I10328" s="950" t="s">
        <v>1570</v>
      </c>
    </row>
    <row r="10329" spans="8:9" ht="12.5">
      <c r="H10329" s="958">
        <v>25726</v>
      </c>
      <c r="I10329" s="950" t="s">
        <v>1570</v>
      </c>
    </row>
    <row r="10330" spans="8:9" ht="12.5">
      <c r="H10330" s="958">
        <v>25727</v>
      </c>
      <c r="I10330" s="950" t="s">
        <v>1570</v>
      </c>
    </row>
    <row r="10331" spans="8:9" ht="12.5">
      <c r="H10331" s="958">
        <v>25728</v>
      </c>
      <c r="I10331" s="950" t="s">
        <v>1570</v>
      </c>
    </row>
    <row r="10332" spans="8:9" ht="12.5">
      <c r="H10332" s="958">
        <v>25729</v>
      </c>
      <c r="I10332" s="950" t="s">
        <v>1570</v>
      </c>
    </row>
    <row r="10333" spans="8:9" ht="12.5">
      <c r="H10333" s="958">
        <v>25755</v>
      </c>
      <c r="I10333" s="950" t="s">
        <v>1570</v>
      </c>
    </row>
    <row r="10334" spans="8:9" ht="12.5">
      <c r="H10334" s="958">
        <v>25770</v>
      </c>
      <c r="I10334" s="950" t="s">
        <v>1570</v>
      </c>
    </row>
    <row r="10335" spans="8:9" ht="12.5">
      <c r="H10335" s="958">
        <v>25771</v>
      </c>
      <c r="I10335" s="950" t="s">
        <v>1570</v>
      </c>
    </row>
    <row r="10336" spans="8:9" ht="12.5">
      <c r="H10336" s="958">
        <v>25772</v>
      </c>
      <c r="I10336" s="950" t="s">
        <v>1570</v>
      </c>
    </row>
    <row r="10337" spans="8:9" ht="12.5">
      <c r="H10337" s="958">
        <v>25773</v>
      </c>
      <c r="I10337" s="950" t="s">
        <v>1570</v>
      </c>
    </row>
    <row r="10338" spans="8:9" ht="12.5">
      <c r="H10338" s="958">
        <v>25774</v>
      </c>
      <c r="I10338" s="950" t="s">
        <v>1570</v>
      </c>
    </row>
    <row r="10339" spans="8:9" ht="12.5">
      <c r="H10339" s="958">
        <v>25775</v>
      </c>
      <c r="I10339" s="950" t="s">
        <v>1570</v>
      </c>
    </row>
    <row r="10340" spans="8:9" ht="12.5">
      <c r="H10340" s="958">
        <v>25776</v>
      </c>
      <c r="I10340" s="950" t="s">
        <v>1570</v>
      </c>
    </row>
    <row r="10341" spans="8:9" ht="12.5">
      <c r="H10341" s="958">
        <v>25777</v>
      </c>
      <c r="I10341" s="950" t="s">
        <v>1570</v>
      </c>
    </row>
    <row r="10342" spans="8:9" ht="12.5">
      <c r="H10342" s="958">
        <v>25778</v>
      </c>
      <c r="I10342" s="950" t="s">
        <v>1570</v>
      </c>
    </row>
    <row r="10343" spans="8:9" ht="12.5">
      <c r="H10343" s="958">
        <v>25779</v>
      </c>
      <c r="I10343" s="950" t="s">
        <v>1570</v>
      </c>
    </row>
    <row r="10344" spans="8:9" ht="12.5">
      <c r="H10344" s="958">
        <v>25801</v>
      </c>
      <c r="I10344" s="950" t="s">
        <v>1570</v>
      </c>
    </row>
    <row r="10345" spans="8:9" ht="12.5">
      <c r="H10345" s="958">
        <v>25802</v>
      </c>
      <c r="I10345" s="950" t="s">
        <v>1570</v>
      </c>
    </row>
    <row r="10346" spans="8:9" ht="12.5">
      <c r="H10346" s="958">
        <v>25810</v>
      </c>
      <c r="I10346" s="950" t="s">
        <v>1570</v>
      </c>
    </row>
    <row r="10347" spans="8:9" ht="12.5">
      <c r="H10347" s="958">
        <v>25811</v>
      </c>
      <c r="I10347" s="950" t="s">
        <v>1570</v>
      </c>
    </row>
    <row r="10348" spans="8:9" ht="12.5">
      <c r="H10348" s="958">
        <v>25812</v>
      </c>
      <c r="I10348" s="950" t="s">
        <v>1570</v>
      </c>
    </row>
    <row r="10349" spans="8:9" ht="12.5">
      <c r="H10349" s="958">
        <v>25813</v>
      </c>
      <c r="I10349" s="950" t="s">
        <v>1570</v>
      </c>
    </row>
    <row r="10350" spans="8:9" ht="12.5">
      <c r="H10350" s="958">
        <v>25817</v>
      </c>
      <c r="I10350" s="950" t="s">
        <v>1570</v>
      </c>
    </row>
    <row r="10351" spans="8:9" ht="12.5">
      <c r="H10351" s="958">
        <v>25818</v>
      </c>
      <c r="I10351" s="950" t="s">
        <v>1570</v>
      </c>
    </row>
    <row r="10352" spans="8:9" ht="12.5">
      <c r="H10352" s="958">
        <v>25820</v>
      </c>
      <c r="I10352" s="950" t="s">
        <v>1570</v>
      </c>
    </row>
    <row r="10353" spans="8:9" ht="12.5">
      <c r="H10353" s="958">
        <v>25823</v>
      </c>
      <c r="I10353" s="950" t="s">
        <v>1570</v>
      </c>
    </row>
    <row r="10354" spans="8:9" ht="12.5">
      <c r="H10354" s="958">
        <v>25825</v>
      </c>
      <c r="I10354" s="950" t="s">
        <v>1570</v>
      </c>
    </row>
    <row r="10355" spans="8:9" ht="12.5">
      <c r="H10355" s="958">
        <v>25826</v>
      </c>
      <c r="I10355" s="950" t="s">
        <v>1570</v>
      </c>
    </row>
    <row r="10356" spans="8:9" ht="12.5">
      <c r="H10356" s="958">
        <v>25827</v>
      </c>
      <c r="I10356" s="950" t="s">
        <v>1570</v>
      </c>
    </row>
    <row r="10357" spans="8:9" ht="12.5">
      <c r="H10357" s="958">
        <v>25831</v>
      </c>
      <c r="I10357" s="950" t="s">
        <v>1570</v>
      </c>
    </row>
    <row r="10358" spans="8:9" ht="12.5">
      <c r="H10358" s="958">
        <v>25832</v>
      </c>
      <c r="I10358" s="950" t="s">
        <v>1570</v>
      </c>
    </row>
    <row r="10359" spans="8:9" ht="12.5">
      <c r="H10359" s="958">
        <v>25833</v>
      </c>
      <c r="I10359" s="950" t="s">
        <v>1570</v>
      </c>
    </row>
    <row r="10360" spans="8:9" ht="12.5">
      <c r="H10360" s="958">
        <v>25836</v>
      </c>
      <c r="I10360" s="950" t="s">
        <v>1570</v>
      </c>
    </row>
    <row r="10361" spans="8:9" ht="12.5">
      <c r="H10361" s="958">
        <v>25837</v>
      </c>
      <c r="I10361" s="950" t="s">
        <v>1570</v>
      </c>
    </row>
    <row r="10362" spans="8:9" ht="12.5">
      <c r="H10362" s="958">
        <v>25839</v>
      </c>
      <c r="I10362" s="950" t="s">
        <v>1570</v>
      </c>
    </row>
    <row r="10363" spans="8:9" ht="12.5">
      <c r="H10363" s="958">
        <v>25840</v>
      </c>
      <c r="I10363" s="950" t="s">
        <v>1570</v>
      </c>
    </row>
    <row r="10364" spans="8:9" ht="12.5">
      <c r="H10364" s="958">
        <v>25841</v>
      </c>
      <c r="I10364" s="950" t="s">
        <v>1570</v>
      </c>
    </row>
    <row r="10365" spans="8:9" ht="12.5">
      <c r="H10365" s="958">
        <v>25843</v>
      </c>
      <c r="I10365" s="950" t="s">
        <v>1570</v>
      </c>
    </row>
    <row r="10366" spans="8:9" ht="12.5">
      <c r="H10366" s="958">
        <v>25844</v>
      </c>
      <c r="I10366" s="950" t="s">
        <v>1570</v>
      </c>
    </row>
    <row r="10367" spans="8:9" ht="12.5">
      <c r="H10367" s="958">
        <v>25845</v>
      </c>
      <c r="I10367" s="950" t="s">
        <v>1570</v>
      </c>
    </row>
    <row r="10368" spans="8:9" ht="12.5">
      <c r="H10368" s="958">
        <v>25846</v>
      </c>
      <c r="I10368" s="950" t="s">
        <v>1570</v>
      </c>
    </row>
    <row r="10369" spans="8:9" ht="12.5">
      <c r="H10369" s="958">
        <v>25848</v>
      </c>
      <c r="I10369" s="950" t="s">
        <v>1570</v>
      </c>
    </row>
    <row r="10370" spans="8:9" ht="12.5">
      <c r="H10370" s="958">
        <v>25849</v>
      </c>
      <c r="I10370" s="950" t="s">
        <v>1570</v>
      </c>
    </row>
    <row r="10371" spans="8:9" ht="12.5">
      <c r="H10371" s="958">
        <v>25851</v>
      </c>
      <c r="I10371" s="950" t="s">
        <v>1570</v>
      </c>
    </row>
    <row r="10372" spans="8:9" ht="12.5">
      <c r="H10372" s="958">
        <v>25853</v>
      </c>
      <c r="I10372" s="950" t="s">
        <v>1570</v>
      </c>
    </row>
    <row r="10373" spans="8:9" ht="12.5">
      <c r="H10373" s="958">
        <v>25854</v>
      </c>
      <c r="I10373" s="950" t="s">
        <v>1570</v>
      </c>
    </row>
    <row r="10374" spans="8:9" ht="12.5">
      <c r="H10374" s="958">
        <v>25855</v>
      </c>
      <c r="I10374" s="950" t="s">
        <v>1570</v>
      </c>
    </row>
    <row r="10375" spans="8:9" ht="12.5">
      <c r="H10375" s="958">
        <v>25857</v>
      </c>
      <c r="I10375" s="950" t="s">
        <v>1570</v>
      </c>
    </row>
    <row r="10376" spans="8:9" ht="12.5">
      <c r="H10376" s="958">
        <v>25860</v>
      </c>
      <c r="I10376" s="950" t="s">
        <v>1570</v>
      </c>
    </row>
    <row r="10377" spans="8:9" ht="12.5">
      <c r="H10377" s="958">
        <v>25862</v>
      </c>
      <c r="I10377" s="950" t="s">
        <v>1570</v>
      </c>
    </row>
    <row r="10378" spans="8:9" ht="12.5">
      <c r="H10378" s="958">
        <v>25864</v>
      </c>
      <c r="I10378" s="950" t="s">
        <v>1570</v>
      </c>
    </row>
    <row r="10379" spans="8:9" ht="12.5">
      <c r="H10379" s="958">
        <v>25865</v>
      </c>
      <c r="I10379" s="950" t="s">
        <v>1570</v>
      </c>
    </row>
    <row r="10380" spans="8:9" ht="12.5">
      <c r="H10380" s="958">
        <v>25866</v>
      </c>
      <c r="I10380" s="950" t="s">
        <v>1570</v>
      </c>
    </row>
    <row r="10381" spans="8:9" ht="12.5">
      <c r="H10381" s="958">
        <v>25868</v>
      </c>
      <c r="I10381" s="950" t="s">
        <v>1570</v>
      </c>
    </row>
    <row r="10382" spans="8:9" ht="12.5">
      <c r="H10382" s="958">
        <v>25870</v>
      </c>
      <c r="I10382" s="950" t="s">
        <v>1570</v>
      </c>
    </row>
    <row r="10383" spans="8:9" ht="12.5">
      <c r="H10383" s="958">
        <v>25871</v>
      </c>
      <c r="I10383" s="950" t="s">
        <v>1570</v>
      </c>
    </row>
    <row r="10384" spans="8:9" ht="12.5">
      <c r="H10384" s="958">
        <v>25873</v>
      </c>
      <c r="I10384" s="950" t="s">
        <v>1570</v>
      </c>
    </row>
    <row r="10385" spans="8:9" ht="12.5">
      <c r="H10385" s="958">
        <v>25875</v>
      </c>
      <c r="I10385" s="950" t="s">
        <v>1570</v>
      </c>
    </row>
    <row r="10386" spans="8:9" ht="12.5">
      <c r="H10386" s="958">
        <v>25876</v>
      </c>
      <c r="I10386" s="950" t="s">
        <v>1570</v>
      </c>
    </row>
    <row r="10387" spans="8:9" ht="12.5">
      <c r="H10387" s="958">
        <v>25878</v>
      </c>
      <c r="I10387" s="950" t="s">
        <v>1570</v>
      </c>
    </row>
    <row r="10388" spans="8:9" ht="12.5">
      <c r="H10388" s="958">
        <v>25879</v>
      </c>
      <c r="I10388" s="950" t="s">
        <v>1570</v>
      </c>
    </row>
    <row r="10389" spans="8:9" ht="12.5">
      <c r="H10389" s="958">
        <v>25880</v>
      </c>
      <c r="I10389" s="950" t="s">
        <v>1570</v>
      </c>
    </row>
    <row r="10390" spans="8:9" ht="12.5">
      <c r="H10390" s="958">
        <v>25882</v>
      </c>
      <c r="I10390" s="950" t="s">
        <v>1570</v>
      </c>
    </row>
    <row r="10391" spans="8:9" ht="12.5">
      <c r="H10391" s="958">
        <v>25901</v>
      </c>
      <c r="I10391" s="950" t="s">
        <v>1570</v>
      </c>
    </row>
    <row r="10392" spans="8:9" ht="12.5">
      <c r="H10392" s="958">
        <v>25902</v>
      </c>
      <c r="I10392" s="950" t="s">
        <v>1570</v>
      </c>
    </row>
    <row r="10393" spans="8:9" ht="12.5">
      <c r="H10393" s="958">
        <v>25904</v>
      </c>
      <c r="I10393" s="950" t="s">
        <v>1570</v>
      </c>
    </row>
    <row r="10394" spans="8:9" ht="12.5">
      <c r="H10394" s="958">
        <v>25906</v>
      </c>
      <c r="I10394" s="950" t="s">
        <v>1570</v>
      </c>
    </row>
    <row r="10395" spans="8:9" ht="12.5">
      <c r="H10395" s="958">
        <v>25907</v>
      </c>
      <c r="I10395" s="950" t="s">
        <v>1570</v>
      </c>
    </row>
    <row r="10396" spans="8:9" ht="12.5">
      <c r="H10396" s="958">
        <v>25908</v>
      </c>
      <c r="I10396" s="950" t="s">
        <v>1570</v>
      </c>
    </row>
    <row r="10397" spans="8:9" ht="12.5">
      <c r="H10397" s="958">
        <v>25909</v>
      </c>
      <c r="I10397" s="950" t="s">
        <v>1570</v>
      </c>
    </row>
    <row r="10398" spans="8:9" ht="12.5">
      <c r="H10398" s="958">
        <v>25911</v>
      </c>
      <c r="I10398" s="950" t="s">
        <v>1570</v>
      </c>
    </row>
    <row r="10399" spans="8:9" ht="12.5">
      <c r="H10399" s="958">
        <v>25913</v>
      </c>
      <c r="I10399" s="950" t="s">
        <v>1570</v>
      </c>
    </row>
    <row r="10400" spans="8:9" ht="12.5">
      <c r="H10400" s="958">
        <v>25915</v>
      </c>
      <c r="I10400" s="950" t="s">
        <v>1570</v>
      </c>
    </row>
    <row r="10401" spans="8:9" ht="12.5">
      <c r="H10401" s="958">
        <v>25916</v>
      </c>
      <c r="I10401" s="950" t="s">
        <v>1570</v>
      </c>
    </row>
    <row r="10402" spans="8:9" ht="12.5">
      <c r="H10402" s="958">
        <v>25917</v>
      </c>
      <c r="I10402" s="950" t="s">
        <v>1570</v>
      </c>
    </row>
    <row r="10403" spans="8:9" ht="12.5">
      <c r="H10403" s="958">
        <v>25918</v>
      </c>
      <c r="I10403" s="950" t="s">
        <v>1570</v>
      </c>
    </row>
    <row r="10404" spans="8:9" ht="12.5">
      <c r="H10404" s="958">
        <v>25919</v>
      </c>
      <c r="I10404" s="950" t="s">
        <v>1570</v>
      </c>
    </row>
    <row r="10405" spans="8:9" ht="12.5">
      <c r="H10405" s="958">
        <v>25920</v>
      </c>
      <c r="I10405" s="950" t="s">
        <v>1570</v>
      </c>
    </row>
    <row r="10406" spans="8:9" ht="12.5">
      <c r="H10406" s="958">
        <v>25921</v>
      </c>
      <c r="I10406" s="950" t="s">
        <v>1570</v>
      </c>
    </row>
    <row r="10407" spans="8:9" ht="12.5">
      <c r="H10407" s="958">
        <v>25922</v>
      </c>
      <c r="I10407" s="950" t="s">
        <v>1570</v>
      </c>
    </row>
    <row r="10408" spans="8:9" ht="12.5">
      <c r="H10408" s="958">
        <v>25927</v>
      </c>
      <c r="I10408" s="950" t="s">
        <v>1570</v>
      </c>
    </row>
    <row r="10409" spans="8:9" ht="12.5">
      <c r="H10409" s="958">
        <v>25928</v>
      </c>
      <c r="I10409" s="950" t="s">
        <v>1570</v>
      </c>
    </row>
    <row r="10410" spans="8:9" ht="12.5">
      <c r="H10410" s="958">
        <v>25932</v>
      </c>
      <c r="I10410" s="950" t="s">
        <v>1570</v>
      </c>
    </row>
    <row r="10411" spans="8:9" ht="12.5">
      <c r="H10411" s="958">
        <v>25936</v>
      </c>
      <c r="I10411" s="950" t="s">
        <v>1570</v>
      </c>
    </row>
    <row r="10412" spans="8:9" ht="12.5">
      <c r="H10412" s="958">
        <v>25938</v>
      </c>
      <c r="I10412" s="950" t="s">
        <v>1570</v>
      </c>
    </row>
    <row r="10413" spans="8:9" ht="12.5">
      <c r="H10413" s="958">
        <v>25942</v>
      </c>
      <c r="I10413" s="950" t="s">
        <v>1570</v>
      </c>
    </row>
    <row r="10414" spans="8:9" ht="12.5">
      <c r="H10414" s="958">
        <v>25943</v>
      </c>
      <c r="I10414" s="950" t="s">
        <v>1570</v>
      </c>
    </row>
    <row r="10415" spans="8:9" ht="12.5">
      <c r="H10415" s="958">
        <v>25951</v>
      </c>
      <c r="I10415" s="950" t="s">
        <v>1570</v>
      </c>
    </row>
    <row r="10416" spans="8:9" ht="12.5">
      <c r="H10416" s="958">
        <v>25958</v>
      </c>
      <c r="I10416" s="950" t="s">
        <v>1570</v>
      </c>
    </row>
    <row r="10417" spans="8:9" ht="12.5">
      <c r="H10417" s="958">
        <v>25962</v>
      </c>
      <c r="I10417" s="950" t="s">
        <v>1570</v>
      </c>
    </row>
    <row r="10418" spans="8:9" ht="12.5">
      <c r="H10418" s="958">
        <v>25966</v>
      </c>
      <c r="I10418" s="950" t="s">
        <v>1570</v>
      </c>
    </row>
    <row r="10419" spans="8:9" ht="12.5">
      <c r="H10419" s="958">
        <v>25969</v>
      </c>
      <c r="I10419" s="950" t="s">
        <v>1570</v>
      </c>
    </row>
    <row r="10420" spans="8:9" ht="12.5">
      <c r="H10420" s="958">
        <v>25971</v>
      </c>
      <c r="I10420" s="950" t="s">
        <v>1570</v>
      </c>
    </row>
    <row r="10421" spans="8:9" ht="12.5">
      <c r="H10421" s="958">
        <v>25972</v>
      </c>
      <c r="I10421" s="950" t="s">
        <v>1570</v>
      </c>
    </row>
    <row r="10422" spans="8:9" ht="12.5">
      <c r="H10422" s="958">
        <v>25976</v>
      </c>
      <c r="I10422" s="950" t="s">
        <v>1570</v>
      </c>
    </row>
    <row r="10423" spans="8:9" ht="12.5">
      <c r="H10423" s="958">
        <v>25977</v>
      </c>
      <c r="I10423" s="950" t="s">
        <v>1570</v>
      </c>
    </row>
    <row r="10424" spans="8:9" ht="12.5">
      <c r="H10424" s="958">
        <v>25978</v>
      </c>
      <c r="I10424" s="950" t="s">
        <v>1570</v>
      </c>
    </row>
    <row r="10425" spans="8:9" ht="12.5">
      <c r="H10425" s="958">
        <v>25979</v>
      </c>
      <c r="I10425" s="950" t="s">
        <v>1570</v>
      </c>
    </row>
    <row r="10426" spans="8:9" ht="12.5">
      <c r="H10426" s="958">
        <v>25981</v>
      </c>
      <c r="I10426" s="950" t="s">
        <v>1570</v>
      </c>
    </row>
    <row r="10427" spans="8:9" ht="12.5">
      <c r="H10427" s="958">
        <v>25984</v>
      </c>
      <c r="I10427" s="950" t="s">
        <v>1570</v>
      </c>
    </row>
    <row r="10428" spans="8:9" ht="12.5">
      <c r="H10428" s="958">
        <v>25985</v>
      </c>
      <c r="I10428" s="950" t="s">
        <v>1570</v>
      </c>
    </row>
    <row r="10429" spans="8:9" ht="12.5">
      <c r="H10429" s="958">
        <v>25986</v>
      </c>
      <c r="I10429" s="950" t="s">
        <v>1570</v>
      </c>
    </row>
    <row r="10430" spans="8:9" ht="12.5">
      <c r="H10430" s="958">
        <v>25989</v>
      </c>
      <c r="I10430" s="950" t="s">
        <v>1570</v>
      </c>
    </row>
    <row r="10431" spans="8:9" ht="12.5">
      <c r="H10431" s="958">
        <v>26003</v>
      </c>
      <c r="I10431" s="950" t="s">
        <v>1570</v>
      </c>
    </row>
    <row r="10432" spans="8:9" ht="12.5">
      <c r="H10432" s="958">
        <v>26030</v>
      </c>
      <c r="I10432" s="950" t="s">
        <v>1570</v>
      </c>
    </row>
    <row r="10433" spans="8:9" ht="12.5">
      <c r="H10433" s="958">
        <v>26031</v>
      </c>
      <c r="I10433" s="950" t="s">
        <v>1570</v>
      </c>
    </row>
    <row r="10434" spans="8:9" ht="12.5">
      <c r="H10434" s="958">
        <v>26032</v>
      </c>
      <c r="I10434" s="950" t="s">
        <v>1570</v>
      </c>
    </row>
    <row r="10435" spans="8:9" ht="12.5">
      <c r="H10435" s="958">
        <v>26033</v>
      </c>
      <c r="I10435" s="950" t="s">
        <v>1570</v>
      </c>
    </row>
    <row r="10436" spans="8:9" ht="12.5">
      <c r="H10436" s="958">
        <v>26034</v>
      </c>
      <c r="I10436" s="950" t="s">
        <v>1570</v>
      </c>
    </row>
    <row r="10437" spans="8:9" ht="12.5">
      <c r="H10437" s="958">
        <v>26035</v>
      </c>
      <c r="I10437" s="950" t="s">
        <v>1570</v>
      </c>
    </row>
    <row r="10438" spans="8:9" ht="12.5">
      <c r="H10438" s="958">
        <v>26036</v>
      </c>
      <c r="I10438" s="950" t="s">
        <v>1570</v>
      </c>
    </row>
    <row r="10439" spans="8:9" ht="12.5">
      <c r="H10439" s="958">
        <v>26037</v>
      </c>
      <c r="I10439" s="950" t="s">
        <v>1570</v>
      </c>
    </row>
    <row r="10440" spans="8:9" ht="12.5">
      <c r="H10440" s="958">
        <v>26038</v>
      </c>
      <c r="I10440" s="950" t="s">
        <v>1570</v>
      </c>
    </row>
    <row r="10441" spans="8:9" ht="12.5">
      <c r="H10441" s="958">
        <v>26039</v>
      </c>
      <c r="I10441" s="950" t="s">
        <v>1570</v>
      </c>
    </row>
    <row r="10442" spans="8:9" ht="12.5">
      <c r="H10442" s="958">
        <v>26040</v>
      </c>
      <c r="I10442" s="950" t="s">
        <v>1570</v>
      </c>
    </row>
    <row r="10443" spans="8:9" ht="12.5">
      <c r="H10443" s="958">
        <v>26041</v>
      </c>
      <c r="I10443" s="950" t="s">
        <v>1570</v>
      </c>
    </row>
    <row r="10444" spans="8:9" ht="12.5">
      <c r="H10444" s="958">
        <v>26047</v>
      </c>
      <c r="I10444" s="950" t="s">
        <v>1570</v>
      </c>
    </row>
    <row r="10445" spans="8:9" ht="12.5">
      <c r="H10445" s="958">
        <v>26050</v>
      </c>
      <c r="I10445" s="950" t="s">
        <v>1570</v>
      </c>
    </row>
    <row r="10446" spans="8:9" ht="12.5">
      <c r="H10446" s="958">
        <v>26055</v>
      </c>
      <c r="I10446" s="950" t="s">
        <v>1570</v>
      </c>
    </row>
    <row r="10447" spans="8:9" ht="12.5">
      <c r="H10447" s="958">
        <v>26056</v>
      </c>
      <c r="I10447" s="950" t="s">
        <v>1570</v>
      </c>
    </row>
    <row r="10448" spans="8:9" ht="12.5">
      <c r="H10448" s="958">
        <v>26058</v>
      </c>
      <c r="I10448" s="950" t="s">
        <v>1570</v>
      </c>
    </row>
    <row r="10449" spans="8:9" ht="12.5">
      <c r="H10449" s="958">
        <v>26059</v>
      </c>
      <c r="I10449" s="950" t="s">
        <v>1570</v>
      </c>
    </row>
    <row r="10450" spans="8:9" ht="12.5">
      <c r="H10450" s="958">
        <v>26060</v>
      </c>
      <c r="I10450" s="950" t="s">
        <v>1570</v>
      </c>
    </row>
    <row r="10451" spans="8:9" ht="12.5">
      <c r="H10451" s="958">
        <v>26062</v>
      </c>
      <c r="I10451" s="950" t="s">
        <v>1570</v>
      </c>
    </row>
    <row r="10452" spans="8:9" ht="12.5">
      <c r="H10452" s="958">
        <v>26070</v>
      </c>
      <c r="I10452" s="950" t="s">
        <v>1570</v>
      </c>
    </row>
    <row r="10453" spans="8:9" ht="12.5">
      <c r="H10453" s="958">
        <v>26074</v>
      </c>
      <c r="I10453" s="950" t="s">
        <v>1570</v>
      </c>
    </row>
    <row r="10454" spans="8:9" ht="12.5">
      <c r="H10454" s="958">
        <v>26075</v>
      </c>
      <c r="I10454" s="950" t="s">
        <v>1570</v>
      </c>
    </row>
    <row r="10455" spans="8:9" ht="12.5">
      <c r="H10455" s="958">
        <v>26101</v>
      </c>
      <c r="I10455" s="950" t="s">
        <v>1570</v>
      </c>
    </row>
    <row r="10456" spans="8:9" ht="12.5">
      <c r="H10456" s="958">
        <v>26102</v>
      </c>
      <c r="I10456" s="950" t="s">
        <v>1570</v>
      </c>
    </row>
    <row r="10457" spans="8:9" ht="12.5">
      <c r="H10457" s="958">
        <v>26103</v>
      </c>
      <c r="I10457" s="950" t="s">
        <v>1570</v>
      </c>
    </row>
    <row r="10458" spans="8:9" ht="12.5">
      <c r="H10458" s="958">
        <v>26104</v>
      </c>
      <c r="I10458" s="950" t="s">
        <v>1570</v>
      </c>
    </row>
    <row r="10459" spans="8:9" ht="12.5">
      <c r="H10459" s="958">
        <v>26105</v>
      </c>
      <c r="I10459" s="950" t="s">
        <v>1570</v>
      </c>
    </row>
    <row r="10460" spans="8:9" ht="12.5">
      <c r="H10460" s="958">
        <v>26106</v>
      </c>
      <c r="I10460" s="950" t="s">
        <v>1570</v>
      </c>
    </row>
    <row r="10461" spans="8:9" ht="12.5">
      <c r="H10461" s="958">
        <v>26120</v>
      </c>
      <c r="I10461" s="950" t="s">
        <v>1570</v>
      </c>
    </row>
    <row r="10462" spans="8:9" ht="12.5">
      <c r="H10462" s="958">
        <v>26121</v>
      </c>
      <c r="I10462" s="950" t="s">
        <v>1570</v>
      </c>
    </row>
    <row r="10463" spans="8:9" ht="12.5">
      <c r="H10463" s="958">
        <v>26133</v>
      </c>
      <c r="I10463" s="950" t="s">
        <v>1570</v>
      </c>
    </row>
    <row r="10464" spans="8:9" ht="12.5">
      <c r="H10464" s="958">
        <v>26134</v>
      </c>
      <c r="I10464" s="950" t="s">
        <v>1570</v>
      </c>
    </row>
    <row r="10465" spans="8:9" ht="12.5">
      <c r="H10465" s="958">
        <v>26136</v>
      </c>
      <c r="I10465" s="950" t="s">
        <v>1570</v>
      </c>
    </row>
    <row r="10466" spans="8:9" ht="12.5">
      <c r="H10466" s="958">
        <v>26137</v>
      </c>
      <c r="I10466" s="950" t="s">
        <v>1570</v>
      </c>
    </row>
    <row r="10467" spans="8:9" ht="12.5">
      <c r="H10467" s="958">
        <v>26138</v>
      </c>
      <c r="I10467" s="950" t="s">
        <v>1570</v>
      </c>
    </row>
    <row r="10468" spans="8:9" ht="12.5">
      <c r="H10468" s="958">
        <v>26141</v>
      </c>
      <c r="I10468" s="950" t="s">
        <v>1570</v>
      </c>
    </row>
    <row r="10469" spans="8:9" ht="12.5">
      <c r="H10469" s="958">
        <v>26142</v>
      </c>
      <c r="I10469" s="950" t="s">
        <v>1570</v>
      </c>
    </row>
    <row r="10470" spans="8:9" ht="12.5">
      <c r="H10470" s="958">
        <v>26143</v>
      </c>
      <c r="I10470" s="950" t="s">
        <v>1570</v>
      </c>
    </row>
    <row r="10471" spans="8:9" ht="12.5">
      <c r="H10471" s="958">
        <v>26146</v>
      </c>
      <c r="I10471" s="950" t="s">
        <v>1570</v>
      </c>
    </row>
    <row r="10472" spans="8:9" ht="12.5">
      <c r="H10472" s="958">
        <v>26147</v>
      </c>
      <c r="I10472" s="950" t="s">
        <v>1570</v>
      </c>
    </row>
    <row r="10473" spans="8:9" ht="12.5">
      <c r="H10473" s="958">
        <v>26148</v>
      </c>
      <c r="I10473" s="950" t="s">
        <v>1570</v>
      </c>
    </row>
    <row r="10474" spans="8:9" ht="12.5">
      <c r="H10474" s="958">
        <v>26149</v>
      </c>
      <c r="I10474" s="950" t="s">
        <v>1570</v>
      </c>
    </row>
    <row r="10475" spans="8:9" ht="12.5">
      <c r="H10475" s="958">
        <v>26150</v>
      </c>
      <c r="I10475" s="950" t="s">
        <v>1570</v>
      </c>
    </row>
    <row r="10476" spans="8:9" ht="12.5">
      <c r="H10476" s="958">
        <v>26151</v>
      </c>
      <c r="I10476" s="950" t="s">
        <v>1570</v>
      </c>
    </row>
    <row r="10477" spans="8:9" ht="12.5">
      <c r="H10477" s="958">
        <v>26152</v>
      </c>
      <c r="I10477" s="950" t="s">
        <v>1570</v>
      </c>
    </row>
    <row r="10478" spans="8:9" ht="12.5">
      <c r="H10478" s="958">
        <v>26155</v>
      </c>
      <c r="I10478" s="950" t="s">
        <v>1570</v>
      </c>
    </row>
    <row r="10479" spans="8:9" ht="12.5">
      <c r="H10479" s="958">
        <v>26159</v>
      </c>
      <c r="I10479" s="950" t="s">
        <v>1570</v>
      </c>
    </row>
    <row r="10480" spans="8:9" ht="12.5">
      <c r="H10480" s="958">
        <v>26160</v>
      </c>
      <c r="I10480" s="950" t="s">
        <v>1570</v>
      </c>
    </row>
    <row r="10481" spans="8:9" ht="12.5">
      <c r="H10481" s="958">
        <v>26161</v>
      </c>
      <c r="I10481" s="950" t="s">
        <v>1570</v>
      </c>
    </row>
    <row r="10482" spans="8:9" ht="12.5">
      <c r="H10482" s="958">
        <v>26162</v>
      </c>
      <c r="I10482" s="950" t="s">
        <v>1570</v>
      </c>
    </row>
    <row r="10483" spans="8:9" ht="12.5">
      <c r="H10483" s="958">
        <v>26164</v>
      </c>
      <c r="I10483" s="950" t="s">
        <v>1570</v>
      </c>
    </row>
    <row r="10484" spans="8:9" ht="12.5">
      <c r="H10484" s="958">
        <v>26167</v>
      </c>
      <c r="I10484" s="950" t="s">
        <v>1570</v>
      </c>
    </row>
    <row r="10485" spans="8:9" ht="12.5">
      <c r="H10485" s="958">
        <v>26169</v>
      </c>
      <c r="I10485" s="950" t="s">
        <v>1570</v>
      </c>
    </row>
    <row r="10486" spans="8:9" ht="12.5">
      <c r="H10486" s="958">
        <v>26170</v>
      </c>
      <c r="I10486" s="950" t="s">
        <v>1570</v>
      </c>
    </row>
    <row r="10487" spans="8:9" ht="12.5">
      <c r="H10487" s="958">
        <v>26175</v>
      </c>
      <c r="I10487" s="950" t="s">
        <v>1570</v>
      </c>
    </row>
    <row r="10488" spans="8:9" ht="12.5">
      <c r="H10488" s="958">
        <v>26178</v>
      </c>
      <c r="I10488" s="950" t="s">
        <v>1570</v>
      </c>
    </row>
    <row r="10489" spans="8:9" ht="12.5">
      <c r="H10489" s="958">
        <v>26180</v>
      </c>
      <c r="I10489" s="950" t="s">
        <v>1570</v>
      </c>
    </row>
    <row r="10490" spans="8:9" ht="12.5">
      <c r="H10490" s="958">
        <v>26181</v>
      </c>
      <c r="I10490" s="950" t="s">
        <v>1570</v>
      </c>
    </row>
    <row r="10491" spans="8:9" ht="12.5">
      <c r="H10491" s="958">
        <v>26184</v>
      </c>
      <c r="I10491" s="950" t="s">
        <v>1570</v>
      </c>
    </row>
    <row r="10492" spans="8:9" ht="12.5">
      <c r="H10492" s="958">
        <v>26187</v>
      </c>
      <c r="I10492" s="950" t="s">
        <v>1570</v>
      </c>
    </row>
    <row r="10493" spans="8:9" ht="12.5">
      <c r="H10493" s="958">
        <v>26201</v>
      </c>
      <c r="I10493" s="950" t="s">
        <v>1570</v>
      </c>
    </row>
    <row r="10494" spans="8:9" ht="12.5">
      <c r="H10494" s="958">
        <v>26202</v>
      </c>
      <c r="I10494" s="950" t="s">
        <v>1570</v>
      </c>
    </row>
    <row r="10495" spans="8:9" ht="12.5">
      <c r="H10495" s="958">
        <v>26203</v>
      </c>
      <c r="I10495" s="950" t="s">
        <v>1570</v>
      </c>
    </row>
    <row r="10496" spans="8:9" ht="12.5">
      <c r="H10496" s="958">
        <v>26205</v>
      </c>
      <c r="I10496" s="950" t="s">
        <v>1570</v>
      </c>
    </row>
    <row r="10497" spans="8:9" ht="12.5">
      <c r="H10497" s="958">
        <v>26206</v>
      </c>
      <c r="I10497" s="950" t="s">
        <v>1570</v>
      </c>
    </row>
    <row r="10498" spans="8:9" ht="12.5">
      <c r="H10498" s="958">
        <v>26208</v>
      </c>
      <c r="I10498" s="950" t="s">
        <v>1570</v>
      </c>
    </row>
    <row r="10499" spans="8:9" ht="12.5">
      <c r="H10499" s="958">
        <v>26209</v>
      </c>
      <c r="I10499" s="950" t="s">
        <v>1570</v>
      </c>
    </row>
    <row r="10500" spans="8:9" ht="12.5">
      <c r="H10500" s="958">
        <v>26210</v>
      </c>
      <c r="I10500" s="950" t="s">
        <v>1570</v>
      </c>
    </row>
    <row r="10501" spans="8:9" ht="12.5">
      <c r="H10501" s="958">
        <v>26215</v>
      </c>
      <c r="I10501" s="950" t="s">
        <v>1570</v>
      </c>
    </row>
    <row r="10502" spans="8:9" ht="12.5">
      <c r="H10502" s="958">
        <v>26217</v>
      </c>
      <c r="I10502" s="950" t="s">
        <v>1570</v>
      </c>
    </row>
    <row r="10503" spans="8:9" ht="12.5">
      <c r="H10503" s="958">
        <v>26218</v>
      </c>
      <c r="I10503" s="950" t="s">
        <v>1570</v>
      </c>
    </row>
    <row r="10504" spans="8:9" ht="12.5">
      <c r="H10504" s="958">
        <v>26219</v>
      </c>
      <c r="I10504" s="950" t="s">
        <v>1570</v>
      </c>
    </row>
    <row r="10505" spans="8:9" ht="12.5">
      <c r="H10505" s="958">
        <v>26222</v>
      </c>
      <c r="I10505" s="950" t="s">
        <v>1570</v>
      </c>
    </row>
    <row r="10506" spans="8:9" ht="12.5">
      <c r="H10506" s="958">
        <v>26224</v>
      </c>
      <c r="I10506" s="950" t="s">
        <v>1570</v>
      </c>
    </row>
    <row r="10507" spans="8:9" ht="12.5">
      <c r="H10507" s="958">
        <v>26228</v>
      </c>
      <c r="I10507" s="950" t="s">
        <v>1570</v>
      </c>
    </row>
    <row r="10508" spans="8:9" ht="12.5">
      <c r="H10508" s="958">
        <v>26229</v>
      </c>
      <c r="I10508" s="950" t="s">
        <v>1570</v>
      </c>
    </row>
    <row r="10509" spans="8:9" ht="12.5">
      <c r="H10509" s="958">
        <v>26230</v>
      </c>
      <c r="I10509" s="950" t="s">
        <v>1570</v>
      </c>
    </row>
    <row r="10510" spans="8:9" ht="12.5">
      <c r="H10510" s="958">
        <v>26234</v>
      </c>
      <c r="I10510" s="950" t="s">
        <v>1570</v>
      </c>
    </row>
    <row r="10511" spans="8:9" ht="12.5">
      <c r="H10511" s="958">
        <v>26236</v>
      </c>
      <c r="I10511" s="950" t="s">
        <v>1570</v>
      </c>
    </row>
    <row r="10512" spans="8:9" ht="12.5">
      <c r="H10512" s="958">
        <v>26237</v>
      </c>
      <c r="I10512" s="950" t="s">
        <v>1570</v>
      </c>
    </row>
    <row r="10513" spans="8:9" ht="12.5">
      <c r="H10513" s="958">
        <v>26238</v>
      </c>
      <c r="I10513" s="950" t="s">
        <v>1570</v>
      </c>
    </row>
    <row r="10514" spans="8:9" ht="12.5">
      <c r="H10514" s="958">
        <v>26241</v>
      </c>
      <c r="I10514" s="950" t="s">
        <v>1570</v>
      </c>
    </row>
    <row r="10515" spans="8:9" ht="12.5">
      <c r="H10515" s="958">
        <v>26250</v>
      </c>
      <c r="I10515" s="950" t="s">
        <v>1570</v>
      </c>
    </row>
    <row r="10516" spans="8:9" ht="12.5">
      <c r="H10516" s="958">
        <v>26253</v>
      </c>
      <c r="I10516" s="950" t="s">
        <v>1570</v>
      </c>
    </row>
    <row r="10517" spans="8:9" ht="12.5">
      <c r="H10517" s="958">
        <v>26254</v>
      </c>
      <c r="I10517" s="950" t="s">
        <v>1570</v>
      </c>
    </row>
    <row r="10518" spans="8:9" ht="12.5">
      <c r="H10518" s="958">
        <v>26257</v>
      </c>
      <c r="I10518" s="950" t="s">
        <v>1570</v>
      </c>
    </row>
    <row r="10519" spans="8:9" ht="12.5">
      <c r="H10519" s="958">
        <v>26259</v>
      </c>
      <c r="I10519" s="950" t="s">
        <v>1570</v>
      </c>
    </row>
    <row r="10520" spans="8:9" ht="12.5">
      <c r="H10520" s="958">
        <v>26260</v>
      </c>
      <c r="I10520" s="950" t="s">
        <v>1570</v>
      </c>
    </row>
    <row r="10521" spans="8:9" ht="12.5">
      <c r="H10521" s="958">
        <v>26261</v>
      </c>
      <c r="I10521" s="950" t="s">
        <v>1570</v>
      </c>
    </row>
    <row r="10522" spans="8:9" ht="12.5">
      <c r="H10522" s="958">
        <v>26263</v>
      </c>
      <c r="I10522" s="950" t="s">
        <v>1570</v>
      </c>
    </row>
    <row r="10523" spans="8:9" ht="12.5">
      <c r="H10523" s="958">
        <v>26264</v>
      </c>
      <c r="I10523" s="950" t="s">
        <v>1570</v>
      </c>
    </row>
    <row r="10524" spans="8:9" ht="12.5">
      <c r="H10524" s="958">
        <v>26266</v>
      </c>
      <c r="I10524" s="950" t="s">
        <v>1570</v>
      </c>
    </row>
    <row r="10525" spans="8:9" ht="12.5">
      <c r="H10525" s="958">
        <v>26267</v>
      </c>
      <c r="I10525" s="950" t="s">
        <v>1570</v>
      </c>
    </row>
    <row r="10526" spans="8:9" ht="12.5">
      <c r="H10526" s="958">
        <v>26268</v>
      </c>
      <c r="I10526" s="950" t="s">
        <v>1570</v>
      </c>
    </row>
    <row r="10527" spans="8:9" ht="12.5">
      <c r="H10527" s="958">
        <v>26269</v>
      </c>
      <c r="I10527" s="950" t="s">
        <v>1570</v>
      </c>
    </row>
    <row r="10528" spans="8:9" ht="12.5">
      <c r="H10528" s="958">
        <v>26270</v>
      </c>
      <c r="I10528" s="950" t="s">
        <v>1570</v>
      </c>
    </row>
    <row r="10529" spans="8:9" ht="12.5">
      <c r="H10529" s="958">
        <v>26271</v>
      </c>
      <c r="I10529" s="950" t="s">
        <v>1570</v>
      </c>
    </row>
    <row r="10530" spans="8:9" ht="12.5">
      <c r="H10530" s="958">
        <v>26273</v>
      </c>
      <c r="I10530" s="950" t="s">
        <v>1570</v>
      </c>
    </row>
    <row r="10531" spans="8:9" ht="12.5">
      <c r="H10531" s="958">
        <v>26275</v>
      </c>
      <c r="I10531" s="950" t="s">
        <v>1570</v>
      </c>
    </row>
    <row r="10532" spans="8:9" ht="12.5">
      <c r="H10532" s="958">
        <v>26276</v>
      </c>
      <c r="I10532" s="950" t="s">
        <v>1570</v>
      </c>
    </row>
    <row r="10533" spans="8:9" ht="12.5">
      <c r="H10533" s="958">
        <v>26278</v>
      </c>
      <c r="I10533" s="950" t="s">
        <v>1570</v>
      </c>
    </row>
    <row r="10534" spans="8:9" ht="12.5">
      <c r="H10534" s="958">
        <v>26280</v>
      </c>
      <c r="I10534" s="950" t="s">
        <v>1570</v>
      </c>
    </row>
    <row r="10535" spans="8:9" ht="12.5">
      <c r="H10535" s="958">
        <v>26282</v>
      </c>
      <c r="I10535" s="950" t="s">
        <v>1570</v>
      </c>
    </row>
    <row r="10536" spans="8:9" ht="12.5">
      <c r="H10536" s="958">
        <v>26283</v>
      </c>
      <c r="I10536" s="950" t="s">
        <v>1570</v>
      </c>
    </row>
    <row r="10537" spans="8:9" ht="12.5">
      <c r="H10537" s="958">
        <v>26285</v>
      </c>
      <c r="I10537" s="950" t="s">
        <v>1570</v>
      </c>
    </row>
    <row r="10538" spans="8:9" ht="12.5">
      <c r="H10538" s="958">
        <v>26287</v>
      </c>
      <c r="I10538" s="950" t="s">
        <v>1570</v>
      </c>
    </row>
    <row r="10539" spans="8:9" ht="12.5">
      <c r="H10539" s="958">
        <v>26288</v>
      </c>
      <c r="I10539" s="950" t="s">
        <v>1570</v>
      </c>
    </row>
    <row r="10540" spans="8:9" ht="12.5">
      <c r="H10540" s="958">
        <v>26289</v>
      </c>
      <c r="I10540" s="950" t="s">
        <v>1570</v>
      </c>
    </row>
    <row r="10541" spans="8:9" ht="12.5">
      <c r="H10541" s="958">
        <v>26291</v>
      </c>
      <c r="I10541" s="950" t="s">
        <v>1570</v>
      </c>
    </row>
    <row r="10542" spans="8:9" ht="12.5">
      <c r="H10542" s="958">
        <v>26292</v>
      </c>
      <c r="I10542" s="950" t="s">
        <v>1570</v>
      </c>
    </row>
    <row r="10543" spans="8:9" ht="12.5">
      <c r="H10543" s="958">
        <v>26293</v>
      </c>
      <c r="I10543" s="950" t="s">
        <v>1570</v>
      </c>
    </row>
    <row r="10544" spans="8:9" ht="12.5">
      <c r="H10544" s="958">
        <v>26294</v>
      </c>
      <c r="I10544" s="950" t="s">
        <v>1570</v>
      </c>
    </row>
    <row r="10545" spans="8:9" ht="12.5">
      <c r="H10545" s="958">
        <v>26296</v>
      </c>
      <c r="I10545" s="950" t="s">
        <v>1570</v>
      </c>
    </row>
    <row r="10546" spans="8:9" ht="12.5">
      <c r="H10546" s="958">
        <v>26298</v>
      </c>
      <c r="I10546" s="950" t="s">
        <v>1570</v>
      </c>
    </row>
    <row r="10547" spans="8:9" ht="12.5">
      <c r="H10547" s="958">
        <v>26301</v>
      </c>
      <c r="I10547" s="950" t="s">
        <v>1570</v>
      </c>
    </row>
    <row r="10548" spans="8:9" ht="12.5">
      <c r="H10548" s="958">
        <v>26302</v>
      </c>
      <c r="I10548" s="950" t="s">
        <v>1570</v>
      </c>
    </row>
    <row r="10549" spans="8:9" ht="12.5">
      <c r="H10549" s="958">
        <v>26306</v>
      </c>
      <c r="I10549" s="950" t="s">
        <v>1570</v>
      </c>
    </row>
    <row r="10550" spans="8:9" ht="12.5">
      <c r="H10550" s="958">
        <v>26320</v>
      </c>
      <c r="I10550" s="950" t="s">
        <v>1570</v>
      </c>
    </row>
    <row r="10551" spans="8:9" ht="12.5">
      <c r="H10551" s="958">
        <v>26321</v>
      </c>
      <c r="I10551" s="950" t="s">
        <v>1570</v>
      </c>
    </row>
    <row r="10552" spans="8:9" ht="12.5">
      <c r="H10552" s="958">
        <v>26323</v>
      </c>
      <c r="I10552" s="950" t="s">
        <v>1570</v>
      </c>
    </row>
    <row r="10553" spans="8:9" ht="12.5">
      <c r="H10553" s="958">
        <v>26325</v>
      </c>
      <c r="I10553" s="950" t="s">
        <v>1570</v>
      </c>
    </row>
    <row r="10554" spans="8:9" ht="12.5">
      <c r="H10554" s="958">
        <v>26327</v>
      </c>
      <c r="I10554" s="950" t="s">
        <v>1570</v>
      </c>
    </row>
    <row r="10555" spans="8:9" ht="12.5">
      <c r="H10555" s="958">
        <v>26330</v>
      </c>
      <c r="I10555" s="950" t="s">
        <v>1570</v>
      </c>
    </row>
    <row r="10556" spans="8:9" ht="12.5">
      <c r="H10556" s="958">
        <v>26335</v>
      </c>
      <c r="I10556" s="950" t="s">
        <v>1570</v>
      </c>
    </row>
    <row r="10557" spans="8:9" ht="12.5">
      <c r="H10557" s="958">
        <v>26337</v>
      </c>
      <c r="I10557" s="950" t="s">
        <v>1570</v>
      </c>
    </row>
    <row r="10558" spans="8:9" ht="12.5">
      <c r="H10558" s="958">
        <v>26338</v>
      </c>
      <c r="I10558" s="950" t="s">
        <v>1570</v>
      </c>
    </row>
    <row r="10559" spans="8:9" ht="12.5">
      <c r="H10559" s="958">
        <v>26339</v>
      </c>
      <c r="I10559" s="950" t="s">
        <v>1570</v>
      </c>
    </row>
    <row r="10560" spans="8:9" ht="12.5">
      <c r="H10560" s="958">
        <v>26342</v>
      </c>
      <c r="I10560" s="950" t="s">
        <v>1570</v>
      </c>
    </row>
    <row r="10561" spans="8:9" ht="12.5">
      <c r="H10561" s="958">
        <v>26343</v>
      </c>
      <c r="I10561" s="950" t="s">
        <v>1570</v>
      </c>
    </row>
    <row r="10562" spans="8:9" ht="12.5">
      <c r="H10562" s="958">
        <v>26346</v>
      </c>
      <c r="I10562" s="950" t="s">
        <v>1570</v>
      </c>
    </row>
    <row r="10563" spans="8:9" ht="12.5">
      <c r="H10563" s="958">
        <v>26347</v>
      </c>
      <c r="I10563" s="950" t="s">
        <v>1570</v>
      </c>
    </row>
    <row r="10564" spans="8:9" ht="12.5">
      <c r="H10564" s="958">
        <v>26348</v>
      </c>
      <c r="I10564" s="950" t="s">
        <v>1570</v>
      </c>
    </row>
    <row r="10565" spans="8:9" ht="12.5">
      <c r="H10565" s="958">
        <v>26349</v>
      </c>
      <c r="I10565" s="950" t="s">
        <v>1570</v>
      </c>
    </row>
    <row r="10566" spans="8:9" ht="12.5">
      <c r="H10566" s="958">
        <v>26351</v>
      </c>
      <c r="I10566" s="950" t="s">
        <v>1570</v>
      </c>
    </row>
    <row r="10567" spans="8:9" ht="12.5">
      <c r="H10567" s="958">
        <v>26354</v>
      </c>
      <c r="I10567" s="950" t="s">
        <v>1570</v>
      </c>
    </row>
    <row r="10568" spans="8:9" ht="12.5">
      <c r="H10568" s="958">
        <v>26361</v>
      </c>
      <c r="I10568" s="950" t="s">
        <v>1570</v>
      </c>
    </row>
    <row r="10569" spans="8:9" ht="12.5">
      <c r="H10569" s="958">
        <v>26362</v>
      </c>
      <c r="I10569" s="950" t="s">
        <v>1570</v>
      </c>
    </row>
    <row r="10570" spans="8:9" ht="12.5">
      <c r="H10570" s="958">
        <v>26366</v>
      </c>
      <c r="I10570" s="950" t="s">
        <v>1570</v>
      </c>
    </row>
    <row r="10571" spans="8:9" ht="12.5">
      <c r="H10571" s="958">
        <v>26369</v>
      </c>
      <c r="I10571" s="950" t="s">
        <v>1570</v>
      </c>
    </row>
    <row r="10572" spans="8:9" ht="12.5">
      <c r="H10572" s="958">
        <v>26372</v>
      </c>
      <c r="I10572" s="950" t="s">
        <v>1570</v>
      </c>
    </row>
    <row r="10573" spans="8:9" ht="12.5">
      <c r="H10573" s="958">
        <v>26374</v>
      </c>
      <c r="I10573" s="950" t="s">
        <v>1570</v>
      </c>
    </row>
    <row r="10574" spans="8:9" ht="12.5">
      <c r="H10574" s="958">
        <v>26376</v>
      </c>
      <c r="I10574" s="950" t="s">
        <v>1570</v>
      </c>
    </row>
    <row r="10575" spans="8:9" ht="12.5">
      <c r="H10575" s="958">
        <v>26377</v>
      </c>
      <c r="I10575" s="950" t="s">
        <v>1570</v>
      </c>
    </row>
    <row r="10576" spans="8:9" ht="12.5">
      <c r="H10576" s="958">
        <v>26378</v>
      </c>
      <c r="I10576" s="950" t="s">
        <v>1570</v>
      </c>
    </row>
    <row r="10577" spans="8:9" ht="12.5">
      <c r="H10577" s="958">
        <v>26384</v>
      </c>
      <c r="I10577" s="950" t="s">
        <v>1570</v>
      </c>
    </row>
    <row r="10578" spans="8:9" ht="12.5">
      <c r="H10578" s="958">
        <v>26385</v>
      </c>
      <c r="I10578" s="950" t="s">
        <v>1570</v>
      </c>
    </row>
    <row r="10579" spans="8:9" ht="12.5">
      <c r="H10579" s="958">
        <v>26386</v>
      </c>
      <c r="I10579" s="950" t="s">
        <v>1570</v>
      </c>
    </row>
    <row r="10580" spans="8:9" ht="12.5">
      <c r="H10580" s="958">
        <v>26404</v>
      </c>
      <c r="I10580" s="950" t="s">
        <v>1570</v>
      </c>
    </row>
    <row r="10581" spans="8:9" ht="12.5">
      <c r="H10581" s="958">
        <v>26405</v>
      </c>
      <c r="I10581" s="950" t="s">
        <v>1570</v>
      </c>
    </row>
    <row r="10582" spans="8:9" ht="12.5">
      <c r="H10582" s="958">
        <v>26408</v>
      </c>
      <c r="I10582" s="950" t="s">
        <v>1570</v>
      </c>
    </row>
    <row r="10583" spans="8:9" ht="12.5">
      <c r="H10583" s="958">
        <v>26410</v>
      </c>
      <c r="I10583" s="950" t="s">
        <v>1570</v>
      </c>
    </row>
    <row r="10584" spans="8:9" ht="12.5">
      <c r="H10584" s="958">
        <v>26411</v>
      </c>
      <c r="I10584" s="950" t="s">
        <v>1570</v>
      </c>
    </row>
    <row r="10585" spans="8:9" ht="12.5">
      <c r="H10585" s="958">
        <v>26412</v>
      </c>
      <c r="I10585" s="950" t="s">
        <v>1570</v>
      </c>
    </row>
    <row r="10586" spans="8:9" ht="12.5">
      <c r="H10586" s="958">
        <v>26415</v>
      </c>
      <c r="I10586" s="950" t="s">
        <v>1570</v>
      </c>
    </row>
    <row r="10587" spans="8:9" ht="12.5">
      <c r="H10587" s="958">
        <v>26416</v>
      </c>
      <c r="I10587" s="950" t="s">
        <v>1570</v>
      </c>
    </row>
    <row r="10588" spans="8:9" ht="12.5">
      <c r="H10588" s="958">
        <v>26419</v>
      </c>
      <c r="I10588" s="950" t="s">
        <v>1570</v>
      </c>
    </row>
    <row r="10589" spans="8:9" ht="12.5">
      <c r="H10589" s="958">
        <v>26421</v>
      </c>
      <c r="I10589" s="950" t="s">
        <v>1570</v>
      </c>
    </row>
    <row r="10590" spans="8:9" ht="12.5">
      <c r="H10590" s="958">
        <v>26422</v>
      </c>
      <c r="I10590" s="950" t="s">
        <v>1570</v>
      </c>
    </row>
    <row r="10591" spans="8:9" ht="12.5">
      <c r="H10591" s="958">
        <v>26424</v>
      </c>
      <c r="I10591" s="950" t="s">
        <v>1570</v>
      </c>
    </row>
    <row r="10592" spans="8:9" ht="12.5">
      <c r="H10592" s="958">
        <v>26425</v>
      </c>
      <c r="I10592" s="950" t="s">
        <v>1570</v>
      </c>
    </row>
    <row r="10593" spans="8:9" ht="12.5">
      <c r="H10593" s="958">
        <v>26426</v>
      </c>
      <c r="I10593" s="950" t="s">
        <v>1570</v>
      </c>
    </row>
    <row r="10594" spans="8:9" ht="12.5">
      <c r="H10594" s="958">
        <v>26430</v>
      </c>
      <c r="I10594" s="950" t="s">
        <v>1570</v>
      </c>
    </row>
    <row r="10595" spans="8:9" ht="12.5">
      <c r="H10595" s="958">
        <v>26431</v>
      </c>
      <c r="I10595" s="950" t="s">
        <v>1570</v>
      </c>
    </row>
    <row r="10596" spans="8:9" ht="12.5">
      <c r="H10596" s="958">
        <v>26434</v>
      </c>
      <c r="I10596" s="950" t="s">
        <v>1570</v>
      </c>
    </row>
    <row r="10597" spans="8:9" ht="12.5">
      <c r="H10597" s="958">
        <v>26435</v>
      </c>
      <c r="I10597" s="950" t="s">
        <v>1570</v>
      </c>
    </row>
    <row r="10598" spans="8:9" ht="12.5">
      <c r="H10598" s="958">
        <v>26436</v>
      </c>
      <c r="I10598" s="950" t="s">
        <v>1570</v>
      </c>
    </row>
    <row r="10599" spans="8:9" ht="12.5">
      <c r="H10599" s="958">
        <v>26437</v>
      </c>
      <c r="I10599" s="950" t="s">
        <v>1570</v>
      </c>
    </row>
    <row r="10600" spans="8:9" ht="12.5">
      <c r="H10600" s="958">
        <v>26438</v>
      </c>
      <c r="I10600" s="950" t="s">
        <v>1570</v>
      </c>
    </row>
    <row r="10601" spans="8:9" ht="12.5">
      <c r="H10601" s="958">
        <v>26440</v>
      </c>
      <c r="I10601" s="950" t="s">
        <v>1570</v>
      </c>
    </row>
    <row r="10602" spans="8:9" ht="12.5">
      <c r="H10602" s="958">
        <v>26443</v>
      </c>
      <c r="I10602" s="950" t="s">
        <v>1570</v>
      </c>
    </row>
    <row r="10603" spans="8:9" ht="12.5">
      <c r="H10603" s="958">
        <v>26444</v>
      </c>
      <c r="I10603" s="950" t="s">
        <v>1570</v>
      </c>
    </row>
    <row r="10604" spans="8:9" ht="12.5">
      <c r="H10604" s="958">
        <v>26447</v>
      </c>
      <c r="I10604" s="950" t="s">
        <v>1570</v>
      </c>
    </row>
    <row r="10605" spans="8:9" ht="12.5">
      <c r="H10605" s="958">
        <v>26448</v>
      </c>
      <c r="I10605" s="950" t="s">
        <v>1570</v>
      </c>
    </row>
    <row r="10606" spans="8:9" ht="12.5">
      <c r="H10606" s="958">
        <v>26451</v>
      </c>
      <c r="I10606" s="950" t="s">
        <v>1570</v>
      </c>
    </row>
    <row r="10607" spans="8:9" ht="12.5">
      <c r="H10607" s="958">
        <v>26452</v>
      </c>
      <c r="I10607" s="950" t="s">
        <v>1570</v>
      </c>
    </row>
    <row r="10608" spans="8:9" ht="12.5">
      <c r="H10608" s="958">
        <v>26456</v>
      </c>
      <c r="I10608" s="950" t="s">
        <v>1570</v>
      </c>
    </row>
    <row r="10609" spans="8:9" ht="12.5">
      <c r="H10609" s="958">
        <v>26463</v>
      </c>
      <c r="I10609" s="950" t="s">
        <v>1570</v>
      </c>
    </row>
    <row r="10610" spans="8:9" ht="12.5">
      <c r="H10610" s="958">
        <v>26501</v>
      </c>
      <c r="I10610" s="950" t="s">
        <v>1570</v>
      </c>
    </row>
    <row r="10611" spans="8:9" ht="12.5">
      <c r="H10611" s="958">
        <v>26502</v>
      </c>
      <c r="I10611" s="950" t="s">
        <v>1570</v>
      </c>
    </row>
    <row r="10612" spans="8:9" ht="12.5">
      <c r="H10612" s="958">
        <v>26504</v>
      </c>
      <c r="I10612" s="950" t="s">
        <v>1570</v>
      </c>
    </row>
    <row r="10613" spans="8:9" ht="12.5">
      <c r="H10613" s="958">
        <v>26505</v>
      </c>
      <c r="I10613" s="950" t="s">
        <v>1570</v>
      </c>
    </row>
    <row r="10614" spans="8:9" ht="12.5">
      <c r="H10614" s="958">
        <v>26506</v>
      </c>
      <c r="I10614" s="950" t="s">
        <v>1570</v>
      </c>
    </row>
    <row r="10615" spans="8:9" ht="12.5">
      <c r="H10615" s="958">
        <v>26507</v>
      </c>
      <c r="I10615" s="950" t="s">
        <v>1570</v>
      </c>
    </row>
    <row r="10616" spans="8:9" ht="12.5">
      <c r="H10616" s="958">
        <v>26508</v>
      </c>
      <c r="I10616" s="950" t="s">
        <v>1570</v>
      </c>
    </row>
    <row r="10617" spans="8:9" ht="12.5">
      <c r="H10617" s="958">
        <v>26519</v>
      </c>
      <c r="I10617" s="950" t="s">
        <v>1570</v>
      </c>
    </row>
    <row r="10618" spans="8:9" ht="12.5">
      <c r="H10618" s="958">
        <v>26520</v>
      </c>
      <c r="I10618" s="950" t="s">
        <v>1570</v>
      </c>
    </row>
    <row r="10619" spans="8:9" ht="12.5">
      <c r="H10619" s="958">
        <v>26521</v>
      </c>
      <c r="I10619" s="950" t="s">
        <v>1570</v>
      </c>
    </row>
    <row r="10620" spans="8:9" ht="12.5">
      <c r="H10620" s="958">
        <v>26524</v>
      </c>
      <c r="I10620" s="950" t="s">
        <v>1570</v>
      </c>
    </row>
    <row r="10621" spans="8:9" ht="12.5">
      <c r="H10621" s="958">
        <v>26525</v>
      </c>
      <c r="I10621" s="950" t="s">
        <v>1570</v>
      </c>
    </row>
    <row r="10622" spans="8:9" ht="12.5">
      <c r="H10622" s="958">
        <v>26527</v>
      </c>
      <c r="I10622" s="950" t="s">
        <v>1570</v>
      </c>
    </row>
    <row r="10623" spans="8:9" ht="12.5">
      <c r="H10623" s="958">
        <v>26531</v>
      </c>
      <c r="I10623" s="950" t="s">
        <v>1570</v>
      </c>
    </row>
    <row r="10624" spans="8:9" ht="12.5">
      <c r="H10624" s="958">
        <v>26534</v>
      </c>
      <c r="I10624" s="950" t="s">
        <v>1570</v>
      </c>
    </row>
    <row r="10625" spans="8:9" ht="12.5">
      <c r="H10625" s="958">
        <v>26537</v>
      </c>
      <c r="I10625" s="950" t="s">
        <v>1570</v>
      </c>
    </row>
    <row r="10626" spans="8:9" ht="12.5">
      <c r="H10626" s="958">
        <v>26541</v>
      </c>
      <c r="I10626" s="950" t="s">
        <v>1570</v>
      </c>
    </row>
    <row r="10627" spans="8:9" ht="12.5">
      <c r="H10627" s="958">
        <v>26542</v>
      </c>
      <c r="I10627" s="950" t="s">
        <v>1570</v>
      </c>
    </row>
    <row r="10628" spans="8:9" ht="12.5">
      <c r="H10628" s="958">
        <v>26543</v>
      </c>
      <c r="I10628" s="950" t="s">
        <v>1570</v>
      </c>
    </row>
    <row r="10629" spans="8:9" ht="12.5">
      <c r="H10629" s="958">
        <v>26544</v>
      </c>
      <c r="I10629" s="950" t="s">
        <v>1570</v>
      </c>
    </row>
    <row r="10630" spans="8:9" ht="12.5">
      <c r="H10630" s="958">
        <v>26546</v>
      </c>
      <c r="I10630" s="950" t="s">
        <v>1570</v>
      </c>
    </row>
    <row r="10631" spans="8:9" ht="12.5">
      <c r="H10631" s="958">
        <v>26547</v>
      </c>
      <c r="I10631" s="950" t="s">
        <v>1570</v>
      </c>
    </row>
    <row r="10632" spans="8:9" ht="12.5">
      <c r="H10632" s="958">
        <v>26554</v>
      </c>
      <c r="I10632" s="950" t="s">
        <v>1570</v>
      </c>
    </row>
    <row r="10633" spans="8:9" ht="12.5">
      <c r="H10633" s="958">
        <v>26555</v>
      </c>
      <c r="I10633" s="950" t="s">
        <v>1570</v>
      </c>
    </row>
    <row r="10634" spans="8:9" ht="12.5">
      <c r="H10634" s="958">
        <v>26559</v>
      </c>
      <c r="I10634" s="950" t="s">
        <v>1570</v>
      </c>
    </row>
    <row r="10635" spans="8:9" ht="12.5">
      <c r="H10635" s="958">
        <v>26560</v>
      </c>
      <c r="I10635" s="950" t="s">
        <v>1570</v>
      </c>
    </row>
    <row r="10636" spans="8:9" ht="12.5">
      <c r="H10636" s="958">
        <v>26561</v>
      </c>
      <c r="I10636" s="950" t="s">
        <v>1570</v>
      </c>
    </row>
    <row r="10637" spans="8:9" ht="12.5">
      <c r="H10637" s="958">
        <v>26562</v>
      </c>
      <c r="I10637" s="950" t="s">
        <v>1570</v>
      </c>
    </row>
    <row r="10638" spans="8:9" ht="12.5">
      <c r="H10638" s="958">
        <v>26563</v>
      </c>
      <c r="I10638" s="950" t="s">
        <v>1570</v>
      </c>
    </row>
    <row r="10639" spans="8:9" ht="12.5">
      <c r="H10639" s="958">
        <v>26566</v>
      </c>
      <c r="I10639" s="950" t="s">
        <v>1570</v>
      </c>
    </row>
    <row r="10640" spans="8:9" ht="12.5">
      <c r="H10640" s="958">
        <v>26568</v>
      </c>
      <c r="I10640" s="950" t="s">
        <v>1570</v>
      </c>
    </row>
    <row r="10641" spans="8:9" ht="12.5">
      <c r="H10641" s="958">
        <v>26570</v>
      </c>
      <c r="I10641" s="950" t="s">
        <v>1570</v>
      </c>
    </row>
    <row r="10642" spans="8:9" ht="12.5">
      <c r="H10642" s="958">
        <v>26571</v>
      </c>
      <c r="I10642" s="950" t="s">
        <v>1570</v>
      </c>
    </row>
    <row r="10643" spans="8:9" ht="12.5">
      <c r="H10643" s="958">
        <v>26572</v>
      </c>
      <c r="I10643" s="950" t="s">
        <v>1570</v>
      </c>
    </row>
    <row r="10644" spans="8:9" ht="12.5">
      <c r="H10644" s="958">
        <v>26574</v>
      </c>
      <c r="I10644" s="950" t="s">
        <v>1570</v>
      </c>
    </row>
    <row r="10645" spans="8:9" ht="12.5">
      <c r="H10645" s="958">
        <v>26575</v>
      </c>
      <c r="I10645" s="950" t="s">
        <v>1570</v>
      </c>
    </row>
    <row r="10646" spans="8:9" ht="12.5">
      <c r="H10646" s="958">
        <v>26576</v>
      </c>
      <c r="I10646" s="950" t="s">
        <v>1570</v>
      </c>
    </row>
    <row r="10647" spans="8:9" ht="12.5">
      <c r="H10647" s="958">
        <v>26578</v>
      </c>
      <c r="I10647" s="950" t="s">
        <v>1570</v>
      </c>
    </row>
    <row r="10648" spans="8:9" ht="12.5">
      <c r="H10648" s="958">
        <v>26581</v>
      </c>
      <c r="I10648" s="950" t="s">
        <v>1570</v>
      </c>
    </row>
    <row r="10649" spans="8:9" ht="12.5">
      <c r="H10649" s="958">
        <v>26582</v>
      </c>
      <c r="I10649" s="950" t="s">
        <v>1570</v>
      </c>
    </row>
    <row r="10650" spans="8:9" ht="12.5">
      <c r="H10650" s="958">
        <v>26585</v>
      </c>
      <c r="I10650" s="950" t="s">
        <v>1570</v>
      </c>
    </row>
    <row r="10651" spans="8:9" ht="12.5">
      <c r="H10651" s="958">
        <v>26586</v>
      </c>
      <c r="I10651" s="950" t="s">
        <v>1570</v>
      </c>
    </row>
    <row r="10652" spans="8:9" ht="12.5">
      <c r="H10652" s="958">
        <v>26587</v>
      </c>
      <c r="I10652" s="950" t="s">
        <v>1570</v>
      </c>
    </row>
    <row r="10653" spans="8:9" ht="12.5">
      <c r="H10653" s="958">
        <v>26588</v>
      </c>
      <c r="I10653" s="950" t="s">
        <v>1570</v>
      </c>
    </row>
    <row r="10654" spans="8:9" ht="12.5">
      <c r="H10654" s="958">
        <v>26590</v>
      </c>
      <c r="I10654" s="950" t="s">
        <v>1570</v>
      </c>
    </row>
    <row r="10655" spans="8:9" ht="12.5">
      <c r="H10655" s="958">
        <v>26591</v>
      </c>
      <c r="I10655" s="950" t="s">
        <v>1570</v>
      </c>
    </row>
    <row r="10656" spans="8:9" ht="12.5">
      <c r="H10656" s="958">
        <v>26601</v>
      </c>
      <c r="I10656" s="950" t="s">
        <v>1570</v>
      </c>
    </row>
    <row r="10657" spans="8:9" ht="12.5">
      <c r="H10657" s="958">
        <v>26610</v>
      </c>
      <c r="I10657" s="950" t="s">
        <v>1570</v>
      </c>
    </row>
    <row r="10658" spans="8:9" ht="12.5">
      <c r="H10658" s="958">
        <v>26611</v>
      </c>
      <c r="I10658" s="950" t="s">
        <v>1570</v>
      </c>
    </row>
    <row r="10659" spans="8:9" ht="12.5">
      <c r="H10659" s="958">
        <v>26615</v>
      </c>
      <c r="I10659" s="950" t="s">
        <v>1570</v>
      </c>
    </row>
    <row r="10660" spans="8:9" ht="12.5">
      <c r="H10660" s="958">
        <v>26617</v>
      </c>
      <c r="I10660" s="950" t="s">
        <v>1570</v>
      </c>
    </row>
    <row r="10661" spans="8:9" ht="12.5">
      <c r="H10661" s="958">
        <v>26619</v>
      </c>
      <c r="I10661" s="950" t="s">
        <v>1570</v>
      </c>
    </row>
    <row r="10662" spans="8:9" ht="12.5">
      <c r="H10662" s="958">
        <v>26621</v>
      </c>
      <c r="I10662" s="950" t="s">
        <v>1570</v>
      </c>
    </row>
    <row r="10663" spans="8:9" ht="12.5">
      <c r="H10663" s="958">
        <v>26623</v>
      </c>
      <c r="I10663" s="950" t="s">
        <v>1570</v>
      </c>
    </row>
    <row r="10664" spans="8:9" ht="12.5">
      <c r="H10664" s="958">
        <v>26624</v>
      </c>
      <c r="I10664" s="950" t="s">
        <v>1570</v>
      </c>
    </row>
    <row r="10665" spans="8:9" ht="12.5">
      <c r="H10665" s="958">
        <v>26627</v>
      </c>
      <c r="I10665" s="950" t="s">
        <v>1570</v>
      </c>
    </row>
    <row r="10666" spans="8:9" ht="12.5">
      <c r="H10666" s="958">
        <v>26629</v>
      </c>
      <c r="I10666" s="950" t="s">
        <v>1570</v>
      </c>
    </row>
    <row r="10667" spans="8:9" ht="12.5">
      <c r="H10667" s="958">
        <v>26631</v>
      </c>
      <c r="I10667" s="950" t="s">
        <v>1570</v>
      </c>
    </row>
    <row r="10668" spans="8:9" ht="12.5">
      <c r="H10668" s="958">
        <v>26636</v>
      </c>
      <c r="I10668" s="950" t="s">
        <v>1570</v>
      </c>
    </row>
    <row r="10669" spans="8:9" ht="12.5">
      <c r="H10669" s="958">
        <v>26638</v>
      </c>
      <c r="I10669" s="950" t="s">
        <v>1570</v>
      </c>
    </row>
    <row r="10670" spans="8:9" ht="12.5">
      <c r="H10670" s="958">
        <v>26651</v>
      </c>
      <c r="I10670" s="950" t="s">
        <v>1570</v>
      </c>
    </row>
    <row r="10671" spans="8:9" ht="12.5">
      <c r="H10671" s="958">
        <v>26656</v>
      </c>
      <c r="I10671" s="950" t="s">
        <v>1570</v>
      </c>
    </row>
    <row r="10672" spans="8:9" ht="12.5">
      <c r="H10672" s="958">
        <v>26660</v>
      </c>
      <c r="I10672" s="950" t="s">
        <v>1570</v>
      </c>
    </row>
    <row r="10673" spans="8:9" ht="12.5">
      <c r="H10673" s="958">
        <v>26662</v>
      </c>
      <c r="I10673" s="950" t="s">
        <v>1570</v>
      </c>
    </row>
    <row r="10674" spans="8:9" ht="12.5">
      <c r="H10674" s="958">
        <v>26667</v>
      </c>
      <c r="I10674" s="950" t="s">
        <v>1570</v>
      </c>
    </row>
    <row r="10675" spans="8:9" ht="12.5">
      <c r="H10675" s="958">
        <v>26671</v>
      </c>
      <c r="I10675" s="950" t="s">
        <v>1570</v>
      </c>
    </row>
    <row r="10676" spans="8:9" ht="12.5">
      <c r="H10676" s="958">
        <v>26675</v>
      </c>
      <c r="I10676" s="950" t="s">
        <v>1570</v>
      </c>
    </row>
    <row r="10677" spans="8:9" ht="12.5">
      <c r="H10677" s="958">
        <v>26676</v>
      </c>
      <c r="I10677" s="950" t="s">
        <v>1570</v>
      </c>
    </row>
    <row r="10678" spans="8:9" ht="12.5">
      <c r="H10678" s="958">
        <v>26678</v>
      </c>
      <c r="I10678" s="950" t="s">
        <v>1570</v>
      </c>
    </row>
    <row r="10679" spans="8:9" ht="12.5">
      <c r="H10679" s="958">
        <v>26679</v>
      </c>
      <c r="I10679" s="950" t="s">
        <v>1570</v>
      </c>
    </row>
    <row r="10680" spans="8:9" ht="12.5">
      <c r="H10680" s="958">
        <v>26680</v>
      </c>
      <c r="I10680" s="950" t="s">
        <v>1570</v>
      </c>
    </row>
    <row r="10681" spans="8:9" ht="12.5">
      <c r="H10681" s="958">
        <v>26681</v>
      </c>
      <c r="I10681" s="950" t="s">
        <v>1570</v>
      </c>
    </row>
    <row r="10682" spans="8:9" ht="12.5">
      <c r="H10682" s="958">
        <v>26684</v>
      </c>
      <c r="I10682" s="950" t="s">
        <v>1570</v>
      </c>
    </row>
    <row r="10683" spans="8:9" ht="12.5">
      <c r="H10683" s="958">
        <v>26690</v>
      </c>
      <c r="I10683" s="950" t="s">
        <v>1570</v>
      </c>
    </row>
    <row r="10684" spans="8:9" ht="12.5">
      <c r="H10684" s="958">
        <v>26691</v>
      </c>
      <c r="I10684" s="950" t="s">
        <v>1570</v>
      </c>
    </row>
    <row r="10685" spans="8:9" ht="12.5">
      <c r="H10685" s="958">
        <v>26704</v>
      </c>
      <c r="I10685" s="950" t="s">
        <v>1570</v>
      </c>
    </row>
    <row r="10686" spans="8:9" ht="12.5">
      <c r="H10686" s="958">
        <v>26705</v>
      </c>
      <c r="I10686" s="950" t="s">
        <v>1570</v>
      </c>
    </row>
    <row r="10687" spans="8:9" ht="12.5">
      <c r="H10687" s="958">
        <v>26707</v>
      </c>
      <c r="I10687" s="950" t="s">
        <v>1570</v>
      </c>
    </row>
    <row r="10688" spans="8:9" ht="12.5">
      <c r="H10688" s="958">
        <v>26710</v>
      </c>
      <c r="I10688" s="950" t="s">
        <v>1570</v>
      </c>
    </row>
    <row r="10689" spans="8:9" ht="12.5">
      <c r="H10689" s="958">
        <v>26711</v>
      </c>
      <c r="I10689" s="950" t="s">
        <v>1570</v>
      </c>
    </row>
    <row r="10690" spans="8:9" ht="12.5">
      <c r="H10690" s="958">
        <v>26714</v>
      </c>
      <c r="I10690" s="950" t="s">
        <v>1570</v>
      </c>
    </row>
    <row r="10691" spans="8:9" ht="12.5">
      <c r="H10691" s="958">
        <v>26716</v>
      </c>
      <c r="I10691" s="950" t="s">
        <v>1570</v>
      </c>
    </row>
    <row r="10692" spans="8:9" ht="12.5">
      <c r="H10692" s="958">
        <v>26717</v>
      </c>
      <c r="I10692" s="950" t="s">
        <v>1570</v>
      </c>
    </row>
    <row r="10693" spans="8:9" ht="12.5">
      <c r="H10693" s="958">
        <v>26719</v>
      </c>
      <c r="I10693" s="950" t="s">
        <v>1570</v>
      </c>
    </row>
    <row r="10694" spans="8:9" ht="12.5">
      <c r="H10694" s="958">
        <v>26720</v>
      </c>
      <c r="I10694" s="950" t="s">
        <v>1570</v>
      </c>
    </row>
    <row r="10695" spans="8:9" ht="12.5">
      <c r="H10695" s="958">
        <v>26722</v>
      </c>
      <c r="I10695" s="950" t="s">
        <v>1570</v>
      </c>
    </row>
    <row r="10696" spans="8:9" ht="12.5">
      <c r="H10696" s="958">
        <v>26726</v>
      </c>
      <c r="I10696" s="950" t="s">
        <v>1570</v>
      </c>
    </row>
    <row r="10697" spans="8:9" ht="12.5">
      <c r="H10697" s="958">
        <v>26731</v>
      </c>
      <c r="I10697" s="950" t="s">
        <v>1570</v>
      </c>
    </row>
    <row r="10698" spans="8:9" ht="12.5">
      <c r="H10698" s="958">
        <v>26739</v>
      </c>
      <c r="I10698" s="950" t="s">
        <v>1570</v>
      </c>
    </row>
    <row r="10699" spans="8:9" ht="12.5">
      <c r="H10699" s="958">
        <v>26743</v>
      </c>
      <c r="I10699" s="950" t="s">
        <v>1570</v>
      </c>
    </row>
    <row r="10700" spans="8:9" ht="12.5">
      <c r="H10700" s="958">
        <v>26750</v>
      </c>
      <c r="I10700" s="950" t="s">
        <v>1570</v>
      </c>
    </row>
    <row r="10701" spans="8:9" ht="12.5">
      <c r="H10701" s="958">
        <v>26753</v>
      </c>
      <c r="I10701" s="950" t="s">
        <v>1570</v>
      </c>
    </row>
    <row r="10702" spans="8:9" ht="12.5">
      <c r="H10702" s="958">
        <v>26755</v>
      </c>
      <c r="I10702" s="950" t="s">
        <v>1570</v>
      </c>
    </row>
    <row r="10703" spans="8:9" ht="12.5">
      <c r="H10703" s="958">
        <v>26757</v>
      </c>
      <c r="I10703" s="950" t="s">
        <v>1570</v>
      </c>
    </row>
    <row r="10704" spans="8:9" ht="12.5">
      <c r="H10704" s="958">
        <v>26761</v>
      </c>
      <c r="I10704" s="950" t="s">
        <v>1570</v>
      </c>
    </row>
    <row r="10705" spans="8:9" ht="12.5">
      <c r="H10705" s="958">
        <v>26763</v>
      </c>
      <c r="I10705" s="950" t="s">
        <v>1570</v>
      </c>
    </row>
    <row r="10706" spans="8:9" ht="12.5">
      <c r="H10706" s="958">
        <v>26764</v>
      </c>
      <c r="I10706" s="950" t="s">
        <v>1570</v>
      </c>
    </row>
    <row r="10707" spans="8:9" ht="12.5">
      <c r="H10707" s="958">
        <v>26767</v>
      </c>
      <c r="I10707" s="950" t="s">
        <v>1570</v>
      </c>
    </row>
    <row r="10708" spans="8:9" ht="12.5">
      <c r="H10708" s="958">
        <v>26801</v>
      </c>
      <c r="I10708" s="950" t="s">
        <v>1570</v>
      </c>
    </row>
    <row r="10709" spans="8:9" ht="12.5">
      <c r="H10709" s="958">
        <v>26802</v>
      </c>
      <c r="I10709" s="950" t="s">
        <v>1570</v>
      </c>
    </row>
    <row r="10710" spans="8:9" ht="12.5">
      <c r="H10710" s="958">
        <v>26804</v>
      </c>
      <c r="I10710" s="950" t="s">
        <v>1570</v>
      </c>
    </row>
    <row r="10711" spans="8:9" ht="12.5">
      <c r="H10711" s="958">
        <v>26807</v>
      </c>
      <c r="I10711" s="950" t="s">
        <v>1570</v>
      </c>
    </row>
    <row r="10712" spans="8:9" ht="12.5">
      <c r="H10712" s="958">
        <v>26808</v>
      </c>
      <c r="I10712" s="950" t="s">
        <v>1570</v>
      </c>
    </row>
    <row r="10713" spans="8:9" ht="12.5">
      <c r="H10713" s="958">
        <v>26810</v>
      </c>
      <c r="I10713" s="950" t="s">
        <v>1570</v>
      </c>
    </row>
    <row r="10714" spans="8:9" ht="12.5">
      <c r="H10714" s="958">
        <v>26812</v>
      </c>
      <c r="I10714" s="950" t="s">
        <v>1570</v>
      </c>
    </row>
    <row r="10715" spans="8:9" ht="12.5">
      <c r="H10715" s="958">
        <v>26814</v>
      </c>
      <c r="I10715" s="950" t="s">
        <v>1570</v>
      </c>
    </row>
    <row r="10716" spans="8:9" ht="12.5">
      <c r="H10716" s="958">
        <v>26815</v>
      </c>
      <c r="I10716" s="950" t="s">
        <v>1570</v>
      </c>
    </row>
    <row r="10717" spans="8:9" ht="12.5">
      <c r="H10717" s="958">
        <v>26817</v>
      </c>
      <c r="I10717" s="950" t="s">
        <v>1570</v>
      </c>
    </row>
    <row r="10718" spans="8:9" ht="12.5">
      <c r="H10718" s="958">
        <v>26818</v>
      </c>
      <c r="I10718" s="950" t="s">
        <v>1570</v>
      </c>
    </row>
    <row r="10719" spans="8:9" ht="12.5">
      <c r="H10719" s="958">
        <v>26823</v>
      </c>
      <c r="I10719" s="950" t="s">
        <v>1570</v>
      </c>
    </row>
    <row r="10720" spans="8:9" ht="12.5">
      <c r="H10720" s="958">
        <v>26833</v>
      </c>
      <c r="I10720" s="950" t="s">
        <v>1570</v>
      </c>
    </row>
    <row r="10721" spans="8:9" ht="12.5">
      <c r="H10721" s="958">
        <v>26836</v>
      </c>
      <c r="I10721" s="950" t="s">
        <v>1570</v>
      </c>
    </row>
    <row r="10722" spans="8:9" ht="12.5">
      <c r="H10722" s="958">
        <v>26838</v>
      </c>
      <c r="I10722" s="950" t="s">
        <v>1570</v>
      </c>
    </row>
    <row r="10723" spans="8:9" ht="12.5">
      <c r="H10723" s="958">
        <v>26845</v>
      </c>
      <c r="I10723" s="950" t="s">
        <v>1570</v>
      </c>
    </row>
    <row r="10724" spans="8:9" ht="12.5">
      <c r="H10724" s="958">
        <v>26847</v>
      </c>
      <c r="I10724" s="950" t="s">
        <v>1570</v>
      </c>
    </row>
    <row r="10725" spans="8:9" ht="12.5">
      <c r="H10725" s="958">
        <v>26851</v>
      </c>
      <c r="I10725" s="950" t="s">
        <v>1570</v>
      </c>
    </row>
    <row r="10726" spans="8:9" ht="12.5">
      <c r="H10726" s="958">
        <v>26852</v>
      </c>
      <c r="I10726" s="950" t="s">
        <v>1570</v>
      </c>
    </row>
    <row r="10727" spans="8:9" ht="12.5">
      <c r="H10727" s="958">
        <v>26855</v>
      </c>
      <c r="I10727" s="950" t="s">
        <v>1570</v>
      </c>
    </row>
    <row r="10728" spans="8:9" ht="12.5">
      <c r="H10728" s="958">
        <v>26865</v>
      </c>
      <c r="I10728" s="950" t="s">
        <v>1570</v>
      </c>
    </row>
    <row r="10729" spans="8:9" ht="12.5">
      <c r="H10729" s="958">
        <v>26866</v>
      </c>
      <c r="I10729" s="950" t="s">
        <v>1570</v>
      </c>
    </row>
    <row r="10730" spans="8:9" ht="12.5">
      <c r="H10730" s="958">
        <v>26884</v>
      </c>
      <c r="I10730" s="950" t="s">
        <v>1570</v>
      </c>
    </row>
    <row r="10731" spans="8:9" ht="12.5">
      <c r="H10731" s="958">
        <v>26886</v>
      </c>
      <c r="I10731" s="950" t="s">
        <v>1570</v>
      </c>
    </row>
    <row r="10732" spans="8:9" ht="12.5">
      <c r="H10732" s="958">
        <v>27006</v>
      </c>
      <c r="I10732" s="950" t="s">
        <v>1560</v>
      </c>
    </row>
    <row r="10733" spans="8:9" ht="12.5">
      <c r="H10733" s="958">
        <v>27007</v>
      </c>
      <c r="I10733" s="950" t="s">
        <v>1560</v>
      </c>
    </row>
    <row r="10734" spans="8:9" ht="12.5">
      <c r="H10734" s="958">
        <v>27009</v>
      </c>
      <c r="I10734" s="950" t="s">
        <v>1560</v>
      </c>
    </row>
    <row r="10735" spans="8:9" ht="12.5">
      <c r="H10735" s="958">
        <v>27010</v>
      </c>
      <c r="I10735" s="950" t="s">
        <v>1560</v>
      </c>
    </row>
    <row r="10736" spans="8:9" ht="12.5">
      <c r="H10736" s="958">
        <v>27011</v>
      </c>
      <c r="I10736" s="950" t="s">
        <v>1560</v>
      </c>
    </row>
    <row r="10737" spans="8:9" ht="12.5">
      <c r="H10737" s="958">
        <v>27012</v>
      </c>
      <c r="I10737" s="950" t="s">
        <v>1560</v>
      </c>
    </row>
    <row r="10738" spans="8:9" ht="12.5">
      <c r="H10738" s="958">
        <v>27013</v>
      </c>
      <c r="I10738" s="950" t="s">
        <v>1560</v>
      </c>
    </row>
    <row r="10739" spans="8:9" ht="12.5">
      <c r="H10739" s="958">
        <v>27014</v>
      </c>
      <c r="I10739" s="950" t="s">
        <v>1560</v>
      </c>
    </row>
    <row r="10740" spans="8:9" ht="12.5">
      <c r="H10740" s="958">
        <v>27016</v>
      </c>
      <c r="I10740" s="950" t="s">
        <v>1560</v>
      </c>
    </row>
    <row r="10741" spans="8:9" ht="12.5">
      <c r="H10741" s="958">
        <v>27017</v>
      </c>
      <c r="I10741" s="950" t="s">
        <v>1560</v>
      </c>
    </row>
    <row r="10742" spans="8:9" ht="12.5">
      <c r="H10742" s="958">
        <v>27018</v>
      </c>
      <c r="I10742" s="950" t="s">
        <v>1560</v>
      </c>
    </row>
    <row r="10743" spans="8:9" ht="12.5">
      <c r="H10743" s="958">
        <v>27019</v>
      </c>
      <c r="I10743" s="950" t="s">
        <v>1560</v>
      </c>
    </row>
    <row r="10744" spans="8:9" ht="12.5">
      <c r="H10744" s="958">
        <v>27020</v>
      </c>
      <c r="I10744" s="950" t="s">
        <v>1560</v>
      </c>
    </row>
    <row r="10745" spans="8:9" ht="12.5">
      <c r="H10745" s="958">
        <v>27021</v>
      </c>
      <c r="I10745" s="950" t="s">
        <v>1560</v>
      </c>
    </row>
    <row r="10746" spans="8:9" ht="12.5">
      <c r="H10746" s="958">
        <v>27022</v>
      </c>
      <c r="I10746" s="950" t="s">
        <v>1560</v>
      </c>
    </row>
    <row r="10747" spans="8:9" ht="12.5">
      <c r="H10747" s="958">
        <v>27023</v>
      </c>
      <c r="I10747" s="950" t="s">
        <v>1560</v>
      </c>
    </row>
    <row r="10748" spans="8:9" ht="12.5">
      <c r="H10748" s="958">
        <v>27024</v>
      </c>
      <c r="I10748" s="950" t="s">
        <v>1560</v>
      </c>
    </row>
    <row r="10749" spans="8:9" ht="12.5">
      <c r="H10749" s="958">
        <v>27025</v>
      </c>
      <c r="I10749" s="950" t="s">
        <v>1560</v>
      </c>
    </row>
    <row r="10750" spans="8:9" ht="12.5">
      <c r="H10750" s="958">
        <v>27027</v>
      </c>
      <c r="I10750" s="950" t="s">
        <v>1560</v>
      </c>
    </row>
    <row r="10751" spans="8:9" ht="12.5">
      <c r="H10751" s="958">
        <v>27028</v>
      </c>
      <c r="I10751" s="950" t="s">
        <v>1560</v>
      </c>
    </row>
    <row r="10752" spans="8:9" ht="12.5">
      <c r="H10752" s="958">
        <v>27030</v>
      </c>
      <c r="I10752" s="950" t="s">
        <v>1560</v>
      </c>
    </row>
    <row r="10753" spans="8:9" ht="12.5">
      <c r="H10753" s="958">
        <v>27031</v>
      </c>
      <c r="I10753" s="950" t="s">
        <v>1560</v>
      </c>
    </row>
    <row r="10754" spans="8:9" ht="12.5">
      <c r="H10754" s="958">
        <v>27040</v>
      </c>
      <c r="I10754" s="950" t="s">
        <v>1560</v>
      </c>
    </row>
    <row r="10755" spans="8:9" ht="12.5">
      <c r="H10755" s="958">
        <v>27041</v>
      </c>
      <c r="I10755" s="950" t="s">
        <v>1560</v>
      </c>
    </row>
    <row r="10756" spans="8:9" ht="12.5">
      <c r="H10756" s="958">
        <v>27042</v>
      </c>
      <c r="I10756" s="950" t="s">
        <v>1560</v>
      </c>
    </row>
    <row r="10757" spans="8:9" ht="12.5">
      <c r="H10757" s="958">
        <v>27043</v>
      </c>
      <c r="I10757" s="950" t="s">
        <v>1560</v>
      </c>
    </row>
    <row r="10758" spans="8:9" ht="12.5">
      <c r="H10758" s="958">
        <v>27045</v>
      </c>
      <c r="I10758" s="950" t="s">
        <v>1560</v>
      </c>
    </row>
    <row r="10759" spans="8:9" ht="12.5">
      <c r="H10759" s="958">
        <v>27046</v>
      </c>
      <c r="I10759" s="950" t="s">
        <v>1560</v>
      </c>
    </row>
    <row r="10760" spans="8:9" ht="12.5">
      <c r="H10760" s="958">
        <v>27047</v>
      </c>
      <c r="I10760" s="950" t="s">
        <v>1560</v>
      </c>
    </row>
    <row r="10761" spans="8:9" ht="12.5">
      <c r="H10761" s="958">
        <v>27048</v>
      </c>
      <c r="I10761" s="950" t="s">
        <v>1560</v>
      </c>
    </row>
    <row r="10762" spans="8:9" ht="12.5">
      <c r="H10762" s="958">
        <v>27049</v>
      </c>
      <c r="I10762" s="950" t="s">
        <v>1560</v>
      </c>
    </row>
    <row r="10763" spans="8:9" ht="12.5">
      <c r="H10763" s="958">
        <v>27050</v>
      </c>
      <c r="I10763" s="950" t="s">
        <v>1560</v>
      </c>
    </row>
    <row r="10764" spans="8:9" ht="12.5">
      <c r="H10764" s="958">
        <v>27051</v>
      </c>
      <c r="I10764" s="950" t="s">
        <v>1560</v>
      </c>
    </row>
    <row r="10765" spans="8:9" ht="12.5">
      <c r="H10765" s="958">
        <v>27052</v>
      </c>
      <c r="I10765" s="950" t="s">
        <v>1560</v>
      </c>
    </row>
    <row r="10766" spans="8:9" ht="12.5">
      <c r="H10766" s="958">
        <v>27053</v>
      </c>
      <c r="I10766" s="950" t="s">
        <v>1560</v>
      </c>
    </row>
    <row r="10767" spans="8:9" ht="12.5">
      <c r="H10767" s="958">
        <v>27054</v>
      </c>
      <c r="I10767" s="950" t="s">
        <v>1560</v>
      </c>
    </row>
    <row r="10768" spans="8:9" ht="12.5">
      <c r="H10768" s="958">
        <v>27055</v>
      </c>
      <c r="I10768" s="950" t="s">
        <v>1560</v>
      </c>
    </row>
    <row r="10769" spans="8:9" ht="12.5">
      <c r="H10769" s="958">
        <v>27094</v>
      </c>
      <c r="I10769" s="950" t="s">
        <v>1560</v>
      </c>
    </row>
    <row r="10770" spans="8:9" ht="12.5">
      <c r="H10770" s="958">
        <v>27098</v>
      </c>
      <c r="I10770" s="950" t="s">
        <v>1560</v>
      </c>
    </row>
    <row r="10771" spans="8:9" ht="12.5">
      <c r="H10771" s="958">
        <v>27099</v>
      </c>
      <c r="I10771" s="950" t="s">
        <v>1560</v>
      </c>
    </row>
    <row r="10772" spans="8:9" ht="12.5">
      <c r="H10772" s="958">
        <v>27101</v>
      </c>
      <c r="I10772" s="950" t="s">
        <v>1560</v>
      </c>
    </row>
    <row r="10773" spans="8:9" ht="12.5">
      <c r="H10773" s="958">
        <v>27102</v>
      </c>
      <c r="I10773" s="950" t="s">
        <v>1560</v>
      </c>
    </row>
    <row r="10774" spans="8:9" ht="12.5">
      <c r="H10774" s="958">
        <v>27103</v>
      </c>
      <c r="I10774" s="950" t="s">
        <v>1560</v>
      </c>
    </row>
    <row r="10775" spans="8:9" ht="12.5">
      <c r="H10775" s="958">
        <v>27104</v>
      </c>
      <c r="I10775" s="950" t="s">
        <v>1560</v>
      </c>
    </row>
    <row r="10776" spans="8:9" ht="12.5">
      <c r="H10776" s="958">
        <v>27105</v>
      </c>
      <c r="I10776" s="950" t="s">
        <v>1560</v>
      </c>
    </row>
    <row r="10777" spans="8:9" ht="12.5">
      <c r="H10777" s="958">
        <v>27106</v>
      </c>
      <c r="I10777" s="950" t="s">
        <v>1560</v>
      </c>
    </row>
    <row r="10778" spans="8:9" ht="12.5">
      <c r="H10778" s="958">
        <v>27107</v>
      </c>
      <c r="I10778" s="950" t="s">
        <v>1560</v>
      </c>
    </row>
    <row r="10779" spans="8:9" ht="12.5">
      <c r="H10779" s="958">
        <v>27108</v>
      </c>
      <c r="I10779" s="950" t="s">
        <v>1560</v>
      </c>
    </row>
    <row r="10780" spans="8:9" ht="12.5">
      <c r="H10780" s="958">
        <v>27109</v>
      </c>
      <c r="I10780" s="950" t="s">
        <v>1560</v>
      </c>
    </row>
    <row r="10781" spans="8:9" ht="12.5">
      <c r="H10781" s="958">
        <v>27110</v>
      </c>
      <c r="I10781" s="950" t="s">
        <v>1560</v>
      </c>
    </row>
    <row r="10782" spans="8:9" ht="12.5">
      <c r="H10782" s="958">
        <v>27111</v>
      </c>
      <c r="I10782" s="950" t="s">
        <v>1560</v>
      </c>
    </row>
    <row r="10783" spans="8:9" ht="12.5">
      <c r="H10783" s="958">
        <v>27113</v>
      </c>
      <c r="I10783" s="950" t="s">
        <v>1560</v>
      </c>
    </row>
    <row r="10784" spans="8:9" ht="12.5">
      <c r="H10784" s="958">
        <v>27114</v>
      </c>
      <c r="I10784" s="950" t="s">
        <v>1560</v>
      </c>
    </row>
    <row r="10785" spans="8:9" ht="12.5">
      <c r="H10785" s="958">
        <v>27115</v>
      </c>
      <c r="I10785" s="950" t="s">
        <v>1560</v>
      </c>
    </row>
    <row r="10786" spans="8:9" ht="12.5">
      <c r="H10786" s="958">
        <v>27116</v>
      </c>
      <c r="I10786" s="950" t="s">
        <v>1560</v>
      </c>
    </row>
    <row r="10787" spans="8:9" ht="12.5">
      <c r="H10787" s="958">
        <v>27117</v>
      </c>
      <c r="I10787" s="950" t="s">
        <v>1560</v>
      </c>
    </row>
    <row r="10788" spans="8:9" ht="12.5">
      <c r="H10788" s="958">
        <v>27120</v>
      </c>
      <c r="I10788" s="950" t="s">
        <v>1560</v>
      </c>
    </row>
    <row r="10789" spans="8:9" ht="12.5">
      <c r="H10789" s="958">
        <v>27127</v>
      </c>
      <c r="I10789" s="950" t="s">
        <v>1560</v>
      </c>
    </row>
    <row r="10790" spans="8:9" ht="12.5">
      <c r="H10790" s="958">
        <v>27130</v>
      </c>
      <c r="I10790" s="950" t="s">
        <v>1560</v>
      </c>
    </row>
    <row r="10791" spans="8:9" ht="12.5">
      <c r="H10791" s="958">
        <v>27150</v>
      </c>
      <c r="I10791" s="950" t="s">
        <v>1560</v>
      </c>
    </row>
    <row r="10792" spans="8:9" ht="12.5">
      <c r="H10792" s="958">
        <v>27152</v>
      </c>
      <c r="I10792" s="950" t="s">
        <v>1560</v>
      </c>
    </row>
    <row r="10793" spans="8:9" ht="12.5">
      <c r="H10793" s="958">
        <v>27155</v>
      </c>
      <c r="I10793" s="950" t="s">
        <v>1560</v>
      </c>
    </row>
    <row r="10794" spans="8:9" ht="12.5">
      <c r="H10794" s="958">
        <v>27157</v>
      </c>
      <c r="I10794" s="950" t="s">
        <v>1560</v>
      </c>
    </row>
    <row r="10795" spans="8:9" ht="12.5">
      <c r="H10795" s="958">
        <v>27198</v>
      </c>
      <c r="I10795" s="950" t="s">
        <v>1560</v>
      </c>
    </row>
    <row r="10796" spans="8:9" ht="12.5">
      <c r="H10796" s="958">
        <v>27199</v>
      </c>
      <c r="I10796" s="950" t="s">
        <v>1560</v>
      </c>
    </row>
    <row r="10797" spans="8:9" ht="12.5">
      <c r="H10797" s="958">
        <v>27201</v>
      </c>
      <c r="I10797" s="950" t="s">
        <v>1560</v>
      </c>
    </row>
    <row r="10798" spans="8:9" ht="12.5">
      <c r="H10798" s="958">
        <v>27202</v>
      </c>
      <c r="I10798" s="950" t="s">
        <v>1560</v>
      </c>
    </row>
    <row r="10799" spans="8:9" ht="12.5">
      <c r="H10799" s="958">
        <v>27203</v>
      </c>
      <c r="I10799" s="950" t="s">
        <v>1560</v>
      </c>
    </row>
    <row r="10800" spans="8:9" ht="12.5">
      <c r="H10800" s="958">
        <v>27204</v>
      </c>
      <c r="I10800" s="950" t="s">
        <v>1560</v>
      </c>
    </row>
    <row r="10801" spans="8:9" ht="12.5">
      <c r="H10801" s="958">
        <v>27205</v>
      </c>
      <c r="I10801" s="950" t="s">
        <v>1560</v>
      </c>
    </row>
    <row r="10802" spans="8:9" ht="12.5">
      <c r="H10802" s="958">
        <v>27207</v>
      </c>
      <c r="I10802" s="950" t="s">
        <v>1560</v>
      </c>
    </row>
    <row r="10803" spans="8:9" ht="12.5">
      <c r="H10803" s="958">
        <v>27208</v>
      </c>
      <c r="I10803" s="950" t="s">
        <v>1560</v>
      </c>
    </row>
    <row r="10804" spans="8:9" ht="12.5">
      <c r="H10804" s="958">
        <v>27209</v>
      </c>
      <c r="I10804" s="950" t="s">
        <v>1560</v>
      </c>
    </row>
    <row r="10805" spans="8:9" ht="12.5">
      <c r="H10805" s="958">
        <v>27212</v>
      </c>
      <c r="I10805" s="950" t="s">
        <v>1560</v>
      </c>
    </row>
    <row r="10806" spans="8:9" ht="12.5">
      <c r="H10806" s="958">
        <v>27213</v>
      </c>
      <c r="I10806" s="950" t="s">
        <v>1560</v>
      </c>
    </row>
    <row r="10807" spans="8:9" ht="12.5">
      <c r="H10807" s="958">
        <v>27214</v>
      </c>
      <c r="I10807" s="950" t="s">
        <v>1560</v>
      </c>
    </row>
    <row r="10808" spans="8:9" ht="12.5">
      <c r="H10808" s="958">
        <v>27215</v>
      </c>
      <c r="I10808" s="950" t="s">
        <v>1560</v>
      </c>
    </row>
    <row r="10809" spans="8:9" ht="12.5">
      <c r="H10809" s="958">
        <v>27216</v>
      </c>
      <c r="I10809" s="950" t="s">
        <v>1560</v>
      </c>
    </row>
    <row r="10810" spans="8:9" ht="12.5">
      <c r="H10810" s="958">
        <v>27217</v>
      </c>
      <c r="I10810" s="950" t="s">
        <v>1560</v>
      </c>
    </row>
    <row r="10811" spans="8:9" ht="12.5">
      <c r="H10811" s="958">
        <v>27228</v>
      </c>
      <c r="I10811" s="950" t="s">
        <v>1560</v>
      </c>
    </row>
    <row r="10812" spans="8:9" ht="12.5">
      <c r="H10812" s="958">
        <v>27229</v>
      </c>
      <c r="I10812" s="950" t="s">
        <v>1560</v>
      </c>
    </row>
    <row r="10813" spans="8:9" ht="12.5">
      <c r="H10813" s="958">
        <v>27230</v>
      </c>
      <c r="I10813" s="950" t="s">
        <v>1560</v>
      </c>
    </row>
    <row r="10814" spans="8:9" ht="12.5">
      <c r="H10814" s="958">
        <v>27231</v>
      </c>
      <c r="I10814" s="950" t="s">
        <v>1560</v>
      </c>
    </row>
    <row r="10815" spans="8:9" ht="12.5">
      <c r="H10815" s="958">
        <v>27233</v>
      </c>
      <c r="I10815" s="950" t="s">
        <v>1560</v>
      </c>
    </row>
    <row r="10816" spans="8:9" ht="12.5">
      <c r="H10816" s="958">
        <v>27235</v>
      </c>
      <c r="I10816" s="950" t="s">
        <v>1560</v>
      </c>
    </row>
    <row r="10817" spans="8:9" ht="12.5">
      <c r="H10817" s="958">
        <v>27237</v>
      </c>
      <c r="I10817" s="950" t="s">
        <v>1560</v>
      </c>
    </row>
    <row r="10818" spans="8:9" ht="12.5">
      <c r="H10818" s="958">
        <v>27239</v>
      </c>
      <c r="I10818" s="950" t="s">
        <v>1560</v>
      </c>
    </row>
    <row r="10819" spans="8:9" ht="12.5">
      <c r="H10819" s="958">
        <v>27242</v>
      </c>
      <c r="I10819" s="950" t="s">
        <v>1560</v>
      </c>
    </row>
    <row r="10820" spans="8:9" ht="12.5">
      <c r="H10820" s="958">
        <v>27243</v>
      </c>
      <c r="I10820" s="950" t="s">
        <v>1560</v>
      </c>
    </row>
    <row r="10821" spans="8:9" ht="12.5">
      <c r="H10821" s="958">
        <v>27244</v>
      </c>
      <c r="I10821" s="950" t="s">
        <v>1560</v>
      </c>
    </row>
    <row r="10822" spans="8:9" ht="12.5">
      <c r="H10822" s="958">
        <v>27247</v>
      </c>
      <c r="I10822" s="950" t="s">
        <v>1560</v>
      </c>
    </row>
    <row r="10823" spans="8:9" ht="12.5">
      <c r="H10823" s="958">
        <v>27248</v>
      </c>
      <c r="I10823" s="950" t="s">
        <v>1560</v>
      </c>
    </row>
    <row r="10824" spans="8:9" ht="12.5">
      <c r="H10824" s="958">
        <v>27249</v>
      </c>
      <c r="I10824" s="950" t="s">
        <v>1560</v>
      </c>
    </row>
    <row r="10825" spans="8:9" ht="12.5">
      <c r="H10825" s="958">
        <v>27252</v>
      </c>
      <c r="I10825" s="950" t="s">
        <v>1560</v>
      </c>
    </row>
    <row r="10826" spans="8:9" ht="12.5">
      <c r="H10826" s="958">
        <v>27253</v>
      </c>
      <c r="I10826" s="950" t="s">
        <v>1560</v>
      </c>
    </row>
    <row r="10827" spans="8:9" ht="12.5">
      <c r="H10827" s="958">
        <v>27256</v>
      </c>
      <c r="I10827" s="950" t="s">
        <v>1560</v>
      </c>
    </row>
    <row r="10828" spans="8:9" ht="12.5">
      <c r="H10828" s="958">
        <v>27258</v>
      </c>
      <c r="I10828" s="950" t="s">
        <v>1560</v>
      </c>
    </row>
    <row r="10829" spans="8:9" ht="12.5">
      <c r="H10829" s="958">
        <v>27259</v>
      </c>
      <c r="I10829" s="950" t="s">
        <v>1560</v>
      </c>
    </row>
    <row r="10830" spans="8:9" ht="12.5">
      <c r="H10830" s="958">
        <v>27260</v>
      </c>
      <c r="I10830" s="950" t="s">
        <v>1560</v>
      </c>
    </row>
    <row r="10831" spans="8:9" ht="12.5">
      <c r="H10831" s="958">
        <v>27261</v>
      </c>
      <c r="I10831" s="950" t="s">
        <v>1560</v>
      </c>
    </row>
    <row r="10832" spans="8:9" ht="12.5">
      <c r="H10832" s="958">
        <v>27262</v>
      </c>
      <c r="I10832" s="950" t="s">
        <v>1560</v>
      </c>
    </row>
    <row r="10833" spans="8:9" ht="12.5">
      <c r="H10833" s="958">
        <v>27263</v>
      </c>
      <c r="I10833" s="950" t="s">
        <v>1560</v>
      </c>
    </row>
    <row r="10834" spans="8:9" ht="12.5">
      <c r="H10834" s="958">
        <v>27264</v>
      </c>
      <c r="I10834" s="950" t="s">
        <v>1560</v>
      </c>
    </row>
    <row r="10835" spans="8:9" ht="12.5">
      <c r="H10835" s="958">
        <v>27265</v>
      </c>
      <c r="I10835" s="950" t="s">
        <v>1560</v>
      </c>
    </row>
    <row r="10836" spans="8:9" ht="12.5">
      <c r="H10836" s="958">
        <v>27278</v>
      </c>
      <c r="I10836" s="950" t="s">
        <v>1560</v>
      </c>
    </row>
    <row r="10837" spans="8:9" ht="12.5">
      <c r="H10837" s="958">
        <v>27281</v>
      </c>
      <c r="I10837" s="950" t="s">
        <v>1560</v>
      </c>
    </row>
    <row r="10838" spans="8:9" ht="12.5">
      <c r="H10838" s="958">
        <v>27282</v>
      </c>
      <c r="I10838" s="950" t="s">
        <v>1560</v>
      </c>
    </row>
    <row r="10839" spans="8:9" ht="12.5">
      <c r="H10839" s="958">
        <v>27283</v>
      </c>
      <c r="I10839" s="950" t="s">
        <v>1560</v>
      </c>
    </row>
    <row r="10840" spans="8:9" ht="12.5">
      <c r="H10840" s="958">
        <v>27284</v>
      </c>
      <c r="I10840" s="950" t="s">
        <v>1560</v>
      </c>
    </row>
    <row r="10841" spans="8:9" ht="12.5">
      <c r="H10841" s="958">
        <v>27285</v>
      </c>
      <c r="I10841" s="950" t="s">
        <v>1560</v>
      </c>
    </row>
    <row r="10842" spans="8:9" ht="12.5">
      <c r="H10842" s="958">
        <v>27288</v>
      </c>
      <c r="I10842" s="950" t="s">
        <v>1560</v>
      </c>
    </row>
    <row r="10843" spans="8:9" ht="12.5">
      <c r="H10843" s="958">
        <v>27289</v>
      </c>
      <c r="I10843" s="950" t="s">
        <v>1560</v>
      </c>
    </row>
    <row r="10844" spans="8:9" ht="12.5">
      <c r="H10844" s="958">
        <v>27291</v>
      </c>
      <c r="I10844" s="950" t="s">
        <v>1560</v>
      </c>
    </row>
    <row r="10845" spans="8:9" ht="12.5">
      <c r="H10845" s="958">
        <v>27292</v>
      </c>
      <c r="I10845" s="950" t="s">
        <v>1560</v>
      </c>
    </row>
    <row r="10846" spans="8:9" ht="12.5">
      <c r="H10846" s="958">
        <v>27293</v>
      </c>
      <c r="I10846" s="950" t="s">
        <v>1560</v>
      </c>
    </row>
    <row r="10847" spans="8:9" ht="12.5">
      <c r="H10847" s="958">
        <v>27294</v>
      </c>
      <c r="I10847" s="950" t="s">
        <v>1560</v>
      </c>
    </row>
    <row r="10848" spans="8:9" ht="12.5">
      <c r="H10848" s="958">
        <v>27295</v>
      </c>
      <c r="I10848" s="950" t="s">
        <v>1560</v>
      </c>
    </row>
    <row r="10849" spans="8:9" ht="12.5">
      <c r="H10849" s="958">
        <v>27298</v>
      </c>
      <c r="I10849" s="950" t="s">
        <v>1560</v>
      </c>
    </row>
    <row r="10850" spans="8:9" ht="12.5">
      <c r="H10850" s="958">
        <v>27299</v>
      </c>
      <c r="I10850" s="950" t="s">
        <v>1560</v>
      </c>
    </row>
    <row r="10851" spans="8:9" ht="12.5">
      <c r="H10851" s="958">
        <v>27301</v>
      </c>
      <c r="I10851" s="950" t="s">
        <v>1560</v>
      </c>
    </row>
    <row r="10852" spans="8:9" ht="12.5">
      <c r="H10852" s="958">
        <v>27302</v>
      </c>
      <c r="I10852" s="950" t="s">
        <v>1560</v>
      </c>
    </row>
    <row r="10853" spans="8:9" ht="12.5">
      <c r="H10853" s="958">
        <v>27305</v>
      </c>
      <c r="I10853" s="950" t="s">
        <v>1560</v>
      </c>
    </row>
    <row r="10854" spans="8:9" ht="12.5">
      <c r="H10854" s="958">
        <v>27306</v>
      </c>
      <c r="I10854" s="950" t="s">
        <v>1560</v>
      </c>
    </row>
    <row r="10855" spans="8:9" ht="12.5">
      <c r="H10855" s="958">
        <v>27310</v>
      </c>
      <c r="I10855" s="950" t="s">
        <v>1560</v>
      </c>
    </row>
    <row r="10856" spans="8:9" ht="12.5">
      <c r="H10856" s="958">
        <v>27311</v>
      </c>
      <c r="I10856" s="950" t="s">
        <v>1560</v>
      </c>
    </row>
    <row r="10857" spans="8:9" ht="12.5">
      <c r="H10857" s="958">
        <v>27312</v>
      </c>
      <c r="I10857" s="950" t="s">
        <v>1560</v>
      </c>
    </row>
    <row r="10858" spans="8:9" ht="12.5">
      <c r="H10858" s="958">
        <v>27313</v>
      </c>
      <c r="I10858" s="950" t="s">
        <v>1560</v>
      </c>
    </row>
    <row r="10859" spans="8:9" ht="12.5">
      <c r="H10859" s="958">
        <v>27314</v>
      </c>
      <c r="I10859" s="950" t="s">
        <v>1560</v>
      </c>
    </row>
    <row r="10860" spans="8:9" ht="12.5">
      <c r="H10860" s="958">
        <v>27315</v>
      </c>
      <c r="I10860" s="950" t="s">
        <v>1560</v>
      </c>
    </row>
    <row r="10861" spans="8:9" ht="12.5">
      <c r="H10861" s="958">
        <v>27316</v>
      </c>
      <c r="I10861" s="950" t="s">
        <v>1560</v>
      </c>
    </row>
    <row r="10862" spans="8:9" ht="12.5">
      <c r="H10862" s="958">
        <v>27317</v>
      </c>
      <c r="I10862" s="950" t="s">
        <v>1560</v>
      </c>
    </row>
    <row r="10863" spans="8:9" ht="12.5">
      <c r="H10863" s="958">
        <v>27320</v>
      </c>
      <c r="I10863" s="950" t="s">
        <v>1560</v>
      </c>
    </row>
    <row r="10864" spans="8:9" ht="12.5">
      <c r="H10864" s="958">
        <v>27323</v>
      </c>
      <c r="I10864" s="950" t="s">
        <v>1560</v>
      </c>
    </row>
    <row r="10865" spans="8:9" ht="12.5">
      <c r="H10865" s="958">
        <v>27325</v>
      </c>
      <c r="I10865" s="950" t="s">
        <v>1560</v>
      </c>
    </row>
    <row r="10866" spans="8:9" ht="12.5">
      <c r="H10866" s="958">
        <v>27326</v>
      </c>
      <c r="I10866" s="950" t="s">
        <v>1560</v>
      </c>
    </row>
    <row r="10867" spans="8:9" ht="12.5">
      <c r="H10867" s="958">
        <v>27330</v>
      </c>
      <c r="I10867" s="950" t="s">
        <v>1560</v>
      </c>
    </row>
    <row r="10868" spans="8:9" ht="12.5">
      <c r="H10868" s="958">
        <v>27331</v>
      </c>
      <c r="I10868" s="950" t="s">
        <v>1560</v>
      </c>
    </row>
    <row r="10869" spans="8:9" ht="12.5">
      <c r="H10869" s="958">
        <v>27332</v>
      </c>
      <c r="I10869" s="950" t="s">
        <v>1560</v>
      </c>
    </row>
    <row r="10870" spans="8:9" ht="12.5">
      <c r="H10870" s="958">
        <v>27340</v>
      </c>
      <c r="I10870" s="950" t="s">
        <v>1560</v>
      </c>
    </row>
    <row r="10871" spans="8:9" ht="12.5">
      <c r="H10871" s="958">
        <v>27341</v>
      </c>
      <c r="I10871" s="950" t="s">
        <v>1560</v>
      </c>
    </row>
    <row r="10872" spans="8:9" ht="12.5">
      <c r="H10872" s="958">
        <v>27342</v>
      </c>
      <c r="I10872" s="950" t="s">
        <v>1560</v>
      </c>
    </row>
    <row r="10873" spans="8:9" ht="12.5">
      <c r="H10873" s="958">
        <v>27343</v>
      </c>
      <c r="I10873" s="950" t="s">
        <v>1560</v>
      </c>
    </row>
    <row r="10874" spans="8:9" ht="12.5">
      <c r="H10874" s="958">
        <v>27344</v>
      </c>
      <c r="I10874" s="950" t="s">
        <v>1560</v>
      </c>
    </row>
    <row r="10875" spans="8:9" ht="12.5">
      <c r="H10875" s="958">
        <v>27349</v>
      </c>
      <c r="I10875" s="950" t="s">
        <v>1560</v>
      </c>
    </row>
    <row r="10876" spans="8:9" ht="12.5">
      <c r="H10876" s="958">
        <v>27350</v>
      </c>
      <c r="I10876" s="950" t="s">
        <v>1560</v>
      </c>
    </row>
    <row r="10877" spans="8:9" ht="12.5">
      <c r="H10877" s="958">
        <v>27351</v>
      </c>
      <c r="I10877" s="950" t="s">
        <v>1560</v>
      </c>
    </row>
    <row r="10878" spans="8:9" ht="12.5">
      <c r="H10878" s="958">
        <v>27355</v>
      </c>
      <c r="I10878" s="950" t="s">
        <v>1560</v>
      </c>
    </row>
    <row r="10879" spans="8:9" ht="12.5">
      <c r="H10879" s="958">
        <v>27356</v>
      </c>
      <c r="I10879" s="950" t="s">
        <v>1560</v>
      </c>
    </row>
    <row r="10880" spans="8:9" ht="12.5">
      <c r="H10880" s="958">
        <v>27357</v>
      </c>
      <c r="I10880" s="950" t="s">
        <v>1560</v>
      </c>
    </row>
    <row r="10881" spans="8:9" ht="12.5">
      <c r="H10881" s="958">
        <v>27358</v>
      </c>
      <c r="I10881" s="950" t="s">
        <v>1560</v>
      </c>
    </row>
    <row r="10882" spans="8:9" ht="12.5">
      <c r="H10882" s="958">
        <v>27359</v>
      </c>
      <c r="I10882" s="950" t="s">
        <v>1560</v>
      </c>
    </row>
    <row r="10883" spans="8:9" ht="12.5">
      <c r="H10883" s="958">
        <v>27360</v>
      </c>
      <c r="I10883" s="950" t="s">
        <v>1560</v>
      </c>
    </row>
    <row r="10884" spans="8:9" ht="12.5">
      <c r="H10884" s="958">
        <v>27361</v>
      </c>
      <c r="I10884" s="950" t="s">
        <v>1560</v>
      </c>
    </row>
    <row r="10885" spans="8:9" ht="12.5">
      <c r="H10885" s="958">
        <v>27370</v>
      </c>
      <c r="I10885" s="950" t="s">
        <v>1560</v>
      </c>
    </row>
    <row r="10886" spans="8:9" ht="12.5">
      <c r="H10886" s="958">
        <v>27371</v>
      </c>
      <c r="I10886" s="950" t="s">
        <v>1560</v>
      </c>
    </row>
    <row r="10887" spans="8:9" ht="12.5">
      <c r="H10887" s="958">
        <v>27373</v>
      </c>
      <c r="I10887" s="950" t="s">
        <v>1560</v>
      </c>
    </row>
    <row r="10888" spans="8:9" ht="12.5">
      <c r="H10888" s="958">
        <v>27374</v>
      </c>
      <c r="I10888" s="950" t="s">
        <v>1560</v>
      </c>
    </row>
    <row r="10889" spans="8:9" ht="12.5">
      <c r="H10889" s="958">
        <v>27375</v>
      </c>
      <c r="I10889" s="950" t="s">
        <v>1560</v>
      </c>
    </row>
    <row r="10890" spans="8:9" ht="12.5">
      <c r="H10890" s="958">
        <v>27376</v>
      </c>
      <c r="I10890" s="950" t="s">
        <v>1560</v>
      </c>
    </row>
    <row r="10891" spans="8:9" ht="12.5">
      <c r="H10891" s="958">
        <v>27377</v>
      </c>
      <c r="I10891" s="950" t="s">
        <v>1560</v>
      </c>
    </row>
    <row r="10892" spans="8:9" ht="12.5">
      <c r="H10892" s="958">
        <v>27379</v>
      </c>
      <c r="I10892" s="950" t="s">
        <v>1560</v>
      </c>
    </row>
    <row r="10893" spans="8:9" ht="12.5">
      <c r="H10893" s="958">
        <v>27401</v>
      </c>
      <c r="I10893" s="950" t="s">
        <v>1560</v>
      </c>
    </row>
    <row r="10894" spans="8:9" ht="12.5">
      <c r="H10894" s="958">
        <v>27402</v>
      </c>
      <c r="I10894" s="950" t="s">
        <v>1560</v>
      </c>
    </row>
    <row r="10895" spans="8:9" ht="12.5">
      <c r="H10895" s="958">
        <v>27403</v>
      </c>
      <c r="I10895" s="950" t="s">
        <v>1560</v>
      </c>
    </row>
    <row r="10896" spans="8:9" ht="12.5">
      <c r="H10896" s="958">
        <v>27404</v>
      </c>
      <c r="I10896" s="950" t="s">
        <v>1560</v>
      </c>
    </row>
    <row r="10897" spans="8:9" ht="12.5">
      <c r="H10897" s="958">
        <v>27405</v>
      </c>
      <c r="I10897" s="950" t="s">
        <v>1560</v>
      </c>
    </row>
    <row r="10898" spans="8:9" ht="12.5">
      <c r="H10898" s="958">
        <v>27406</v>
      </c>
      <c r="I10898" s="950" t="s">
        <v>1560</v>
      </c>
    </row>
    <row r="10899" spans="8:9" ht="12.5">
      <c r="H10899" s="958">
        <v>27407</v>
      </c>
      <c r="I10899" s="950" t="s">
        <v>1560</v>
      </c>
    </row>
    <row r="10900" spans="8:9" ht="12.5">
      <c r="H10900" s="958">
        <v>27408</v>
      </c>
      <c r="I10900" s="950" t="s">
        <v>1560</v>
      </c>
    </row>
    <row r="10901" spans="8:9" ht="12.5">
      <c r="H10901" s="958">
        <v>27409</v>
      </c>
      <c r="I10901" s="950" t="s">
        <v>1560</v>
      </c>
    </row>
    <row r="10902" spans="8:9" ht="12.5">
      <c r="H10902" s="958">
        <v>27410</v>
      </c>
      <c r="I10902" s="950" t="s">
        <v>1560</v>
      </c>
    </row>
    <row r="10903" spans="8:9" ht="12.5">
      <c r="H10903" s="958">
        <v>27411</v>
      </c>
      <c r="I10903" s="950" t="s">
        <v>1560</v>
      </c>
    </row>
    <row r="10904" spans="8:9" ht="12.5">
      <c r="H10904" s="958">
        <v>27412</v>
      </c>
      <c r="I10904" s="950" t="s">
        <v>1560</v>
      </c>
    </row>
    <row r="10905" spans="8:9" ht="12.5">
      <c r="H10905" s="958">
        <v>27413</v>
      </c>
      <c r="I10905" s="950" t="s">
        <v>1560</v>
      </c>
    </row>
    <row r="10906" spans="8:9" ht="12.5">
      <c r="H10906" s="958">
        <v>27415</v>
      </c>
      <c r="I10906" s="950" t="s">
        <v>1560</v>
      </c>
    </row>
    <row r="10907" spans="8:9" ht="12.5">
      <c r="H10907" s="958">
        <v>27416</v>
      </c>
      <c r="I10907" s="950" t="s">
        <v>1560</v>
      </c>
    </row>
    <row r="10908" spans="8:9" ht="12.5">
      <c r="H10908" s="958">
        <v>27417</v>
      </c>
      <c r="I10908" s="950" t="s">
        <v>1560</v>
      </c>
    </row>
    <row r="10909" spans="8:9" ht="12.5">
      <c r="H10909" s="958">
        <v>27419</v>
      </c>
      <c r="I10909" s="950" t="s">
        <v>1560</v>
      </c>
    </row>
    <row r="10910" spans="8:9" ht="12.5">
      <c r="H10910" s="958">
        <v>27420</v>
      </c>
      <c r="I10910" s="950" t="s">
        <v>1560</v>
      </c>
    </row>
    <row r="10911" spans="8:9" ht="12.5">
      <c r="H10911" s="958">
        <v>27425</v>
      </c>
      <c r="I10911" s="950" t="s">
        <v>1560</v>
      </c>
    </row>
    <row r="10912" spans="8:9" ht="12.5">
      <c r="H10912" s="958">
        <v>27427</v>
      </c>
      <c r="I10912" s="950" t="s">
        <v>1560</v>
      </c>
    </row>
    <row r="10913" spans="8:9" ht="12.5">
      <c r="H10913" s="958">
        <v>27429</v>
      </c>
      <c r="I10913" s="950" t="s">
        <v>1560</v>
      </c>
    </row>
    <row r="10914" spans="8:9" ht="12.5">
      <c r="H10914" s="958">
        <v>27435</v>
      </c>
      <c r="I10914" s="950" t="s">
        <v>1560</v>
      </c>
    </row>
    <row r="10915" spans="8:9" ht="12.5">
      <c r="H10915" s="958">
        <v>27438</v>
      </c>
      <c r="I10915" s="950" t="s">
        <v>1560</v>
      </c>
    </row>
    <row r="10916" spans="8:9" ht="12.5">
      <c r="H10916" s="958">
        <v>27455</v>
      </c>
      <c r="I10916" s="950" t="s">
        <v>1560</v>
      </c>
    </row>
    <row r="10917" spans="8:9" ht="12.5">
      <c r="H10917" s="958">
        <v>27495</v>
      </c>
      <c r="I10917" s="950" t="s">
        <v>1560</v>
      </c>
    </row>
    <row r="10918" spans="8:9" ht="12.5">
      <c r="H10918" s="958">
        <v>27497</v>
      </c>
      <c r="I10918" s="950" t="s">
        <v>1560</v>
      </c>
    </row>
    <row r="10919" spans="8:9" ht="12.5">
      <c r="H10919" s="958">
        <v>27498</v>
      </c>
      <c r="I10919" s="950" t="s">
        <v>1560</v>
      </c>
    </row>
    <row r="10920" spans="8:9" ht="12.5">
      <c r="H10920" s="958">
        <v>27499</v>
      </c>
      <c r="I10920" s="950" t="s">
        <v>1560</v>
      </c>
    </row>
    <row r="10921" spans="8:9" ht="12.5">
      <c r="H10921" s="958">
        <v>27501</v>
      </c>
      <c r="I10921" s="950" t="s">
        <v>1560</v>
      </c>
    </row>
    <row r="10922" spans="8:9" ht="12.5">
      <c r="H10922" s="958">
        <v>27502</v>
      </c>
      <c r="I10922" s="950" t="s">
        <v>1560</v>
      </c>
    </row>
    <row r="10923" spans="8:9" ht="12.5">
      <c r="H10923" s="958">
        <v>27503</v>
      </c>
      <c r="I10923" s="950" t="s">
        <v>1560</v>
      </c>
    </row>
    <row r="10924" spans="8:9" ht="12.5">
      <c r="H10924" s="958">
        <v>27504</v>
      </c>
      <c r="I10924" s="950" t="s">
        <v>1560</v>
      </c>
    </row>
    <row r="10925" spans="8:9" ht="12.5">
      <c r="H10925" s="958">
        <v>27505</v>
      </c>
      <c r="I10925" s="950" t="s">
        <v>1560</v>
      </c>
    </row>
    <row r="10926" spans="8:9" ht="12.5">
      <c r="H10926" s="958">
        <v>27506</v>
      </c>
      <c r="I10926" s="950" t="s">
        <v>1560</v>
      </c>
    </row>
    <row r="10927" spans="8:9" ht="12.5">
      <c r="H10927" s="958">
        <v>27507</v>
      </c>
      <c r="I10927" s="950" t="s">
        <v>1560</v>
      </c>
    </row>
    <row r="10928" spans="8:9" ht="12.5">
      <c r="H10928" s="958">
        <v>27508</v>
      </c>
      <c r="I10928" s="950" t="s">
        <v>1560</v>
      </c>
    </row>
    <row r="10929" spans="8:9" ht="12.5">
      <c r="H10929" s="958">
        <v>27509</v>
      </c>
      <c r="I10929" s="950" t="s">
        <v>1560</v>
      </c>
    </row>
    <row r="10930" spans="8:9" ht="12.5">
      <c r="H10930" s="958">
        <v>27510</v>
      </c>
      <c r="I10930" s="950" t="s">
        <v>1560</v>
      </c>
    </row>
    <row r="10931" spans="8:9" ht="12.5">
      <c r="H10931" s="958">
        <v>27511</v>
      </c>
      <c r="I10931" s="950" t="s">
        <v>1560</v>
      </c>
    </row>
    <row r="10932" spans="8:9" ht="12.5">
      <c r="H10932" s="958">
        <v>27512</v>
      </c>
      <c r="I10932" s="950" t="s">
        <v>1560</v>
      </c>
    </row>
    <row r="10933" spans="8:9" ht="12.5">
      <c r="H10933" s="958">
        <v>27513</v>
      </c>
      <c r="I10933" s="950" t="s">
        <v>1560</v>
      </c>
    </row>
    <row r="10934" spans="8:9" ht="12.5">
      <c r="H10934" s="958">
        <v>27514</v>
      </c>
      <c r="I10934" s="950" t="s">
        <v>1560</v>
      </c>
    </row>
    <row r="10935" spans="8:9" ht="12.5">
      <c r="H10935" s="958">
        <v>27515</v>
      </c>
      <c r="I10935" s="950" t="s">
        <v>1560</v>
      </c>
    </row>
    <row r="10936" spans="8:9" ht="12.5">
      <c r="H10936" s="958">
        <v>27516</v>
      </c>
      <c r="I10936" s="950" t="s">
        <v>1560</v>
      </c>
    </row>
    <row r="10937" spans="8:9" ht="12.5">
      <c r="H10937" s="958">
        <v>27517</v>
      </c>
      <c r="I10937" s="950" t="s">
        <v>1560</v>
      </c>
    </row>
    <row r="10938" spans="8:9" ht="12.5">
      <c r="H10938" s="958">
        <v>27518</v>
      </c>
      <c r="I10938" s="950" t="s">
        <v>1560</v>
      </c>
    </row>
    <row r="10939" spans="8:9" ht="12.5">
      <c r="H10939" s="958">
        <v>27519</v>
      </c>
      <c r="I10939" s="950" t="s">
        <v>1560</v>
      </c>
    </row>
    <row r="10940" spans="8:9" ht="12.5">
      <c r="H10940" s="958">
        <v>27520</v>
      </c>
      <c r="I10940" s="950" t="s">
        <v>1560</v>
      </c>
    </row>
    <row r="10941" spans="8:9" ht="12.5">
      <c r="H10941" s="958">
        <v>27521</v>
      </c>
      <c r="I10941" s="950" t="s">
        <v>1560</v>
      </c>
    </row>
    <row r="10942" spans="8:9" ht="12.5">
      <c r="H10942" s="958">
        <v>27522</v>
      </c>
      <c r="I10942" s="950" t="s">
        <v>1560</v>
      </c>
    </row>
    <row r="10943" spans="8:9" ht="12.5">
      <c r="H10943" s="958">
        <v>27523</v>
      </c>
      <c r="I10943" s="950" t="s">
        <v>1560</v>
      </c>
    </row>
    <row r="10944" spans="8:9" ht="12.5">
      <c r="H10944" s="958">
        <v>27524</v>
      </c>
      <c r="I10944" s="950" t="s">
        <v>1560</v>
      </c>
    </row>
    <row r="10945" spans="8:9" ht="12.5">
      <c r="H10945" s="958">
        <v>27525</v>
      </c>
      <c r="I10945" s="950" t="s">
        <v>1560</v>
      </c>
    </row>
    <row r="10946" spans="8:9" ht="12.5">
      <c r="H10946" s="958">
        <v>27526</v>
      </c>
      <c r="I10946" s="950" t="s">
        <v>1560</v>
      </c>
    </row>
    <row r="10947" spans="8:9" ht="12.5">
      <c r="H10947" s="958">
        <v>27527</v>
      </c>
      <c r="I10947" s="950" t="s">
        <v>1560</v>
      </c>
    </row>
    <row r="10948" spans="8:9" ht="12.5">
      <c r="H10948" s="958">
        <v>27528</v>
      </c>
      <c r="I10948" s="950" t="s">
        <v>1560</v>
      </c>
    </row>
    <row r="10949" spans="8:9" ht="12.5">
      <c r="H10949" s="958">
        <v>27529</v>
      </c>
      <c r="I10949" s="950" t="s">
        <v>1560</v>
      </c>
    </row>
    <row r="10950" spans="8:9" ht="12.5">
      <c r="H10950" s="958">
        <v>27530</v>
      </c>
      <c r="I10950" s="950" t="s">
        <v>1560</v>
      </c>
    </row>
    <row r="10951" spans="8:9" ht="12.5">
      <c r="H10951" s="958">
        <v>27531</v>
      </c>
      <c r="I10951" s="950" t="s">
        <v>1560</v>
      </c>
    </row>
    <row r="10952" spans="8:9" ht="12.5">
      <c r="H10952" s="958">
        <v>27532</v>
      </c>
      <c r="I10952" s="950" t="s">
        <v>1560</v>
      </c>
    </row>
    <row r="10953" spans="8:9" ht="12.5">
      <c r="H10953" s="958">
        <v>27533</v>
      </c>
      <c r="I10953" s="950" t="s">
        <v>1560</v>
      </c>
    </row>
    <row r="10954" spans="8:9" ht="12.5">
      <c r="H10954" s="958">
        <v>27534</v>
      </c>
      <c r="I10954" s="950" t="s">
        <v>1560</v>
      </c>
    </row>
    <row r="10955" spans="8:9" ht="12.5">
      <c r="H10955" s="958">
        <v>27536</v>
      </c>
      <c r="I10955" s="950" t="s">
        <v>1560</v>
      </c>
    </row>
    <row r="10956" spans="8:9" ht="12.5">
      <c r="H10956" s="958">
        <v>27537</v>
      </c>
      <c r="I10956" s="950" t="s">
        <v>1560</v>
      </c>
    </row>
    <row r="10957" spans="8:9" ht="12.5">
      <c r="H10957" s="958">
        <v>27539</v>
      </c>
      <c r="I10957" s="950" t="s">
        <v>1560</v>
      </c>
    </row>
    <row r="10958" spans="8:9" ht="12.5">
      <c r="H10958" s="958">
        <v>27540</v>
      </c>
      <c r="I10958" s="950" t="s">
        <v>1560</v>
      </c>
    </row>
    <row r="10959" spans="8:9" ht="12.5">
      <c r="H10959" s="958">
        <v>27541</v>
      </c>
      <c r="I10959" s="950" t="s">
        <v>1560</v>
      </c>
    </row>
    <row r="10960" spans="8:9" ht="12.5">
      <c r="H10960" s="958">
        <v>27542</v>
      </c>
      <c r="I10960" s="950" t="s">
        <v>1560</v>
      </c>
    </row>
    <row r="10961" spans="8:9" ht="12.5">
      <c r="H10961" s="958">
        <v>27543</v>
      </c>
      <c r="I10961" s="950" t="s">
        <v>1560</v>
      </c>
    </row>
    <row r="10962" spans="8:9" ht="12.5">
      <c r="H10962" s="958">
        <v>27544</v>
      </c>
      <c r="I10962" s="950" t="s">
        <v>1560</v>
      </c>
    </row>
    <row r="10963" spans="8:9" ht="12.5">
      <c r="H10963" s="958">
        <v>27545</v>
      </c>
      <c r="I10963" s="950" t="s">
        <v>1560</v>
      </c>
    </row>
    <row r="10964" spans="8:9" ht="12.5">
      <c r="H10964" s="958">
        <v>27546</v>
      </c>
      <c r="I10964" s="950" t="s">
        <v>1560</v>
      </c>
    </row>
    <row r="10965" spans="8:9" ht="12.5">
      <c r="H10965" s="958">
        <v>27549</v>
      </c>
      <c r="I10965" s="950" t="s">
        <v>1560</v>
      </c>
    </row>
    <row r="10966" spans="8:9" ht="12.5">
      <c r="H10966" s="958">
        <v>27551</v>
      </c>
      <c r="I10966" s="950" t="s">
        <v>1560</v>
      </c>
    </row>
    <row r="10967" spans="8:9" ht="12.5">
      <c r="H10967" s="958">
        <v>27552</v>
      </c>
      <c r="I10967" s="950" t="s">
        <v>1560</v>
      </c>
    </row>
    <row r="10968" spans="8:9" ht="12.5">
      <c r="H10968" s="958">
        <v>27553</v>
      </c>
      <c r="I10968" s="950" t="s">
        <v>1560</v>
      </c>
    </row>
    <row r="10969" spans="8:9" ht="12.5">
      <c r="H10969" s="958">
        <v>27555</v>
      </c>
      <c r="I10969" s="950" t="s">
        <v>1560</v>
      </c>
    </row>
    <row r="10970" spans="8:9" ht="12.5">
      <c r="H10970" s="958">
        <v>27556</v>
      </c>
      <c r="I10970" s="950" t="s">
        <v>1560</v>
      </c>
    </row>
    <row r="10971" spans="8:9" ht="12.5">
      <c r="H10971" s="958">
        <v>27557</v>
      </c>
      <c r="I10971" s="950" t="s">
        <v>1560</v>
      </c>
    </row>
    <row r="10972" spans="8:9" ht="12.5">
      <c r="H10972" s="958">
        <v>27559</v>
      </c>
      <c r="I10972" s="950" t="s">
        <v>1560</v>
      </c>
    </row>
    <row r="10973" spans="8:9" ht="12.5">
      <c r="H10973" s="958">
        <v>27560</v>
      </c>
      <c r="I10973" s="950" t="s">
        <v>1560</v>
      </c>
    </row>
    <row r="10974" spans="8:9" ht="12.5">
      <c r="H10974" s="958">
        <v>27562</v>
      </c>
      <c r="I10974" s="950" t="s">
        <v>1560</v>
      </c>
    </row>
    <row r="10975" spans="8:9" ht="12.5">
      <c r="H10975" s="958">
        <v>27563</v>
      </c>
      <c r="I10975" s="950" t="s">
        <v>1560</v>
      </c>
    </row>
    <row r="10976" spans="8:9" ht="12.5">
      <c r="H10976" s="958">
        <v>27564</v>
      </c>
      <c r="I10976" s="950" t="s">
        <v>1560</v>
      </c>
    </row>
    <row r="10977" spans="8:9" ht="12.5">
      <c r="H10977" s="958">
        <v>27565</v>
      </c>
      <c r="I10977" s="950" t="s">
        <v>1560</v>
      </c>
    </row>
    <row r="10978" spans="8:9" ht="12.5">
      <c r="H10978" s="958">
        <v>27568</v>
      </c>
      <c r="I10978" s="950" t="s">
        <v>1560</v>
      </c>
    </row>
    <row r="10979" spans="8:9" ht="12.5">
      <c r="H10979" s="958">
        <v>27569</v>
      </c>
      <c r="I10979" s="950" t="s">
        <v>1560</v>
      </c>
    </row>
    <row r="10980" spans="8:9" ht="12.5">
      <c r="H10980" s="958">
        <v>27570</v>
      </c>
      <c r="I10980" s="950" t="s">
        <v>1560</v>
      </c>
    </row>
    <row r="10981" spans="8:9" ht="12.5">
      <c r="H10981" s="958">
        <v>27571</v>
      </c>
      <c r="I10981" s="950" t="s">
        <v>1560</v>
      </c>
    </row>
    <row r="10982" spans="8:9" ht="12.5">
      <c r="H10982" s="958">
        <v>27572</v>
      </c>
      <c r="I10982" s="950" t="s">
        <v>1560</v>
      </c>
    </row>
    <row r="10983" spans="8:9" ht="12.5">
      <c r="H10983" s="958">
        <v>27573</v>
      </c>
      <c r="I10983" s="950" t="s">
        <v>1560</v>
      </c>
    </row>
    <row r="10984" spans="8:9" ht="12.5">
      <c r="H10984" s="958">
        <v>27574</v>
      </c>
      <c r="I10984" s="950" t="s">
        <v>1560</v>
      </c>
    </row>
    <row r="10985" spans="8:9" ht="12.5">
      <c r="H10985" s="958">
        <v>27576</v>
      </c>
      <c r="I10985" s="950" t="s">
        <v>1560</v>
      </c>
    </row>
    <row r="10986" spans="8:9" ht="12.5">
      <c r="H10986" s="958">
        <v>27577</v>
      </c>
      <c r="I10986" s="950" t="s">
        <v>1560</v>
      </c>
    </row>
    <row r="10987" spans="8:9" ht="12.5">
      <c r="H10987" s="958">
        <v>27581</v>
      </c>
      <c r="I10987" s="950" t="s">
        <v>1560</v>
      </c>
    </row>
    <row r="10988" spans="8:9" ht="12.5">
      <c r="H10988" s="958">
        <v>27582</v>
      </c>
      <c r="I10988" s="950" t="s">
        <v>1560</v>
      </c>
    </row>
    <row r="10989" spans="8:9" ht="12.5">
      <c r="H10989" s="958">
        <v>27583</v>
      </c>
      <c r="I10989" s="950" t="s">
        <v>1560</v>
      </c>
    </row>
    <row r="10990" spans="8:9" ht="12.5">
      <c r="H10990" s="958">
        <v>27584</v>
      </c>
      <c r="I10990" s="950" t="s">
        <v>1560</v>
      </c>
    </row>
    <row r="10991" spans="8:9" ht="12.5">
      <c r="H10991" s="958">
        <v>27586</v>
      </c>
      <c r="I10991" s="950" t="s">
        <v>1560</v>
      </c>
    </row>
    <row r="10992" spans="8:9" ht="12.5">
      <c r="H10992" s="958">
        <v>27587</v>
      </c>
      <c r="I10992" s="950" t="s">
        <v>1560</v>
      </c>
    </row>
    <row r="10993" spans="8:9" ht="12.5">
      <c r="H10993" s="958">
        <v>27588</v>
      </c>
      <c r="I10993" s="950" t="s">
        <v>1560</v>
      </c>
    </row>
    <row r="10994" spans="8:9" ht="12.5">
      <c r="H10994" s="958">
        <v>27589</v>
      </c>
      <c r="I10994" s="950" t="s">
        <v>1560</v>
      </c>
    </row>
    <row r="10995" spans="8:9" ht="12.5">
      <c r="H10995" s="958">
        <v>27591</v>
      </c>
      <c r="I10995" s="950" t="s">
        <v>1560</v>
      </c>
    </row>
    <row r="10996" spans="8:9" ht="12.5">
      <c r="H10996" s="958">
        <v>27592</v>
      </c>
      <c r="I10996" s="950" t="s">
        <v>1560</v>
      </c>
    </row>
    <row r="10997" spans="8:9" ht="12.5">
      <c r="H10997" s="958">
        <v>27593</v>
      </c>
      <c r="I10997" s="950" t="s">
        <v>1560</v>
      </c>
    </row>
    <row r="10998" spans="8:9" ht="12.5">
      <c r="H10998" s="958">
        <v>27594</v>
      </c>
      <c r="I10998" s="950" t="s">
        <v>1560</v>
      </c>
    </row>
    <row r="10999" spans="8:9" ht="12.5">
      <c r="H10999" s="958">
        <v>27596</v>
      </c>
      <c r="I10999" s="950" t="s">
        <v>1560</v>
      </c>
    </row>
    <row r="11000" spans="8:9" ht="12.5">
      <c r="H11000" s="958">
        <v>27597</v>
      </c>
      <c r="I11000" s="950" t="s">
        <v>1560</v>
      </c>
    </row>
    <row r="11001" spans="8:9" ht="12.5">
      <c r="H11001" s="958">
        <v>27599</v>
      </c>
      <c r="I11001" s="950" t="s">
        <v>1560</v>
      </c>
    </row>
    <row r="11002" spans="8:9" ht="12.5">
      <c r="H11002" s="958">
        <v>27601</v>
      </c>
      <c r="I11002" s="950" t="s">
        <v>1560</v>
      </c>
    </row>
    <row r="11003" spans="8:9" ht="12.5">
      <c r="H11003" s="958">
        <v>27602</v>
      </c>
      <c r="I11003" s="950" t="s">
        <v>1560</v>
      </c>
    </row>
    <row r="11004" spans="8:9" ht="12.5">
      <c r="H11004" s="958">
        <v>27603</v>
      </c>
      <c r="I11004" s="950" t="s">
        <v>1560</v>
      </c>
    </row>
    <row r="11005" spans="8:9" ht="12.5">
      <c r="H11005" s="958">
        <v>27604</v>
      </c>
      <c r="I11005" s="950" t="s">
        <v>1560</v>
      </c>
    </row>
    <row r="11006" spans="8:9" ht="12.5">
      <c r="H11006" s="958">
        <v>27605</v>
      </c>
      <c r="I11006" s="950" t="s">
        <v>1560</v>
      </c>
    </row>
    <row r="11007" spans="8:9" ht="12.5">
      <c r="H11007" s="958">
        <v>27606</v>
      </c>
      <c r="I11007" s="950" t="s">
        <v>1560</v>
      </c>
    </row>
    <row r="11008" spans="8:9" ht="12.5">
      <c r="H11008" s="958">
        <v>27607</v>
      </c>
      <c r="I11008" s="950" t="s">
        <v>1560</v>
      </c>
    </row>
    <row r="11009" spans="8:9" ht="12.5">
      <c r="H11009" s="958">
        <v>27608</v>
      </c>
      <c r="I11009" s="950" t="s">
        <v>1560</v>
      </c>
    </row>
    <row r="11010" spans="8:9" ht="12.5">
      <c r="H11010" s="958">
        <v>27609</v>
      </c>
      <c r="I11010" s="950" t="s">
        <v>1560</v>
      </c>
    </row>
    <row r="11011" spans="8:9" ht="12.5">
      <c r="H11011" s="958">
        <v>27610</v>
      </c>
      <c r="I11011" s="950" t="s">
        <v>1560</v>
      </c>
    </row>
    <row r="11012" spans="8:9" ht="12.5">
      <c r="H11012" s="958">
        <v>27611</v>
      </c>
      <c r="I11012" s="950" t="s">
        <v>1560</v>
      </c>
    </row>
    <row r="11013" spans="8:9" ht="12.5">
      <c r="H11013" s="958">
        <v>27612</v>
      </c>
      <c r="I11013" s="950" t="s">
        <v>1560</v>
      </c>
    </row>
    <row r="11014" spans="8:9" ht="12.5">
      <c r="H11014" s="958">
        <v>27613</v>
      </c>
      <c r="I11014" s="950" t="s">
        <v>1560</v>
      </c>
    </row>
    <row r="11015" spans="8:9" ht="12.5">
      <c r="H11015" s="958">
        <v>27614</v>
      </c>
      <c r="I11015" s="950" t="s">
        <v>1560</v>
      </c>
    </row>
    <row r="11016" spans="8:9" ht="12.5">
      <c r="H11016" s="958">
        <v>27615</v>
      </c>
      <c r="I11016" s="950" t="s">
        <v>1560</v>
      </c>
    </row>
    <row r="11017" spans="8:9" ht="12.5">
      <c r="H11017" s="958">
        <v>27616</v>
      </c>
      <c r="I11017" s="950" t="s">
        <v>1560</v>
      </c>
    </row>
    <row r="11018" spans="8:9" ht="12.5">
      <c r="H11018" s="958">
        <v>27617</v>
      </c>
      <c r="I11018" s="950" t="s">
        <v>1560</v>
      </c>
    </row>
    <row r="11019" spans="8:9" ht="12.5">
      <c r="H11019" s="958">
        <v>27619</v>
      </c>
      <c r="I11019" s="950" t="s">
        <v>1560</v>
      </c>
    </row>
    <row r="11020" spans="8:9" ht="12.5">
      <c r="H11020" s="958">
        <v>27620</v>
      </c>
      <c r="I11020" s="950" t="s">
        <v>1560</v>
      </c>
    </row>
    <row r="11021" spans="8:9" ht="12.5">
      <c r="H11021" s="958">
        <v>27621</v>
      </c>
      <c r="I11021" s="950" t="s">
        <v>1560</v>
      </c>
    </row>
    <row r="11022" spans="8:9" ht="12.5">
      <c r="H11022" s="958">
        <v>27622</v>
      </c>
      <c r="I11022" s="950" t="s">
        <v>1560</v>
      </c>
    </row>
    <row r="11023" spans="8:9" ht="12.5">
      <c r="H11023" s="958">
        <v>27623</v>
      </c>
      <c r="I11023" s="950" t="s">
        <v>1560</v>
      </c>
    </row>
    <row r="11024" spans="8:9" ht="12.5">
      <c r="H11024" s="958">
        <v>27624</v>
      </c>
      <c r="I11024" s="950" t="s">
        <v>1560</v>
      </c>
    </row>
    <row r="11025" spans="8:9" ht="12.5">
      <c r="H11025" s="958">
        <v>27625</v>
      </c>
      <c r="I11025" s="950" t="s">
        <v>1560</v>
      </c>
    </row>
    <row r="11026" spans="8:9" ht="12.5">
      <c r="H11026" s="958">
        <v>27626</v>
      </c>
      <c r="I11026" s="950" t="s">
        <v>1560</v>
      </c>
    </row>
    <row r="11027" spans="8:9" ht="12.5">
      <c r="H11027" s="958">
        <v>27627</v>
      </c>
      <c r="I11027" s="950" t="s">
        <v>1560</v>
      </c>
    </row>
    <row r="11028" spans="8:9" ht="12.5">
      <c r="H11028" s="958">
        <v>27628</v>
      </c>
      <c r="I11028" s="950" t="s">
        <v>1560</v>
      </c>
    </row>
    <row r="11029" spans="8:9" ht="12.5">
      <c r="H11029" s="958">
        <v>27629</v>
      </c>
      <c r="I11029" s="950" t="s">
        <v>1560</v>
      </c>
    </row>
    <row r="11030" spans="8:9" ht="12.5">
      <c r="H11030" s="958">
        <v>27634</v>
      </c>
      <c r="I11030" s="950" t="s">
        <v>1560</v>
      </c>
    </row>
    <row r="11031" spans="8:9" ht="12.5">
      <c r="H11031" s="958">
        <v>27635</v>
      </c>
      <c r="I11031" s="950" t="s">
        <v>1560</v>
      </c>
    </row>
    <row r="11032" spans="8:9" ht="12.5">
      <c r="H11032" s="958">
        <v>27636</v>
      </c>
      <c r="I11032" s="950" t="s">
        <v>1560</v>
      </c>
    </row>
    <row r="11033" spans="8:9" ht="12.5">
      <c r="H11033" s="958">
        <v>27640</v>
      </c>
      <c r="I11033" s="950" t="s">
        <v>1560</v>
      </c>
    </row>
    <row r="11034" spans="8:9" ht="12.5">
      <c r="H11034" s="958">
        <v>27650</v>
      </c>
      <c r="I11034" s="950" t="s">
        <v>1560</v>
      </c>
    </row>
    <row r="11035" spans="8:9" ht="12.5">
      <c r="H11035" s="958">
        <v>27656</v>
      </c>
      <c r="I11035" s="950" t="s">
        <v>1560</v>
      </c>
    </row>
    <row r="11036" spans="8:9" ht="12.5">
      <c r="H11036" s="958">
        <v>27658</v>
      </c>
      <c r="I11036" s="950" t="s">
        <v>1560</v>
      </c>
    </row>
    <row r="11037" spans="8:9" ht="12.5">
      <c r="H11037" s="958">
        <v>27661</v>
      </c>
      <c r="I11037" s="950" t="s">
        <v>1560</v>
      </c>
    </row>
    <row r="11038" spans="8:9" ht="12.5">
      <c r="H11038" s="958">
        <v>27668</v>
      </c>
      <c r="I11038" s="950" t="s">
        <v>1560</v>
      </c>
    </row>
    <row r="11039" spans="8:9" ht="12.5">
      <c r="H11039" s="958">
        <v>27675</v>
      </c>
      <c r="I11039" s="950" t="s">
        <v>1560</v>
      </c>
    </row>
    <row r="11040" spans="8:9" ht="12.5">
      <c r="H11040" s="958">
        <v>27676</v>
      </c>
      <c r="I11040" s="950" t="s">
        <v>1560</v>
      </c>
    </row>
    <row r="11041" spans="8:9" ht="12.5">
      <c r="H11041" s="958">
        <v>27690</v>
      </c>
      <c r="I11041" s="950" t="s">
        <v>1560</v>
      </c>
    </row>
    <row r="11042" spans="8:9" ht="12.5">
      <c r="H11042" s="958">
        <v>27695</v>
      </c>
      <c r="I11042" s="950" t="s">
        <v>1560</v>
      </c>
    </row>
    <row r="11043" spans="8:9" ht="12.5">
      <c r="H11043" s="958">
        <v>27697</v>
      </c>
      <c r="I11043" s="950" t="s">
        <v>1560</v>
      </c>
    </row>
    <row r="11044" spans="8:9" ht="12.5">
      <c r="H11044" s="958">
        <v>27698</v>
      </c>
      <c r="I11044" s="950" t="s">
        <v>1560</v>
      </c>
    </row>
    <row r="11045" spans="8:9" ht="12.5">
      <c r="H11045" s="958">
        <v>27699</v>
      </c>
      <c r="I11045" s="950" t="s">
        <v>1560</v>
      </c>
    </row>
    <row r="11046" spans="8:9" ht="12.5">
      <c r="H11046" s="958">
        <v>27701</v>
      </c>
      <c r="I11046" s="950" t="s">
        <v>1560</v>
      </c>
    </row>
    <row r="11047" spans="8:9" ht="12.5">
      <c r="H11047" s="958">
        <v>27702</v>
      </c>
      <c r="I11047" s="950" t="s">
        <v>1560</v>
      </c>
    </row>
    <row r="11048" spans="8:9" ht="12.5">
      <c r="H11048" s="958">
        <v>27703</v>
      </c>
      <c r="I11048" s="950" t="s">
        <v>1560</v>
      </c>
    </row>
    <row r="11049" spans="8:9" ht="12.5">
      <c r="H11049" s="958">
        <v>27704</v>
      </c>
      <c r="I11049" s="950" t="s">
        <v>1560</v>
      </c>
    </row>
    <row r="11050" spans="8:9" ht="12.5">
      <c r="H11050" s="958">
        <v>27705</v>
      </c>
      <c r="I11050" s="950" t="s">
        <v>1560</v>
      </c>
    </row>
    <row r="11051" spans="8:9" ht="12.5">
      <c r="H11051" s="958">
        <v>27706</v>
      </c>
      <c r="I11051" s="950" t="s">
        <v>1560</v>
      </c>
    </row>
    <row r="11052" spans="8:9" ht="12.5">
      <c r="H11052" s="958">
        <v>27707</v>
      </c>
      <c r="I11052" s="950" t="s">
        <v>1560</v>
      </c>
    </row>
    <row r="11053" spans="8:9" ht="12.5">
      <c r="H11053" s="958">
        <v>27708</v>
      </c>
      <c r="I11053" s="950" t="s">
        <v>1560</v>
      </c>
    </row>
    <row r="11054" spans="8:9" ht="12.5">
      <c r="H11054" s="958">
        <v>27709</v>
      </c>
      <c r="I11054" s="950" t="s">
        <v>1560</v>
      </c>
    </row>
    <row r="11055" spans="8:9" ht="12.5">
      <c r="H11055" s="958">
        <v>27710</v>
      </c>
      <c r="I11055" s="950" t="s">
        <v>1560</v>
      </c>
    </row>
    <row r="11056" spans="8:9" ht="12.5">
      <c r="H11056" s="958">
        <v>27711</v>
      </c>
      <c r="I11056" s="950" t="s">
        <v>1560</v>
      </c>
    </row>
    <row r="11057" spans="8:9" ht="12.5">
      <c r="H11057" s="958">
        <v>27712</v>
      </c>
      <c r="I11057" s="950" t="s">
        <v>1560</v>
      </c>
    </row>
    <row r="11058" spans="8:9" ht="12.5">
      <c r="H11058" s="958">
        <v>27713</v>
      </c>
      <c r="I11058" s="950" t="s">
        <v>1560</v>
      </c>
    </row>
    <row r="11059" spans="8:9" ht="12.5">
      <c r="H11059" s="958">
        <v>27715</v>
      </c>
      <c r="I11059" s="950" t="s">
        <v>1560</v>
      </c>
    </row>
    <row r="11060" spans="8:9" ht="12.5">
      <c r="H11060" s="958">
        <v>27717</v>
      </c>
      <c r="I11060" s="950" t="s">
        <v>1560</v>
      </c>
    </row>
    <row r="11061" spans="8:9" ht="12.5">
      <c r="H11061" s="958">
        <v>27722</v>
      </c>
      <c r="I11061" s="950" t="s">
        <v>1560</v>
      </c>
    </row>
    <row r="11062" spans="8:9" ht="12.5">
      <c r="H11062" s="958">
        <v>27801</v>
      </c>
      <c r="I11062" s="950" t="s">
        <v>1560</v>
      </c>
    </row>
    <row r="11063" spans="8:9" ht="12.5">
      <c r="H11063" s="958">
        <v>27802</v>
      </c>
      <c r="I11063" s="950" t="s">
        <v>1560</v>
      </c>
    </row>
    <row r="11064" spans="8:9" ht="12.5">
      <c r="H11064" s="958">
        <v>27803</v>
      </c>
      <c r="I11064" s="950" t="s">
        <v>1560</v>
      </c>
    </row>
    <row r="11065" spans="8:9" ht="12.5">
      <c r="H11065" s="958">
        <v>27804</v>
      </c>
      <c r="I11065" s="950" t="s">
        <v>1560</v>
      </c>
    </row>
    <row r="11066" spans="8:9" ht="12.5">
      <c r="H11066" s="958">
        <v>27805</v>
      </c>
      <c r="I11066" s="950" t="s">
        <v>1560</v>
      </c>
    </row>
    <row r="11067" spans="8:9" ht="12.5">
      <c r="H11067" s="958">
        <v>27806</v>
      </c>
      <c r="I11067" s="950" t="s">
        <v>1560</v>
      </c>
    </row>
    <row r="11068" spans="8:9" ht="12.5">
      <c r="H11068" s="958">
        <v>27807</v>
      </c>
      <c r="I11068" s="950" t="s">
        <v>1560</v>
      </c>
    </row>
    <row r="11069" spans="8:9" ht="12.5">
      <c r="H11069" s="958">
        <v>27808</v>
      </c>
      <c r="I11069" s="950" t="s">
        <v>1560</v>
      </c>
    </row>
    <row r="11070" spans="8:9" ht="12.5">
      <c r="H11070" s="958">
        <v>27809</v>
      </c>
      <c r="I11070" s="950" t="s">
        <v>1560</v>
      </c>
    </row>
    <row r="11071" spans="8:9" ht="12.5">
      <c r="H11071" s="958">
        <v>27810</v>
      </c>
      <c r="I11071" s="950" t="s">
        <v>1560</v>
      </c>
    </row>
    <row r="11072" spans="8:9" ht="12.5">
      <c r="H11072" s="958">
        <v>27811</v>
      </c>
      <c r="I11072" s="950" t="s">
        <v>1560</v>
      </c>
    </row>
    <row r="11073" spans="8:9" ht="12.5">
      <c r="H11073" s="958">
        <v>27812</v>
      </c>
      <c r="I11073" s="950" t="s">
        <v>1560</v>
      </c>
    </row>
    <row r="11074" spans="8:9" ht="12.5">
      <c r="H11074" s="958">
        <v>27813</v>
      </c>
      <c r="I11074" s="950" t="s">
        <v>1560</v>
      </c>
    </row>
    <row r="11075" spans="8:9" ht="12.5">
      <c r="H11075" s="958">
        <v>27814</v>
      </c>
      <c r="I11075" s="950" t="s">
        <v>1560</v>
      </c>
    </row>
    <row r="11076" spans="8:9" ht="12.5">
      <c r="H11076" s="958">
        <v>27815</v>
      </c>
      <c r="I11076" s="950" t="s">
        <v>1560</v>
      </c>
    </row>
    <row r="11077" spans="8:9" ht="12.5">
      <c r="H11077" s="958">
        <v>27816</v>
      </c>
      <c r="I11077" s="950" t="s">
        <v>1560</v>
      </c>
    </row>
    <row r="11078" spans="8:9" ht="12.5">
      <c r="H11078" s="958">
        <v>27817</v>
      </c>
      <c r="I11078" s="950" t="s">
        <v>1560</v>
      </c>
    </row>
    <row r="11079" spans="8:9" ht="12.5">
      <c r="H11079" s="958">
        <v>27818</v>
      </c>
      <c r="I11079" s="950" t="s">
        <v>1560</v>
      </c>
    </row>
    <row r="11080" spans="8:9" ht="12.5">
      <c r="H11080" s="958">
        <v>27819</v>
      </c>
      <c r="I11080" s="950" t="s">
        <v>1560</v>
      </c>
    </row>
    <row r="11081" spans="8:9" ht="12.5">
      <c r="H11081" s="958">
        <v>27820</v>
      </c>
      <c r="I11081" s="950" t="s">
        <v>1560</v>
      </c>
    </row>
    <row r="11082" spans="8:9" ht="12.5">
      <c r="H11082" s="958">
        <v>27821</v>
      </c>
      <c r="I11082" s="950" t="s">
        <v>1560</v>
      </c>
    </row>
    <row r="11083" spans="8:9" ht="12.5">
      <c r="H11083" s="958">
        <v>27822</v>
      </c>
      <c r="I11083" s="950" t="s">
        <v>1560</v>
      </c>
    </row>
    <row r="11084" spans="8:9" ht="12.5">
      <c r="H11084" s="958">
        <v>27823</v>
      </c>
      <c r="I11084" s="950" t="s">
        <v>1560</v>
      </c>
    </row>
    <row r="11085" spans="8:9" ht="12.5">
      <c r="H11085" s="958">
        <v>27824</v>
      </c>
      <c r="I11085" s="950" t="s">
        <v>1560</v>
      </c>
    </row>
    <row r="11086" spans="8:9" ht="12.5">
      <c r="H11086" s="958">
        <v>27825</v>
      </c>
      <c r="I11086" s="950" t="s">
        <v>1560</v>
      </c>
    </row>
    <row r="11087" spans="8:9" ht="12.5">
      <c r="H11087" s="958">
        <v>27826</v>
      </c>
      <c r="I11087" s="950" t="s">
        <v>1560</v>
      </c>
    </row>
    <row r="11088" spans="8:9" ht="12.5">
      <c r="H11088" s="958">
        <v>27827</v>
      </c>
      <c r="I11088" s="950" t="s">
        <v>1560</v>
      </c>
    </row>
    <row r="11089" spans="8:9" ht="12.5">
      <c r="H11089" s="958">
        <v>27828</v>
      </c>
      <c r="I11089" s="950" t="s">
        <v>1560</v>
      </c>
    </row>
    <row r="11090" spans="8:9" ht="12.5">
      <c r="H11090" s="958">
        <v>27829</v>
      </c>
      <c r="I11090" s="950" t="s">
        <v>1560</v>
      </c>
    </row>
    <row r="11091" spans="8:9" ht="12.5">
      <c r="H11091" s="958">
        <v>27830</v>
      </c>
      <c r="I11091" s="950" t="s">
        <v>1560</v>
      </c>
    </row>
    <row r="11092" spans="8:9" ht="12.5">
      <c r="H11092" s="958">
        <v>27831</v>
      </c>
      <c r="I11092" s="950" t="s">
        <v>1560</v>
      </c>
    </row>
    <row r="11093" spans="8:9" ht="12.5">
      <c r="H11093" s="958">
        <v>27832</v>
      </c>
      <c r="I11093" s="950" t="s">
        <v>1560</v>
      </c>
    </row>
    <row r="11094" spans="8:9" ht="12.5">
      <c r="H11094" s="958">
        <v>27833</v>
      </c>
      <c r="I11094" s="950" t="s">
        <v>1560</v>
      </c>
    </row>
    <row r="11095" spans="8:9" ht="12.5">
      <c r="H11095" s="958">
        <v>27834</v>
      </c>
      <c r="I11095" s="950" t="s">
        <v>1560</v>
      </c>
    </row>
    <row r="11096" spans="8:9" ht="12.5">
      <c r="H11096" s="958">
        <v>27835</v>
      </c>
      <c r="I11096" s="950" t="s">
        <v>1560</v>
      </c>
    </row>
    <row r="11097" spans="8:9" ht="12.5">
      <c r="H11097" s="958">
        <v>27836</v>
      </c>
      <c r="I11097" s="950" t="s">
        <v>1560</v>
      </c>
    </row>
    <row r="11098" spans="8:9" ht="12.5">
      <c r="H11098" s="958">
        <v>27837</v>
      </c>
      <c r="I11098" s="950" t="s">
        <v>1560</v>
      </c>
    </row>
    <row r="11099" spans="8:9" ht="12.5">
      <c r="H11099" s="958">
        <v>27839</v>
      </c>
      <c r="I11099" s="950" t="s">
        <v>1560</v>
      </c>
    </row>
    <row r="11100" spans="8:9" ht="12.5">
      <c r="H11100" s="958">
        <v>27840</v>
      </c>
      <c r="I11100" s="950" t="s">
        <v>1560</v>
      </c>
    </row>
    <row r="11101" spans="8:9" ht="12.5">
      <c r="H11101" s="958">
        <v>27841</v>
      </c>
      <c r="I11101" s="950" t="s">
        <v>1560</v>
      </c>
    </row>
    <row r="11102" spans="8:9" ht="12.5">
      <c r="H11102" s="958">
        <v>27842</v>
      </c>
      <c r="I11102" s="950" t="s">
        <v>1560</v>
      </c>
    </row>
    <row r="11103" spans="8:9" ht="12.5">
      <c r="H11103" s="958">
        <v>27843</v>
      </c>
      <c r="I11103" s="950" t="s">
        <v>1560</v>
      </c>
    </row>
    <row r="11104" spans="8:9" ht="12.5">
      <c r="H11104" s="958">
        <v>27844</v>
      </c>
      <c r="I11104" s="950" t="s">
        <v>1560</v>
      </c>
    </row>
    <row r="11105" spans="8:9" ht="12.5">
      <c r="H11105" s="958">
        <v>27845</v>
      </c>
      <c r="I11105" s="950" t="s">
        <v>1560</v>
      </c>
    </row>
    <row r="11106" spans="8:9" ht="12.5">
      <c r="H11106" s="958">
        <v>27846</v>
      </c>
      <c r="I11106" s="950" t="s">
        <v>1560</v>
      </c>
    </row>
    <row r="11107" spans="8:9" ht="12.5">
      <c r="H11107" s="958">
        <v>27847</v>
      </c>
      <c r="I11107" s="950" t="s">
        <v>1560</v>
      </c>
    </row>
    <row r="11108" spans="8:9" ht="12.5">
      <c r="H11108" s="958">
        <v>27849</v>
      </c>
      <c r="I11108" s="950" t="s">
        <v>1560</v>
      </c>
    </row>
    <row r="11109" spans="8:9" ht="12.5">
      <c r="H11109" s="958">
        <v>27850</v>
      </c>
      <c r="I11109" s="950" t="s">
        <v>1560</v>
      </c>
    </row>
    <row r="11110" spans="8:9" ht="12.5">
      <c r="H11110" s="958">
        <v>27851</v>
      </c>
      <c r="I11110" s="950" t="s">
        <v>1560</v>
      </c>
    </row>
    <row r="11111" spans="8:9" ht="12.5">
      <c r="H11111" s="958">
        <v>27852</v>
      </c>
      <c r="I11111" s="950" t="s">
        <v>1560</v>
      </c>
    </row>
    <row r="11112" spans="8:9" ht="12.5">
      <c r="H11112" s="958">
        <v>27853</v>
      </c>
      <c r="I11112" s="950" t="s">
        <v>1560</v>
      </c>
    </row>
    <row r="11113" spans="8:9" ht="12.5">
      <c r="H11113" s="958">
        <v>27855</v>
      </c>
      <c r="I11113" s="950" t="s">
        <v>1560</v>
      </c>
    </row>
    <row r="11114" spans="8:9" ht="12.5">
      <c r="H11114" s="958">
        <v>27856</v>
      </c>
      <c r="I11114" s="950" t="s">
        <v>1560</v>
      </c>
    </row>
    <row r="11115" spans="8:9" ht="12.5">
      <c r="H11115" s="958">
        <v>27857</v>
      </c>
      <c r="I11115" s="950" t="s">
        <v>1560</v>
      </c>
    </row>
    <row r="11116" spans="8:9" ht="12.5">
      <c r="H11116" s="958">
        <v>27858</v>
      </c>
      <c r="I11116" s="950" t="s">
        <v>1560</v>
      </c>
    </row>
    <row r="11117" spans="8:9" ht="12.5">
      <c r="H11117" s="958">
        <v>27860</v>
      </c>
      <c r="I11117" s="950" t="s">
        <v>1560</v>
      </c>
    </row>
    <row r="11118" spans="8:9" ht="12.5">
      <c r="H11118" s="958">
        <v>27861</v>
      </c>
      <c r="I11118" s="950" t="s">
        <v>1560</v>
      </c>
    </row>
    <row r="11119" spans="8:9" ht="12.5">
      <c r="H11119" s="958">
        <v>27862</v>
      </c>
      <c r="I11119" s="950" t="s">
        <v>1560</v>
      </c>
    </row>
    <row r="11120" spans="8:9" ht="12.5">
      <c r="H11120" s="958">
        <v>27863</v>
      </c>
      <c r="I11120" s="950" t="s">
        <v>1560</v>
      </c>
    </row>
    <row r="11121" spans="8:9" ht="12.5">
      <c r="H11121" s="958">
        <v>27864</v>
      </c>
      <c r="I11121" s="950" t="s">
        <v>1560</v>
      </c>
    </row>
    <row r="11122" spans="8:9" ht="12.5">
      <c r="H11122" s="958">
        <v>27865</v>
      </c>
      <c r="I11122" s="950" t="s">
        <v>1560</v>
      </c>
    </row>
    <row r="11123" spans="8:9" ht="12.5">
      <c r="H11123" s="958">
        <v>27866</v>
      </c>
      <c r="I11123" s="950" t="s">
        <v>1560</v>
      </c>
    </row>
    <row r="11124" spans="8:9" ht="12.5">
      <c r="H11124" s="958">
        <v>27867</v>
      </c>
      <c r="I11124" s="950" t="s">
        <v>1560</v>
      </c>
    </row>
    <row r="11125" spans="8:9" ht="12.5">
      <c r="H11125" s="958">
        <v>27868</v>
      </c>
      <c r="I11125" s="950" t="s">
        <v>1560</v>
      </c>
    </row>
    <row r="11126" spans="8:9" ht="12.5">
      <c r="H11126" s="958">
        <v>27869</v>
      </c>
      <c r="I11126" s="950" t="s">
        <v>1560</v>
      </c>
    </row>
    <row r="11127" spans="8:9" ht="12.5">
      <c r="H11127" s="958">
        <v>27870</v>
      </c>
      <c r="I11127" s="950" t="s">
        <v>1560</v>
      </c>
    </row>
    <row r="11128" spans="8:9" ht="12.5">
      <c r="H11128" s="958">
        <v>27871</v>
      </c>
      <c r="I11128" s="950" t="s">
        <v>1560</v>
      </c>
    </row>
    <row r="11129" spans="8:9" ht="12.5">
      <c r="H11129" s="958">
        <v>27872</v>
      </c>
      <c r="I11129" s="950" t="s">
        <v>1560</v>
      </c>
    </row>
    <row r="11130" spans="8:9" ht="12.5">
      <c r="H11130" s="958">
        <v>27873</v>
      </c>
      <c r="I11130" s="950" t="s">
        <v>1560</v>
      </c>
    </row>
    <row r="11131" spans="8:9" ht="12.5">
      <c r="H11131" s="958">
        <v>27874</v>
      </c>
      <c r="I11131" s="950" t="s">
        <v>1560</v>
      </c>
    </row>
    <row r="11132" spans="8:9" ht="12.5">
      <c r="H11132" s="958">
        <v>27875</v>
      </c>
      <c r="I11132" s="950" t="s">
        <v>1560</v>
      </c>
    </row>
    <row r="11133" spans="8:9" ht="12.5">
      <c r="H11133" s="958">
        <v>27876</v>
      </c>
      <c r="I11133" s="950" t="s">
        <v>1560</v>
      </c>
    </row>
    <row r="11134" spans="8:9" ht="12.5">
      <c r="H11134" s="958">
        <v>27877</v>
      </c>
      <c r="I11134" s="950" t="s">
        <v>1560</v>
      </c>
    </row>
    <row r="11135" spans="8:9" ht="12.5">
      <c r="H11135" s="958">
        <v>27878</v>
      </c>
      <c r="I11135" s="950" t="s">
        <v>1560</v>
      </c>
    </row>
    <row r="11136" spans="8:9" ht="12.5">
      <c r="H11136" s="958">
        <v>27879</v>
      </c>
      <c r="I11136" s="950" t="s">
        <v>1560</v>
      </c>
    </row>
    <row r="11137" spans="8:9" ht="12.5">
      <c r="H11137" s="958">
        <v>27880</v>
      </c>
      <c r="I11137" s="950" t="s">
        <v>1560</v>
      </c>
    </row>
    <row r="11138" spans="8:9" ht="12.5">
      <c r="H11138" s="958">
        <v>27881</v>
      </c>
      <c r="I11138" s="950" t="s">
        <v>1560</v>
      </c>
    </row>
    <row r="11139" spans="8:9" ht="12.5">
      <c r="H11139" s="958">
        <v>27882</v>
      </c>
      <c r="I11139" s="950" t="s">
        <v>1560</v>
      </c>
    </row>
    <row r="11140" spans="8:9" ht="12.5">
      <c r="H11140" s="958">
        <v>27883</v>
      </c>
      <c r="I11140" s="950" t="s">
        <v>1560</v>
      </c>
    </row>
    <row r="11141" spans="8:9" ht="12.5">
      <c r="H11141" s="958">
        <v>27884</v>
      </c>
      <c r="I11141" s="950" t="s">
        <v>1560</v>
      </c>
    </row>
    <row r="11142" spans="8:9" ht="12.5">
      <c r="H11142" s="958">
        <v>27885</v>
      </c>
      <c r="I11142" s="950" t="s">
        <v>1560</v>
      </c>
    </row>
    <row r="11143" spans="8:9" ht="12.5">
      <c r="H11143" s="958">
        <v>27886</v>
      </c>
      <c r="I11143" s="950" t="s">
        <v>1560</v>
      </c>
    </row>
    <row r="11144" spans="8:9" ht="12.5">
      <c r="H11144" s="958">
        <v>27887</v>
      </c>
      <c r="I11144" s="950" t="s">
        <v>1560</v>
      </c>
    </row>
    <row r="11145" spans="8:9" ht="12.5">
      <c r="H11145" s="958">
        <v>27888</v>
      </c>
      <c r="I11145" s="950" t="s">
        <v>1560</v>
      </c>
    </row>
    <row r="11146" spans="8:9" ht="12.5">
      <c r="H11146" s="958">
        <v>27889</v>
      </c>
      <c r="I11146" s="950" t="s">
        <v>1560</v>
      </c>
    </row>
    <row r="11147" spans="8:9" ht="12.5">
      <c r="H11147" s="958">
        <v>27890</v>
      </c>
      <c r="I11147" s="950" t="s">
        <v>1560</v>
      </c>
    </row>
    <row r="11148" spans="8:9" ht="12.5">
      <c r="H11148" s="958">
        <v>27891</v>
      </c>
      <c r="I11148" s="950" t="s">
        <v>1560</v>
      </c>
    </row>
    <row r="11149" spans="8:9" ht="12.5">
      <c r="H11149" s="958">
        <v>27892</v>
      </c>
      <c r="I11149" s="950" t="s">
        <v>1560</v>
      </c>
    </row>
    <row r="11150" spans="8:9" ht="12.5">
      <c r="H11150" s="958">
        <v>27893</v>
      </c>
      <c r="I11150" s="950" t="s">
        <v>1560</v>
      </c>
    </row>
    <row r="11151" spans="8:9" ht="12.5">
      <c r="H11151" s="958">
        <v>27894</v>
      </c>
      <c r="I11151" s="950" t="s">
        <v>1560</v>
      </c>
    </row>
    <row r="11152" spans="8:9" ht="12.5">
      <c r="H11152" s="958">
        <v>27895</v>
      </c>
      <c r="I11152" s="950" t="s">
        <v>1560</v>
      </c>
    </row>
    <row r="11153" spans="8:9" ht="12.5">
      <c r="H11153" s="958">
        <v>27896</v>
      </c>
      <c r="I11153" s="950" t="s">
        <v>1560</v>
      </c>
    </row>
    <row r="11154" spans="8:9" ht="12.5">
      <c r="H11154" s="958">
        <v>27897</v>
      </c>
      <c r="I11154" s="950" t="s">
        <v>1560</v>
      </c>
    </row>
    <row r="11155" spans="8:9" ht="12.5">
      <c r="H11155" s="958">
        <v>27906</v>
      </c>
      <c r="I11155" s="950" t="s">
        <v>1560</v>
      </c>
    </row>
    <row r="11156" spans="8:9" ht="12.5">
      <c r="H11156" s="958">
        <v>27907</v>
      </c>
      <c r="I11156" s="950" t="s">
        <v>1560</v>
      </c>
    </row>
    <row r="11157" spans="8:9" ht="12.5">
      <c r="H11157" s="958">
        <v>27909</v>
      </c>
      <c r="I11157" s="950" t="s">
        <v>1560</v>
      </c>
    </row>
    <row r="11158" spans="8:9" ht="12.5">
      <c r="H11158" s="958">
        <v>27910</v>
      </c>
      <c r="I11158" s="950" t="s">
        <v>1560</v>
      </c>
    </row>
    <row r="11159" spans="8:9" ht="12.5">
      <c r="H11159" s="958">
        <v>27915</v>
      </c>
      <c r="I11159" s="950" t="s">
        <v>1560</v>
      </c>
    </row>
    <row r="11160" spans="8:9" ht="12.5">
      <c r="H11160" s="958">
        <v>27916</v>
      </c>
      <c r="I11160" s="950" t="s">
        <v>1560</v>
      </c>
    </row>
    <row r="11161" spans="8:9" ht="12.5">
      <c r="H11161" s="958">
        <v>27917</v>
      </c>
      <c r="I11161" s="950" t="s">
        <v>1560</v>
      </c>
    </row>
    <row r="11162" spans="8:9" ht="12.5">
      <c r="H11162" s="958">
        <v>27919</v>
      </c>
      <c r="I11162" s="950" t="s">
        <v>1560</v>
      </c>
    </row>
    <row r="11163" spans="8:9" ht="12.5">
      <c r="H11163" s="958">
        <v>27920</v>
      </c>
      <c r="I11163" s="950" t="s">
        <v>1560</v>
      </c>
    </row>
    <row r="11164" spans="8:9" ht="12.5">
      <c r="H11164" s="958">
        <v>27921</v>
      </c>
      <c r="I11164" s="950" t="s">
        <v>1560</v>
      </c>
    </row>
    <row r="11165" spans="8:9" ht="12.5">
      <c r="H11165" s="958">
        <v>27922</v>
      </c>
      <c r="I11165" s="950" t="s">
        <v>1560</v>
      </c>
    </row>
    <row r="11166" spans="8:9" ht="12.5">
      <c r="H11166" s="958">
        <v>27923</v>
      </c>
      <c r="I11166" s="950" t="s">
        <v>1560</v>
      </c>
    </row>
    <row r="11167" spans="8:9" ht="12.5">
      <c r="H11167" s="958">
        <v>27924</v>
      </c>
      <c r="I11167" s="950" t="s">
        <v>1560</v>
      </c>
    </row>
    <row r="11168" spans="8:9" ht="12.5">
      <c r="H11168" s="958">
        <v>27925</v>
      </c>
      <c r="I11168" s="950" t="s">
        <v>1560</v>
      </c>
    </row>
    <row r="11169" spans="8:9" ht="12.5">
      <c r="H11169" s="958">
        <v>27926</v>
      </c>
      <c r="I11169" s="950" t="s">
        <v>1560</v>
      </c>
    </row>
    <row r="11170" spans="8:9" ht="12.5">
      <c r="H11170" s="958">
        <v>27927</v>
      </c>
      <c r="I11170" s="950" t="s">
        <v>1560</v>
      </c>
    </row>
    <row r="11171" spans="8:9" ht="12.5">
      <c r="H11171" s="958">
        <v>27928</v>
      </c>
      <c r="I11171" s="950" t="s">
        <v>1560</v>
      </c>
    </row>
    <row r="11172" spans="8:9" ht="12.5">
      <c r="H11172" s="958">
        <v>27929</v>
      </c>
      <c r="I11172" s="950" t="s">
        <v>1560</v>
      </c>
    </row>
    <row r="11173" spans="8:9" ht="12.5">
      <c r="H11173" s="958">
        <v>27930</v>
      </c>
      <c r="I11173" s="950" t="s">
        <v>1560</v>
      </c>
    </row>
    <row r="11174" spans="8:9" ht="12.5">
      <c r="H11174" s="958">
        <v>27932</v>
      </c>
      <c r="I11174" s="950" t="s">
        <v>1560</v>
      </c>
    </row>
    <row r="11175" spans="8:9" ht="12.5">
      <c r="H11175" s="958">
        <v>27935</v>
      </c>
      <c r="I11175" s="950" t="s">
        <v>1560</v>
      </c>
    </row>
    <row r="11176" spans="8:9" ht="12.5">
      <c r="H11176" s="958">
        <v>27936</v>
      </c>
      <c r="I11176" s="950" t="s">
        <v>1560</v>
      </c>
    </row>
    <row r="11177" spans="8:9" ht="12.5">
      <c r="H11177" s="958">
        <v>27937</v>
      </c>
      <c r="I11177" s="950" t="s">
        <v>1560</v>
      </c>
    </row>
    <row r="11178" spans="8:9" ht="12.5">
      <c r="H11178" s="958">
        <v>27938</v>
      </c>
      <c r="I11178" s="950" t="s">
        <v>1560</v>
      </c>
    </row>
    <row r="11179" spans="8:9" ht="12.5">
      <c r="H11179" s="958">
        <v>27939</v>
      </c>
      <c r="I11179" s="950" t="s">
        <v>1560</v>
      </c>
    </row>
    <row r="11180" spans="8:9" ht="12.5">
      <c r="H11180" s="958">
        <v>27941</v>
      </c>
      <c r="I11180" s="950" t="s">
        <v>1560</v>
      </c>
    </row>
    <row r="11181" spans="8:9" ht="12.5">
      <c r="H11181" s="958">
        <v>27942</v>
      </c>
      <c r="I11181" s="950" t="s">
        <v>1560</v>
      </c>
    </row>
    <row r="11182" spans="8:9" ht="12.5">
      <c r="H11182" s="958">
        <v>27943</v>
      </c>
      <c r="I11182" s="950" t="s">
        <v>1560</v>
      </c>
    </row>
    <row r="11183" spans="8:9" ht="12.5">
      <c r="H11183" s="958">
        <v>27944</v>
      </c>
      <c r="I11183" s="950" t="s">
        <v>1560</v>
      </c>
    </row>
    <row r="11184" spans="8:9" ht="12.5">
      <c r="H11184" s="958">
        <v>27946</v>
      </c>
      <c r="I11184" s="950" t="s">
        <v>1560</v>
      </c>
    </row>
    <row r="11185" spans="8:9" ht="12.5">
      <c r="H11185" s="958">
        <v>27947</v>
      </c>
      <c r="I11185" s="950" t="s">
        <v>1560</v>
      </c>
    </row>
    <row r="11186" spans="8:9" ht="12.5">
      <c r="H11186" s="958">
        <v>27948</v>
      </c>
      <c r="I11186" s="950" t="s">
        <v>1560</v>
      </c>
    </row>
    <row r="11187" spans="8:9" ht="12.5">
      <c r="H11187" s="958">
        <v>27949</v>
      </c>
      <c r="I11187" s="950" t="s">
        <v>1560</v>
      </c>
    </row>
    <row r="11188" spans="8:9" ht="12.5">
      <c r="H11188" s="958">
        <v>27950</v>
      </c>
      <c r="I11188" s="950" t="s">
        <v>1560</v>
      </c>
    </row>
    <row r="11189" spans="8:9" ht="12.5">
      <c r="H11189" s="958">
        <v>27953</v>
      </c>
      <c r="I11189" s="950" t="s">
        <v>1560</v>
      </c>
    </row>
    <row r="11190" spans="8:9" ht="12.5">
      <c r="H11190" s="958">
        <v>27954</v>
      </c>
      <c r="I11190" s="950" t="s">
        <v>1560</v>
      </c>
    </row>
    <row r="11191" spans="8:9" ht="12.5">
      <c r="H11191" s="958">
        <v>27956</v>
      </c>
      <c r="I11191" s="950" t="s">
        <v>1560</v>
      </c>
    </row>
    <row r="11192" spans="8:9" ht="12.5">
      <c r="H11192" s="958">
        <v>27957</v>
      </c>
      <c r="I11192" s="950" t="s">
        <v>1560</v>
      </c>
    </row>
    <row r="11193" spans="8:9" ht="12.5">
      <c r="H11193" s="958">
        <v>27958</v>
      </c>
      <c r="I11193" s="950" t="s">
        <v>1560</v>
      </c>
    </row>
    <row r="11194" spans="8:9" ht="12.5">
      <c r="H11194" s="958">
        <v>27959</v>
      </c>
      <c r="I11194" s="950" t="s">
        <v>1560</v>
      </c>
    </row>
    <row r="11195" spans="8:9" ht="12.5">
      <c r="H11195" s="958">
        <v>27960</v>
      </c>
      <c r="I11195" s="950" t="s">
        <v>1560</v>
      </c>
    </row>
    <row r="11196" spans="8:9" ht="12.5">
      <c r="H11196" s="958">
        <v>27962</v>
      </c>
      <c r="I11196" s="950" t="s">
        <v>1560</v>
      </c>
    </row>
    <row r="11197" spans="8:9" ht="12.5">
      <c r="H11197" s="958">
        <v>27964</v>
      </c>
      <c r="I11197" s="950" t="s">
        <v>1560</v>
      </c>
    </row>
    <row r="11198" spans="8:9" ht="12.5">
      <c r="H11198" s="958">
        <v>27965</v>
      </c>
      <c r="I11198" s="950" t="s">
        <v>1560</v>
      </c>
    </row>
    <row r="11199" spans="8:9" ht="12.5">
      <c r="H11199" s="958">
        <v>27966</v>
      </c>
      <c r="I11199" s="950" t="s">
        <v>1560</v>
      </c>
    </row>
    <row r="11200" spans="8:9" ht="12.5">
      <c r="H11200" s="958">
        <v>27967</v>
      </c>
      <c r="I11200" s="950" t="s">
        <v>1560</v>
      </c>
    </row>
    <row r="11201" spans="8:9" ht="12.5">
      <c r="H11201" s="958">
        <v>27968</v>
      </c>
      <c r="I11201" s="950" t="s">
        <v>1560</v>
      </c>
    </row>
    <row r="11202" spans="8:9" ht="12.5">
      <c r="H11202" s="958">
        <v>27969</v>
      </c>
      <c r="I11202" s="950" t="s">
        <v>1560</v>
      </c>
    </row>
    <row r="11203" spans="8:9" ht="12.5">
      <c r="H11203" s="958">
        <v>27970</v>
      </c>
      <c r="I11203" s="950" t="s">
        <v>1560</v>
      </c>
    </row>
    <row r="11204" spans="8:9" ht="12.5">
      <c r="H11204" s="958">
        <v>27972</v>
      </c>
      <c r="I11204" s="950" t="s">
        <v>1560</v>
      </c>
    </row>
    <row r="11205" spans="8:9" ht="12.5">
      <c r="H11205" s="958">
        <v>27973</v>
      </c>
      <c r="I11205" s="950" t="s">
        <v>1560</v>
      </c>
    </row>
    <row r="11206" spans="8:9" ht="12.5">
      <c r="H11206" s="958">
        <v>27974</v>
      </c>
      <c r="I11206" s="950" t="s">
        <v>1560</v>
      </c>
    </row>
    <row r="11207" spans="8:9" ht="12.5">
      <c r="H11207" s="958">
        <v>27976</v>
      </c>
      <c r="I11207" s="950" t="s">
        <v>1560</v>
      </c>
    </row>
    <row r="11208" spans="8:9" ht="12.5">
      <c r="H11208" s="958">
        <v>27978</v>
      </c>
      <c r="I11208" s="950" t="s">
        <v>1560</v>
      </c>
    </row>
    <row r="11209" spans="8:9" ht="12.5">
      <c r="H11209" s="958">
        <v>27979</v>
      </c>
      <c r="I11209" s="950" t="s">
        <v>1560</v>
      </c>
    </row>
    <row r="11210" spans="8:9" ht="12.5">
      <c r="H11210" s="958">
        <v>27980</v>
      </c>
      <c r="I11210" s="950" t="s">
        <v>1560</v>
      </c>
    </row>
    <row r="11211" spans="8:9" ht="12.5">
      <c r="H11211" s="958">
        <v>27981</v>
      </c>
      <c r="I11211" s="950" t="s">
        <v>1560</v>
      </c>
    </row>
    <row r="11212" spans="8:9" ht="12.5">
      <c r="H11212" s="958">
        <v>27982</v>
      </c>
      <c r="I11212" s="950" t="s">
        <v>1560</v>
      </c>
    </row>
    <row r="11213" spans="8:9" ht="12.5">
      <c r="H11213" s="958">
        <v>27983</v>
      </c>
      <c r="I11213" s="950" t="s">
        <v>1560</v>
      </c>
    </row>
    <row r="11214" spans="8:9" ht="12.5">
      <c r="H11214" s="958">
        <v>27985</v>
      </c>
      <c r="I11214" s="950" t="s">
        <v>1560</v>
      </c>
    </row>
    <row r="11215" spans="8:9" ht="12.5">
      <c r="H11215" s="958">
        <v>27986</v>
      </c>
      <c r="I11215" s="950" t="s">
        <v>1560</v>
      </c>
    </row>
    <row r="11216" spans="8:9" ht="12.5">
      <c r="H11216" s="958">
        <v>28001</v>
      </c>
      <c r="I11216" s="950" t="s">
        <v>1560</v>
      </c>
    </row>
    <row r="11217" spans="8:9" ht="12.5">
      <c r="H11217" s="958">
        <v>28002</v>
      </c>
      <c r="I11217" s="950" t="s">
        <v>1560</v>
      </c>
    </row>
    <row r="11218" spans="8:9" ht="12.5">
      <c r="H11218" s="958">
        <v>28006</v>
      </c>
      <c r="I11218" s="950" t="s">
        <v>1560</v>
      </c>
    </row>
    <row r="11219" spans="8:9" ht="12.5">
      <c r="H11219" s="958">
        <v>28007</v>
      </c>
      <c r="I11219" s="950" t="s">
        <v>1560</v>
      </c>
    </row>
    <row r="11220" spans="8:9" ht="12.5">
      <c r="H11220" s="958">
        <v>28009</v>
      </c>
      <c r="I11220" s="950" t="s">
        <v>1560</v>
      </c>
    </row>
    <row r="11221" spans="8:9" ht="12.5">
      <c r="H11221" s="958">
        <v>28010</v>
      </c>
      <c r="I11221" s="950" t="s">
        <v>1560</v>
      </c>
    </row>
    <row r="11222" spans="8:9" ht="12.5">
      <c r="H11222" s="958">
        <v>28012</v>
      </c>
      <c r="I11222" s="950" t="s">
        <v>1560</v>
      </c>
    </row>
    <row r="11223" spans="8:9" ht="12.5">
      <c r="H11223" s="958">
        <v>28016</v>
      </c>
      <c r="I11223" s="950" t="s">
        <v>1560</v>
      </c>
    </row>
    <row r="11224" spans="8:9" ht="12.5">
      <c r="H11224" s="958">
        <v>28017</v>
      </c>
      <c r="I11224" s="950" t="s">
        <v>1560</v>
      </c>
    </row>
    <row r="11225" spans="8:9" ht="12.5">
      <c r="H11225" s="958">
        <v>28018</v>
      </c>
      <c r="I11225" s="950" t="s">
        <v>1560</v>
      </c>
    </row>
    <row r="11226" spans="8:9" ht="12.5">
      <c r="H11226" s="958">
        <v>28019</v>
      </c>
      <c r="I11226" s="950" t="s">
        <v>1560</v>
      </c>
    </row>
    <row r="11227" spans="8:9" ht="12.5">
      <c r="H11227" s="958">
        <v>28020</v>
      </c>
      <c r="I11227" s="950" t="s">
        <v>1560</v>
      </c>
    </row>
    <row r="11228" spans="8:9" ht="12.5">
      <c r="H11228" s="958">
        <v>28021</v>
      </c>
      <c r="I11228" s="950" t="s">
        <v>1560</v>
      </c>
    </row>
    <row r="11229" spans="8:9" ht="12.5">
      <c r="H11229" s="958">
        <v>28023</v>
      </c>
      <c r="I11229" s="950" t="s">
        <v>1560</v>
      </c>
    </row>
    <row r="11230" spans="8:9" ht="12.5">
      <c r="H11230" s="958">
        <v>28024</v>
      </c>
      <c r="I11230" s="950" t="s">
        <v>1560</v>
      </c>
    </row>
    <row r="11231" spans="8:9" ht="12.5">
      <c r="H11231" s="958">
        <v>28025</v>
      </c>
      <c r="I11231" s="950" t="s">
        <v>1560</v>
      </c>
    </row>
    <row r="11232" spans="8:9" ht="12.5">
      <c r="H11232" s="958">
        <v>28026</v>
      </c>
      <c r="I11232" s="950" t="s">
        <v>1560</v>
      </c>
    </row>
    <row r="11233" spans="8:9" ht="12.5">
      <c r="H11233" s="958">
        <v>28027</v>
      </c>
      <c r="I11233" s="950" t="s">
        <v>1560</v>
      </c>
    </row>
    <row r="11234" spans="8:9" ht="12.5">
      <c r="H11234" s="958">
        <v>28031</v>
      </c>
      <c r="I11234" s="950" t="s">
        <v>1560</v>
      </c>
    </row>
    <row r="11235" spans="8:9" ht="12.5">
      <c r="H11235" s="958">
        <v>28032</v>
      </c>
      <c r="I11235" s="950" t="s">
        <v>1560</v>
      </c>
    </row>
    <row r="11236" spans="8:9" ht="12.5">
      <c r="H11236" s="958">
        <v>28033</v>
      </c>
      <c r="I11236" s="950" t="s">
        <v>1560</v>
      </c>
    </row>
    <row r="11237" spans="8:9" ht="12.5">
      <c r="H11237" s="958">
        <v>28034</v>
      </c>
      <c r="I11237" s="950" t="s">
        <v>1560</v>
      </c>
    </row>
    <row r="11238" spans="8:9" ht="12.5">
      <c r="H11238" s="958">
        <v>28035</v>
      </c>
      <c r="I11238" s="950" t="s">
        <v>1560</v>
      </c>
    </row>
    <row r="11239" spans="8:9" ht="12.5">
      <c r="H11239" s="958">
        <v>28036</v>
      </c>
      <c r="I11239" s="950" t="s">
        <v>1560</v>
      </c>
    </row>
    <row r="11240" spans="8:9" ht="12.5">
      <c r="H11240" s="958">
        <v>28037</v>
      </c>
      <c r="I11240" s="950" t="s">
        <v>1560</v>
      </c>
    </row>
    <row r="11241" spans="8:9" ht="12.5">
      <c r="H11241" s="958">
        <v>28038</v>
      </c>
      <c r="I11241" s="950" t="s">
        <v>1560</v>
      </c>
    </row>
    <row r="11242" spans="8:9" ht="12.5">
      <c r="H11242" s="958">
        <v>28039</v>
      </c>
      <c r="I11242" s="950" t="s">
        <v>1560</v>
      </c>
    </row>
    <row r="11243" spans="8:9" ht="12.5">
      <c r="H11243" s="958">
        <v>28040</v>
      </c>
      <c r="I11243" s="950" t="s">
        <v>1560</v>
      </c>
    </row>
    <row r="11244" spans="8:9" ht="12.5">
      <c r="H11244" s="958">
        <v>28041</v>
      </c>
      <c r="I11244" s="950" t="s">
        <v>1560</v>
      </c>
    </row>
    <row r="11245" spans="8:9" ht="12.5">
      <c r="H11245" s="958">
        <v>28042</v>
      </c>
      <c r="I11245" s="950" t="s">
        <v>1560</v>
      </c>
    </row>
    <row r="11246" spans="8:9" ht="12.5">
      <c r="H11246" s="958">
        <v>28043</v>
      </c>
      <c r="I11246" s="950" t="s">
        <v>1560</v>
      </c>
    </row>
    <row r="11247" spans="8:9" ht="12.5">
      <c r="H11247" s="958">
        <v>28052</v>
      </c>
      <c r="I11247" s="950" t="s">
        <v>1560</v>
      </c>
    </row>
    <row r="11248" spans="8:9" ht="12.5">
      <c r="H11248" s="958">
        <v>28053</v>
      </c>
      <c r="I11248" s="950" t="s">
        <v>1560</v>
      </c>
    </row>
    <row r="11249" spans="8:9" ht="12.5">
      <c r="H11249" s="958">
        <v>28054</v>
      </c>
      <c r="I11249" s="950" t="s">
        <v>1560</v>
      </c>
    </row>
    <row r="11250" spans="8:9" ht="12.5">
      <c r="H11250" s="958">
        <v>28055</v>
      </c>
      <c r="I11250" s="950" t="s">
        <v>1560</v>
      </c>
    </row>
    <row r="11251" spans="8:9" ht="12.5">
      <c r="H11251" s="958">
        <v>28056</v>
      </c>
      <c r="I11251" s="950" t="s">
        <v>1560</v>
      </c>
    </row>
    <row r="11252" spans="8:9" ht="12.5">
      <c r="H11252" s="958">
        <v>28070</v>
      </c>
      <c r="I11252" s="950" t="s">
        <v>1560</v>
      </c>
    </row>
    <row r="11253" spans="8:9" ht="12.5">
      <c r="H11253" s="958">
        <v>28071</v>
      </c>
      <c r="I11253" s="950" t="s">
        <v>1560</v>
      </c>
    </row>
    <row r="11254" spans="8:9" ht="12.5">
      <c r="H11254" s="958">
        <v>28072</v>
      </c>
      <c r="I11254" s="950" t="s">
        <v>1560</v>
      </c>
    </row>
    <row r="11255" spans="8:9" ht="12.5">
      <c r="H11255" s="958">
        <v>28073</v>
      </c>
      <c r="I11255" s="950" t="s">
        <v>1560</v>
      </c>
    </row>
    <row r="11256" spans="8:9" ht="12.5">
      <c r="H11256" s="958">
        <v>28074</v>
      </c>
      <c r="I11256" s="950" t="s">
        <v>1560</v>
      </c>
    </row>
    <row r="11257" spans="8:9" ht="12.5">
      <c r="H11257" s="958">
        <v>28075</v>
      </c>
      <c r="I11257" s="950" t="s">
        <v>1560</v>
      </c>
    </row>
    <row r="11258" spans="8:9" ht="12.5">
      <c r="H11258" s="958">
        <v>28076</v>
      </c>
      <c r="I11258" s="950" t="s">
        <v>1560</v>
      </c>
    </row>
    <row r="11259" spans="8:9" ht="12.5">
      <c r="H11259" s="958">
        <v>28077</v>
      </c>
      <c r="I11259" s="950" t="s">
        <v>1560</v>
      </c>
    </row>
    <row r="11260" spans="8:9" ht="12.5">
      <c r="H11260" s="958">
        <v>28078</v>
      </c>
      <c r="I11260" s="950" t="s">
        <v>1560</v>
      </c>
    </row>
    <row r="11261" spans="8:9" ht="12.5">
      <c r="H11261" s="958">
        <v>28079</v>
      </c>
      <c r="I11261" s="950" t="s">
        <v>1560</v>
      </c>
    </row>
    <row r="11262" spans="8:9" ht="12.5">
      <c r="H11262" s="958">
        <v>28080</v>
      </c>
      <c r="I11262" s="950" t="s">
        <v>1560</v>
      </c>
    </row>
    <row r="11263" spans="8:9" ht="12.5">
      <c r="H11263" s="958">
        <v>28081</v>
      </c>
      <c r="I11263" s="950" t="s">
        <v>1560</v>
      </c>
    </row>
    <row r="11264" spans="8:9" ht="12.5">
      <c r="H11264" s="958">
        <v>28082</v>
      </c>
      <c r="I11264" s="950" t="s">
        <v>1560</v>
      </c>
    </row>
    <row r="11265" spans="8:9" ht="12.5">
      <c r="H11265" s="958">
        <v>28083</v>
      </c>
      <c r="I11265" s="950" t="s">
        <v>1560</v>
      </c>
    </row>
    <row r="11266" spans="8:9" ht="12.5">
      <c r="H11266" s="958">
        <v>28086</v>
      </c>
      <c r="I11266" s="950" t="s">
        <v>1560</v>
      </c>
    </row>
    <row r="11267" spans="8:9" ht="12.5">
      <c r="H11267" s="958">
        <v>28088</v>
      </c>
      <c r="I11267" s="950" t="s">
        <v>1560</v>
      </c>
    </row>
    <row r="11268" spans="8:9" ht="12.5">
      <c r="H11268" s="958">
        <v>28089</v>
      </c>
      <c r="I11268" s="950" t="s">
        <v>1560</v>
      </c>
    </row>
    <row r="11269" spans="8:9" ht="12.5">
      <c r="H11269" s="958">
        <v>28090</v>
      </c>
      <c r="I11269" s="950" t="s">
        <v>1560</v>
      </c>
    </row>
    <row r="11270" spans="8:9" ht="12.5">
      <c r="H11270" s="958">
        <v>28091</v>
      </c>
      <c r="I11270" s="950" t="s">
        <v>1560</v>
      </c>
    </row>
    <row r="11271" spans="8:9" ht="12.5">
      <c r="H11271" s="958">
        <v>28092</v>
      </c>
      <c r="I11271" s="950" t="s">
        <v>1560</v>
      </c>
    </row>
    <row r="11272" spans="8:9" ht="12.5">
      <c r="H11272" s="958">
        <v>28093</v>
      </c>
      <c r="I11272" s="950" t="s">
        <v>1560</v>
      </c>
    </row>
    <row r="11273" spans="8:9" ht="12.5">
      <c r="H11273" s="958">
        <v>28097</v>
      </c>
      <c r="I11273" s="950" t="s">
        <v>1560</v>
      </c>
    </row>
    <row r="11274" spans="8:9" ht="12.5">
      <c r="H11274" s="958">
        <v>28098</v>
      </c>
      <c r="I11274" s="950" t="s">
        <v>1560</v>
      </c>
    </row>
    <row r="11275" spans="8:9" ht="12.5">
      <c r="H11275" s="958">
        <v>28101</v>
      </c>
      <c r="I11275" s="950" t="s">
        <v>1560</v>
      </c>
    </row>
    <row r="11276" spans="8:9" ht="12.5">
      <c r="H11276" s="958">
        <v>28102</v>
      </c>
      <c r="I11276" s="950" t="s">
        <v>1560</v>
      </c>
    </row>
    <row r="11277" spans="8:9" ht="12.5">
      <c r="H11277" s="958">
        <v>28103</v>
      </c>
      <c r="I11277" s="950" t="s">
        <v>1560</v>
      </c>
    </row>
    <row r="11278" spans="8:9" ht="12.5">
      <c r="H11278" s="958">
        <v>28104</v>
      </c>
      <c r="I11278" s="950" t="s">
        <v>1560</v>
      </c>
    </row>
    <row r="11279" spans="8:9" ht="12.5">
      <c r="H11279" s="958">
        <v>28105</v>
      </c>
      <c r="I11279" s="950" t="s">
        <v>1560</v>
      </c>
    </row>
    <row r="11280" spans="8:9" ht="12.5">
      <c r="H11280" s="958">
        <v>28106</v>
      </c>
      <c r="I11280" s="950" t="s">
        <v>1560</v>
      </c>
    </row>
    <row r="11281" spans="8:9" ht="12.5">
      <c r="H11281" s="958">
        <v>28107</v>
      </c>
      <c r="I11281" s="950" t="s">
        <v>1560</v>
      </c>
    </row>
    <row r="11282" spans="8:9" ht="12.5">
      <c r="H11282" s="958">
        <v>28108</v>
      </c>
      <c r="I11282" s="950" t="s">
        <v>1560</v>
      </c>
    </row>
    <row r="11283" spans="8:9" ht="12.5">
      <c r="H11283" s="958">
        <v>28109</v>
      </c>
      <c r="I11283" s="950" t="s">
        <v>1560</v>
      </c>
    </row>
    <row r="11284" spans="8:9" ht="12.5">
      <c r="H11284" s="958">
        <v>28110</v>
      </c>
      <c r="I11284" s="950" t="s">
        <v>1560</v>
      </c>
    </row>
    <row r="11285" spans="8:9" ht="12.5">
      <c r="H11285" s="958">
        <v>28111</v>
      </c>
      <c r="I11285" s="950" t="s">
        <v>1560</v>
      </c>
    </row>
    <row r="11286" spans="8:9" ht="12.5">
      <c r="H11286" s="958">
        <v>28112</v>
      </c>
      <c r="I11286" s="950" t="s">
        <v>1560</v>
      </c>
    </row>
    <row r="11287" spans="8:9" ht="12.5">
      <c r="H11287" s="958">
        <v>28114</v>
      </c>
      <c r="I11287" s="950" t="s">
        <v>1560</v>
      </c>
    </row>
    <row r="11288" spans="8:9" ht="12.5">
      <c r="H11288" s="958">
        <v>28115</v>
      </c>
      <c r="I11288" s="950" t="s">
        <v>1560</v>
      </c>
    </row>
    <row r="11289" spans="8:9" ht="12.5">
      <c r="H11289" s="958">
        <v>28117</v>
      </c>
      <c r="I11289" s="950" t="s">
        <v>1560</v>
      </c>
    </row>
    <row r="11290" spans="8:9" ht="12.5">
      <c r="H11290" s="958">
        <v>28119</v>
      </c>
      <c r="I11290" s="950" t="s">
        <v>1560</v>
      </c>
    </row>
    <row r="11291" spans="8:9" ht="12.5">
      <c r="H11291" s="958">
        <v>28120</v>
      </c>
      <c r="I11291" s="950" t="s">
        <v>1560</v>
      </c>
    </row>
    <row r="11292" spans="8:9" ht="12.5">
      <c r="H11292" s="958">
        <v>28123</v>
      </c>
      <c r="I11292" s="950" t="s">
        <v>1560</v>
      </c>
    </row>
    <row r="11293" spans="8:9" ht="12.5">
      <c r="H11293" s="958">
        <v>28124</v>
      </c>
      <c r="I11293" s="950" t="s">
        <v>1560</v>
      </c>
    </row>
    <row r="11294" spans="8:9" ht="12.5">
      <c r="H11294" s="958">
        <v>28125</v>
      </c>
      <c r="I11294" s="950" t="s">
        <v>1560</v>
      </c>
    </row>
    <row r="11295" spans="8:9" ht="12.5">
      <c r="H11295" s="958">
        <v>28126</v>
      </c>
      <c r="I11295" s="950" t="s">
        <v>1560</v>
      </c>
    </row>
    <row r="11296" spans="8:9" ht="12.5">
      <c r="H11296" s="958">
        <v>28127</v>
      </c>
      <c r="I11296" s="950" t="s">
        <v>1560</v>
      </c>
    </row>
    <row r="11297" spans="8:9" ht="12.5">
      <c r="H11297" s="958">
        <v>28128</v>
      </c>
      <c r="I11297" s="950" t="s">
        <v>1560</v>
      </c>
    </row>
    <row r="11298" spans="8:9" ht="12.5">
      <c r="H11298" s="958">
        <v>28129</v>
      </c>
      <c r="I11298" s="950" t="s">
        <v>1560</v>
      </c>
    </row>
    <row r="11299" spans="8:9" ht="12.5">
      <c r="H11299" s="958">
        <v>28130</v>
      </c>
      <c r="I11299" s="950" t="s">
        <v>1560</v>
      </c>
    </row>
    <row r="11300" spans="8:9" ht="12.5">
      <c r="H11300" s="958">
        <v>28133</v>
      </c>
      <c r="I11300" s="950" t="s">
        <v>1560</v>
      </c>
    </row>
    <row r="11301" spans="8:9" ht="12.5">
      <c r="H11301" s="958">
        <v>28134</v>
      </c>
      <c r="I11301" s="950" t="s">
        <v>1560</v>
      </c>
    </row>
    <row r="11302" spans="8:9" ht="12.5">
      <c r="H11302" s="958">
        <v>28135</v>
      </c>
      <c r="I11302" s="950" t="s">
        <v>1560</v>
      </c>
    </row>
    <row r="11303" spans="8:9" ht="12.5">
      <c r="H11303" s="958">
        <v>28136</v>
      </c>
      <c r="I11303" s="950" t="s">
        <v>1560</v>
      </c>
    </row>
    <row r="11304" spans="8:9" ht="12.5">
      <c r="H11304" s="958">
        <v>28137</v>
      </c>
      <c r="I11304" s="950" t="s">
        <v>1560</v>
      </c>
    </row>
    <row r="11305" spans="8:9" ht="12.5">
      <c r="H11305" s="958">
        <v>28138</v>
      </c>
      <c r="I11305" s="950" t="s">
        <v>1560</v>
      </c>
    </row>
    <row r="11306" spans="8:9" ht="12.5">
      <c r="H11306" s="958">
        <v>28139</v>
      </c>
      <c r="I11306" s="950" t="s">
        <v>1560</v>
      </c>
    </row>
    <row r="11307" spans="8:9" ht="12.5">
      <c r="H11307" s="958">
        <v>28144</v>
      </c>
      <c r="I11307" s="950" t="s">
        <v>1560</v>
      </c>
    </row>
    <row r="11308" spans="8:9" ht="12.5">
      <c r="H11308" s="958">
        <v>28145</v>
      </c>
      <c r="I11308" s="950" t="s">
        <v>1560</v>
      </c>
    </row>
    <row r="11309" spans="8:9" ht="12.5">
      <c r="H11309" s="958">
        <v>28146</v>
      </c>
      <c r="I11309" s="950" t="s">
        <v>1560</v>
      </c>
    </row>
    <row r="11310" spans="8:9" ht="12.5">
      <c r="H11310" s="958">
        <v>28147</v>
      </c>
      <c r="I11310" s="950" t="s">
        <v>1560</v>
      </c>
    </row>
    <row r="11311" spans="8:9" ht="12.5">
      <c r="H11311" s="958">
        <v>28150</v>
      </c>
      <c r="I11311" s="950" t="s">
        <v>1560</v>
      </c>
    </row>
    <row r="11312" spans="8:9" ht="12.5">
      <c r="H11312" s="958">
        <v>28151</v>
      </c>
      <c r="I11312" s="950" t="s">
        <v>1560</v>
      </c>
    </row>
    <row r="11313" spans="8:9" ht="12.5">
      <c r="H11313" s="958">
        <v>28152</v>
      </c>
      <c r="I11313" s="950" t="s">
        <v>1560</v>
      </c>
    </row>
    <row r="11314" spans="8:9" ht="12.5">
      <c r="H11314" s="958">
        <v>28159</v>
      </c>
      <c r="I11314" s="950" t="s">
        <v>1560</v>
      </c>
    </row>
    <row r="11315" spans="8:9" ht="12.5">
      <c r="H11315" s="958">
        <v>28160</v>
      </c>
      <c r="I11315" s="950" t="s">
        <v>1560</v>
      </c>
    </row>
    <row r="11316" spans="8:9" ht="12.5">
      <c r="H11316" s="958">
        <v>28163</v>
      </c>
      <c r="I11316" s="950" t="s">
        <v>1560</v>
      </c>
    </row>
    <row r="11317" spans="8:9" ht="12.5">
      <c r="H11317" s="958">
        <v>28164</v>
      </c>
      <c r="I11317" s="950" t="s">
        <v>1560</v>
      </c>
    </row>
    <row r="11318" spans="8:9" ht="12.5">
      <c r="H11318" s="958">
        <v>28166</v>
      </c>
      <c r="I11318" s="950" t="s">
        <v>1560</v>
      </c>
    </row>
    <row r="11319" spans="8:9" ht="12.5">
      <c r="H11319" s="958">
        <v>28167</v>
      </c>
      <c r="I11319" s="950" t="s">
        <v>1560</v>
      </c>
    </row>
    <row r="11320" spans="8:9" ht="12.5">
      <c r="H11320" s="958">
        <v>28168</v>
      </c>
      <c r="I11320" s="950" t="s">
        <v>1560</v>
      </c>
    </row>
    <row r="11321" spans="8:9" ht="12.5">
      <c r="H11321" s="958">
        <v>28169</v>
      </c>
      <c r="I11321" s="950" t="s">
        <v>1560</v>
      </c>
    </row>
    <row r="11322" spans="8:9" ht="12.5">
      <c r="H11322" s="958">
        <v>28170</v>
      </c>
      <c r="I11322" s="950" t="s">
        <v>1560</v>
      </c>
    </row>
    <row r="11323" spans="8:9" ht="12.5">
      <c r="H11323" s="958">
        <v>28173</v>
      </c>
      <c r="I11323" s="950" t="s">
        <v>1560</v>
      </c>
    </row>
    <row r="11324" spans="8:9" ht="12.5">
      <c r="H11324" s="958">
        <v>28174</v>
      </c>
      <c r="I11324" s="950" t="s">
        <v>1560</v>
      </c>
    </row>
    <row r="11325" spans="8:9" ht="12.5">
      <c r="H11325" s="958">
        <v>28201</v>
      </c>
      <c r="I11325" s="950" t="s">
        <v>1560</v>
      </c>
    </row>
    <row r="11326" spans="8:9" ht="12.5">
      <c r="H11326" s="958">
        <v>28202</v>
      </c>
      <c r="I11326" s="950" t="s">
        <v>1560</v>
      </c>
    </row>
    <row r="11327" spans="8:9" ht="12.5">
      <c r="H11327" s="958">
        <v>28203</v>
      </c>
      <c r="I11327" s="950" t="s">
        <v>1560</v>
      </c>
    </row>
    <row r="11328" spans="8:9" ht="12.5">
      <c r="H11328" s="958">
        <v>28204</v>
      </c>
      <c r="I11328" s="950" t="s">
        <v>1560</v>
      </c>
    </row>
    <row r="11329" spans="8:9" ht="12.5">
      <c r="H11329" s="958">
        <v>28205</v>
      </c>
      <c r="I11329" s="950" t="s">
        <v>1560</v>
      </c>
    </row>
    <row r="11330" spans="8:9" ht="12.5">
      <c r="H11330" s="958">
        <v>28206</v>
      </c>
      <c r="I11330" s="950" t="s">
        <v>1560</v>
      </c>
    </row>
    <row r="11331" spans="8:9" ht="12.5">
      <c r="H11331" s="958">
        <v>28207</v>
      </c>
      <c r="I11331" s="950" t="s">
        <v>1560</v>
      </c>
    </row>
    <row r="11332" spans="8:9" ht="12.5">
      <c r="H11332" s="958">
        <v>28208</v>
      </c>
      <c r="I11332" s="950" t="s">
        <v>1560</v>
      </c>
    </row>
    <row r="11333" spans="8:9" ht="12.5">
      <c r="H11333" s="958">
        <v>28209</v>
      </c>
      <c r="I11333" s="950" t="s">
        <v>1560</v>
      </c>
    </row>
    <row r="11334" spans="8:9" ht="12.5">
      <c r="H11334" s="958">
        <v>28210</v>
      </c>
      <c r="I11334" s="950" t="s">
        <v>1560</v>
      </c>
    </row>
    <row r="11335" spans="8:9" ht="12.5">
      <c r="H11335" s="958">
        <v>28211</v>
      </c>
      <c r="I11335" s="950" t="s">
        <v>1560</v>
      </c>
    </row>
    <row r="11336" spans="8:9" ht="12.5">
      <c r="H11336" s="958">
        <v>28212</v>
      </c>
      <c r="I11336" s="950" t="s">
        <v>1560</v>
      </c>
    </row>
    <row r="11337" spans="8:9" ht="12.5">
      <c r="H11337" s="958">
        <v>28213</v>
      </c>
      <c r="I11337" s="950" t="s">
        <v>1560</v>
      </c>
    </row>
    <row r="11338" spans="8:9" ht="12.5">
      <c r="H11338" s="958">
        <v>28214</v>
      </c>
      <c r="I11338" s="950" t="s">
        <v>1560</v>
      </c>
    </row>
    <row r="11339" spans="8:9" ht="12.5">
      <c r="H11339" s="958">
        <v>28215</v>
      </c>
      <c r="I11339" s="950" t="s">
        <v>1560</v>
      </c>
    </row>
    <row r="11340" spans="8:9" ht="12.5">
      <c r="H11340" s="958">
        <v>28216</v>
      </c>
      <c r="I11340" s="950" t="s">
        <v>1560</v>
      </c>
    </row>
    <row r="11341" spans="8:9" ht="12.5">
      <c r="H11341" s="958">
        <v>28217</v>
      </c>
      <c r="I11341" s="950" t="s">
        <v>1560</v>
      </c>
    </row>
    <row r="11342" spans="8:9" ht="12.5">
      <c r="H11342" s="958">
        <v>28218</v>
      </c>
      <c r="I11342" s="950" t="s">
        <v>1560</v>
      </c>
    </row>
    <row r="11343" spans="8:9" ht="12.5">
      <c r="H11343" s="958">
        <v>28219</v>
      </c>
      <c r="I11343" s="950" t="s">
        <v>1560</v>
      </c>
    </row>
    <row r="11344" spans="8:9" ht="12.5">
      <c r="H11344" s="958">
        <v>28220</v>
      </c>
      <c r="I11344" s="950" t="s">
        <v>1560</v>
      </c>
    </row>
    <row r="11345" spans="8:9" ht="12.5">
      <c r="H11345" s="958">
        <v>28221</v>
      </c>
      <c r="I11345" s="950" t="s">
        <v>1560</v>
      </c>
    </row>
    <row r="11346" spans="8:9" ht="12.5">
      <c r="H11346" s="958">
        <v>28222</v>
      </c>
      <c r="I11346" s="950" t="s">
        <v>1560</v>
      </c>
    </row>
    <row r="11347" spans="8:9" ht="12.5">
      <c r="H11347" s="958">
        <v>28223</v>
      </c>
      <c r="I11347" s="950" t="s">
        <v>1560</v>
      </c>
    </row>
    <row r="11348" spans="8:9" ht="12.5">
      <c r="H11348" s="958">
        <v>28224</v>
      </c>
      <c r="I11348" s="950" t="s">
        <v>1560</v>
      </c>
    </row>
    <row r="11349" spans="8:9" ht="12.5">
      <c r="H11349" s="958">
        <v>28226</v>
      </c>
      <c r="I11349" s="950" t="s">
        <v>1560</v>
      </c>
    </row>
    <row r="11350" spans="8:9" ht="12.5">
      <c r="H11350" s="958">
        <v>28227</v>
      </c>
      <c r="I11350" s="950" t="s">
        <v>1560</v>
      </c>
    </row>
    <row r="11351" spans="8:9" ht="12.5">
      <c r="H11351" s="958">
        <v>28228</v>
      </c>
      <c r="I11351" s="950" t="s">
        <v>1560</v>
      </c>
    </row>
    <row r="11352" spans="8:9" ht="12.5">
      <c r="H11352" s="958">
        <v>28229</v>
      </c>
      <c r="I11352" s="950" t="s">
        <v>1560</v>
      </c>
    </row>
    <row r="11353" spans="8:9" ht="12.5">
      <c r="H11353" s="958">
        <v>28230</v>
      </c>
      <c r="I11353" s="950" t="s">
        <v>1560</v>
      </c>
    </row>
    <row r="11354" spans="8:9" ht="12.5">
      <c r="H11354" s="958">
        <v>28231</v>
      </c>
      <c r="I11354" s="950" t="s">
        <v>1560</v>
      </c>
    </row>
    <row r="11355" spans="8:9" ht="12.5">
      <c r="H11355" s="958">
        <v>28232</v>
      </c>
      <c r="I11355" s="950" t="s">
        <v>1560</v>
      </c>
    </row>
    <row r="11356" spans="8:9" ht="12.5">
      <c r="H11356" s="958">
        <v>28233</v>
      </c>
      <c r="I11356" s="950" t="s">
        <v>1560</v>
      </c>
    </row>
    <row r="11357" spans="8:9" ht="12.5">
      <c r="H11357" s="958">
        <v>28234</v>
      </c>
      <c r="I11357" s="950" t="s">
        <v>1560</v>
      </c>
    </row>
    <row r="11358" spans="8:9" ht="12.5">
      <c r="H11358" s="958">
        <v>28235</v>
      </c>
      <c r="I11358" s="950" t="s">
        <v>1560</v>
      </c>
    </row>
    <row r="11359" spans="8:9" ht="12.5">
      <c r="H11359" s="958">
        <v>28236</v>
      </c>
      <c r="I11359" s="950" t="s">
        <v>1560</v>
      </c>
    </row>
    <row r="11360" spans="8:9" ht="12.5">
      <c r="H11360" s="958">
        <v>28237</v>
      </c>
      <c r="I11360" s="950" t="s">
        <v>1560</v>
      </c>
    </row>
    <row r="11361" spans="8:9" ht="12.5">
      <c r="H11361" s="958">
        <v>28241</v>
      </c>
      <c r="I11361" s="950" t="s">
        <v>1560</v>
      </c>
    </row>
    <row r="11362" spans="8:9" ht="12.5">
      <c r="H11362" s="958">
        <v>28242</v>
      </c>
      <c r="I11362" s="950" t="s">
        <v>1560</v>
      </c>
    </row>
    <row r="11363" spans="8:9" ht="12.5">
      <c r="H11363" s="958">
        <v>28243</v>
      </c>
      <c r="I11363" s="950" t="s">
        <v>1560</v>
      </c>
    </row>
    <row r="11364" spans="8:9" ht="12.5">
      <c r="H11364" s="958">
        <v>28244</v>
      </c>
      <c r="I11364" s="950" t="s">
        <v>1560</v>
      </c>
    </row>
    <row r="11365" spans="8:9" ht="12.5">
      <c r="H11365" s="958">
        <v>28246</v>
      </c>
      <c r="I11365" s="950" t="s">
        <v>1560</v>
      </c>
    </row>
    <row r="11366" spans="8:9" ht="12.5">
      <c r="H11366" s="958">
        <v>28247</v>
      </c>
      <c r="I11366" s="950" t="s">
        <v>1560</v>
      </c>
    </row>
    <row r="11367" spans="8:9" ht="12.5">
      <c r="H11367" s="958">
        <v>28250</v>
      </c>
      <c r="I11367" s="950" t="s">
        <v>1560</v>
      </c>
    </row>
    <row r="11368" spans="8:9" ht="12.5">
      <c r="H11368" s="958">
        <v>28253</v>
      </c>
      <c r="I11368" s="950" t="s">
        <v>1560</v>
      </c>
    </row>
    <row r="11369" spans="8:9" ht="12.5">
      <c r="H11369" s="958">
        <v>28254</v>
      </c>
      <c r="I11369" s="950" t="s">
        <v>1560</v>
      </c>
    </row>
    <row r="11370" spans="8:9" ht="12.5">
      <c r="H11370" s="958">
        <v>28255</v>
      </c>
      <c r="I11370" s="950" t="s">
        <v>1560</v>
      </c>
    </row>
    <row r="11371" spans="8:9" ht="12.5">
      <c r="H11371" s="958">
        <v>28256</v>
      </c>
      <c r="I11371" s="950" t="s">
        <v>1560</v>
      </c>
    </row>
    <row r="11372" spans="8:9" ht="12.5">
      <c r="H11372" s="958">
        <v>28258</v>
      </c>
      <c r="I11372" s="950" t="s">
        <v>1560</v>
      </c>
    </row>
    <row r="11373" spans="8:9" ht="12.5">
      <c r="H11373" s="958">
        <v>28260</v>
      </c>
      <c r="I11373" s="950" t="s">
        <v>1560</v>
      </c>
    </row>
    <row r="11374" spans="8:9" ht="12.5">
      <c r="H11374" s="958">
        <v>28262</v>
      </c>
      <c r="I11374" s="950" t="s">
        <v>1560</v>
      </c>
    </row>
    <row r="11375" spans="8:9" ht="12.5">
      <c r="H11375" s="958">
        <v>28263</v>
      </c>
      <c r="I11375" s="950" t="s">
        <v>1560</v>
      </c>
    </row>
    <row r="11376" spans="8:9" ht="12.5">
      <c r="H11376" s="958">
        <v>28265</v>
      </c>
      <c r="I11376" s="950" t="s">
        <v>1560</v>
      </c>
    </row>
    <row r="11377" spans="8:9" ht="12.5">
      <c r="H11377" s="958">
        <v>28266</v>
      </c>
      <c r="I11377" s="950" t="s">
        <v>1560</v>
      </c>
    </row>
    <row r="11378" spans="8:9" ht="12.5">
      <c r="H11378" s="958">
        <v>28269</v>
      </c>
      <c r="I11378" s="950" t="s">
        <v>1560</v>
      </c>
    </row>
    <row r="11379" spans="8:9" ht="12.5">
      <c r="H11379" s="958">
        <v>28270</v>
      </c>
      <c r="I11379" s="950" t="s">
        <v>1560</v>
      </c>
    </row>
    <row r="11380" spans="8:9" ht="12.5">
      <c r="H11380" s="958">
        <v>28271</v>
      </c>
      <c r="I11380" s="950" t="s">
        <v>1560</v>
      </c>
    </row>
    <row r="11381" spans="8:9" ht="12.5">
      <c r="H11381" s="958">
        <v>28272</v>
      </c>
      <c r="I11381" s="950" t="s">
        <v>1560</v>
      </c>
    </row>
    <row r="11382" spans="8:9" ht="12.5">
      <c r="H11382" s="958">
        <v>28273</v>
      </c>
      <c r="I11382" s="950" t="s">
        <v>1560</v>
      </c>
    </row>
    <row r="11383" spans="8:9" ht="12.5">
      <c r="H11383" s="958">
        <v>28274</v>
      </c>
      <c r="I11383" s="950" t="s">
        <v>1560</v>
      </c>
    </row>
    <row r="11384" spans="8:9" ht="12.5">
      <c r="H11384" s="958">
        <v>28275</v>
      </c>
      <c r="I11384" s="950" t="s">
        <v>1560</v>
      </c>
    </row>
    <row r="11385" spans="8:9" ht="12.5">
      <c r="H11385" s="958">
        <v>28277</v>
      </c>
      <c r="I11385" s="950" t="s">
        <v>1560</v>
      </c>
    </row>
    <row r="11386" spans="8:9" ht="12.5">
      <c r="H11386" s="958">
        <v>28278</v>
      </c>
      <c r="I11386" s="950" t="s">
        <v>1560</v>
      </c>
    </row>
    <row r="11387" spans="8:9" ht="12.5">
      <c r="H11387" s="958">
        <v>28280</v>
      </c>
      <c r="I11387" s="950" t="s">
        <v>1560</v>
      </c>
    </row>
    <row r="11388" spans="8:9" ht="12.5">
      <c r="H11388" s="958">
        <v>28281</v>
      </c>
      <c r="I11388" s="950" t="s">
        <v>1560</v>
      </c>
    </row>
    <row r="11389" spans="8:9" ht="12.5">
      <c r="H11389" s="958">
        <v>28282</v>
      </c>
      <c r="I11389" s="950" t="s">
        <v>1560</v>
      </c>
    </row>
    <row r="11390" spans="8:9" ht="12.5">
      <c r="H11390" s="958">
        <v>28284</v>
      </c>
      <c r="I11390" s="950" t="s">
        <v>1560</v>
      </c>
    </row>
    <row r="11391" spans="8:9" ht="12.5">
      <c r="H11391" s="958">
        <v>28285</v>
      </c>
      <c r="I11391" s="950" t="s">
        <v>1560</v>
      </c>
    </row>
    <row r="11392" spans="8:9" ht="12.5">
      <c r="H11392" s="958">
        <v>28287</v>
      </c>
      <c r="I11392" s="950" t="s">
        <v>1560</v>
      </c>
    </row>
    <row r="11393" spans="8:9" ht="12.5">
      <c r="H11393" s="958">
        <v>28288</v>
      </c>
      <c r="I11393" s="950" t="s">
        <v>1560</v>
      </c>
    </row>
    <row r="11394" spans="8:9" ht="12.5">
      <c r="H11394" s="958">
        <v>28289</v>
      </c>
      <c r="I11394" s="950" t="s">
        <v>1560</v>
      </c>
    </row>
    <row r="11395" spans="8:9" ht="12.5">
      <c r="H11395" s="958">
        <v>28290</v>
      </c>
      <c r="I11395" s="950" t="s">
        <v>1560</v>
      </c>
    </row>
    <row r="11396" spans="8:9" ht="12.5">
      <c r="H11396" s="958">
        <v>28296</v>
      </c>
      <c r="I11396" s="950" t="s">
        <v>1560</v>
      </c>
    </row>
    <row r="11397" spans="8:9" ht="12.5">
      <c r="H11397" s="958">
        <v>28297</v>
      </c>
      <c r="I11397" s="950" t="s">
        <v>1560</v>
      </c>
    </row>
    <row r="11398" spans="8:9" ht="12.5">
      <c r="H11398" s="958">
        <v>28299</v>
      </c>
      <c r="I11398" s="950" t="s">
        <v>1560</v>
      </c>
    </row>
    <row r="11399" spans="8:9" ht="12.5">
      <c r="H11399" s="958">
        <v>28301</v>
      </c>
      <c r="I11399" s="950" t="s">
        <v>1560</v>
      </c>
    </row>
    <row r="11400" spans="8:9" ht="12.5">
      <c r="H11400" s="958">
        <v>28302</v>
      </c>
      <c r="I11400" s="950" t="s">
        <v>1560</v>
      </c>
    </row>
    <row r="11401" spans="8:9" ht="12.5">
      <c r="H11401" s="958">
        <v>28303</v>
      </c>
      <c r="I11401" s="950" t="s">
        <v>1560</v>
      </c>
    </row>
    <row r="11402" spans="8:9" ht="12.5">
      <c r="H11402" s="958">
        <v>28304</v>
      </c>
      <c r="I11402" s="950" t="s">
        <v>1560</v>
      </c>
    </row>
    <row r="11403" spans="8:9" ht="12.5">
      <c r="H11403" s="958">
        <v>28305</v>
      </c>
      <c r="I11403" s="950" t="s">
        <v>1560</v>
      </c>
    </row>
    <row r="11404" spans="8:9" ht="12.5">
      <c r="H11404" s="958">
        <v>28306</v>
      </c>
      <c r="I11404" s="950" t="s">
        <v>1560</v>
      </c>
    </row>
    <row r="11405" spans="8:9" ht="12.5">
      <c r="H11405" s="958">
        <v>28307</v>
      </c>
      <c r="I11405" s="950" t="s">
        <v>1560</v>
      </c>
    </row>
    <row r="11406" spans="8:9" ht="12.5">
      <c r="H11406" s="958">
        <v>28308</v>
      </c>
      <c r="I11406" s="950" t="s">
        <v>1560</v>
      </c>
    </row>
    <row r="11407" spans="8:9" ht="12.5">
      <c r="H11407" s="958">
        <v>28309</v>
      </c>
      <c r="I11407" s="950" t="s">
        <v>1560</v>
      </c>
    </row>
    <row r="11408" spans="8:9" ht="12.5">
      <c r="H11408" s="958">
        <v>28310</v>
      </c>
      <c r="I11408" s="950" t="s">
        <v>1560</v>
      </c>
    </row>
    <row r="11409" spans="8:9" ht="12.5">
      <c r="H11409" s="958">
        <v>28311</v>
      </c>
      <c r="I11409" s="950" t="s">
        <v>1560</v>
      </c>
    </row>
    <row r="11410" spans="8:9" ht="12.5">
      <c r="H11410" s="958">
        <v>28312</v>
      </c>
      <c r="I11410" s="950" t="s">
        <v>1560</v>
      </c>
    </row>
    <row r="11411" spans="8:9" ht="12.5">
      <c r="H11411" s="958">
        <v>28314</v>
      </c>
      <c r="I11411" s="950" t="s">
        <v>1560</v>
      </c>
    </row>
    <row r="11412" spans="8:9" ht="12.5">
      <c r="H11412" s="958">
        <v>28315</v>
      </c>
      <c r="I11412" s="950" t="s">
        <v>1560</v>
      </c>
    </row>
    <row r="11413" spans="8:9" ht="12.5">
      <c r="H11413" s="958">
        <v>28318</v>
      </c>
      <c r="I11413" s="950" t="s">
        <v>1560</v>
      </c>
    </row>
    <row r="11414" spans="8:9" ht="12.5">
      <c r="H11414" s="958">
        <v>28319</v>
      </c>
      <c r="I11414" s="950" t="s">
        <v>1560</v>
      </c>
    </row>
    <row r="11415" spans="8:9" ht="12.5">
      <c r="H11415" s="958">
        <v>28320</v>
      </c>
      <c r="I11415" s="950" t="s">
        <v>1560</v>
      </c>
    </row>
    <row r="11416" spans="8:9" ht="12.5">
      <c r="H11416" s="958">
        <v>28323</v>
      </c>
      <c r="I11416" s="950" t="s">
        <v>1560</v>
      </c>
    </row>
    <row r="11417" spans="8:9" ht="12.5">
      <c r="H11417" s="958">
        <v>28325</v>
      </c>
      <c r="I11417" s="950" t="s">
        <v>1560</v>
      </c>
    </row>
    <row r="11418" spans="8:9" ht="12.5">
      <c r="H11418" s="958">
        <v>28326</v>
      </c>
      <c r="I11418" s="950" t="s">
        <v>1560</v>
      </c>
    </row>
    <row r="11419" spans="8:9" ht="12.5">
      <c r="H11419" s="958">
        <v>28327</v>
      </c>
      <c r="I11419" s="950" t="s">
        <v>1560</v>
      </c>
    </row>
    <row r="11420" spans="8:9" ht="12.5">
      <c r="H11420" s="958">
        <v>28328</v>
      </c>
      <c r="I11420" s="950" t="s">
        <v>1560</v>
      </c>
    </row>
    <row r="11421" spans="8:9" ht="12.5">
      <c r="H11421" s="958">
        <v>28329</v>
      </c>
      <c r="I11421" s="950" t="s">
        <v>1560</v>
      </c>
    </row>
    <row r="11422" spans="8:9" ht="12.5">
      <c r="H11422" s="958">
        <v>28330</v>
      </c>
      <c r="I11422" s="950" t="s">
        <v>1560</v>
      </c>
    </row>
    <row r="11423" spans="8:9" ht="12.5">
      <c r="H11423" s="958">
        <v>28331</v>
      </c>
      <c r="I11423" s="950" t="s">
        <v>1560</v>
      </c>
    </row>
    <row r="11424" spans="8:9" ht="12.5">
      <c r="H11424" s="958">
        <v>28332</v>
      </c>
      <c r="I11424" s="950" t="s">
        <v>1560</v>
      </c>
    </row>
    <row r="11425" spans="8:9" ht="12.5">
      <c r="H11425" s="958">
        <v>28333</v>
      </c>
      <c r="I11425" s="950" t="s">
        <v>1560</v>
      </c>
    </row>
    <row r="11426" spans="8:9" ht="12.5">
      <c r="H11426" s="958">
        <v>28334</v>
      </c>
      <c r="I11426" s="950" t="s">
        <v>1560</v>
      </c>
    </row>
    <row r="11427" spans="8:9" ht="12.5">
      <c r="H11427" s="958">
        <v>28335</v>
      </c>
      <c r="I11427" s="950" t="s">
        <v>1560</v>
      </c>
    </row>
    <row r="11428" spans="8:9" ht="12.5">
      <c r="H11428" s="958">
        <v>28337</v>
      </c>
      <c r="I11428" s="950" t="s">
        <v>1560</v>
      </c>
    </row>
    <row r="11429" spans="8:9" ht="12.5">
      <c r="H11429" s="958">
        <v>28338</v>
      </c>
      <c r="I11429" s="950" t="s">
        <v>1560</v>
      </c>
    </row>
    <row r="11430" spans="8:9" ht="12.5">
      <c r="H11430" s="958">
        <v>28339</v>
      </c>
      <c r="I11430" s="950" t="s">
        <v>1560</v>
      </c>
    </row>
    <row r="11431" spans="8:9" ht="12.5">
      <c r="H11431" s="958">
        <v>28340</v>
      </c>
      <c r="I11431" s="950" t="s">
        <v>1560</v>
      </c>
    </row>
    <row r="11432" spans="8:9" ht="12.5">
      <c r="H11432" s="958">
        <v>28341</v>
      </c>
      <c r="I11432" s="950" t="s">
        <v>1560</v>
      </c>
    </row>
    <row r="11433" spans="8:9" ht="12.5">
      <c r="H11433" s="958">
        <v>28342</v>
      </c>
      <c r="I11433" s="950" t="s">
        <v>1560</v>
      </c>
    </row>
    <row r="11434" spans="8:9" ht="12.5">
      <c r="H11434" s="958">
        <v>28343</v>
      </c>
      <c r="I11434" s="950" t="s">
        <v>1560</v>
      </c>
    </row>
    <row r="11435" spans="8:9" ht="12.5">
      <c r="H11435" s="958">
        <v>28344</v>
      </c>
      <c r="I11435" s="950" t="s">
        <v>1560</v>
      </c>
    </row>
    <row r="11436" spans="8:9" ht="12.5">
      <c r="H11436" s="958">
        <v>28345</v>
      </c>
      <c r="I11436" s="950" t="s">
        <v>1560</v>
      </c>
    </row>
    <row r="11437" spans="8:9" ht="12.5">
      <c r="H11437" s="958">
        <v>28347</v>
      </c>
      <c r="I11437" s="950" t="s">
        <v>1560</v>
      </c>
    </row>
    <row r="11438" spans="8:9" ht="12.5">
      <c r="H11438" s="958">
        <v>28348</v>
      </c>
      <c r="I11438" s="950" t="s">
        <v>1560</v>
      </c>
    </row>
    <row r="11439" spans="8:9" ht="12.5">
      <c r="H11439" s="958">
        <v>28349</v>
      </c>
      <c r="I11439" s="950" t="s">
        <v>1560</v>
      </c>
    </row>
    <row r="11440" spans="8:9" ht="12.5">
      <c r="H11440" s="958">
        <v>28350</v>
      </c>
      <c r="I11440" s="950" t="s">
        <v>1560</v>
      </c>
    </row>
    <row r="11441" spans="8:9" ht="12.5">
      <c r="H11441" s="958">
        <v>28351</v>
      </c>
      <c r="I11441" s="950" t="s">
        <v>1560</v>
      </c>
    </row>
    <row r="11442" spans="8:9" ht="12.5">
      <c r="H11442" s="958">
        <v>28352</v>
      </c>
      <c r="I11442" s="950" t="s">
        <v>1560</v>
      </c>
    </row>
    <row r="11443" spans="8:9" ht="12.5">
      <c r="H11443" s="958">
        <v>28353</v>
      </c>
      <c r="I11443" s="950" t="s">
        <v>1560</v>
      </c>
    </row>
    <row r="11444" spans="8:9" ht="12.5">
      <c r="H11444" s="958">
        <v>28355</v>
      </c>
      <c r="I11444" s="950" t="s">
        <v>1560</v>
      </c>
    </row>
    <row r="11445" spans="8:9" ht="12.5">
      <c r="H11445" s="958">
        <v>28356</v>
      </c>
      <c r="I11445" s="950" t="s">
        <v>1560</v>
      </c>
    </row>
    <row r="11446" spans="8:9" ht="12.5">
      <c r="H11446" s="958">
        <v>28357</v>
      </c>
      <c r="I11446" s="950" t="s">
        <v>1560</v>
      </c>
    </row>
    <row r="11447" spans="8:9" ht="12.5">
      <c r="H11447" s="958">
        <v>28358</v>
      </c>
      <c r="I11447" s="950" t="s">
        <v>1560</v>
      </c>
    </row>
    <row r="11448" spans="8:9" ht="12.5">
      <c r="H11448" s="958">
        <v>28359</v>
      </c>
      <c r="I11448" s="950" t="s">
        <v>1560</v>
      </c>
    </row>
    <row r="11449" spans="8:9" ht="12.5">
      <c r="H11449" s="958">
        <v>28360</v>
      </c>
      <c r="I11449" s="950" t="s">
        <v>1560</v>
      </c>
    </row>
    <row r="11450" spans="8:9" ht="12.5">
      <c r="H11450" s="958">
        <v>28362</v>
      </c>
      <c r="I11450" s="950" t="s">
        <v>1560</v>
      </c>
    </row>
    <row r="11451" spans="8:9" ht="12.5">
      <c r="H11451" s="958">
        <v>28363</v>
      </c>
      <c r="I11451" s="950" t="s">
        <v>1560</v>
      </c>
    </row>
    <row r="11452" spans="8:9" ht="12.5">
      <c r="H11452" s="958">
        <v>28364</v>
      </c>
      <c r="I11452" s="950" t="s">
        <v>1560</v>
      </c>
    </row>
    <row r="11453" spans="8:9" ht="12.5">
      <c r="H11453" s="958">
        <v>28365</v>
      </c>
      <c r="I11453" s="950" t="s">
        <v>1560</v>
      </c>
    </row>
    <row r="11454" spans="8:9" ht="12.5">
      <c r="H11454" s="958">
        <v>28366</v>
      </c>
      <c r="I11454" s="950" t="s">
        <v>1560</v>
      </c>
    </row>
    <row r="11455" spans="8:9" ht="12.5">
      <c r="H11455" s="958">
        <v>28367</v>
      </c>
      <c r="I11455" s="950" t="s">
        <v>1560</v>
      </c>
    </row>
    <row r="11456" spans="8:9" ht="12.5">
      <c r="H11456" s="958">
        <v>28368</v>
      </c>
      <c r="I11456" s="950" t="s">
        <v>1560</v>
      </c>
    </row>
    <row r="11457" spans="8:9" ht="12.5">
      <c r="H11457" s="958">
        <v>28369</v>
      </c>
      <c r="I11457" s="950" t="s">
        <v>1560</v>
      </c>
    </row>
    <row r="11458" spans="8:9" ht="12.5">
      <c r="H11458" s="958">
        <v>28370</v>
      </c>
      <c r="I11458" s="950" t="s">
        <v>1560</v>
      </c>
    </row>
    <row r="11459" spans="8:9" ht="12.5">
      <c r="H11459" s="958">
        <v>28371</v>
      </c>
      <c r="I11459" s="950" t="s">
        <v>1560</v>
      </c>
    </row>
    <row r="11460" spans="8:9" ht="12.5">
      <c r="H11460" s="958">
        <v>28372</v>
      </c>
      <c r="I11460" s="950" t="s">
        <v>1560</v>
      </c>
    </row>
    <row r="11461" spans="8:9" ht="12.5">
      <c r="H11461" s="958">
        <v>28373</v>
      </c>
      <c r="I11461" s="950" t="s">
        <v>1560</v>
      </c>
    </row>
    <row r="11462" spans="8:9" ht="12.5">
      <c r="H11462" s="958">
        <v>28374</v>
      </c>
      <c r="I11462" s="950" t="s">
        <v>1560</v>
      </c>
    </row>
    <row r="11463" spans="8:9" ht="12.5">
      <c r="H11463" s="958">
        <v>28375</v>
      </c>
      <c r="I11463" s="950" t="s">
        <v>1560</v>
      </c>
    </row>
    <row r="11464" spans="8:9" ht="12.5">
      <c r="H11464" s="958">
        <v>28376</v>
      </c>
      <c r="I11464" s="950" t="s">
        <v>1560</v>
      </c>
    </row>
    <row r="11465" spans="8:9" ht="12.5">
      <c r="H11465" s="958">
        <v>28377</v>
      </c>
      <c r="I11465" s="950" t="s">
        <v>1560</v>
      </c>
    </row>
    <row r="11466" spans="8:9" ht="12.5">
      <c r="H11466" s="958">
        <v>28378</v>
      </c>
      <c r="I11466" s="950" t="s">
        <v>1560</v>
      </c>
    </row>
    <row r="11467" spans="8:9" ht="12.5">
      <c r="H11467" s="958">
        <v>28379</v>
      </c>
      <c r="I11467" s="950" t="s">
        <v>1560</v>
      </c>
    </row>
    <row r="11468" spans="8:9" ht="12.5">
      <c r="H11468" s="958">
        <v>28380</v>
      </c>
      <c r="I11468" s="950" t="s">
        <v>1560</v>
      </c>
    </row>
    <row r="11469" spans="8:9" ht="12.5">
      <c r="H11469" s="958">
        <v>28382</v>
      </c>
      <c r="I11469" s="950" t="s">
        <v>1560</v>
      </c>
    </row>
    <row r="11470" spans="8:9" ht="12.5">
      <c r="H11470" s="958">
        <v>28383</v>
      </c>
      <c r="I11470" s="950" t="s">
        <v>1560</v>
      </c>
    </row>
    <row r="11471" spans="8:9" ht="12.5">
      <c r="H11471" s="958">
        <v>28384</v>
      </c>
      <c r="I11471" s="950" t="s">
        <v>1560</v>
      </c>
    </row>
    <row r="11472" spans="8:9" ht="12.5">
      <c r="H11472" s="958">
        <v>28385</v>
      </c>
      <c r="I11472" s="950" t="s">
        <v>1560</v>
      </c>
    </row>
    <row r="11473" spans="8:9" ht="12.5">
      <c r="H11473" s="958">
        <v>28386</v>
      </c>
      <c r="I11473" s="950" t="s">
        <v>1560</v>
      </c>
    </row>
    <row r="11474" spans="8:9" ht="12.5">
      <c r="H11474" s="958">
        <v>28387</v>
      </c>
      <c r="I11474" s="950" t="s">
        <v>1560</v>
      </c>
    </row>
    <row r="11475" spans="8:9" ht="12.5">
      <c r="H11475" s="958">
        <v>28388</v>
      </c>
      <c r="I11475" s="950" t="s">
        <v>1560</v>
      </c>
    </row>
    <row r="11476" spans="8:9" ht="12.5">
      <c r="H11476" s="958">
        <v>28390</v>
      </c>
      <c r="I11476" s="950" t="s">
        <v>1560</v>
      </c>
    </row>
    <row r="11477" spans="8:9" ht="12.5">
      <c r="H11477" s="958">
        <v>28391</v>
      </c>
      <c r="I11477" s="950" t="s">
        <v>1560</v>
      </c>
    </row>
    <row r="11478" spans="8:9" ht="12.5">
      <c r="H11478" s="958">
        <v>28392</v>
      </c>
      <c r="I11478" s="950" t="s">
        <v>1560</v>
      </c>
    </row>
    <row r="11479" spans="8:9" ht="12.5">
      <c r="H11479" s="958">
        <v>28393</v>
      </c>
      <c r="I11479" s="950" t="s">
        <v>1560</v>
      </c>
    </row>
    <row r="11480" spans="8:9" ht="12.5">
      <c r="H11480" s="958">
        <v>28394</v>
      </c>
      <c r="I11480" s="950" t="s">
        <v>1560</v>
      </c>
    </row>
    <row r="11481" spans="8:9" ht="12.5">
      <c r="H11481" s="958">
        <v>28395</v>
      </c>
      <c r="I11481" s="950" t="s">
        <v>1560</v>
      </c>
    </row>
    <row r="11482" spans="8:9" ht="12.5">
      <c r="H11482" s="958">
        <v>28396</v>
      </c>
      <c r="I11482" s="950" t="s">
        <v>1560</v>
      </c>
    </row>
    <row r="11483" spans="8:9" ht="12.5">
      <c r="H11483" s="958">
        <v>28398</v>
      </c>
      <c r="I11483" s="950" t="s">
        <v>1560</v>
      </c>
    </row>
    <row r="11484" spans="8:9" ht="12.5">
      <c r="H11484" s="958">
        <v>28399</v>
      </c>
      <c r="I11484" s="950" t="s">
        <v>1560</v>
      </c>
    </row>
    <row r="11485" spans="8:9" ht="12.5">
      <c r="H11485" s="958">
        <v>28401</v>
      </c>
      <c r="I11485" s="950" t="s">
        <v>1560</v>
      </c>
    </row>
    <row r="11486" spans="8:9" ht="12.5">
      <c r="H11486" s="958">
        <v>28402</v>
      </c>
      <c r="I11486" s="950" t="s">
        <v>1560</v>
      </c>
    </row>
    <row r="11487" spans="8:9" ht="12.5">
      <c r="H11487" s="958">
        <v>28403</v>
      </c>
      <c r="I11487" s="950" t="s">
        <v>1560</v>
      </c>
    </row>
    <row r="11488" spans="8:9" ht="12.5">
      <c r="H11488" s="958">
        <v>28404</v>
      </c>
      <c r="I11488" s="950" t="s">
        <v>1560</v>
      </c>
    </row>
    <row r="11489" spans="8:9" ht="12.5">
      <c r="H11489" s="958">
        <v>28405</v>
      </c>
      <c r="I11489" s="950" t="s">
        <v>1560</v>
      </c>
    </row>
    <row r="11490" spans="8:9" ht="12.5">
      <c r="H11490" s="958">
        <v>28406</v>
      </c>
      <c r="I11490" s="950" t="s">
        <v>1560</v>
      </c>
    </row>
    <row r="11491" spans="8:9" ht="12.5">
      <c r="H11491" s="958">
        <v>28407</v>
      </c>
      <c r="I11491" s="950" t="s">
        <v>1560</v>
      </c>
    </row>
    <row r="11492" spans="8:9" ht="12.5">
      <c r="H11492" s="958">
        <v>28408</v>
      </c>
      <c r="I11492" s="950" t="s">
        <v>1560</v>
      </c>
    </row>
    <row r="11493" spans="8:9" ht="12.5">
      <c r="H11493" s="958">
        <v>28409</v>
      </c>
      <c r="I11493" s="950" t="s">
        <v>1560</v>
      </c>
    </row>
    <row r="11494" spans="8:9" ht="12.5">
      <c r="H11494" s="958">
        <v>28410</v>
      </c>
      <c r="I11494" s="950" t="s">
        <v>1560</v>
      </c>
    </row>
    <row r="11495" spans="8:9" ht="12.5">
      <c r="H11495" s="958">
        <v>28411</v>
      </c>
      <c r="I11495" s="950" t="s">
        <v>1560</v>
      </c>
    </row>
    <row r="11496" spans="8:9" ht="12.5">
      <c r="H11496" s="958">
        <v>28412</v>
      </c>
      <c r="I11496" s="950" t="s">
        <v>1560</v>
      </c>
    </row>
    <row r="11497" spans="8:9" ht="12.5">
      <c r="H11497" s="958">
        <v>28420</v>
      </c>
      <c r="I11497" s="950" t="s">
        <v>1560</v>
      </c>
    </row>
    <row r="11498" spans="8:9" ht="12.5">
      <c r="H11498" s="958">
        <v>28421</v>
      </c>
      <c r="I11498" s="950" t="s">
        <v>1560</v>
      </c>
    </row>
    <row r="11499" spans="8:9" ht="12.5">
      <c r="H11499" s="958">
        <v>28422</v>
      </c>
      <c r="I11499" s="950" t="s">
        <v>1560</v>
      </c>
    </row>
    <row r="11500" spans="8:9" ht="12.5">
      <c r="H11500" s="958">
        <v>28423</v>
      </c>
      <c r="I11500" s="950" t="s">
        <v>1560</v>
      </c>
    </row>
    <row r="11501" spans="8:9" ht="12.5">
      <c r="H11501" s="958">
        <v>28424</v>
      </c>
      <c r="I11501" s="950" t="s">
        <v>1560</v>
      </c>
    </row>
    <row r="11502" spans="8:9" ht="12.5">
      <c r="H11502" s="958">
        <v>28425</v>
      </c>
      <c r="I11502" s="950" t="s">
        <v>1560</v>
      </c>
    </row>
    <row r="11503" spans="8:9" ht="12.5">
      <c r="H11503" s="958">
        <v>28428</v>
      </c>
      <c r="I11503" s="950" t="s">
        <v>1560</v>
      </c>
    </row>
    <row r="11504" spans="8:9" ht="12.5">
      <c r="H11504" s="958">
        <v>28429</v>
      </c>
      <c r="I11504" s="950" t="s">
        <v>1560</v>
      </c>
    </row>
    <row r="11505" spans="8:9" ht="12.5">
      <c r="H11505" s="958">
        <v>28430</v>
      </c>
      <c r="I11505" s="950" t="s">
        <v>1560</v>
      </c>
    </row>
    <row r="11506" spans="8:9" ht="12.5">
      <c r="H11506" s="958">
        <v>28431</v>
      </c>
      <c r="I11506" s="950" t="s">
        <v>1560</v>
      </c>
    </row>
    <row r="11507" spans="8:9" ht="12.5">
      <c r="H11507" s="958">
        <v>28432</v>
      </c>
      <c r="I11507" s="950" t="s">
        <v>1560</v>
      </c>
    </row>
    <row r="11508" spans="8:9" ht="12.5">
      <c r="H11508" s="958">
        <v>28433</v>
      </c>
      <c r="I11508" s="950" t="s">
        <v>1560</v>
      </c>
    </row>
    <row r="11509" spans="8:9" ht="12.5">
      <c r="H11509" s="958">
        <v>28434</v>
      </c>
      <c r="I11509" s="950" t="s">
        <v>1560</v>
      </c>
    </row>
    <row r="11510" spans="8:9" ht="12.5">
      <c r="H11510" s="958">
        <v>28435</v>
      </c>
      <c r="I11510" s="950" t="s">
        <v>1560</v>
      </c>
    </row>
    <row r="11511" spans="8:9" ht="12.5">
      <c r="H11511" s="958">
        <v>28436</v>
      </c>
      <c r="I11511" s="950" t="s">
        <v>1560</v>
      </c>
    </row>
    <row r="11512" spans="8:9" ht="12.5">
      <c r="H11512" s="958">
        <v>28438</v>
      </c>
      <c r="I11512" s="950" t="s">
        <v>1560</v>
      </c>
    </row>
    <row r="11513" spans="8:9" ht="12.5">
      <c r="H11513" s="958">
        <v>28439</v>
      </c>
      <c r="I11513" s="950" t="s">
        <v>1560</v>
      </c>
    </row>
    <row r="11514" spans="8:9" ht="12.5">
      <c r="H11514" s="958">
        <v>28441</v>
      </c>
      <c r="I11514" s="950" t="s">
        <v>1560</v>
      </c>
    </row>
    <row r="11515" spans="8:9" ht="12.5">
      <c r="H11515" s="958">
        <v>28442</v>
      </c>
      <c r="I11515" s="950" t="s">
        <v>1560</v>
      </c>
    </row>
    <row r="11516" spans="8:9" ht="12.5">
      <c r="H11516" s="958">
        <v>28443</v>
      </c>
      <c r="I11516" s="950" t="s">
        <v>1560</v>
      </c>
    </row>
    <row r="11517" spans="8:9" ht="12.5">
      <c r="H11517" s="958">
        <v>28444</v>
      </c>
      <c r="I11517" s="950" t="s">
        <v>1560</v>
      </c>
    </row>
    <row r="11518" spans="8:9" ht="12.5">
      <c r="H11518" s="958">
        <v>28445</v>
      </c>
      <c r="I11518" s="950" t="s">
        <v>1560</v>
      </c>
    </row>
    <row r="11519" spans="8:9" ht="12.5">
      <c r="H11519" s="958">
        <v>28447</v>
      </c>
      <c r="I11519" s="950" t="s">
        <v>1560</v>
      </c>
    </row>
    <row r="11520" spans="8:9" ht="12.5">
      <c r="H11520" s="958">
        <v>28448</v>
      </c>
      <c r="I11520" s="950" t="s">
        <v>1560</v>
      </c>
    </row>
    <row r="11521" spans="8:9" ht="12.5">
      <c r="H11521" s="958">
        <v>28449</v>
      </c>
      <c r="I11521" s="950" t="s">
        <v>1560</v>
      </c>
    </row>
    <row r="11522" spans="8:9" ht="12.5">
      <c r="H11522" s="958">
        <v>28450</v>
      </c>
      <c r="I11522" s="950" t="s">
        <v>1560</v>
      </c>
    </row>
    <row r="11523" spans="8:9" ht="12.5">
      <c r="H11523" s="958">
        <v>28451</v>
      </c>
      <c r="I11523" s="950" t="s">
        <v>1560</v>
      </c>
    </row>
    <row r="11524" spans="8:9" ht="12.5">
      <c r="H11524" s="958">
        <v>28452</v>
      </c>
      <c r="I11524" s="950" t="s">
        <v>1560</v>
      </c>
    </row>
    <row r="11525" spans="8:9" ht="12.5">
      <c r="H11525" s="958">
        <v>28453</v>
      </c>
      <c r="I11525" s="950" t="s">
        <v>1560</v>
      </c>
    </row>
    <row r="11526" spans="8:9" ht="12.5">
      <c r="H11526" s="958">
        <v>28454</v>
      </c>
      <c r="I11526" s="950" t="s">
        <v>1560</v>
      </c>
    </row>
    <row r="11527" spans="8:9" ht="12.5">
      <c r="H11527" s="958">
        <v>28455</v>
      </c>
      <c r="I11527" s="950" t="s">
        <v>1560</v>
      </c>
    </row>
    <row r="11528" spans="8:9" ht="12.5">
      <c r="H11528" s="958">
        <v>28456</v>
      </c>
      <c r="I11528" s="950" t="s">
        <v>1560</v>
      </c>
    </row>
    <row r="11529" spans="8:9" ht="12.5">
      <c r="H11529" s="958">
        <v>28457</v>
      </c>
      <c r="I11529" s="950" t="s">
        <v>1560</v>
      </c>
    </row>
    <row r="11530" spans="8:9" ht="12.5">
      <c r="H11530" s="958">
        <v>28458</v>
      </c>
      <c r="I11530" s="950" t="s">
        <v>1560</v>
      </c>
    </row>
    <row r="11531" spans="8:9" ht="12.5">
      <c r="H11531" s="958">
        <v>28459</v>
      </c>
      <c r="I11531" s="950" t="s">
        <v>1560</v>
      </c>
    </row>
    <row r="11532" spans="8:9" ht="12.5">
      <c r="H11532" s="958">
        <v>28460</v>
      </c>
      <c r="I11532" s="950" t="s">
        <v>1560</v>
      </c>
    </row>
    <row r="11533" spans="8:9" ht="12.5">
      <c r="H11533" s="958">
        <v>28461</v>
      </c>
      <c r="I11533" s="950" t="s">
        <v>1560</v>
      </c>
    </row>
    <row r="11534" spans="8:9" ht="12.5">
      <c r="H11534" s="958">
        <v>28462</v>
      </c>
      <c r="I11534" s="950" t="s">
        <v>1560</v>
      </c>
    </row>
    <row r="11535" spans="8:9" ht="12.5">
      <c r="H11535" s="958">
        <v>28463</v>
      </c>
      <c r="I11535" s="950" t="s">
        <v>1560</v>
      </c>
    </row>
    <row r="11536" spans="8:9" ht="12.5">
      <c r="H11536" s="958">
        <v>28464</v>
      </c>
      <c r="I11536" s="950" t="s">
        <v>1560</v>
      </c>
    </row>
    <row r="11537" spans="8:9" ht="12.5">
      <c r="H11537" s="958">
        <v>28465</v>
      </c>
      <c r="I11537" s="950" t="s">
        <v>1560</v>
      </c>
    </row>
    <row r="11538" spans="8:9" ht="12.5">
      <c r="H11538" s="958">
        <v>28466</v>
      </c>
      <c r="I11538" s="950" t="s">
        <v>1560</v>
      </c>
    </row>
    <row r="11539" spans="8:9" ht="12.5">
      <c r="H11539" s="958">
        <v>28467</v>
      </c>
      <c r="I11539" s="950" t="s">
        <v>1560</v>
      </c>
    </row>
    <row r="11540" spans="8:9" ht="12.5">
      <c r="H11540" s="958">
        <v>28468</v>
      </c>
      <c r="I11540" s="950" t="s">
        <v>1560</v>
      </c>
    </row>
    <row r="11541" spans="8:9" ht="12.5">
      <c r="H11541" s="958">
        <v>28469</v>
      </c>
      <c r="I11541" s="950" t="s">
        <v>1560</v>
      </c>
    </row>
    <row r="11542" spans="8:9" ht="12.5">
      <c r="H11542" s="958">
        <v>28470</v>
      </c>
      <c r="I11542" s="950" t="s">
        <v>1560</v>
      </c>
    </row>
    <row r="11543" spans="8:9" ht="12.5">
      <c r="H11543" s="958">
        <v>28472</v>
      </c>
      <c r="I11543" s="950" t="s">
        <v>1560</v>
      </c>
    </row>
    <row r="11544" spans="8:9" ht="12.5">
      <c r="H11544" s="958">
        <v>28478</v>
      </c>
      <c r="I11544" s="950" t="s">
        <v>1560</v>
      </c>
    </row>
    <row r="11545" spans="8:9" ht="12.5">
      <c r="H11545" s="958">
        <v>28479</v>
      </c>
      <c r="I11545" s="950" t="s">
        <v>1560</v>
      </c>
    </row>
    <row r="11546" spans="8:9" ht="12.5">
      <c r="H11546" s="958">
        <v>28480</v>
      </c>
      <c r="I11546" s="950" t="s">
        <v>1560</v>
      </c>
    </row>
    <row r="11547" spans="8:9" ht="12.5">
      <c r="H11547" s="958">
        <v>28501</v>
      </c>
      <c r="I11547" s="950" t="s">
        <v>1560</v>
      </c>
    </row>
    <row r="11548" spans="8:9" ht="12.5">
      <c r="H11548" s="958">
        <v>28502</v>
      </c>
      <c r="I11548" s="950" t="s">
        <v>1560</v>
      </c>
    </row>
    <row r="11549" spans="8:9" ht="12.5">
      <c r="H11549" s="958">
        <v>28503</v>
      </c>
      <c r="I11549" s="950" t="s">
        <v>1560</v>
      </c>
    </row>
    <row r="11550" spans="8:9" ht="12.5">
      <c r="H11550" s="958">
        <v>28504</v>
      </c>
      <c r="I11550" s="950" t="s">
        <v>1560</v>
      </c>
    </row>
    <row r="11551" spans="8:9" ht="12.5">
      <c r="H11551" s="958">
        <v>28508</v>
      </c>
      <c r="I11551" s="950" t="s">
        <v>1560</v>
      </c>
    </row>
    <row r="11552" spans="8:9" ht="12.5">
      <c r="H11552" s="958">
        <v>28509</v>
      </c>
      <c r="I11552" s="950" t="s">
        <v>1560</v>
      </c>
    </row>
    <row r="11553" spans="8:9" ht="12.5">
      <c r="H11553" s="958">
        <v>28510</v>
      </c>
      <c r="I11553" s="950" t="s">
        <v>1560</v>
      </c>
    </row>
    <row r="11554" spans="8:9" ht="12.5">
      <c r="H11554" s="958">
        <v>28511</v>
      </c>
      <c r="I11554" s="950" t="s">
        <v>1560</v>
      </c>
    </row>
    <row r="11555" spans="8:9" ht="12.5">
      <c r="H11555" s="958">
        <v>28512</v>
      </c>
      <c r="I11555" s="950" t="s">
        <v>1560</v>
      </c>
    </row>
    <row r="11556" spans="8:9" ht="12.5">
      <c r="H11556" s="958">
        <v>28513</v>
      </c>
      <c r="I11556" s="950" t="s">
        <v>1560</v>
      </c>
    </row>
    <row r="11557" spans="8:9" ht="12.5">
      <c r="H11557" s="958">
        <v>28515</v>
      </c>
      <c r="I11557" s="950" t="s">
        <v>1560</v>
      </c>
    </row>
    <row r="11558" spans="8:9" ht="12.5">
      <c r="H11558" s="958">
        <v>28516</v>
      </c>
      <c r="I11558" s="950" t="s">
        <v>1560</v>
      </c>
    </row>
    <row r="11559" spans="8:9" ht="12.5">
      <c r="H11559" s="958">
        <v>28518</v>
      </c>
      <c r="I11559" s="950" t="s">
        <v>1560</v>
      </c>
    </row>
    <row r="11560" spans="8:9" ht="12.5">
      <c r="H11560" s="958">
        <v>28519</v>
      </c>
      <c r="I11560" s="950" t="s">
        <v>1560</v>
      </c>
    </row>
    <row r="11561" spans="8:9" ht="12.5">
      <c r="H11561" s="958">
        <v>28520</v>
      </c>
      <c r="I11561" s="950" t="s">
        <v>1560</v>
      </c>
    </row>
    <row r="11562" spans="8:9" ht="12.5">
      <c r="H11562" s="958">
        <v>28521</v>
      </c>
      <c r="I11562" s="950" t="s">
        <v>1560</v>
      </c>
    </row>
    <row r="11563" spans="8:9" ht="12.5">
      <c r="H11563" s="958">
        <v>28522</v>
      </c>
      <c r="I11563" s="950" t="s">
        <v>1560</v>
      </c>
    </row>
    <row r="11564" spans="8:9" ht="12.5">
      <c r="H11564" s="958">
        <v>28523</v>
      </c>
      <c r="I11564" s="950" t="s">
        <v>1560</v>
      </c>
    </row>
    <row r="11565" spans="8:9" ht="12.5">
      <c r="H11565" s="958">
        <v>28524</v>
      </c>
      <c r="I11565" s="950" t="s">
        <v>1560</v>
      </c>
    </row>
    <row r="11566" spans="8:9" ht="12.5">
      <c r="H11566" s="958">
        <v>28525</v>
      </c>
      <c r="I11566" s="950" t="s">
        <v>1560</v>
      </c>
    </row>
    <row r="11567" spans="8:9" ht="12.5">
      <c r="H11567" s="958">
        <v>28526</v>
      </c>
      <c r="I11567" s="950" t="s">
        <v>1560</v>
      </c>
    </row>
    <row r="11568" spans="8:9" ht="12.5">
      <c r="H11568" s="958">
        <v>28527</v>
      </c>
      <c r="I11568" s="950" t="s">
        <v>1560</v>
      </c>
    </row>
    <row r="11569" spans="8:9" ht="12.5">
      <c r="H11569" s="958">
        <v>28528</v>
      </c>
      <c r="I11569" s="950" t="s">
        <v>1560</v>
      </c>
    </row>
    <row r="11570" spans="8:9" ht="12.5">
      <c r="H11570" s="958">
        <v>28529</v>
      </c>
      <c r="I11570" s="950" t="s">
        <v>1560</v>
      </c>
    </row>
    <row r="11571" spans="8:9" ht="12.5">
      <c r="H11571" s="958">
        <v>28530</v>
      </c>
      <c r="I11571" s="950" t="s">
        <v>1560</v>
      </c>
    </row>
    <row r="11572" spans="8:9" ht="12.5">
      <c r="H11572" s="958">
        <v>28531</v>
      </c>
      <c r="I11572" s="950" t="s">
        <v>1560</v>
      </c>
    </row>
    <row r="11573" spans="8:9" ht="12.5">
      <c r="H11573" s="958">
        <v>28532</v>
      </c>
      <c r="I11573" s="950" t="s">
        <v>1560</v>
      </c>
    </row>
    <row r="11574" spans="8:9" ht="12.5">
      <c r="H11574" s="958">
        <v>28533</v>
      </c>
      <c r="I11574" s="950" t="s">
        <v>1560</v>
      </c>
    </row>
    <row r="11575" spans="8:9" ht="12.5">
      <c r="H11575" s="958">
        <v>28537</v>
      </c>
      <c r="I11575" s="950" t="s">
        <v>1560</v>
      </c>
    </row>
    <row r="11576" spans="8:9" ht="12.5">
      <c r="H11576" s="958">
        <v>28538</v>
      </c>
      <c r="I11576" s="950" t="s">
        <v>1560</v>
      </c>
    </row>
    <row r="11577" spans="8:9" ht="12.5">
      <c r="H11577" s="958">
        <v>28539</v>
      </c>
      <c r="I11577" s="950" t="s">
        <v>1560</v>
      </c>
    </row>
    <row r="11578" spans="8:9" ht="12.5">
      <c r="H11578" s="958">
        <v>28540</v>
      </c>
      <c r="I11578" s="950" t="s">
        <v>1560</v>
      </c>
    </row>
    <row r="11579" spans="8:9" ht="12.5">
      <c r="H11579" s="958">
        <v>28541</v>
      </c>
      <c r="I11579" s="950" t="s">
        <v>1560</v>
      </c>
    </row>
    <row r="11580" spans="8:9" ht="12.5">
      <c r="H11580" s="958">
        <v>28542</v>
      </c>
      <c r="I11580" s="950" t="s">
        <v>1560</v>
      </c>
    </row>
    <row r="11581" spans="8:9" ht="12.5">
      <c r="H11581" s="958">
        <v>28543</v>
      </c>
      <c r="I11581" s="950" t="s">
        <v>1560</v>
      </c>
    </row>
    <row r="11582" spans="8:9" ht="12.5">
      <c r="H11582" s="958">
        <v>28544</v>
      </c>
      <c r="I11582" s="950" t="s">
        <v>1560</v>
      </c>
    </row>
    <row r="11583" spans="8:9" ht="12.5">
      <c r="H11583" s="958">
        <v>28545</v>
      </c>
      <c r="I11583" s="950" t="s">
        <v>1560</v>
      </c>
    </row>
    <row r="11584" spans="8:9" ht="12.5">
      <c r="H11584" s="958">
        <v>28546</v>
      </c>
      <c r="I11584" s="950" t="s">
        <v>1560</v>
      </c>
    </row>
    <row r="11585" spans="8:9" ht="12.5">
      <c r="H11585" s="958">
        <v>28547</v>
      </c>
      <c r="I11585" s="950" t="s">
        <v>1560</v>
      </c>
    </row>
    <row r="11586" spans="8:9" ht="12.5">
      <c r="H11586" s="958">
        <v>28551</v>
      </c>
      <c r="I11586" s="950" t="s">
        <v>1560</v>
      </c>
    </row>
    <row r="11587" spans="8:9" ht="12.5">
      <c r="H11587" s="958">
        <v>28552</v>
      </c>
      <c r="I11587" s="950" t="s">
        <v>1560</v>
      </c>
    </row>
    <row r="11588" spans="8:9" ht="12.5">
      <c r="H11588" s="958">
        <v>28553</v>
      </c>
      <c r="I11588" s="950" t="s">
        <v>1560</v>
      </c>
    </row>
    <row r="11589" spans="8:9" ht="12.5">
      <c r="H11589" s="958">
        <v>28554</v>
      </c>
      <c r="I11589" s="950" t="s">
        <v>1560</v>
      </c>
    </row>
    <row r="11590" spans="8:9" ht="12.5">
      <c r="H11590" s="958">
        <v>28555</v>
      </c>
      <c r="I11590" s="950" t="s">
        <v>1560</v>
      </c>
    </row>
    <row r="11591" spans="8:9" ht="12.5">
      <c r="H11591" s="958">
        <v>28556</v>
      </c>
      <c r="I11591" s="950" t="s">
        <v>1560</v>
      </c>
    </row>
    <row r="11592" spans="8:9" ht="12.5">
      <c r="H11592" s="958">
        <v>28557</v>
      </c>
      <c r="I11592" s="950" t="s">
        <v>1560</v>
      </c>
    </row>
    <row r="11593" spans="8:9" ht="12.5">
      <c r="H11593" s="958">
        <v>28560</v>
      </c>
      <c r="I11593" s="950" t="s">
        <v>1560</v>
      </c>
    </row>
    <row r="11594" spans="8:9" ht="12.5">
      <c r="H11594" s="958">
        <v>28561</v>
      </c>
      <c r="I11594" s="950" t="s">
        <v>1560</v>
      </c>
    </row>
    <row r="11595" spans="8:9" ht="12.5">
      <c r="H11595" s="958">
        <v>28562</v>
      </c>
      <c r="I11595" s="950" t="s">
        <v>1560</v>
      </c>
    </row>
    <row r="11596" spans="8:9" ht="12.5">
      <c r="H11596" s="958">
        <v>28563</v>
      </c>
      <c r="I11596" s="950" t="s">
        <v>1560</v>
      </c>
    </row>
    <row r="11597" spans="8:9" ht="12.5">
      <c r="H11597" s="958">
        <v>28564</v>
      </c>
      <c r="I11597" s="950" t="s">
        <v>1560</v>
      </c>
    </row>
    <row r="11598" spans="8:9" ht="12.5">
      <c r="H11598" s="958">
        <v>28570</v>
      </c>
      <c r="I11598" s="950" t="s">
        <v>1560</v>
      </c>
    </row>
    <row r="11599" spans="8:9" ht="12.5">
      <c r="H11599" s="958">
        <v>28571</v>
      </c>
      <c r="I11599" s="950" t="s">
        <v>1560</v>
      </c>
    </row>
    <row r="11600" spans="8:9" ht="12.5">
      <c r="H11600" s="958">
        <v>28572</v>
      </c>
      <c r="I11600" s="950" t="s">
        <v>1560</v>
      </c>
    </row>
    <row r="11601" spans="8:9" ht="12.5">
      <c r="H11601" s="958">
        <v>28573</v>
      </c>
      <c r="I11601" s="950" t="s">
        <v>1560</v>
      </c>
    </row>
    <row r="11602" spans="8:9" ht="12.5">
      <c r="H11602" s="958">
        <v>28574</v>
      </c>
      <c r="I11602" s="950" t="s">
        <v>1560</v>
      </c>
    </row>
    <row r="11603" spans="8:9" ht="12.5">
      <c r="H11603" s="958">
        <v>28575</v>
      </c>
      <c r="I11603" s="950" t="s">
        <v>1560</v>
      </c>
    </row>
    <row r="11604" spans="8:9" ht="12.5">
      <c r="H11604" s="958">
        <v>28577</v>
      </c>
      <c r="I11604" s="950" t="s">
        <v>1560</v>
      </c>
    </row>
    <row r="11605" spans="8:9" ht="12.5">
      <c r="H11605" s="958">
        <v>28578</v>
      </c>
      <c r="I11605" s="950" t="s">
        <v>1560</v>
      </c>
    </row>
    <row r="11606" spans="8:9" ht="12.5">
      <c r="H11606" s="958">
        <v>28579</v>
      </c>
      <c r="I11606" s="950" t="s">
        <v>1560</v>
      </c>
    </row>
    <row r="11607" spans="8:9" ht="12.5">
      <c r="H11607" s="958">
        <v>28580</v>
      </c>
      <c r="I11607" s="950" t="s">
        <v>1560</v>
      </c>
    </row>
    <row r="11608" spans="8:9" ht="12.5">
      <c r="H11608" s="958">
        <v>28581</v>
      </c>
      <c r="I11608" s="950" t="s">
        <v>1560</v>
      </c>
    </row>
    <row r="11609" spans="8:9" ht="12.5">
      <c r="H11609" s="958">
        <v>28582</v>
      </c>
      <c r="I11609" s="950" t="s">
        <v>1560</v>
      </c>
    </row>
    <row r="11610" spans="8:9" ht="12.5">
      <c r="H11610" s="958">
        <v>28583</v>
      </c>
      <c r="I11610" s="950" t="s">
        <v>1560</v>
      </c>
    </row>
    <row r="11611" spans="8:9" ht="12.5">
      <c r="H11611" s="958">
        <v>28584</v>
      </c>
      <c r="I11611" s="950" t="s">
        <v>1560</v>
      </c>
    </row>
    <row r="11612" spans="8:9" ht="12.5">
      <c r="H11612" s="958">
        <v>28585</v>
      </c>
      <c r="I11612" s="950" t="s">
        <v>1560</v>
      </c>
    </row>
    <row r="11613" spans="8:9" ht="12.5">
      <c r="H11613" s="958">
        <v>28586</v>
      </c>
      <c r="I11613" s="950" t="s">
        <v>1560</v>
      </c>
    </row>
    <row r="11614" spans="8:9" ht="12.5">
      <c r="H11614" s="958">
        <v>28587</v>
      </c>
      <c r="I11614" s="950" t="s">
        <v>1560</v>
      </c>
    </row>
    <row r="11615" spans="8:9" ht="12.5">
      <c r="H11615" s="958">
        <v>28589</v>
      </c>
      <c r="I11615" s="950" t="s">
        <v>1560</v>
      </c>
    </row>
    <row r="11616" spans="8:9" ht="12.5">
      <c r="H11616" s="958">
        <v>28590</v>
      </c>
      <c r="I11616" s="950" t="s">
        <v>1560</v>
      </c>
    </row>
    <row r="11617" spans="8:9" ht="12.5">
      <c r="H11617" s="958">
        <v>28594</v>
      </c>
      <c r="I11617" s="950" t="s">
        <v>1560</v>
      </c>
    </row>
    <row r="11618" spans="8:9" ht="12.5">
      <c r="H11618" s="958">
        <v>28601</v>
      </c>
      <c r="I11618" s="950" t="s">
        <v>1560</v>
      </c>
    </row>
    <row r="11619" spans="8:9" ht="12.5">
      <c r="H11619" s="958">
        <v>28602</v>
      </c>
      <c r="I11619" s="950" t="s">
        <v>1560</v>
      </c>
    </row>
    <row r="11620" spans="8:9" ht="12.5">
      <c r="H11620" s="958">
        <v>28603</v>
      </c>
      <c r="I11620" s="950" t="s">
        <v>1560</v>
      </c>
    </row>
    <row r="11621" spans="8:9" ht="12.5">
      <c r="H11621" s="958">
        <v>28604</v>
      </c>
      <c r="I11621" s="950" t="s">
        <v>1560</v>
      </c>
    </row>
    <row r="11622" spans="8:9" ht="12.5">
      <c r="H11622" s="958">
        <v>28605</v>
      </c>
      <c r="I11622" s="950" t="s">
        <v>1560</v>
      </c>
    </row>
    <row r="11623" spans="8:9" ht="12.5">
      <c r="H11623" s="958">
        <v>28606</v>
      </c>
      <c r="I11623" s="950" t="s">
        <v>1560</v>
      </c>
    </row>
    <row r="11624" spans="8:9" ht="12.5">
      <c r="H11624" s="958">
        <v>28607</v>
      </c>
      <c r="I11624" s="950" t="s">
        <v>1560</v>
      </c>
    </row>
    <row r="11625" spans="8:9" ht="12.5">
      <c r="H11625" s="958">
        <v>28608</v>
      </c>
      <c r="I11625" s="950" t="s">
        <v>1560</v>
      </c>
    </row>
    <row r="11626" spans="8:9" ht="12.5">
      <c r="H11626" s="958">
        <v>28609</v>
      </c>
      <c r="I11626" s="950" t="s">
        <v>1560</v>
      </c>
    </row>
    <row r="11627" spans="8:9" ht="12.5">
      <c r="H11627" s="958">
        <v>28610</v>
      </c>
      <c r="I11627" s="950" t="s">
        <v>1560</v>
      </c>
    </row>
    <row r="11628" spans="8:9" ht="12.5">
      <c r="H11628" s="958">
        <v>28611</v>
      </c>
      <c r="I11628" s="950" t="s">
        <v>1560</v>
      </c>
    </row>
    <row r="11629" spans="8:9" ht="12.5">
      <c r="H11629" s="958">
        <v>28612</v>
      </c>
      <c r="I11629" s="950" t="s">
        <v>1560</v>
      </c>
    </row>
    <row r="11630" spans="8:9" ht="12.5">
      <c r="H11630" s="958">
        <v>28613</v>
      </c>
      <c r="I11630" s="950" t="s">
        <v>1560</v>
      </c>
    </row>
    <row r="11631" spans="8:9" ht="12.5">
      <c r="H11631" s="958">
        <v>28615</v>
      </c>
      <c r="I11631" s="950" t="s">
        <v>1560</v>
      </c>
    </row>
    <row r="11632" spans="8:9" ht="12.5">
      <c r="H11632" s="958">
        <v>28616</v>
      </c>
      <c r="I11632" s="950" t="s">
        <v>1571</v>
      </c>
    </row>
    <row r="11633" spans="8:9" ht="12.5">
      <c r="H11633" s="958">
        <v>28617</v>
      </c>
      <c r="I11633" s="950" t="s">
        <v>1560</v>
      </c>
    </row>
    <row r="11634" spans="8:9" ht="12.5">
      <c r="H11634" s="958">
        <v>28618</v>
      </c>
      <c r="I11634" s="950" t="s">
        <v>1560</v>
      </c>
    </row>
    <row r="11635" spans="8:9" ht="12.5">
      <c r="H11635" s="958">
        <v>28619</v>
      </c>
      <c r="I11635" s="950" t="s">
        <v>1560</v>
      </c>
    </row>
    <row r="11636" spans="8:9" ht="12.5">
      <c r="H11636" s="958">
        <v>28621</v>
      </c>
      <c r="I11636" s="950" t="s">
        <v>1560</v>
      </c>
    </row>
    <row r="11637" spans="8:9" ht="12.5">
      <c r="H11637" s="958">
        <v>28622</v>
      </c>
      <c r="I11637" s="950" t="s">
        <v>1560</v>
      </c>
    </row>
    <row r="11638" spans="8:9" ht="12.5">
      <c r="H11638" s="958">
        <v>28623</v>
      </c>
      <c r="I11638" s="950" t="s">
        <v>1560</v>
      </c>
    </row>
    <row r="11639" spans="8:9" ht="12.5">
      <c r="H11639" s="958">
        <v>28624</v>
      </c>
      <c r="I11639" s="950" t="s">
        <v>1560</v>
      </c>
    </row>
    <row r="11640" spans="8:9" ht="12.5">
      <c r="H11640" s="958">
        <v>28625</v>
      </c>
      <c r="I11640" s="950" t="s">
        <v>1560</v>
      </c>
    </row>
    <row r="11641" spans="8:9" ht="12.5">
      <c r="H11641" s="958">
        <v>28626</v>
      </c>
      <c r="I11641" s="950" t="s">
        <v>1560</v>
      </c>
    </row>
    <row r="11642" spans="8:9" ht="12.5">
      <c r="H11642" s="958">
        <v>28627</v>
      </c>
      <c r="I11642" s="950" t="s">
        <v>1560</v>
      </c>
    </row>
    <row r="11643" spans="8:9" ht="12.5">
      <c r="H11643" s="958">
        <v>28628</v>
      </c>
      <c r="I11643" s="950" t="s">
        <v>1560</v>
      </c>
    </row>
    <row r="11644" spans="8:9" ht="12.5">
      <c r="H11644" s="958">
        <v>28629</v>
      </c>
      <c r="I11644" s="950" t="s">
        <v>1560</v>
      </c>
    </row>
    <row r="11645" spans="8:9" ht="12.5">
      <c r="H11645" s="958">
        <v>28630</v>
      </c>
      <c r="I11645" s="950" t="s">
        <v>1560</v>
      </c>
    </row>
    <row r="11646" spans="8:9" ht="12.5">
      <c r="H11646" s="958">
        <v>28631</v>
      </c>
      <c r="I11646" s="950" t="s">
        <v>1560</v>
      </c>
    </row>
    <row r="11647" spans="8:9" ht="12.5">
      <c r="H11647" s="958">
        <v>28633</v>
      </c>
      <c r="I11647" s="950" t="s">
        <v>1560</v>
      </c>
    </row>
    <row r="11648" spans="8:9" ht="12.5">
      <c r="H11648" s="958">
        <v>28634</v>
      </c>
      <c r="I11648" s="950" t="s">
        <v>1560</v>
      </c>
    </row>
    <row r="11649" spans="8:9" ht="12.5">
      <c r="H11649" s="958">
        <v>28635</v>
      </c>
      <c r="I11649" s="950" t="s">
        <v>1560</v>
      </c>
    </row>
    <row r="11650" spans="8:9" ht="12.5">
      <c r="H11650" s="958">
        <v>28636</v>
      </c>
      <c r="I11650" s="950" t="s">
        <v>1560</v>
      </c>
    </row>
    <row r="11651" spans="8:9" ht="12.5">
      <c r="H11651" s="958">
        <v>28637</v>
      </c>
      <c r="I11651" s="950" t="s">
        <v>1560</v>
      </c>
    </row>
    <row r="11652" spans="8:9" ht="12.5">
      <c r="H11652" s="958">
        <v>28638</v>
      </c>
      <c r="I11652" s="950" t="s">
        <v>1560</v>
      </c>
    </row>
    <row r="11653" spans="8:9" ht="12.5">
      <c r="H11653" s="958">
        <v>28640</v>
      </c>
      <c r="I11653" s="950" t="s">
        <v>1560</v>
      </c>
    </row>
    <row r="11654" spans="8:9" ht="12.5">
      <c r="H11654" s="958">
        <v>28641</v>
      </c>
      <c r="I11654" s="950" t="s">
        <v>1560</v>
      </c>
    </row>
    <row r="11655" spans="8:9" ht="12.5">
      <c r="H11655" s="958">
        <v>28642</v>
      </c>
      <c r="I11655" s="950" t="s">
        <v>1560</v>
      </c>
    </row>
    <row r="11656" spans="8:9" ht="12.5">
      <c r="H11656" s="958">
        <v>28643</v>
      </c>
      <c r="I11656" s="950" t="s">
        <v>1560</v>
      </c>
    </row>
    <row r="11657" spans="8:9" ht="12.5">
      <c r="H11657" s="958">
        <v>28644</v>
      </c>
      <c r="I11657" s="950" t="s">
        <v>1560</v>
      </c>
    </row>
    <row r="11658" spans="8:9" ht="12.5">
      <c r="H11658" s="958">
        <v>28645</v>
      </c>
      <c r="I11658" s="950" t="s">
        <v>1560</v>
      </c>
    </row>
    <row r="11659" spans="8:9" ht="12.5">
      <c r="H11659" s="958">
        <v>28646</v>
      </c>
      <c r="I11659" s="950" t="s">
        <v>1560</v>
      </c>
    </row>
    <row r="11660" spans="8:9" ht="12.5">
      <c r="H11660" s="958">
        <v>28647</v>
      </c>
      <c r="I11660" s="950" t="s">
        <v>1560</v>
      </c>
    </row>
    <row r="11661" spans="8:9" ht="12.5">
      <c r="H11661" s="958">
        <v>28649</v>
      </c>
      <c r="I11661" s="950" t="s">
        <v>1560</v>
      </c>
    </row>
    <row r="11662" spans="8:9" ht="12.5">
      <c r="H11662" s="958">
        <v>28650</v>
      </c>
      <c r="I11662" s="950" t="s">
        <v>1560</v>
      </c>
    </row>
    <row r="11663" spans="8:9" ht="12.5">
      <c r="H11663" s="958">
        <v>28651</v>
      </c>
      <c r="I11663" s="950" t="s">
        <v>1560</v>
      </c>
    </row>
    <row r="11664" spans="8:9" ht="12.5">
      <c r="H11664" s="958">
        <v>28652</v>
      </c>
      <c r="I11664" s="950" t="s">
        <v>1571</v>
      </c>
    </row>
    <row r="11665" spans="8:9" ht="12.5">
      <c r="H11665" s="958">
        <v>28653</v>
      </c>
      <c r="I11665" s="950" t="s">
        <v>1571</v>
      </c>
    </row>
    <row r="11666" spans="8:9" ht="12.5">
      <c r="H11666" s="958">
        <v>28654</v>
      </c>
      <c r="I11666" s="950" t="s">
        <v>1560</v>
      </c>
    </row>
    <row r="11667" spans="8:9" ht="12.5">
      <c r="H11667" s="958">
        <v>28655</v>
      </c>
      <c r="I11667" s="950" t="s">
        <v>1560</v>
      </c>
    </row>
    <row r="11668" spans="8:9" ht="12.5">
      <c r="H11668" s="958">
        <v>28656</v>
      </c>
      <c r="I11668" s="950" t="s">
        <v>1560</v>
      </c>
    </row>
    <row r="11669" spans="8:9" ht="12.5">
      <c r="H11669" s="958">
        <v>28657</v>
      </c>
      <c r="I11669" s="950" t="s">
        <v>1560</v>
      </c>
    </row>
    <row r="11670" spans="8:9" ht="12.5">
      <c r="H11670" s="958">
        <v>28658</v>
      </c>
      <c r="I11670" s="950" t="s">
        <v>1560</v>
      </c>
    </row>
    <row r="11671" spans="8:9" ht="12.5">
      <c r="H11671" s="958">
        <v>28659</v>
      </c>
      <c r="I11671" s="950" t="s">
        <v>1560</v>
      </c>
    </row>
    <row r="11672" spans="8:9" ht="12.5">
      <c r="H11672" s="958">
        <v>28660</v>
      </c>
      <c r="I11672" s="950" t="s">
        <v>1560</v>
      </c>
    </row>
    <row r="11673" spans="8:9" ht="12.5">
      <c r="H11673" s="958">
        <v>28661</v>
      </c>
      <c r="I11673" s="950" t="s">
        <v>1560</v>
      </c>
    </row>
    <row r="11674" spans="8:9" ht="12.5">
      <c r="H11674" s="958">
        <v>28662</v>
      </c>
      <c r="I11674" s="950" t="s">
        <v>1571</v>
      </c>
    </row>
    <row r="11675" spans="8:9" ht="12.5">
      <c r="H11675" s="958">
        <v>28663</v>
      </c>
      <c r="I11675" s="950" t="s">
        <v>1560</v>
      </c>
    </row>
    <row r="11676" spans="8:9" ht="12.5">
      <c r="H11676" s="958">
        <v>28664</v>
      </c>
      <c r="I11676" s="950" t="s">
        <v>1571</v>
      </c>
    </row>
    <row r="11677" spans="8:9" ht="12.5">
      <c r="H11677" s="958">
        <v>28665</v>
      </c>
      <c r="I11677" s="950" t="s">
        <v>1560</v>
      </c>
    </row>
    <row r="11678" spans="8:9" ht="12.5">
      <c r="H11678" s="958">
        <v>28666</v>
      </c>
      <c r="I11678" s="950" t="s">
        <v>1560</v>
      </c>
    </row>
    <row r="11679" spans="8:9" ht="12.5">
      <c r="H11679" s="958">
        <v>28667</v>
      </c>
      <c r="I11679" s="950" t="s">
        <v>1560</v>
      </c>
    </row>
    <row r="11680" spans="8:9" ht="12.5">
      <c r="H11680" s="958">
        <v>28668</v>
      </c>
      <c r="I11680" s="950" t="s">
        <v>1560</v>
      </c>
    </row>
    <row r="11681" spans="8:9" ht="12.5">
      <c r="H11681" s="958">
        <v>28669</v>
      </c>
      <c r="I11681" s="950" t="s">
        <v>1560</v>
      </c>
    </row>
    <row r="11682" spans="8:9" ht="12.5">
      <c r="H11682" s="958">
        <v>28670</v>
      </c>
      <c r="I11682" s="950" t="s">
        <v>1560</v>
      </c>
    </row>
    <row r="11683" spans="8:9" ht="12.5">
      <c r="H11683" s="958">
        <v>28671</v>
      </c>
      <c r="I11683" s="950" t="s">
        <v>1560</v>
      </c>
    </row>
    <row r="11684" spans="8:9" ht="12.5">
      <c r="H11684" s="958">
        <v>28672</v>
      </c>
      <c r="I11684" s="950" t="s">
        <v>1560</v>
      </c>
    </row>
    <row r="11685" spans="8:9" ht="12.5">
      <c r="H11685" s="958">
        <v>28673</v>
      </c>
      <c r="I11685" s="950" t="s">
        <v>1560</v>
      </c>
    </row>
    <row r="11686" spans="8:9" ht="12.5">
      <c r="H11686" s="958">
        <v>28675</v>
      </c>
      <c r="I11686" s="950" t="s">
        <v>1560</v>
      </c>
    </row>
    <row r="11687" spans="8:9" ht="12.5">
      <c r="H11687" s="958">
        <v>28676</v>
      </c>
      <c r="I11687" s="950" t="s">
        <v>1560</v>
      </c>
    </row>
    <row r="11688" spans="8:9" ht="12.5">
      <c r="H11688" s="958">
        <v>28677</v>
      </c>
      <c r="I11688" s="950" t="s">
        <v>1560</v>
      </c>
    </row>
    <row r="11689" spans="8:9" ht="12.5">
      <c r="H11689" s="958">
        <v>28678</v>
      </c>
      <c r="I11689" s="950" t="s">
        <v>1560</v>
      </c>
    </row>
    <row r="11690" spans="8:9" ht="12.5">
      <c r="H11690" s="958">
        <v>28679</v>
      </c>
      <c r="I11690" s="950" t="s">
        <v>1560</v>
      </c>
    </row>
    <row r="11691" spans="8:9" ht="12.5">
      <c r="H11691" s="958">
        <v>28680</v>
      </c>
      <c r="I11691" s="950" t="s">
        <v>1560</v>
      </c>
    </row>
    <row r="11692" spans="8:9" ht="12.5">
      <c r="H11692" s="958">
        <v>28681</v>
      </c>
      <c r="I11692" s="950" t="s">
        <v>1560</v>
      </c>
    </row>
    <row r="11693" spans="8:9" ht="12.5">
      <c r="H11693" s="958">
        <v>28682</v>
      </c>
      <c r="I11693" s="950" t="s">
        <v>1560</v>
      </c>
    </row>
    <row r="11694" spans="8:9" ht="12.5">
      <c r="H11694" s="958">
        <v>28683</v>
      </c>
      <c r="I11694" s="950" t="s">
        <v>1560</v>
      </c>
    </row>
    <row r="11695" spans="8:9" ht="12.5">
      <c r="H11695" s="958">
        <v>28684</v>
      </c>
      <c r="I11695" s="950" t="s">
        <v>1560</v>
      </c>
    </row>
    <row r="11696" spans="8:9" ht="12.5">
      <c r="H11696" s="958">
        <v>28685</v>
      </c>
      <c r="I11696" s="950" t="s">
        <v>1560</v>
      </c>
    </row>
    <row r="11697" spans="8:9" ht="12.5">
      <c r="H11697" s="958">
        <v>28687</v>
      </c>
      <c r="I11697" s="950" t="s">
        <v>1560</v>
      </c>
    </row>
    <row r="11698" spans="8:9" ht="12.5">
      <c r="H11698" s="958">
        <v>28688</v>
      </c>
      <c r="I11698" s="950" t="s">
        <v>1560</v>
      </c>
    </row>
    <row r="11699" spans="8:9" ht="12.5">
      <c r="H11699" s="958">
        <v>28689</v>
      </c>
      <c r="I11699" s="950" t="s">
        <v>1560</v>
      </c>
    </row>
    <row r="11700" spans="8:9" ht="12.5">
      <c r="H11700" s="958">
        <v>28690</v>
      </c>
      <c r="I11700" s="950" t="s">
        <v>1560</v>
      </c>
    </row>
    <row r="11701" spans="8:9" ht="12.5">
      <c r="H11701" s="958">
        <v>28691</v>
      </c>
      <c r="I11701" s="950" t="s">
        <v>1560</v>
      </c>
    </row>
    <row r="11702" spans="8:9" ht="12.5">
      <c r="H11702" s="958">
        <v>28692</v>
      </c>
      <c r="I11702" s="950" t="s">
        <v>1560</v>
      </c>
    </row>
    <row r="11703" spans="8:9" ht="12.5">
      <c r="H11703" s="958">
        <v>28693</v>
      </c>
      <c r="I11703" s="950" t="s">
        <v>1560</v>
      </c>
    </row>
    <row r="11704" spans="8:9" ht="12.5">
      <c r="H11704" s="958">
        <v>28694</v>
      </c>
      <c r="I11704" s="950" t="s">
        <v>1560</v>
      </c>
    </row>
    <row r="11705" spans="8:9" ht="12.5">
      <c r="H11705" s="958">
        <v>28697</v>
      </c>
      <c r="I11705" s="950" t="s">
        <v>1560</v>
      </c>
    </row>
    <row r="11706" spans="8:9" ht="12.5">
      <c r="H11706" s="958">
        <v>28698</v>
      </c>
      <c r="I11706" s="950" t="s">
        <v>1560</v>
      </c>
    </row>
    <row r="11707" spans="8:9" ht="12.5">
      <c r="H11707" s="958">
        <v>28699</v>
      </c>
      <c r="I11707" s="950" t="s">
        <v>1560</v>
      </c>
    </row>
    <row r="11708" spans="8:9" ht="12.5">
      <c r="H11708" s="958">
        <v>28701</v>
      </c>
      <c r="I11708" s="950" t="s">
        <v>1560</v>
      </c>
    </row>
    <row r="11709" spans="8:9" ht="12.5">
      <c r="H11709" s="958">
        <v>28702</v>
      </c>
      <c r="I11709" s="950" t="s">
        <v>1571</v>
      </c>
    </row>
    <row r="11710" spans="8:9" ht="12.5">
      <c r="H11710" s="958">
        <v>28704</v>
      </c>
      <c r="I11710" s="950" t="s">
        <v>1560</v>
      </c>
    </row>
    <row r="11711" spans="8:9" ht="12.5">
      <c r="H11711" s="958">
        <v>28705</v>
      </c>
      <c r="I11711" s="950" t="s">
        <v>1560</v>
      </c>
    </row>
    <row r="11712" spans="8:9" ht="12.5">
      <c r="H11712" s="958">
        <v>28707</v>
      </c>
      <c r="I11712" s="950" t="s">
        <v>1560</v>
      </c>
    </row>
    <row r="11713" spans="8:9" ht="12.5">
      <c r="H11713" s="958">
        <v>28708</v>
      </c>
      <c r="I11713" s="950" t="s">
        <v>1560</v>
      </c>
    </row>
    <row r="11714" spans="8:9" ht="12.5">
      <c r="H11714" s="958">
        <v>28709</v>
      </c>
      <c r="I11714" s="950" t="s">
        <v>1560</v>
      </c>
    </row>
    <row r="11715" spans="8:9" ht="12.5">
      <c r="H11715" s="958">
        <v>28710</v>
      </c>
      <c r="I11715" s="950" t="s">
        <v>1560</v>
      </c>
    </row>
    <row r="11716" spans="8:9" ht="12.5">
      <c r="H11716" s="958">
        <v>28711</v>
      </c>
      <c r="I11716" s="950" t="s">
        <v>1560</v>
      </c>
    </row>
    <row r="11717" spans="8:9" ht="12.5">
      <c r="H11717" s="958">
        <v>28712</v>
      </c>
      <c r="I11717" s="950" t="s">
        <v>1560</v>
      </c>
    </row>
    <row r="11718" spans="8:9" ht="12.5">
      <c r="H11718" s="958">
        <v>28713</v>
      </c>
      <c r="I11718" s="950" t="s">
        <v>1560</v>
      </c>
    </row>
    <row r="11719" spans="8:9" ht="12.5">
      <c r="H11719" s="958">
        <v>28714</v>
      </c>
      <c r="I11719" s="950" t="s">
        <v>1560</v>
      </c>
    </row>
    <row r="11720" spans="8:9" ht="12.5">
      <c r="H11720" s="958">
        <v>28715</v>
      </c>
      <c r="I11720" s="950" t="s">
        <v>1560</v>
      </c>
    </row>
    <row r="11721" spans="8:9" ht="12.5">
      <c r="H11721" s="958">
        <v>28716</v>
      </c>
      <c r="I11721" s="950" t="s">
        <v>1560</v>
      </c>
    </row>
    <row r="11722" spans="8:9" ht="12.5">
      <c r="H11722" s="958">
        <v>28717</v>
      </c>
      <c r="I11722" s="950" t="s">
        <v>1571</v>
      </c>
    </row>
    <row r="11723" spans="8:9" ht="12.5">
      <c r="H11723" s="958">
        <v>28718</v>
      </c>
      <c r="I11723" s="950" t="s">
        <v>1560</v>
      </c>
    </row>
    <row r="11724" spans="8:9" ht="12.5">
      <c r="H11724" s="958">
        <v>28719</v>
      </c>
      <c r="I11724" s="950" t="s">
        <v>1560</v>
      </c>
    </row>
    <row r="11725" spans="8:9" ht="12.5">
      <c r="H11725" s="958">
        <v>28720</v>
      </c>
      <c r="I11725" s="950" t="s">
        <v>1560</v>
      </c>
    </row>
    <row r="11726" spans="8:9" ht="12.5">
      <c r="H11726" s="958">
        <v>28721</v>
      </c>
      <c r="I11726" s="950" t="s">
        <v>1560</v>
      </c>
    </row>
    <row r="11727" spans="8:9" ht="12.5">
      <c r="H11727" s="958">
        <v>28722</v>
      </c>
      <c r="I11727" s="950" t="s">
        <v>1560</v>
      </c>
    </row>
    <row r="11728" spans="8:9" ht="12.5">
      <c r="H11728" s="958">
        <v>28723</v>
      </c>
      <c r="I11728" s="950" t="s">
        <v>1560</v>
      </c>
    </row>
    <row r="11729" spans="8:9" ht="12.5">
      <c r="H11729" s="958">
        <v>28724</v>
      </c>
      <c r="I11729" s="950" t="s">
        <v>1560</v>
      </c>
    </row>
    <row r="11730" spans="8:9" ht="12.5">
      <c r="H11730" s="958">
        <v>28725</v>
      </c>
      <c r="I11730" s="950" t="s">
        <v>1560</v>
      </c>
    </row>
    <row r="11731" spans="8:9" ht="12.5">
      <c r="H11731" s="958">
        <v>28726</v>
      </c>
      <c r="I11731" s="950" t="s">
        <v>1560</v>
      </c>
    </row>
    <row r="11732" spans="8:9" ht="12.5">
      <c r="H11732" s="958">
        <v>28727</v>
      </c>
      <c r="I11732" s="950" t="s">
        <v>1560</v>
      </c>
    </row>
    <row r="11733" spans="8:9" ht="12.5">
      <c r="H11733" s="958">
        <v>28728</v>
      </c>
      <c r="I11733" s="950" t="s">
        <v>1560</v>
      </c>
    </row>
    <row r="11734" spans="8:9" ht="12.5">
      <c r="H11734" s="958">
        <v>28729</v>
      </c>
      <c r="I11734" s="950" t="s">
        <v>1560</v>
      </c>
    </row>
    <row r="11735" spans="8:9" ht="12.5">
      <c r="H11735" s="958">
        <v>28730</v>
      </c>
      <c r="I11735" s="950" t="s">
        <v>1560</v>
      </c>
    </row>
    <row r="11736" spans="8:9" ht="12.5">
      <c r="H11736" s="958">
        <v>28731</v>
      </c>
      <c r="I11736" s="950" t="s">
        <v>1560</v>
      </c>
    </row>
    <row r="11737" spans="8:9" ht="12.5">
      <c r="H11737" s="958">
        <v>28732</v>
      </c>
      <c r="I11737" s="950" t="s">
        <v>1560</v>
      </c>
    </row>
    <row r="11738" spans="8:9" ht="12.5">
      <c r="H11738" s="958">
        <v>28733</v>
      </c>
      <c r="I11738" s="950" t="s">
        <v>1560</v>
      </c>
    </row>
    <row r="11739" spans="8:9" ht="12.5">
      <c r="H11739" s="958">
        <v>28734</v>
      </c>
      <c r="I11739" s="950" t="s">
        <v>1560</v>
      </c>
    </row>
    <row r="11740" spans="8:9" ht="12.5">
      <c r="H11740" s="958">
        <v>28735</v>
      </c>
      <c r="I11740" s="950" t="s">
        <v>1560</v>
      </c>
    </row>
    <row r="11741" spans="8:9" ht="12.5">
      <c r="H11741" s="958">
        <v>28736</v>
      </c>
      <c r="I11741" s="950" t="s">
        <v>1560</v>
      </c>
    </row>
    <row r="11742" spans="8:9" ht="12.5">
      <c r="H11742" s="958">
        <v>28737</v>
      </c>
      <c r="I11742" s="950" t="s">
        <v>1560</v>
      </c>
    </row>
    <row r="11743" spans="8:9" ht="12.5">
      <c r="H11743" s="958">
        <v>28738</v>
      </c>
      <c r="I11743" s="950" t="s">
        <v>1560</v>
      </c>
    </row>
    <row r="11744" spans="8:9" ht="12.5">
      <c r="H11744" s="958">
        <v>28739</v>
      </c>
      <c r="I11744" s="950" t="s">
        <v>1560</v>
      </c>
    </row>
    <row r="11745" spans="8:9" ht="12.5">
      <c r="H11745" s="958">
        <v>28740</v>
      </c>
      <c r="I11745" s="950" t="s">
        <v>1560</v>
      </c>
    </row>
    <row r="11746" spans="8:9" ht="12.5">
      <c r="H11746" s="958">
        <v>28741</v>
      </c>
      <c r="I11746" s="950" t="s">
        <v>1571</v>
      </c>
    </row>
    <row r="11747" spans="8:9" ht="12.5">
      <c r="H11747" s="958">
        <v>28742</v>
      </c>
      <c r="I11747" s="950" t="s">
        <v>1560</v>
      </c>
    </row>
    <row r="11748" spans="8:9" ht="12.5">
      <c r="H11748" s="958">
        <v>28743</v>
      </c>
      <c r="I11748" s="950" t="s">
        <v>1560</v>
      </c>
    </row>
    <row r="11749" spans="8:9" ht="12.5">
      <c r="H11749" s="958">
        <v>28744</v>
      </c>
      <c r="I11749" s="950" t="s">
        <v>1560</v>
      </c>
    </row>
    <row r="11750" spans="8:9" ht="12.5">
      <c r="H11750" s="958">
        <v>28745</v>
      </c>
      <c r="I11750" s="950" t="s">
        <v>1560</v>
      </c>
    </row>
    <row r="11751" spans="8:9" ht="12.5">
      <c r="H11751" s="958">
        <v>28746</v>
      </c>
      <c r="I11751" s="950" t="s">
        <v>1560</v>
      </c>
    </row>
    <row r="11752" spans="8:9" ht="12.5">
      <c r="H11752" s="958">
        <v>28747</v>
      </c>
      <c r="I11752" s="950" t="s">
        <v>1560</v>
      </c>
    </row>
    <row r="11753" spans="8:9" ht="12.5">
      <c r="H11753" s="958">
        <v>28748</v>
      </c>
      <c r="I11753" s="950" t="s">
        <v>1560</v>
      </c>
    </row>
    <row r="11754" spans="8:9" ht="12.5">
      <c r="H11754" s="958">
        <v>28749</v>
      </c>
      <c r="I11754" s="950" t="s">
        <v>1560</v>
      </c>
    </row>
    <row r="11755" spans="8:9" ht="12.5">
      <c r="H11755" s="958">
        <v>28750</v>
      </c>
      <c r="I11755" s="950" t="s">
        <v>1560</v>
      </c>
    </row>
    <row r="11756" spans="8:9" ht="12.5">
      <c r="H11756" s="958">
        <v>28751</v>
      </c>
      <c r="I11756" s="950" t="s">
        <v>1560</v>
      </c>
    </row>
    <row r="11757" spans="8:9" ht="12.5">
      <c r="H11757" s="958">
        <v>28752</v>
      </c>
      <c r="I11757" s="950" t="s">
        <v>1560</v>
      </c>
    </row>
    <row r="11758" spans="8:9" ht="12.5">
      <c r="H11758" s="958">
        <v>28753</v>
      </c>
      <c r="I11758" s="950" t="s">
        <v>1560</v>
      </c>
    </row>
    <row r="11759" spans="8:9" ht="12.5">
      <c r="H11759" s="958">
        <v>28754</v>
      </c>
      <c r="I11759" s="950" t="s">
        <v>1560</v>
      </c>
    </row>
    <row r="11760" spans="8:9" ht="12.5">
      <c r="H11760" s="958">
        <v>28755</v>
      </c>
      <c r="I11760" s="950" t="s">
        <v>1560</v>
      </c>
    </row>
    <row r="11761" spans="8:9" ht="12.5">
      <c r="H11761" s="958">
        <v>28756</v>
      </c>
      <c r="I11761" s="950" t="s">
        <v>1560</v>
      </c>
    </row>
    <row r="11762" spans="8:9" ht="12.5">
      <c r="H11762" s="958">
        <v>28757</v>
      </c>
      <c r="I11762" s="950" t="s">
        <v>1560</v>
      </c>
    </row>
    <row r="11763" spans="8:9" ht="12.5">
      <c r="H11763" s="958">
        <v>28758</v>
      </c>
      <c r="I11763" s="950" t="s">
        <v>1560</v>
      </c>
    </row>
    <row r="11764" spans="8:9" ht="12.5">
      <c r="H11764" s="958">
        <v>28759</v>
      </c>
      <c r="I11764" s="950" t="s">
        <v>1560</v>
      </c>
    </row>
    <row r="11765" spans="8:9" ht="12.5">
      <c r="H11765" s="958">
        <v>28760</v>
      </c>
      <c r="I11765" s="950" t="s">
        <v>1560</v>
      </c>
    </row>
    <row r="11766" spans="8:9" ht="12.5">
      <c r="H11766" s="958">
        <v>28761</v>
      </c>
      <c r="I11766" s="950" t="s">
        <v>1560</v>
      </c>
    </row>
    <row r="11767" spans="8:9" ht="12.5">
      <c r="H11767" s="958">
        <v>28762</v>
      </c>
      <c r="I11767" s="950" t="s">
        <v>1560</v>
      </c>
    </row>
    <row r="11768" spans="8:9" ht="12.5">
      <c r="H11768" s="958">
        <v>28763</v>
      </c>
      <c r="I11768" s="950" t="s">
        <v>1560</v>
      </c>
    </row>
    <row r="11769" spans="8:9" ht="12.5">
      <c r="H11769" s="958">
        <v>28765</v>
      </c>
      <c r="I11769" s="950" t="s">
        <v>1571</v>
      </c>
    </row>
    <row r="11770" spans="8:9" ht="12.5">
      <c r="H11770" s="958">
        <v>28766</v>
      </c>
      <c r="I11770" s="950" t="s">
        <v>1560</v>
      </c>
    </row>
    <row r="11771" spans="8:9" ht="12.5">
      <c r="H11771" s="958">
        <v>28768</v>
      </c>
      <c r="I11771" s="950" t="s">
        <v>1560</v>
      </c>
    </row>
    <row r="11772" spans="8:9" ht="12.5">
      <c r="H11772" s="958">
        <v>28770</v>
      </c>
      <c r="I11772" s="950" t="s">
        <v>1560</v>
      </c>
    </row>
    <row r="11773" spans="8:9" ht="12.5">
      <c r="H11773" s="958">
        <v>28771</v>
      </c>
      <c r="I11773" s="950" t="s">
        <v>1560</v>
      </c>
    </row>
    <row r="11774" spans="8:9" ht="12.5">
      <c r="H11774" s="958">
        <v>28772</v>
      </c>
      <c r="I11774" s="950" t="s">
        <v>1560</v>
      </c>
    </row>
    <row r="11775" spans="8:9" ht="12.5">
      <c r="H11775" s="958">
        <v>28773</v>
      </c>
      <c r="I11775" s="950" t="s">
        <v>1560</v>
      </c>
    </row>
    <row r="11776" spans="8:9" ht="12.5">
      <c r="H11776" s="958">
        <v>28774</v>
      </c>
      <c r="I11776" s="950" t="s">
        <v>1560</v>
      </c>
    </row>
    <row r="11777" spans="8:9" ht="12.5">
      <c r="H11777" s="958">
        <v>28775</v>
      </c>
      <c r="I11777" s="950" t="s">
        <v>1571</v>
      </c>
    </row>
    <row r="11778" spans="8:9" ht="12.5">
      <c r="H11778" s="958">
        <v>28776</v>
      </c>
      <c r="I11778" s="950" t="s">
        <v>1560</v>
      </c>
    </row>
    <row r="11779" spans="8:9" ht="12.5">
      <c r="H11779" s="958">
        <v>28777</v>
      </c>
      <c r="I11779" s="950" t="s">
        <v>1560</v>
      </c>
    </row>
    <row r="11780" spans="8:9" ht="12.5">
      <c r="H11780" s="958">
        <v>28778</v>
      </c>
      <c r="I11780" s="950" t="s">
        <v>1560</v>
      </c>
    </row>
    <row r="11781" spans="8:9" ht="12.5">
      <c r="H11781" s="958">
        <v>28779</v>
      </c>
      <c r="I11781" s="950" t="s">
        <v>1560</v>
      </c>
    </row>
    <row r="11782" spans="8:9" ht="12.5">
      <c r="H11782" s="958">
        <v>28781</v>
      </c>
      <c r="I11782" s="950" t="s">
        <v>1560</v>
      </c>
    </row>
    <row r="11783" spans="8:9" ht="12.5">
      <c r="H11783" s="958">
        <v>28782</v>
      </c>
      <c r="I11783" s="950" t="s">
        <v>1560</v>
      </c>
    </row>
    <row r="11784" spans="8:9" ht="12.5">
      <c r="H11784" s="958">
        <v>28783</v>
      </c>
      <c r="I11784" s="950" t="s">
        <v>1560</v>
      </c>
    </row>
    <row r="11785" spans="8:9" ht="12.5">
      <c r="H11785" s="958">
        <v>28784</v>
      </c>
      <c r="I11785" s="950" t="s">
        <v>1560</v>
      </c>
    </row>
    <row r="11786" spans="8:9" ht="12.5">
      <c r="H11786" s="958">
        <v>28785</v>
      </c>
      <c r="I11786" s="950" t="s">
        <v>1560</v>
      </c>
    </row>
    <row r="11787" spans="8:9" ht="12.5">
      <c r="H11787" s="958">
        <v>28786</v>
      </c>
      <c r="I11787" s="950" t="s">
        <v>1560</v>
      </c>
    </row>
    <row r="11788" spans="8:9" ht="12.5">
      <c r="H11788" s="958">
        <v>28787</v>
      </c>
      <c r="I11788" s="950" t="s">
        <v>1560</v>
      </c>
    </row>
    <row r="11789" spans="8:9" ht="12.5">
      <c r="H11789" s="958">
        <v>28788</v>
      </c>
      <c r="I11789" s="950" t="s">
        <v>1560</v>
      </c>
    </row>
    <row r="11790" spans="8:9" ht="12.5">
      <c r="H11790" s="958">
        <v>28789</v>
      </c>
      <c r="I11790" s="950" t="s">
        <v>1560</v>
      </c>
    </row>
    <row r="11791" spans="8:9" ht="12.5">
      <c r="H11791" s="958">
        <v>28790</v>
      </c>
      <c r="I11791" s="950" t="s">
        <v>1560</v>
      </c>
    </row>
    <row r="11792" spans="8:9" ht="12.5">
      <c r="H11792" s="958">
        <v>28791</v>
      </c>
      <c r="I11792" s="950" t="s">
        <v>1560</v>
      </c>
    </row>
    <row r="11793" spans="8:9" ht="12.5">
      <c r="H11793" s="958">
        <v>28792</v>
      </c>
      <c r="I11793" s="950" t="s">
        <v>1560</v>
      </c>
    </row>
    <row r="11794" spans="8:9" ht="12.5">
      <c r="H11794" s="958">
        <v>28793</v>
      </c>
      <c r="I11794" s="950" t="s">
        <v>1560</v>
      </c>
    </row>
    <row r="11795" spans="8:9" ht="12.5">
      <c r="H11795" s="958">
        <v>28801</v>
      </c>
      <c r="I11795" s="950" t="s">
        <v>1560</v>
      </c>
    </row>
    <row r="11796" spans="8:9" ht="12.5">
      <c r="H11796" s="958">
        <v>28802</v>
      </c>
      <c r="I11796" s="950" t="s">
        <v>1560</v>
      </c>
    </row>
    <row r="11797" spans="8:9" ht="12.5">
      <c r="H11797" s="958">
        <v>28803</v>
      </c>
      <c r="I11797" s="950" t="s">
        <v>1560</v>
      </c>
    </row>
    <row r="11798" spans="8:9" ht="12.5">
      <c r="H11798" s="958">
        <v>28804</v>
      </c>
      <c r="I11798" s="950" t="s">
        <v>1560</v>
      </c>
    </row>
    <row r="11799" spans="8:9" ht="12.5">
      <c r="H11799" s="958">
        <v>28805</v>
      </c>
      <c r="I11799" s="950" t="s">
        <v>1560</v>
      </c>
    </row>
    <row r="11800" spans="8:9" ht="12.5">
      <c r="H11800" s="958">
        <v>28806</v>
      </c>
      <c r="I11800" s="950" t="s">
        <v>1560</v>
      </c>
    </row>
    <row r="11801" spans="8:9" ht="12.5">
      <c r="H11801" s="958">
        <v>28810</v>
      </c>
      <c r="I11801" s="950" t="s">
        <v>1560</v>
      </c>
    </row>
    <row r="11802" spans="8:9" ht="12.5">
      <c r="H11802" s="958">
        <v>28813</v>
      </c>
      <c r="I11802" s="950" t="s">
        <v>1560</v>
      </c>
    </row>
    <row r="11803" spans="8:9" ht="12.5">
      <c r="H11803" s="958">
        <v>28814</v>
      </c>
      <c r="I11803" s="950" t="s">
        <v>1560</v>
      </c>
    </row>
    <row r="11804" spans="8:9" ht="12.5">
      <c r="H11804" s="958">
        <v>28815</v>
      </c>
      <c r="I11804" s="950" t="s">
        <v>1560</v>
      </c>
    </row>
    <row r="11805" spans="8:9" ht="12.5">
      <c r="H11805" s="958">
        <v>28816</v>
      </c>
      <c r="I11805" s="950" t="s">
        <v>1560</v>
      </c>
    </row>
    <row r="11806" spans="8:9" ht="12.5">
      <c r="H11806" s="958">
        <v>28901</v>
      </c>
      <c r="I11806" s="950" t="s">
        <v>1560</v>
      </c>
    </row>
    <row r="11807" spans="8:9" ht="12.5">
      <c r="H11807" s="958">
        <v>28902</v>
      </c>
      <c r="I11807" s="950" t="s">
        <v>1571</v>
      </c>
    </row>
    <row r="11808" spans="8:9" ht="12.5">
      <c r="H11808" s="958">
        <v>28903</v>
      </c>
      <c r="I11808" s="950" t="s">
        <v>1571</v>
      </c>
    </row>
    <row r="11809" spans="8:9" ht="12.5">
      <c r="H11809" s="958">
        <v>28904</v>
      </c>
      <c r="I11809" s="950" t="s">
        <v>1571</v>
      </c>
    </row>
    <row r="11810" spans="8:9" ht="12.5">
      <c r="H11810" s="958">
        <v>28905</v>
      </c>
      <c r="I11810" s="950" t="s">
        <v>1560</v>
      </c>
    </row>
    <row r="11811" spans="8:9" ht="12.5">
      <c r="H11811" s="958">
        <v>28906</v>
      </c>
      <c r="I11811" s="950" t="s">
        <v>1571</v>
      </c>
    </row>
    <row r="11812" spans="8:9" ht="12.5">
      <c r="H11812" s="958">
        <v>28909</v>
      </c>
      <c r="I11812" s="950" t="s">
        <v>1571</v>
      </c>
    </row>
    <row r="11813" spans="8:9" ht="12.5">
      <c r="H11813" s="958">
        <v>29001</v>
      </c>
      <c r="I11813" s="950" t="s">
        <v>1560</v>
      </c>
    </row>
    <row r="11814" spans="8:9" ht="12.5">
      <c r="H11814" s="958">
        <v>29002</v>
      </c>
      <c r="I11814" s="950" t="s">
        <v>1560</v>
      </c>
    </row>
    <row r="11815" spans="8:9" ht="12.5">
      <c r="H11815" s="958">
        <v>29003</v>
      </c>
      <c r="I11815" s="950" t="s">
        <v>1560</v>
      </c>
    </row>
    <row r="11816" spans="8:9" ht="12.5">
      <c r="H11816" s="958">
        <v>29006</v>
      </c>
      <c r="I11816" s="950" t="s">
        <v>1560</v>
      </c>
    </row>
    <row r="11817" spans="8:9" ht="12.5">
      <c r="H11817" s="958">
        <v>29009</v>
      </c>
      <c r="I11817" s="950" t="s">
        <v>1560</v>
      </c>
    </row>
    <row r="11818" spans="8:9" ht="12.5">
      <c r="H11818" s="958">
        <v>29010</v>
      </c>
      <c r="I11818" s="950" t="s">
        <v>1560</v>
      </c>
    </row>
    <row r="11819" spans="8:9" ht="12.5">
      <c r="H11819" s="958">
        <v>29014</v>
      </c>
      <c r="I11819" s="950" t="s">
        <v>1560</v>
      </c>
    </row>
    <row r="11820" spans="8:9" ht="12.5">
      <c r="H11820" s="958">
        <v>29015</v>
      </c>
      <c r="I11820" s="950" t="s">
        <v>1560</v>
      </c>
    </row>
    <row r="11821" spans="8:9" ht="12.5">
      <c r="H11821" s="958">
        <v>29016</v>
      </c>
      <c r="I11821" s="950" t="s">
        <v>1560</v>
      </c>
    </row>
    <row r="11822" spans="8:9" ht="12.5">
      <c r="H11822" s="958">
        <v>29018</v>
      </c>
      <c r="I11822" s="950" t="s">
        <v>1560</v>
      </c>
    </row>
    <row r="11823" spans="8:9" ht="12.5">
      <c r="H11823" s="958">
        <v>29020</v>
      </c>
      <c r="I11823" s="950" t="s">
        <v>1560</v>
      </c>
    </row>
    <row r="11824" spans="8:9" ht="12.5">
      <c r="H11824" s="958">
        <v>29021</v>
      </c>
      <c r="I11824" s="950" t="s">
        <v>1560</v>
      </c>
    </row>
    <row r="11825" spans="8:9" ht="12.5">
      <c r="H11825" s="958">
        <v>29030</v>
      </c>
      <c r="I11825" s="950" t="s">
        <v>1560</v>
      </c>
    </row>
    <row r="11826" spans="8:9" ht="12.5">
      <c r="H11826" s="958">
        <v>29031</v>
      </c>
      <c r="I11826" s="950" t="s">
        <v>1560</v>
      </c>
    </row>
    <row r="11827" spans="8:9" ht="12.5">
      <c r="H11827" s="958">
        <v>29032</v>
      </c>
      <c r="I11827" s="950" t="s">
        <v>1560</v>
      </c>
    </row>
    <row r="11828" spans="8:9" ht="12.5">
      <c r="H11828" s="958">
        <v>29033</v>
      </c>
      <c r="I11828" s="950" t="s">
        <v>1560</v>
      </c>
    </row>
    <row r="11829" spans="8:9" ht="12.5">
      <c r="H11829" s="958">
        <v>29036</v>
      </c>
      <c r="I11829" s="950" t="s">
        <v>1560</v>
      </c>
    </row>
    <row r="11830" spans="8:9" ht="12.5">
      <c r="H11830" s="958">
        <v>29037</v>
      </c>
      <c r="I11830" s="950" t="s">
        <v>1560</v>
      </c>
    </row>
    <row r="11831" spans="8:9" ht="12.5">
      <c r="H11831" s="958">
        <v>29038</v>
      </c>
      <c r="I11831" s="950" t="s">
        <v>1560</v>
      </c>
    </row>
    <row r="11832" spans="8:9" ht="12.5">
      <c r="H11832" s="958">
        <v>29039</v>
      </c>
      <c r="I11832" s="950" t="s">
        <v>1560</v>
      </c>
    </row>
    <row r="11833" spans="8:9" ht="12.5">
      <c r="H11833" s="958">
        <v>29040</v>
      </c>
      <c r="I11833" s="950" t="s">
        <v>1560</v>
      </c>
    </row>
    <row r="11834" spans="8:9" ht="12.5">
      <c r="H11834" s="958">
        <v>29041</v>
      </c>
      <c r="I11834" s="950" t="s">
        <v>1560</v>
      </c>
    </row>
    <row r="11835" spans="8:9" ht="12.5">
      <c r="H11835" s="958">
        <v>29042</v>
      </c>
      <c r="I11835" s="950" t="s">
        <v>1560</v>
      </c>
    </row>
    <row r="11836" spans="8:9" ht="12.5">
      <c r="H11836" s="958">
        <v>29044</v>
      </c>
      <c r="I11836" s="950" t="s">
        <v>1560</v>
      </c>
    </row>
    <row r="11837" spans="8:9" ht="12.5">
      <c r="H11837" s="958">
        <v>29045</v>
      </c>
      <c r="I11837" s="950" t="s">
        <v>1560</v>
      </c>
    </row>
    <row r="11838" spans="8:9" ht="12.5">
      <c r="H11838" s="958">
        <v>29046</v>
      </c>
      <c r="I11838" s="950" t="s">
        <v>1560</v>
      </c>
    </row>
    <row r="11839" spans="8:9" ht="12.5">
      <c r="H11839" s="958">
        <v>29047</v>
      </c>
      <c r="I11839" s="950" t="s">
        <v>1560</v>
      </c>
    </row>
    <row r="11840" spans="8:9" ht="12.5">
      <c r="H11840" s="958">
        <v>29048</v>
      </c>
      <c r="I11840" s="950" t="s">
        <v>1560</v>
      </c>
    </row>
    <row r="11841" spans="8:9" ht="12.5">
      <c r="H11841" s="958">
        <v>29051</v>
      </c>
      <c r="I11841" s="950" t="s">
        <v>1560</v>
      </c>
    </row>
    <row r="11842" spans="8:9" ht="12.5">
      <c r="H11842" s="958">
        <v>29052</v>
      </c>
      <c r="I11842" s="950" t="s">
        <v>1560</v>
      </c>
    </row>
    <row r="11843" spans="8:9" ht="12.5">
      <c r="H11843" s="958">
        <v>29053</v>
      </c>
      <c r="I11843" s="950" t="s">
        <v>1560</v>
      </c>
    </row>
    <row r="11844" spans="8:9" ht="12.5">
      <c r="H11844" s="958">
        <v>29054</v>
      </c>
      <c r="I11844" s="950" t="s">
        <v>1560</v>
      </c>
    </row>
    <row r="11845" spans="8:9" ht="12.5">
      <c r="H11845" s="958">
        <v>29055</v>
      </c>
      <c r="I11845" s="950" t="s">
        <v>1560</v>
      </c>
    </row>
    <row r="11846" spans="8:9" ht="12.5">
      <c r="H11846" s="958">
        <v>29056</v>
      </c>
      <c r="I11846" s="950" t="s">
        <v>1560</v>
      </c>
    </row>
    <row r="11847" spans="8:9" ht="12.5">
      <c r="H11847" s="958">
        <v>29058</v>
      </c>
      <c r="I11847" s="950" t="s">
        <v>1560</v>
      </c>
    </row>
    <row r="11848" spans="8:9" ht="12.5">
      <c r="H11848" s="958">
        <v>29059</v>
      </c>
      <c r="I11848" s="950" t="s">
        <v>1560</v>
      </c>
    </row>
    <row r="11849" spans="8:9" ht="12.5">
      <c r="H11849" s="958">
        <v>29061</v>
      </c>
      <c r="I11849" s="950" t="s">
        <v>1560</v>
      </c>
    </row>
    <row r="11850" spans="8:9" ht="12.5">
      <c r="H11850" s="958">
        <v>29062</v>
      </c>
      <c r="I11850" s="950" t="s">
        <v>1560</v>
      </c>
    </row>
    <row r="11851" spans="8:9" ht="12.5">
      <c r="H11851" s="958">
        <v>29063</v>
      </c>
      <c r="I11851" s="950" t="s">
        <v>1560</v>
      </c>
    </row>
    <row r="11852" spans="8:9" ht="12.5">
      <c r="H11852" s="958">
        <v>29065</v>
      </c>
      <c r="I11852" s="950" t="s">
        <v>1560</v>
      </c>
    </row>
    <row r="11853" spans="8:9" ht="12.5">
      <c r="H11853" s="958">
        <v>29067</v>
      </c>
      <c r="I11853" s="950" t="s">
        <v>1560</v>
      </c>
    </row>
    <row r="11854" spans="8:9" ht="12.5">
      <c r="H11854" s="958">
        <v>29069</v>
      </c>
      <c r="I11854" s="950" t="s">
        <v>1560</v>
      </c>
    </row>
    <row r="11855" spans="8:9" ht="12.5">
      <c r="H11855" s="958">
        <v>29070</v>
      </c>
      <c r="I11855" s="950" t="s">
        <v>1560</v>
      </c>
    </row>
    <row r="11856" spans="8:9" ht="12.5">
      <c r="H11856" s="958">
        <v>29071</v>
      </c>
      <c r="I11856" s="950" t="s">
        <v>1560</v>
      </c>
    </row>
    <row r="11857" spans="8:9" ht="12.5">
      <c r="H11857" s="958">
        <v>29072</v>
      </c>
      <c r="I11857" s="950" t="s">
        <v>1560</v>
      </c>
    </row>
    <row r="11858" spans="8:9" ht="12.5">
      <c r="H11858" s="958">
        <v>29073</v>
      </c>
      <c r="I11858" s="950" t="s">
        <v>1560</v>
      </c>
    </row>
    <row r="11859" spans="8:9" ht="12.5">
      <c r="H11859" s="958">
        <v>29074</v>
      </c>
      <c r="I11859" s="950" t="s">
        <v>1560</v>
      </c>
    </row>
    <row r="11860" spans="8:9" ht="12.5">
      <c r="H11860" s="958">
        <v>29075</v>
      </c>
      <c r="I11860" s="950" t="s">
        <v>1560</v>
      </c>
    </row>
    <row r="11861" spans="8:9" ht="12.5">
      <c r="H11861" s="958">
        <v>29078</v>
      </c>
      <c r="I11861" s="950" t="s">
        <v>1560</v>
      </c>
    </row>
    <row r="11862" spans="8:9" ht="12.5">
      <c r="H11862" s="958">
        <v>29079</v>
      </c>
      <c r="I11862" s="950" t="s">
        <v>1560</v>
      </c>
    </row>
    <row r="11863" spans="8:9" ht="12.5">
      <c r="H11863" s="958">
        <v>29080</v>
      </c>
      <c r="I11863" s="950" t="s">
        <v>1560</v>
      </c>
    </row>
    <row r="11864" spans="8:9" ht="12.5">
      <c r="H11864" s="958">
        <v>29081</v>
      </c>
      <c r="I11864" s="950" t="s">
        <v>1560</v>
      </c>
    </row>
    <row r="11865" spans="8:9" ht="12.5">
      <c r="H11865" s="958">
        <v>29082</v>
      </c>
      <c r="I11865" s="950" t="s">
        <v>1560</v>
      </c>
    </row>
    <row r="11866" spans="8:9" ht="12.5">
      <c r="H11866" s="958">
        <v>29101</v>
      </c>
      <c r="I11866" s="950" t="s">
        <v>1560</v>
      </c>
    </row>
    <row r="11867" spans="8:9" ht="12.5">
      <c r="H11867" s="958">
        <v>29102</v>
      </c>
      <c r="I11867" s="950" t="s">
        <v>1560</v>
      </c>
    </row>
    <row r="11868" spans="8:9" ht="12.5">
      <c r="H11868" s="958">
        <v>29104</v>
      </c>
      <c r="I11868" s="950" t="s">
        <v>1560</v>
      </c>
    </row>
    <row r="11869" spans="8:9" ht="12.5">
      <c r="H11869" s="958">
        <v>29105</v>
      </c>
      <c r="I11869" s="950" t="s">
        <v>1560</v>
      </c>
    </row>
    <row r="11870" spans="8:9" ht="12.5">
      <c r="H11870" s="958">
        <v>29107</v>
      </c>
      <c r="I11870" s="950" t="s">
        <v>1560</v>
      </c>
    </row>
    <row r="11871" spans="8:9" ht="12.5">
      <c r="H11871" s="958">
        <v>29108</v>
      </c>
      <c r="I11871" s="950" t="s">
        <v>1560</v>
      </c>
    </row>
    <row r="11872" spans="8:9" ht="12.5">
      <c r="H11872" s="958">
        <v>29111</v>
      </c>
      <c r="I11872" s="950" t="s">
        <v>1560</v>
      </c>
    </row>
    <row r="11873" spans="8:9" ht="12.5">
      <c r="H11873" s="958">
        <v>29112</v>
      </c>
      <c r="I11873" s="950" t="s">
        <v>1560</v>
      </c>
    </row>
    <row r="11874" spans="8:9" ht="12.5">
      <c r="H11874" s="958">
        <v>29113</v>
      </c>
      <c r="I11874" s="950" t="s">
        <v>1560</v>
      </c>
    </row>
    <row r="11875" spans="8:9" ht="12.5">
      <c r="H11875" s="958">
        <v>29114</v>
      </c>
      <c r="I11875" s="950" t="s">
        <v>1560</v>
      </c>
    </row>
    <row r="11876" spans="8:9" ht="12.5">
      <c r="H11876" s="958">
        <v>29115</v>
      </c>
      <c r="I11876" s="950" t="s">
        <v>1560</v>
      </c>
    </row>
    <row r="11877" spans="8:9" ht="12.5">
      <c r="H11877" s="958">
        <v>29116</v>
      </c>
      <c r="I11877" s="950" t="s">
        <v>1560</v>
      </c>
    </row>
    <row r="11878" spans="8:9" ht="12.5">
      <c r="H11878" s="958">
        <v>29117</v>
      </c>
      <c r="I11878" s="950" t="s">
        <v>1560</v>
      </c>
    </row>
    <row r="11879" spans="8:9" ht="12.5">
      <c r="H11879" s="958">
        <v>29118</v>
      </c>
      <c r="I11879" s="950" t="s">
        <v>1560</v>
      </c>
    </row>
    <row r="11880" spans="8:9" ht="12.5">
      <c r="H11880" s="958">
        <v>29122</v>
      </c>
      <c r="I11880" s="950" t="s">
        <v>1560</v>
      </c>
    </row>
    <row r="11881" spans="8:9" ht="12.5">
      <c r="H11881" s="958">
        <v>29123</v>
      </c>
      <c r="I11881" s="950" t="s">
        <v>1560</v>
      </c>
    </row>
    <row r="11882" spans="8:9" ht="12.5">
      <c r="H11882" s="958">
        <v>29125</v>
      </c>
      <c r="I11882" s="950" t="s">
        <v>1560</v>
      </c>
    </row>
    <row r="11883" spans="8:9" ht="12.5">
      <c r="H11883" s="958">
        <v>29126</v>
      </c>
      <c r="I11883" s="950" t="s">
        <v>1560</v>
      </c>
    </row>
    <row r="11884" spans="8:9" ht="12.5">
      <c r="H11884" s="958">
        <v>29127</v>
      </c>
      <c r="I11884" s="950" t="s">
        <v>1560</v>
      </c>
    </row>
    <row r="11885" spans="8:9" ht="12.5">
      <c r="H11885" s="958">
        <v>29128</v>
      </c>
      <c r="I11885" s="950" t="s">
        <v>1560</v>
      </c>
    </row>
    <row r="11886" spans="8:9" ht="12.5">
      <c r="H11886" s="958">
        <v>29129</v>
      </c>
      <c r="I11886" s="950" t="s">
        <v>1560</v>
      </c>
    </row>
    <row r="11887" spans="8:9" ht="12.5">
      <c r="H11887" s="958">
        <v>29130</v>
      </c>
      <c r="I11887" s="950" t="s">
        <v>1560</v>
      </c>
    </row>
    <row r="11888" spans="8:9" ht="12.5">
      <c r="H11888" s="958">
        <v>29132</v>
      </c>
      <c r="I11888" s="950" t="s">
        <v>1560</v>
      </c>
    </row>
    <row r="11889" spans="8:9" ht="12.5">
      <c r="H11889" s="958">
        <v>29133</v>
      </c>
      <c r="I11889" s="950" t="s">
        <v>1560</v>
      </c>
    </row>
    <row r="11890" spans="8:9" ht="12.5">
      <c r="H11890" s="958">
        <v>29135</v>
      </c>
      <c r="I11890" s="950" t="s">
        <v>1560</v>
      </c>
    </row>
    <row r="11891" spans="8:9" ht="12.5">
      <c r="H11891" s="958">
        <v>29137</v>
      </c>
      <c r="I11891" s="950" t="s">
        <v>1560</v>
      </c>
    </row>
    <row r="11892" spans="8:9" ht="12.5">
      <c r="H11892" s="958">
        <v>29138</v>
      </c>
      <c r="I11892" s="950" t="s">
        <v>1560</v>
      </c>
    </row>
    <row r="11893" spans="8:9" ht="12.5">
      <c r="H11893" s="958">
        <v>29142</v>
      </c>
      <c r="I11893" s="950" t="s">
        <v>1560</v>
      </c>
    </row>
    <row r="11894" spans="8:9" ht="12.5">
      <c r="H11894" s="958">
        <v>29143</v>
      </c>
      <c r="I11894" s="950" t="s">
        <v>1560</v>
      </c>
    </row>
    <row r="11895" spans="8:9" ht="12.5">
      <c r="H11895" s="958">
        <v>29145</v>
      </c>
      <c r="I11895" s="950" t="s">
        <v>1560</v>
      </c>
    </row>
    <row r="11896" spans="8:9" ht="12.5">
      <c r="H11896" s="958">
        <v>29146</v>
      </c>
      <c r="I11896" s="950" t="s">
        <v>1560</v>
      </c>
    </row>
    <row r="11897" spans="8:9" ht="12.5">
      <c r="H11897" s="958">
        <v>29147</v>
      </c>
      <c r="I11897" s="950" t="s">
        <v>1560</v>
      </c>
    </row>
    <row r="11898" spans="8:9" ht="12.5">
      <c r="H11898" s="958">
        <v>29148</v>
      </c>
      <c r="I11898" s="950" t="s">
        <v>1560</v>
      </c>
    </row>
    <row r="11899" spans="8:9" ht="12.5">
      <c r="H11899" s="958">
        <v>29150</v>
      </c>
      <c r="I11899" s="950" t="s">
        <v>1560</v>
      </c>
    </row>
    <row r="11900" spans="8:9" ht="12.5">
      <c r="H11900" s="958">
        <v>29151</v>
      </c>
      <c r="I11900" s="950" t="s">
        <v>1560</v>
      </c>
    </row>
    <row r="11901" spans="8:9" ht="12.5">
      <c r="H11901" s="958">
        <v>29152</v>
      </c>
      <c r="I11901" s="950" t="s">
        <v>1560</v>
      </c>
    </row>
    <row r="11902" spans="8:9" ht="12.5">
      <c r="H11902" s="958">
        <v>29153</v>
      </c>
      <c r="I11902" s="950" t="s">
        <v>1560</v>
      </c>
    </row>
    <row r="11903" spans="8:9" ht="12.5">
      <c r="H11903" s="958">
        <v>29154</v>
      </c>
      <c r="I11903" s="950" t="s">
        <v>1560</v>
      </c>
    </row>
    <row r="11904" spans="8:9" ht="12.5">
      <c r="H11904" s="958">
        <v>29160</v>
      </c>
      <c r="I11904" s="950" t="s">
        <v>1560</v>
      </c>
    </row>
    <row r="11905" spans="8:9" ht="12.5">
      <c r="H11905" s="958">
        <v>29161</v>
      </c>
      <c r="I11905" s="950" t="s">
        <v>1560</v>
      </c>
    </row>
    <row r="11906" spans="8:9" ht="12.5">
      <c r="H11906" s="958">
        <v>29162</v>
      </c>
      <c r="I11906" s="950" t="s">
        <v>1560</v>
      </c>
    </row>
    <row r="11907" spans="8:9" ht="12.5">
      <c r="H11907" s="958">
        <v>29163</v>
      </c>
      <c r="I11907" s="950" t="s">
        <v>1560</v>
      </c>
    </row>
    <row r="11908" spans="8:9" ht="12.5">
      <c r="H11908" s="958">
        <v>29164</v>
      </c>
      <c r="I11908" s="950" t="s">
        <v>1560</v>
      </c>
    </row>
    <row r="11909" spans="8:9" ht="12.5">
      <c r="H11909" s="958">
        <v>29166</v>
      </c>
      <c r="I11909" s="950" t="s">
        <v>1560</v>
      </c>
    </row>
    <row r="11910" spans="8:9" ht="12.5">
      <c r="H11910" s="958">
        <v>29168</v>
      </c>
      <c r="I11910" s="950" t="s">
        <v>1560</v>
      </c>
    </row>
    <row r="11911" spans="8:9" ht="12.5">
      <c r="H11911" s="958">
        <v>29169</v>
      </c>
      <c r="I11911" s="950" t="s">
        <v>1560</v>
      </c>
    </row>
    <row r="11912" spans="8:9" ht="12.5">
      <c r="H11912" s="958">
        <v>29170</v>
      </c>
      <c r="I11912" s="950" t="s">
        <v>1560</v>
      </c>
    </row>
    <row r="11913" spans="8:9" ht="12.5">
      <c r="H11913" s="958">
        <v>29171</v>
      </c>
      <c r="I11913" s="950" t="s">
        <v>1560</v>
      </c>
    </row>
    <row r="11914" spans="8:9" ht="12.5">
      <c r="H11914" s="958">
        <v>29172</v>
      </c>
      <c r="I11914" s="950" t="s">
        <v>1560</v>
      </c>
    </row>
    <row r="11915" spans="8:9" ht="12.5">
      <c r="H11915" s="958">
        <v>29175</v>
      </c>
      <c r="I11915" s="950" t="s">
        <v>1560</v>
      </c>
    </row>
    <row r="11916" spans="8:9" ht="12.5">
      <c r="H11916" s="958">
        <v>29177</v>
      </c>
      <c r="I11916" s="950" t="s">
        <v>1560</v>
      </c>
    </row>
    <row r="11917" spans="8:9" ht="12.5">
      <c r="H11917" s="958">
        <v>29178</v>
      </c>
      <c r="I11917" s="950" t="s">
        <v>1560</v>
      </c>
    </row>
    <row r="11918" spans="8:9" ht="12.5">
      <c r="H11918" s="958">
        <v>29180</v>
      </c>
      <c r="I11918" s="950" t="s">
        <v>1560</v>
      </c>
    </row>
    <row r="11919" spans="8:9" ht="12.5">
      <c r="H11919" s="958">
        <v>29201</v>
      </c>
      <c r="I11919" s="950" t="s">
        <v>1560</v>
      </c>
    </row>
    <row r="11920" spans="8:9" ht="12.5">
      <c r="H11920" s="958">
        <v>29202</v>
      </c>
      <c r="I11920" s="950" t="s">
        <v>1560</v>
      </c>
    </row>
    <row r="11921" spans="8:9" ht="12.5">
      <c r="H11921" s="958">
        <v>29203</v>
      </c>
      <c r="I11921" s="950" t="s">
        <v>1560</v>
      </c>
    </row>
    <row r="11922" spans="8:9" ht="12.5">
      <c r="H11922" s="958">
        <v>29204</v>
      </c>
      <c r="I11922" s="950" t="s">
        <v>1560</v>
      </c>
    </row>
    <row r="11923" spans="8:9" ht="12.5">
      <c r="H11923" s="958">
        <v>29205</v>
      </c>
      <c r="I11923" s="950" t="s">
        <v>1560</v>
      </c>
    </row>
    <row r="11924" spans="8:9" ht="12.5">
      <c r="H11924" s="958">
        <v>29206</v>
      </c>
      <c r="I11924" s="950" t="s">
        <v>1560</v>
      </c>
    </row>
    <row r="11925" spans="8:9" ht="12.5">
      <c r="H11925" s="958">
        <v>29207</v>
      </c>
      <c r="I11925" s="950" t="s">
        <v>1560</v>
      </c>
    </row>
    <row r="11926" spans="8:9" ht="12.5">
      <c r="H11926" s="958">
        <v>29208</v>
      </c>
      <c r="I11926" s="950" t="s">
        <v>1560</v>
      </c>
    </row>
    <row r="11927" spans="8:9" ht="12.5">
      <c r="H11927" s="958">
        <v>29209</v>
      </c>
      <c r="I11927" s="950" t="s">
        <v>1560</v>
      </c>
    </row>
    <row r="11928" spans="8:9" ht="12.5">
      <c r="H11928" s="958">
        <v>29210</v>
      </c>
      <c r="I11928" s="950" t="s">
        <v>1560</v>
      </c>
    </row>
    <row r="11929" spans="8:9" ht="12.5">
      <c r="H11929" s="958">
        <v>29211</v>
      </c>
      <c r="I11929" s="950" t="s">
        <v>1560</v>
      </c>
    </row>
    <row r="11930" spans="8:9" ht="12.5">
      <c r="H11930" s="958">
        <v>29212</v>
      </c>
      <c r="I11930" s="950" t="s">
        <v>1560</v>
      </c>
    </row>
    <row r="11931" spans="8:9" ht="12.5">
      <c r="H11931" s="958">
        <v>29214</v>
      </c>
      <c r="I11931" s="950" t="s">
        <v>1560</v>
      </c>
    </row>
    <row r="11932" spans="8:9" ht="12.5">
      <c r="H11932" s="958">
        <v>29215</v>
      </c>
      <c r="I11932" s="950" t="s">
        <v>1560</v>
      </c>
    </row>
    <row r="11933" spans="8:9" ht="12.5">
      <c r="H11933" s="958">
        <v>29216</v>
      </c>
      <c r="I11933" s="950" t="s">
        <v>1560</v>
      </c>
    </row>
    <row r="11934" spans="8:9" ht="12.5">
      <c r="H11934" s="958">
        <v>29217</v>
      </c>
      <c r="I11934" s="950" t="s">
        <v>1560</v>
      </c>
    </row>
    <row r="11935" spans="8:9" ht="12.5">
      <c r="H11935" s="958">
        <v>29218</v>
      </c>
      <c r="I11935" s="950" t="s">
        <v>1560</v>
      </c>
    </row>
    <row r="11936" spans="8:9" ht="12.5">
      <c r="H11936" s="958">
        <v>29219</v>
      </c>
      <c r="I11936" s="950" t="s">
        <v>1560</v>
      </c>
    </row>
    <row r="11937" spans="8:9" ht="12.5">
      <c r="H11937" s="958">
        <v>29220</v>
      </c>
      <c r="I11937" s="950" t="s">
        <v>1560</v>
      </c>
    </row>
    <row r="11938" spans="8:9" ht="12.5">
      <c r="H11938" s="958">
        <v>29221</v>
      </c>
      <c r="I11938" s="950" t="s">
        <v>1560</v>
      </c>
    </row>
    <row r="11939" spans="8:9" ht="12.5">
      <c r="H11939" s="958">
        <v>29222</v>
      </c>
      <c r="I11939" s="950" t="s">
        <v>1560</v>
      </c>
    </row>
    <row r="11940" spans="8:9" ht="12.5">
      <c r="H11940" s="958">
        <v>29223</v>
      </c>
      <c r="I11940" s="950" t="s">
        <v>1560</v>
      </c>
    </row>
    <row r="11941" spans="8:9" ht="12.5">
      <c r="H11941" s="958">
        <v>29224</v>
      </c>
      <c r="I11941" s="950" t="s">
        <v>1560</v>
      </c>
    </row>
    <row r="11942" spans="8:9" ht="12.5">
      <c r="H11942" s="958">
        <v>29225</v>
      </c>
      <c r="I11942" s="950" t="s">
        <v>1560</v>
      </c>
    </row>
    <row r="11943" spans="8:9" ht="12.5">
      <c r="H11943" s="958">
        <v>29226</v>
      </c>
      <c r="I11943" s="950" t="s">
        <v>1560</v>
      </c>
    </row>
    <row r="11944" spans="8:9" ht="12.5">
      <c r="H11944" s="958">
        <v>29227</v>
      </c>
      <c r="I11944" s="950" t="s">
        <v>1560</v>
      </c>
    </row>
    <row r="11945" spans="8:9" ht="12.5">
      <c r="H11945" s="958">
        <v>29228</v>
      </c>
      <c r="I11945" s="950" t="s">
        <v>1560</v>
      </c>
    </row>
    <row r="11946" spans="8:9" ht="12.5">
      <c r="H11946" s="958">
        <v>29229</v>
      </c>
      <c r="I11946" s="950" t="s">
        <v>1560</v>
      </c>
    </row>
    <row r="11947" spans="8:9" ht="12.5">
      <c r="H11947" s="958">
        <v>29230</v>
      </c>
      <c r="I11947" s="950" t="s">
        <v>1560</v>
      </c>
    </row>
    <row r="11948" spans="8:9" ht="12.5">
      <c r="H11948" s="958">
        <v>29240</v>
      </c>
      <c r="I11948" s="950" t="s">
        <v>1560</v>
      </c>
    </row>
    <row r="11949" spans="8:9" ht="12.5">
      <c r="H11949" s="958">
        <v>29250</v>
      </c>
      <c r="I11949" s="950" t="s">
        <v>1560</v>
      </c>
    </row>
    <row r="11950" spans="8:9" ht="12.5">
      <c r="H11950" s="958">
        <v>29260</v>
      </c>
      <c r="I11950" s="950" t="s">
        <v>1560</v>
      </c>
    </row>
    <row r="11951" spans="8:9" ht="12.5">
      <c r="H11951" s="958">
        <v>29290</v>
      </c>
      <c r="I11951" s="950" t="s">
        <v>1560</v>
      </c>
    </row>
    <row r="11952" spans="8:9" ht="12.5">
      <c r="H11952" s="958">
        <v>29292</v>
      </c>
      <c r="I11952" s="950" t="s">
        <v>1560</v>
      </c>
    </row>
    <row r="11953" spans="8:9" ht="12.5">
      <c r="H11953" s="958">
        <v>29301</v>
      </c>
      <c r="I11953" s="950" t="s">
        <v>1560</v>
      </c>
    </row>
    <row r="11954" spans="8:9" ht="12.5">
      <c r="H11954" s="958">
        <v>29302</v>
      </c>
      <c r="I11954" s="950" t="s">
        <v>1560</v>
      </c>
    </row>
    <row r="11955" spans="8:9" ht="12.5">
      <c r="H11955" s="958">
        <v>29303</v>
      </c>
      <c r="I11955" s="950" t="s">
        <v>1560</v>
      </c>
    </row>
    <row r="11956" spans="8:9" ht="12.5">
      <c r="H11956" s="958">
        <v>29304</v>
      </c>
      <c r="I11956" s="950" t="s">
        <v>1560</v>
      </c>
    </row>
    <row r="11957" spans="8:9" ht="12.5">
      <c r="H11957" s="958">
        <v>29305</v>
      </c>
      <c r="I11957" s="950" t="s">
        <v>1560</v>
      </c>
    </row>
    <row r="11958" spans="8:9" ht="12.5">
      <c r="H11958" s="958">
        <v>29306</v>
      </c>
      <c r="I11958" s="950" t="s">
        <v>1560</v>
      </c>
    </row>
    <row r="11959" spans="8:9" ht="12.5">
      <c r="H11959" s="958">
        <v>29307</v>
      </c>
      <c r="I11959" s="950" t="s">
        <v>1560</v>
      </c>
    </row>
    <row r="11960" spans="8:9" ht="12.5">
      <c r="H11960" s="958">
        <v>29316</v>
      </c>
      <c r="I11960" s="950" t="s">
        <v>1560</v>
      </c>
    </row>
    <row r="11961" spans="8:9" ht="12.5">
      <c r="H11961" s="958">
        <v>29318</v>
      </c>
      <c r="I11961" s="950" t="s">
        <v>1560</v>
      </c>
    </row>
    <row r="11962" spans="8:9" ht="12.5">
      <c r="H11962" s="958">
        <v>29319</v>
      </c>
      <c r="I11962" s="950" t="s">
        <v>1560</v>
      </c>
    </row>
    <row r="11963" spans="8:9" ht="12.5">
      <c r="H11963" s="958">
        <v>29320</v>
      </c>
      <c r="I11963" s="950" t="s">
        <v>1560</v>
      </c>
    </row>
    <row r="11964" spans="8:9" ht="12.5">
      <c r="H11964" s="958">
        <v>29321</v>
      </c>
      <c r="I11964" s="950" t="s">
        <v>1560</v>
      </c>
    </row>
    <row r="11965" spans="8:9" ht="12.5">
      <c r="H11965" s="958">
        <v>29322</v>
      </c>
      <c r="I11965" s="950" t="s">
        <v>1560</v>
      </c>
    </row>
    <row r="11966" spans="8:9" ht="12.5">
      <c r="H11966" s="958">
        <v>29323</v>
      </c>
      <c r="I11966" s="950" t="s">
        <v>1560</v>
      </c>
    </row>
    <row r="11967" spans="8:9" ht="12.5">
      <c r="H11967" s="958">
        <v>29324</v>
      </c>
      <c r="I11967" s="950" t="s">
        <v>1560</v>
      </c>
    </row>
    <row r="11968" spans="8:9" ht="12.5">
      <c r="H11968" s="958">
        <v>29325</v>
      </c>
      <c r="I11968" s="950" t="s">
        <v>1560</v>
      </c>
    </row>
    <row r="11969" spans="8:9" ht="12.5">
      <c r="H11969" s="958">
        <v>29329</v>
      </c>
      <c r="I11969" s="950" t="s">
        <v>1560</v>
      </c>
    </row>
    <row r="11970" spans="8:9" ht="12.5">
      <c r="H11970" s="958">
        <v>29330</v>
      </c>
      <c r="I11970" s="950" t="s">
        <v>1560</v>
      </c>
    </row>
    <row r="11971" spans="8:9" ht="12.5">
      <c r="H11971" s="958">
        <v>29331</v>
      </c>
      <c r="I11971" s="950" t="s">
        <v>1560</v>
      </c>
    </row>
    <row r="11972" spans="8:9" ht="12.5">
      <c r="H11972" s="958">
        <v>29332</v>
      </c>
      <c r="I11972" s="950" t="s">
        <v>1560</v>
      </c>
    </row>
    <row r="11973" spans="8:9" ht="12.5">
      <c r="H11973" s="958">
        <v>29333</v>
      </c>
      <c r="I11973" s="950" t="s">
        <v>1560</v>
      </c>
    </row>
    <row r="11974" spans="8:9" ht="12.5">
      <c r="H11974" s="958">
        <v>29334</v>
      </c>
      <c r="I11974" s="950" t="s">
        <v>1560</v>
      </c>
    </row>
    <row r="11975" spans="8:9" ht="12.5">
      <c r="H11975" s="958">
        <v>29335</v>
      </c>
      <c r="I11975" s="950" t="s">
        <v>1560</v>
      </c>
    </row>
    <row r="11976" spans="8:9" ht="12.5">
      <c r="H11976" s="958">
        <v>29336</v>
      </c>
      <c r="I11976" s="950" t="s">
        <v>1560</v>
      </c>
    </row>
    <row r="11977" spans="8:9" ht="12.5">
      <c r="H11977" s="958">
        <v>29338</v>
      </c>
      <c r="I11977" s="950" t="s">
        <v>1560</v>
      </c>
    </row>
    <row r="11978" spans="8:9" ht="12.5">
      <c r="H11978" s="958">
        <v>29340</v>
      </c>
      <c r="I11978" s="950" t="s">
        <v>1560</v>
      </c>
    </row>
    <row r="11979" spans="8:9" ht="12.5">
      <c r="H11979" s="958">
        <v>29341</v>
      </c>
      <c r="I11979" s="950" t="s">
        <v>1560</v>
      </c>
    </row>
    <row r="11980" spans="8:9" ht="12.5">
      <c r="H11980" s="958">
        <v>29342</v>
      </c>
      <c r="I11980" s="950" t="s">
        <v>1560</v>
      </c>
    </row>
    <row r="11981" spans="8:9" ht="12.5">
      <c r="H11981" s="958">
        <v>29346</v>
      </c>
      <c r="I11981" s="950" t="s">
        <v>1560</v>
      </c>
    </row>
    <row r="11982" spans="8:9" ht="12.5">
      <c r="H11982" s="958">
        <v>29348</v>
      </c>
      <c r="I11982" s="950" t="s">
        <v>1560</v>
      </c>
    </row>
    <row r="11983" spans="8:9" ht="12.5">
      <c r="H11983" s="958">
        <v>29349</v>
      </c>
      <c r="I11983" s="950" t="s">
        <v>1560</v>
      </c>
    </row>
    <row r="11984" spans="8:9" ht="12.5">
      <c r="H11984" s="958">
        <v>29351</v>
      </c>
      <c r="I11984" s="950" t="s">
        <v>1560</v>
      </c>
    </row>
    <row r="11985" spans="8:9" ht="12.5">
      <c r="H11985" s="958">
        <v>29353</v>
      </c>
      <c r="I11985" s="950" t="s">
        <v>1560</v>
      </c>
    </row>
    <row r="11986" spans="8:9" ht="12.5">
      <c r="H11986" s="958">
        <v>29355</v>
      </c>
      <c r="I11986" s="950" t="s">
        <v>1560</v>
      </c>
    </row>
    <row r="11987" spans="8:9" ht="12.5">
      <c r="H11987" s="958">
        <v>29356</v>
      </c>
      <c r="I11987" s="950" t="s">
        <v>1560</v>
      </c>
    </row>
    <row r="11988" spans="8:9" ht="12.5">
      <c r="H11988" s="958">
        <v>29360</v>
      </c>
      <c r="I11988" s="950" t="s">
        <v>1560</v>
      </c>
    </row>
    <row r="11989" spans="8:9" ht="12.5">
      <c r="H11989" s="958">
        <v>29364</v>
      </c>
      <c r="I11989" s="950" t="s">
        <v>1560</v>
      </c>
    </row>
    <row r="11990" spans="8:9" ht="12.5">
      <c r="H11990" s="958">
        <v>29365</v>
      </c>
      <c r="I11990" s="950" t="s">
        <v>1560</v>
      </c>
    </row>
    <row r="11991" spans="8:9" ht="12.5">
      <c r="H11991" s="958">
        <v>29368</v>
      </c>
      <c r="I11991" s="950" t="s">
        <v>1560</v>
      </c>
    </row>
    <row r="11992" spans="8:9" ht="12.5">
      <c r="H11992" s="958">
        <v>29369</v>
      </c>
      <c r="I11992" s="950" t="s">
        <v>1560</v>
      </c>
    </row>
    <row r="11993" spans="8:9" ht="12.5">
      <c r="H11993" s="958">
        <v>29370</v>
      </c>
      <c r="I11993" s="950" t="s">
        <v>1560</v>
      </c>
    </row>
    <row r="11994" spans="8:9" ht="12.5">
      <c r="H11994" s="958">
        <v>29372</v>
      </c>
      <c r="I11994" s="950" t="s">
        <v>1560</v>
      </c>
    </row>
    <row r="11995" spans="8:9" ht="12.5">
      <c r="H11995" s="958">
        <v>29373</v>
      </c>
      <c r="I11995" s="950" t="s">
        <v>1560</v>
      </c>
    </row>
    <row r="11996" spans="8:9" ht="12.5">
      <c r="H11996" s="958">
        <v>29374</v>
      </c>
      <c r="I11996" s="950" t="s">
        <v>1560</v>
      </c>
    </row>
    <row r="11997" spans="8:9" ht="12.5">
      <c r="H11997" s="958">
        <v>29375</v>
      </c>
      <c r="I11997" s="950" t="s">
        <v>1560</v>
      </c>
    </row>
    <row r="11998" spans="8:9" ht="12.5">
      <c r="H11998" s="958">
        <v>29376</v>
      </c>
      <c r="I11998" s="950" t="s">
        <v>1560</v>
      </c>
    </row>
    <row r="11999" spans="8:9" ht="12.5">
      <c r="H11999" s="958">
        <v>29377</v>
      </c>
      <c r="I11999" s="950" t="s">
        <v>1560</v>
      </c>
    </row>
    <row r="12000" spans="8:9" ht="12.5">
      <c r="H12000" s="958">
        <v>29378</v>
      </c>
      <c r="I12000" s="950" t="s">
        <v>1560</v>
      </c>
    </row>
    <row r="12001" spans="8:9" ht="12.5">
      <c r="H12001" s="958">
        <v>29379</v>
      </c>
      <c r="I12001" s="950" t="s">
        <v>1560</v>
      </c>
    </row>
    <row r="12002" spans="8:9" ht="12.5">
      <c r="H12002" s="958">
        <v>29384</v>
      </c>
      <c r="I12002" s="950" t="s">
        <v>1560</v>
      </c>
    </row>
    <row r="12003" spans="8:9" ht="12.5">
      <c r="H12003" s="958">
        <v>29385</v>
      </c>
      <c r="I12003" s="950" t="s">
        <v>1560</v>
      </c>
    </row>
    <row r="12004" spans="8:9" ht="12.5">
      <c r="H12004" s="958">
        <v>29386</v>
      </c>
      <c r="I12004" s="950" t="s">
        <v>1560</v>
      </c>
    </row>
    <row r="12005" spans="8:9" ht="12.5">
      <c r="H12005" s="958">
        <v>29388</v>
      </c>
      <c r="I12005" s="950" t="s">
        <v>1560</v>
      </c>
    </row>
    <row r="12006" spans="8:9" ht="12.5">
      <c r="H12006" s="958">
        <v>29390</v>
      </c>
      <c r="I12006" s="950" t="s">
        <v>1560</v>
      </c>
    </row>
    <row r="12007" spans="8:9" ht="12.5">
      <c r="H12007" s="958">
        <v>29391</v>
      </c>
      <c r="I12007" s="950" t="s">
        <v>1560</v>
      </c>
    </row>
    <row r="12008" spans="8:9" ht="12.5">
      <c r="H12008" s="958">
        <v>29395</v>
      </c>
      <c r="I12008" s="950" t="s">
        <v>1560</v>
      </c>
    </row>
    <row r="12009" spans="8:9" ht="12.5">
      <c r="H12009" s="958">
        <v>29401</v>
      </c>
      <c r="I12009" s="950" t="s">
        <v>1560</v>
      </c>
    </row>
    <row r="12010" spans="8:9" ht="12.5">
      <c r="H12010" s="958">
        <v>29402</v>
      </c>
      <c r="I12010" s="950" t="s">
        <v>1560</v>
      </c>
    </row>
    <row r="12011" spans="8:9" ht="12.5">
      <c r="H12011" s="958">
        <v>29403</v>
      </c>
      <c r="I12011" s="950" t="s">
        <v>1560</v>
      </c>
    </row>
    <row r="12012" spans="8:9" ht="12.5">
      <c r="H12012" s="958">
        <v>29404</v>
      </c>
      <c r="I12012" s="950" t="s">
        <v>1560</v>
      </c>
    </row>
    <row r="12013" spans="8:9" ht="12.5">
      <c r="H12013" s="958">
        <v>29405</v>
      </c>
      <c r="I12013" s="950" t="s">
        <v>1560</v>
      </c>
    </row>
    <row r="12014" spans="8:9" ht="12.5">
      <c r="H12014" s="958">
        <v>29406</v>
      </c>
      <c r="I12014" s="950" t="s">
        <v>1560</v>
      </c>
    </row>
    <row r="12015" spans="8:9" ht="12.5">
      <c r="H12015" s="958">
        <v>29407</v>
      </c>
      <c r="I12015" s="950" t="s">
        <v>1560</v>
      </c>
    </row>
    <row r="12016" spans="8:9" ht="12.5">
      <c r="H12016" s="958">
        <v>29409</v>
      </c>
      <c r="I12016" s="950" t="s">
        <v>1560</v>
      </c>
    </row>
    <row r="12017" spans="8:9" ht="12.5">
      <c r="H12017" s="958">
        <v>29410</v>
      </c>
      <c r="I12017" s="950" t="s">
        <v>1560</v>
      </c>
    </row>
    <row r="12018" spans="8:9" ht="12.5">
      <c r="H12018" s="958">
        <v>29412</v>
      </c>
      <c r="I12018" s="950" t="s">
        <v>1560</v>
      </c>
    </row>
    <row r="12019" spans="8:9" ht="12.5">
      <c r="H12019" s="958">
        <v>29413</v>
      </c>
      <c r="I12019" s="950" t="s">
        <v>1560</v>
      </c>
    </row>
    <row r="12020" spans="8:9" ht="12.5">
      <c r="H12020" s="958">
        <v>29414</v>
      </c>
      <c r="I12020" s="950" t="s">
        <v>1560</v>
      </c>
    </row>
    <row r="12021" spans="8:9" ht="12.5">
      <c r="H12021" s="958">
        <v>29415</v>
      </c>
      <c r="I12021" s="950" t="s">
        <v>1560</v>
      </c>
    </row>
    <row r="12022" spans="8:9" ht="12.5">
      <c r="H12022" s="958">
        <v>29416</v>
      </c>
      <c r="I12022" s="950" t="s">
        <v>1560</v>
      </c>
    </row>
    <row r="12023" spans="8:9" ht="12.5">
      <c r="H12023" s="958">
        <v>29417</v>
      </c>
      <c r="I12023" s="950" t="s">
        <v>1560</v>
      </c>
    </row>
    <row r="12024" spans="8:9" ht="12.5">
      <c r="H12024" s="958">
        <v>29418</v>
      </c>
      <c r="I12024" s="950" t="s">
        <v>1560</v>
      </c>
    </row>
    <row r="12025" spans="8:9" ht="12.5">
      <c r="H12025" s="958">
        <v>29419</v>
      </c>
      <c r="I12025" s="950" t="s">
        <v>1560</v>
      </c>
    </row>
    <row r="12026" spans="8:9" ht="12.5">
      <c r="H12026" s="958">
        <v>29420</v>
      </c>
      <c r="I12026" s="950" t="s">
        <v>1560</v>
      </c>
    </row>
    <row r="12027" spans="8:9" ht="12.5">
      <c r="H12027" s="958">
        <v>29422</v>
      </c>
      <c r="I12027" s="950" t="s">
        <v>1560</v>
      </c>
    </row>
    <row r="12028" spans="8:9" ht="12.5">
      <c r="H12028" s="958">
        <v>29423</v>
      </c>
      <c r="I12028" s="950" t="s">
        <v>1560</v>
      </c>
    </row>
    <row r="12029" spans="8:9" ht="12.5">
      <c r="H12029" s="958">
        <v>29424</v>
      </c>
      <c r="I12029" s="950" t="s">
        <v>1560</v>
      </c>
    </row>
    <row r="12030" spans="8:9" ht="12.5">
      <c r="H12030" s="958">
        <v>29425</v>
      </c>
      <c r="I12030" s="950" t="s">
        <v>1560</v>
      </c>
    </row>
    <row r="12031" spans="8:9" ht="12.5">
      <c r="H12031" s="958">
        <v>29426</v>
      </c>
      <c r="I12031" s="950" t="s">
        <v>1560</v>
      </c>
    </row>
    <row r="12032" spans="8:9" ht="12.5">
      <c r="H12032" s="958">
        <v>29429</v>
      </c>
      <c r="I12032" s="950" t="s">
        <v>1560</v>
      </c>
    </row>
    <row r="12033" spans="8:9" ht="12.5">
      <c r="H12033" s="958">
        <v>29430</v>
      </c>
      <c r="I12033" s="950" t="s">
        <v>1560</v>
      </c>
    </row>
    <row r="12034" spans="8:9" ht="12.5">
      <c r="H12034" s="958">
        <v>29431</v>
      </c>
      <c r="I12034" s="950" t="s">
        <v>1560</v>
      </c>
    </row>
    <row r="12035" spans="8:9" ht="12.5">
      <c r="H12035" s="958">
        <v>29432</v>
      </c>
      <c r="I12035" s="950" t="s">
        <v>1560</v>
      </c>
    </row>
    <row r="12036" spans="8:9" ht="12.5">
      <c r="H12036" s="958">
        <v>29433</v>
      </c>
      <c r="I12036" s="950" t="s">
        <v>1560</v>
      </c>
    </row>
    <row r="12037" spans="8:9" ht="12.5">
      <c r="H12037" s="958">
        <v>29434</v>
      </c>
      <c r="I12037" s="950" t="s">
        <v>1560</v>
      </c>
    </row>
    <row r="12038" spans="8:9" ht="12.5">
      <c r="H12038" s="958">
        <v>29435</v>
      </c>
      <c r="I12038" s="950" t="s">
        <v>1560</v>
      </c>
    </row>
    <row r="12039" spans="8:9" ht="12.5">
      <c r="H12039" s="958">
        <v>29436</v>
      </c>
      <c r="I12039" s="950" t="s">
        <v>1560</v>
      </c>
    </row>
    <row r="12040" spans="8:9" ht="12.5">
      <c r="H12040" s="958">
        <v>29437</v>
      </c>
      <c r="I12040" s="950" t="s">
        <v>1560</v>
      </c>
    </row>
    <row r="12041" spans="8:9" ht="12.5">
      <c r="H12041" s="958">
        <v>29438</v>
      </c>
      <c r="I12041" s="950" t="s">
        <v>1560</v>
      </c>
    </row>
    <row r="12042" spans="8:9" ht="12.5">
      <c r="H12042" s="958">
        <v>29439</v>
      </c>
      <c r="I12042" s="950" t="s">
        <v>1560</v>
      </c>
    </row>
    <row r="12043" spans="8:9" ht="12.5">
      <c r="H12043" s="958">
        <v>29440</v>
      </c>
      <c r="I12043" s="950" t="s">
        <v>1560</v>
      </c>
    </row>
    <row r="12044" spans="8:9" ht="12.5">
      <c r="H12044" s="958">
        <v>29442</v>
      </c>
      <c r="I12044" s="950" t="s">
        <v>1560</v>
      </c>
    </row>
    <row r="12045" spans="8:9" ht="12.5">
      <c r="H12045" s="958">
        <v>29445</v>
      </c>
      <c r="I12045" s="950" t="s">
        <v>1560</v>
      </c>
    </row>
    <row r="12046" spans="8:9" ht="12.5">
      <c r="H12046" s="958">
        <v>29446</v>
      </c>
      <c r="I12046" s="950" t="s">
        <v>1560</v>
      </c>
    </row>
    <row r="12047" spans="8:9" ht="12.5">
      <c r="H12047" s="958">
        <v>29447</v>
      </c>
      <c r="I12047" s="950" t="s">
        <v>1560</v>
      </c>
    </row>
    <row r="12048" spans="8:9" ht="12.5">
      <c r="H12048" s="958">
        <v>29448</v>
      </c>
      <c r="I12048" s="950" t="s">
        <v>1560</v>
      </c>
    </row>
    <row r="12049" spans="8:9" ht="12.5">
      <c r="H12049" s="958">
        <v>29449</v>
      </c>
      <c r="I12049" s="950" t="s">
        <v>1560</v>
      </c>
    </row>
    <row r="12050" spans="8:9" ht="12.5">
      <c r="H12050" s="958">
        <v>29450</v>
      </c>
      <c r="I12050" s="950" t="s">
        <v>1560</v>
      </c>
    </row>
    <row r="12051" spans="8:9" ht="12.5">
      <c r="H12051" s="958">
        <v>29451</v>
      </c>
      <c r="I12051" s="950" t="s">
        <v>1560</v>
      </c>
    </row>
    <row r="12052" spans="8:9" ht="12.5">
      <c r="H12052" s="958">
        <v>29452</v>
      </c>
      <c r="I12052" s="950" t="s">
        <v>1560</v>
      </c>
    </row>
    <row r="12053" spans="8:9" ht="12.5">
      <c r="H12053" s="958">
        <v>29453</v>
      </c>
      <c r="I12053" s="950" t="s">
        <v>1560</v>
      </c>
    </row>
    <row r="12054" spans="8:9" ht="12.5">
      <c r="H12054" s="958">
        <v>29455</v>
      </c>
      <c r="I12054" s="950" t="s">
        <v>1560</v>
      </c>
    </row>
    <row r="12055" spans="8:9" ht="12.5">
      <c r="H12055" s="958">
        <v>29456</v>
      </c>
      <c r="I12055" s="950" t="s">
        <v>1560</v>
      </c>
    </row>
    <row r="12056" spans="8:9" ht="12.5">
      <c r="H12056" s="958">
        <v>29457</v>
      </c>
      <c r="I12056" s="950" t="s">
        <v>1560</v>
      </c>
    </row>
    <row r="12057" spans="8:9" ht="12.5">
      <c r="H12057" s="958">
        <v>29458</v>
      </c>
      <c r="I12057" s="950" t="s">
        <v>1560</v>
      </c>
    </row>
    <row r="12058" spans="8:9" ht="12.5">
      <c r="H12058" s="958">
        <v>29461</v>
      </c>
      <c r="I12058" s="950" t="s">
        <v>1560</v>
      </c>
    </row>
    <row r="12059" spans="8:9" ht="12.5">
      <c r="H12059" s="958">
        <v>29464</v>
      </c>
      <c r="I12059" s="950" t="s">
        <v>1560</v>
      </c>
    </row>
    <row r="12060" spans="8:9" ht="12.5">
      <c r="H12060" s="958">
        <v>29465</v>
      </c>
      <c r="I12060" s="950" t="s">
        <v>1560</v>
      </c>
    </row>
    <row r="12061" spans="8:9" ht="12.5">
      <c r="H12061" s="958">
        <v>29466</v>
      </c>
      <c r="I12061" s="950" t="s">
        <v>1560</v>
      </c>
    </row>
    <row r="12062" spans="8:9" ht="12.5">
      <c r="H12062" s="958">
        <v>29468</v>
      </c>
      <c r="I12062" s="950" t="s">
        <v>1560</v>
      </c>
    </row>
    <row r="12063" spans="8:9" ht="12.5">
      <c r="H12063" s="958">
        <v>29469</v>
      </c>
      <c r="I12063" s="950" t="s">
        <v>1560</v>
      </c>
    </row>
    <row r="12064" spans="8:9" ht="12.5">
      <c r="H12064" s="958">
        <v>29470</v>
      </c>
      <c r="I12064" s="950" t="s">
        <v>1560</v>
      </c>
    </row>
    <row r="12065" spans="8:9" ht="12.5">
      <c r="H12065" s="958">
        <v>29471</v>
      </c>
      <c r="I12065" s="950" t="s">
        <v>1560</v>
      </c>
    </row>
    <row r="12066" spans="8:9" ht="12.5">
      <c r="H12066" s="958">
        <v>29472</v>
      </c>
      <c r="I12066" s="950" t="s">
        <v>1560</v>
      </c>
    </row>
    <row r="12067" spans="8:9" ht="12.5">
      <c r="H12067" s="958">
        <v>29474</v>
      </c>
      <c r="I12067" s="950" t="s">
        <v>1560</v>
      </c>
    </row>
    <row r="12068" spans="8:9" ht="12.5">
      <c r="H12068" s="958">
        <v>29475</v>
      </c>
      <c r="I12068" s="950" t="s">
        <v>1560</v>
      </c>
    </row>
    <row r="12069" spans="8:9" ht="12.5">
      <c r="H12069" s="958">
        <v>29476</v>
      </c>
      <c r="I12069" s="950" t="s">
        <v>1560</v>
      </c>
    </row>
    <row r="12070" spans="8:9" ht="12.5">
      <c r="H12070" s="958">
        <v>29477</v>
      </c>
      <c r="I12070" s="950" t="s">
        <v>1560</v>
      </c>
    </row>
    <row r="12071" spans="8:9" ht="12.5">
      <c r="H12071" s="958">
        <v>29479</v>
      </c>
      <c r="I12071" s="950" t="s">
        <v>1560</v>
      </c>
    </row>
    <row r="12072" spans="8:9" ht="12.5">
      <c r="H12072" s="958">
        <v>29481</v>
      </c>
      <c r="I12072" s="950" t="s">
        <v>1560</v>
      </c>
    </row>
    <row r="12073" spans="8:9" ht="12.5">
      <c r="H12073" s="958">
        <v>29482</v>
      </c>
      <c r="I12073" s="950" t="s">
        <v>1560</v>
      </c>
    </row>
    <row r="12074" spans="8:9" ht="12.5">
      <c r="H12074" s="958">
        <v>29483</v>
      </c>
      <c r="I12074" s="950" t="s">
        <v>1560</v>
      </c>
    </row>
    <row r="12075" spans="8:9" ht="12.5">
      <c r="H12075" s="958">
        <v>29484</v>
      </c>
      <c r="I12075" s="950" t="s">
        <v>1560</v>
      </c>
    </row>
    <row r="12076" spans="8:9" ht="12.5">
      <c r="H12076" s="958">
        <v>29485</v>
      </c>
      <c r="I12076" s="950" t="s">
        <v>1560</v>
      </c>
    </row>
    <row r="12077" spans="8:9" ht="12.5">
      <c r="H12077" s="958">
        <v>29486</v>
      </c>
      <c r="I12077" s="950" t="s">
        <v>1560</v>
      </c>
    </row>
    <row r="12078" spans="8:9" ht="12.5">
      <c r="H12078" s="958">
        <v>29487</v>
      </c>
      <c r="I12078" s="950" t="s">
        <v>1560</v>
      </c>
    </row>
    <row r="12079" spans="8:9" ht="12.5">
      <c r="H12079" s="958">
        <v>29488</v>
      </c>
      <c r="I12079" s="950" t="s">
        <v>1560</v>
      </c>
    </row>
    <row r="12080" spans="8:9" ht="12.5">
      <c r="H12080" s="958">
        <v>29492</v>
      </c>
      <c r="I12080" s="950" t="s">
        <v>1560</v>
      </c>
    </row>
    <row r="12081" spans="8:9" ht="12.5">
      <c r="H12081" s="958">
        <v>29493</v>
      </c>
      <c r="I12081" s="950" t="s">
        <v>1560</v>
      </c>
    </row>
    <row r="12082" spans="8:9" ht="12.5">
      <c r="H12082" s="958">
        <v>29501</v>
      </c>
      <c r="I12082" s="950" t="s">
        <v>1560</v>
      </c>
    </row>
    <row r="12083" spans="8:9" ht="12.5">
      <c r="H12083" s="958">
        <v>29502</v>
      </c>
      <c r="I12083" s="950" t="s">
        <v>1560</v>
      </c>
    </row>
    <row r="12084" spans="8:9" ht="12.5">
      <c r="H12084" s="958">
        <v>29503</v>
      </c>
      <c r="I12084" s="950" t="s">
        <v>1560</v>
      </c>
    </row>
    <row r="12085" spans="8:9" ht="12.5">
      <c r="H12085" s="958">
        <v>29504</v>
      </c>
      <c r="I12085" s="950" t="s">
        <v>1560</v>
      </c>
    </row>
    <row r="12086" spans="8:9" ht="12.5">
      <c r="H12086" s="958">
        <v>29505</v>
      </c>
      <c r="I12086" s="950" t="s">
        <v>1560</v>
      </c>
    </row>
    <row r="12087" spans="8:9" ht="12.5">
      <c r="H12087" s="958">
        <v>29506</v>
      </c>
      <c r="I12087" s="950" t="s">
        <v>1560</v>
      </c>
    </row>
    <row r="12088" spans="8:9" ht="12.5">
      <c r="H12088" s="958">
        <v>29510</v>
      </c>
      <c r="I12088" s="950" t="s">
        <v>1560</v>
      </c>
    </row>
    <row r="12089" spans="8:9" ht="12.5">
      <c r="H12089" s="958">
        <v>29511</v>
      </c>
      <c r="I12089" s="950" t="s">
        <v>1560</v>
      </c>
    </row>
    <row r="12090" spans="8:9" ht="12.5">
      <c r="H12090" s="958">
        <v>29512</v>
      </c>
      <c r="I12090" s="950" t="s">
        <v>1560</v>
      </c>
    </row>
    <row r="12091" spans="8:9" ht="12.5">
      <c r="H12091" s="958">
        <v>29516</v>
      </c>
      <c r="I12091" s="950" t="s">
        <v>1560</v>
      </c>
    </row>
    <row r="12092" spans="8:9" ht="12.5">
      <c r="H12092" s="958">
        <v>29518</v>
      </c>
      <c r="I12092" s="950" t="s">
        <v>1560</v>
      </c>
    </row>
    <row r="12093" spans="8:9" ht="12.5">
      <c r="H12093" s="958">
        <v>29519</v>
      </c>
      <c r="I12093" s="950" t="s">
        <v>1560</v>
      </c>
    </row>
    <row r="12094" spans="8:9" ht="12.5">
      <c r="H12094" s="958">
        <v>29520</v>
      </c>
      <c r="I12094" s="950" t="s">
        <v>1560</v>
      </c>
    </row>
    <row r="12095" spans="8:9" ht="12.5">
      <c r="H12095" s="958">
        <v>29525</v>
      </c>
      <c r="I12095" s="950" t="s">
        <v>1560</v>
      </c>
    </row>
    <row r="12096" spans="8:9" ht="12.5">
      <c r="H12096" s="958">
        <v>29526</v>
      </c>
      <c r="I12096" s="950" t="s">
        <v>1560</v>
      </c>
    </row>
    <row r="12097" spans="8:9" ht="12.5">
      <c r="H12097" s="958">
        <v>29527</v>
      </c>
      <c r="I12097" s="950" t="s">
        <v>1560</v>
      </c>
    </row>
    <row r="12098" spans="8:9" ht="12.5">
      <c r="H12098" s="958">
        <v>29528</v>
      </c>
      <c r="I12098" s="950" t="s">
        <v>1560</v>
      </c>
    </row>
    <row r="12099" spans="8:9" ht="12.5">
      <c r="H12099" s="958">
        <v>29530</v>
      </c>
      <c r="I12099" s="950" t="s">
        <v>1560</v>
      </c>
    </row>
    <row r="12100" spans="8:9" ht="12.5">
      <c r="H12100" s="958">
        <v>29532</v>
      </c>
      <c r="I12100" s="950" t="s">
        <v>1560</v>
      </c>
    </row>
    <row r="12101" spans="8:9" ht="12.5">
      <c r="H12101" s="958">
        <v>29536</v>
      </c>
      <c r="I12101" s="950" t="s">
        <v>1560</v>
      </c>
    </row>
    <row r="12102" spans="8:9" ht="12.5">
      <c r="H12102" s="958">
        <v>29540</v>
      </c>
      <c r="I12102" s="950" t="s">
        <v>1560</v>
      </c>
    </row>
    <row r="12103" spans="8:9" ht="12.5">
      <c r="H12103" s="958">
        <v>29541</v>
      </c>
      <c r="I12103" s="950" t="s">
        <v>1560</v>
      </c>
    </row>
    <row r="12104" spans="8:9" ht="12.5">
      <c r="H12104" s="958">
        <v>29543</v>
      </c>
      <c r="I12104" s="950" t="s">
        <v>1560</v>
      </c>
    </row>
    <row r="12105" spans="8:9" ht="12.5">
      <c r="H12105" s="958">
        <v>29544</v>
      </c>
      <c r="I12105" s="950" t="s">
        <v>1560</v>
      </c>
    </row>
    <row r="12106" spans="8:9" ht="12.5">
      <c r="H12106" s="958">
        <v>29545</v>
      </c>
      <c r="I12106" s="950" t="s">
        <v>1560</v>
      </c>
    </row>
    <row r="12107" spans="8:9" ht="12.5">
      <c r="H12107" s="958">
        <v>29546</v>
      </c>
      <c r="I12107" s="950" t="s">
        <v>1560</v>
      </c>
    </row>
    <row r="12108" spans="8:9" ht="12.5">
      <c r="H12108" s="958">
        <v>29547</v>
      </c>
      <c r="I12108" s="950" t="s">
        <v>1560</v>
      </c>
    </row>
    <row r="12109" spans="8:9" ht="12.5">
      <c r="H12109" s="958">
        <v>29550</v>
      </c>
      <c r="I12109" s="950" t="s">
        <v>1560</v>
      </c>
    </row>
    <row r="12110" spans="8:9" ht="12.5">
      <c r="H12110" s="958">
        <v>29551</v>
      </c>
      <c r="I12110" s="950" t="s">
        <v>1560</v>
      </c>
    </row>
    <row r="12111" spans="8:9" ht="12.5">
      <c r="H12111" s="958">
        <v>29554</v>
      </c>
      <c r="I12111" s="950" t="s">
        <v>1560</v>
      </c>
    </row>
    <row r="12112" spans="8:9" ht="12.5">
      <c r="H12112" s="958">
        <v>29555</v>
      </c>
      <c r="I12112" s="950" t="s">
        <v>1560</v>
      </c>
    </row>
    <row r="12113" spans="8:9" ht="12.5">
      <c r="H12113" s="958">
        <v>29556</v>
      </c>
      <c r="I12113" s="950" t="s">
        <v>1560</v>
      </c>
    </row>
    <row r="12114" spans="8:9" ht="12.5">
      <c r="H12114" s="958">
        <v>29560</v>
      </c>
      <c r="I12114" s="950" t="s">
        <v>1560</v>
      </c>
    </row>
    <row r="12115" spans="8:9" ht="12.5">
      <c r="H12115" s="958">
        <v>29563</v>
      </c>
      <c r="I12115" s="950" t="s">
        <v>1560</v>
      </c>
    </row>
    <row r="12116" spans="8:9" ht="12.5">
      <c r="H12116" s="958">
        <v>29564</v>
      </c>
      <c r="I12116" s="950" t="s">
        <v>1560</v>
      </c>
    </row>
    <row r="12117" spans="8:9" ht="12.5">
      <c r="H12117" s="958">
        <v>29565</v>
      </c>
      <c r="I12117" s="950" t="s">
        <v>1560</v>
      </c>
    </row>
    <row r="12118" spans="8:9" ht="12.5">
      <c r="H12118" s="958">
        <v>29566</v>
      </c>
      <c r="I12118" s="950" t="s">
        <v>1560</v>
      </c>
    </row>
    <row r="12119" spans="8:9" ht="12.5">
      <c r="H12119" s="958">
        <v>29567</v>
      </c>
      <c r="I12119" s="950" t="s">
        <v>1560</v>
      </c>
    </row>
    <row r="12120" spans="8:9" ht="12.5">
      <c r="H12120" s="958">
        <v>29568</v>
      </c>
      <c r="I12120" s="950" t="s">
        <v>1560</v>
      </c>
    </row>
    <row r="12121" spans="8:9" ht="12.5">
      <c r="H12121" s="958">
        <v>29569</v>
      </c>
      <c r="I12121" s="950" t="s">
        <v>1560</v>
      </c>
    </row>
    <row r="12122" spans="8:9" ht="12.5">
      <c r="H12122" s="958">
        <v>29570</v>
      </c>
      <c r="I12122" s="950" t="s">
        <v>1560</v>
      </c>
    </row>
    <row r="12123" spans="8:9" ht="12.5">
      <c r="H12123" s="958">
        <v>29571</v>
      </c>
      <c r="I12123" s="950" t="s">
        <v>1560</v>
      </c>
    </row>
    <row r="12124" spans="8:9" ht="12.5">
      <c r="H12124" s="958">
        <v>29572</v>
      </c>
      <c r="I12124" s="950" t="s">
        <v>1560</v>
      </c>
    </row>
    <row r="12125" spans="8:9" ht="12.5">
      <c r="H12125" s="958">
        <v>29573</v>
      </c>
      <c r="I12125" s="950" t="s">
        <v>1560</v>
      </c>
    </row>
    <row r="12126" spans="8:9" ht="12.5">
      <c r="H12126" s="958">
        <v>29574</v>
      </c>
      <c r="I12126" s="950" t="s">
        <v>1560</v>
      </c>
    </row>
    <row r="12127" spans="8:9" ht="12.5">
      <c r="H12127" s="958">
        <v>29575</v>
      </c>
      <c r="I12127" s="950" t="s">
        <v>1560</v>
      </c>
    </row>
    <row r="12128" spans="8:9" ht="12.5">
      <c r="H12128" s="958">
        <v>29576</v>
      </c>
      <c r="I12128" s="950" t="s">
        <v>1560</v>
      </c>
    </row>
    <row r="12129" spans="8:9" ht="12.5">
      <c r="H12129" s="958">
        <v>29577</v>
      </c>
      <c r="I12129" s="950" t="s">
        <v>1560</v>
      </c>
    </row>
    <row r="12130" spans="8:9" ht="12.5">
      <c r="H12130" s="958">
        <v>29578</v>
      </c>
      <c r="I12130" s="950" t="s">
        <v>1560</v>
      </c>
    </row>
    <row r="12131" spans="8:9" ht="12.5">
      <c r="H12131" s="958">
        <v>29579</v>
      </c>
      <c r="I12131" s="950" t="s">
        <v>1560</v>
      </c>
    </row>
    <row r="12132" spans="8:9" ht="12.5">
      <c r="H12132" s="958">
        <v>29580</v>
      </c>
      <c r="I12132" s="950" t="s">
        <v>1560</v>
      </c>
    </row>
    <row r="12133" spans="8:9" ht="12.5">
      <c r="H12133" s="958">
        <v>29581</v>
      </c>
      <c r="I12133" s="950" t="s">
        <v>1560</v>
      </c>
    </row>
    <row r="12134" spans="8:9" ht="12.5">
      <c r="H12134" s="958">
        <v>29582</v>
      </c>
      <c r="I12134" s="950" t="s">
        <v>1560</v>
      </c>
    </row>
    <row r="12135" spans="8:9" ht="12.5">
      <c r="H12135" s="958">
        <v>29583</v>
      </c>
      <c r="I12135" s="950" t="s">
        <v>1560</v>
      </c>
    </row>
    <row r="12136" spans="8:9" ht="12.5">
      <c r="H12136" s="958">
        <v>29584</v>
      </c>
      <c r="I12136" s="950" t="s">
        <v>1560</v>
      </c>
    </row>
    <row r="12137" spans="8:9" ht="12.5">
      <c r="H12137" s="958">
        <v>29585</v>
      </c>
      <c r="I12137" s="950" t="s">
        <v>1560</v>
      </c>
    </row>
    <row r="12138" spans="8:9" ht="12.5">
      <c r="H12138" s="958">
        <v>29587</v>
      </c>
      <c r="I12138" s="950" t="s">
        <v>1560</v>
      </c>
    </row>
    <row r="12139" spans="8:9" ht="12.5">
      <c r="H12139" s="958">
        <v>29588</v>
      </c>
      <c r="I12139" s="950" t="s">
        <v>1560</v>
      </c>
    </row>
    <row r="12140" spans="8:9" ht="12.5">
      <c r="H12140" s="958">
        <v>29589</v>
      </c>
      <c r="I12140" s="950" t="s">
        <v>1560</v>
      </c>
    </row>
    <row r="12141" spans="8:9" ht="12.5">
      <c r="H12141" s="958">
        <v>29590</v>
      </c>
      <c r="I12141" s="950" t="s">
        <v>1560</v>
      </c>
    </row>
    <row r="12142" spans="8:9" ht="12.5">
      <c r="H12142" s="958">
        <v>29591</v>
      </c>
      <c r="I12142" s="950" t="s">
        <v>1560</v>
      </c>
    </row>
    <row r="12143" spans="8:9" ht="12.5">
      <c r="H12143" s="958">
        <v>29592</v>
      </c>
      <c r="I12143" s="950" t="s">
        <v>1560</v>
      </c>
    </row>
    <row r="12144" spans="8:9" ht="12.5">
      <c r="H12144" s="958">
        <v>29593</v>
      </c>
      <c r="I12144" s="950" t="s">
        <v>1560</v>
      </c>
    </row>
    <row r="12145" spans="8:9" ht="12.5">
      <c r="H12145" s="958">
        <v>29594</v>
      </c>
      <c r="I12145" s="950" t="s">
        <v>1560</v>
      </c>
    </row>
    <row r="12146" spans="8:9" ht="12.5">
      <c r="H12146" s="958">
        <v>29596</v>
      </c>
      <c r="I12146" s="950" t="s">
        <v>1560</v>
      </c>
    </row>
    <row r="12147" spans="8:9" ht="12.5">
      <c r="H12147" s="958">
        <v>29597</v>
      </c>
      <c r="I12147" s="950" t="s">
        <v>1560</v>
      </c>
    </row>
    <row r="12148" spans="8:9" ht="12.5">
      <c r="H12148" s="958">
        <v>29598</v>
      </c>
      <c r="I12148" s="950" t="s">
        <v>1560</v>
      </c>
    </row>
    <row r="12149" spans="8:9" ht="12.5">
      <c r="H12149" s="958">
        <v>29601</v>
      </c>
      <c r="I12149" s="950" t="s">
        <v>1560</v>
      </c>
    </row>
    <row r="12150" spans="8:9" ht="12.5">
      <c r="H12150" s="958">
        <v>29602</v>
      </c>
      <c r="I12150" s="950" t="s">
        <v>1560</v>
      </c>
    </row>
    <row r="12151" spans="8:9" ht="12.5">
      <c r="H12151" s="958">
        <v>29603</v>
      </c>
      <c r="I12151" s="950" t="s">
        <v>1560</v>
      </c>
    </row>
    <row r="12152" spans="8:9" ht="12.5">
      <c r="H12152" s="958">
        <v>29604</v>
      </c>
      <c r="I12152" s="950" t="s">
        <v>1560</v>
      </c>
    </row>
    <row r="12153" spans="8:9" ht="12.5">
      <c r="H12153" s="958">
        <v>29605</v>
      </c>
      <c r="I12153" s="950" t="s">
        <v>1560</v>
      </c>
    </row>
    <row r="12154" spans="8:9" ht="12.5">
      <c r="H12154" s="958">
        <v>29606</v>
      </c>
      <c r="I12154" s="950" t="s">
        <v>1560</v>
      </c>
    </row>
    <row r="12155" spans="8:9" ht="12.5">
      <c r="H12155" s="958">
        <v>29607</v>
      </c>
      <c r="I12155" s="950" t="s">
        <v>1560</v>
      </c>
    </row>
    <row r="12156" spans="8:9" ht="12.5">
      <c r="H12156" s="958">
        <v>29608</v>
      </c>
      <c r="I12156" s="950" t="s">
        <v>1560</v>
      </c>
    </row>
    <row r="12157" spans="8:9" ht="12.5">
      <c r="H12157" s="958">
        <v>29609</v>
      </c>
      <c r="I12157" s="950" t="s">
        <v>1560</v>
      </c>
    </row>
    <row r="12158" spans="8:9" ht="12.5">
      <c r="H12158" s="958">
        <v>29610</v>
      </c>
      <c r="I12158" s="950" t="s">
        <v>1560</v>
      </c>
    </row>
    <row r="12159" spans="8:9" ht="12.5">
      <c r="H12159" s="958">
        <v>29611</v>
      </c>
      <c r="I12159" s="950" t="s">
        <v>1560</v>
      </c>
    </row>
    <row r="12160" spans="8:9" ht="12.5">
      <c r="H12160" s="958">
        <v>29612</v>
      </c>
      <c r="I12160" s="950" t="s">
        <v>1560</v>
      </c>
    </row>
    <row r="12161" spans="8:9" ht="12.5">
      <c r="H12161" s="958">
        <v>29613</v>
      </c>
      <c r="I12161" s="950" t="s">
        <v>1560</v>
      </c>
    </row>
    <row r="12162" spans="8:9" ht="12.5">
      <c r="H12162" s="958">
        <v>29614</v>
      </c>
      <c r="I12162" s="950" t="s">
        <v>1560</v>
      </c>
    </row>
    <row r="12163" spans="8:9" ht="12.5">
      <c r="H12163" s="958">
        <v>29615</v>
      </c>
      <c r="I12163" s="950" t="s">
        <v>1560</v>
      </c>
    </row>
    <row r="12164" spans="8:9" ht="12.5">
      <c r="H12164" s="958">
        <v>29616</v>
      </c>
      <c r="I12164" s="950" t="s">
        <v>1560</v>
      </c>
    </row>
    <row r="12165" spans="8:9" ht="12.5">
      <c r="H12165" s="958">
        <v>29617</v>
      </c>
      <c r="I12165" s="950" t="s">
        <v>1560</v>
      </c>
    </row>
    <row r="12166" spans="8:9" ht="12.5">
      <c r="H12166" s="958">
        <v>29620</v>
      </c>
      <c r="I12166" s="950" t="s">
        <v>1560</v>
      </c>
    </row>
    <row r="12167" spans="8:9" ht="12.5">
      <c r="H12167" s="958">
        <v>29621</v>
      </c>
      <c r="I12167" s="950" t="s">
        <v>1560</v>
      </c>
    </row>
    <row r="12168" spans="8:9" ht="12.5">
      <c r="H12168" s="958">
        <v>29622</v>
      </c>
      <c r="I12168" s="950" t="s">
        <v>1560</v>
      </c>
    </row>
    <row r="12169" spans="8:9" ht="12.5">
      <c r="H12169" s="958">
        <v>29623</v>
      </c>
      <c r="I12169" s="950" t="s">
        <v>1560</v>
      </c>
    </row>
    <row r="12170" spans="8:9" ht="12.5">
      <c r="H12170" s="958">
        <v>29624</v>
      </c>
      <c r="I12170" s="950" t="s">
        <v>1560</v>
      </c>
    </row>
    <row r="12171" spans="8:9" ht="12.5">
      <c r="H12171" s="958">
        <v>29625</v>
      </c>
      <c r="I12171" s="950" t="s">
        <v>1560</v>
      </c>
    </row>
    <row r="12172" spans="8:9" ht="12.5">
      <c r="H12172" s="958">
        <v>29626</v>
      </c>
      <c r="I12172" s="950" t="s">
        <v>1560</v>
      </c>
    </row>
    <row r="12173" spans="8:9" ht="12.5">
      <c r="H12173" s="958">
        <v>29627</v>
      </c>
      <c r="I12173" s="950" t="s">
        <v>1560</v>
      </c>
    </row>
    <row r="12174" spans="8:9" ht="12.5">
      <c r="H12174" s="958">
        <v>29628</v>
      </c>
      <c r="I12174" s="950" t="s">
        <v>1560</v>
      </c>
    </row>
    <row r="12175" spans="8:9" ht="12.5">
      <c r="H12175" s="958">
        <v>29630</v>
      </c>
      <c r="I12175" s="950" t="s">
        <v>1560</v>
      </c>
    </row>
    <row r="12176" spans="8:9" ht="12.5">
      <c r="H12176" s="958">
        <v>29631</v>
      </c>
      <c r="I12176" s="950" t="s">
        <v>1560</v>
      </c>
    </row>
    <row r="12177" spans="8:9" ht="12.5">
      <c r="H12177" s="958">
        <v>29632</v>
      </c>
      <c r="I12177" s="950" t="s">
        <v>1560</v>
      </c>
    </row>
    <row r="12178" spans="8:9" ht="12.5">
      <c r="H12178" s="958">
        <v>29633</v>
      </c>
      <c r="I12178" s="950" t="s">
        <v>1560</v>
      </c>
    </row>
    <row r="12179" spans="8:9" ht="12.5">
      <c r="H12179" s="958">
        <v>29634</v>
      </c>
      <c r="I12179" s="950" t="s">
        <v>1560</v>
      </c>
    </row>
    <row r="12180" spans="8:9" ht="12.5">
      <c r="H12180" s="958">
        <v>29635</v>
      </c>
      <c r="I12180" s="950" t="s">
        <v>1560</v>
      </c>
    </row>
    <row r="12181" spans="8:9" ht="12.5">
      <c r="H12181" s="958">
        <v>29636</v>
      </c>
      <c r="I12181" s="950" t="s">
        <v>1560</v>
      </c>
    </row>
    <row r="12182" spans="8:9" ht="12.5">
      <c r="H12182" s="958">
        <v>29638</v>
      </c>
      <c r="I12182" s="950" t="s">
        <v>1560</v>
      </c>
    </row>
    <row r="12183" spans="8:9" ht="12.5">
      <c r="H12183" s="958">
        <v>29639</v>
      </c>
      <c r="I12183" s="950" t="s">
        <v>1560</v>
      </c>
    </row>
    <row r="12184" spans="8:9" ht="12.5">
      <c r="H12184" s="958">
        <v>29640</v>
      </c>
      <c r="I12184" s="950" t="s">
        <v>1560</v>
      </c>
    </row>
    <row r="12185" spans="8:9" ht="12.5">
      <c r="H12185" s="958">
        <v>29641</v>
      </c>
      <c r="I12185" s="950" t="s">
        <v>1560</v>
      </c>
    </row>
    <row r="12186" spans="8:9" ht="12.5">
      <c r="H12186" s="958">
        <v>29642</v>
      </c>
      <c r="I12186" s="950" t="s">
        <v>1560</v>
      </c>
    </row>
    <row r="12187" spans="8:9" ht="12.5">
      <c r="H12187" s="958">
        <v>29643</v>
      </c>
      <c r="I12187" s="950" t="s">
        <v>1560</v>
      </c>
    </row>
    <row r="12188" spans="8:9" ht="12.5">
      <c r="H12188" s="958">
        <v>29644</v>
      </c>
      <c r="I12188" s="950" t="s">
        <v>1560</v>
      </c>
    </row>
    <row r="12189" spans="8:9" ht="12.5">
      <c r="H12189" s="958">
        <v>29645</v>
      </c>
      <c r="I12189" s="950" t="s">
        <v>1560</v>
      </c>
    </row>
    <row r="12190" spans="8:9" ht="12.5">
      <c r="H12190" s="958">
        <v>29646</v>
      </c>
      <c r="I12190" s="950" t="s">
        <v>1560</v>
      </c>
    </row>
    <row r="12191" spans="8:9" ht="12.5">
      <c r="H12191" s="958">
        <v>29647</v>
      </c>
      <c r="I12191" s="950" t="s">
        <v>1560</v>
      </c>
    </row>
    <row r="12192" spans="8:9" ht="12.5">
      <c r="H12192" s="958">
        <v>29648</v>
      </c>
      <c r="I12192" s="950" t="s">
        <v>1560</v>
      </c>
    </row>
    <row r="12193" spans="8:9" ht="12.5">
      <c r="H12193" s="958">
        <v>29649</v>
      </c>
      <c r="I12193" s="950" t="s">
        <v>1560</v>
      </c>
    </row>
    <row r="12194" spans="8:9" ht="12.5">
      <c r="H12194" s="958">
        <v>29650</v>
      </c>
      <c r="I12194" s="950" t="s">
        <v>1560</v>
      </c>
    </row>
    <row r="12195" spans="8:9" ht="12.5">
      <c r="H12195" s="958">
        <v>29651</v>
      </c>
      <c r="I12195" s="950" t="s">
        <v>1560</v>
      </c>
    </row>
    <row r="12196" spans="8:9" ht="12.5">
      <c r="H12196" s="958">
        <v>29652</v>
      </c>
      <c r="I12196" s="950" t="s">
        <v>1560</v>
      </c>
    </row>
    <row r="12197" spans="8:9" ht="12.5">
      <c r="H12197" s="958">
        <v>29653</v>
      </c>
      <c r="I12197" s="950" t="s">
        <v>1560</v>
      </c>
    </row>
    <row r="12198" spans="8:9" ht="12.5">
      <c r="H12198" s="958">
        <v>29654</v>
      </c>
      <c r="I12198" s="950" t="s">
        <v>1560</v>
      </c>
    </row>
    <row r="12199" spans="8:9" ht="12.5">
      <c r="H12199" s="958">
        <v>29655</v>
      </c>
      <c r="I12199" s="950" t="s">
        <v>1560</v>
      </c>
    </row>
    <row r="12200" spans="8:9" ht="12.5">
      <c r="H12200" s="958">
        <v>29656</v>
      </c>
      <c r="I12200" s="950" t="s">
        <v>1560</v>
      </c>
    </row>
    <row r="12201" spans="8:9" ht="12.5">
      <c r="H12201" s="958">
        <v>29657</v>
      </c>
      <c r="I12201" s="950" t="s">
        <v>1560</v>
      </c>
    </row>
    <row r="12202" spans="8:9" ht="12.5">
      <c r="H12202" s="958">
        <v>29658</v>
      </c>
      <c r="I12202" s="950" t="s">
        <v>1560</v>
      </c>
    </row>
    <row r="12203" spans="8:9" ht="12.5">
      <c r="H12203" s="958">
        <v>29659</v>
      </c>
      <c r="I12203" s="950" t="s">
        <v>1560</v>
      </c>
    </row>
    <row r="12204" spans="8:9" ht="12.5">
      <c r="H12204" s="958">
        <v>29661</v>
      </c>
      <c r="I12204" s="950" t="s">
        <v>1560</v>
      </c>
    </row>
    <row r="12205" spans="8:9" ht="12.5">
      <c r="H12205" s="958">
        <v>29662</v>
      </c>
      <c r="I12205" s="950" t="s">
        <v>1560</v>
      </c>
    </row>
    <row r="12206" spans="8:9" ht="12.5">
      <c r="H12206" s="958">
        <v>29664</v>
      </c>
      <c r="I12206" s="950" t="s">
        <v>1560</v>
      </c>
    </row>
    <row r="12207" spans="8:9" ht="12.5">
      <c r="H12207" s="958">
        <v>29665</v>
      </c>
      <c r="I12207" s="950" t="s">
        <v>1560</v>
      </c>
    </row>
    <row r="12208" spans="8:9" ht="12.5">
      <c r="H12208" s="958">
        <v>29666</v>
      </c>
      <c r="I12208" s="950" t="s">
        <v>1560</v>
      </c>
    </row>
    <row r="12209" spans="8:9" ht="12.5">
      <c r="H12209" s="958">
        <v>29667</v>
      </c>
      <c r="I12209" s="950" t="s">
        <v>1560</v>
      </c>
    </row>
    <row r="12210" spans="8:9" ht="12.5">
      <c r="H12210" s="958">
        <v>29669</v>
      </c>
      <c r="I12210" s="950" t="s">
        <v>1560</v>
      </c>
    </row>
    <row r="12211" spans="8:9" ht="12.5">
      <c r="H12211" s="958">
        <v>29670</v>
      </c>
      <c r="I12211" s="950" t="s">
        <v>1560</v>
      </c>
    </row>
    <row r="12212" spans="8:9" ht="12.5">
      <c r="H12212" s="958">
        <v>29671</v>
      </c>
      <c r="I12212" s="950" t="s">
        <v>1560</v>
      </c>
    </row>
    <row r="12213" spans="8:9" ht="12.5">
      <c r="H12213" s="958">
        <v>29672</v>
      </c>
      <c r="I12213" s="950" t="s">
        <v>1560</v>
      </c>
    </row>
    <row r="12214" spans="8:9" ht="12.5">
      <c r="H12214" s="958">
        <v>29673</v>
      </c>
      <c r="I12214" s="950" t="s">
        <v>1560</v>
      </c>
    </row>
    <row r="12215" spans="8:9" ht="12.5">
      <c r="H12215" s="958">
        <v>29675</v>
      </c>
      <c r="I12215" s="950" t="s">
        <v>1560</v>
      </c>
    </row>
    <row r="12216" spans="8:9" ht="12.5">
      <c r="H12216" s="958">
        <v>29676</v>
      </c>
      <c r="I12216" s="950" t="s">
        <v>1560</v>
      </c>
    </row>
    <row r="12217" spans="8:9" ht="12.5">
      <c r="H12217" s="958">
        <v>29677</v>
      </c>
      <c r="I12217" s="950" t="s">
        <v>1560</v>
      </c>
    </row>
    <row r="12218" spans="8:9" ht="12.5">
      <c r="H12218" s="958">
        <v>29678</v>
      </c>
      <c r="I12218" s="950" t="s">
        <v>1560</v>
      </c>
    </row>
    <row r="12219" spans="8:9" ht="12.5">
      <c r="H12219" s="958">
        <v>29679</v>
      </c>
      <c r="I12219" s="950" t="s">
        <v>1560</v>
      </c>
    </row>
    <row r="12220" spans="8:9" ht="12.5">
      <c r="H12220" s="958">
        <v>29680</v>
      </c>
      <c r="I12220" s="950" t="s">
        <v>1560</v>
      </c>
    </row>
    <row r="12221" spans="8:9" ht="12.5">
      <c r="H12221" s="958">
        <v>29681</v>
      </c>
      <c r="I12221" s="950" t="s">
        <v>1560</v>
      </c>
    </row>
    <row r="12222" spans="8:9" ht="12.5">
      <c r="H12222" s="958">
        <v>29682</v>
      </c>
      <c r="I12222" s="950" t="s">
        <v>1560</v>
      </c>
    </row>
    <row r="12223" spans="8:9" ht="12.5">
      <c r="H12223" s="958">
        <v>29683</v>
      </c>
      <c r="I12223" s="950" t="s">
        <v>1560</v>
      </c>
    </row>
    <row r="12224" spans="8:9" ht="12.5">
      <c r="H12224" s="958">
        <v>29684</v>
      </c>
      <c r="I12224" s="950" t="s">
        <v>1560</v>
      </c>
    </row>
    <row r="12225" spans="8:9" ht="12.5">
      <c r="H12225" s="958">
        <v>29685</v>
      </c>
      <c r="I12225" s="950" t="s">
        <v>1560</v>
      </c>
    </row>
    <row r="12226" spans="8:9" ht="12.5">
      <c r="H12226" s="958">
        <v>29686</v>
      </c>
      <c r="I12226" s="950" t="s">
        <v>1560</v>
      </c>
    </row>
    <row r="12227" spans="8:9" ht="12.5">
      <c r="H12227" s="958">
        <v>29687</v>
      </c>
      <c r="I12227" s="950" t="s">
        <v>1560</v>
      </c>
    </row>
    <row r="12228" spans="8:9" ht="12.5">
      <c r="H12228" s="958">
        <v>29688</v>
      </c>
      <c r="I12228" s="950" t="s">
        <v>1560</v>
      </c>
    </row>
    <row r="12229" spans="8:9" ht="12.5">
      <c r="H12229" s="958">
        <v>29689</v>
      </c>
      <c r="I12229" s="950" t="s">
        <v>1560</v>
      </c>
    </row>
    <row r="12230" spans="8:9" ht="12.5">
      <c r="H12230" s="958">
        <v>29690</v>
      </c>
      <c r="I12230" s="950" t="s">
        <v>1560</v>
      </c>
    </row>
    <row r="12231" spans="8:9" ht="12.5">
      <c r="H12231" s="958">
        <v>29691</v>
      </c>
      <c r="I12231" s="950" t="s">
        <v>1560</v>
      </c>
    </row>
    <row r="12232" spans="8:9" ht="12.5">
      <c r="H12232" s="958">
        <v>29692</v>
      </c>
      <c r="I12232" s="950" t="s">
        <v>1560</v>
      </c>
    </row>
    <row r="12233" spans="8:9" ht="12.5">
      <c r="H12233" s="958">
        <v>29693</v>
      </c>
      <c r="I12233" s="950" t="s">
        <v>1560</v>
      </c>
    </row>
    <row r="12234" spans="8:9" ht="12.5">
      <c r="H12234" s="958">
        <v>29695</v>
      </c>
      <c r="I12234" s="950" t="s">
        <v>1560</v>
      </c>
    </row>
    <row r="12235" spans="8:9" ht="12.5">
      <c r="H12235" s="958">
        <v>29696</v>
      </c>
      <c r="I12235" s="950" t="s">
        <v>1560</v>
      </c>
    </row>
    <row r="12236" spans="8:9" ht="12.5">
      <c r="H12236" s="958">
        <v>29697</v>
      </c>
      <c r="I12236" s="950" t="s">
        <v>1560</v>
      </c>
    </row>
    <row r="12237" spans="8:9" ht="12.5">
      <c r="H12237" s="958">
        <v>29698</v>
      </c>
      <c r="I12237" s="950" t="s">
        <v>1560</v>
      </c>
    </row>
    <row r="12238" spans="8:9" ht="12.5">
      <c r="H12238" s="958">
        <v>29702</v>
      </c>
      <c r="I12238" s="950" t="s">
        <v>1560</v>
      </c>
    </row>
    <row r="12239" spans="8:9" ht="12.5">
      <c r="H12239" s="958">
        <v>29703</v>
      </c>
      <c r="I12239" s="950" t="s">
        <v>1560</v>
      </c>
    </row>
    <row r="12240" spans="8:9" ht="12.5">
      <c r="H12240" s="958">
        <v>29704</v>
      </c>
      <c r="I12240" s="950" t="s">
        <v>1560</v>
      </c>
    </row>
    <row r="12241" spans="8:9" ht="12.5">
      <c r="H12241" s="958">
        <v>29706</v>
      </c>
      <c r="I12241" s="950" t="s">
        <v>1560</v>
      </c>
    </row>
    <row r="12242" spans="8:9" ht="12.5">
      <c r="H12242" s="958">
        <v>29707</v>
      </c>
      <c r="I12242" s="950" t="s">
        <v>1560</v>
      </c>
    </row>
    <row r="12243" spans="8:9" ht="12.5">
      <c r="H12243" s="958">
        <v>29708</v>
      </c>
      <c r="I12243" s="950" t="s">
        <v>1560</v>
      </c>
    </row>
    <row r="12244" spans="8:9" ht="12.5">
      <c r="H12244" s="958">
        <v>29709</v>
      </c>
      <c r="I12244" s="950" t="s">
        <v>1560</v>
      </c>
    </row>
    <row r="12245" spans="8:9" ht="12.5">
      <c r="H12245" s="958">
        <v>29710</v>
      </c>
      <c r="I12245" s="950" t="s">
        <v>1560</v>
      </c>
    </row>
    <row r="12246" spans="8:9" ht="12.5">
      <c r="H12246" s="958">
        <v>29712</v>
      </c>
      <c r="I12246" s="950" t="s">
        <v>1560</v>
      </c>
    </row>
    <row r="12247" spans="8:9" ht="12.5">
      <c r="H12247" s="958">
        <v>29714</v>
      </c>
      <c r="I12247" s="950" t="s">
        <v>1560</v>
      </c>
    </row>
    <row r="12248" spans="8:9" ht="12.5">
      <c r="H12248" s="958">
        <v>29715</v>
      </c>
      <c r="I12248" s="950" t="s">
        <v>1560</v>
      </c>
    </row>
    <row r="12249" spans="8:9" ht="12.5">
      <c r="H12249" s="958">
        <v>29716</v>
      </c>
      <c r="I12249" s="950" t="s">
        <v>1560</v>
      </c>
    </row>
    <row r="12250" spans="8:9" ht="12.5">
      <c r="H12250" s="958">
        <v>29717</v>
      </c>
      <c r="I12250" s="950" t="s">
        <v>1560</v>
      </c>
    </row>
    <row r="12251" spans="8:9" ht="12.5">
      <c r="H12251" s="958">
        <v>29718</v>
      </c>
      <c r="I12251" s="950" t="s">
        <v>1560</v>
      </c>
    </row>
    <row r="12252" spans="8:9" ht="12.5">
      <c r="H12252" s="958">
        <v>29720</v>
      </c>
      <c r="I12252" s="950" t="s">
        <v>1560</v>
      </c>
    </row>
    <row r="12253" spans="8:9" ht="12.5">
      <c r="H12253" s="958">
        <v>29721</v>
      </c>
      <c r="I12253" s="950" t="s">
        <v>1560</v>
      </c>
    </row>
    <row r="12254" spans="8:9" ht="12.5">
      <c r="H12254" s="958">
        <v>29722</v>
      </c>
      <c r="I12254" s="950" t="s">
        <v>1560</v>
      </c>
    </row>
    <row r="12255" spans="8:9" ht="12.5">
      <c r="H12255" s="958">
        <v>29724</v>
      </c>
      <c r="I12255" s="950" t="s">
        <v>1560</v>
      </c>
    </row>
    <row r="12256" spans="8:9" ht="12.5">
      <c r="H12256" s="958">
        <v>29726</v>
      </c>
      <c r="I12256" s="950" t="s">
        <v>1560</v>
      </c>
    </row>
    <row r="12257" spans="8:9" ht="12.5">
      <c r="H12257" s="958">
        <v>29727</v>
      </c>
      <c r="I12257" s="950" t="s">
        <v>1560</v>
      </c>
    </row>
    <row r="12258" spans="8:9" ht="12.5">
      <c r="H12258" s="958">
        <v>29728</v>
      </c>
      <c r="I12258" s="950" t="s">
        <v>1560</v>
      </c>
    </row>
    <row r="12259" spans="8:9" ht="12.5">
      <c r="H12259" s="958">
        <v>29729</v>
      </c>
      <c r="I12259" s="950" t="s">
        <v>1560</v>
      </c>
    </row>
    <row r="12260" spans="8:9" ht="12.5">
      <c r="H12260" s="958">
        <v>29730</v>
      </c>
      <c r="I12260" s="950" t="s">
        <v>1560</v>
      </c>
    </row>
    <row r="12261" spans="8:9" ht="12.5">
      <c r="H12261" s="958">
        <v>29731</v>
      </c>
      <c r="I12261" s="950" t="s">
        <v>1560</v>
      </c>
    </row>
    <row r="12262" spans="8:9" ht="12.5">
      <c r="H12262" s="958">
        <v>29732</v>
      </c>
      <c r="I12262" s="950" t="s">
        <v>1560</v>
      </c>
    </row>
    <row r="12263" spans="8:9" ht="12.5">
      <c r="H12263" s="958">
        <v>29733</v>
      </c>
      <c r="I12263" s="950" t="s">
        <v>1560</v>
      </c>
    </row>
    <row r="12264" spans="8:9" ht="12.5">
      <c r="H12264" s="958">
        <v>29734</v>
      </c>
      <c r="I12264" s="950" t="s">
        <v>1560</v>
      </c>
    </row>
    <row r="12265" spans="8:9" ht="12.5">
      <c r="H12265" s="958">
        <v>29741</v>
      </c>
      <c r="I12265" s="950" t="s">
        <v>1560</v>
      </c>
    </row>
    <row r="12266" spans="8:9" ht="12.5">
      <c r="H12266" s="958">
        <v>29742</v>
      </c>
      <c r="I12266" s="950" t="s">
        <v>1560</v>
      </c>
    </row>
    <row r="12267" spans="8:9" ht="12.5">
      <c r="H12267" s="958">
        <v>29743</v>
      </c>
      <c r="I12267" s="950" t="s">
        <v>1560</v>
      </c>
    </row>
    <row r="12268" spans="8:9" ht="12.5">
      <c r="H12268" s="958">
        <v>29744</v>
      </c>
      <c r="I12268" s="950" t="s">
        <v>1560</v>
      </c>
    </row>
    <row r="12269" spans="8:9" ht="12.5">
      <c r="H12269" s="958">
        <v>29745</v>
      </c>
      <c r="I12269" s="950" t="s">
        <v>1560</v>
      </c>
    </row>
    <row r="12270" spans="8:9" ht="12.5">
      <c r="H12270" s="958">
        <v>29801</v>
      </c>
      <c r="I12270" s="950" t="s">
        <v>1560</v>
      </c>
    </row>
    <row r="12271" spans="8:9" ht="12.5">
      <c r="H12271" s="958">
        <v>29802</v>
      </c>
      <c r="I12271" s="950" t="s">
        <v>1560</v>
      </c>
    </row>
    <row r="12272" spans="8:9" ht="12.5">
      <c r="H12272" s="958">
        <v>29803</v>
      </c>
      <c r="I12272" s="950" t="s">
        <v>1560</v>
      </c>
    </row>
    <row r="12273" spans="8:9" ht="12.5">
      <c r="H12273" s="958">
        <v>29804</v>
      </c>
      <c r="I12273" s="950" t="s">
        <v>1560</v>
      </c>
    </row>
    <row r="12274" spans="8:9" ht="12.5">
      <c r="H12274" s="958">
        <v>29805</v>
      </c>
      <c r="I12274" s="950" t="s">
        <v>1560</v>
      </c>
    </row>
    <row r="12275" spans="8:9" ht="12.5">
      <c r="H12275" s="958">
        <v>29808</v>
      </c>
      <c r="I12275" s="950" t="s">
        <v>1560</v>
      </c>
    </row>
    <row r="12276" spans="8:9" ht="12.5">
      <c r="H12276" s="958">
        <v>29809</v>
      </c>
      <c r="I12276" s="950" t="s">
        <v>1560</v>
      </c>
    </row>
    <row r="12277" spans="8:9" ht="12.5">
      <c r="H12277" s="958">
        <v>29810</v>
      </c>
      <c r="I12277" s="950" t="s">
        <v>1560</v>
      </c>
    </row>
    <row r="12278" spans="8:9" ht="12.5">
      <c r="H12278" s="958">
        <v>29812</v>
      </c>
      <c r="I12278" s="950" t="s">
        <v>1560</v>
      </c>
    </row>
    <row r="12279" spans="8:9" ht="12.5">
      <c r="H12279" s="958">
        <v>29813</v>
      </c>
      <c r="I12279" s="950" t="s">
        <v>1560</v>
      </c>
    </row>
    <row r="12280" spans="8:9" ht="12.5">
      <c r="H12280" s="958">
        <v>29816</v>
      </c>
      <c r="I12280" s="950" t="s">
        <v>1560</v>
      </c>
    </row>
    <row r="12281" spans="8:9" ht="12.5">
      <c r="H12281" s="958">
        <v>29817</v>
      </c>
      <c r="I12281" s="950" t="s">
        <v>1560</v>
      </c>
    </row>
    <row r="12282" spans="8:9" ht="12.5">
      <c r="H12282" s="958">
        <v>29819</v>
      </c>
      <c r="I12282" s="950" t="s">
        <v>1560</v>
      </c>
    </row>
    <row r="12283" spans="8:9" ht="12.5">
      <c r="H12283" s="958">
        <v>29821</v>
      </c>
      <c r="I12283" s="950" t="s">
        <v>1560</v>
      </c>
    </row>
    <row r="12284" spans="8:9" ht="12.5">
      <c r="H12284" s="958">
        <v>29822</v>
      </c>
      <c r="I12284" s="950" t="s">
        <v>1560</v>
      </c>
    </row>
    <row r="12285" spans="8:9" ht="12.5">
      <c r="H12285" s="958">
        <v>29824</v>
      </c>
      <c r="I12285" s="950" t="s">
        <v>1560</v>
      </c>
    </row>
    <row r="12286" spans="8:9" ht="12.5">
      <c r="H12286" s="958">
        <v>29826</v>
      </c>
      <c r="I12286" s="950" t="s">
        <v>1560</v>
      </c>
    </row>
    <row r="12287" spans="8:9" ht="12.5">
      <c r="H12287" s="958">
        <v>29827</v>
      </c>
      <c r="I12287" s="950" t="s">
        <v>1560</v>
      </c>
    </row>
    <row r="12288" spans="8:9" ht="12.5">
      <c r="H12288" s="958">
        <v>29828</v>
      </c>
      <c r="I12288" s="950" t="s">
        <v>1560</v>
      </c>
    </row>
    <row r="12289" spans="8:9" ht="12.5">
      <c r="H12289" s="958">
        <v>29829</v>
      </c>
      <c r="I12289" s="950" t="s">
        <v>1560</v>
      </c>
    </row>
    <row r="12290" spans="8:9" ht="12.5">
      <c r="H12290" s="958">
        <v>29831</v>
      </c>
      <c r="I12290" s="950" t="s">
        <v>1560</v>
      </c>
    </row>
    <row r="12291" spans="8:9" ht="12.5">
      <c r="H12291" s="958">
        <v>29832</v>
      </c>
      <c r="I12291" s="950" t="s">
        <v>1560</v>
      </c>
    </row>
    <row r="12292" spans="8:9" ht="12.5">
      <c r="H12292" s="958">
        <v>29834</v>
      </c>
      <c r="I12292" s="950" t="s">
        <v>1560</v>
      </c>
    </row>
    <row r="12293" spans="8:9" ht="12.5">
      <c r="H12293" s="958">
        <v>29835</v>
      </c>
      <c r="I12293" s="950" t="s">
        <v>1560</v>
      </c>
    </row>
    <row r="12294" spans="8:9" ht="12.5">
      <c r="H12294" s="958">
        <v>29836</v>
      </c>
      <c r="I12294" s="950" t="s">
        <v>1560</v>
      </c>
    </row>
    <row r="12295" spans="8:9" ht="12.5">
      <c r="H12295" s="958">
        <v>29838</v>
      </c>
      <c r="I12295" s="950" t="s">
        <v>1560</v>
      </c>
    </row>
    <row r="12296" spans="8:9" ht="12.5">
      <c r="H12296" s="958">
        <v>29839</v>
      </c>
      <c r="I12296" s="950" t="s">
        <v>1560</v>
      </c>
    </row>
    <row r="12297" spans="8:9" ht="12.5">
      <c r="H12297" s="958">
        <v>29840</v>
      </c>
      <c r="I12297" s="950" t="s">
        <v>1560</v>
      </c>
    </row>
    <row r="12298" spans="8:9" ht="12.5">
      <c r="H12298" s="958">
        <v>29841</v>
      </c>
      <c r="I12298" s="950" t="s">
        <v>1560</v>
      </c>
    </row>
    <row r="12299" spans="8:9" ht="12.5">
      <c r="H12299" s="958">
        <v>29842</v>
      </c>
      <c r="I12299" s="950" t="s">
        <v>1560</v>
      </c>
    </row>
    <row r="12300" spans="8:9" ht="12.5">
      <c r="H12300" s="958">
        <v>29843</v>
      </c>
      <c r="I12300" s="950" t="s">
        <v>1560</v>
      </c>
    </row>
    <row r="12301" spans="8:9" ht="12.5">
      <c r="H12301" s="958">
        <v>29844</v>
      </c>
      <c r="I12301" s="950" t="s">
        <v>1560</v>
      </c>
    </row>
    <row r="12302" spans="8:9" ht="12.5">
      <c r="H12302" s="958">
        <v>29845</v>
      </c>
      <c r="I12302" s="950" t="s">
        <v>1560</v>
      </c>
    </row>
    <row r="12303" spans="8:9" ht="12.5">
      <c r="H12303" s="958">
        <v>29846</v>
      </c>
      <c r="I12303" s="950" t="s">
        <v>1560</v>
      </c>
    </row>
    <row r="12304" spans="8:9" ht="12.5">
      <c r="H12304" s="958">
        <v>29847</v>
      </c>
      <c r="I12304" s="950" t="s">
        <v>1560</v>
      </c>
    </row>
    <row r="12305" spans="8:9" ht="12.5">
      <c r="H12305" s="958">
        <v>29848</v>
      </c>
      <c r="I12305" s="950" t="s">
        <v>1560</v>
      </c>
    </row>
    <row r="12306" spans="8:9" ht="12.5">
      <c r="H12306" s="958">
        <v>29849</v>
      </c>
      <c r="I12306" s="950" t="s">
        <v>1560</v>
      </c>
    </row>
    <row r="12307" spans="8:9" ht="12.5">
      <c r="H12307" s="958">
        <v>29850</v>
      </c>
      <c r="I12307" s="950" t="s">
        <v>1560</v>
      </c>
    </row>
    <row r="12308" spans="8:9" ht="12.5">
      <c r="H12308" s="958">
        <v>29851</v>
      </c>
      <c r="I12308" s="950" t="s">
        <v>1560</v>
      </c>
    </row>
    <row r="12309" spans="8:9" ht="12.5">
      <c r="H12309" s="958">
        <v>29853</v>
      </c>
      <c r="I12309" s="950" t="s">
        <v>1560</v>
      </c>
    </row>
    <row r="12310" spans="8:9" ht="12.5">
      <c r="H12310" s="958">
        <v>29856</v>
      </c>
      <c r="I12310" s="950" t="s">
        <v>1560</v>
      </c>
    </row>
    <row r="12311" spans="8:9" ht="12.5">
      <c r="H12311" s="958">
        <v>29860</v>
      </c>
      <c r="I12311" s="950" t="s">
        <v>1560</v>
      </c>
    </row>
    <row r="12312" spans="8:9" ht="12.5">
      <c r="H12312" s="958">
        <v>29861</v>
      </c>
      <c r="I12312" s="950" t="s">
        <v>1560</v>
      </c>
    </row>
    <row r="12313" spans="8:9" ht="12.5">
      <c r="H12313" s="958">
        <v>29899</v>
      </c>
      <c r="I12313" s="950" t="s">
        <v>1560</v>
      </c>
    </row>
    <row r="12314" spans="8:9" ht="12.5">
      <c r="H12314" s="958">
        <v>29901</v>
      </c>
      <c r="I12314" s="950" t="s">
        <v>1560</v>
      </c>
    </row>
    <row r="12315" spans="8:9" ht="12.5">
      <c r="H12315" s="958">
        <v>29902</v>
      </c>
      <c r="I12315" s="950" t="s">
        <v>1560</v>
      </c>
    </row>
    <row r="12316" spans="8:9" ht="12.5">
      <c r="H12316" s="958">
        <v>29903</v>
      </c>
      <c r="I12316" s="950" t="s">
        <v>1560</v>
      </c>
    </row>
    <row r="12317" spans="8:9" ht="12.5">
      <c r="H12317" s="958">
        <v>29904</v>
      </c>
      <c r="I12317" s="950" t="s">
        <v>1560</v>
      </c>
    </row>
    <row r="12318" spans="8:9" ht="12.5">
      <c r="H12318" s="958">
        <v>29905</v>
      </c>
      <c r="I12318" s="950" t="s">
        <v>1560</v>
      </c>
    </row>
    <row r="12319" spans="8:9" ht="12.5">
      <c r="H12319" s="958">
        <v>29906</v>
      </c>
      <c r="I12319" s="950" t="s">
        <v>1560</v>
      </c>
    </row>
    <row r="12320" spans="8:9" ht="12.5">
      <c r="H12320" s="958">
        <v>29907</v>
      </c>
      <c r="I12320" s="950" t="s">
        <v>1560</v>
      </c>
    </row>
    <row r="12321" spans="8:9" ht="12.5">
      <c r="H12321" s="958">
        <v>29909</v>
      </c>
      <c r="I12321" s="950" t="s">
        <v>1560</v>
      </c>
    </row>
    <row r="12322" spans="8:9" ht="12.5">
      <c r="H12322" s="958">
        <v>29910</v>
      </c>
      <c r="I12322" s="950" t="s">
        <v>1560</v>
      </c>
    </row>
    <row r="12323" spans="8:9" ht="12.5">
      <c r="H12323" s="958">
        <v>29911</v>
      </c>
      <c r="I12323" s="950" t="s">
        <v>1560</v>
      </c>
    </row>
    <row r="12324" spans="8:9" ht="12.5">
      <c r="H12324" s="958">
        <v>29912</v>
      </c>
      <c r="I12324" s="950" t="s">
        <v>1560</v>
      </c>
    </row>
    <row r="12325" spans="8:9" ht="12.5">
      <c r="H12325" s="958">
        <v>29913</v>
      </c>
      <c r="I12325" s="950" t="s">
        <v>1560</v>
      </c>
    </row>
    <row r="12326" spans="8:9" ht="12.5">
      <c r="H12326" s="958">
        <v>29914</v>
      </c>
      <c r="I12326" s="950" t="s">
        <v>1560</v>
      </c>
    </row>
    <row r="12327" spans="8:9" ht="12.5">
      <c r="H12327" s="958">
        <v>29915</v>
      </c>
      <c r="I12327" s="950" t="s">
        <v>1560</v>
      </c>
    </row>
    <row r="12328" spans="8:9" ht="12.5">
      <c r="H12328" s="958">
        <v>29916</v>
      </c>
      <c r="I12328" s="950" t="s">
        <v>1560</v>
      </c>
    </row>
    <row r="12329" spans="8:9" ht="12.5">
      <c r="H12329" s="958">
        <v>29918</v>
      </c>
      <c r="I12329" s="950" t="s">
        <v>1560</v>
      </c>
    </row>
    <row r="12330" spans="8:9" ht="12.5">
      <c r="H12330" s="958">
        <v>29920</v>
      </c>
      <c r="I12330" s="950" t="s">
        <v>1560</v>
      </c>
    </row>
    <row r="12331" spans="8:9" ht="12.5">
      <c r="H12331" s="958">
        <v>29921</v>
      </c>
      <c r="I12331" s="950" t="s">
        <v>1560</v>
      </c>
    </row>
    <row r="12332" spans="8:9" ht="12.5">
      <c r="H12332" s="958">
        <v>29922</v>
      </c>
      <c r="I12332" s="950" t="s">
        <v>1560</v>
      </c>
    </row>
    <row r="12333" spans="8:9" ht="12.5">
      <c r="H12333" s="958">
        <v>29923</v>
      </c>
      <c r="I12333" s="950" t="s">
        <v>1560</v>
      </c>
    </row>
    <row r="12334" spans="8:9" ht="12.5">
      <c r="H12334" s="958">
        <v>29924</v>
      </c>
      <c r="I12334" s="950" t="s">
        <v>1560</v>
      </c>
    </row>
    <row r="12335" spans="8:9" ht="12.5">
      <c r="H12335" s="958">
        <v>29925</v>
      </c>
      <c r="I12335" s="950" t="s">
        <v>1560</v>
      </c>
    </row>
    <row r="12336" spans="8:9" ht="12.5">
      <c r="H12336" s="958">
        <v>29926</v>
      </c>
      <c r="I12336" s="950" t="s">
        <v>1560</v>
      </c>
    </row>
    <row r="12337" spans="8:9" ht="12.5">
      <c r="H12337" s="958">
        <v>29927</v>
      </c>
      <c r="I12337" s="950" t="s">
        <v>1560</v>
      </c>
    </row>
    <row r="12338" spans="8:9" ht="12.5">
      <c r="H12338" s="958">
        <v>29928</v>
      </c>
      <c r="I12338" s="950" t="s">
        <v>1560</v>
      </c>
    </row>
    <row r="12339" spans="8:9" ht="12.5">
      <c r="H12339" s="958">
        <v>29929</v>
      </c>
      <c r="I12339" s="950" t="s">
        <v>1560</v>
      </c>
    </row>
    <row r="12340" spans="8:9" ht="12.5">
      <c r="H12340" s="958">
        <v>29931</v>
      </c>
      <c r="I12340" s="950" t="s">
        <v>1560</v>
      </c>
    </row>
    <row r="12341" spans="8:9" ht="12.5">
      <c r="H12341" s="958">
        <v>29932</v>
      </c>
      <c r="I12341" s="950" t="s">
        <v>1560</v>
      </c>
    </row>
    <row r="12342" spans="8:9" ht="12.5">
      <c r="H12342" s="958">
        <v>29933</v>
      </c>
      <c r="I12342" s="950" t="s">
        <v>1560</v>
      </c>
    </row>
    <row r="12343" spans="8:9" ht="12.5">
      <c r="H12343" s="958">
        <v>29934</v>
      </c>
      <c r="I12343" s="950" t="s">
        <v>1560</v>
      </c>
    </row>
    <row r="12344" spans="8:9" ht="12.5">
      <c r="H12344" s="958">
        <v>29935</v>
      </c>
      <c r="I12344" s="950" t="s">
        <v>1560</v>
      </c>
    </row>
    <row r="12345" spans="8:9" ht="12.5">
      <c r="H12345" s="958">
        <v>29936</v>
      </c>
      <c r="I12345" s="950" t="s">
        <v>1560</v>
      </c>
    </row>
    <row r="12346" spans="8:9" ht="12.5">
      <c r="H12346" s="958">
        <v>29938</v>
      </c>
      <c r="I12346" s="950" t="s">
        <v>1560</v>
      </c>
    </row>
    <row r="12347" spans="8:9" ht="12.5">
      <c r="H12347" s="958">
        <v>29939</v>
      </c>
      <c r="I12347" s="950" t="s">
        <v>1560</v>
      </c>
    </row>
    <row r="12348" spans="8:9" ht="12.5">
      <c r="H12348" s="958">
        <v>29940</v>
      </c>
      <c r="I12348" s="950" t="s">
        <v>1560</v>
      </c>
    </row>
    <row r="12349" spans="8:9" ht="12.5">
      <c r="H12349" s="958">
        <v>29941</v>
      </c>
      <c r="I12349" s="950" t="s">
        <v>1560</v>
      </c>
    </row>
    <row r="12350" spans="8:9" ht="12.5">
      <c r="H12350" s="958">
        <v>29943</v>
      </c>
      <c r="I12350" s="950" t="s">
        <v>1560</v>
      </c>
    </row>
    <row r="12351" spans="8:9" ht="12.5">
      <c r="H12351" s="958">
        <v>29944</v>
      </c>
      <c r="I12351" s="950" t="s">
        <v>1560</v>
      </c>
    </row>
    <row r="12352" spans="8:9" ht="12.5">
      <c r="H12352" s="958">
        <v>29945</v>
      </c>
      <c r="I12352" s="950" t="s">
        <v>1560</v>
      </c>
    </row>
    <row r="12353" spans="8:9" ht="12.5">
      <c r="H12353" s="958">
        <v>30002</v>
      </c>
      <c r="I12353" s="950" t="s">
        <v>1567</v>
      </c>
    </row>
    <row r="12354" spans="8:9" ht="12.5">
      <c r="H12354" s="958">
        <v>30003</v>
      </c>
      <c r="I12354" s="950" t="s">
        <v>1567</v>
      </c>
    </row>
    <row r="12355" spans="8:9" ht="12.5">
      <c r="H12355" s="958">
        <v>30004</v>
      </c>
      <c r="I12355" s="950" t="s">
        <v>1567</v>
      </c>
    </row>
    <row r="12356" spans="8:9" ht="12.5">
      <c r="H12356" s="958">
        <v>30005</v>
      </c>
      <c r="I12356" s="950" t="s">
        <v>1567</v>
      </c>
    </row>
    <row r="12357" spans="8:9" ht="12.5">
      <c r="H12357" s="958">
        <v>30006</v>
      </c>
      <c r="I12357" s="950" t="s">
        <v>1567</v>
      </c>
    </row>
    <row r="12358" spans="8:9" ht="12.5">
      <c r="H12358" s="958">
        <v>30007</v>
      </c>
      <c r="I12358" s="950" t="s">
        <v>1567</v>
      </c>
    </row>
    <row r="12359" spans="8:9" ht="12.5">
      <c r="H12359" s="958">
        <v>30008</v>
      </c>
      <c r="I12359" s="950" t="s">
        <v>1567</v>
      </c>
    </row>
    <row r="12360" spans="8:9" ht="12.5">
      <c r="H12360" s="958">
        <v>30009</v>
      </c>
      <c r="I12360" s="950" t="s">
        <v>1567</v>
      </c>
    </row>
    <row r="12361" spans="8:9" ht="12.5">
      <c r="H12361" s="958">
        <v>30010</v>
      </c>
      <c r="I12361" s="950" t="s">
        <v>1567</v>
      </c>
    </row>
    <row r="12362" spans="8:9" ht="12.5">
      <c r="H12362" s="958">
        <v>30011</v>
      </c>
      <c r="I12362" s="950" t="s">
        <v>1567</v>
      </c>
    </row>
    <row r="12363" spans="8:9" ht="12.5">
      <c r="H12363" s="958">
        <v>30012</v>
      </c>
      <c r="I12363" s="950" t="s">
        <v>1567</v>
      </c>
    </row>
    <row r="12364" spans="8:9" ht="12.5">
      <c r="H12364" s="958">
        <v>30013</v>
      </c>
      <c r="I12364" s="950" t="s">
        <v>1567</v>
      </c>
    </row>
    <row r="12365" spans="8:9" ht="12.5">
      <c r="H12365" s="958">
        <v>30014</v>
      </c>
      <c r="I12365" s="950" t="s">
        <v>1567</v>
      </c>
    </row>
    <row r="12366" spans="8:9" ht="12.5">
      <c r="H12366" s="958">
        <v>30015</v>
      </c>
      <c r="I12366" s="950" t="s">
        <v>1567</v>
      </c>
    </row>
    <row r="12367" spans="8:9" ht="12.5">
      <c r="H12367" s="958">
        <v>30016</v>
      </c>
      <c r="I12367" s="950" t="s">
        <v>1567</v>
      </c>
    </row>
    <row r="12368" spans="8:9" ht="12.5">
      <c r="H12368" s="958">
        <v>30017</v>
      </c>
      <c r="I12368" s="950" t="s">
        <v>1567</v>
      </c>
    </row>
    <row r="12369" spans="8:9" ht="12.5">
      <c r="H12369" s="958">
        <v>30018</v>
      </c>
      <c r="I12369" s="950" t="s">
        <v>1567</v>
      </c>
    </row>
    <row r="12370" spans="8:9" ht="12.5">
      <c r="H12370" s="958">
        <v>30019</v>
      </c>
      <c r="I12370" s="950" t="s">
        <v>1567</v>
      </c>
    </row>
    <row r="12371" spans="8:9" ht="12.5">
      <c r="H12371" s="958">
        <v>30021</v>
      </c>
      <c r="I12371" s="950" t="s">
        <v>1567</v>
      </c>
    </row>
    <row r="12372" spans="8:9" ht="12.5">
      <c r="H12372" s="958">
        <v>30022</v>
      </c>
      <c r="I12372" s="950" t="s">
        <v>1567</v>
      </c>
    </row>
    <row r="12373" spans="8:9" ht="12.5">
      <c r="H12373" s="958">
        <v>30023</v>
      </c>
      <c r="I12373" s="950" t="s">
        <v>1567</v>
      </c>
    </row>
    <row r="12374" spans="8:9" ht="12.5">
      <c r="H12374" s="958">
        <v>30024</v>
      </c>
      <c r="I12374" s="950" t="s">
        <v>1567</v>
      </c>
    </row>
    <row r="12375" spans="8:9" ht="12.5">
      <c r="H12375" s="958">
        <v>30025</v>
      </c>
      <c r="I12375" s="950" t="s">
        <v>1567</v>
      </c>
    </row>
    <row r="12376" spans="8:9" ht="12.5">
      <c r="H12376" s="958">
        <v>30026</v>
      </c>
      <c r="I12376" s="950" t="s">
        <v>1567</v>
      </c>
    </row>
    <row r="12377" spans="8:9" ht="12.5">
      <c r="H12377" s="958">
        <v>30028</v>
      </c>
      <c r="I12377" s="950" t="s">
        <v>1567</v>
      </c>
    </row>
    <row r="12378" spans="8:9" ht="12.5">
      <c r="H12378" s="958">
        <v>30029</v>
      </c>
      <c r="I12378" s="950" t="s">
        <v>1567</v>
      </c>
    </row>
    <row r="12379" spans="8:9" ht="12.5">
      <c r="H12379" s="958">
        <v>30030</v>
      </c>
      <c r="I12379" s="950" t="s">
        <v>1567</v>
      </c>
    </row>
    <row r="12380" spans="8:9" ht="12.5">
      <c r="H12380" s="958">
        <v>30031</v>
      </c>
      <c r="I12380" s="950" t="s">
        <v>1567</v>
      </c>
    </row>
    <row r="12381" spans="8:9" ht="12.5">
      <c r="H12381" s="958">
        <v>30032</v>
      </c>
      <c r="I12381" s="950" t="s">
        <v>1567</v>
      </c>
    </row>
    <row r="12382" spans="8:9" ht="12.5">
      <c r="H12382" s="958">
        <v>30033</v>
      </c>
      <c r="I12382" s="950" t="s">
        <v>1567</v>
      </c>
    </row>
    <row r="12383" spans="8:9" ht="12.5">
      <c r="H12383" s="958">
        <v>30034</v>
      </c>
      <c r="I12383" s="950" t="s">
        <v>1567</v>
      </c>
    </row>
    <row r="12384" spans="8:9" ht="12.5">
      <c r="H12384" s="958">
        <v>30035</v>
      </c>
      <c r="I12384" s="950" t="s">
        <v>1567</v>
      </c>
    </row>
    <row r="12385" spans="8:9" ht="12.5">
      <c r="H12385" s="958">
        <v>30036</v>
      </c>
      <c r="I12385" s="950" t="s">
        <v>1567</v>
      </c>
    </row>
    <row r="12386" spans="8:9" ht="12.5">
      <c r="H12386" s="958">
        <v>30037</v>
      </c>
      <c r="I12386" s="950" t="s">
        <v>1567</v>
      </c>
    </row>
    <row r="12387" spans="8:9" ht="12.5">
      <c r="H12387" s="958">
        <v>30038</v>
      </c>
      <c r="I12387" s="950" t="s">
        <v>1567</v>
      </c>
    </row>
    <row r="12388" spans="8:9" ht="12.5">
      <c r="H12388" s="958">
        <v>30039</v>
      </c>
      <c r="I12388" s="950" t="s">
        <v>1567</v>
      </c>
    </row>
    <row r="12389" spans="8:9" ht="12.5">
      <c r="H12389" s="958">
        <v>30040</v>
      </c>
      <c r="I12389" s="950" t="s">
        <v>1567</v>
      </c>
    </row>
    <row r="12390" spans="8:9" ht="12.5">
      <c r="H12390" s="958">
        <v>30041</v>
      </c>
      <c r="I12390" s="950" t="s">
        <v>1567</v>
      </c>
    </row>
    <row r="12391" spans="8:9" ht="12.5">
      <c r="H12391" s="958">
        <v>30042</v>
      </c>
      <c r="I12391" s="950" t="s">
        <v>1567</v>
      </c>
    </row>
    <row r="12392" spans="8:9" ht="12.5">
      <c r="H12392" s="958">
        <v>30043</v>
      </c>
      <c r="I12392" s="950" t="s">
        <v>1567</v>
      </c>
    </row>
    <row r="12393" spans="8:9" ht="12.5">
      <c r="H12393" s="958">
        <v>30044</v>
      </c>
      <c r="I12393" s="950" t="s">
        <v>1567</v>
      </c>
    </row>
    <row r="12394" spans="8:9" ht="12.5">
      <c r="H12394" s="958">
        <v>30045</v>
      </c>
      <c r="I12394" s="950" t="s">
        <v>1567</v>
      </c>
    </row>
    <row r="12395" spans="8:9" ht="12.5">
      <c r="H12395" s="958">
        <v>30046</v>
      </c>
      <c r="I12395" s="950" t="s">
        <v>1567</v>
      </c>
    </row>
    <row r="12396" spans="8:9" ht="12.5">
      <c r="H12396" s="958">
        <v>30047</v>
      </c>
      <c r="I12396" s="950" t="s">
        <v>1567</v>
      </c>
    </row>
    <row r="12397" spans="8:9" ht="12.5">
      <c r="H12397" s="958">
        <v>30048</v>
      </c>
      <c r="I12397" s="950" t="s">
        <v>1567</v>
      </c>
    </row>
    <row r="12398" spans="8:9" ht="12.5">
      <c r="H12398" s="958">
        <v>30049</v>
      </c>
      <c r="I12398" s="950" t="s">
        <v>1567</v>
      </c>
    </row>
    <row r="12399" spans="8:9" ht="12.5">
      <c r="H12399" s="958">
        <v>30052</v>
      </c>
      <c r="I12399" s="950" t="s">
        <v>1567</v>
      </c>
    </row>
    <row r="12400" spans="8:9" ht="12.5">
      <c r="H12400" s="958">
        <v>30054</v>
      </c>
      <c r="I12400" s="950" t="s">
        <v>1567</v>
      </c>
    </row>
    <row r="12401" spans="8:9" ht="12.5">
      <c r="H12401" s="958">
        <v>30055</v>
      </c>
      <c r="I12401" s="950" t="s">
        <v>1567</v>
      </c>
    </row>
    <row r="12402" spans="8:9" ht="12.5">
      <c r="H12402" s="958">
        <v>30056</v>
      </c>
      <c r="I12402" s="950" t="s">
        <v>1567</v>
      </c>
    </row>
    <row r="12403" spans="8:9" ht="12.5">
      <c r="H12403" s="958">
        <v>30058</v>
      </c>
      <c r="I12403" s="950" t="s">
        <v>1567</v>
      </c>
    </row>
    <row r="12404" spans="8:9" ht="12.5">
      <c r="H12404" s="958">
        <v>30060</v>
      </c>
      <c r="I12404" s="950" t="s">
        <v>1567</v>
      </c>
    </row>
    <row r="12405" spans="8:9" ht="12.5">
      <c r="H12405" s="958">
        <v>30061</v>
      </c>
      <c r="I12405" s="950" t="s">
        <v>1567</v>
      </c>
    </row>
    <row r="12406" spans="8:9" ht="12.5">
      <c r="H12406" s="958">
        <v>30062</v>
      </c>
      <c r="I12406" s="950" t="s">
        <v>1567</v>
      </c>
    </row>
    <row r="12407" spans="8:9" ht="12.5">
      <c r="H12407" s="958">
        <v>30063</v>
      </c>
      <c r="I12407" s="950" t="s">
        <v>1567</v>
      </c>
    </row>
    <row r="12408" spans="8:9" ht="12.5">
      <c r="H12408" s="958">
        <v>30064</v>
      </c>
      <c r="I12408" s="950" t="s">
        <v>1567</v>
      </c>
    </row>
    <row r="12409" spans="8:9" ht="12.5">
      <c r="H12409" s="958">
        <v>30065</v>
      </c>
      <c r="I12409" s="950" t="s">
        <v>1567</v>
      </c>
    </row>
    <row r="12410" spans="8:9" ht="12.5">
      <c r="H12410" s="958">
        <v>30066</v>
      </c>
      <c r="I12410" s="950" t="s">
        <v>1567</v>
      </c>
    </row>
    <row r="12411" spans="8:9" ht="12.5">
      <c r="H12411" s="958">
        <v>30067</v>
      </c>
      <c r="I12411" s="950" t="s">
        <v>1567</v>
      </c>
    </row>
    <row r="12412" spans="8:9" ht="12.5">
      <c r="H12412" s="958">
        <v>30068</v>
      </c>
      <c r="I12412" s="950" t="s">
        <v>1567</v>
      </c>
    </row>
    <row r="12413" spans="8:9" ht="12.5">
      <c r="H12413" s="958">
        <v>30069</v>
      </c>
      <c r="I12413" s="950" t="s">
        <v>1567</v>
      </c>
    </row>
    <row r="12414" spans="8:9" ht="12.5">
      <c r="H12414" s="958">
        <v>30070</v>
      </c>
      <c r="I12414" s="950" t="s">
        <v>1567</v>
      </c>
    </row>
    <row r="12415" spans="8:9" ht="12.5">
      <c r="H12415" s="958">
        <v>30071</v>
      </c>
      <c r="I12415" s="950" t="s">
        <v>1567</v>
      </c>
    </row>
    <row r="12416" spans="8:9" ht="12.5">
      <c r="H12416" s="958">
        <v>30072</v>
      </c>
      <c r="I12416" s="950" t="s">
        <v>1567</v>
      </c>
    </row>
    <row r="12417" spans="8:9" ht="12.5">
      <c r="H12417" s="958">
        <v>30074</v>
      </c>
      <c r="I12417" s="950" t="s">
        <v>1567</v>
      </c>
    </row>
    <row r="12418" spans="8:9" ht="12.5">
      <c r="H12418" s="958">
        <v>30075</v>
      </c>
      <c r="I12418" s="950" t="s">
        <v>1567</v>
      </c>
    </row>
    <row r="12419" spans="8:9" ht="12.5">
      <c r="H12419" s="958">
        <v>30076</v>
      </c>
      <c r="I12419" s="950" t="s">
        <v>1567</v>
      </c>
    </row>
    <row r="12420" spans="8:9" ht="12.5">
      <c r="H12420" s="958">
        <v>30077</v>
      </c>
      <c r="I12420" s="950" t="s">
        <v>1567</v>
      </c>
    </row>
    <row r="12421" spans="8:9" ht="12.5">
      <c r="H12421" s="958">
        <v>30078</v>
      </c>
      <c r="I12421" s="950" t="s">
        <v>1567</v>
      </c>
    </row>
    <row r="12422" spans="8:9" ht="12.5">
      <c r="H12422" s="958">
        <v>30079</v>
      </c>
      <c r="I12422" s="950" t="s">
        <v>1567</v>
      </c>
    </row>
    <row r="12423" spans="8:9" ht="12.5">
      <c r="H12423" s="958">
        <v>30080</v>
      </c>
      <c r="I12423" s="950" t="s">
        <v>1567</v>
      </c>
    </row>
    <row r="12424" spans="8:9" ht="12.5">
      <c r="H12424" s="958">
        <v>30081</v>
      </c>
      <c r="I12424" s="950" t="s">
        <v>1567</v>
      </c>
    </row>
    <row r="12425" spans="8:9" ht="12.5">
      <c r="H12425" s="958">
        <v>30082</v>
      </c>
      <c r="I12425" s="950" t="s">
        <v>1567</v>
      </c>
    </row>
    <row r="12426" spans="8:9" ht="12.5">
      <c r="H12426" s="958">
        <v>30083</v>
      </c>
      <c r="I12426" s="950" t="s">
        <v>1567</v>
      </c>
    </row>
    <row r="12427" spans="8:9" ht="12.5">
      <c r="H12427" s="958">
        <v>30084</v>
      </c>
      <c r="I12427" s="950" t="s">
        <v>1567</v>
      </c>
    </row>
    <row r="12428" spans="8:9" ht="12.5">
      <c r="H12428" s="958">
        <v>30085</v>
      </c>
      <c r="I12428" s="950" t="s">
        <v>1567</v>
      </c>
    </row>
    <row r="12429" spans="8:9" ht="12.5">
      <c r="H12429" s="958">
        <v>30086</v>
      </c>
      <c r="I12429" s="950" t="s">
        <v>1567</v>
      </c>
    </row>
    <row r="12430" spans="8:9" ht="12.5">
      <c r="H12430" s="958">
        <v>30087</v>
      </c>
      <c r="I12430" s="950" t="s">
        <v>1567</v>
      </c>
    </row>
    <row r="12431" spans="8:9" ht="12.5">
      <c r="H12431" s="958">
        <v>30088</v>
      </c>
      <c r="I12431" s="950" t="s">
        <v>1567</v>
      </c>
    </row>
    <row r="12432" spans="8:9" ht="12.5">
      <c r="H12432" s="958">
        <v>30090</v>
      </c>
      <c r="I12432" s="950" t="s">
        <v>1567</v>
      </c>
    </row>
    <row r="12433" spans="8:9" ht="12.5">
      <c r="H12433" s="958">
        <v>30091</v>
      </c>
      <c r="I12433" s="950" t="s">
        <v>1567</v>
      </c>
    </row>
    <row r="12434" spans="8:9" ht="12.5">
      <c r="H12434" s="958">
        <v>30092</v>
      </c>
      <c r="I12434" s="950" t="s">
        <v>1567</v>
      </c>
    </row>
    <row r="12435" spans="8:9" ht="12.5">
      <c r="H12435" s="958">
        <v>30093</v>
      </c>
      <c r="I12435" s="950" t="s">
        <v>1567</v>
      </c>
    </row>
    <row r="12436" spans="8:9" ht="12.5">
      <c r="H12436" s="958">
        <v>30094</v>
      </c>
      <c r="I12436" s="950" t="s">
        <v>1567</v>
      </c>
    </row>
    <row r="12437" spans="8:9" ht="12.5">
      <c r="H12437" s="958">
        <v>30095</v>
      </c>
      <c r="I12437" s="950" t="s">
        <v>1567</v>
      </c>
    </row>
    <row r="12438" spans="8:9" ht="12.5">
      <c r="H12438" s="958">
        <v>30096</v>
      </c>
      <c r="I12438" s="950" t="s">
        <v>1567</v>
      </c>
    </row>
    <row r="12439" spans="8:9" ht="12.5">
      <c r="H12439" s="958">
        <v>30097</v>
      </c>
      <c r="I12439" s="950" t="s">
        <v>1567</v>
      </c>
    </row>
    <row r="12440" spans="8:9" ht="12.5">
      <c r="H12440" s="958">
        <v>30098</v>
      </c>
      <c r="I12440" s="950" t="s">
        <v>1567</v>
      </c>
    </row>
    <row r="12441" spans="8:9" ht="12.5">
      <c r="H12441" s="958">
        <v>30099</v>
      </c>
      <c r="I12441" s="950" t="s">
        <v>1567</v>
      </c>
    </row>
    <row r="12442" spans="8:9" ht="12.5">
      <c r="H12442" s="958">
        <v>30101</v>
      </c>
      <c r="I12442" s="950" t="s">
        <v>1567</v>
      </c>
    </row>
    <row r="12443" spans="8:9" ht="12.5">
      <c r="H12443" s="958">
        <v>30102</v>
      </c>
      <c r="I12443" s="950" t="s">
        <v>1567</v>
      </c>
    </row>
    <row r="12444" spans="8:9" ht="12.5">
      <c r="H12444" s="958">
        <v>30103</v>
      </c>
      <c r="I12444" s="950" t="s">
        <v>1567</v>
      </c>
    </row>
    <row r="12445" spans="8:9" ht="12.5">
      <c r="H12445" s="958">
        <v>30104</v>
      </c>
      <c r="I12445" s="950" t="s">
        <v>1567</v>
      </c>
    </row>
    <row r="12446" spans="8:9" ht="12.5">
      <c r="H12446" s="958">
        <v>30105</v>
      </c>
      <c r="I12446" s="950" t="s">
        <v>1567</v>
      </c>
    </row>
    <row r="12447" spans="8:9" ht="12.5">
      <c r="H12447" s="958">
        <v>30106</v>
      </c>
      <c r="I12447" s="950" t="s">
        <v>1567</v>
      </c>
    </row>
    <row r="12448" spans="8:9" ht="12.5">
      <c r="H12448" s="958">
        <v>30107</v>
      </c>
      <c r="I12448" s="950" t="s">
        <v>1567</v>
      </c>
    </row>
    <row r="12449" spans="8:9" ht="12.5">
      <c r="H12449" s="958">
        <v>30108</v>
      </c>
      <c r="I12449" s="950" t="s">
        <v>1567</v>
      </c>
    </row>
    <row r="12450" spans="8:9" ht="12.5">
      <c r="H12450" s="958">
        <v>30109</v>
      </c>
      <c r="I12450" s="950" t="s">
        <v>1567</v>
      </c>
    </row>
    <row r="12451" spans="8:9" ht="12.5">
      <c r="H12451" s="958">
        <v>30110</v>
      </c>
      <c r="I12451" s="950" t="s">
        <v>1567</v>
      </c>
    </row>
    <row r="12452" spans="8:9" ht="12.5">
      <c r="H12452" s="958">
        <v>30111</v>
      </c>
      <c r="I12452" s="950" t="s">
        <v>1567</v>
      </c>
    </row>
    <row r="12453" spans="8:9" ht="12.5">
      <c r="H12453" s="958">
        <v>30112</v>
      </c>
      <c r="I12453" s="950" t="s">
        <v>1567</v>
      </c>
    </row>
    <row r="12454" spans="8:9" ht="12.5">
      <c r="H12454" s="958">
        <v>30113</v>
      </c>
      <c r="I12454" s="950" t="s">
        <v>1567</v>
      </c>
    </row>
    <row r="12455" spans="8:9" ht="12.5">
      <c r="H12455" s="958">
        <v>30114</v>
      </c>
      <c r="I12455" s="950" t="s">
        <v>1567</v>
      </c>
    </row>
    <row r="12456" spans="8:9" ht="12.5">
      <c r="H12456" s="958">
        <v>30115</v>
      </c>
      <c r="I12456" s="950" t="s">
        <v>1567</v>
      </c>
    </row>
    <row r="12457" spans="8:9" ht="12.5">
      <c r="H12457" s="958">
        <v>30116</v>
      </c>
      <c r="I12457" s="950" t="s">
        <v>1567</v>
      </c>
    </row>
    <row r="12458" spans="8:9" ht="12.5">
      <c r="H12458" s="958">
        <v>30117</v>
      </c>
      <c r="I12458" s="950" t="s">
        <v>1567</v>
      </c>
    </row>
    <row r="12459" spans="8:9" ht="12.5">
      <c r="H12459" s="958">
        <v>30118</v>
      </c>
      <c r="I12459" s="950" t="s">
        <v>1567</v>
      </c>
    </row>
    <row r="12460" spans="8:9" ht="12.5">
      <c r="H12460" s="958">
        <v>30119</v>
      </c>
      <c r="I12460" s="950" t="s">
        <v>1567</v>
      </c>
    </row>
    <row r="12461" spans="8:9" ht="12.5">
      <c r="H12461" s="958">
        <v>30120</v>
      </c>
      <c r="I12461" s="950" t="s">
        <v>1567</v>
      </c>
    </row>
    <row r="12462" spans="8:9" ht="12.5">
      <c r="H12462" s="958">
        <v>30121</v>
      </c>
      <c r="I12462" s="950" t="s">
        <v>1567</v>
      </c>
    </row>
    <row r="12463" spans="8:9" ht="12.5">
      <c r="H12463" s="958">
        <v>30122</v>
      </c>
      <c r="I12463" s="950" t="s">
        <v>1567</v>
      </c>
    </row>
    <row r="12464" spans="8:9" ht="12.5">
      <c r="H12464" s="958">
        <v>30123</v>
      </c>
      <c r="I12464" s="950" t="s">
        <v>1567</v>
      </c>
    </row>
    <row r="12465" spans="8:9" ht="12.5">
      <c r="H12465" s="958">
        <v>30124</v>
      </c>
      <c r="I12465" s="950" t="s">
        <v>1567</v>
      </c>
    </row>
    <row r="12466" spans="8:9" ht="12.5">
      <c r="H12466" s="958">
        <v>30125</v>
      </c>
      <c r="I12466" s="950" t="s">
        <v>1567</v>
      </c>
    </row>
    <row r="12467" spans="8:9" ht="12.5">
      <c r="H12467" s="958">
        <v>30126</v>
      </c>
      <c r="I12467" s="950" t="s">
        <v>1567</v>
      </c>
    </row>
    <row r="12468" spans="8:9" ht="12.5">
      <c r="H12468" s="958">
        <v>30127</v>
      </c>
      <c r="I12468" s="950" t="s">
        <v>1567</v>
      </c>
    </row>
    <row r="12469" spans="8:9" ht="12.5">
      <c r="H12469" s="958">
        <v>30129</v>
      </c>
      <c r="I12469" s="950" t="s">
        <v>1567</v>
      </c>
    </row>
    <row r="12470" spans="8:9" ht="12.5">
      <c r="H12470" s="958">
        <v>30132</v>
      </c>
      <c r="I12470" s="950" t="s">
        <v>1567</v>
      </c>
    </row>
    <row r="12471" spans="8:9" ht="12.5">
      <c r="H12471" s="958">
        <v>30133</v>
      </c>
      <c r="I12471" s="950" t="s">
        <v>1567</v>
      </c>
    </row>
    <row r="12472" spans="8:9" ht="12.5">
      <c r="H12472" s="958">
        <v>30134</v>
      </c>
      <c r="I12472" s="950" t="s">
        <v>1567</v>
      </c>
    </row>
    <row r="12473" spans="8:9" ht="12.5">
      <c r="H12473" s="958">
        <v>30135</v>
      </c>
      <c r="I12473" s="950" t="s">
        <v>1567</v>
      </c>
    </row>
    <row r="12474" spans="8:9" ht="12.5">
      <c r="H12474" s="958">
        <v>30137</v>
      </c>
      <c r="I12474" s="950" t="s">
        <v>1567</v>
      </c>
    </row>
    <row r="12475" spans="8:9" ht="12.5">
      <c r="H12475" s="958">
        <v>30138</v>
      </c>
      <c r="I12475" s="950" t="s">
        <v>1567</v>
      </c>
    </row>
    <row r="12476" spans="8:9" ht="12.5">
      <c r="H12476" s="958">
        <v>30139</v>
      </c>
      <c r="I12476" s="950" t="s">
        <v>1567</v>
      </c>
    </row>
    <row r="12477" spans="8:9" ht="12.5">
      <c r="H12477" s="958">
        <v>30140</v>
      </c>
      <c r="I12477" s="950" t="s">
        <v>1567</v>
      </c>
    </row>
    <row r="12478" spans="8:9" ht="12.5">
      <c r="H12478" s="958">
        <v>30141</v>
      </c>
      <c r="I12478" s="950" t="s">
        <v>1567</v>
      </c>
    </row>
    <row r="12479" spans="8:9" ht="12.5">
      <c r="H12479" s="958">
        <v>30142</v>
      </c>
      <c r="I12479" s="950" t="s">
        <v>1567</v>
      </c>
    </row>
    <row r="12480" spans="8:9" ht="12.5">
      <c r="H12480" s="958">
        <v>30143</v>
      </c>
      <c r="I12480" s="950" t="s">
        <v>1567</v>
      </c>
    </row>
    <row r="12481" spans="8:9" ht="12.5">
      <c r="H12481" s="958">
        <v>30144</v>
      </c>
      <c r="I12481" s="950" t="s">
        <v>1567</v>
      </c>
    </row>
    <row r="12482" spans="8:9" ht="12.5">
      <c r="H12482" s="958">
        <v>30145</v>
      </c>
      <c r="I12482" s="950" t="s">
        <v>1567</v>
      </c>
    </row>
    <row r="12483" spans="8:9" ht="12.5">
      <c r="H12483" s="958">
        <v>30146</v>
      </c>
      <c r="I12483" s="950" t="s">
        <v>1567</v>
      </c>
    </row>
    <row r="12484" spans="8:9" ht="12.5">
      <c r="H12484" s="958">
        <v>30147</v>
      </c>
      <c r="I12484" s="950" t="s">
        <v>1567</v>
      </c>
    </row>
    <row r="12485" spans="8:9" ht="12.5">
      <c r="H12485" s="958">
        <v>30148</v>
      </c>
      <c r="I12485" s="950" t="s">
        <v>1567</v>
      </c>
    </row>
    <row r="12486" spans="8:9" ht="12.5">
      <c r="H12486" s="958">
        <v>30149</v>
      </c>
      <c r="I12486" s="950" t="s">
        <v>1567</v>
      </c>
    </row>
    <row r="12487" spans="8:9" ht="12.5">
      <c r="H12487" s="958">
        <v>30150</v>
      </c>
      <c r="I12487" s="950" t="s">
        <v>1567</v>
      </c>
    </row>
    <row r="12488" spans="8:9" ht="12.5">
      <c r="H12488" s="958">
        <v>30151</v>
      </c>
      <c r="I12488" s="950" t="s">
        <v>1567</v>
      </c>
    </row>
    <row r="12489" spans="8:9" ht="12.5">
      <c r="H12489" s="958">
        <v>30152</v>
      </c>
      <c r="I12489" s="950" t="s">
        <v>1567</v>
      </c>
    </row>
    <row r="12490" spans="8:9" ht="12.5">
      <c r="H12490" s="958">
        <v>30153</v>
      </c>
      <c r="I12490" s="950" t="s">
        <v>1567</v>
      </c>
    </row>
    <row r="12491" spans="8:9" ht="12.5">
      <c r="H12491" s="958">
        <v>30154</v>
      </c>
      <c r="I12491" s="950" t="s">
        <v>1567</v>
      </c>
    </row>
    <row r="12492" spans="8:9" ht="12.5">
      <c r="H12492" s="958">
        <v>30156</v>
      </c>
      <c r="I12492" s="950" t="s">
        <v>1567</v>
      </c>
    </row>
    <row r="12493" spans="8:9" ht="12.5">
      <c r="H12493" s="958">
        <v>30157</v>
      </c>
      <c r="I12493" s="950" t="s">
        <v>1567</v>
      </c>
    </row>
    <row r="12494" spans="8:9" ht="12.5">
      <c r="H12494" s="958">
        <v>30160</v>
      </c>
      <c r="I12494" s="950" t="s">
        <v>1567</v>
      </c>
    </row>
    <row r="12495" spans="8:9" ht="12.5">
      <c r="H12495" s="958">
        <v>30161</v>
      </c>
      <c r="I12495" s="950" t="s">
        <v>1567</v>
      </c>
    </row>
    <row r="12496" spans="8:9" ht="12.5">
      <c r="H12496" s="958">
        <v>30162</v>
      </c>
      <c r="I12496" s="950" t="s">
        <v>1567</v>
      </c>
    </row>
    <row r="12497" spans="8:9" ht="12.5">
      <c r="H12497" s="958">
        <v>30163</v>
      </c>
      <c r="I12497" s="950" t="s">
        <v>1567</v>
      </c>
    </row>
    <row r="12498" spans="8:9" ht="12.5">
      <c r="H12498" s="958">
        <v>30164</v>
      </c>
      <c r="I12498" s="950" t="s">
        <v>1567</v>
      </c>
    </row>
    <row r="12499" spans="8:9" ht="12.5">
      <c r="H12499" s="958">
        <v>30165</v>
      </c>
      <c r="I12499" s="950" t="s">
        <v>1567</v>
      </c>
    </row>
    <row r="12500" spans="8:9" ht="12.5">
      <c r="H12500" s="958">
        <v>30168</v>
      </c>
      <c r="I12500" s="950" t="s">
        <v>1567</v>
      </c>
    </row>
    <row r="12501" spans="8:9" ht="12.5">
      <c r="H12501" s="958">
        <v>30169</v>
      </c>
      <c r="I12501" s="950" t="s">
        <v>1567</v>
      </c>
    </row>
    <row r="12502" spans="8:9" ht="12.5">
      <c r="H12502" s="958">
        <v>30170</v>
      </c>
      <c r="I12502" s="950" t="s">
        <v>1567</v>
      </c>
    </row>
    <row r="12503" spans="8:9" ht="12.5">
      <c r="H12503" s="958">
        <v>30171</v>
      </c>
      <c r="I12503" s="950" t="s">
        <v>1567</v>
      </c>
    </row>
    <row r="12504" spans="8:9" ht="12.5">
      <c r="H12504" s="958">
        <v>30172</v>
      </c>
      <c r="I12504" s="950" t="s">
        <v>1567</v>
      </c>
    </row>
    <row r="12505" spans="8:9" ht="12.5">
      <c r="H12505" s="958">
        <v>30173</v>
      </c>
      <c r="I12505" s="950" t="s">
        <v>1567</v>
      </c>
    </row>
    <row r="12506" spans="8:9" ht="12.5">
      <c r="H12506" s="958">
        <v>30175</v>
      </c>
      <c r="I12506" s="950" t="s">
        <v>1567</v>
      </c>
    </row>
    <row r="12507" spans="8:9" ht="12.5">
      <c r="H12507" s="958">
        <v>30176</v>
      </c>
      <c r="I12507" s="950" t="s">
        <v>1567</v>
      </c>
    </row>
    <row r="12508" spans="8:9" ht="12.5">
      <c r="H12508" s="958">
        <v>30177</v>
      </c>
      <c r="I12508" s="950" t="s">
        <v>1567</v>
      </c>
    </row>
    <row r="12509" spans="8:9" ht="12.5">
      <c r="H12509" s="958">
        <v>30178</v>
      </c>
      <c r="I12509" s="950" t="s">
        <v>1567</v>
      </c>
    </row>
    <row r="12510" spans="8:9" ht="12.5">
      <c r="H12510" s="958">
        <v>30179</v>
      </c>
      <c r="I12510" s="950" t="s">
        <v>1567</v>
      </c>
    </row>
    <row r="12511" spans="8:9" ht="12.5">
      <c r="H12511" s="958">
        <v>30180</v>
      </c>
      <c r="I12511" s="950" t="s">
        <v>1567</v>
      </c>
    </row>
    <row r="12512" spans="8:9" ht="12.5">
      <c r="H12512" s="958">
        <v>30182</v>
      </c>
      <c r="I12512" s="950" t="s">
        <v>1567</v>
      </c>
    </row>
    <row r="12513" spans="8:9" ht="12.5">
      <c r="H12513" s="958">
        <v>30183</v>
      </c>
      <c r="I12513" s="950" t="s">
        <v>1567</v>
      </c>
    </row>
    <row r="12514" spans="8:9" ht="12.5">
      <c r="H12514" s="958">
        <v>30184</v>
      </c>
      <c r="I12514" s="950" t="s">
        <v>1567</v>
      </c>
    </row>
    <row r="12515" spans="8:9" ht="12.5">
      <c r="H12515" s="958">
        <v>30185</v>
      </c>
      <c r="I12515" s="950" t="s">
        <v>1567</v>
      </c>
    </row>
    <row r="12516" spans="8:9" ht="12.5">
      <c r="H12516" s="958">
        <v>30187</v>
      </c>
      <c r="I12516" s="950" t="s">
        <v>1567</v>
      </c>
    </row>
    <row r="12517" spans="8:9" ht="12.5">
      <c r="H12517" s="958">
        <v>30188</v>
      </c>
      <c r="I12517" s="950" t="s">
        <v>1567</v>
      </c>
    </row>
    <row r="12518" spans="8:9" ht="12.5">
      <c r="H12518" s="958">
        <v>30189</v>
      </c>
      <c r="I12518" s="950" t="s">
        <v>1567</v>
      </c>
    </row>
    <row r="12519" spans="8:9" ht="12.5">
      <c r="H12519" s="958">
        <v>30204</v>
      </c>
      <c r="I12519" s="950" t="s">
        <v>1567</v>
      </c>
    </row>
    <row r="12520" spans="8:9" ht="12.5">
      <c r="H12520" s="958">
        <v>30205</v>
      </c>
      <c r="I12520" s="950" t="s">
        <v>1567</v>
      </c>
    </row>
    <row r="12521" spans="8:9" ht="12.5">
      <c r="H12521" s="958">
        <v>30206</v>
      </c>
      <c r="I12521" s="950" t="s">
        <v>1567</v>
      </c>
    </row>
    <row r="12522" spans="8:9" ht="12.5">
      <c r="H12522" s="958">
        <v>30212</v>
      </c>
      <c r="I12522" s="950" t="s">
        <v>1567</v>
      </c>
    </row>
    <row r="12523" spans="8:9" ht="12.5">
      <c r="H12523" s="958">
        <v>30213</v>
      </c>
      <c r="I12523" s="950" t="s">
        <v>1567</v>
      </c>
    </row>
    <row r="12524" spans="8:9" ht="12.5">
      <c r="H12524" s="958">
        <v>30214</v>
      </c>
      <c r="I12524" s="950" t="s">
        <v>1567</v>
      </c>
    </row>
    <row r="12525" spans="8:9" ht="12.5">
      <c r="H12525" s="958">
        <v>30215</v>
      </c>
      <c r="I12525" s="950" t="s">
        <v>1567</v>
      </c>
    </row>
    <row r="12526" spans="8:9" ht="12.5">
      <c r="H12526" s="958">
        <v>30216</v>
      </c>
      <c r="I12526" s="950" t="s">
        <v>1567</v>
      </c>
    </row>
    <row r="12527" spans="8:9" ht="12.5">
      <c r="H12527" s="958">
        <v>30217</v>
      </c>
      <c r="I12527" s="950" t="s">
        <v>1567</v>
      </c>
    </row>
    <row r="12528" spans="8:9" ht="12.5">
      <c r="H12528" s="958">
        <v>30218</v>
      </c>
      <c r="I12528" s="950" t="s">
        <v>1567</v>
      </c>
    </row>
    <row r="12529" spans="8:9" ht="12.5">
      <c r="H12529" s="958">
        <v>30219</v>
      </c>
      <c r="I12529" s="950" t="s">
        <v>1567</v>
      </c>
    </row>
    <row r="12530" spans="8:9" ht="12.5">
      <c r="H12530" s="958">
        <v>30220</v>
      </c>
      <c r="I12530" s="950" t="s">
        <v>1567</v>
      </c>
    </row>
    <row r="12531" spans="8:9" ht="12.5">
      <c r="H12531" s="958">
        <v>30222</v>
      </c>
      <c r="I12531" s="950" t="s">
        <v>1567</v>
      </c>
    </row>
    <row r="12532" spans="8:9" ht="12.5">
      <c r="H12532" s="958">
        <v>30223</v>
      </c>
      <c r="I12532" s="950" t="s">
        <v>1567</v>
      </c>
    </row>
    <row r="12533" spans="8:9" ht="12.5">
      <c r="H12533" s="958">
        <v>30224</v>
      </c>
      <c r="I12533" s="950" t="s">
        <v>1567</v>
      </c>
    </row>
    <row r="12534" spans="8:9" ht="12.5">
      <c r="H12534" s="958">
        <v>30228</v>
      </c>
      <c r="I12534" s="950" t="s">
        <v>1567</v>
      </c>
    </row>
    <row r="12535" spans="8:9" ht="12.5">
      <c r="H12535" s="958">
        <v>30229</v>
      </c>
      <c r="I12535" s="950" t="s">
        <v>1567</v>
      </c>
    </row>
    <row r="12536" spans="8:9" ht="12.5">
      <c r="H12536" s="958">
        <v>30230</v>
      </c>
      <c r="I12536" s="950" t="s">
        <v>1567</v>
      </c>
    </row>
    <row r="12537" spans="8:9" ht="12.5">
      <c r="H12537" s="958">
        <v>30233</v>
      </c>
      <c r="I12537" s="950" t="s">
        <v>1567</v>
      </c>
    </row>
    <row r="12538" spans="8:9" ht="12.5">
      <c r="H12538" s="958">
        <v>30234</v>
      </c>
      <c r="I12538" s="950" t="s">
        <v>1567</v>
      </c>
    </row>
    <row r="12539" spans="8:9" ht="12.5">
      <c r="H12539" s="958">
        <v>30236</v>
      </c>
      <c r="I12539" s="950" t="s">
        <v>1567</v>
      </c>
    </row>
    <row r="12540" spans="8:9" ht="12.5">
      <c r="H12540" s="958">
        <v>30237</v>
      </c>
      <c r="I12540" s="950" t="s">
        <v>1567</v>
      </c>
    </row>
    <row r="12541" spans="8:9" ht="12.5">
      <c r="H12541" s="958">
        <v>30238</v>
      </c>
      <c r="I12541" s="950" t="s">
        <v>1567</v>
      </c>
    </row>
    <row r="12542" spans="8:9" ht="12.5">
      <c r="H12542" s="958">
        <v>30240</v>
      </c>
      <c r="I12542" s="950" t="s">
        <v>1567</v>
      </c>
    </row>
    <row r="12543" spans="8:9" ht="12.5">
      <c r="H12543" s="958">
        <v>30241</v>
      </c>
      <c r="I12543" s="950" t="s">
        <v>1567</v>
      </c>
    </row>
    <row r="12544" spans="8:9" ht="12.5">
      <c r="H12544" s="958">
        <v>30248</v>
      </c>
      <c r="I12544" s="950" t="s">
        <v>1567</v>
      </c>
    </row>
    <row r="12545" spans="8:9" ht="12.5">
      <c r="H12545" s="958">
        <v>30250</v>
      </c>
      <c r="I12545" s="950" t="s">
        <v>1567</v>
      </c>
    </row>
    <row r="12546" spans="8:9" ht="12.5">
      <c r="H12546" s="958">
        <v>30251</v>
      </c>
      <c r="I12546" s="950" t="s">
        <v>1567</v>
      </c>
    </row>
    <row r="12547" spans="8:9" ht="12.5">
      <c r="H12547" s="958">
        <v>30252</v>
      </c>
      <c r="I12547" s="950" t="s">
        <v>1567</v>
      </c>
    </row>
    <row r="12548" spans="8:9" ht="12.5">
      <c r="H12548" s="958">
        <v>30253</v>
      </c>
      <c r="I12548" s="950" t="s">
        <v>1567</v>
      </c>
    </row>
    <row r="12549" spans="8:9" ht="12.5">
      <c r="H12549" s="958">
        <v>30256</v>
      </c>
      <c r="I12549" s="950" t="s">
        <v>1567</v>
      </c>
    </row>
    <row r="12550" spans="8:9" ht="12.5">
      <c r="H12550" s="958">
        <v>30257</v>
      </c>
      <c r="I12550" s="950" t="s">
        <v>1567</v>
      </c>
    </row>
    <row r="12551" spans="8:9" ht="12.5">
      <c r="H12551" s="958">
        <v>30258</v>
      </c>
      <c r="I12551" s="950" t="s">
        <v>1567</v>
      </c>
    </row>
    <row r="12552" spans="8:9" ht="12.5">
      <c r="H12552" s="958">
        <v>30259</v>
      </c>
      <c r="I12552" s="950" t="s">
        <v>1567</v>
      </c>
    </row>
    <row r="12553" spans="8:9" ht="12.5">
      <c r="H12553" s="958">
        <v>30260</v>
      </c>
      <c r="I12553" s="950" t="s">
        <v>1567</v>
      </c>
    </row>
    <row r="12554" spans="8:9" ht="12.5">
      <c r="H12554" s="958">
        <v>30261</v>
      </c>
      <c r="I12554" s="950" t="s">
        <v>1567</v>
      </c>
    </row>
    <row r="12555" spans="8:9" ht="12.5">
      <c r="H12555" s="958">
        <v>30263</v>
      </c>
      <c r="I12555" s="950" t="s">
        <v>1567</v>
      </c>
    </row>
    <row r="12556" spans="8:9" ht="12.5">
      <c r="H12556" s="958">
        <v>30264</v>
      </c>
      <c r="I12556" s="950" t="s">
        <v>1567</v>
      </c>
    </row>
    <row r="12557" spans="8:9" ht="12.5">
      <c r="H12557" s="958">
        <v>30265</v>
      </c>
      <c r="I12557" s="950" t="s">
        <v>1567</v>
      </c>
    </row>
    <row r="12558" spans="8:9" ht="12.5">
      <c r="H12558" s="958">
        <v>30266</v>
      </c>
      <c r="I12558" s="950" t="s">
        <v>1567</v>
      </c>
    </row>
    <row r="12559" spans="8:9" ht="12.5">
      <c r="H12559" s="958">
        <v>30268</v>
      </c>
      <c r="I12559" s="950" t="s">
        <v>1567</v>
      </c>
    </row>
    <row r="12560" spans="8:9" ht="12.5">
      <c r="H12560" s="958">
        <v>30269</v>
      </c>
      <c r="I12560" s="950" t="s">
        <v>1567</v>
      </c>
    </row>
    <row r="12561" spans="8:9" ht="12.5">
      <c r="H12561" s="958">
        <v>30270</v>
      </c>
      <c r="I12561" s="950" t="s">
        <v>1567</v>
      </c>
    </row>
    <row r="12562" spans="8:9" ht="12.5">
      <c r="H12562" s="958">
        <v>30271</v>
      </c>
      <c r="I12562" s="950" t="s">
        <v>1567</v>
      </c>
    </row>
    <row r="12563" spans="8:9" ht="12.5">
      <c r="H12563" s="958">
        <v>30272</v>
      </c>
      <c r="I12563" s="950" t="s">
        <v>1567</v>
      </c>
    </row>
    <row r="12564" spans="8:9" ht="12.5">
      <c r="H12564" s="958">
        <v>30273</v>
      </c>
      <c r="I12564" s="950" t="s">
        <v>1567</v>
      </c>
    </row>
    <row r="12565" spans="8:9" ht="12.5">
      <c r="H12565" s="958">
        <v>30274</v>
      </c>
      <c r="I12565" s="950" t="s">
        <v>1567</v>
      </c>
    </row>
    <row r="12566" spans="8:9" ht="12.5">
      <c r="H12566" s="958">
        <v>30275</v>
      </c>
      <c r="I12566" s="950" t="s">
        <v>1567</v>
      </c>
    </row>
    <row r="12567" spans="8:9" ht="12.5">
      <c r="H12567" s="958">
        <v>30276</v>
      </c>
      <c r="I12567" s="950" t="s">
        <v>1567</v>
      </c>
    </row>
    <row r="12568" spans="8:9" ht="12.5">
      <c r="H12568" s="958">
        <v>30277</v>
      </c>
      <c r="I12568" s="950" t="s">
        <v>1567</v>
      </c>
    </row>
    <row r="12569" spans="8:9" ht="12.5">
      <c r="H12569" s="958">
        <v>30281</v>
      </c>
      <c r="I12569" s="950" t="s">
        <v>1567</v>
      </c>
    </row>
    <row r="12570" spans="8:9" ht="12.5">
      <c r="H12570" s="958">
        <v>30284</v>
      </c>
      <c r="I12570" s="950" t="s">
        <v>1567</v>
      </c>
    </row>
    <row r="12571" spans="8:9" ht="12.5">
      <c r="H12571" s="958">
        <v>30285</v>
      </c>
      <c r="I12571" s="950" t="s">
        <v>1567</v>
      </c>
    </row>
    <row r="12572" spans="8:9" ht="12.5">
      <c r="H12572" s="958">
        <v>30286</v>
      </c>
      <c r="I12572" s="950" t="s">
        <v>1567</v>
      </c>
    </row>
    <row r="12573" spans="8:9" ht="12.5">
      <c r="H12573" s="958">
        <v>30287</v>
      </c>
      <c r="I12573" s="950" t="s">
        <v>1567</v>
      </c>
    </row>
    <row r="12574" spans="8:9" ht="12.5">
      <c r="H12574" s="958">
        <v>30288</v>
      </c>
      <c r="I12574" s="950" t="s">
        <v>1567</v>
      </c>
    </row>
    <row r="12575" spans="8:9" ht="12.5">
      <c r="H12575" s="958">
        <v>30289</v>
      </c>
      <c r="I12575" s="950" t="s">
        <v>1567</v>
      </c>
    </row>
    <row r="12576" spans="8:9" ht="12.5">
      <c r="H12576" s="958">
        <v>30290</v>
      </c>
      <c r="I12576" s="950" t="s">
        <v>1567</v>
      </c>
    </row>
    <row r="12577" spans="8:9" ht="12.5">
      <c r="H12577" s="958">
        <v>30291</v>
      </c>
      <c r="I12577" s="950" t="s">
        <v>1567</v>
      </c>
    </row>
    <row r="12578" spans="8:9" ht="12.5">
      <c r="H12578" s="958">
        <v>30292</v>
      </c>
      <c r="I12578" s="950" t="s">
        <v>1567</v>
      </c>
    </row>
    <row r="12579" spans="8:9" ht="12.5">
      <c r="H12579" s="958">
        <v>30293</v>
      </c>
      <c r="I12579" s="950" t="s">
        <v>1567</v>
      </c>
    </row>
    <row r="12580" spans="8:9" ht="12.5">
      <c r="H12580" s="958">
        <v>30294</v>
      </c>
      <c r="I12580" s="950" t="s">
        <v>1567</v>
      </c>
    </row>
    <row r="12581" spans="8:9" ht="12.5">
      <c r="H12581" s="958">
        <v>30295</v>
      </c>
      <c r="I12581" s="950" t="s">
        <v>1567</v>
      </c>
    </row>
    <row r="12582" spans="8:9" ht="12.5">
      <c r="H12582" s="958">
        <v>30296</v>
      </c>
      <c r="I12582" s="950" t="s">
        <v>1567</v>
      </c>
    </row>
    <row r="12583" spans="8:9" ht="12.5">
      <c r="H12583" s="958">
        <v>30297</v>
      </c>
      <c r="I12583" s="950" t="s">
        <v>1567</v>
      </c>
    </row>
    <row r="12584" spans="8:9" ht="12.5">
      <c r="H12584" s="958">
        <v>30298</v>
      </c>
      <c r="I12584" s="950" t="s">
        <v>1567</v>
      </c>
    </row>
    <row r="12585" spans="8:9" ht="12.5">
      <c r="H12585" s="958">
        <v>30301</v>
      </c>
      <c r="I12585" s="950" t="s">
        <v>1567</v>
      </c>
    </row>
    <row r="12586" spans="8:9" ht="12.5">
      <c r="H12586" s="958">
        <v>30302</v>
      </c>
      <c r="I12586" s="950" t="s">
        <v>1567</v>
      </c>
    </row>
    <row r="12587" spans="8:9" ht="12.5">
      <c r="H12587" s="958">
        <v>30303</v>
      </c>
      <c r="I12587" s="950" t="s">
        <v>1567</v>
      </c>
    </row>
    <row r="12588" spans="8:9" ht="12.5">
      <c r="H12588" s="958">
        <v>30304</v>
      </c>
      <c r="I12588" s="950" t="s">
        <v>1567</v>
      </c>
    </row>
    <row r="12589" spans="8:9" ht="12.5">
      <c r="H12589" s="958">
        <v>30305</v>
      </c>
      <c r="I12589" s="950" t="s">
        <v>1567</v>
      </c>
    </row>
    <row r="12590" spans="8:9" ht="12.5">
      <c r="H12590" s="958">
        <v>30306</v>
      </c>
      <c r="I12590" s="950" t="s">
        <v>1567</v>
      </c>
    </row>
    <row r="12591" spans="8:9" ht="12.5">
      <c r="H12591" s="958">
        <v>30307</v>
      </c>
      <c r="I12591" s="950" t="s">
        <v>1567</v>
      </c>
    </row>
    <row r="12592" spans="8:9" ht="12.5">
      <c r="H12592" s="958">
        <v>30308</v>
      </c>
      <c r="I12592" s="950" t="s">
        <v>1567</v>
      </c>
    </row>
    <row r="12593" spans="8:9" ht="12.5">
      <c r="H12593" s="958">
        <v>30309</v>
      </c>
      <c r="I12593" s="950" t="s">
        <v>1567</v>
      </c>
    </row>
    <row r="12594" spans="8:9" ht="12.5">
      <c r="H12594" s="958">
        <v>30310</v>
      </c>
      <c r="I12594" s="950" t="s">
        <v>1567</v>
      </c>
    </row>
    <row r="12595" spans="8:9" ht="12.5">
      <c r="H12595" s="958">
        <v>30311</v>
      </c>
      <c r="I12595" s="950" t="s">
        <v>1567</v>
      </c>
    </row>
    <row r="12596" spans="8:9" ht="12.5">
      <c r="H12596" s="958">
        <v>30312</v>
      </c>
      <c r="I12596" s="950" t="s">
        <v>1567</v>
      </c>
    </row>
    <row r="12597" spans="8:9" ht="12.5">
      <c r="H12597" s="958">
        <v>30313</v>
      </c>
      <c r="I12597" s="950" t="s">
        <v>1567</v>
      </c>
    </row>
    <row r="12598" spans="8:9" ht="12.5">
      <c r="H12598" s="958">
        <v>30314</v>
      </c>
      <c r="I12598" s="950" t="s">
        <v>1567</v>
      </c>
    </row>
    <row r="12599" spans="8:9" ht="12.5">
      <c r="H12599" s="958">
        <v>30315</v>
      </c>
      <c r="I12599" s="950" t="s">
        <v>1567</v>
      </c>
    </row>
    <row r="12600" spans="8:9" ht="12.5">
      <c r="H12600" s="958">
        <v>30316</v>
      </c>
      <c r="I12600" s="950" t="s">
        <v>1567</v>
      </c>
    </row>
    <row r="12601" spans="8:9" ht="12.5">
      <c r="H12601" s="958">
        <v>30317</v>
      </c>
      <c r="I12601" s="950" t="s">
        <v>1567</v>
      </c>
    </row>
    <row r="12602" spans="8:9" ht="12.5">
      <c r="H12602" s="958">
        <v>30318</v>
      </c>
      <c r="I12602" s="950" t="s">
        <v>1567</v>
      </c>
    </row>
    <row r="12603" spans="8:9" ht="12.5">
      <c r="H12603" s="958">
        <v>30319</v>
      </c>
      <c r="I12603" s="950" t="s">
        <v>1567</v>
      </c>
    </row>
    <row r="12604" spans="8:9" ht="12.5">
      <c r="H12604" s="958">
        <v>30320</v>
      </c>
      <c r="I12604" s="950" t="s">
        <v>1567</v>
      </c>
    </row>
    <row r="12605" spans="8:9" ht="12.5">
      <c r="H12605" s="958">
        <v>30321</v>
      </c>
      <c r="I12605" s="950" t="s">
        <v>1567</v>
      </c>
    </row>
    <row r="12606" spans="8:9" ht="12.5">
      <c r="H12606" s="958">
        <v>30322</v>
      </c>
      <c r="I12606" s="950" t="s">
        <v>1567</v>
      </c>
    </row>
    <row r="12607" spans="8:9" ht="12.5">
      <c r="H12607" s="958">
        <v>30324</v>
      </c>
      <c r="I12607" s="950" t="s">
        <v>1567</v>
      </c>
    </row>
    <row r="12608" spans="8:9" ht="12.5">
      <c r="H12608" s="958">
        <v>30325</v>
      </c>
      <c r="I12608" s="950" t="s">
        <v>1567</v>
      </c>
    </row>
    <row r="12609" spans="8:9" ht="12.5">
      <c r="H12609" s="958">
        <v>30326</v>
      </c>
      <c r="I12609" s="950" t="s">
        <v>1567</v>
      </c>
    </row>
    <row r="12610" spans="8:9" ht="12.5">
      <c r="H12610" s="958">
        <v>30327</v>
      </c>
      <c r="I12610" s="950" t="s">
        <v>1567</v>
      </c>
    </row>
    <row r="12611" spans="8:9" ht="12.5">
      <c r="H12611" s="958">
        <v>30328</v>
      </c>
      <c r="I12611" s="950" t="s">
        <v>1567</v>
      </c>
    </row>
    <row r="12612" spans="8:9" ht="12.5">
      <c r="H12612" s="958">
        <v>30329</v>
      </c>
      <c r="I12612" s="950" t="s">
        <v>1567</v>
      </c>
    </row>
    <row r="12613" spans="8:9" ht="12.5">
      <c r="H12613" s="958">
        <v>30330</v>
      </c>
      <c r="I12613" s="950" t="s">
        <v>1567</v>
      </c>
    </row>
    <row r="12614" spans="8:9" ht="12.5">
      <c r="H12614" s="958">
        <v>30331</v>
      </c>
      <c r="I12614" s="950" t="s">
        <v>1567</v>
      </c>
    </row>
    <row r="12615" spans="8:9" ht="12.5">
      <c r="H12615" s="958">
        <v>30332</v>
      </c>
      <c r="I12615" s="950" t="s">
        <v>1567</v>
      </c>
    </row>
    <row r="12616" spans="8:9" ht="12.5">
      <c r="H12616" s="958">
        <v>30333</v>
      </c>
      <c r="I12616" s="950" t="s">
        <v>1567</v>
      </c>
    </row>
    <row r="12617" spans="8:9" ht="12.5">
      <c r="H12617" s="958">
        <v>30334</v>
      </c>
      <c r="I12617" s="950" t="s">
        <v>1567</v>
      </c>
    </row>
    <row r="12618" spans="8:9" ht="12.5">
      <c r="H12618" s="958">
        <v>30336</v>
      </c>
      <c r="I12618" s="950" t="s">
        <v>1567</v>
      </c>
    </row>
    <row r="12619" spans="8:9" ht="12.5">
      <c r="H12619" s="958">
        <v>30337</v>
      </c>
      <c r="I12619" s="950" t="s">
        <v>1567</v>
      </c>
    </row>
    <row r="12620" spans="8:9" ht="12.5">
      <c r="H12620" s="958">
        <v>30338</v>
      </c>
      <c r="I12620" s="950" t="s">
        <v>1567</v>
      </c>
    </row>
    <row r="12621" spans="8:9" ht="12.5">
      <c r="H12621" s="958">
        <v>30339</v>
      </c>
      <c r="I12621" s="950" t="s">
        <v>1567</v>
      </c>
    </row>
    <row r="12622" spans="8:9" ht="12.5">
      <c r="H12622" s="958">
        <v>30340</v>
      </c>
      <c r="I12622" s="950" t="s">
        <v>1567</v>
      </c>
    </row>
    <row r="12623" spans="8:9" ht="12.5">
      <c r="H12623" s="958">
        <v>30341</v>
      </c>
      <c r="I12623" s="950" t="s">
        <v>1567</v>
      </c>
    </row>
    <row r="12624" spans="8:9" ht="12.5">
      <c r="H12624" s="958">
        <v>30342</v>
      </c>
      <c r="I12624" s="950" t="s">
        <v>1567</v>
      </c>
    </row>
    <row r="12625" spans="8:9" ht="12.5">
      <c r="H12625" s="958">
        <v>30343</v>
      </c>
      <c r="I12625" s="950" t="s">
        <v>1567</v>
      </c>
    </row>
    <row r="12626" spans="8:9" ht="12.5">
      <c r="H12626" s="958">
        <v>30344</v>
      </c>
      <c r="I12626" s="950" t="s">
        <v>1567</v>
      </c>
    </row>
    <row r="12627" spans="8:9" ht="12.5">
      <c r="H12627" s="958">
        <v>30345</v>
      </c>
      <c r="I12627" s="950" t="s">
        <v>1567</v>
      </c>
    </row>
    <row r="12628" spans="8:9" ht="12.5">
      <c r="H12628" s="958">
        <v>30346</v>
      </c>
      <c r="I12628" s="950" t="s">
        <v>1567</v>
      </c>
    </row>
    <row r="12629" spans="8:9" ht="12.5">
      <c r="H12629" s="958">
        <v>30347</v>
      </c>
      <c r="I12629" s="950" t="s">
        <v>1567</v>
      </c>
    </row>
    <row r="12630" spans="8:9" ht="12.5">
      <c r="H12630" s="958">
        <v>30348</v>
      </c>
      <c r="I12630" s="950" t="s">
        <v>1567</v>
      </c>
    </row>
    <row r="12631" spans="8:9" ht="12.5">
      <c r="H12631" s="958">
        <v>30349</v>
      </c>
      <c r="I12631" s="950" t="s">
        <v>1567</v>
      </c>
    </row>
    <row r="12632" spans="8:9" ht="12.5">
      <c r="H12632" s="958">
        <v>30350</v>
      </c>
      <c r="I12632" s="950" t="s">
        <v>1567</v>
      </c>
    </row>
    <row r="12633" spans="8:9" ht="12.5">
      <c r="H12633" s="958">
        <v>30353</v>
      </c>
      <c r="I12633" s="950" t="s">
        <v>1567</v>
      </c>
    </row>
    <row r="12634" spans="8:9" ht="12.5">
      <c r="H12634" s="958">
        <v>30354</v>
      </c>
      <c r="I12634" s="950" t="s">
        <v>1567</v>
      </c>
    </row>
    <row r="12635" spans="8:9" ht="12.5">
      <c r="H12635" s="958">
        <v>30355</v>
      </c>
      <c r="I12635" s="950" t="s">
        <v>1567</v>
      </c>
    </row>
    <row r="12636" spans="8:9" ht="12.5">
      <c r="H12636" s="958">
        <v>30356</v>
      </c>
      <c r="I12636" s="950" t="s">
        <v>1567</v>
      </c>
    </row>
    <row r="12637" spans="8:9" ht="12.5">
      <c r="H12637" s="958">
        <v>30357</v>
      </c>
      <c r="I12637" s="950" t="s">
        <v>1567</v>
      </c>
    </row>
    <row r="12638" spans="8:9" ht="12.5">
      <c r="H12638" s="958">
        <v>30358</v>
      </c>
      <c r="I12638" s="950" t="s">
        <v>1567</v>
      </c>
    </row>
    <row r="12639" spans="8:9" ht="12.5">
      <c r="H12639" s="958">
        <v>30359</v>
      </c>
      <c r="I12639" s="950" t="s">
        <v>1567</v>
      </c>
    </row>
    <row r="12640" spans="8:9" ht="12.5">
      <c r="H12640" s="958">
        <v>30360</v>
      </c>
      <c r="I12640" s="950" t="s">
        <v>1567</v>
      </c>
    </row>
    <row r="12641" spans="8:9" ht="12.5">
      <c r="H12641" s="958">
        <v>30361</v>
      </c>
      <c r="I12641" s="950" t="s">
        <v>1567</v>
      </c>
    </row>
    <row r="12642" spans="8:9" ht="12.5">
      <c r="H12642" s="958">
        <v>30362</v>
      </c>
      <c r="I12642" s="950" t="s">
        <v>1567</v>
      </c>
    </row>
    <row r="12643" spans="8:9" ht="12.5">
      <c r="H12643" s="958">
        <v>30363</v>
      </c>
      <c r="I12643" s="950" t="s">
        <v>1567</v>
      </c>
    </row>
    <row r="12644" spans="8:9" ht="12.5">
      <c r="H12644" s="958">
        <v>30364</v>
      </c>
      <c r="I12644" s="950" t="s">
        <v>1567</v>
      </c>
    </row>
    <row r="12645" spans="8:9" ht="12.5">
      <c r="H12645" s="958">
        <v>30366</v>
      </c>
      <c r="I12645" s="950" t="s">
        <v>1567</v>
      </c>
    </row>
    <row r="12646" spans="8:9" ht="12.5">
      <c r="H12646" s="958">
        <v>30368</v>
      </c>
      <c r="I12646" s="950" t="s">
        <v>1567</v>
      </c>
    </row>
    <row r="12647" spans="8:9" ht="12.5">
      <c r="H12647" s="958">
        <v>30369</v>
      </c>
      <c r="I12647" s="950" t="s">
        <v>1567</v>
      </c>
    </row>
    <row r="12648" spans="8:9" ht="12.5">
      <c r="H12648" s="958">
        <v>30370</v>
      </c>
      <c r="I12648" s="950" t="s">
        <v>1567</v>
      </c>
    </row>
    <row r="12649" spans="8:9" ht="12.5">
      <c r="H12649" s="958">
        <v>30371</v>
      </c>
      <c r="I12649" s="950" t="s">
        <v>1567</v>
      </c>
    </row>
    <row r="12650" spans="8:9" ht="12.5">
      <c r="H12650" s="958">
        <v>30374</v>
      </c>
      <c r="I12650" s="950" t="s">
        <v>1567</v>
      </c>
    </row>
    <row r="12651" spans="8:9" ht="12.5">
      <c r="H12651" s="958">
        <v>30375</v>
      </c>
      <c r="I12651" s="950" t="s">
        <v>1567</v>
      </c>
    </row>
    <row r="12652" spans="8:9" ht="12.5">
      <c r="H12652" s="958">
        <v>30376</v>
      </c>
      <c r="I12652" s="950" t="s">
        <v>1567</v>
      </c>
    </row>
    <row r="12653" spans="8:9" ht="12.5">
      <c r="H12653" s="958">
        <v>30377</v>
      </c>
      <c r="I12653" s="950" t="s">
        <v>1567</v>
      </c>
    </row>
    <row r="12654" spans="8:9" ht="12.5">
      <c r="H12654" s="958">
        <v>30378</v>
      </c>
      <c r="I12654" s="950" t="s">
        <v>1567</v>
      </c>
    </row>
    <row r="12655" spans="8:9" ht="12.5">
      <c r="H12655" s="958">
        <v>30379</v>
      </c>
      <c r="I12655" s="950" t="s">
        <v>1567</v>
      </c>
    </row>
    <row r="12656" spans="8:9" ht="12.5">
      <c r="H12656" s="958">
        <v>30380</v>
      </c>
      <c r="I12656" s="950" t="s">
        <v>1567</v>
      </c>
    </row>
    <row r="12657" spans="8:9" ht="12.5">
      <c r="H12657" s="958">
        <v>30384</v>
      </c>
      <c r="I12657" s="950" t="s">
        <v>1567</v>
      </c>
    </row>
    <row r="12658" spans="8:9" ht="12.5">
      <c r="H12658" s="958">
        <v>30385</v>
      </c>
      <c r="I12658" s="950" t="s">
        <v>1567</v>
      </c>
    </row>
    <row r="12659" spans="8:9" ht="12.5">
      <c r="H12659" s="958">
        <v>30388</v>
      </c>
      <c r="I12659" s="950" t="s">
        <v>1567</v>
      </c>
    </row>
    <row r="12660" spans="8:9" ht="12.5">
      <c r="H12660" s="958">
        <v>30390</v>
      </c>
      <c r="I12660" s="950" t="s">
        <v>1567</v>
      </c>
    </row>
    <row r="12661" spans="8:9" ht="12.5">
      <c r="H12661" s="958">
        <v>30392</v>
      </c>
      <c r="I12661" s="950" t="s">
        <v>1567</v>
      </c>
    </row>
    <row r="12662" spans="8:9" ht="12.5">
      <c r="H12662" s="958">
        <v>30394</v>
      </c>
      <c r="I12662" s="950" t="s">
        <v>1567</v>
      </c>
    </row>
    <row r="12663" spans="8:9" ht="12.5">
      <c r="H12663" s="958">
        <v>30396</v>
      </c>
      <c r="I12663" s="950" t="s">
        <v>1567</v>
      </c>
    </row>
    <row r="12664" spans="8:9" ht="12.5">
      <c r="H12664" s="958">
        <v>30398</v>
      </c>
      <c r="I12664" s="950" t="s">
        <v>1567</v>
      </c>
    </row>
    <row r="12665" spans="8:9" ht="12.5">
      <c r="H12665" s="958">
        <v>30401</v>
      </c>
      <c r="I12665" s="950" t="s">
        <v>1567</v>
      </c>
    </row>
    <row r="12666" spans="8:9" ht="12.5">
      <c r="H12666" s="958">
        <v>30410</v>
      </c>
      <c r="I12666" s="950" t="s">
        <v>1567</v>
      </c>
    </row>
    <row r="12667" spans="8:9" ht="12.5">
      <c r="H12667" s="958">
        <v>30411</v>
      </c>
      <c r="I12667" s="950" t="s">
        <v>1567</v>
      </c>
    </row>
    <row r="12668" spans="8:9" ht="12.5">
      <c r="H12668" s="958">
        <v>30412</v>
      </c>
      <c r="I12668" s="950" t="s">
        <v>1567</v>
      </c>
    </row>
    <row r="12669" spans="8:9" ht="12.5">
      <c r="H12669" s="958">
        <v>30413</v>
      </c>
      <c r="I12669" s="950" t="s">
        <v>1567</v>
      </c>
    </row>
    <row r="12670" spans="8:9" ht="12.5">
      <c r="H12670" s="958">
        <v>30414</v>
      </c>
      <c r="I12670" s="950" t="s">
        <v>1567</v>
      </c>
    </row>
    <row r="12671" spans="8:9" ht="12.5">
      <c r="H12671" s="958">
        <v>30415</v>
      </c>
      <c r="I12671" s="950" t="s">
        <v>1567</v>
      </c>
    </row>
    <row r="12672" spans="8:9" ht="12.5">
      <c r="H12672" s="958">
        <v>30417</v>
      </c>
      <c r="I12672" s="950" t="s">
        <v>1567</v>
      </c>
    </row>
    <row r="12673" spans="8:9" ht="12.5">
      <c r="H12673" s="958">
        <v>30420</v>
      </c>
      <c r="I12673" s="950" t="s">
        <v>1567</v>
      </c>
    </row>
    <row r="12674" spans="8:9" ht="12.5">
      <c r="H12674" s="958">
        <v>30421</v>
      </c>
      <c r="I12674" s="950" t="s">
        <v>1567</v>
      </c>
    </row>
    <row r="12675" spans="8:9" ht="12.5">
      <c r="H12675" s="958">
        <v>30423</v>
      </c>
      <c r="I12675" s="950" t="s">
        <v>1567</v>
      </c>
    </row>
    <row r="12676" spans="8:9" ht="12.5">
      <c r="H12676" s="958">
        <v>30424</v>
      </c>
      <c r="I12676" s="950" t="s">
        <v>1567</v>
      </c>
    </row>
    <row r="12677" spans="8:9" ht="12.5">
      <c r="H12677" s="958">
        <v>30425</v>
      </c>
      <c r="I12677" s="950" t="s">
        <v>1567</v>
      </c>
    </row>
    <row r="12678" spans="8:9" ht="12.5">
      <c r="H12678" s="958">
        <v>30426</v>
      </c>
      <c r="I12678" s="950" t="s">
        <v>1567</v>
      </c>
    </row>
    <row r="12679" spans="8:9" ht="12.5">
      <c r="H12679" s="958">
        <v>30427</v>
      </c>
      <c r="I12679" s="950" t="s">
        <v>1567</v>
      </c>
    </row>
    <row r="12680" spans="8:9" ht="12.5">
      <c r="H12680" s="958">
        <v>30428</v>
      </c>
      <c r="I12680" s="950" t="s">
        <v>1567</v>
      </c>
    </row>
    <row r="12681" spans="8:9" ht="12.5">
      <c r="H12681" s="958">
        <v>30429</v>
      </c>
      <c r="I12681" s="950" t="s">
        <v>1567</v>
      </c>
    </row>
    <row r="12682" spans="8:9" ht="12.5">
      <c r="H12682" s="958">
        <v>30434</v>
      </c>
      <c r="I12682" s="950" t="s">
        <v>1567</v>
      </c>
    </row>
    <row r="12683" spans="8:9" ht="12.5">
      <c r="H12683" s="958">
        <v>30436</v>
      </c>
      <c r="I12683" s="950" t="s">
        <v>1567</v>
      </c>
    </row>
    <row r="12684" spans="8:9" ht="12.5">
      <c r="H12684" s="958">
        <v>30438</v>
      </c>
      <c r="I12684" s="950" t="s">
        <v>1567</v>
      </c>
    </row>
    <row r="12685" spans="8:9" ht="12.5">
      <c r="H12685" s="958">
        <v>30439</v>
      </c>
      <c r="I12685" s="950" t="s">
        <v>1567</v>
      </c>
    </row>
    <row r="12686" spans="8:9" ht="12.5">
      <c r="H12686" s="958">
        <v>30441</v>
      </c>
      <c r="I12686" s="950" t="s">
        <v>1567</v>
      </c>
    </row>
    <row r="12687" spans="8:9" ht="12.5">
      <c r="H12687" s="958">
        <v>30442</v>
      </c>
      <c r="I12687" s="950" t="s">
        <v>1567</v>
      </c>
    </row>
    <row r="12688" spans="8:9" ht="12.5">
      <c r="H12688" s="958">
        <v>30445</v>
      </c>
      <c r="I12688" s="950" t="s">
        <v>1567</v>
      </c>
    </row>
    <row r="12689" spans="8:9" ht="12.5">
      <c r="H12689" s="958">
        <v>30446</v>
      </c>
      <c r="I12689" s="950" t="s">
        <v>1567</v>
      </c>
    </row>
    <row r="12690" spans="8:9" ht="12.5">
      <c r="H12690" s="958">
        <v>30447</v>
      </c>
      <c r="I12690" s="950" t="s">
        <v>1567</v>
      </c>
    </row>
    <row r="12691" spans="8:9" ht="12.5">
      <c r="H12691" s="958">
        <v>30448</v>
      </c>
      <c r="I12691" s="950" t="s">
        <v>1567</v>
      </c>
    </row>
    <row r="12692" spans="8:9" ht="12.5">
      <c r="H12692" s="958">
        <v>30449</v>
      </c>
      <c r="I12692" s="950" t="s">
        <v>1567</v>
      </c>
    </row>
    <row r="12693" spans="8:9" ht="12.5">
      <c r="H12693" s="958">
        <v>30450</v>
      </c>
      <c r="I12693" s="950" t="s">
        <v>1567</v>
      </c>
    </row>
    <row r="12694" spans="8:9" ht="12.5">
      <c r="H12694" s="958">
        <v>30451</v>
      </c>
      <c r="I12694" s="950" t="s">
        <v>1567</v>
      </c>
    </row>
    <row r="12695" spans="8:9" ht="12.5">
      <c r="H12695" s="958">
        <v>30452</v>
      </c>
      <c r="I12695" s="950" t="s">
        <v>1567</v>
      </c>
    </row>
    <row r="12696" spans="8:9" ht="12.5">
      <c r="H12696" s="958">
        <v>30453</v>
      </c>
      <c r="I12696" s="950" t="s">
        <v>1567</v>
      </c>
    </row>
    <row r="12697" spans="8:9" ht="12.5">
      <c r="H12697" s="958">
        <v>30454</v>
      </c>
      <c r="I12697" s="950" t="s">
        <v>1567</v>
      </c>
    </row>
    <row r="12698" spans="8:9" ht="12.5">
      <c r="H12698" s="958">
        <v>30455</v>
      </c>
      <c r="I12698" s="950" t="s">
        <v>1567</v>
      </c>
    </row>
    <row r="12699" spans="8:9" ht="12.5">
      <c r="H12699" s="958">
        <v>30456</v>
      </c>
      <c r="I12699" s="950" t="s">
        <v>1567</v>
      </c>
    </row>
    <row r="12700" spans="8:9" ht="12.5">
      <c r="H12700" s="958">
        <v>30457</v>
      </c>
      <c r="I12700" s="950" t="s">
        <v>1567</v>
      </c>
    </row>
    <row r="12701" spans="8:9" ht="12.5">
      <c r="H12701" s="958">
        <v>30458</v>
      </c>
      <c r="I12701" s="950" t="s">
        <v>1567</v>
      </c>
    </row>
    <row r="12702" spans="8:9" ht="12.5">
      <c r="H12702" s="958">
        <v>30459</v>
      </c>
      <c r="I12702" s="950" t="s">
        <v>1567</v>
      </c>
    </row>
    <row r="12703" spans="8:9" ht="12.5">
      <c r="H12703" s="958">
        <v>30460</v>
      </c>
      <c r="I12703" s="950" t="s">
        <v>1567</v>
      </c>
    </row>
    <row r="12704" spans="8:9" ht="12.5">
      <c r="H12704" s="958">
        <v>30461</v>
      </c>
      <c r="I12704" s="950" t="s">
        <v>1567</v>
      </c>
    </row>
    <row r="12705" spans="8:9" ht="12.5">
      <c r="H12705" s="958">
        <v>30464</v>
      </c>
      <c r="I12705" s="950" t="s">
        <v>1567</v>
      </c>
    </row>
    <row r="12706" spans="8:9" ht="12.5">
      <c r="H12706" s="958">
        <v>30467</v>
      </c>
      <c r="I12706" s="950" t="s">
        <v>1567</v>
      </c>
    </row>
    <row r="12707" spans="8:9" ht="12.5">
      <c r="H12707" s="958">
        <v>30470</v>
      </c>
      <c r="I12707" s="950" t="s">
        <v>1567</v>
      </c>
    </row>
    <row r="12708" spans="8:9" ht="12.5">
      <c r="H12708" s="958">
        <v>30471</v>
      </c>
      <c r="I12708" s="950" t="s">
        <v>1567</v>
      </c>
    </row>
    <row r="12709" spans="8:9" ht="12.5">
      <c r="H12709" s="958">
        <v>30473</v>
      </c>
      <c r="I12709" s="950" t="s">
        <v>1567</v>
      </c>
    </row>
    <row r="12710" spans="8:9" ht="12.5">
      <c r="H12710" s="958">
        <v>30474</v>
      </c>
      <c r="I12710" s="950" t="s">
        <v>1567</v>
      </c>
    </row>
    <row r="12711" spans="8:9" ht="12.5">
      <c r="H12711" s="958">
        <v>30475</v>
      </c>
      <c r="I12711" s="950" t="s">
        <v>1567</v>
      </c>
    </row>
    <row r="12712" spans="8:9" ht="12.5">
      <c r="H12712" s="958">
        <v>30477</v>
      </c>
      <c r="I12712" s="950" t="s">
        <v>1567</v>
      </c>
    </row>
    <row r="12713" spans="8:9" ht="12.5">
      <c r="H12713" s="958">
        <v>30499</v>
      </c>
      <c r="I12713" s="950" t="s">
        <v>1567</v>
      </c>
    </row>
    <row r="12714" spans="8:9" ht="12.5">
      <c r="H12714" s="958">
        <v>30501</v>
      </c>
      <c r="I12714" s="950" t="s">
        <v>1567</v>
      </c>
    </row>
    <row r="12715" spans="8:9" ht="12.5">
      <c r="H12715" s="958">
        <v>30502</v>
      </c>
      <c r="I12715" s="950" t="s">
        <v>1567</v>
      </c>
    </row>
    <row r="12716" spans="8:9" ht="12.5">
      <c r="H12716" s="958">
        <v>30503</v>
      </c>
      <c r="I12716" s="950" t="s">
        <v>1567</v>
      </c>
    </row>
    <row r="12717" spans="8:9" ht="12.5">
      <c r="H12717" s="958">
        <v>30504</v>
      </c>
      <c r="I12717" s="950" t="s">
        <v>1567</v>
      </c>
    </row>
    <row r="12718" spans="8:9" ht="12.5">
      <c r="H12718" s="958">
        <v>30506</v>
      </c>
      <c r="I12718" s="950" t="s">
        <v>1567</v>
      </c>
    </row>
    <row r="12719" spans="8:9" ht="12.5">
      <c r="H12719" s="958">
        <v>30507</v>
      </c>
      <c r="I12719" s="950" t="s">
        <v>1567</v>
      </c>
    </row>
    <row r="12720" spans="8:9" ht="12.5">
      <c r="H12720" s="958">
        <v>30510</v>
      </c>
      <c r="I12720" s="950" t="s">
        <v>1567</v>
      </c>
    </row>
    <row r="12721" spans="8:9" ht="12.5">
      <c r="H12721" s="958">
        <v>30511</v>
      </c>
      <c r="I12721" s="950" t="s">
        <v>1567</v>
      </c>
    </row>
    <row r="12722" spans="8:9" ht="12.5">
      <c r="H12722" s="958">
        <v>30512</v>
      </c>
      <c r="I12722" s="950" t="s">
        <v>1567</v>
      </c>
    </row>
    <row r="12723" spans="8:9" ht="12.5">
      <c r="H12723" s="958">
        <v>30513</v>
      </c>
      <c r="I12723" s="950" t="s">
        <v>1567</v>
      </c>
    </row>
    <row r="12724" spans="8:9" ht="12.5">
      <c r="H12724" s="958">
        <v>30514</v>
      </c>
      <c r="I12724" s="950" t="s">
        <v>1571</v>
      </c>
    </row>
    <row r="12725" spans="8:9" ht="12.5">
      <c r="H12725" s="958">
        <v>30515</v>
      </c>
      <c r="I12725" s="950" t="s">
        <v>1567</v>
      </c>
    </row>
    <row r="12726" spans="8:9" ht="12.5">
      <c r="H12726" s="958">
        <v>30516</v>
      </c>
      <c r="I12726" s="950" t="s">
        <v>1567</v>
      </c>
    </row>
    <row r="12727" spans="8:9" ht="12.5">
      <c r="H12727" s="958">
        <v>30517</v>
      </c>
      <c r="I12727" s="950" t="s">
        <v>1567</v>
      </c>
    </row>
    <row r="12728" spans="8:9" ht="12.5">
      <c r="H12728" s="958">
        <v>30518</v>
      </c>
      <c r="I12728" s="950" t="s">
        <v>1567</v>
      </c>
    </row>
    <row r="12729" spans="8:9" ht="12.5">
      <c r="H12729" s="958">
        <v>30519</v>
      </c>
      <c r="I12729" s="950" t="s">
        <v>1567</v>
      </c>
    </row>
    <row r="12730" spans="8:9" ht="12.5">
      <c r="H12730" s="958">
        <v>30520</v>
      </c>
      <c r="I12730" s="950" t="s">
        <v>1567</v>
      </c>
    </row>
    <row r="12731" spans="8:9" ht="12.5">
      <c r="H12731" s="958">
        <v>30521</v>
      </c>
      <c r="I12731" s="950" t="s">
        <v>1567</v>
      </c>
    </row>
    <row r="12732" spans="8:9" ht="12.5">
      <c r="H12732" s="958">
        <v>30522</v>
      </c>
      <c r="I12732" s="950" t="s">
        <v>1567</v>
      </c>
    </row>
    <row r="12733" spans="8:9" ht="12.5">
      <c r="H12733" s="958">
        <v>30523</v>
      </c>
      <c r="I12733" s="950" t="s">
        <v>1571</v>
      </c>
    </row>
    <row r="12734" spans="8:9" ht="12.5">
      <c r="H12734" s="958">
        <v>30525</v>
      </c>
      <c r="I12734" s="950" t="s">
        <v>1571</v>
      </c>
    </row>
    <row r="12735" spans="8:9" ht="12.5">
      <c r="H12735" s="958">
        <v>30527</v>
      </c>
      <c r="I12735" s="950" t="s">
        <v>1567</v>
      </c>
    </row>
    <row r="12736" spans="8:9" ht="12.5">
      <c r="H12736" s="958">
        <v>30528</v>
      </c>
      <c r="I12736" s="950" t="s">
        <v>1567</v>
      </c>
    </row>
    <row r="12737" spans="8:9" ht="12.5">
      <c r="H12737" s="958">
        <v>30529</v>
      </c>
      <c r="I12737" s="950" t="s">
        <v>1567</v>
      </c>
    </row>
    <row r="12738" spans="8:9" ht="12.5">
      <c r="H12738" s="958">
        <v>30530</v>
      </c>
      <c r="I12738" s="950" t="s">
        <v>1567</v>
      </c>
    </row>
    <row r="12739" spans="8:9" ht="12.5">
      <c r="H12739" s="958">
        <v>30531</v>
      </c>
      <c r="I12739" s="950" t="s">
        <v>1567</v>
      </c>
    </row>
    <row r="12740" spans="8:9" ht="12.5">
      <c r="H12740" s="958">
        <v>30533</v>
      </c>
      <c r="I12740" s="950" t="s">
        <v>1567</v>
      </c>
    </row>
    <row r="12741" spans="8:9" ht="12.5">
      <c r="H12741" s="958">
        <v>30534</v>
      </c>
      <c r="I12741" s="950" t="s">
        <v>1567</v>
      </c>
    </row>
    <row r="12742" spans="8:9" ht="12.5">
      <c r="H12742" s="958">
        <v>30535</v>
      </c>
      <c r="I12742" s="950" t="s">
        <v>1567</v>
      </c>
    </row>
    <row r="12743" spans="8:9" ht="12.5">
      <c r="H12743" s="958">
        <v>30536</v>
      </c>
      <c r="I12743" s="950" t="s">
        <v>1567</v>
      </c>
    </row>
    <row r="12744" spans="8:9" ht="12.5">
      <c r="H12744" s="958">
        <v>30537</v>
      </c>
      <c r="I12744" s="950" t="s">
        <v>1571</v>
      </c>
    </row>
    <row r="12745" spans="8:9" ht="12.5">
      <c r="H12745" s="958">
        <v>30538</v>
      </c>
      <c r="I12745" s="950" t="s">
        <v>1567</v>
      </c>
    </row>
    <row r="12746" spans="8:9" ht="12.5">
      <c r="H12746" s="958">
        <v>30539</v>
      </c>
      <c r="I12746" s="950" t="s">
        <v>1567</v>
      </c>
    </row>
    <row r="12747" spans="8:9" ht="12.5">
      <c r="H12747" s="958">
        <v>30540</v>
      </c>
      <c r="I12747" s="950" t="s">
        <v>1567</v>
      </c>
    </row>
    <row r="12748" spans="8:9" ht="12.5">
      <c r="H12748" s="958">
        <v>30541</v>
      </c>
      <c r="I12748" s="950" t="s">
        <v>1567</v>
      </c>
    </row>
    <row r="12749" spans="8:9" ht="12.5">
      <c r="H12749" s="958">
        <v>30542</v>
      </c>
      <c r="I12749" s="950" t="s">
        <v>1567</v>
      </c>
    </row>
    <row r="12750" spans="8:9" ht="12.5">
      <c r="H12750" s="958">
        <v>30543</v>
      </c>
      <c r="I12750" s="950" t="s">
        <v>1567</v>
      </c>
    </row>
    <row r="12751" spans="8:9" ht="12.5">
      <c r="H12751" s="958">
        <v>30544</v>
      </c>
      <c r="I12751" s="950" t="s">
        <v>1567</v>
      </c>
    </row>
    <row r="12752" spans="8:9" ht="12.5">
      <c r="H12752" s="958">
        <v>30545</v>
      </c>
      <c r="I12752" s="950" t="s">
        <v>1567</v>
      </c>
    </row>
    <row r="12753" spans="8:9" ht="12.5">
      <c r="H12753" s="958">
        <v>30546</v>
      </c>
      <c r="I12753" s="950" t="s">
        <v>1571</v>
      </c>
    </row>
    <row r="12754" spans="8:9" ht="12.5">
      <c r="H12754" s="958">
        <v>30547</v>
      </c>
      <c r="I12754" s="950" t="s">
        <v>1567</v>
      </c>
    </row>
    <row r="12755" spans="8:9" ht="12.5">
      <c r="H12755" s="958">
        <v>30548</v>
      </c>
      <c r="I12755" s="950" t="s">
        <v>1567</v>
      </c>
    </row>
    <row r="12756" spans="8:9" ht="12.5">
      <c r="H12756" s="958">
        <v>30549</v>
      </c>
      <c r="I12756" s="950" t="s">
        <v>1567</v>
      </c>
    </row>
    <row r="12757" spans="8:9" ht="12.5">
      <c r="H12757" s="958">
        <v>30552</v>
      </c>
      <c r="I12757" s="950" t="s">
        <v>1567</v>
      </c>
    </row>
    <row r="12758" spans="8:9" ht="12.5">
      <c r="H12758" s="958">
        <v>30553</v>
      </c>
      <c r="I12758" s="950" t="s">
        <v>1567</v>
      </c>
    </row>
    <row r="12759" spans="8:9" ht="12.5">
      <c r="H12759" s="958">
        <v>30554</v>
      </c>
      <c r="I12759" s="950" t="s">
        <v>1567</v>
      </c>
    </row>
    <row r="12760" spans="8:9" ht="12.5">
      <c r="H12760" s="958">
        <v>30555</v>
      </c>
      <c r="I12760" s="950" t="s">
        <v>1567</v>
      </c>
    </row>
    <row r="12761" spans="8:9" ht="12.5">
      <c r="H12761" s="958">
        <v>30557</v>
      </c>
      <c r="I12761" s="950" t="s">
        <v>1567</v>
      </c>
    </row>
    <row r="12762" spans="8:9" ht="12.5">
      <c r="H12762" s="958">
        <v>30558</v>
      </c>
      <c r="I12762" s="950" t="s">
        <v>1567</v>
      </c>
    </row>
    <row r="12763" spans="8:9" ht="12.5">
      <c r="H12763" s="958">
        <v>30559</v>
      </c>
      <c r="I12763" s="950" t="s">
        <v>1571</v>
      </c>
    </row>
    <row r="12764" spans="8:9" ht="12.5">
      <c r="H12764" s="958">
        <v>30560</v>
      </c>
      <c r="I12764" s="950" t="s">
        <v>1571</v>
      </c>
    </row>
    <row r="12765" spans="8:9" ht="12.5">
      <c r="H12765" s="958">
        <v>30562</v>
      </c>
      <c r="I12765" s="950" t="s">
        <v>1567</v>
      </c>
    </row>
    <row r="12766" spans="8:9" ht="12.5">
      <c r="H12766" s="958">
        <v>30563</v>
      </c>
      <c r="I12766" s="950" t="s">
        <v>1567</v>
      </c>
    </row>
    <row r="12767" spans="8:9" ht="12.5">
      <c r="H12767" s="958">
        <v>30564</v>
      </c>
      <c r="I12767" s="950" t="s">
        <v>1567</v>
      </c>
    </row>
    <row r="12768" spans="8:9" ht="12.5">
      <c r="H12768" s="958">
        <v>30565</v>
      </c>
      <c r="I12768" s="950" t="s">
        <v>1567</v>
      </c>
    </row>
    <row r="12769" spans="8:9" ht="12.5">
      <c r="H12769" s="958">
        <v>30566</v>
      </c>
      <c r="I12769" s="950" t="s">
        <v>1567</v>
      </c>
    </row>
    <row r="12770" spans="8:9" ht="12.5">
      <c r="H12770" s="958">
        <v>30567</v>
      </c>
      <c r="I12770" s="950" t="s">
        <v>1567</v>
      </c>
    </row>
    <row r="12771" spans="8:9" ht="12.5">
      <c r="H12771" s="958">
        <v>30568</v>
      </c>
      <c r="I12771" s="950" t="s">
        <v>1567</v>
      </c>
    </row>
    <row r="12772" spans="8:9" ht="12.5">
      <c r="H12772" s="958">
        <v>30571</v>
      </c>
      <c r="I12772" s="950" t="s">
        <v>1567</v>
      </c>
    </row>
    <row r="12773" spans="8:9" ht="12.5">
      <c r="H12773" s="958">
        <v>30572</v>
      </c>
      <c r="I12773" s="950" t="s">
        <v>1567</v>
      </c>
    </row>
    <row r="12774" spans="8:9" ht="12.5">
      <c r="H12774" s="958">
        <v>30573</v>
      </c>
      <c r="I12774" s="950" t="s">
        <v>1567</v>
      </c>
    </row>
    <row r="12775" spans="8:9" ht="12.5">
      <c r="H12775" s="958">
        <v>30575</v>
      </c>
      <c r="I12775" s="950" t="s">
        <v>1567</v>
      </c>
    </row>
    <row r="12776" spans="8:9" ht="12.5">
      <c r="H12776" s="958">
        <v>30576</v>
      </c>
      <c r="I12776" s="950" t="s">
        <v>1567</v>
      </c>
    </row>
    <row r="12777" spans="8:9" ht="12.5">
      <c r="H12777" s="958">
        <v>30577</v>
      </c>
      <c r="I12777" s="950" t="s">
        <v>1567</v>
      </c>
    </row>
    <row r="12778" spans="8:9" ht="12.5">
      <c r="H12778" s="958">
        <v>30580</v>
      </c>
      <c r="I12778" s="950" t="s">
        <v>1567</v>
      </c>
    </row>
    <row r="12779" spans="8:9" ht="12.5">
      <c r="H12779" s="958">
        <v>30581</v>
      </c>
      <c r="I12779" s="950" t="s">
        <v>1567</v>
      </c>
    </row>
    <row r="12780" spans="8:9" ht="12.5">
      <c r="H12780" s="958">
        <v>30582</v>
      </c>
      <c r="I12780" s="950" t="s">
        <v>1571</v>
      </c>
    </row>
    <row r="12781" spans="8:9" ht="12.5">
      <c r="H12781" s="958">
        <v>30597</v>
      </c>
      <c r="I12781" s="950" t="s">
        <v>1567</v>
      </c>
    </row>
    <row r="12782" spans="8:9" ht="12.5">
      <c r="H12782" s="958">
        <v>30598</v>
      </c>
      <c r="I12782" s="950" t="s">
        <v>1567</v>
      </c>
    </row>
    <row r="12783" spans="8:9" ht="12.5">
      <c r="H12783" s="958">
        <v>30599</v>
      </c>
      <c r="I12783" s="950" t="s">
        <v>1567</v>
      </c>
    </row>
    <row r="12784" spans="8:9" ht="12.5">
      <c r="H12784" s="958">
        <v>30601</v>
      </c>
      <c r="I12784" s="950" t="s">
        <v>1567</v>
      </c>
    </row>
    <row r="12785" spans="8:9" ht="12.5">
      <c r="H12785" s="958">
        <v>30602</v>
      </c>
      <c r="I12785" s="950" t="s">
        <v>1567</v>
      </c>
    </row>
    <row r="12786" spans="8:9" ht="12.5">
      <c r="H12786" s="958">
        <v>30603</v>
      </c>
      <c r="I12786" s="950" t="s">
        <v>1567</v>
      </c>
    </row>
    <row r="12787" spans="8:9" ht="12.5">
      <c r="H12787" s="958">
        <v>30604</v>
      </c>
      <c r="I12787" s="950" t="s">
        <v>1567</v>
      </c>
    </row>
    <row r="12788" spans="8:9" ht="12.5">
      <c r="H12788" s="958">
        <v>30605</v>
      </c>
      <c r="I12788" s="950" t="s">
        <v>1567</v>
      </c>
    </row>
    <row r="12789" spans="8:9" ht="12.5">
      <c r="H12789" s="958">
        <v>30606</v>
      </c>
      <c r="I12789" s="950" t="s">
        <v>1567</v>
      </c>
    </row>
    <row r="12790" spans="8:9" ht="12.5">
      <c r="H12790" s="958">
        <v>30607</v>
      </c>
      <c r="I12790" s="950" t="s">
        <v>1567</v>
      </c>
    </row>
    <row r="12791" spans="8:9" ht="12.5">
      <c r="H12791" s="958">
        <v>30608</v>
      </c>
      <c r="I12791" s="950" t="s">
        <v>1567</v>
      </c>
    </row>
    <row r="12792" spans="8:9" ht="12.5">
      <c r="H12792" s="958">
        <v>30609</v>
      </c>
      <c r="I12792" s="950" t="s">
        <v>1567</v>
      </c>
    </row>
    <row r="12793" spans="8:9" ht="12.5">
      <c r="H12793" s="958">
        <v>30612</v>
      </c>
      <c r="I12793" s="950" t="s">
        <v>1567</v>
      </c>
    </row>
    <row r="12794" spans="8:9" ht="12.5">
      <c r="H12794" s="958">
        <v>30619</v>
      </c>
      <c r="I12794" s="950" t="s">
        <v>1567</v>
      </c>
    </row>
    <row r="12795" spans="8:9" ht="12.5">
      <c r="H12795" s="958">
        <v>30620</v>
      </c>
      <c r="I12795" s="950" t="s">
        <v>1567</v>
      </c>
    </row>
    <row r="12796" spans="8:9" ht="12.5">
      <c r="H12796" s="958">
        <v>30621</v>
      </c>
      <c r="I12796" s="950" t="s">
        <v>1567</v>
      </c>
    </row>
    <row r="12797" spans="8:9" ht="12.5">
      <c r="H12797" s="958">
        <v>30622</v>
      </c>
      <c r="I12797" s="950" t="s">
        <v>1567</v>
      </c>
    </row>
    <row r="12798" spans="8:9" ht="12.5">
      <c r="H12798" s="958">
        <v>30623</v>
      </c>
      <c r="I12798" s="950" t="s">
        <v>1567</v>
      </c>
    </row>
    <row r="12799" spans="8:9" ht="12.5">
      <c r="H12799" s="958">
        <v>30624</v>
      </c>
      <c r="I12799" s="950" t="s">
        <v>1567</v>
      </c>
    </row>
    <row r="12800" spans="8:9" ht="12.5">
      <c r="H12800" s="958">
        <v>30625</v>
      </c>
      <c r="I12800" s="950" t="s">
        <v>1567</v>
      </c>
    </row>
    <row r="12801" spans="8:9" ht="12.5">
      <c r="H12801" s="958">
        <v>30627</v>
      </c>
      <c r="I12801" s="950" t="s">
        <v>1567</v>
      </c>
    </row>
    <row r="12802" spans="8:9" ht="12.5">
      <c r="H12802" s="958">
        <v>30628</v>
      </c>
      <c r="I12802" s="950" t="s">
        <v>1567</v>
      </c>
    </row>
    <row r="12803" spans="8:9" ht="12.5">
      <c r="H12803" s="958">
        <v>30629</v>
      </c>
      <c r="I12803" s="950" t="s">
        <v>1567</v>
      </c>
    </row>
    <row r="12804" spans="8:9" ht="12.5">
      <c r="H12804" s="958">
        <v>30630</v>
      </c>
      <c r="I12804" s="950" t="s">
        <v>1567</v>
      </c>
    </row>
    <row r="12805" spans="8:9" ht="12.5">
      <c r="H12805" s="958">
        <v>30631</v>
      </c>
      <c r="I12805" s="950" t="s">
        <v>1567</v>
      </c>
    </row>
    <row r="12806" spans="8:9" ht="12.5">
      <c r="H12806" s="958">
        <v>30633</v>
      </c>
      <c r="I12806" s="950" t="s">
        <v>1567</v>
      </c>
    </row>
    <row r="12807" spans="8:9" ht="12.5">
      <c r="H12807" s="958">
        <v>30634</v>
      </c>
      <c r="I12807" s="950" t="s">
        <v>1567</v>
      </c>
    </row>
    <row r="12808" spans="8:9" ht="12.5">
      <c r="H12808" s="958">
        <v>30635</v>
      </c>
      <c r="I12808" s="950" t="s">
        <v>1567</v>
      </c>
    </row>
    <row r="12809" spans="8:9" ht="12.5">
      <c r="H12809" s="958">
        <v>30638</v>
      </c>
      <c r="I12809" s="950" t="s">
        <v>1567</v>
      </c>
    </row>
    <row r="12810" spans="8:9" ht="12.5">
      <c r="H12810" s="958">
        <v>30639</v>
      </c>
      <c r="I12810" s="950" t="s">
        <v>1567</v>
      </c>
    </row>
    <row r="12811" spans="8:9" ht="12.5">
      <c r="H12811" s="958">
        <v>30641</v>
      </c>
      <c r="I12811" s="950" t="s">
        <v>1567</v>
      </c>
    </row>
    <row r="12812" spans="8:9" ht="12.5">
      <c r="H12812" s="958">
        <v>30642</v>
      </c>
      <c r="I12812" s="950" t="s">
        <v>1567</v>
      </c>
    </row>
    <row r="12813" spans="8:9" ht="12.5">
      <c r="H12813" s="958">
        <v>30643</v>
      </c>
      <c r="I12813" s="950" t="s">
        <v>1567</v>
      </c>
    </row>
    <row r="12814" spans="8:9" ht="12.5">
      <c r="H12814" s="958">
        <v>30645</v>
      </c>
      <c r="I12814" s="950" t="s">
        <v>1567</v>
      </c>
    </row>
    <row r="12815" spans="8:9" ht="12.5">
      <c r="H12815" s="958">
        <v>30646</v>
      </c>
      <c r="I12815" s="950" t="s">
        <v>1567</v>
      </c>
    </row>
    <row r="12816" spans="8:9" ht="12.5">
      <c r="H12816" s="958">
        <v>30647</v>
      </c>
      <c r="I12816" s="950" t="s">
        <v>1567</v>
      </c>
    </row>
    <row r="12817" spans="8:9" ht="12.5">
      <c r="H12817" s="958">
        <v>30648</v>
      </c>
      <c r="I12817" s="950" t="s">
        <v>1567</v>
      </c>
    </row>
    <row r="12818" spans="8:9" ht="12.5">
      <c r="H12818" s="958">
        <v>30650</v>
      </c>
      <c r="I12818" s="950" t="s">
        <v>1567</v>
      </c>
    </row>
    <row r="12819" spans="8:9" ht="12.5">
      <c r="H12819" s="958">
        <v>30655</v>
      </c>
      <c r="I12819" s="950" t="s">
        <v>1567</v>
      </c>
    </row>
    <row r="12820" spans="8:9" ht="12.5">
      <c r="H12820" s="958">
        <v>30656</v>
      </c>
      <c r="I12820" s="950" t="s">
        <v>1567</v>
      </c>
    </row>
    <row r="12821" spans="8:9" ht="12.5">
      <c r="H12821" s="958">
        <v>30660</v>
      </c>
      <c r="I12821" s="950" t="s">
        <v>1567</v>
      </c>
    </row>
    <row r="12822" spans="8:9" ht="12.5">
      <c r="H12822" s="958">
        <v>30662</v>
      </c>
      <c r="I12822" s="950" t="s">
        <v>1567</v>
      </c>
    </row>
    <row r="12823" spans="8:9" ht="12.5">
      <c r="H12823" s="958">
        <v>30663</v>
      </c>
      <c r="I12823" s="950" t="s">
        <v>1567</v>
      </c>
    </row>
    <row r="12824" spans="8:9" ht="12.5">
      <c r="H12824" s="958">
        <v>30664</v>
      </c>
      <c r="I12824" s="950" t="s">
        <v>1567</v>
      </c>
    </row>
    <row r="12825" spans="8:9" ht="12.5">
      <c r="H12825" s="958">
        <v>30665</v>
      </c>
      <c r="I12825" s="950" t="s">
        <v>1567</v>
      </c>
    </row>
    <row r="12826" spans="8:9" ht="12.5">
      <c r="H12826" s="958">
        <v>30666</v>
      </c>
      <c r="I12826" s="950" t="s">
        <v>1567</v>
      </c>
    </row>
    <row r="12827" spans="8:9" ht="12.5">
      <c r="H12827" s="958">
        <v>30667</v>
      </c>
      <c r="I12827" s="950" t="s">
        <v>1567</v>
      </c>
    </row>
    <row r="12828" spans="8:9" ht="12.5">
      <c r="H12828" s="958">
        <v>30668</v>
      </c>
      <c r="I12828" s="950" t="s">
        <v>1567</v>
      </c>
    </row>
    <row r="12829" spans="8:9" ht="12.5">
      <c r="H12829" s="958">
        <v>30669</v>
      </c>
      <c r="I12829" s="950" t="s">
        <v>1567</v>
      </c>
    </row>
    <row r="12830" spans="8:9" ht="12.5">
      <c r="H12830" s="958">
        <v>30671</v>
      </c>
      <c r="I12830" s="950" t="s">
        <v>1567</v>
      </c>
    </row>
    <row r="12831" spans="8:9" ht="12.5">
      <c r="H12831" s="958">
        <v>30673</v>
      </c>
      <c r="I12831" s="950" t="s">
        <v>1567</v>
      </c>
    </row>
    <row r="12832" spans="8:9" ht="12.5">
      <c r="H12832" s="958">
        <v>30677</v>
      </c>
      <c r="I12832" s="950" t="s">
        <v>1567</v>
      </c>
    </row>
    <row r="12833" spans="8:9" ht="12.5">
      <c r="H12833" s="958">
        <v>30678</v>
      </c>
      <c r="I12833" s="950" t="s">
        <v>1567</v>
      </c>
    </row>
    <row r="12834" spans="8:9" ht="12.5">
      <c r="H12834" s="958">
        <v>30680</v>
      </c>
      <c r="I12834" s="950" t="s">
        <v>1567</v>
      </c>
    </row>
    <row r="12835" spans="8:9" ht="12.5">
      <c r="H12835" s="958">
        <v>30683</v>
      </c>
      <c r="I12835" s="950" t="s">
        <v>1567</v>
      </c>
    </row>
    <row r="12836" spans="8:9" ht="12.5">
      <c r="H12836" s="958">
        <v>30701</v>
      </c>
      <c r="I12836" s="950" t="s">
        <v>1567</v>
      </c>
    </row>
    <row r="12837" spans="8:9" ht="12.5">
      <c r="H12837" s="958">
        <v>30703</v>
      </c>
      <c r="I12837" s="950" t="s">
        <v>1567</v>
      </c>
    </row>
    <row r="12838" spans="8:9" ht="12.5">
      <c r="H12838" s="958">
        <v>30705</v>
      </c>
      <c r="I12838" s="950" t="s">
        <v>1567</v>
      </c>
    </row>
    <row r="12839" spans="8:9" ht="12.5">
      <c r="H12839" s="958">
        <v>30707</v>
      </c>
      <c r="I12839" s="950" t="s">
        <v>1571</v>
      </c>
    </row>
    <row r="12840" spans="8:9" ht="12.5">
      <c r="H12840" s="958">
        <v>30708</v>
      </c>
      <c r="I12840" s="950" t="s">
        <v>1571</v>
      </c>
    </row>
    <row r="12841" spans="8:9" ht="12.5">
      <c r="H12841" s="958">
        <v>30710</v>
      </c>
      <c r="I12841" s="950" t="s">
        <v>1571</v>
      </c>
    </row>
    <row r="12842" spans="8:9" ht="12.5">
      <c r="H12842" s="958">
        <v>30711</v>
      </c>
      <c r="I12842" s="950" t="s">
        <v>1567</v>
      </c>
    </row>
    <row r="12843" spans="8:9" ht="12.5">
      <c r="H12843" s="958">
        <v>30719</v>
      </c>
      <c r="I12843" s="950" t="s">
        <v>1571</v>
      </c>
    </row>
    <row r="12844" spans="8:9" ht="12.5">
      <c r="H12844" s="958">
        <v>30720</v>
      </c>
      <c r="I12844" s="950" t="s">
        <v>1567</v>
      </c>
    </row>
    <row r="12845" spans="8:9" ht="12.5">
      <c r="H12845" s="958">
        <v>30721</v>
      </c>
      <c r="I12845" s="950" t="s">
        <v>1567</v>
      </c>
    </row>
    <row r="12846" spans="8:9" ht="12.5">
      <c r="H12846" s="958">
        <v>30722</v>
      </c>
      <c r="I12846" s="950" t="s">
        <v>1567</v>
      </c>
    </row>
    <row r="12847" spans="8:9" ht="12.5">
      <c r="H12847" s="958">
        <v>30724</v>
      </c>
      <c r="I12847" s="950" t="s">
        <v>1571</v>
      </c>
    </row>
    <row r="12848" spans="8:9" ht="12.5">
      <c r="H12848" s="958">
        <v>30725</v>
      </c>
      <c r="I12848" s="950" t="s">
        <v>1571</v>
      </c>
    </row>
    <row r="12849" spans="8:9" ht="12.5">
      <c r="H12849" s="958">
        <v>30726</v>
      </c>
      <c r="I12849" s="950" t="s">
        <v>1571</v>
      </c>
    </row>
    <row r="12850" spans="8:9" ht="12.5">
      <c r="H12850" s="958">
        <v>30728</v>
      </c>
      <c r="I12850" s="950" t="s">
        <v>1567</v>
      </c>
    </row>
    <row r="12851" spans="8:9" ht="12.5">
      <c r="H12851" s="958">
        <v>30730</v>
      </c>
      <c r="I12851" s="950" t="s">
        <v>1567</v>
      </c>
    </row>
    <row r="12852" spans="8:9" ht="12.5">
      <c r="H12852" s="958">
        <v>30731</v>
      </c>
      <c r="I12852" s="950" t="s">
        <v>1567</v>
      </c>
    </row>
    <row r="12853" spans="8:9" ht="12.5">
      <c r="H12853" s="958">
        <v>30732</v>
      </c>
      <c r="I12853" s="950" t="s">
        <v>1571</v>
      </c>
    </row>
    <row r="12854" spans="8:9" ht="12.5">
      <c r="H12854" s="958">
        <v>30733</v>
      </c>
      <c r="I12854" s="950" t="s">
        <v>1567</v>
      </c>
    </row>
    <row r="12855" spans="8:9" ht="12.5">
      <c r="H12855" s="958">
        <v>30734</v>
      </c>
      <c r="I12855" s="950" t="s">
        <v>1567</v>
      </c>
    </row>
    <row r="12856" spans="8:9" ht="12.5">
      <c r="H12856" s="958">
        <v>30735</v>
      </c>
      <c r="I12856" s="950" t="s">
        <v>1571</v>
      </c>
    </row>
    <row r="12857" spans="8:9" ht="12.5">
      <c r="H12857" s="958">
        <v>30736</v>
      </c>
      <c r="I12857" s="950" t="s">
        <v>1571</v>
      </c>
    </row>
    <row r="12858" spans="8:9" ht="12.5">
      <c r="H12858" s="958">
        <v>30738</v>
      </c>
      <c r="I12858" s="950" t="s">
        <v>1571</v>
      </c>
    </row>
    <row r="12859" spans="8:9" ht="12.5">
      <c r="H12859" s="958">
        <v>30739</v>
      </c>
      <c r="I12859" s="950" t="s">
        <v>1571</v>
      </c>
    </row>
    <row r="12860" spans="8:9" ht="12.5">
      <c r="H12860" s="958">
        <v>30740</v>
      </c>
      <c r="I12860" s="950" t="s">
        <v>1567</v>
      </c>
    </row>
    <row r="12861" spans="8:9" ht="12.5">
      <c r="H12861" s="958">
        <v>30741</v>
      </c>
      <c r="I12861" s="950" t="s">
        <v>1571</v>
      </c>
    </row>
    <row r="12862" spans="8:9" ht="12.5">
      <c r="H12862" s="958">
        <v>30742</v>
      </c>
      <c r="I12862" s="950" t="s">
        <v>1571</v>
      </c>
    </row>
    <row r="12863" spans="8:9" ht="12.5">
      <c r="H12863" s="958">
        <v>30746</v>
      </c>
      <c r="I12863" s="950" t="s">
        <v>1571</v>
      </c>
    </row>
    <row r="12864" spans="8:9" ht="12.5">
      <c r="H12864" s="958">
        <v>30747</v>
      </c>
      <c r="I12864" s="950" t="s">
        <v>1567</v>
      </c>
    </row>
    <row r="12865" spans="8:9" ht="12.5">
      <c r="H12865" s="958">
        <v>30750</v>
      </c>
      <c r="I12865" s="950" t="s">
        <v>1571</v>
      </c>
    </row>
    <row r="12866" spans="8:9" ht="12.5">
      <c r="H12866" s="958">
        <v>30751</v>
      </c>
      <c r="I12866" s="950" t="s">
        <v>1571</v>
      </c>
    </row>
    <row r="12867" spans="8:9" ht="12.5">
      <c r="H12867" s="958">
        <v>30752</v>
      </c>
      <c r="I12867" s="950" t="s">
        <v>1567</v>
      </c>
    </row>
    <row r="12868" spans="8:9" ht="12.5">
      <c r="H12868" s="958">
        <v>30753</v>
      </c>
      <c r="I12868" s="950" t="s">
        <v>1567</v>
      </c>
    </row>
    <row r="12869" spans="8:9" ht="12.5">
      <c r="H12869" s="958">
        <v>30755</v>
      </c>
      <c r="I12869" s="950" t="s">
        <v>1567</v>
      </c>
    </row>
    <row r="12870" spans="8:9" ht="12.5">
      <c r="H12870" s="958">
        <v>30756</v>
      </c>
      <c r="I12870" s="950" t="s">
        <v>1571</v>
      </c>
    </row>
    <row r="12871" spans="8:9" ht="12.5">
      <c r="H12871" s="958">
        <v>30757</v>
      </c>
      <c r="I12871" s="950" t="s">
        <v>1571</v>
      </c>
    </row>
    <row r="12872" spans="8:9" ht="12.5">
      <c r="H12872" s="958">
        <v>30802</v>
      </c>
      <c r="I12872" s="950" t="s">
        <v>1567</v>
      </c>
    </row>
    <row r="12873" spans="8:9" ht="12.5">
      <c r="H12873" s="958">
        <v>30803</v>
      </c>
      <c r="I12873" s="950" t="s">
        <v>1567</v>
      </c>
    </row>
    <row r="12874" spans="8:9" ht="12.5">
      <c r="H12874" s="958">
        <v>30805</v>
      </c>
      <c r="I12874" s="950" t="s">
        <v>1567</v>
      </c>
    </row>
    <row r="12875" spans="8:9" ht="12.5">
      <c r="H12875" s="958">
        <v>30806</v>
      </c>
      <c r="I12875" s="950" t="s">
        <v>1567</v>
      </c>
    </row>
    <row r="12876" spans="8:9" ht="12.5">
      <c r="H12876" s="958">
        <v>30807</v>
      </c>
      <c r="I12876" s="950" t="s">
        <v>1567</v>
      </c>
    </row>
    <row r="12877" spans="8:9" ht="12.5">
      <c r="H12877" s="958">
        <v>30808</v>
      </c>
      <c r="I12877" s="950" t="s">
        <v>1567</v>
      </c>
    </row>
    <row r="12878" spans="8:9" ht="12.5">
      <c r="H12878" s="958">
        <v>30809</v>
      </c>
      <c r="I12878" s="950" t="s">
        <v>1567</v>
      </c>
    </row>
    <row r="12879" spans="8:9" ht="12.5">
      <c r="H12879" s="958">
        <v>30810</v>
      </c>
      <c r="I12879" s="950" t="s">
        <v>1567</v>
      </c>
    </row>
    <row r="12880" spans="8:9" ht="12.5">
      <c r="H12880" s="958">
        <v>30811</v>
      </c>
      <c r="I12880" s="950" t="s">
        <v>1567</v>
      </c>
    </row>
    <row r="12881" spans="8:9" ht="12.5">
      <c r="H12881" s="958">
        <v>30812</v>
      </c>
      <c r="I12881" s="950" t="s">
        <v>1567</v>
      </c>
    </row>
    <row r="12882" spans="8:9" ht="12.5">
      <c r="H12882" s="958">
        <v>30813</v>
      </c>
      <c r="I12882" s="950" t="s">
        <v>1567</v>
      </c>
    </row>
    <row r="12883" spans="8:9" ht="12.5">
      <c r="H12883" s="958">
        <v>30814</v>
      </c>
      <c r="I12883" s="950" t="s">
        <v>1567</v>
      </c>
    </row>
    <row r="12884" spans="8:9" ht="12.5">
      <c r="H12884" s="958">
        <v>30815</v>
      </c>
      <c r="I12884" s="950" t="s">
        <v>1567</v>
      </c>
    </row>
    <row r="12885" spans="8:9" ht="12.5">
      <c r="H12885" s="958">
        <v>30816</v>
      </c>
      <c r="I12885" s="950" t="s">
        <v>1567</v>
      </c>
    </row>
    <row r="12886" spans="8:9" ht="12.5">
      <c r="H12886" s="958">
        <v>30817</v>
      </c>
      <c r="I12886" s="950" t="s">
        <v>1567</v>
      </c>
    </row>
    <row r="12887" spans="8:9" ht="12.5">
      <c r="H12887" s="958">
        <v>30818</v>
      </c>
      <c r="I12887" s="950" t="s">
        <v>1567</v>
      </c>
    </row>
    <row r="12888" spans="8:9" ht="12.5">
      <c r="H12888" s="958">
        <v>30819</v>
      </c>
      <c r="I12888" s="950" t="s">
        <v>1567</v>
      </c>
    </row>
    <row r="12889" spans="8:9" ht="12.5">
      <c r="H12889" s="958">
        <v>30820</v>
      </c>
      <c r="I12889" s="950" t="s">
        <v>1567</v>
      </c>
    </row>
    <row r="12890" spans="8:9" ht="12.5">
      <c r="H12890" s="958">
        <v>30821</v>
      </c>
      <c r="I12890" s="950" t="s">
        <v>1567</v>
      </c>
    </row>
    <row r="12891" spans="8:9" ht="12.5">
      <c r="H12891" s="958">
        <v>30822</v>
      </c>
      <c r="I12891" s="950" t="s">
        <v>1567</v>
      </c>
    </row>
    <row r="12892" spans="8:9" ht="12.5">
      <c r="H12892" s="958">
        <v>30823</v>
      </c>
      <c r="I12892" s="950" t="s">
        <v>1567</v>
      </c>
    </row>
    <row r="12893" spans="8:9" ht="12.5">
      <c r="H12893" s="958">
        <v>30824</v>
      </c>
      <c r="I12893" s="950" t="s">
        <v>1567</v>
      </c>
    </row>
    <row r="12894" spans="8:9" ht="12.5">
      <c r="H12894" s="958">
        <v>30828</v>
      </c>
      <c r="I12894" s="950" t="s">
        <v>1567</v>
      </c>
    </row>
    <row r="12895" spans="8:9" ht="12.5">
      <c r="H12895" s="958">
        <v>30830</v>
      </c>
      <c r="I12895" s="950" t="s">
        <v>1567</v>
      </c>
    </row>
    <row r="12896" spans="8:9" ht="12.5">
      <c r="H12896" s="958">
        <v>30833</v>
      </c>
      <c r="I12896" s="950" t="s">
        <v>1567</v>
      </c>
    </row>
    <row r="12897" spans="8:9" ht="12.5">
      <c r="H12897" s="958">
        <v>30901</v>
      </c>
      <c r="I12897" s="950" t="s">
        <v>1567</v>
      </c>
    </row>
    <row r="12898" spans="8:9" ht="12.5">
      <c r="H12898" s="958">
        <v>30903</v>
      </c>
      <c r="I12898" s="950" t="s">
        <v>1567</v>
      </c>
    </row>
    <row r="12899" spans="8:9" ht="12.5">
      <c r="H12899" s="958">
        <v>30904</v>
      </c>
      <c r="I12899" s="950" t="s">
        <v>1567</v>
      </c>
    </row>
    <row r="12900" spans="8:9" ht="12.5">
      <c r="H12900" s="958">
        <v>30905</v>
      </c>
      <c r="I12900" s="950" t="s">
        <v>1567</v>
      </c>
    </row>
    <row r="12901" spans="8:9" ht="12.5">
      <c r="H12901" s="958">
        <v>30906</v>
      </c>
      <c r="I12901" s="950" t="s">
        <v>1567</v>
      </c>
    </row>
    <row r="12902" spans="8:9" ht="12.5">
      <c r="H12902" s="958">
        <v>30907</v>
      </c>
      <c r="I12902" s="950" t="s">
        <v>1567</v>
      </c>
    </row>
    <row r="12903" spans="8:9" ht="12.5">
      <c r="H12903" s="958">
        <v>30909</v>
      </c>
      <c r="I12903" s="950" t="s">
        <v>1567</v>
      </c>
    </row>
    <row r="12904" spans="8:9" ht="12.5">
      <c r="H12904" s="958">
        <v>30912</v>
      </c>
      <c r="I12904" s="950" t="s">
        <v>1567</v>
      </c>
    </row>
    <row r="12905" spans="8:9" ht="12.5">
      <c r="H12905" s="958">
        <v>30914</v>
      </c>
      <c r="I12905" s="950" t="s">
        <v>1567</v>
      </c>
    </row>
    <row r="12906" spans="8:9" ht="12.5">
      <c r="H12906" s="958">
        <v>30916</v>
      </c>
      <c r="I12906" s="950" t="s">
        <v>1567</v>
      </c>
    </row>
    <row r="12907" spans="8:9" ht="12.5">
      <c r="H12907" s="958">
        <v>30917</v>
      </c>
      <c r="I12907" s="950" t="s">
        <v>1567</v>
      </c>
    </row>
    <row r="12908" spans="8:9" ht="12.5">
      <c r="H12908" s="958">
        <v>30919</v>
      </c>
      <c r="I12908" s="950" t="s">
        <v>1567</v>
      </c>
    </row>
    <row r="12909" spans="8:9" ht="12.5">
      <c r="H12909" s="958">
        <v>30999</v>
      </c>
      <c r="I12909" s="950" t="s">
        <v>1567</v>
      </c>
    </row>
    <row r="12910" spans="8:9" ht="12.5">
      <c r="H12910" s="958">
        <v>31001</v>
      </c>
      <c r="I12910" s="950" t="s">
        <v>1567</v>
      </c>
    </row>
    <row r="12911" spans="8:9" ht="12.5">
      <c r="H12911" s="958">
        <v>31002</v>
      </c>
      <c r="I12911" s="950" t="s">
        <v>1567</v>
      </c>
    </row>
    <row r="12912" spans="8:9" ht="12.5">
      <c r="H12912" s="958">
        <v>31003</v>
      </c>
      <c r="I12912" s="950" t="s">
        <v>1567</v>
      </c>
    </row>
    <row r="12913" spans="8:9" ht="12.5">
      <c r="H12913" s="958">
        <v>31004</v>
      </c>
      <c r="I12913" s="950" t="s">
        <v>1567</v>
      </c>
    </row>
    <row r="12914" spans="8:9" ht="12.5">
      <c r="H12914" s="958">
        <v>31005</v>
      </c>
      <c r="I12914" s="950" t="s">
        <v>1567</v>
      </c>
    </row>
    <row r="12915" spans="8:9" ht="12.5">
      <c r="H12915" s="958">
        <v>31006</v>
      </c>
      <c r="I12915" s="950" t="s">
        <v>1567</v>
      </c>
    </row>
    <row r="12916" spans="8:9" ht="12.5">
      <c r="H12916" s="958">
        <v>31007</v>
      </c>
      <c r="I12916" s="950" t="s">
        <v>1567</v>
      </c>
    </row>
    <row r="12917" spans="8:9" ht="12.5">
      <c r="H12917" s="958">
        <v>31008</v>
      </c>
      <c r="I12917" s="950" t="s">
        <v>1567</v>
      </c>
    </row>
    <row r="12918" spans="8:9" ht="12.5">
      <c r="H12918" s="958">
        <v>31009</v>
      </c>
      <c r="I12918" s="950" t="s">
        <v>1567</v>
      </c>
    </row>
    <row r="12919" spans="8:9" ht="12.5">
      <c r="H12919" s="958">
        <v>31010</v>
      </c>
      <c r="I12919" s="950" t="s">
        <v>1567</v>
      </c>
    </row>
    <row r="12920" spans="8:9" ht="12.5">
      <c r="H12920" s="958">
        <v>31011</v>
      </c>
      <c r="I12920" s="950" t="s">
        <v>1567</v>
      </c>
    </row>
    <row r="12921" spans="8:9" ht="12.5">
      <c r="H12921" s="958">
        <v>31012</v>
      </c>
      <c r="I12921" s="950" t="s">
        <v>1567</v>
      </c>
    </row>
    <row r="12922" spans="8:9" ht="12.5">
      <c r="H12922" s="958">
        <v>31013</v>
      </c>
      <c r="I12922" s="950" t="s">
        <v>1567</v>
      </c>
    </row>
    <row r="12923" spans="8:9" ht="12.5">
      <c r="H12923" s="958">
        <v>31014</v>
      </c>
      <c r="I12923" s="950" t="s">
        <v>1567</v>
      </c>
    </row>
    <row r="12924" spans="8:9" ht="12.5">
      <c r="H12924" s="958">
        <v>31015</v>
      </c>
      <c r="I12924" s="950" t="s">
        <v>1567</v>
      </c>
    </row>
    <row r="12925" spans="8:9" ht="12.5">
      <c r="H12925" s="958">
        <v>31016</v>
      </c>
      <c r="I12925" s="950" t="s">
        <v>1567</v>
      </c>
    </row>
    <row r="12926" spans="8:9" ht="12.5">
      <c r="H12926" s="958">
        <v>31017</v>
      </c>
      <c r="I12926" s="950" t="s">
        <v>1567</v>
      </c>
    </row>
    <row r="12927" spans="8:9" ht="12.5">
      <c r="H12927" s="958">
        <v>31018</v>
      </c>
      <c r="I12927" s="950" t="s">
        <v>1567</v>
      </c>
    </row>
    <row r="12928" spans="8:9" ht="12.5">
      <c r="H12928" s="958">
        <v>31019</v>
      </c>
      <c r="I12928" s="950" t="s">
        <v>1567</v>
      </c>
    </row>
    <row r="12929" spans="8:9" ht="12.5">
      <c r="H12929" s="958">
        <v>31020</v>
      </c>
      <c r="I12929" s="950" t="s">
        <v>1567</v>
      </c>
    </row>
    <row r="12930" spans="8:9" ht="12.5">
      <c r="H12930" s="958">
        <v>31021</v>
      </c>
      <c r="I12930" s="950" t="s">
        <v>1567</v>
      </c>
    </row>
    <row r="12931" spans="8:9" ht="12.5">
      <c r="H12931" s="958">
        <v>31022</v>
      </c>
      <c r="I12931" s="950" t="s">
        <v>1567</v>
      </c>
    </row>
    <row r="12932" spans="8:9" ht="12.5">
      <c r="H12932" s="958">
        <v>31023</v>
      </c>
      <c r="I12932" s="950" t="s">
        <v>1567</v>
      </c>
    </row>
    <row r="12933" spans="8:9" ht="12.5">
      <c r="H12933" s="958">
        <v>31024</v>
      </c>
      <c r="I12933" s="950" t="s">
        <v>1567</v>
      </c>
    </row>
    <row r="12934" spans="8:9" ht="12.5">
      <c r="H12934" s="958">
        <v>31025</v>
      </c>
      <c r="I12934" s="950" t="s">
        <v>1567</v>
      </c>
    </row>
    <row r="12935" spans="8:9" ht="12.5">
      <c r="H12935" s="958">
        <v>31026</v>
      </c>
      <c r="I12935" s="950" t="s">
        <v>1567</v>
      </c>
    </row>
    <row r="12936" spans="8:9" ht="12.5">
      <c r="H12936" s="958">
        <v>31027</v>
      </c>
      <c r="I12936" s="950" t="s">
        <v>1567</v>
      </c>
    </row>
    <row r="12937" spans="8:9" ht="12.5">
      <c r="H12937" s="958">
        <v>31028</v>
      </c>
      <c r="I12937" s="950" t="s">
        <v>1567</v>
      </c>
    </row>
    <row r="12938" spans="8:9" ht="12.5">
      <c r="H12938" s="958">
        <v>31029</v>
      </c>
      <c r="I12938" s="950" t="s">
        <v>1567</v>
      </c>
    </row>
    <row r="12939" spans="8:9" ht="12.5">
      <c r="H12939" s="958">
        <v>31030</v>
      </c>
      <c r="I12939" s="950" t="s">
        <v>1567</v>
      </c>
    </row>
    <row r="12940" spans="8:9" ht="12.5">
      <c r="H12940" s="958">
        <v>31031</v>
      </c>
      <c r="I12940" s="950" t="s">
        <v>1567</v>
      </c>
    </row>
    <row r="12941" spans="8:9" ht="12.5">
      <c r="H12941" s="958">
        <v>31032</v>
      </c>
      <c r="I12941" s="950" t="s">
        <v>1567</v>
      </c>
    </row>
    <row r="12942" spans="8:9" ht="12.5">
      <c r="H12942" s="958">
        <v>31033</v>
      </c>
      <c r="I12942" s="950" t="s">
        <v>1567</v>
      </c>
    </row>
    <row r="12943" spans="8:9" ht="12.5">
      <c r="H12943" s="958">
        <v>31034</v>
      </c>
      <c r="I12943" s="950" t="s">
        <v>1567</v>
      </c>
    </row>
    <row r="12944" spans="8:9" ht="12.5">
      <c r="H12944" s="958">
        <v>31035</v>
      </c>
      <c r="I12944" s="950" t="s">
        <v>1567</v>
      </c>
    </row>
    <row r="12945" spans="8:9" ht="12.5">
      <c r="H12945" s="958">
        <v>31036</v>
      </c>
      <c r="I12945" s="950" t="s">
        <v>1567</v>
      </c>
    </row>
    <row r="12946" spans="8:9" ht="12.5">
      <c r="H12946" s="958">
        <v>31037</v>
      </c>
      <c r="I12946" s="950" t="s">
        <v>1567</v>
      </c>
    </row>
    <row r="12947" spans="8:9" ht="12.5">
      <c r="H12947" s="958">
        <v>31038</v>
      </c>
      <c r="I12947" s="950" t="s">
        <v>1567</v>
      </c>
    </row>
    <row r="12948" spans="8:9" ht="12.5">
      <c r="H12948" s="958">
        <v>31039</v>
      </c>
      <c r="I12948" s="950" t="s">
        <v>1567</v>
      </c>
    </row>
    <row r="12949" spans="8:9" ht="12.5">
      <c r="H12949" s="958">
        <v>31040</v>
      </c>
      <c r="I12949" s="950" t="s">
        <v>1567</v>
      </c>
    </row>
    <row r="12950" spans="8:9" ht="12.5">
      <c r="H12950" s="958">
        <v>31041</v>
      </c>
      <c r="I12950" s="950" t="s">
        <v>1567</v>
      </c>
    </row>
    <row r="12951" spans="8:9" ht="12.5">
      <c r="H12951" s="958">
        <v>31042</v>
      </c>
      <c r="I12951" s="950" t="s">
        <v>1567</v>
      </c>
    </row>
    <row r="12952" spans="8:9" ht="12.5">
      <c r="H12952" s="958">
        <v>31044</v>
      </c>
      <c r="I12952" s="950" t="s">
        <v>1567</v>
      </c>
    </row>
    <row r="12953" spans="8:9" ht="12.5">
      <c r="H12953" s="958">
        <v>31045</v>
      </c>
      <c r="I12953" s="950" t="s">
        <v>1567</v>
      </c>
    </row>
    <row r="12954" spans="8:9" ht="12.5">
      <c r="H12954" s="958">
        <v>31046</v>
      </c>
      <c r="I12954" s="950" t="s">
        <v>1567</v>
      </c>
    </row>
    <row r="12955" spans="8:9" ht="12.5">
      <c r="H12955" s="958">
        <v>31047</v>
      </c>
      <c r="I12955" s="950" t="s">
        <v>1567</v>
      </c>
    </row>
    <row r="12956" spans="8:9" ht="12.5">
      <c r="H12956" s="958">
        <v>31049</v>
      </c>
      <c r="I12956" s="950" t="s">
        <v>1567</v>
      </c>
    </row>
    <row r="12957" spans="8:9" ht="12.5">
      <c r="H12957" s="958">
        <v>31050</v>
      </c>
      <c r="I12957" s="950" t="s">
        <v>1567</v>
      </c>
    </row>
    <row r="12958" spans="8:9" ht="12.5">
      <c r="H12958" s="958">
        <v>31051</v>
      </c>
      <c r="I12958" s="950" t="s">
        <v>1567</v>
      </c>
    </row>
    <row r="12959" spans="8:9" ht="12.5">
      <c r="H12959" s="958">
        <v>31052</v>
      </c>
      <c r="I12959" s="950" t="s">
        <v>1567</v>
      </c>
    </row>
    <row r="12960" spans="8:9" ht="12.5">
      <c r="H12960" s="958">
        <v>31054</v>
      </c>
      <c r="I12960" s="950" t="s">
        <v>1567</v>
      </c>
    </row>
    <row r="12961" spans="8:9" ht="12.5">
      <c r="H12961" s="958">
        <v>31055</v>
      </c>
      <c r="I12961" s="950" t="s">
        <v>1567</v>
      </c>
    </row>
    <row r="12962" spans="8:9" ht="12.5">
      <c r="H12962" s="958">
        <v>31057</v>
      </c>
      <c r="I12962" s="950" t="s">
        <v>1567</v>
      </c>
    </row>
    <row r="12963" spans="8:9" ht="12.5">
      <c r="H12963" s="958">
        <v>31058</v>
      </c>
      <c r="I12963" s="950" t="s">
        <v>1567</v>
      </c>
    </row>
    <row r="12964" spans="8:9" ht="12.5">
      <c r="H12964" s="958">
        <v>31059</v>
      </c>
      <c r="I12964" s="950" t="s">
        <v>1567</v>
      </c>
    </row>
    <row r="12965" spans="8:9" ht="12.5">
      <c r="H12965" s="958">
        <v>31060</v>
      </c>
      <c r="I12965" s="950" t="s">
        <v>1567</v>
      </c>
    </row>
    <row r="12966" spans="8:9" ht="12.5">
      <c r="H12966" s="958">
        <v>31061</v>
      </c>
      <c r="I12966" s="950" t="s">
        <v>1567</v>
      </c>
    </row>
    <row r="12967" spans="8:9" ht="12.5">
      <c r="H12967" s="958">
        <v>31062</v>
      </c>
      <c r="I12967" s="950" t="s">
        <v>1567</v>
      </c>
    </row>
    <row r="12968" spans="8:9" ht="12.5">
      <c r="H12968" s="958">
        <v>31063</v>
      </c>
      <c r="I12968" s="950" t="s">
        <v>1567</v>
      </c>
    </row>
    <row r="12969" spans="8:9" ht="12.5">
      <c r="H12969" s="958">
        <v>31064</v>
      </c>
      <c r="I12969" s="950" t="s">
        <v>1567</v>
      </c>
    </row>
    <row r="12970" spans="8:9" ht="12.5">
      <c r="H12970" s="958">
        <v>31065</v>
      </c>
      <c r="I12970" s="950" t="s">
        <v>1567</v>
      </c>
    </row>
    <row r="12971" spans="8:9" ht="12.5">
      <c r="H12971" s="958">
        <v>31066</v>
      </c>
      <c r="I12971" s="950" t="s">
        <v>1567</v>
      </c>
    </row>
    <row r="12972" spans="8:9" ht="12.5">
      <c r="H12972" s="958">
        <v>31067</v>
      </c>
      <c r="I12972" s="950" t="s">
        <v>1567</v>
      </c>
    </row>
    <row r="12973" spans="8:9" ht="12.5">
      <c r="H12973" s="958">
        <v>31068</v>
      </c>
      <c r="I12973" s="950" t="s">
        <v>1567</v>
      </c>
    </row>
    <row r="12974" spans="8:9" ht="12.5">
      <c r="H12974" s="958">
        <v>31069</v>
      </c>
      <c r="I12974" s="950" t="s">
        <v>1567</v>
      </c>
    </row>
    <row r="12975" spans="8:9" ht="12.5">
      <c r="H12975" s="958">
        <v>31070</v>
      </c>
      <c r="I12975" s="950" t="s">
        <v>1567</v>
      </c>
    </row>
    <row r="12976" spans="8:9" ht="12.5">
      <c r="H12976" s="958">
        <v>31071</v>
      </c>
      <c r="I12976" s="950" t="s">
        <v>1567</v>
      </c>
    </row>
    <row r="12977" spans="8:9" ht="12.5">
      <c r="H12977" s="958">
        <v>31072</v>
      </c>
      <c r="I12977" s="950" t="s">
        <v>1567</v>
      </c>
    </row>
    <row r="12978" spans="8:9" ht="12.5">
      <c r="H12978" s="958">
        <v>31075</v>
      </c>
      <c r="I12978" s="950" t="s">
        <v>1567</v>
      </c>
    </row>
    <row r="12979" spans="8:9" ht="12.5">
      <c r="H12979" s="958">
        <v>31076</v>
      </c>
      <c r="I12979" s="950" t="s">
        <v>1567</v>
      </c>
    </row>
    <row r="12980" spans="8:9" ht="12.5">
      <c r="H12980" s="958">
        <v>31077</v>
      </c>
      <c r="I12980" s="950" t="s">
        <v>1567</v>
      </c>
    </row>
    <row r="12981" spans="8:9" ht="12.5">
      <c r="H12981" s="958">
        <v>31078</v>
      </c>
      <c r="I12981" s="950" t="s">
        <v>1567</v>
      </c>
    </row>
    <row r="12982" spans="8:9" ht="12.5">
      <c r="H12982" s="958">
        <v>31079</v>
      </c>
      <c r="I12982" s="950" t="s">
        <v>1567</v>
      </c>
    </row>
    <row r="12983" spans="8:9" ht="12.5">
      <c r="H12983" s="958">
        <v>31081</v>
      </c>
      <c r="I12983" s="950" t="s">
        <v>1567</v>
      </c>
    </row>
    <row r="12984" spans="8:9" ht="12.5">
      <c r="H12984" s="958">
        <v>31082</v>
      </c>
      <c r="I12984" s="950" t="s">
        <v>1567</v>
      </c>
    </row>
    <row r="12985" spans="8:9" ht="12.5">
      <c r="H12985" s="958">
        <v>31083</v>
      </c>
      <c r="I12985" s="950" t="s">
        <v>1567</v>
      </c>
    </row>
    <row r="12986" spans="8:9" ht="12.5">
      <c r="H12986" s="958">
        <v>31084</v>
      </c>
      <c r="I12986" s="950" t="s">
        <v>1567</v>
      </c>
    </row>
    <row r="12987" spans="8:9" ht="12.5">
      <c r="H12987" s="958">
        <v>31085</v>
      </c>
      <c r="I12987" s="950" t="s">
        <v>1567</v>
      </c>
    </row>
    <row r="12988" spans="8:9" ht="12.5">
      <c r="H12988" s="958">
        <v>31086</v>
      </c>
      <c r="I12988" s="950" t="s">
        <v>1567</v>
      </c>
    </row>
    <row r="12989" spans="8:9" ht="12.5">
      <c r="H12989" s="958">
        <v>31087</v>
      </c>
      <c r="I12989" s="950" t="s">
        <v>1567</v>
      </c>
    </row>
    <row r="12990" spans="8:9" ht="12.5">
      <c r="H12990" s="958">
        <v>31088</v>
      </c>
      <c r="I12990" s="950" t="s">
        <v>1567</v>
      </c>
    </row>
    <row r="12991" spans="8:9" ht="12.5">
      <c r="H12991" s="958">
        <v>31089</v>
      </c>
      <c r="I12991" s="950" t="s">
        <v>1567</v>
      </c>
    </row>
    <row r="12992" spans="8:9" ht="12.5">
      <c r="H12992" s="958">
        <v>31090</v>
      </c>
      <c r="I12992" s="950" t="s">
        <v>1567</v>
      </c>
    </row>
    <row r="12993" spans="8:9" ht="12.5">
      <c r="H12993" s="958">
        <v>31091</v>
      </c>
      <c r="I12993" s="950" t="s">
        <v>1567</v>
      </c>
    </row>
    <row r="12994" spans="8:9" ht="12.5">
      <c r="H12994" s="958">
        <v>31092</v>
      </c>
      <c r="I12994" s="950" t="s">
        <v>1567</v>
      </c>
    </row>
    <row r="12995" spans="8:9" ht="12.5">
      <c r="H12995" s="958">
        <v>31093</v>
      </c>
      <c r="I12995" s="950" t="s">
        <v>1567</v>
      </c>
    </row>
    <row r="12996" spans="8:9" ht="12.5">
      <c r="H12996" s="958">
        <v>31094</v>
      </c>
      <c r="I12996" s="950" t="s">
        <v>1567</v>
      </c>
    </row>
    <row r="12997" spans="8:9" ht="12.5">
      <c r="H12997" s="958">
        <v>31095</v>
      </c>
      <c r="I12997" s="950" t="s">
        <v>1567</v>
      </c>
    </row>
    <row r="12998" spans="8:9" ht="12.5">
      <c r="H12998" s="958">
        <v>31096</v>
      </c>
      <c r="I12998" s="950" t="s">
        <v>1567</v>
      </c>
    </row>
    <row r="12999" spans="8:9" ht="12.5">
      <c r="H12999" s="958">
        <v>31097</v>
      </c>
      <c r="I12999" s="950" t="s">
        <v>1567</v>
      </c>
    </row>
    <row r="13000" spans="8:9" ht="12.5">
      <c r="H13000" s="958">
        <v>31098</v>
      </c>
      <c r="I13000" s="950" t="s">
        <v>1567</v>
      </c>
    </row>
    <row r="13001" spans="8:9" ht="12.5">
      <c r="H13001" s="958">
        <v>31099</v>
      </c>
      <c r="I13001" s="950" t="s">
        <v>1567</v>
      </c>
    </row>
    <row r="13002" spans="8:9" ht="12.5">
      <c r="H13002" s="958">
        <v>31106</v>
      </c>
      <c r="I13002" s="950" t="s">
        <v>1567</v>
      </c>
    </row>
    <row r="13003" spans="8:9" ht="12.5">
      <c r="H13003" s="958">
        <v>31107</v>
      </c>
      <c r="I13003" s="950" t="s">
        <v>1567</v>
      </c>
    </row>
    <row r="13004" spans="8:9" ht="12.5">
      <c r="H13004" s="958">
        <v>31119</v>
      </c>
      <c r="I13004" s="950" t="s">
        <v>1567</v>
      </c>
    </row>
    <row r="13005" spans="8:9" ht="12.5">
      <c r="H13005" s="958">
        <v>31126</v>
      </c>
      <c r="I13005" s="950" t="s">
        <v>1567</v>
      </c>
    </row>
    <row r="13006" spans="8:9" ht="12.5">
      <c r="H13006" s="958">
        <v>31131</v>
      </c>
      <c r="I13006" s="950" t="s">
        <v>1567</v>
      </c>
    </row>
    <row r="13007" spans="8:9" ht="12.5">
      <c r="H13007" s="958">
        <v>31136</v>
      </c>
      <c r="I13007" s="950" t="s">
        <v>1567</v>
      </c>
    </row>
    <row r="13008" spans="8:9" ht="12.5">
      <c r="H13008" s="958">
        <v>31139</v>
      </c>
      <c r="I13008" s="950" t="s">
        <v>1567</v>
      </c>
    </row>
    <row r="13009" spans="8:9" ht="12.5">
      <c r="H13009" s="958">
        <v>31141</v>
      </c>
      <c r="I13009" s="950" t="s">
        <v>1567</v>
      </c>
    </row>
    <row r="13010" spans="8:9" ht="12.5">
      <c r="H13010" s="958">
        <v>31144</v>
      </c>
      <c r="I13010" s="950" t="s">
        <v>1567</v>
      </c>
    </row>
    <row r="13011" spans="8:9" ht="12.5">
      <c r="H13011" s="958">
        <v>31145</v>
      </c>
      <c r="I13011" s="950" t="s">
        <v>1567</v>
      </c>
    </row>
    <row r="13012" spans="8:9" ht="12.5">
      <c r="H13012" s="958">
        <v>31146</v>
      </c>
      <c r="I13012" s="950" t="s">
        <v>1567</v>
      </c>
    </row>
    <row r="13013" spans="8:9" ht="12.5">
      <c r="H13013" s="958">
        <v>31150</v>
      </c>
      <c r="I13013" s="950" t="s">
        <v>1567</v>
      </c>
    </row>
    <row r="13014" spans="8:9" ht="12.5">
      <c r="H13014" s="958">
        <v>31156</v>
      </c>
      <c r="I13014" s="950" t="s">
        <v>1567</v>
      </c>
    </row>
    <row r="13015" spans="8:9" ht="12.5">
      <c r="H13015" s="958">
        <v>31169</v>
      </c>
      <c r="I13015" s="950" t="s">
        <v>1567</v>
      </c>
    </row>
    <row r="13016" spans="8:9" ht="12.5">
      <c r="H13016" s="958">
        <v>31192</v>
      </c>
      <c r="I13016" s="950" t="s">
        <v>1567</v>
      </c>
    </row>
    <row r="13017" spans="8:9" ht="12.5">
      <c r="H13017" s="958">
        <v>31193</v>
      </c>
      <c r="I13017" s="950" t="s">
        <v>1567</v>
      </c>
    </row>
    <row r="13018" spans="8:9" ht="12.5">
      <c r="H13018" s="958">
        <v>31195</v>
      </c>
      <c r="I13018" s="950" t="s">
        <v>1567</v>
      </c>
    </row>
    <row r="13019" spans="8:9" ht="12.5">
      <c r="H13019" s="958">
        <v>31196</v>
      </c>
      <c r="I13019" s="950" t="s">
        <v>1567</v>
      </c>
    </row>
    <row r="13020" spans="8:9" ht="12.5">
      <c r="H13020" s="958">
        <v>31201</v>
      </c>
      <c r="I13020" s="950" t="s">
        <v>1567</v>
      </c>
    </row>
    <row r="13021" spans="8:9" ht="12.5">
      <c r="H13021" s="958">
        <v>31202</v>
      </c>
      <c r="I13021" s="950" t="s">
        <v>1567</v>
      </c>
    </row>
    <row r="13022" spans="8:9" ht="12.5">
      <c r="H13022" s="958">
        <v>31203</v>
      </c>
      <c r="I13022" s="950" t="s">
        <v>1567</v>
      </c>
    </row>
    <row r="13023" spans="8:9" ht="12.5">
      <c r="H13023" s="958">
        <v>31204</v>
      </c>
      <c r="I13023" s="950" t="s">
        <v>1567</v>
      </c>
    </row>
    <row r="13024" spans="8:9" ht="12.5">
      <c r="H13024" s="958">
        <v>31205</v>
      </c>
      <c r="I13024" s="950" t="s">
        <v>1567</v>
      </c>
    </row>
    <row r="13025" spans="8:9" ht="12.5">
      <c r="H13025" s="958">
        <v>31206</v>
      </c>
      <c r="I13025" s="950" t="s">
        <v>1567</v>
      </c>
    </row>
    <row r="13026" spans="8:9" ht="12.5">
      <c r="H13026" s="958">
        <v>31207</v>
      </c>
      <c r="I13026" s="950" t="s">
        <v>1567</v>
      </c>
    </row>
    <row r="13027" spans="8:9" ht="12.5">
      <c r="H13027" s="958">
        <v>31208</v>
      </c>
      <c r="I13027" s="950" t="s">
        <v>1567</v>
      </c>
    </row>
    <row r="13028" spans="8:9" ht="12.5">
      <c r="H13028" s="958">
        <v>31209</v>
      </c>
      <c r="I13028" s="950" t="s">
        <v>1567</v>
      </c>
    </row>
    <row r="13029" spans="8:9" ht="12.5">
      <c r="H13029" s="958">
        <v>31210</v>
      </c>
      <c r="I13029" s="950" t="s">
        <v>1567</v>
      </c>
    </row>
    <row r="13030" spans="8:9" ht="12.5">
      <c r="H13030" s="958">
        <v>31211</v>
      </c>
      <c r="I13030" s="950" t="s">
        <v>1567</v>
      </c>
    </row>
    <row r="13031" spans="8:9" ht="12.5">
      <c r="H13031" s="958">
        <v>31212</v>
      </c>
      <c r="I13031" s="950" t="s">
        <v>1567</v>
      </c>
    </row>
    <row r="13032" spans="8:9" ht="12.5">
      <c r="H13032" s="958">
        <v>31213</v>
      </c>
      <c r="I13032" s="950" t="s">
        <v>1567</v>
      </c>
    </row>
    <row r="13033" spans="8:9" ht="12.5">
      <c r="H13033" s="958">
        <v>31216</v>
      </c>
      <c r="I13033" s="950" t="s">
        <v>1567</v>
      </c>
    </row>
    <row r="13034" spans="8:9" ht="12.5">
      <c r="H13034" s="958">
        <v>31217</v>
      </c>
      <c r="I13034" s="950" t="s">
        <v>1567</v>
      </c>
    </row>
    <row r="13035" spans="8:9" ht="12.5">
      <c r="H13035" s="958">
        <v>31220</v>
      </c>
      <c r="I13035" s="950" t="s">
        <v>1567</v>
      </c>
    </row>
    <row r="13036" spans="8:9" ht="12.5">
      <c r="H13036" s="958">
        <v>31221</v>
      </c>
      <c r="I13036" s="950" t="s">
        <v>1567</v>
      </c>
    </row>
    <row r="13037" spans="8:9" ht="12.5">
      <c r="H13037" s="958">
        <v>31294</v>
      </c>
      <c r="I13037" s="950" t="s">
        <v>1567</v>
      </c>
    </row>
    <row r="13038" spans="8:9" ht="12.5">
      <c r="H13038" s="958">
        <v>31295</v>
      </c>
      <c r="I13038" s="950" t="s">
        <v>1567</v>
      </c>
    </row>
    <row r="13039" spans="8:9" ht="12.5">
      <c r="H13039" s="958">
        <v>31296</v>
      </c>
      <c r="I13039" s="950" t="s">
        <v>1567</v>
      </c>
    </row>
    <row r="13040" spans="8:9" ht="12.5">
      <c r="H13040" s="958">
        <v>31297</v>
      </c>
      <c r="I13040" s="950" t="s">
        <v>1567</v>
      </c>
    </row>
    <row r="13041" spans="8:9" ht="12.5">
      <c r="H13041" s="958">
        <v>31301</v>
      </c>
      <c r="I13041" s="950" t="s">
        <v>1567</v>
      </c>
    </row>
    <row r="13042" spans="8:9" ht="12.5">
      <c r="H13042" s="958">
        <v>31302</v>
      </c>
      <c r="I13042" s="950" t="s">
        <v>1567</v>
      </c>
    </row>
    <row r="13043" spans="8:9" ht="12.5">
      <c r="H13043" s="958">
        <v>31303</v>
      </c>
      <c r="I13043" s="950" t="s">
        <v>1567</v>
      </c>
    </row>
    <row r="13044" spans="8:9" ht="12.5">
      <c r="H13044" s="958">
        <v>31304</v>
      </c>
      <c r="I13044" s="950" t="s">
        <v>1567</v>
      </c>
    </row>
    <row r="13045" spans="8:9" ht="12.5">
      <c r="H13045" s="958">
        <v>31305</v>
      </c>
      <c r="I13045" s="950" t="s">
        <v>1567</v>
      </c>
    </row>
    <row r="13046" spans="8:9" ht="12.5">
      <c r="H13046" s="958">
        <v>31307</v>
      </c>
      <c r="I13046" s="950" t="s">
        <v>1567</v>
      </c>
    </row>
    <row r="13047" spans="8:9" ht="12.5">
      <c r="H13047" s="958">
        <v>31308</v>
      </c>
      <c r="I13047" s="950" t="s">
        <v>1567</v>
      </c>
    </row>
    <row r="13048" spans="8:9" ht="12.5">
      <c r="H13048" s="958">
        <v>31309</v>
      </c>
      <c r="I13048" s="950" t="s">
        <v>1567</v>
      </c>
    </row>
    <row r="13049" spans="8:9" ht="12.5">
      <c r="H13049" s="958">
        <v>31310</v>
      </c>
      <c r="I13049" s="950" t="s">
        <v>1567</v>
      </c>
    </row>
    <row r="13050" spans="8:9" ht="12.5">
      <c r="H13050" s="958">
        <v>31312</v>
      </c>
      <c r="I13050" s="950" t="s">
        <v>1567</v>
      </c>
    </row>
    <row r="13051" spans="8:9" ht="12.5">
      <c r="H13051" s="958">
        <v>31313</v>
      </c>
      <c r="I13051" s="950" t="s">
        <v>1567</v>
      </c>
    </row>
    <row r="13052" spans="8:9" ht="12.5">
      <c r="H13052" s="958">
        <v>31314</v>
      </c>
      <c r="I13052" s="950" t="s">
        <v>1567</v>
      </c>
    </row>
    <row r="13053" spans="8:9" ht="12.5">
      <c r="H13053" s="958">
        <v>31315</v>
      </c>
      <c r="I13053" s="950" t="s">
        <v>1567</v>
      </c>
    </row>
    <row r="13054" spans="8:9" ht="12.5">
      <c r="H13054" s="958">
        <v>31316</v>
      </c>
      <c r="I13054" s="950" t="s">
        <v>1567</v>
      </c>
    </row>
    <row r="13055" spans="8:9" ht="12.5">
      <c r="H13055" s="958">
        <v>31318</v>
      </c>
      <c r="I13055" s="950" t="s">
        <v>1567</v>
      </c>
    </row>
    <row r="13056" spans="8:9" ht="12.5">
      <c r="H13056" s="958">
        <v>31319</v>
      </c>
      <c r="I13056" s="950" t="s">
        <v>1567</v>
      </c>
    </row>
    <row r="13057" spans="8:9" ht="12.5">
      <c r="H13057" s="958">
        <v>31320</v>
      </c>
      <c r="I13057" s="950" t="s">
        <v>1567</v>
      </c>
    </row>
    <row r="13058" spans="8:9" ht="12.5">
      <c r="H13058" s="958">
        <v>31321</v>
      </c>
      <c r="I13058" s="950" t="s">
        <v>1567</v>
      </c>
    </row>
    <row r="13059" spans="8:9" ht="12.5">
      <c r="H13059" s="958">
        <v>31322</v>
      </c>
      <c r="I13059" s="950" t="s">
        <v>1567</v>
      </c>
    </row>
    <row r="13060" spans="8:9" ht="12.5">
      <c r="H13060" s="958">
        <v>31323</v>
      </c>
      <c r="I13060" s="950" t="s">
        <v>1567</v>
      </c>
    </row>
    <row r="13061" spans="8:9" ht="12.5">
      <c r="H13061" s="958">
        <v>31324</v>
      </c>
      <c r="I13061" s="950" t="s">
        <v>1567</v>
      </c>
    </row>
    <row r="13062" spans="8:9" ht="12.5">
      <c r="H13062" s="958">
        <v>31326</v>
      </c>
      <c r="I13062" s="950" t="s">
        <v>1567</v>
      </c>
    </row>
    <row r="13063" spans="8:9" ht="12.5">
      <c r="H13063" s="958">
        <v>31327</v>
      </c>
      <c r="I13063" s="950" t="s">
        <v>1567</v>
      </c>
    </row>
    <row r="13064" spans="8:9" ht="12.5">
      <c r="H13064" s="958">
        <v>31328</v>
      </c>
      <c r="I13064" s="950" t="s">
        <v>1567</v>
      </c>
    </row>
    <row r="13065" spans="8:9" ht="12.5">
      <c r="H13065" s="958">
        <v>31329</v>
      </c>
      <c r="I13065" s="950" t="s">
        <v>1567</v>
      </c>
    </row>
    <row r="13066" spans="8:9" ht="12.5">
      <c r="H13066" s="958">
        <v>31331</v>
      </c>
      <c r="I13066" s="950" t="s">
        <v>1567</v>
      </c>
    </row>
    <row r="13067" spans="8:9" ht="12.5">
      <c r="H13067" s="958">
        <v>31333</v>
      </c>
      <c r="I13067" s="950" t="s">
        <v>1567</v>
      </c>
    </row>
    <row r="13068" spans="8:9" ht="12.5">
      <c r="H13068" s="958">
        <v>31401</v>
      </c>
      <c r="I13068" s="950" t="s">
        <v>1567</v>
      </c>
    </row>
    <row r="13069" spans="8:9" ht="12.5">
      <c r="H13069" s="958">
        <v>31402</v>
      </c>
      <c r="I13069" s="950" t="s">
        <v>1567</v>
      </c>
    </row>
    <row r="13070" spans="8:9" ht="12.5">
      <c r="H13070" s="958">
        <v>31403</v>
      </c>
      <c r="I13070" s="950" t="s">
        <v>1567</v>
      </c>
    </row>
    <row r="13071" spans="8:9" ht="12.5">
      <c r="H13071" s="958">
        <v>31404</v>
      </c>
      <c r="I13071" s="950" t="s">
        <v>1567</v>
      </c>
    </row>
    <row r="13072" spans="8:9" ht="12.5">
      <c r="H13072" s="958">
        <v>31405</v>
      </c>
      <c r="I13072" s="950" t="s">
        <v>1567</v>
      </c>
    </row>
    <row r="13073" spans="8:9" ht="12.5">
      <c r="H13073" s="958">
        <v>31406</v>
      </c>
      <c r="I13073" s="950" t="s">
        <v>1567</v>
      </c>
    </row>
    <row r="13074" spans="8:9" ht="12.5">
      <c r="H13074" s="958">
        <v>31407</v>
      </c>
      <c r="I13074" s="950" t="s">
        <v>1567</v>
      </c>
    </row>
    <row r="13075" spans="8:9" ht="12.5">
      <c r="H13075" s="958">
        <v>31408</v>
      </c>
      <c r="I13075" s="950" t="s">
        <v>1567</v>
      </c>
    </row>
    <row r="13076" spans="8:9" ht="12.5">
      <c r="H13076" s="958">
        <v>31409</v>
      </c>
      <c r="I13076" s="950" t="s">
        <v>1567</v>
      </c>
    </row>
    <row r="13077" spans="8:9" ht="12.5">
      <c r="H13077" s="958">
        <v>31410</v>
      </c>
      <c r="I13077" s="950" t="s">
        <v>1567</v>
      </c>
    </row>
    <row r="13078" spans="8:9" ht="12.5">
      <c r="H13078" s="958">
        <v>31411</v>
      </c>
      <c r="I13078" s="950" t="s">
        <v>1567</v>
      </c>
    </row>
    <row r="13079" spans="8:9" ht="12.5">
      <c r="H13079" s="958">
        <v>31412</v>
      </c>
      <c r="I13079" s="950" t="s">
        <v>1567</v>
      </c>
    </row>
    <row r="13080" spans="8:9" ht="12.5">
      <c r="H13080" s="958">
        <v>31414</v>
      </c>
      <c r="I13080" s="950" t="s">
        <v>1567</v>
      </c>
    </row>
    <row r="13081" spans="8:9" ht="12.5">
      <c r="H13081" s="958">
        <v>31415</v>
      </c>
      <c r="I13081" s="950" t="s">
        <v>1567</v>
      </c>
    </row>
    <row r="13082" spans="8:9" ht="12.5">
      <c r="H13082" s="958">
        <v>31416</v>
      </c>
      <c r="I13082" s="950" t="s">
        <v>1567</v>
      </c>
    </row>
    <row r="13083" spans="8:9" ht="12.5">
      <c r="H13083" s="958">
        <v>31418</v>
      </c>
      <c r="I13083" s="950" t="s">
        <v>1567</v>
      </c>
    </row>
    <row r="13084" spans="8:9" ht="12.5">
      <c r="H13084" s="958">
        <v>31419</v>
      </c>
      <c r="I13084" s="950" t="s">
        <v>1567</v>
      </c>
    </row>
    <row r="13085" spans="8:9" ht="12.5">
      <c r="H13085" s="958">
        <v>31420</v>
      </c>
      <c r="I13085" s="950" t="s">
        <v>1567</v>
      </c>
    </row>
    <row r="13086" spans="8:9" ht="12.5">
      <c r="H13086" s="958">
        <v>31421</v>
      </c>
      <c r="I13086" s="950" t="s">
        <v>1567</v>
      </c>
    </row>
    <row r="13087" spans="8:9" ht="12.5">
      <c r="H13087" s="958">
        <v>31501</v>
      </c>
      <c r="I13087" s="950" t="s">
        <v>1567</v>
      </c>
    </row>
    <row r="13088" spans="8:9" ht="12.5">
      <c r="H13088" s="958">
        <v>31502</v>
      </c>
      <c r="I13088" s="950" t="s">
        <v>1567</v>
      </c>
    </row>
    <row r="13089" spans="8:9" ht="12.5">
      <c r="H13089" s="958">
        <v>31503</v>
      </c>
      <c r="I13089" s="950" t="s">
        <v>1567</v>
      </c>
    </row>
    <row r="13090" spans="8:9" ht="12.5">
      <c r="H13090" s="958">
        <v>31510</v>
      </c>
      <c r="I13090" s="950" t="s">
        <v>1567</v>
      </c>
    </row>
    <row r="13091" spans="8:9" ht="12.5">
      <c r="H13091" s="958">
        <v>31512</v>
      </c>
      <c r="I13091" s="950" t="s">
        <v>1567</v>
      </c>
    </row>
    <row r="13092" spans="8:9" ht="12.5">
      <c r="H13092" s="958">
        <v>31513</v>
      </c>
      <c r="I13092" s="950" t="s">
        <v>1567</v>
      </c>
    </row>
    <row r="13093" spans="8:9" ht="12.5">
      <c r="H13093" s="958">
        <v>31515</v>
      </c>
      <c r="I13093" s="950" t="s">
        <v>1567</v>
      </c>
    </row>
    <row r="13094" spans="8:9" ht="12.5">
      <c r="H13094" s="958">
        <v>31516</v>
      </c>
      <c r="I13094" s="950" t="s">
        <v>1567</v>
      </c>
    </row>
    <row r="13095" spans="8:9" ht="12.5">
      <c r="H13095" s="958">
        <v>31518</v>
      </c>
      <c r="I13095" s="950" t="s">
        <v>1567</v>
      </c>
    </row>
    <row r="13096" spans="8:9" ht="12.5">
      <c r="H13096" s="958">
        <v>31519</v>
      </c>
      <c r="I13096" s="950" t="s">
        <v>1567</v>
      </c>
    </row>
    <row r="13097" spans="8:9" ht="12.5">
      <c r="H13097" s="958">
        <v>31520</v>
      </c>
      <c r="I13097" s="950" t="s">
        <v>1567</v>
      </c>
    </row>
    <row r="13098" spans="8:9" ht="12.5">
      <c r="H13098" s="958">
        <v>31521</v>
      </c>
      <c r="I13098" s="950" t="s">
        <v>1567</v>
      </c>
    </row>
    <row r="13099" spans="8:9" ht="12.5">
      <c r="H13099" s="958">
        <v>31522</v>
      </c>
      <c r="I13099" s="950" t="s">
        <v>1567</v>
      </c>
    </row>
    <row r="13100" spans="8:9" ht="12.5">
      <c r="H13100" s="958">
        <v>31523</v>
      </c>
      <c r="I13100" s="950" t="s">
        <v>1567</v>
      </c>
    </row>
    <row r="13101" spans="8:9" ht="12.5">
      <c r="H13101" s="958">
        <v>31524</v>
      </c>
      <c r="I13101" s="950" t="s">
        <v>1567</v>
      </c>
    </row>
    <row r="13102" spans="8:9" ht="12.5">
      <c r="H13102" s="958">
        <v>31525</v>
      </c>
      <c r="I13102" s="950" t="s">
        <v>1567</v>
      </c>
    </row>
    <row r="13103" spans="8:9" ht="12.5">
      <c r="H13103" s="958">
        <v>31527</v>
      </c>
      <c r="I13103" s="950" t="s">
        <v>1567</v>
      </c>
    </row>
    <row r="13104" spans="8:9" ht="12.5">
      <c r="H13104" s="958">
        <v>31532</v>
      </c>
      <c r="I13104" s="950" t="s">
        <v>1567</v>
      </c>
    </row>
    <row r="13105" spans="8:9" ht="12.5">
      <c r="H13105" s="958">
        <v>31533</v>
      </c>
      <c r="I13105" s="950" t="s">
        <v>1567</v>
      </c>
    </row>
    <row r="13106" spans="8:9" ht="12.5">
      <c r="H13106" s="958">
        <v>31534</v>
      </c>
      <c r="I13106" s="950" t="s">
        <v>1567</v>
      </c>
    </row>
    <row r="13107" spans="8:9" ht="12.5">
      <c r="H13107" s="958">
        <v>31535</v>
      </c>
      <c r="I13107" s="950" t="s">
        <v>1567</v>
      </c>
    </row>
    <row r="13108" spans="8:9" ht="12.5">
      <c r="H13108" s="958">
        <v>31537</v>
      </c>
      <c r="I13108" s="950" t="s">
        <v>1567</v>
      </c>
    </row>
    <row r="13109" spans="8:9" ht="12.5">
      <c r="H13109" s="958">
        <v>31539</v>
      </c>
      <c r="I13109" s="950" t="s">
        <v>1567</v>
      </c>
    </row>
    <row r="13110" spans="8:9" ht="12.5">
      <c r="H13110" s="958">
        <v>31542</v>
      </c>
      <c r="I13110" s="950" t="s">
        <v>1567</v>
      </c>
    </row>
    <row r="13111" spans="8:9" ht="12.5">
      <c r="H13111" s="958">
        <v>31543</v>
      </c>
      <c r="I13111" s="950" t="s">
        <v>1567</v>
      </c>
    </row>
    <row r="13112" spans="8:9" ht="12.5">
      <c r="H13112" s="958">
        <v>31544</v>
      </c>
      <c r="I13112" s="950" t="s">
        <v>1567</v>
      </c>
    </row>
    <row r="13113" spans="8:9" ht="12.5">
      <c r="H13113" s="958">
        <v>31545</v>
      </c>
      <c r="I13113" s="950" t="s">
        <v>1567</v>
      </c>
    </row>
    <row r="13114" spans="8:9" ht="12.5">
      <c r="H13114" s="958">
        <v>31546</v>
      </c>
      <c r="I13114" s="950" t="s">
        <v>1567</v>
      </c>
    </row>
    <row r="13115" spans="8:9" ht="12.5">
      <c r="H13115" s="958">
        <v>31547</v>
      </c>
      <c r="I13115" s="950" t="s">
        <v>1567</v>
      </c>
    </row>
    <row r="13116" spans="8:9" ht="12.5">
      <c r="H13116" s="958">
        <v>31548</v>
      </c>
      <c r="I13116" s="950" t="s">
        <v>1567</v>
      </c>
    </row>
    <row r="13117" spans="8:9" ht="12.5">
      <c r="H13117" s="958">
        <v>31549</v>
      </c>
      <c r="I13117" s="950" t="s">
        <v>1567</v>
      </c>
    </row>
    <row r="13118" spans="8:9" ht="12.5">
      <c r="H13118" s="958">
        <v>31550</v>
      </c>
      <c r="I13118" s="950" t="s">
        <v>1567</v>
      </c>
    </row>
    <row r="13119" spans="8:9" ht="12.5">
      <c r="H13119" s="958">
        <v>31551</v>
      </c>
      <c r="I13119" s="950" t="s">
        <v>1567</v>
      </c>
    </row>
    <row r="13120" spans="8:9" ht="12.5">
      <c r="H13120" s="958">
        <v>31552</v>
      </c>
      <c r="I13120" s="950" t="s">
        <v>1567</v>
      </c>
    </row>
    <row r="13121" spans="8:9" ht="12.5">
      <c r="H13121" s="958">
        <v>31553</v>
      </c>
      <c r="I13121" s="950" t="s">
        <v>1567</v>
      </c>
    </row>
    <row r="13122" spans="8:9" ht="12.5">
      <c r="H13122" s="958">
        <v>31554</v>
      </c>
      <c r="I13122" s="950" t="s">
        <v>1567</v>
      </c>
    </row>
    <row r="13123" spans="8:9" ht="12.5">
      <c r="H13123" s="958">
        <v>31555</v>
      </c>
      <c r="I13123" s="950" t="s">
        <v>1567</v>
      </c>
    </row>
    <row r="13124" spans="8:9" ht="12.5">
      <c r="H13124" s="958">
        <v>31556</v>
      </c>
      <c r="I13124" s="950" t="s">
        <v>1567</v>
      </c>
    </row>
    <row r="13125" spans="8:9" ht="12.5">
      <c r="H13125" s="958">
        <v>31557</v>
      </c>
      <c r="I13125" s="950" t="s">
        <v>1567</v>
      </c>
    </row>
    <row r="13126" spans="8:9" ht="12.5">
      <c r="H13126" s="958">
        <v>31558</v>
      </c>
      <c r="I13126" s="950" t="s">
        <v>1567</v>
      </c>
    </row>
    <row r="13127" spans="8:9" ht="12.5">
      <c r="H13127" s="958">
        <v>31560</v>
      </c>
      <c r="I13127" s="950" t="s">
        <v>1567</v>
      </c>
    </row>
    <row r="13128" spans="8:9" ht="12.5">
      <c r="H13128" s="958">
        <v>31561</v>
      </c>
      <c r="I13128" s="950" t="s">
        <v>1567</v>
      </c>
    </row>
    <row r="13129" spans="8:9" ht="12.5">
      <c r="H13129" s="958">
        <v>31562</v>
      </c>
      <c r="I13129" s="950" t="s">
        <v>1567</v>
      </c>
    </row>
    <row r="13130" spans="8:9" ht="12.5">
      <c r="H13130" s="958">
        <v>31563</v>
      </c>
      <c r="I13130" s="950" t="s">
        <v>1567</v>
      </c>
    </row>
    <row r="13131" spans="8:9" ht="12.5">
      <c r="H13131" s="958">
        <v>31564</v>
      </c>
      <c r="I13131" s="950" t="s">
        <v>1567</v>
      </c>
    </row>
    <row r="13132" spans="8:9" ht="12.5">
      <c r="H13132" s="958">
        <v>31565</v>
      </c>
      <c r="I13132" s="950" t="s">
        <v>1567</v>
      </c>
    </row>
    <row r="13133" spans="8:9" ht="12.5">
      <c r="H13133" s="958">
        <v>31566</v>
      </c>
      <c r="I13133" s="950" t="s">
        <v>1567</v>
      </c>
    </row>
    <row r="13134" spans="8:9" ht="12.5">
      <c r="H13134" s="958">
        <v>31567</v>
      </c>
      <c r="I13134" s="950" t="s">
        <v>1567</v>
      </c>
    </row>
    <row r="13135" spans="8:9" ht="12.5">
      <c r="H13135" s="958">
        <v>31568</v>
      </c>
      <c r="I13135" s="950" t="s">
        <v>1567</v>
      </c>
    </row>
    <row r="13136" spans="8:9" ht="12.5">
      <c r="H13136" s="958">
        <v>31569</v>
      </c>
      <c r="I13136" s="950" t="s">
        <v>1567</v>
      </c>
    </row>
    <row r="13137" spans="8:9" ht="12.5">
      <c r="H13137" s="958">
        <v>31598</v>
      </c>
      <c r="I13137" s="950" t="s">
        <v>1567</v>
      </c>
    </row>
    <row r="13138" spans="8:9" ht="12.5">
      <c r="H13138" s="958">
        <v>31599</v>
      </c>
      <c r="I13138" s="950" t="s">
        <v>1567</v>
      </c>
    </row>
    <row r="13139" spans="8:9" ht="12.5">
      <c r="H13139" s="958">
        <v>31601</v>
      </c>
      <c r="I13139" s="950" t="s">
        <v>1567</v>
      </c>
    </row>
    <row r="13140" spans="8:9" ht="12.5">
      <c r="H13140" s="958">
        <v>31602</v>
      </c>
      <c r="I13140" s="950" t="s">
        <v>1567</v>
      </c>
    </row>
    <row r="13141" spans="8:9" ht="12.5">
      <c r="H13141" s="958">
        <v>31603</v>
      </c>
      <c r="I13141" s="950" t="s">
        <v>1567</v>
      </c>
    </row>
    <row r="13142" spans="8:9" ht="12.5">
      <c r="H13142" s="958">
        <v>31604</v>
      </c>
      <c r="I13142" s="950" t="s">
        <v>1567</v>
      </c>
    </row>
    <row r="13143" spans="8:9" ht="12.5">
      <c r="H13143" s="958">
        <v>31605</v>
      </c>
      <c r="I13143" s="950" t="s">
        <v>1567</v>
      </c>
    </row>
    <row r="13144" spans="8:9" ht="12.5">
      <c r="H13144" s="958">
        <v>31606</v>
      </c>
      <c r="I13144" s="950" t="s">
        <v>1567</v>
      </c>
    </row>
    <row r="13145" spans="8:9" ht="12.5">
      <c r="H13145" s="958">
        <v>31620</v>
      </c>
      <c r="I13145" s="950" t="s">
        <v>1567</v>
      </c>
    </row>
    <row r="13146" spans="8:9" ht="12.5">
      <c r="H13146" s="958">
        <v>31622</v>
      </c>
      <c r="I13146" s="950" t="s">
        <v>1567</v>
      </c>
    </row>
    <row r="13147" spans="8:9" ht="12.5">
      <c r="H13147" s="958">
        <v>31623</v>
      </c>
      <c r="I13147" s="950" t="s">
        <v>1567</v>
      </c>
    </row>
    <row r="13148" spans="8:9" ht="12.5">
      <c r="H13148" s="958">
        <v>31624</v>
      </c>
      <c r="I13148" s="950" t="s">
        <v>1567</v>
      </c>
    </row>
    <row r="13149" spans="8:9" ht="12.5">
      <c r="H13149" s="958">
        <v>31625</v>
      </c>
      <c r="I13149" s="950" t="s">
        <v>1567</v>
      </c>
    </row>
    <row r="13150" spans="8:9" ht="12.5">
      <c r="H13150" s="958">
        <v>31626</v>
      </c>
      <c r="I13150" s="950" t="s">
        <v>1567</v>
      </c>
    </row>
    <row r="13151" spans="8:9" ht="12.5">
      <c r="H13151" s="958">
        <v>31627</v>
      </c>
      <c r="I13151" s="950" t="s">
        <v>1567</v>
      </c>
    </row>
    <row r="13152" spans="8:9" ht="12.5">
      <c r="H13152" s="958">
        <v>31629</v>
      </c>
      <c r="I13152" s="950" t="s">
        <v>1567</v>
      </c>
    </row>
    <row r="13153" spans="8:9" ht="12.5">
      <c r="H13153" s="958">
        <v>31630</v>
      </c>
      <c r="I13153" s="950" t="s">
        <v>1567</v>
      </c>
    </row>
    <row r="13154" spans="8:9" ht="12.5">
      <c r="H13154" s="958">
        <v>31631</v>
      </c>
      <c r="I13154" s="950" t="s">
        <v>1567</v>
      </c>
    </row>
    <row r="13155" spans="8:9" ht="12.5">
      <c r="H13155" s="958">
        <v>31632</v>
      </c>
      <c r="I13155" s="950" t="s">
        <v>1567</v>
      </c>
    </row>
    <row r="13156" spans="8:9" ht="12.5">
      <c r="H13156" s="958">
        <v>31634</v>
      </c>
      <c r="I13156" s="950" t="s">
        <v>1567</v>
      </c>
    </row>
    <row r="13157" spans="8:9" ht="12.5">
      <c r="H13157" s="958">
        <v>31635</v>
      </c>
      <c r="I13157" s="950" t="s">
        <v>1567</v>
      </c>
    </row>
    <row r="13158" spans="8:9" ht="12.5">
      <c r="H13158" s="958">
        <v>31636</v>
      </c>
      <c r="I13158" s="950" t="s">
        <v>1567</v>
      </c>
    </row>
    <row r="13159" spans="8:9" ht="12.5">
      <c r="H13159" s="958">
        <v>31637</v>
      </c>
      <c r="I13159" s="950" t="s">
        <v>1567</v>
      </c>
    </row>
    <row r="13160" spans="8:9" ht="12.5">
      <c r="H13160" s="958">
        <v>31638</v>
      </c>
      <c r="I13160" s="950" t="s">
        <v>1567</v>
      </c>
    </row>
    <row r="13161" spans="8:9" ht="12.5">
      <c r="H13161" s="958">
        <v>31639</v>
      </c>
      <c r="I13161" s="950" t="s">
        <v>1567</v>
      </c>
    </row>
    <row r="13162" spans="8:9" ht="12.5">
      <c r="H13162" s="958">
        <v>31641</v>
      </c>
      <c r="I13162" s="950" t="s">
        <v>1567</v>
      </c>
    </row>
    <row r="13163" spans="8:9" ht="12.5">
      <c r="H13163" s="958">
        <v>31642</v>
      </c>
      <c r="I13163" s="950" t="s">
        <v>1567</v>
      </c>
    </row>
    <row r="13164" spans="8:9" ht="12.5">
      <c r="H13164" s="958">
        <v>31643</v>
      </c>
      <c r="I13164" s="950" t="s">
        <v>1567</v>
      </c>
    </row>
    <row r="13165" spans="8:9" ht="12.5">
      <c r="H13165" s="958">
        <v>31645</v>
      </c>
      <c r="I13165" s="950" t="s">
        <v>1567</v>
      </c>
    </row>
    <row r="13166" spans="8:9" ht="12.5">
      <c r="H13166" s="958">
        <v>31647</v>
      </c>
      <c r="I13166" s="950" t="s">
        <v>1567</v>
      </c>
    </row>
    <row r="13167" spans="8:9" ht="12.5">
      <c r="H13167" s="958">
        <v>31648</v>
      </c>
      <c r="I13167" s="950" t="s">
        <v>1567</v>
      </c>
    </row>
    <row r="13168" spans="8:9" ht="12.5">
      <c r="H13168" s="958">
        <v>31649</v>
      </c>
      <c r="I13168" s="950" t="s">
        <v>1567</v>
      </c>
    </row>
    <row r="13169" spans="8:9" ht="12.5">
      <c r="H13169" s="958">
        <v>31650</v>
      </c>
      <c r="I13169" s="950" t="s">
        <v>1567</v>
      </c>
    </row>
    <row r="13170" spans="8:9" ht="12.5">
      <c r="H13170" s="958">
        <v>31698</v>
      </c>
      <c r="I13170" s="950" t="s">
        <v>1567</v>
      </c>
    </row>
    <row r="13171" spans="8:9" ht="12.5">
      <c r="H13171" s="958">
        <v>31699</v>
      </c>
      <c r="I13171" s="950" t="s">
        <v>1567</v>
      </c>
    </row>
    <row r="13172" spans="8:9" ht="12.5">
      <c r="H13172" s="958">
        <v>31701</v>
      </c>
      <c r="I13172" s="950" t="s">
        <v>1567</v>
      </c>
    </row>
    <row r="13173" spans="8:9" ht="12.5">
      <c r="H13173" s="958">
        <v>31702</v>
      </c>
      <c r="I13173" s="950" t="s">
        <v>1567</v>
      </c>
    </row>
    <row r="13174" spans="8:9" ht="12.5">
      <c r="H13174" s="958">
        <v>31703</v>
      </c>
      <c r="I13174" s="950" t="s">
        <v>1567</v>
      </c>
    </row>
    <row r="13175" spans="8:9" ht="12.5">
      <c r="H13175" s="958">
        <v>31704</v>
      </c>
      <c r="I13175" s="950" t="s">
        <v>1567</v>
      </c>
    </row>
    <row r="13176" spans="8:9" ht="12.5">
      <c r="H13176" s="958">
        <v>31705</v>
      </c>
      <c r="I13176" s="950" t="s">
        <v>1567</v>
      </c>
    </row>
    <row r="13177" spans="8:9" ht="12.5">
      <c r="H13177" s="958">
        <v>31706</v>
      </c>
      <c r="I13177" s="950" t="s">
        <v>1567</v>
      </c>
    </row>
    <row r="13178" spans="8:9" ht="12.5">
      <c r="H13178" s="958">
        <v>31707</v>
      </c>
      <c r="I13178" s="950" t="s">
        <v>1567</v>
      </c>
    </row>
    <row r="13179" spans="8:9" ht="12.5">
      <c r="H13179" s="958">
        <v>31708</v>
      </c>
      <c r="I13179" s="950" t="s">
        <v>1567</v>
      </c>
    </row>
    <row r="13180" spans="8:9" ht="12.5">
      <c r="H13180" s="958">
        <v>31709</v>
      </c>
      <c r="I13180" s="950" t="s">
        <v>1567</v>
      </c>
    </row>
    <row r="13181" spans="8:9" ht="12.5">
      <c r="H13181" s="958">
        <v>31711</v>
      </c>
      <c r="I13181" s="950" t="s">
        <v>1567</v>
      </c>
    </row>
    <row r="13182" spans="8:9" ht="12.5">
      <c r="H13182" s="958">
        <v>31712</v>
      </c>
      <c r="I13182" s="950" t="s">
        <v>1567</v>
      </c>
    </row>
    <row r="13183" spans="8:9" ht="12.5">
      <c r="H13183" s="958">
        <v>31714</v>
      </c>
      <c r="I13183" s="950" t="s">
        <v>1567</v>
      </c>
    </row>
    <row r="13184" spans="8:9" ht="12.5">
      <c r="H13184" s="958">
        <v>31716</v>
      </c>
      <c r="I13184" s="950" t="s">
        <v>1567</v>
      </c>
    </row>
    <row r="13185" spans="8:9" ht="12.5">
      <c r="H13185" s="958">
        <v>31719</v>
      </c>
      <c r="I13185" s="950" t="s">
        <v>1567</v>
      </c>
    </row>
    <row r="13186" spans="8:9" ht="12.5">
      <c r="H13186" s="958">
        <v>31720</v>
      </c>
      <c r="I13186" s="950" t="s">
        <v>1567</v>
      </c>
    </row>
    <row r="13187" spans="8:9" ht="12.5">
      <c r="H13187" s="958">
        <v>31721</v>
      </c>
      <c r="I13187" s="950" t="s">
        <v>1567</v>
      </c>
    </row>
    <row r="13188" spans="8:9" ht="12.5">
      <c r="H13188" s="958">
        <v>31722</v>
      </c>
      <c r="I13188" s="950" t="s">
        <v>1567</v>
      </c>
    </row>
    <row r="13189" spans="8:9" ht="12.5">
      <c r="H13189" s="958">
        <v>31727</v>
      </c>
      <c r="I13189" s="950" t="s">
        <v>1567</v>
      </c>
    </row>
    <row r="13190" spans="8:9" ht="12.5">
      <c r="H13190" s="958">
        <v>31730</v>
      </c>
      <c r="I13190" s="950" t="s">
        <v>1567</v>
      </c>
    </row>
    <row r="13191" spans="8:9" ht="12.5">
      <c r="H13191" s="958">
        <v>31733</v>
      </c>
      <c r="I13191" s="950" t="s">
        <v>1567</v>
      </c>
    </row>
    <row r="13192" spans="8:9" ht="12.5">
      <c r="H13192" s="958">
        <v>31735</v>
      </c>
      <c r="I13192" s="950" t="s">
        <v>1567</v>
      </c>
    </row>
    <row r="13193" spans="8:9" ht="12.5">
      <c r="H13193" s="958">
        <v>31738</v>
      </c>
      <c r="I13193" s="950" t="s">
        <v>1567</v>
      </c>
    </row>
    <row r="13194" spans="8:9" ht="12.5">
      <c r="H13194" s="958">
        <v>31739</v>
      </c>
      <c r="I13194" s="950" t="s">
        <v>1567</v>
      </c>
    </row>
    <row r="13195" spans="8:9" ht="12.5">
      <c r="H13195" s="958">
        <v>31743</v>
      </c>
      <c r="I13195" s="950" t="s">
        <v>1567</v>
      </c>
    </row>
    <row r="13196" spans="8:9" ht="12.5">
      <c r="H13196" s="958">
        <v>31744</v>
      </c>
      <c r="I13196" s="950" t="s">
        <v>1567</v>
      </c>
    </row>
    <row r="13197" spans="8:9" ht="12.5">
      <c r="H13197" s="958">
        <v>31747</v>
      </c>
      <c r="I13197" s="950" t="s">
        <v>1567</v>
      </c>
    </row>
    <row r="13198" spans="8:9" ht="12.5">
      <c r="H13198" s="958">
        <v>31749</v>
      </c>
      <c r="I13198" s="950" t="s">
        <v>1567</v>
      </c>
    </row>
    <row r="13199" spans="8:9" ht="12.5">
      <c r="H13199" s="958">
        <v>31750</v>
      </c>
      <c r="I13199" s="950" t="s">
        <v>1567</v>
      </c>
    </row>
    <row r="13200" spans="8:9" ht="12.5">
      <c r="H13200" s="958">
        <v>31753</v>
      </c>
      <c r="I13200" s="950" t="s">
        <v>1567</v>
      </c>
    </row>
    <row r="13201" spans="8:9" ht="12.5">
      <c r="H13201" s="958">
        <v>31756</v>
      </c>
      <c r="I13201" s="950" t="s">
        <v>1567</v>
      </c>
    </row>
    <row r="13202" spans="8:9" ht="12.5">
      <c r="H13202" s="958">
        <v>31757</v>
      </c>
      <c r="I13202" s="950" t="s">
        <v>1567</v>
      </c>
    </row>
    <row r="13203" spans="8:9" ht="12.5">
      <c r="H13203" s="958">
        <v>31758</v>
      </c>
      <c r="I13203" s="950" t="s">
        <v>1567</v>
      </c>
    </row>
    <row r="13204" spans="8:9" ht="12.5">
      <c r="H13204" s="958">
        <v>31760</v>
      </c>
      <c r="I13204" s="950" t="s">
        <v>1567</v>
      </c>
    </row>
    <row r="13205" spans="8:9" ht="12.5">
      <c r="H13205" s="958">
        <v>31763</v>
      </c>
      <c r="I13205" s="950" t="s">
        <v>1567</v>
      </c>
    </row>
    <row r="13206" spans="8:9" ht="12.5">
      <c r="H13206" s="958">
        <v>31764</v>
      </c>
      <c r="I13206" s="950" t="s">
        <v>1567</v>
      </c>
    </row>
    <row r="13207" spans="8:9" ht="12.5">
      <c r="H13207" s="958">
        <v>31765</v>
      </c>
      <c r="I13207" s="950" t="s">
        <v>1567</v>
      </c>
    </row>
    <row r="13208" spans="8:9" ht="12.5">
      <c r="H13208" s="958">
        <v>31768</v>
      </c>
      <c r="I13208" s="950" t="s">
        <v>1567</v>
      </c>
    </row>
    <row r="13209" spans="8:9" ht="12.5">
      <c r="H13209" s="958">
        <v>31769</v>
      </c>
      <c r="I13209" s="950" t="s">
        <v>1567</v>
      </c>
    </row>
    <row r="13210" spans="8:9" ht="12.5">
      <c r="H13210" s="958">
        <v>31771</v>
      </c>
      <c r="I13210" s="950" t="s">
        <v>1567</v>
      </c>
    </row>
    <row r="13211" spans="8:9" ht="12.5">
      <c r="H13211" s="958">
        <v>31772</v>
      </c>
      <c r="I13211" s="950" t="s">
        <v>1567</v>
      </c>
    </row>
    <row r="13212" spans="8:9" ht="12.5">
      <c r="H13212" s="958">
        <v>31773</v>
      </c>
      <c r="I13212" s="950" t="s">
        <v>1567</v>
      </c>
    </row>
    <row r="13213" spans="8:9" ht="12.5">
      <c r="H13213" s="958">
        <v>31774</v>
      </c>
      <c r="I13213" s="950" t="s">
        <v>1567</v>
      </c>
    </row>
    <row r="13214" spans="8:9" ht="12.5">
      <c r="H13214" s="958">
        <v>31775</v>
      </c>
      <c r="I13214" s="950" t="s">
        <v>1567</v>
      </c>
    </row>
    <row r="13215" spans="8:9" ht="12.5">
      <c r="H13215" s="958">
        <v>31776</v>
      </c>
      <c r="I13215" s="950" t="s">
        <v>1567</v>
      </c>
    </row>
    <row r="13216" spans="8:9" ht="12.5">
      <c r="H13216" s="958">
        <v>31778</v>
      </c>
      <c r="I13216" s="950" t="s">
        <v>1567</v>
      </c>
    </row>
    <row r="13217" spans="8:9" ht="12.5">
      <c r="H13217" s="958">
        <v>31779</v>
      </c>
      <c r="I13217" s="950" t="s">
        <v>1567</v>
      </c>
    </row>
    <row r="13218" spans="8:9" ht="12.5">
      <c r="H13218" s="958">
        <v>31780</v>
      </c>
      <c r="I13218" s="950" t="s">
        <v>1567</v>
      </c>
    </row>
    <row r="13219" spans="8:9" ht="12.5">
      <c r="H13219" s="958">
        <v>31781</v>
      </c>
      <c r="I13219" s="950" t="s">
        <v>1567</v>
      </c>
    </row>
    <row r="13220" spans="8:9" ht="12.5">
      <c r="H13220" s="958">
        <v>31782</v>
      </c>
      <c r="I13220" s="950" t="s">
        <v>1567</v>
      </c>
    </row>
    <row r="13221" spans="8:9" ht="12.5">
      <c r="H13221" s="958">
        <v>31783</v>
      </c>
      <c r="I13221" s="950" t="s">
        <v>1567</v>
      </c>
    </row>
    <row r="13222" spans="8:9" ht="12.5">
      <c r="H13222" s="958">
        <v>31784</v>
      </c>
      <c r="I13222" s="950" t="s">
        <v>1567</v>
      </c>
    </row>
    <row r="13223" spans="8:9" ht="12.5">
      <c r="H13223" s="958">
        <v>31787</v>
      </c>
      <c r="I13223" s="950" t="s">
        <v>1567</v>
      </c>
    </row>
    <row r="13224" spans="8:9" ht="12.5">
      <c r="H13224" s="958">
        <v>31788</v>
      </c>
      <c r="I13224" s="950" t="s">
        <v>1567</v>
      </c>
    </row>
    <row r="13225" spans="8:9" ht="12.5">
      <c r="H13225" s="958">
        <v>31789</v>
      </c>
      <c r="I13225" s="950" t="s">
        <v>1567</v>
      </c>
    </row>
    <row r="13226" spans="8:9" ht="12.5">
      <c r="H13226" s="958">
        <v>31790</v>
      </c>
      <c r="I13226" s="950" t="s">
        <v>1567</v>
      </c>
    </row>
    <row r="13227" spans="8:9" ht="12.5">
      <c r="H13227" s="958">
        <v>31791</v>
      </c>
      <c r="I13227" s="950" t="s">
        <v>1567</v>
      </c>
    </row>
    <row r="13228" spans="8:9" ht="12.5">
      <c r="H13228" s="958">
        <v>31792</v>
      </c>
      <c r="I13228" s="950" t="s">
        <v>1567</v>
      </c>
    </row>
    <row r="13229" spans="8:9" ht="12.5">
      <c r="H13229" s="958">
        <v>31793</v>
      </c>
      <c r="I13229" s="950" t="s">
        <v>1567</v>
      </c>
    </row>
    <row r="13230" spans="8:9" ht="12.5">
      <c r="H13230" s="958">
        <v>31794</v>
      </c>
      <c r="I13230" s="950" t="s">
        <v>1567</v>
      </c>
    </row>
    <row r="13231" spans="8:9" ht="12.5">
      <c r="H13231" s="958">
        <v>31795</v>
      </c>
      <c r="I13231" s="950" t="s">
        <v>1567</v>
      </c>
    </row>
    <row r="13232" spans="8:9" ht="12.5">
      <c r="H13232" s="958">
        <v>31796</v>
      </c>
      <c r="I13232" s="950" t="s">
        <v>1567</v>
      </c>
    </row>
    <row r="13233" spans="8:9" ht="12.5">
      <c r="H13233" s="958">
        <v>31798</v>
      </c>
      <c r="I13233" s="950" t="s">
        <v>1567</v>
      </c>
    </row>
    <row r="13234" spans="8:9" ht="12.5">
      <c r="H13234" s="958">
        <v>31799</v>
      </c>
      <c r="I13234" s="950" t="s">
        <v>1567</v>
      </c>
    </row>
    <row r="13235" spans="8:9" ht="12.5">
      <c r="H13235" s="958">
        <v>31801</v>
      </c>
      <c r="I13235" s="950" t="s">
        <v>1567</v>
      </c>
    </row>
    <row r="13236" spans="8:9" ht="12.5">
      <c r="H13236" s="958">
        <v>31803</v>
      </c>
      <c r="I13236" s="950" t="s">
        <v>1567</v>
      </c>
    </row>
    <row r="13237" spans="8:9" ht="12.5">
      <c r="H13237" s="958">
        <v>31804</v>
      </c>
      <c r="I13237" s="950" t="s">
        <v>1567</v>
      </c>
    </row>
    <row r="13238" spans="8:9" ht="12.5">
      <c r="H13238" s="958">
        <v>31805</v>
      </c>
      <c r="I13238" s="950" t="s">
        <v>1567</v>
      </c>
    </row>
    <row r="13239" spans="8:9" ht="12.5">
      <c r="H13239" s="958">
        <v>31806</v>
      </c>
      <c r="I13239" s="950" t="s">
        <v>1567</v>
      </c>
    </row>
    <row r="13240" spans="8:9" ht="12.5">
      <c r="H13240" s="958">
        <v>31807</v>
      </c>
      <c r="I13240" s="950" t="s">
        <v>1567</v>
      </c>
    </row>
    <row r="13241" spans="8:9" ht="12.5">
      <c r="H13241" s="958">
        <v>31808</v>
      </c>
      <c r="I13241" s="950" t="s">
        <v>1567</v>
      </c>
    </row>
    <row r="13242" spans="8:9" ht="12.5">
      <c r="H13242" s="958">
        <v>31810</v>
      </c>
      <c r="I13242" s="950" t="s">
        <v>1567</v>
      </c>
    </row>
    <row r="13243" spans="8:9" ht="12.5">
      <c r="H13243" s="958">
        <v>31811</v>
      </c>
      <c r="I13243" s="950" t="s">
        <v>1567</v>
      </c>
    </row>
    <row r="13244" spans="8:9" ht="12.5">
      <c r="H13244" s="958">
        <v>31812</v>
      </c>
      <c r="I13244" s="950" t="s">
        <v>1567</v>
      </c>
    </row>
    <row r="13245" spans="8:9" ht="12.5">
      <c r="H13245" s="958">
        <v>31814</v>
      </c>
      <c r="I13245" s="950" t="s">
        <v>1567</v>
      </c>
    </row>
    <row r="13246" spans="8:9" ht="12.5">
      <c r="H13246" s="958">
        <v>31815</v>
      </c>
      <c r="I13246" s="950" t="s">
        <v>1567</v>
      </c>
    </row>
    <row r="13247" spans="8:9" ht="12.5">
      <c r="H13247" s="958">
        <v>31816</v>
      </c>
      <c r="I13247" s="950" t="s">
        <v>1567</v>
      </c>
    </row>
    <row r="13248" spans="8:9" ht="12.5">
      <c r="H13248" s="958">
        <v>31820</v>
      </c>
      <c r="I13248" s="950" t="s">
        <v>1567</v>
      </c>
    </row>
    <row r="13249" spans="8:9" ht="12.5">
      <c r="H13249" s="958">
        <v>31821</v>
      </c>
      <c r="I13249" s="950" t="s">
        <v>1567</v>
      </c>
    </row>
    <row r="13250" spans="8:9" ht="12.5">
      <c r="H13250" s="958">
        <v>31822</v>
      </c>
      <c r="I13250" s="950" t="s">
        <v>1567</v>
      </c>
    </row>
    <row r="13251" spans="8:9" ht="12.5">
      <c r="H13251" s="958">
        <v>31823</v>
      </c>
      <c r="I13251" s="950" t="s">
        <v>1567</v>
      </c>
    </row>
    <row r="13252" spans="8:9" ht="12.5">
      <c r="H13252" s="958">
        <v>31824</v>
      </c>
      <c r="I13252" s="950" t="s">
        <v>1567</v>
      </c>
    </row>
    <row r="13253" spans="8:9" ht="12.5">
      <c r="H13253" s="958">
        <v>31825</v>
      </c>
      <c r="I13253" s="950" t="s">
        <v>1567</v>
      </c>
    </row>
    <row r="13254" spans="8:9" ht="12.5">
      <c r="H13254" s="958">
        <v>31826</v>
      </c>
      <c r="I13254" s="950" t="s">
        <v>1567</v>
      </c>
    </row>
    <row r="13255" spans="8:9" ht="12.5">
      <c r="H13255" s="958">
        <v>31827</v>
      </c>
      <c r="I13255" s="950" t="s">
        <v>1567</v>
      </c>
    </row>
    <row r="13256" spans="8:9" ht="12.5">
      <c r="H13256" s="958">
        <v>31829</v>
      </c>
      <c r="I13256" s="950" t="s">
        <v>1567</v>
      </c>
    </row>
    <row r="13257" spans="8:9" ht="12.5">
      <c r="H13257" s="958">
        <v>31830</v>
      </c>
      <c r="I13257" s="950" t="s">
        <v>1567</v>
      </c>
    </row>
    <row r="13258" spans="8:9" ht="12.5">
      <c r="H13258" s="958">
        <v>31831</v>
      </c>
      <c r="I13258" s="950" t="s">
        <v>1567</v>
      </c>
    </row>
    <row r="13259" spans="8:9" ht="12.5">
      <c r="H13259" s="958">
        <v>31832</v>
      </c>
      <c r="I13259" s="950" t="s">
        <v>1567</v>
      </c>
    </row>
    <row r="13260" spans="8:9" ht="12.5">
      <c r="H13260" s="958">
        <v>31833</v>
      </c>
      <c r="I13260" s="950" t="s">
        <v>1567</v>
      </c>
    </row>
    <row r="13261" spans="8:9" ht="12.5">
      <c r="H13261" s="958">
        <v>31836</v>
      </c>
      <c r="I13261" s="950" t="s">
        <v>1567</v>
      </c>
    </row>
    <row r="13262" spans="8:9" ht="12.5">
      <c r="H13262" s="958">
        <v>31901</v>
      </c>
      <c r="I13262" s="950" t="s">
        <v>1567</v>
      </c>
    </row>
    <row r="13263" spans="8:9" ht="12.5">
      <c r="H13263" s="958">
        <v>31902</v>
      </c>
      <c r="I13263" s="950" t="s">
        <v>1567</v>
      </c>
    </row>
    <row r="13264" spans="8:9" ht="12.5">
      <c r="H13264" s="958">
        <v>31903</v>
      </c>
      <c r="I13264" s="950" t="s">
        <v>1567</v>
      </c>
    </row>
    <row r="13265" spans="8:9" ht="12.5">
      <c r="H13265" s="958">
        <v>31904</v>
      </c>
      <c r="I13265" s="950" t="s">
        <v>1567</v>
      </c>
    </row>
    <row r="13266" spans="8:9" ht="12.5">
      <c r="H13266" s="958">
        <v>31905</v>
      </c>
      <c r="I13266" s="950" t="s">
        <v>1567</v>
      </c>
    </row>
    <row r="13267" spans="8:9" ht="12.5">
      <c r="H13267" s="958">
        <v>31906</v>
      </c>
      <c r="I13267" s="950" t="s">
        <v>1567</v>
      </c>
    </row>
    <row r="13268" spans="8:9" ht="12.5">
      <c r="H13268" s="958">
        <v>31907</v>
      </c>
      <c r="I13268" s="950" t="s">
        <v>1567</v>
      </c>
    </row>
    <row r="13269" spans="8:9" ht="12.5">
      <c r="H13269" s="958">
        <v>31908</v>
      </c>
      <c r="I13269" s="950" t="s">
        <v>1567</v>
      </c>
    </row>
    <row r="13270" spans="8:9" ht="12.5">
      <c r="H13270" s="958">
        <v>31909</v>
      </c>
      <c r="I13270" s="950" t="s">
        <v>1567</v>
      </c>
    </row>
    <row r="13271" spans="8:9" ht="12.5">
      <c r="H13271" s="958">
        <v>31914</v>
      </c>
      <c r="I13271" s="950" t="s">
        <v>1567</v>
      </c>
    </row>
    <row r="13272" spans="8:9" ht="12.5">
      <c r="H13272" s="958">
        <v>31917</v>
      </c>
      <c r="I13272" s="950" t="s">
        <v>1567</v>
      </c>
    </row>
    <row r="13273" spans="8:9" ht="12.5">
      <c r="H13273" s="958">
        <v>31993</v>
      </c>
      <c r="I13273" s="950" t="s">
        <v>1567</v>
      </c>
    </row>
    <row r="13274" spans="8:9" ht="12.5">
      <c r="H13274" s="958">
        <v>31995</v>
      </c>
      <c r="I13274" s="950" t="s">
        <v>1567</v>
      </c>
    </row>
    <row r="13275" spans="8:9" ht="12.5">
      <c r="H13275" s="958">
        <v>31997</v>
      </c>
      <c r="I13275" s="950" t="s">
        <v>1567</v>
      </c>
    </row>
    <row r="13276" spans="8:9" ht="12.5">
      <c r="H13276" s="958">
        <v>31998</v>
      </c>
      <c r="I13276" s="950" t="s">
        <v>1567</v>
      </c>
    </row>
    <row r="13277" spans="8:9" ht="12.5">
      <c r="H13277" s="958">
        <v>31999</v>
      </c>
      <c r="I13277" s="950" t="s">
        <v>1567</v>
      </c>
    </row>
    <row r="13278" spans="8:9" ht="12.5">
      <c r="H13278" s="958">
        <v>32003</v>
      </c>
      <c r="I13278" s="950" t="s">
        <v>1557</v>
      </c>
    </row>
    <row r="13279" spans="8:9" ht="12.5">
      <c r="H13279" s="958">
        <v>32004</v>
      </c>
      <c r="I13279" s="950" t="s">
        <v>1557</v>
      </c>
    </row>
    <row r="13280" spans="8:9" ht="12.5">
      <c r="H13280" s="958">
        <v>32006</v>
      </c>
      <c r="I13280" s="950" t="s">
        <v>1557</v>
      </c>
    </row>
    <row r="13281" spans="8:9" ht="12.5">
      <c r="H13281" s="958">
        <v>32007</v>
      </c>
      <c r="I13281" s="950" t="s">
        <v>1557</v>
      </c>
    </row>
    <row r="13282" spans="8:9" ht="12.5">
      <c r="H13282" s="958">
        <v>32008</v>
      </c>
      <c r="I13282" s="950" t="s">
        <v>1557</v>
      </c>
    </row>
    <row r="13283" spans="8:9" ht="12.5">
      <c r="H13283" s="958">
        <v>32009</v>
      </c>
      <c r="I13283" s="950" t="s">
        <v>1557</v>
      </c>
    </row>
    <row r="13284" spans="8:9" ht="12.5">
      <c r="H13284" s="958">
        <v>32011</v>
      </c>
      <c r="I13284" s="950" t="s">
        <v>1557</v>
      </c>
    </row>
    <row r="13285" spans="8:9" ht="12.5">
      <c r="H13285" s="958">
        <v>32013</v>
      </c>
      <c r="I13285" s="950" t="s">
        <v>1557</v>
      </c>
    </row>
    <row r="13286" spans="8:9" ht="12.5">
      <c r="H13286" s="958">
        <v>32024</v>
      </c>
      <c r="I13286" s="950" t="s">
        <v>1557</v>
      </c>
    </row>
    <row r="13287" spans="8:9" ht="12.5">
      <c r="H13287" s="958">
        <v>32025</v>
      </c>
      <c r="I13287" s="950" t="s">
        <v>1557</v>
      </c>
    </row>
    <row r="13288" spans="8:9" ht="12.5">
      <c r="H13288" s="958">
        <v>32026</v>
      </c>
      <c r="I13288" s="950" t="s">
        <v>1557</v>
      </c>
    </row>
    <row r="13289" spans="8:9" ht="12.5">
      <c r="H13289" s="958">
        <v>32030</v>
      </c>
      <c r="I13289" s="950" t="s">
        <v>1557</v>
      </c>
    </row>
    <row r="13290" spans="8:9" ht="12.5">
      <c r="H13290" s="958">
        <v>32033</v>
      </c>
      <c r="I13290" s="950" t="s">
        <v>1557</v>
      </c>
    </row>
    <row r="13291" spans="8:9" ht="12.5">
      <c r="H13291" s="958">
        <v>32034</v>
      </c>
      <c r="I13291" s="950" t="s">
        <v>1557</v>
      </c>
    </row>
    <row r="13292" spans="8:9" ht="12.5">
      <c r="H13292" s="958">
        <v>32035</v>
      </c>
      <c r="I13292" s="950" t="s">
        <v>1557</v>
      </c>
    </row>
    <row r="13293" spans="8:9" ht="12.5">
      <c r="H13293" s="958">
        <v>32038</v>
      </c>
      <c r="I13293" s="950" t="s">
        <v>1557</v>
      </c>
    </row>
    <row r="13294" spans="8:9" ht="12.5">
      <c r="H13294" s="958">
        <v>32040</v>
      </c>
      <c r="I13294" s="950" t="s">
        <v>1557</v>
      </c>
    </row>
    <row r="13295" spans="8:9" ht="12.5">
      <c r="H13295" s="958">
        <v>32041</v>
      </c>
      <c r="I13295" s="950" t="s">
        <v>1557</v>
      </c>
    </row>
    <row r="13296" spans="8:9" ht="12.5">
      <c r="H13296" s="958">
        <v>32042</v>
      </c>
      <c r="I13296" s="950" t="s">
        <v>1557</v>
      </c>
    </row>
    <row r="13297" spans="8:9" ht="12.5">
      <c r="H13297" s="958">
        <v>32043</v>
      </c>
      <c r="I13297" s="950" t="s">
        <v>1557</v>
      </c>
    </row>
    <row r="13298" spans="8:9" ht="12.5">
      <c r="H13298" s="958">
        <v>32044</v>
      </c>
      <c r="I13298" s="950" t="s">
        <v>1557</v>
      </c>
    </row>
    <row r="13299" spans="8:9" ht="12.5">
      <c r="H13299" s="958">
        <v>32046</v>
      </c>
      <c r="I13299" s="950" t="s">
        <v>1557</v>
      </c>
    </row>
    <row r="13300" spans="8:9" ht="12.5">
      <c r="H13300" s="958">
        <v>32050</v>
      </c>
      <c r="I13300" s="950" t="s">
        <v>1557</v>
      </c>
    </row>
    <row r="13301" spans="8:9" ht="12.5">
      <c r="H13301" s="958">
        <v>32052</v>
      </c>
      <c r="I13301" s="950" t="s">
        <v>1557</v>
      </c>
    </row>
    <row r="13302" spans="8:9" ht="12.5">
      <c r="H13302" s="958">
        <v>32053</v>
      </c>
      <c r="I13302" s="950" t="s">
        <v>1557</v>
      </c>
    </row>
    <row r="13303" spans="8:9" ht="12.5">
      <c r="H13303" s="958">
        <v>32054</v>
      </c>
      <c r="I13303" s="950" t="s">
        <v>1557</v>
      </c>
    </row>
    <row r="13304" spans="8:9" ht="12.5">
      <c r="H13304" s="958">
        <v>32055</v>
      </c>
      <c r="I13304" s="950" t="s">
        <v>1557</v>
      </c>
    </row>
    <row r="13305" spans="8:9" ht="12.5">
      <c r="H13305" s="958">
        <v>32056</v>
      </c>
      <c r="I13305" s="950" t="s">
        <v>1557</v>
      </c>
    </row>
    <row r="13306" spans="8:9" ht="12.5">
      <c r="H13306" s="958">
        <v>32058</v>
      </c>
      <c r="I13306" s="950" t="s">
        <v>1557</v>
      </c>
    </row>
    <row r="13307" spans="8:9" ht="12.5">
      <c r="H13307" s="958">
        <v>32059</v>
      </c>
      <c r="I13307" s="950" t="s">
        <v>1557</v>
      </c>
    </row>
    <row r="13308" spans="8:9" ht="12.5">
      <c r="H13308" s="958">
        <v>32060</v>
      </c>
      <c r="I13308" s="950" t="s">
        <v>1557</v>
      </c>
    </row>
    <row r="13309" spans="8:9" ht="12.5">
      <c r="H13309" s="958">
        <v>32061</v>
      </c>
      <c r="I13309" s="950" t="s">
        <v>1557</v>
      </c>
    </row>
    <row r="13310" spans="8:9" ht="12.5">
      <c r="H13310" s="958">
        <v>32062</v>
      </c>
      <c r="I13310" s="950" t="s">
        <v>1557</v>
      </c>
    </row>
    <row r="13311" spans="8:9" ht="12.5">
      <c r="H13311" s="958">
        <v>32063</v>
      </c>
      <c r="I13311" s="950" t="s">
        <v>1557</v>
      </c>
    </row>
    <row r="13312" spans="8:9" ht="12.5">
      <c r="H13312" s="958">
        <v>32064</v>
      </c>
      <c r="I13312" s="950" t="s">
        <v>1557</v>
      </c>
    </row>
    <row r="13313" spans="8:9" ht="12.5">
      <c r="H13313" s="958">
        <v>32065</v>
      </c>
      <c r="I13313" s="950" t="s">
        <v>1557</v>
      </c>
    </row>
    <row r="13314" spans="8:9" ht="12.5">
      <c r="H13314" s="958">
        <v>32066</v>
      </c>
      <c r="I13314" s="950" t="s">
        <v>1557</v>
      </c>
    </row>
    <row r="13315" spans="8:9" ht="12.5">
      <c r="H13315" s="958">
        <v>32067</v>
      </c>
      <c r="I13315" s="950" t="s">
        <v>1557</v>
      </c>
    </row>
    <row r="13316" spans="8:9" ht="12.5">
      <c r="H13316" s="958">
        <v>32068</v>
      </c>
      <c r="I13316" s="950" t="s">
        <v>1557</v>
      </c>
    </row>
    <row r="13317" spans="8:9" ht="12.5">
      <c r="H13317" s="958">
        <v>32071</v>
      </c>
      <c r="I13317" s="950" t="s">
        <v>1557</v>
      </c>
    </row>
    <row r="13318" spans="8:9" ht="12.5">
      <c r="H13318" s="958">
        <v>32072</v>
      </c>
      <c r="I13318" s="950" t="s">
        <v>1567</v>
      </c>
    </row>
    <row r="13319" spans="8:9" ht="12.5">
      <c r="H13319" s="958">
        <v>32073</v>
      </c>
      <c r="I13319" s="950" t="s">
        <v>1557</v>
      </c>
    </row>
    <row r="13320" spans="8:9" ht="12.5">
      <c r="H13320" s="958">
        <v>32079</v>
      </c>
      <c r="I13320" s="950" t="s">
        <v>1557</v>
      </c>
    </row>
    <row r="13321" spans="8:9" ht="12.5">
      <c r="H13321" s="958">
        <v>32080</v>
      </c>
      <c r="I13321" s="950" t="s">
        <v>1557</v>
      </c>
    </row>
    <row r="13322" spans="8:9" ht="12.5">
      <c r="H13322" s="958">
        <v>32081</v>
      </c>
      <c r="I13322" s="950" t="s">
        <v>1557</v>
      </c>
    </row>
    <row r="13323" spans="8:9" ht="12.5">
      <c r="H13323" s="958">
        <v>32082</v>
      </c>
      <c r="I13323" s="950" t="s">
        <v>1557</v>
      </c>
    </row>
    <row r="13324" spans="8:9" ht="12.5">
      <c r="H13324" s="958">
        <v>32083</v>
      </c>
      <c r="I13324" s="950" t="s">
        <v>1557</v>
      </c>
    </row>
    <row r="13325" spans="8:9" ht="12.5">
      <c r="H13325" s="958">
        <v>32084</v>
      </c>
      <c r="I13325" s="950" t="s">
        <v>1557</v>
      </c>
    </row>
    <row r="13326" spans="8:9" ht="12.5">
      <c r="H13326" s="958">
        <v>32085</v>
      </c>
      <c r="I13326" s="950" t="s">
        <v>1557</v>
      </c>
    </row>
    <row r="13327" spans="8:9" ht="12.5">
      <c r="H13327" s="958">
        <v>32086</v>
      </c>
      <c r="I13327" s="950" t="s">
        <v>1557</v>
      </c>
    </row>
    <row r="13328" spans="8:9" ht="12.5">
      <c r="H13328" s="958">
        <v>32087</v>
      </c>
      <c r="I13328" s="950" t="s">
        <v>1557</v>
      </c>
    </row>
    <row r="13329" spans="8:9" ht="12.5">
      <c r="H13329" s="958">
        <v>32091</v>
      </c>
      <c r="I13329" s="950" t="s">
        <v>1557</v>
      </c>
    </row>
    <row r="13330" spans="8:9" ht="12.5">
      <c r="H13330" s="958">
        <v>32092</v>
      </c>
      <c r="I13330" s="950" t="s">
        <v>1557</v>
      </c>
    </row>
    <row r="13331" spans="8:9" ht="12.5">
      <c r="H13331" s="958">
        <v>32094</v>
      </c>
      <c r="I13331" s="950" t="s">
        <v>1557</v>
      </c>
    </row>
    <row r="13332" spans="8:9" ht="12.5">
      <c r="H13332" s="958">
        <v>32095</v>
      </c>
      <c r="I13332" s="950" t="s">
        <v>1557</v>
      </c>
    </row>
    <row r="13333" spans="8:9" ht="12.5">
      <c r="H13333" s="958">
        <v>32096</v>
      </c>
      <c r="I13333" s="950" t="s">
        <v>1557</v>
      </c>
    </row>
    <row r="13334" spans="8:9" ht="12.5">
      <c r="H13334" s="958">
        <v>32097</v>
      </c>
      <c r="I13334" s="950" t="s">
        <v>1557</v>
      </c>
    </row>
    <row r="13335" spans="8:9" ht="12.5">
      <c r="H13335" s="958">
        <v>32099</v>
      </c>
      <c r="I13335" s="950" t="s">
        <v>1557</v>
      </c>
    </row>
    <row r="13336" spans="8:9" ht="12.5">
      <c r="H13336" s="958">
        <v>32102</v>
      </c>
      <c r="I13336" s="950" t="s">
        <v>1557</v>
      </c>
    </row>
    <row r="13337" spans="8:9" ht="12.5">
      <c r="H13337" s="958">
        <v>32105</v>
      </c>
      <c r="I13337" s="950" t="s">
        <v>1557</v>
      </c>
    </row>
    <row r="13338" spans="8:9" ht="12.5">
      <c r="H13338" s="958">
        <v>32110</v>
      </c>
      <c r="I13338" s="950" t="s">
        <v>1557</v>
      </c>
    </row>
    <row r="13339" spans="8:9" ht="12.5">
      <c r="H13339" s="958">
        <v>32111</v>
      </c>
      <c r="I13339" s="950" t="s">
        <v>1557</v>
      </c>
    </row>
    <row r="13340" spans="8:9" ht="12.5">
      <c r="H13340" s="958">
        <v>32112</v>
      </c>
      <c r="I13340" s="950" t="s">
        <v>1557</v>
      </c>
    </row>
    <row r="13341" spans="8:9" ht="12.5">
      <c r="H13341" s="958">
        <v>32113</v>
      </c>
      <c r="I13341" s="950" t="s">
        <v>1557</v>
      </c>
    </row>
    <row r="13342" spans="8:9" ht="12.5">
      <c r="H13342" s="958">
        <v>32114</v>
      </c>
      <c r="I13342" s="950" t="s">
        <v>1557</v>
      </c>
    </row>
    <row r="13343" spans="8:9" ht="12.5">
      <c r="H13343" s="958">
        <v>32115</v>
      </c>
      <c r="I13343" s="950" t="s">
        <v>1557</v>
      </c>
    </row>
    <row r="13344" spans="8:9" ht="12.5">
      <c r="H13344" s="958">
        <v>32116</v>
      </c>
      <c r="I13344" s="950" t="s">
        <v>1557</v>
      </c>
    </row>
    <row r="13345" spans="8:9" ht="12.5">
      <c r="H13345" s="958">
        <v>32117</v>
      </c>
      <c r="I13345" s="950" t="s">
        <v>1557</v>
      </c>
    </row>
    <row r="13346" spans="8:9" ht="12.5">
      <c r="H13346" s="958">
        <v>32118</v>
      </c>
      <c r="I13346" s="950" t="s">
        <v>1557</v>
      </c>
    </row>
    <row r="13347" spans="8:9" ht="12.5">
      <c r="H13347" s="958">
        <v>32119</v>
      </c>
      <c r="I13347" s="950" t="s">
        <v>1557</v>
      </c>
    </row>
    <row r="13348" spans="8:9" ht="12.5">
      <c r="H13348" s="958">
        <v>32120</v>
      </c>
      <c r="I13348" s="950" t="s">
        <v>1557</v>
      </c>
    </row>
    <row r="13349" spans="8:9" ht="12.5">
      <c r="H13349" s="958">
        <v>32121</v>
      </c>
      <c r="I13349" s="950" t="s">
        <v>1557</v>
      </c>
    </row>
    <row r="13350" spans="8:9" ht="12.5">
      <c r="H13350" s="958">
        <v>32122</v>
      </c>
      <c r="I13350" s="950" t="s">
        <v>1557</v>
      </c>
    </row>
    <row r="13351" spans="8:9" ht="12.5">
      <c r="H13351" s="958">
        <v>32123</v>
      </c>
      <c r="I13351" s="950" t="s">
        <v>1557</v>
      </c>
    </row>
    <row r="13352" spans="8:9" ht="12.5">
      <c r="H13352" s="958">
        <v>32124</v>
      </c>
      <c r="I13352" s="950" t="s">
        <v>1557</v>
      </c>
    </row>
    <row r="13353" spans="8:9" ht="12.5">
      <c r="H13353" s="958">
        <v>32125</v>
      </c>
      <c r="I13353" s="950" t="s">
        <v>1557</v>
      </c>
    </row>
    <row r="13354" spans="8:9" ht="12.5">
      <c r="H13354" s="958">
        <v>32126</v>
      </c>
      <c r="I13354" s="950" t="s">
        <v>1557</v>
      </c>
    </row>
    <row r="13355" spans="8:9" ht="12.5">
      <c r="H13355" s="958">
        <v>32127</v>
      </c>
      <c r="I13355" s="950" t="s">
        <v>1557</v>
      </c>
    </row>
    <row r="13356" spans="8:9" ht="12.5">
      <c r="H13356" s="958">
        <v>32128</v>
      </c>
      <c r="I13356" s="950" t="s">
        <v>1557</v>
      </c>
    </row>
    <row r="13357" spans="8:9" ht="12.5">
      <c r="H13357" s="958">
        <v>32129</v>
      </c>
      <c r="I13357" s="950" t="s">
        <v>1557</v>
      </c>
    </row>
    <row r="13358" spans="8:9" ht="12.5">
      <c r="H13358" s="958">
        <v>32130</v>
      </c>
      <c r="I13358" s="950" t="s">
        <v>1557</v>
      </c>
    </row>
    <row r="13359" spans="8:9" ht="12.5">
      <c r="H13359" s="958">
        <v>32131</v>
      </c>
      <c r="I13359" s="950" t="s">
        <v>1557</v>
      </c>
    </row>
    <row r="13360" spans="8:9" ht="12.5">
      <c r="H13360" s="958">
        <v>32132</v>
      </c>
      <c r="I13360" s="950" t="s">
        <v>1557</v>
      </c>
    </row>
    <row r="13361" spans="8:9" ht="12.5">
      <c r="H13361" s="958">
        <v>32133</v>
      </c>
      <c r="I13361" s="950" t="s">
        <v>1557</v>
      </c>
    </row>
    <row r="13362" spans="8:9" ht="12.5">
      <c r="H13362" s="958">
        <v>32134</v>
      </c>
      <c r="I13362" s="950" t="s">
        <v>1557</v>
      </c>
    </row>
    <row r="13363" spans="8:9" ht="12.5">
      <c r="H13363" s="958">
        <v>32135</v>
      </c>
      <c r="I13363" s="950" t="s">
        <v>1557</v>
      </c>
    </row>
    <row r="13364" spans="8:9" ht="12.5">
      <c r="H13364" s="958">
        <v>32136</v>
      </c>
      <c r="I13364" s="950" t="s">
        <v>1557</v>
      </c>
    </row>
    <row r="13365" spans="8:9" ht="12.5">
      <c r="H13365" s="958">
        <v>32137</v>
      </c>
      <c r="I13365" s="950" t="s">
        <v>1557</v>
      </c>
    </row>
    <row r="13366" spans="8:9" ht="12.5">
      <c r="H13366" s="958">
        <v>32138</v>
      </c>
      <c r="I13366" s="950" t="s">
        <v>1557</v>
      </c>
    </row>
    <row r="13367" spans="8:9" ht="12.5">
      <c r="H13367" s="958">
        <v>32139</v>
      </c>
      <c r="I13367" s="950" t="s">
        <v>1557</v>
      </c>
    </row>
    <row r="13368" spans="8:9" ht="12.5">
      <c r="H13368" s="958">
        <v>32140</v>
      </c>
      <c r="I13368" s="950" t="s">
        <v>1557</v>
      </c>
    </row>
    <row r="13369" spans="8:9" ht="12.5">
      <c r="H13369" s="958">
        <v>32141</v>
      </c>
      <c r="I13369" s="950" t="s">
        <v>1557</v>
      </c>
    </row>
    <row r="13370" spans="8:9" ht="12.5">
      <c r="H13370" s="958">
        <v>32142</v>
      </c>
      <c r="I13370" s="950" t="s">
        <v>1557</v>
      </c>
    </row>
    <row r="13371" spans="8:9" ht="12.5">
      <c r="H13371" s="958">
        <v>32143</v>
      </c>
      <c r="I13371" s="950" t="s">
        <v>1557</v>
      </c>
    </row>
    <row r="13372" spans="8:9" ht="12.5">
      <c r="H13372" s="958">
        <v>32145</v>
      </c>
      <c r="I13372" s="950" t="s">
        <v>1557</v>
      </c>
    </row>
    <row r="13373" spans="8:9" ht="12.5">
      <c r="H13373" s="958">
        <v>32147</v>
      </c>
      <c r="I13373" s="950" t="s">
        <v>1557</v>
      </c>
    </row>
    <row r="13374" spans="8:9" ht="12.5">
      <c r="H13374" s="958">
        <v>32148</v>
      </c>
      <c r="I13374" s="950" t="s">
        <v>1557</v>
      </c>
    </row>
    <row r="13375" spans="8:9" ht="12.5">
      <c r="H13375" s="958">
        <v>32149</v>
      </c>
      <c r="I13375" s="950" t="s">
        <v>1557</v>
      </c>
    </row>
    <row r="13376" spans="8:9" ht="12.5">
      <c r="H13376" s="958">
        <v>32157</v>
      </c>
      <c r="I13376" s="950" t="s">
        <v>1557</v>
      </c>
    </row>
    <row r="13377" spans="8:9" ht="12.5">
      <c r="H13377" s="958">
        <v>32158</v>
      </c>
      <c r="I13377" s="950" t="s">
        <v>1557</v>
      </c>
    </row>
    <row r="13378" spans="8:9" ht="12.5">
      <c r="H13378" s="958">
        <v>32159</v>
      </c>
      <c r="I13378" s="950" t="s">
        <v>1557</v>
      </c>
    </row>
    <row r="13379" spans="8:9" ht="12.5">
      <c r="H13379" s="958">
        <v>32160</v>
      </c>
      <c r="I13379" s="950" t="s">
        <v>1557</v>
      </c>
    </row>
    <row r="13380" spans="8:9" ht="12.5">
      <c r="H13380" s="958">
        <v>32162</v>
      </c>
      <c r="I13380" s="950" t="s">
        <v>1557</v>
      </c>
    </row>
    <row r="13381" spans="8:9" ht="12.5">
      <c r="H13381" s="958">
        <v>32163</v>
      </c>
      <c r="I13381" s="950" t="s">
        <v>1557</v>
      </c>
    </row>
    <row r="13382" spans="8:9" ht="12.5">
      <c r="H13382" s="958">
        <v>32164</v>
      </c>
      <c r="I13382" s="950" t="s">
        <v>1557</v>
      </c>
    </row>
    <row r="13383" spans="8:9" ht="12.5">
      <c r="H13383" s="958">
        <v>32168</v>
      </c>
      <c r="I13383" s="950" t="s">
        <v>1557</v>
      </c>
    </row>
    <row r="13384" spans="8:9" ht="12.5">
      <c r="H13384" s="958">
        <v>32169</v>
      </c>
      <c r="I13384" s="950" t="s">
        <v>1557</v>
      </c>
    </row>
    <row r="13385" spans="8:9" ht="12.5">
      <c r="H13385" s="958">
        <v>32170</v>
      </c>
      <c r="I13385" s="950" t="s">
        <v>1557</v>
      </c>
    </row>
    <row r="13386" spans="8:9" ht="12.5">
      <c r="H13386" s="958">
        <v>32173</v>
      </c>
      <c r="I13386" s="950" t="s">
        <v>1557</v>
      </c>
    </row>
    <row r="13387" spans="8:9" ht="12.5">
      <c r="H13387" s="958">
        <v>32174</v>
      </c>
      <c r="I13387" s="950" t="s">
        <v>1557</v>
      </c>
    </row>
    <row r="13388" spans="8:9" ht="12.5">
      <c r="H13388" s="958">
        <v>32175</v>
      </c>
      <c r="I13388" s="950" t="s">
        <v>1557</v>
      </c>
    </row>
    <row r="13389" spans="8:9" ht="12.5">
      <c r="H13389" s="958">
        <v>32176</v>
      </c>
      <c r="I13389" s="950" t="s">
        <v>1557</v>
      </c>
    </row>
    <row r="13390" spans="8:9" ht="12.5">
      <c r="H13390" s="958">
        <v>32177</v>
      </c>
      <c r="I13390" s="950" t="s">
        <v>1557</v>
      </c>
    </row>
    <row r="13391" spans="8:9" ht="12.5">
      <c r="H13391" s="958">
        <v>32178</v>
      </c>
      <c r="I13391" s="950" t="s">
        <v>1557</v>
      </c>
    </row>
    <row r="13392" spans="8:9" ht="12.5">
      <c r="H13392" s="958">
        <v>32179</v>
      </c>
      <c r="I13392" s="950" t="s">
        <v>1557</v>
      </c>
    </row>
    <row r="13393" spans="8:9" ht="12.5">
      <c r="H13393" s="958">
        <v>32180</v>
      </c>
      <c r="I13393" s="950" t="s">
        <v>1557</v>
      </c>
    </row>
    <row r="13394" spans="8:9" ht="12.5">
      <c r="H13394" s="958">
        <v>32181</v>
      </c>
      <c r="I13394" s="950" t="s">
        <v>1557</v>
      </c>
    </row>
    <row r="13395" spans="8:9" ht="12.5">
      <c r="H13395" s="958">
        <v>32182</v>
      </c>
      <c r="I13395" s="950" t="s">
        <v>1557</v>
      </c>
    </row>
    <row r="13396" spans="8:9" ht="12.5">
      <c r="H13396" s="958">
        <v>32183</v>
      </c>
      <c r="I13396" s="950" t="s">
        <v>1557</v>
      </c>
    </row>
    <row r="13397" spans="8:9" ht="12.5">
      <c r="H13397" s="958">
        <v>32185</v>
      </c>
      <c r="I13397" s="950" t="s">
        <v>1557</v>
      </c>
    </row>
    <row r="13398" spans="8:9" ht="12.5">
      <c r="H13398" s="958">
        <v>32187</v>
      </c>
      <c r="I13398" s="950" t="s">
        <v>1557</v>
      </c>
    </row>
    <row r="13399" spans="8:9" ht="12.5">
      <c r="H13399" s="958">
        <v>32189</v>
      </c>
      <c r="I13399" s="950" t="s">
        <v>1557</v>
      </c>
    </row>
    <row r="13400" spans="8:9" ht="12.5">
      <c r="H13400" s="958">
        <v>32190</v>
      </c>
      <c r="I13400" s="950" t="s">
        <v>1557</v>
      </c>
    </row>
    <row r="13401" spans="8:9" ht="12.5">
      <c r="H13401" s="958">
        <v>32192</v>
      </c>
      <c r="I13401" s="950" t="s">
        <v>1557</v>
      </c>
    </row>
    <row r="13402" spans="8:9" ht="12.5">
      <c r="H13402" s="958">
        <v>32193</v>
      </c>
      <c r="I13402" s="950" t="s">
        <v>1557</v>
      </c>
    </row>
    <row r="13403" spans="8:9" ht="12.5">
      <c r="H13403" s="958">
        <v>32195</v>
      </c>
      <c r="I13403" s="950" t="s">
        <v>1557</v>
      </c>
    </row>
    <row r="13404" spans="8:9" ht="12.5">
      <c r="H13404" s="958">
        <v>32198</v>
      </c>
      <c r="I13404" s="950" t="s">
        <v>1557</v>
      </c>
    </row>
    <row r="13405" spans="8:9" ht="12.5">
      <c r="H13405" s="958">
        <v>32201</v>
      </c>
      <c r="I13405" s="950" t="s">
        <v>1557</v>
      </c>
    </row>
    <row r="13406" spans="8:9" ht="12.5">
      <c r="H13406" s="958">
        <v>32202</v>
      </c>
      <c r="I13406" s="950" t="s">
        <v>1557</v>
      </c>
    </row>
    <row r="13407" spans="8:9" ht="12.5">
      <c r="H13407" s="958">
        <v>32203</v>
      </c>
      <c r="I13407" s="950" t="s">
        <v>1557</v>
      </c>
    </row>
    <row r="13408" spans="8:9" ht="12.5">
      <c r="H13408" s="958">
        <v>32204</v>
      </c>
      <c r="I13408" s="950" t="s">
        <v>1557</v>
      </c>
    </row>
    <row r="13409" spans="8:9" ht="12.5">
      <c r="H13409" s="958">
        <v>32205</v>
      </c>
      <c r="I13409" s="950" t="s">
        <v>1557</v>
      </c>
    </row>
    <row r="13410" spans="8:9" ht="12.5">
      <c r="H13410" s="958">
        <v>32206</v>
      </c>
      <c r="I13410" s="950" t="s">
        <v>1557</v>
      </c>
    </row>
    <row r="13411" spans="8:9" ht="12.5">
      <c r="H13411" s="958">
        <v>32207</v>
      </c>
      <c r="I13411" s="950" t="s">
        <v>1557</v>
      </c>
    </row>
    <row r="13412" spans="8:9" ht="12.5">
      <c r="H13412" s="958">
        <v>32208</v>
      </c>
      <c r="I13412" s="950" t="s">
        <v>1557</v>
      </c>
    </row>
    <row r="13413" spans="8:9" ht="12.5">
      <c r="H13413" s="958">
        <v>32209</v>
      </c>
      <c r="I13413" s="950" t="s">
        <v>1557</v>
      </c>
    </row>
    <row r="13414" spans="8:9" ht="12.5">
      <c r="H13414" s="958">
        <v>32210</v>
      </c>
      <c r="I13414" s="950" t="s">
        <v>1557</v>
      </c>
    </row>
    <row r="13415" spans="8:9" ht="12.5">
      <c r="H13415" s="958">
        <v>32211</v>
      </c>
      <c r="I13415" s="950" t="s">
        <v>1557</v>
      </c>
    </row>
    <row r="13416" spans="8:9" ht="12.5">
      <c r="H13416" s="958">
        <v>32212</v>
      </c>
      <c r="I13416" s="950" t="s">
        <v>1557</v>
      </c>
    </row>
    <row r="13417" spans="8:9" ht="12.5">
      <c r="H13417" s="958">
        <v>32214</v>
      </c>
      <c r="I13417" s="950" t="s">
        <v>1557</v>
      </c>
    </row>
    <row r="13418" spans="8:9" ht="12.5">
      <c r="H13418" s="958">
        <v>32215</v>
      </c>
      <c r="I13418" s="950" t="s">
        <v>1557</v>
      </c>
    </row>
    <row r="13419" spans="8:9" ht="12.5">
      <c r="H13419" s="958">
        <v>32216</v>
      </c>
      <c r="I13419" s="950" t="s">
        <v>1557</v>
      </c>
    </row>
    <row r="13420" spans="8:9" ht="12.5">
      <c r="H13420" s="958">
        <v>32217</v>
      </c>
      <c r="I13420" s="950" t="s">
        <v>1557</v>
      </c>
    </row>
    <row r="13421" spans="8:9" ht="12.5">
      <c r="H13421" s="958">
        <v>32218</v>
      </c>
      <c r="I13421" s="950" t="s">
        <v>1557</v>
      </c>
    </row>
    <row r="13422" spans="8:9" ht="12.5">
      <c r="H13422" s="958">
        <v>32219</v>
      </c>
      <c r="I13422" s="950" t="s">
        <v>1557</v>
      </c>
    </row>
    <row r="13423" spans="8:9" ht="12.5">
      <c r="H13423" s="958">
        <v>32220</v>
      </c>
      <c r="I13423" s="950" t="s">
        <v>1557</v>
      </c>
    </row>
    <row r="13424" spans="8:9" ht="12.5">
      <c r="H13424" s="958">
        <v>32221</v>
      </c>
      <c r="I13424" s="950" t="s">
        <v>1557</v>
      </c>
    </row>
    <row r="13425" spans="8:9" ht="12.5">
      <c r="H13425" s="958">
        <v>32222</v>
      </c>
      <c r="I13425" s="950" t="s">
        <v>1557</v>
      </c>
    </row>
    <row r="13426" spans="8:9" ht="12.5">
      <c r="H13426" s="958">
        <v>32223</v>
      </c>
      <c r="I13426" s="950" t="s">
        <v>1557</v>
      </c>
    </row>
    <row r="13427" spans="8:9" ht="12.5">
      <c r="H13427" s="958">
        <v>32224</v>
      </c>
      <c r="I13427" s="950" t="s">
        <v>1557</v>
      </c>
    </row>
    <row r="13428" spans="8:9" ht="12.5">
      <c r="H13428" s="958">
        <v>32225</v>
      </c>
      <c r="I13428" s="950" t="s">
        <v>1557</v>
      </c>
    </row>
    <row r="13429" spans="8:9" ht="12.5">
      <c r="H13429" s="958">
        <v>32226</v>
      </c>
      <c r="I13429" s="950" t="s">
        <v>1557</v>
      </c>
    </row>
    <row r="13430" spans="8:9" ht="12.5">
      <c r="H13430" s="958">
        <v>32227</v>
      </c>
      <c r="I13430" s="950" t="s">
        <v>1557</v>
      </c>
    </row>
    <row r="13431" spans="8:9" ht="12.5">
      <c r="H13431" s="958">
        <v>32228</v>
      </c>
      <c r="I13431" s="950" t="s">
        <v>1557</v>
      </c>
    </row>
    <row r="13432" spans="8:9" ht="12.5">
      <c r="H13432" s="958">
        <v>32229</v>
      </c>
      <c r="I13432" s="950" t="s">
        <v>1557</v>
      </c>
    </row>
    <row r="13433" spans="8:9" ht="12.5">
      <c r="H13433" s="958">
        <v>32230</v>
      </c>
      <c r="I13433" s="950" t="s">
        <v>1557</v>
      </c>
    </row>
    <row r="13434" spans="8:9" ht="12.5">
      <c r="H13434" s="958">
        <v>32231</v>
      </c>
      <c r="I13434" s="950" t="s">
        <v>1557</v>
      </c>
    </row>
    <row r="13435" spans="8:9" ht="12.5">
      <c r="H13435" s="958">
        <v>32232</v>
      </c>
      <c r="I13435" s="950" t="s">
        <v>1557</v>
      </c>
    </row>
    <row r="13436" spans="8:9" ht="12.5">
      <c r="H13436" s="958">
        <v>32233</v>
      </c>
      <c r="I13436" s="950" t="s">
        <v>1557</v>
      </c>
    </row>
    <row r="13437" spans="8:9" ht="12.5">
      <c r="H13437" s="958">
        <v>32234</v>
      </c>
      <c r="I13437" s="950" t="s">
        <v>1557</v>
      </c>
    </row>
    <row r="13438" spans="8:9" ht="12.5">
      <c r="H13438" s="958">
        <v>32235</v>
      </c>
      <c r="I13438" s="950" t="s">
        <v>1557</v>
      </c>
    </row>
    <row r="13439" spans="8:9" ht="12.5">
      <c r="H13439" s="958">
        <v>32236</v>
      </c>
      <c r="I13439" s="950" t="s">
        <v>1557</v>
      </c>
    </row>
    <row r="13440" spans="8:9" ht="12.5">
      <c r="H13440" s="958">
        <v>32237</v>
      </c>
      <c r="I13440" s="950" t="s">
        <v>1557</v>
      </c>
    </row>
    <row r="13441" spans="8:9" ht="12.5">
      <c r="H13441" s="958">
        <v>32238</v>
      </c>
      <c r="I13441" s="950" t="s">
        <v>1557</v>
      </c>
    </row>
    <row r="13442" spans="8:9" ht="12.5">
      <c r="H13442" s="958">
        <v>32239</v>
      </c>
      <c r="I13442" s="950" t="s">
        <v>1557</v>
      </c>
    </row>
    <row r="13443" spans="8:9" ht="12.5">
      <c r="H13443" s="958">
        <v>32240</v>
      </c>
      <c r="I13443" s="950" t="s">
        <v>1557</v>
      </c>
    </row>
    <row r="13444" spans="8:9" ht="12.5">
      <c r="H13444" s="958">
        <v>32241</v>
      </c>
      <c r="I13444" s="950" t="s">
        <v>1557</v>
      </c>
    </row>
    <row r="13445" spans="8:9" ht="12.5">
      <c r="H13445" s="958">
        <v>32244</v>
      </c>
      <c r="I13445" s="950" t="s">
        <v>1557</v>
      </c>
    </row>
    <row r="13446" spans="8:9" ht="12.5">
      <c r="H13446" s="958">
        <v>32245</v>
      </c>
      <c r="I13446" s="950" t="s">
        <v>1557</v>
      </c>
    </row>
    <row r="13447" spans="8:9" ht="12.5">
      <c r="H13447" s="958">
        <v>32246</v>
      </c>
      <c r="I13447" s="950" t="s">
        <v>1557</v>
      </c>
    </row>
    <row r="13448" spans="8:9" ht="12.5">
      <c r="H13448" s="958">
        <v>32247</v>
      </c>
      <c r="I13448" s="950" t="s">
        <v>1557</v>
      </c>
    </row>
    <row r="13449" spans="8:9" ht="12.5">
      <c r="H13449" s="958">
        <v>32250</v>
      </c>
      <c r="I13449" s="950" t="s">
        <v>1557</v>
      </c>
    </row>
    <row r="13450" spans="8:9" ht="12.5">
      <c r="H13450" s="958">
        <v>32254</v>
      </c>
      <c r="I13450" s="950" t="s">
        <v>1557</v>
      </c>
    </row>
    <row r="13451" spans="8:9" ht="12.5">
      <c r="H13451" s="958">
        <v>32255</v>
      </c>
      <c r="I13451" s="950" t="s">
        <v>1557</v>
      </c>
    </row>
    <row r="13452" spans="8:9" ht="12.5">
      <c r="H13452" s="958">
        <v>32256</v>
      </c>
      <c r="I13452" s="950" t="s">
        <v>1557</v>
      </c>
    </row>
    <row r="13453" spans="8:9" ht="12.5">
      <c r="H13453" s="958">
        <v>32257</v>
      </c>
      <c r="I13453" s="950" t="s">
        <v>1557</v>
      </c>
    </row>
    <row r="13454" spans="8:9" ht="12.5">
      <c r="H13454" s="958">
        <v>32258</v>
      </c>
      <c r="I13454" s="950" t="s">
        <v>1557</v>
      </c>
    </row>
    <row r="13455" spans="8:9" ht="12.5">
      <c r="H13455" s="958">
        <v>32259</v>
      </c>
      <c r="I13455" s="950" t="s">
        <v>1557</v>
      </c>
    </row>
    <row r="13456" spans="8:9" ht="12.5">
      <c r="H13456" s="958">
        <v>32260</v>
      </c>
      <c r="I13456" s="950" t="s">
        <v>1557</v>
      </c>
    </row>
    <row r="13457" spans="8:9" ht="12.5">
      <c r="H13457" s="958">
        <v>32266</v>
      </c>
      <c r="I13457" s="950" t="s">
        <v>1557</v>
      </c>
    </row>
    <row r="13458" spans="8:9" ht="12.5">
      <c r="H13458" s="958">
        <v>32277</v>
      </c>
      <c r="I13458" s="950" t="s">
        <v>1557</v>
      </c>
    </row>
    <row r="13459" spans="8:9" ht="12.5">
      <c r="H13459" s="958">
        <v>32301</v>
      </c>
      <c r="I13459" s="950" t="s">
        <v>1557</v>
      </c>
    </row>
    <row r="13460" spans="8:9" ht="12.5">
      <c r="H13460" s="958">
        <v>32302</v>
      </c>
      <c r="I13460" s="950" t="s">
        <v>1557</v>
      </c>
    </row>
    <row r="13461" spans="8:9" ht="12.5">
      <c r="H13461" s="958">
        <v>32303</v>
      </c>
      <c r="I13461" s="950" t="s">
        <v>1557</v>
      </c>
    </row>
    <row r="13462" spans="8:9" ht="12.5">
      <c r="H13462" s="958">
        <v>32304</v>
      </c>
      <c r="I13462" s="950" t="s">
        <v>1557</v>
      </c>
    </row>
    <row r="13463" spans="8:9" ht="12.5">
      <c r="H13463" s="958">
        <v>32305</v>
      </c>
      <c r="I13463" s="950" t="s">
        <v>1557</v>
      </c>
    </row>
    <row r="13464" spans="8:9" ht="12.5">
      <c r="H13464" s="958">
        <v>32306</v>
      </c>
      <c r="I13464" s="950" t="s">
        <v>1557</v>
      </c>
    </row>
    <row r="13465" spans="8:9" ht="12.5">
      <c r="H13465" s="958">
        <v>32307</v>
      </c>
      <c r="I13465" s="950" t="s">
        <v>1557</v>
      </c>
    </row>
    <row r="13466" spans="8:9" ht="12.5">
      <c r="H13466" s="958">
        <v>32308</v>
      </c>
      <c r="I13466" s="950" t="s">
        <v>1557</v>
      </c>
    </row>
    <row r="13467" spans="8:9" ht="12.5">
      <c r="H13467" s="958">
        <v>32309</v>
      </c>
      <c r="I13467" s="950" t="s">
        <v>1557</v>
      </c>
    </row>
    <row r="13468" spans="8:9" ht="12.5">
      <c r="H13468" s="958">
        <v>32310</v>
      </c>
      <c r="I13468" s="950" t="s">
        <v>1557</v>
      </c>
    </row>
    <row r="13469" spans="8:9" ht="12.5">
      <c r="H13469" s="958">
        <v>32311</v>
      </c>
      <c r="I13469" s="950" t="s">
        <v>1557</v>
      </c>
    </row>
    <row r="13470" spans="8:9" ht="12.5">
      <c r="H13470" s="958">
        <v>32312</v>
      </c>
      <c r="I13470" s="950" t="s">
        <v>1557</v>
      </c>
    </row>
    <row r="13471" spans="8:9" ht="12.5">
      <c r="H13471" s="958">
        <v>32313</v>
      </c>
      <c r="I13471" s="950" t="s">
        <v>1557</v>
      </c>
    </row>
    <row r="13472" spans="8:9" ht="12.5">
      <c r="H13472" s="958">
        <v>32314</v>
      </c>
      <c r="I13472" s="950" t="s">
        <v>1557</v>
      </c>
    </row>
    <row r="13473" spans="8:9" ht="12.5">
      <c r="H13473" s="958">
        <v>32315</v>
      </c>
      <c r="I13473" s="950" t="s">
        <v>1557</v>
      </c>
    </row>
    <row r="13474" spans="8:9" ht="12.5">
      <c r="H13474" s="958">
        <v>32316</v>
      </c>
      <c r="I13474" s="950" t="s">
        <v>1557</v>
      </c>
    </row>
    <row r="13475" spans="8:9" ht="12.5">
      <c r="H13475" s="958">
        <v>32317</v>
      </c>
      <c r="I13475" s="950" t="s">
        <v>1557</v>
      </c>
    </row>
    <row r="13476" spans="8:9" ht="12.5">
      <c r="H13476" s="958">
        <v>32318</v>
      </c>
      <c r="I13476" s="950" t="s">
        <v>1557</v>
      </c>
    </row>
    <row r="13477" spans="8:9" ht="12.5">
      <c r="H13477" s="958">
        <v>32320</v>
      </c>
      <c r="I13477" s="950" t="s">
        <v>1557</v>
      </c>
    </row>
    <row r="13478" spans="8:9" ht="12.5">
      <c r="H13478" s="958">
        <v>32321</v>
      </c>
      <c r="I13478" s="950" t="s">
        <v>1557</v>
      </c>
    </row>
    <row r="13479" spans="8:9" ht="12.5">
      <c r="H13479" s="958">
        <v>32322</v>
      </c>
      <c r="I13479" s="950" t="s">
        <v>1557</v>
      </c>
    </row>
    <row r="13480" spans="8:9" ht="12.5">
      <c r="H13480" s="958">
        <v>32323</v>
      </c>
      <c r="I13480" s="950" t="s">
        <v>1557</v>
      </c>
    </row>
    <row r="13481" spans="8:9" ht="12.5">
      <c r="H13481" s="958">
        <v>32324</v>
      </c>
      <c r="I13481" s="950" t="s">
        <v>1557</v>
      </c>
    </row>
    <row r="13482" spans="8:9" ht="12.5">
      <c r="H13482" s="958">
        <v>32326</v>
      </c>
      <c r="I13482" s="950" t="s">
        <v>1557</v>
      </c>
    </row>
    <row r="13483" spans="8:9" ht="12.5">
      <c r="H13483" s="958">
        <v>32327</v>
      </c>
      <c r="I13483" s="950" t="s">
        <v>1557</v>
      </c>
    </row>
    <row r="13484" spans="8:9" ht="12.5">
      <c r="H13484" s="958">
        <v>32328</v>
      </c>
      <c r="I13484" s="950" t="s">
        <v>1557</v>
      </c>
    </row>
    <row r="13485" spans="8:9" ht="12.5">
      <c r="H13485" s="958">
        <v>32329</v>
      </c>
      <c r="I13485" s="950" t="s">
        <v>1557</v>
      </c>
    </row>
    <row r="13486" spans="8:9" ht="12.5">
      <c r="H13486" s="958">
        <v>32330</v>
      </c>
      <c r="I13486" s="950" t="s">
        <v>1557</v>
      </c>
    </row>
    <row r="13487" spans="8:9" ht="12.5">
      <c r="H13487" s="958">
        <v>32331</v>
      </c>
      <c r="I13487" s="950" t="s">
        <v>1557</v>
      </c>
    </row>
    <row r="13488" spans="8:9" ht="12.5">
      <c r="H13488" s="958">
        <v>32332</v>
      </c>
      <c r="I13488" s="950" t="s">
        <v>1557</v>
      </c>
    </row>
    <row r="13489" spans="8:9" ht="12.5">
      <c r="H13489" s="958">
        <v>32333</v>
      </c>
      <c r="I13489" s="950" t="s">
        <v>1557</v>
      </c>
    </row>
    <row r="13490" spans="8:9" ht="12.5">
      <c r="H13490" s="958">
        <v>32334</v>
      </c>
      <c r="I13490" s="950" t="s">
        <v>1557</v>
      </c>
    </row>
    <row r="13491" spans="8:9" ht="12.5">
      <c r="H13491" s="958">
        <v>32335</v>
      </c>
      <c r="I13491" s="950" t="s">
        <v>1557</v>
      </c>
    </row>
    <row r="13492" spans="8:9" ht="12.5">
      <c r="H13492" s="958">
        <v>32336</v>
      </c>
      <c r="I13492" s="950" t="s">
        <v>1557</v>
      </c>
    </row>
    <row r="13493" spans="8:9" ht="12.5">
      <c r="H13493" s="958">
        <v>32337</v>
      </c>
      <c r="I13493" s="950" t="s">
        <v>1557</v>
      </c>
    </row>
    <row r="13494" spans="8:9" ht="12.5">
      <c r="H13494" s="958">
        <v>32340</v>
      </c>
      <c r="I13494" s="950" t="s">
        <v>1557</v>
      </c>
    </row>
    <row r="13495" spans="8:9" ht="12.5">
      <c r="H13495" s="958">
        <v>32341</v>
      </c>
      <c r="I13495" s="950" t="s">
        <v>1557</v>
      </c>
    </row>
    <row r="13496" spans="8:9" ht="12.5">
      <c r="H13496" s="958">
        <v>32343</v>
      </c>
      <c r="I13496" s="950" t="s">
        <v>1557</v>
      </c>
    </row>
    <row r="13497" spans="8:9" ht="12.5">
      <c r="H13497" s="958">
        <v>32344</v>
      </c>
      <c r="I13497" s="950" t="s">
        <v>1557</v>
      </c>
    </row>
    <row r="13498" spans="8:9" ht="12.5">
      <c r="H13498" s="958">
        <v>32345</v>
      </c>
      <c r="I13498" s="950" t="s">
        <v>1557</v>
      </c>
    </row>
    <row r="13499" spans="8:9" ht="12.5">
      <c r="H13499" s="958">
        <v>32346</v>
      </c>
      <c r="I13499" s="950" t="s">
        <v>1557</v>
      </c>
    </row>
    <row r="13500" spans="8:9" ht="12.5">
      <c r="H13500" s="958">
        <v>32347</v>
      </c>
      <c r="I13500" s="950" t="s">
        <v>1557</v>
      </c>
    </row>
    <row r="13501" spans="8:9" ht="12.5">
      <c r="H13501" s="958">
        <v>32348</v>
      </c>
      <c r="I13501" s="950" t="s">
        <v>1557</v>
      </c>
    </row>
    <row r="13502" spans="8:9" ht="12.5">
      <c r="H13502" s="958">
        <v>32350</v>
      </c>
      <c r="I13502" s="950" t="s">
        <v>1557</v>
      </c>
    </row>
    <row r="13503" spans="8:9" ht="12.5">
      <c r="H13503" s="958">
        <v>32351</v>
      </c>
      <c r="I13503" s="950" t="s">
        <v>1557</v>
      </c>
    </row>
    <row r="13504" spans="8:9" ht="12.5">
      <c r="H13504" s="958">
        <v>32352</v>
      </c>
      <c r="I13504" s="950" t="s">
        <v>1557</v>
      </c>
    </row>
    <row r="13505" spans="8:9" ht="12.5">
      <c r="H13505" s="958">
        <v>32353</v>
      </c>
      <c r="I13505" s="950" t="s">
        <v>1557</v>
      </c>
    </row>
    <row r="13506" spans="8:9" ht="12.5">
      <c r="H13506" s="958">
        <v>32355</v>
      </c>
      <c r="I13506" s="950" t="s">
        <v>1557</v>
      </c>
    </row>
    <row r="13507" spans="8:9" ht="12.5">
      <c r="H13507" s="958">
        <v>32356</v>
      </c>
      <c r="I13507" s="950" t="s">
        <v>1557</v>
      </c>
    </row>
    <row r="13508" spans="8:9" ht="12.5">
      <c r="H13508" s="958">
        <v>32357</v>
      </c>
      <c r="I13508" s="950" t="s">
        <v>1557</v>
      </c>
    </row>
    <row r="13509" spans="8:9" ht="12.5">
      <c r="H13509" s="958">
        <v>32358</v>
      </c>
      <c r="I13509" s="950" t="s">
        <v>1557</v>
      </c>
    </row>
    <row r="13510" spans="8:9" ht="12.5">
      <c r="H13510" s="958">
        <v>32359</v>
      </c>
      <c r="I13510" s="950" t="s">
        <v>1557</v>
      </c>
    </row>
    <row r="13511" spans="8:9" ht="12.5">
      <c r="H13511" s="958">
        <v>32360</v>
      </c>
      <c r="I13511" s="950" t="s">
        <v>1557</v>
      </c>
    </row>
    <row r="13512" spans="8:9" ht="12.5">
      <c r="H13512" s="958">
        <v>32361</v>
      </c>
      <c r="I13512" s="950" t="s">
        <v>1557</v>
      </c>
    </row>
    <row r="13513" spans="8:9" ht="12.5">
      <c r="H13513" s="958">
        <v>32362</v>
      </c>
      <c r="I13513" s="950" t="s">
        <v>1557</v>
      </c>
    </row>
    <row r="13514" spans="8:9" ht="12.5">
      <c r="H13514" s="958">
        <v>32395</v>
      </c>
      <c r="I13514" s="950" t="s">
        <v>1557</v>
      </c>
    </row>
    <row r="13515" spans="8:9" ht="12.5">
      <c r="H13515" s="958">
        <v>32399</v>
      </c>
      <c r="I13515" s="950" t="s">
        <v>1557</v>
      </c>
    </row>
    <row r="13516" spans="8:9" ht="12.5">
      <c r="H13516" s="958">
        <v>32401</v>
      </c>
      <c r="I13516" s="950" t="s">
        <v>1567</v>
      </c>
    </row>
    <row r="13517" spans="8:9" ht="12.5">
      <c r="H13517" s="958">
        <v>32402</v>
      </c>
      <c r="I13517" s="950" t="s">
        <v>1567</v>
      </c>
    </row>
    <row r="13518" spans="8:9" ht="12.5">
      <c r="H13518" s="958">
        <v>32403</v>
      </c>
      <c r="I13518" s="950" t="s">
        <v>1567</v>
      </c>
    </row>
    <row r="13519" spans="8:9" ht="12.5">
      <c r="H13519" s="958">
        <v>32404</v>
      </c>
      <c r="I13519" s="950" t="s">
        <v>1557</v>
      </c>
    </row>
    <row r="13520" spans="8:9" ht="12.5">
      <c r="H13520" s="958">
        <v>32405</v>
      </c>
      <c r="I13520" s="950" t="s">
        <v>1567</v>
      </c>
    </row>
    <row r="13521" spans="8:9" ht="12.5">
      <c r="H13521" s="958">
        <v>32406</v>
      </c>
      <c r="I13521" s="950" t="s">
        <v>1567</v>
      </c>
    </row>
    <row r="13522" spans="8:9" ht="12.5">
      <c r="H13522" s="958">
        <v>32407</v>
      </c>
      <c r="I13522" s="950" t="s">
        <v>1567</v>
      </c>
    </row>
    <row r="13523" spans="8:9" ht="12.5">
      <c r="H13523" s="958">
        <v>32408</v>
      </c>
      <c r="I13523" s="950" t="s">
        <v>1567</v>
      </c>
    </row>
    <row r="13524" spans="8:9" ht="12.5">
      <c r="H13524" s="958">
        <v>32409</v>
      </c>
      <c r="I13524" s="950" t="s">
        <v>1567</v>
      </c>
    </row>
    <row r="13525" spans="8:9" ht="12.5">
      <c r="H13525" s="958">
        <v>32410</v>
      </c>
      <c r="I13525" s="950" t="s">
        <v>1567</v>
      </c>
    </row>
    <row r="13526" spans="8:9" ht="12.5">
      <c r="H13526" s="958">
        <v>32411</v>
      </c>
      <c r="I13526" s="950" t="s">
        <v>1567</v>
      </c>
    </row>
    <row r="13527" spans="8:9" ht="12.5">
      <c r="H13527" s="958">
        <v>32412</v>
      </c>
      <c r="I13527" s="950" t="s">
        <v>1567</v>
      </c>
    </row>
    <row r="13528" spans="8:9" ht="12.5">
      <c r="H13528" s="958">
        <v>32413</v>
      </c>
      <c r="I13528" s="950" t="s">
        <v>1567</v>
      </c>
    </row>
    <row r="13529" spans="8:9" ht="12.5">
      <c r="H13529" s="958">
        <v>32417</v>
      </c>
      <c r="I13529" s="950" t="s">
        <v>1567</v>
      </c>
    </row>
    <row r="13530" spans="8:9" ht="12.5">
      <c r="H13530" s="958">
        <v>32420</v>
      </c>
      <c r="I13530" s="950" t="s">
        <v>1557</v>
      </c>
    </row>
    <row r="13531" spans="8:9" ht="12.5">
      <c r="H13531" s="958">
        <v>32421</v>
      </c>
      <c r="I13531" s="950" t="s">
        <v>1557</v>
      </c>
    </row>
    <row r="13532" spans="8:9" ht="12.5">
      <c r="H13532" s="958">
        <v>32422</v>
      </c>
      <c r="I13532" s="950" t="s">
        <v>1567</v>
      </c>
    </row>
    <row r="13533" spans="8:9" ht="12.5">
      <c r="H13533" s="958">
        <v>32423</v>
      </c>
      <c r="I13533" s="950" t="s">
        <v>1557</v>
      </c>
    </row>
    <row r="13534" spans="8:9" ht="12.5">
      <c r="H13534" s="958">
        <v>32424</v>
      </c>
      <c r="I13534" s="950" t="s">
        <v>1557</v>
      </c>
    </row>
    <row r="13535" spans="8:9" ht="12.5">
      <c r="H13535" s="958">
        <v>32425</v>
      </c>
      <c r="I13535" s="950" t="s">
        <v>1567</v>
      </c>
    </row>
    <row r="13536" spans="8:9" ht="12.5">
      <c r="H13536" s="958">
        <v>32426</v>
      </c>
      <c r="I13536" s="950" t="s">
        <v>1567</v>
      </c>
    </row>
    <row r="13537" spans="8:9" ht="12.5">
      <c r="H13537" s="958">
        <v>32427</v>
      </c>
      <c r="I13537" s="950" t="s">
        <v>1567</v>
      </c>
    </row>
    <row r="13538" spans="8:9" ht="12.5">
      <c r="H13538" s="958">
        <v>32428</v>
      </c>
      <c r="I13538" s="950" t="s">
        <v>1567</v>
      </c>
    </row>
    <row r="13539" spans="8:9" ht="12.5">
      <c r="H13539" s="958">
        <v>32430</v>
      </c>
      <c r="I13539" s="950" t="s">
        <v>1557</v>
      </c>
    </row>
    <row r="13540" spans="8:9" ht="12.5">
      <c r="H13540" s="958">
        <v>32431</v>
      </c>
      <c r="I13540" s="950" t="s">
        <v>1567</v>
      </c>
    </row>
    <row r="13541" spans="8:9" ht="12.5">
      <c r="H13541" s="958">
        <v>32432</v>
      </c>
      <c r="I13541" s="950" t="s">
        <v>1557</v>
      </c>
    </row>
    <row r="13542" spans="8:9" ht="12.5">
      <c r="H13542" s="958">
        <v>32433</v>
      </c>
      <c r="I13542" s="950" t="s">
        <v>1567</v>
      </c>
    </row>
    <row r="13543" spans="8:9" ht="12.5">
      <c r="H13543" s="958">
        <v>32434</v>
      </c>
      <c r="I13543" s="950" t="s">
        <v>1567</v>
      </c>
    </row>
    <row r="13544" spans="8:9" ht="12.5">
      <c r="H13544" s="958">
        <v>32435</v>
      </c>
      <c r="I13544" s="950" t="s">
        <v>1567</v>
      </c>
    </row>
    <row r="13545" spans="8:9" ht="12.5">
      <c r="H13545" s="958">
        <v>32437</v>
      </c>
      <c r="I13545" s="950" t="s">
        <v>1567</v>
      </c>
    </row>
    <row r="13546" spans="8:9" ht="12.5">
      <c r="H13546" s="958">
        <v>32438</v>
      </c>
      <c r="I13546" s="950" t="s">
        <v>1557</v>
      </c>
    </row>
    <row r="13547" spans="8:9" ht="12.5">
      <c r="H13547" s="958">
        <v>32439</v>
      </c>
      <c r="I13547" s="950" t="s">
        <v>1567</v>
      </c>
    </row>
    <row r="13548" spans="8:9" ht="12.5">
      <c r="H13548" s="958">
        <v>32440</v>
      </c>
      <c r="I13548" s="950" t="s">
        <v>1567</v>
      </c>
    </row>
    <row r="13549" spans="8:9" ht="12.5">
      <c r="H13549" s="958">
        <v>32442</v>
      </c>
      <c r="I13549" s="950" t="s">
        <v>1557</v>
      </c>
    </row>
    <row r="13550" spans="8:9" ht="12.5">
      <c r="H13550" s="958">
        <v>32443</v>
      </c>
      <c r="I13550" s="950" t="s">
        <v>1557</v>
      </c>
    </row>
    <row r="13551" spans="8:9" ht="12.5">
      <c r="H13551" s="958">
        <v>32444</v>
      </c>
      <c r="I13551" s="950" t="s">
        <v>1567</v>
      </c>
    </row>
    <row r="13552" spans="8:9" ht="12.5">
      <c r="H13552" s="958">
        <v>32445</v>
      </c>
      <c r="I13552" s="950" t="s">
        <v>1557</v>
      </c>
    </row>
    <row r="13553" spans="8:9" ht="12.5">
      <c r="H13553" s="958">
        <v>32446</v>
      </c>
      <c r="I13553" s="950" t="s">
        <v>1557</v>
      </c>
    </row>
    <row r="13554" spans="8:9" ht="12.5">
      <c r="H13554" s="958">
        <v>32447</v>
      </c>
      <c r="I13554" s="950" t="s">
        <v>1567</v>
      </c>
    </row>
    <row r="13555" spans="8:9" ht="12.5">
      <c r="H13555" s="958">
        <v>32448</v>
      </c>
      <c r="I13555" s="950" t="s">
        <v>1557</v>
      </c>
    </row>
    <row r="13556" spans="8:9" ht="12.5">
      <c r="H13556" s="958">
        <v>32449</v>
      </c>
      <c r="I13556" s="950" t="s">
        <v>1557</v>
      </c>
    </row>
    <row r="13557" spans="8:9" ht="12.5">
      <c r="H13557" s="958">
        <v>32452</v>
      </c>
      <c r="I13557" s="950" t="s">
        <v>1567</v>
      </c>
    </row>
    <row r="13558" spans="8:9" ht="12.5">
      <c r="H13558" s="958">
        <v>32455</v>
      </c>
      <c r="I13558" s="950" t="s">
        <v>1567</v>
      </c>
    </row>
    <row r="13559" spans="8:9" ht="12.5">
      <c r="H13559" s="958">
        <v>32456</v>
      </c>
      <c r="I13559" s="950" t="s">
        <v>1557</v>
      </c>
    </row>
    <row r="13560" spans="8:9" ht="12.5">
      <c r="H13560" s="958">
        <v>32457</v>
      </c>
      <c r="I13560" s="950" t="s">
        <v>1557</v>
      </c>
    </row>
    <row r="13561" spans="8:9" ht="12.5">
      <c r="H13561" s="958">
        <v>32459</v>
      </c>
      <c r="I13561" s="950" t="s">
        <v>1567</v>
      </c>
    </row>
    <row r="13562" spans="8:9" ht="12.5">
      <c r="H13562" s="958">
        <v>32460</v>
      </c>
      <c r="I13562" s="950" t="s">
        <v>1557</v>
      </c>
    </row>
    <row r="13563" spans="8:9" ht="12.5">
      <c r="H13563" s="958">
        <v>32461</v>
      </c>
      <c r="I13563" s="950" t="s">
        <v>1567</v>
      </c>
    </row>
    <row r="13564" spans="8:9" ht="12.5">
      <c r="H13564" s="958">
        <v>32462</v>
      </c>
      <c r="I13564" s="950" t="s">
        <v>1567</v>
      </c>
    </row>
    <row r="13565" spans="8:9" ht="12.5">
      <c r="H13565" s="958">
        <v>32463</v>
      </c>
      <c r="I13565" s="950" t="s">
        <v>1567</v>
      </c>
    </row>
    <row r="13566" spans="8:9" ht="12.5">
      <c r="H13566" s="958">
        <v>32464</v>
      </c>
      <c r="I13566" s="950" t="s">
        <v>1567</v>
      </c>
    </row>
    <row r="13567" spans="8:9" ht="12.5">
      <c r="H13567" s="958">
        <v>32465</v>
      </c>
      <c r="I13567" s="950" t="s">
        <v>1557</v>
      </c>
    </row>
    <row r="13568" spans="8:9" ht="12.5">
      <c r="H13568" s="958">
        <v>32466</v>
      </c>
      <c r="I13568" s="950" t="s">
        <v>1557</v>
      </c>
    </row>
    <row r="13569" spans="8:9" ht="12.5">
      <c r="H13569" s="958">
        <v>32501</v>
      </c>
      <c r="I13569" s="950" t="s">
        <v>1567</v>
      </c>
    </row>
    <row r="13570" spans="8:9" ht="12.5">
      <c r="H13570" s="958">
        <v>32502</v>
      </c>
      <c r="I13570" s="950" t="s">
        <v>1567</v>
      </c>
    </row>
    <row r="13571" spans="8:9" ht="12.5">
      <c r="H13571" s="958">
        <v>32503</v>
      </c>
      <c r="I13571" s="950" t="s">
        <v>1567</v>
      </c>
    </row>
    <row r="13572" spans="8:9" ht="12.5">
      <c r="H13572" s="958">
        <v>32504</v>
      </c>
      <c r="I13572" s="950" t="s">
        <v>1567</v>
      </c>
    </row>
    <row r="13573" spans="8:9" ht="12.5">
      <c r="H13573" s="958">
        <v>32505</v>
      </c>
      <c r="I13573" s="950" t="s">
        <v>1567</v>
      </c>
    </row>
    <row r="13574" spans="8:9" ht="12.5">
      <c r="H13574" s="958">
        <v>32506</v>
      </c>
      <c r="I13574" s="950" t="s">
        <v>1567</v>
      </c>
    </row>
    <row r="13575" spans="8:9" ht="12.5">
      <c r="H13575" s="958">
        <v>32507</v>
      </c>
      <c r="I13575" s="950" t="s">
        <v>1567</v>
      </c>
    </row>
    <row r="13576" spans="8:9" ht="12.5">
      <c r="H13576" s="958">
        <v>32508</v>
      </c>
      <c r="I13576" s="950" t="s">
        <v>1567</v>
      </c>
    </row>
    <row r="13577" spans="8:9" ht="12.5">
      <c r="H13577" s="958">
        <v>32509</v>
      </c>
      <c r="I13577" s="950" t="s">
        <v>1567</v>
      </c>
    </row>
    <row r="13578" spans="8:9" ht="12.5">
      <c r="H13578" s="958">
        <v>32511</v>
      </c>
      <c r="I13578" s="950" t="s">
        <v>1567</v>
      </c>
    </row>
    <row r="13579" spans="8:9" ht="12.5">
      <c r="H13579" s="958">
        <v>32512</v>
      </c>
      <c r="I13579" s="950" t="s">
        <v>1567</v>
      </c>
    </row>
    <row r="13580" spans="8:9" ht="12.5">
      <c r="H13580" s="958">
        <v>32513</v>
      </c>
      <c r="I13580" s="950" t="s">
        <v>1567</v>
      </c>
    </row>
    <row r="13581" spans="8:9" ht="12.5">
      <c r="H13581" s="958">
        <v>32514</v>
      </c>
      <c r="I13581" s="950" t="s">
        <v>1567</v>
      </c>
    </row>
    <row r="13582" spans="8:9" ht="12.5">
      <c r="H13582" s="958">
        <v>32516</v>
      </c>
      <c r="I13582" s="950" t="s">
        <v>1567</v>
      </c>
    </row>
    <row r="13583" spans="8:9" ht="12.5">
      <c r="H13583" s="958">
        <v>32520</v>
      </c>
      <c r="I13583" s="950" t="s">
        <v>1567</v>
      </c>
    </row>
    <row r="13584" spans="8:9" ht="12.5">
      <c r="H13584" s="958">
        <v>32521</v>
      </c>
      <c r="I13584" s="950" t="s">
        <v>1567</v>
      </c>
    </row>
    <row r="13585" spans="8:9" ht="12.5">
      <c r="H13585" s="958">
        <v>32522</v>
      </c>
      <c r="I13585" s="950" t="s">
        <v>1567</v>
      </c>
    </row>
    <row r="13586" spans="8:9" ht="12.5">
      <c r="H13586" s="958">
        <v>32523</v>
      </c>
      <c r="I13586" s="950" t="s">
        <v>1567</v>
      </c>
    </row>
    <row r="13587" spans="8:9" ht="12.5">
      <c r="H13587" s="958">
        <v>32524</v>
      </c>
      <c r="I13587" s="950" t="s">
        <v>1567</v>
      </c>
    </row>
    <row r="13588" spans="8:9" ht="12.5">
      <c r="H13588" s="958">
        <v>32526</v>
      </c>
      <c r="I13588" s="950" t="s">
        <v>1567</v>
      </c>
    </row>
    <row r="13589" spans="8:9" ht="12.5">
      <c r="H13589" s="958">
        <v>32530</v>
      </c>
      <c r="I13589" s="950" t="s">
        <v>1567</v>
      </c>
    </row>
    <row r="13590" spans="8:9" ht="12.5">
      <c r="H13590" s="958">
        <v>32531</v>
      </c>
      <c r="I13590" s="950" t="s">
        <v>1567</v>
      </c>
    </row>
    <row r="13591" spans="8:9" ht="12.5">
      <c r="H13591" s="958">
        <v>32533</v>
      </c>
      <c r="I13591" s="950" t="s">
        <v>1567</v>
      </c>
    </row>
    <row r="13592" spans="8:9" ht="12.5">
      <c r="H13592" s="958">
        <v>32534</v>
      </c>
      <c r="I13592" s="950" t="s">
        <v>1567</v>
      </c>
    </row>
    <row r="13593" spans="8:9" ht="12.5">
      <c r="H13593" s="958">
        <v>32535</v>
      </c>
      <c r="I13593" s="950" t="s">
        <v>1567</v>
      </c>
    </row>
    <row r="13594" spans="8:9" ht="12.5">
      <c r="H13594" s="958">
        <v>32536</v>
      </c>
      <c r="I13594" s="950" t="s">
        <v>1567</v>
      </c>
    </row>
    <row r="13595" spans="8:9" ht="12.5">
      <c r="H13595" s="958">
        <v>32537</v>
      </c>
      <c r="I13595" s="950" t="s">
        <v>1567</v>
      </c>
    </row>
    <row r="13596" spans="8:9" ht="12.5">
      <c r="H13596" s="958">
        <v>32538</v>
      </c>
      <c r="I13596" s="950" t="s">
        <v>1567</v>
      </c>
    </row>
    <row r="13597" spans="8:9" ht="12.5">
      <c r="H13597" s="958">
        <v>32539</v>
      </c>
      <c r="I13597" s="950" t="s">
        <v>1567</v>
      </c>
    </row>
    <row r="13598" spans="8:9" ht="12.5">
      <c r="H13598" s="958">
        <v>32540</v>
      </c>
      <c r="I13598" s="950" t="s">
        <v>1567</v>
      </c>
    </row>
    <row r="13599" spans="8:9" ht="12.5">
      <c r="H13599" s="958">
        <v>32541</v>
      </c>
      <c r="I13599" s="950" t="s">
        <v>1567</v>
      </c>
    </row>
    <row r="13600" spans="8:9" ht="12.5">
      <c r="H13600" s="958">
        <v>32542</v>
      </c>
      <c r="I13600" s="950" t="s">
        <v>1567</v>
      </c>
    </row>
    <row r="13601" spans="8:9" ht="12.5">
      <c r="H13601" s="958">
        <v>32544</v>
      </c>
      <c r="I13601" s="950" t="s">
        <v>1567</v>
      </c>
    </row>
    <row r="13602" spans="8:9" ht="12.5">
      <c r="H13602" s="958">
        <v>32547</v>
      </c>
      <c r="I13602" s="950" t="s">
        <v>1567</v>
      </c>
    </row>
    <row r="13603" spans="8:9" ht="12.5">
      <c r="H13603" s="958">
        <v>32548</v>
      </c>
      <c r="I13603" s="950" t="s">
        <v>1567</v>
      </c>
    </row>
    <row r="13604" spans="8:9" ht="12.5">
      <c r="H13604" s="958">
        <v>32549</v>
      </c>
      <c r="I13604" s="950" t="s">
        <v>1567</v>
      </c>
    </row>
    <row r="13605" spans="8:9" ht="12.5">
      <c r="H13605" s="958">
        <v>32550</v>
      </c>
      <c r="I13605" s="950" t="s">
        <v>1567</v>
      </c>
    </row>
    <row r="13606" spans="8:9" ht="12.5">
      <c r="H13606" s="958">
        <v>32559</v>
      </c>
      <c r="I13606" s="950" t="s">
        <v>1567</v>
      </c>
    </row>
    <row r="13607" spans="8:9" ht="12.5">
      <c r="H13607" s="958">
        <v>32560</v>
      </c>
      <c r="I13607" s="950" t="s">
        <v>1567</v>
      </c>
    </row>
    <row r="13608" spans="8:9" ht="12.5">
      <c r="H13608" s="958">
        <v>32561</v>
      </c>
      <c r="I13608" s="950" t="s">
        <v>1567</v>
      </c>
    </row>
    <row r="13609" spans="8:9" ht="12.5">
      <c r="H13609" s="958">
        <v>32562</v>
      </c>
      <c r="I13609" s="950" t="s">
        <v>1567</v>
      </c>
    </row>
    <row r="13610" spans="8:9" ht="12.5">
      <c r="H13610" s="958">
        <v>32563</v>
      </c>
      <c r="I13610" s="950" t="s">
        <v>1567</v>
      </c>
    </row>
    <row r="13611" spans="8:9" ht="12.5">
      <c r="H13611" s="958">
        <v>32564</v>
      </c>
      <c r="I13611" s="950" t="s">
        <v>1567</v>
      </c>
    </row>
    <row r="13612" spans="8:9" ht="12.5">
      <c r="H13612" s="958">
        <v>32565</v>
      </c>
      <c r="I13612" s="950" t="s">
        <v>1567</v>
      </c>
    </row>
    <row r="13613" spans="8:9" ht="12.5">
      <c r="H13613" s="958">
        <v>32566</v>
      </c>
      <c r="I13613" s="950" t="s">
        <v>1567</v>
      </c>
    </row>
    <row r="13614" spans="8:9" ht="12.5">
      <c r="H13614" s="958">
        <v>32567</v>
      </c>
      <c r="I13614" s="950" t="s">
        <v>1567</v>
      </c>
    </row>
    <row r="13615" spans="8:9" ht="12.5">
      <c r="H13615" s="958">
        <v>32568</v>
      </c>
      <c r="I13615" s="950" t="s">
        <v>1567</v>
      </c>
    </row>
    <row r="13616" spans="8:9" ht="12.5">
      <c r="H13616" s="958">
        <v>32569</v>
      </c>
      <c r="I13616" s="950" t="s">
        <v>1567</v>
      </c>
    </row>
    <row r="13617" spans="8:9" ht="12.5">
      <c r="H13617" s="958">
        <v>32570</v>
      </c>
      <c r="I13617" s="950" t="s">
        <v>1567</v>
      </c>
    </row>
    <row r="13618" spans="8:9" ht="12.5">
      <c r="H13618" s="958">
        <v>32571</v>
      </c>
      <c r="I13618" s="950" t="s">
        <v>1567</v>
      </c>
    </row>
    <row r="13619" spans="8:9" ht="12.5">
      <c r="H13619" s="958">
        <v>32572</v>
      </c>
      <c r="I13619" s="950" t="s">
        <v>1567</v>
      </c>
    </row>
    <row r="13620" spans="8:9" ht="12.5">
      <c r="H13620" s="958">
        <v>32577</v>
      </c>
      <c r="I13620" s="950" t="s">
        <v>1567</v>
      </c>
    </row>
    <row r="13621" spans="8:9" ht="12.5">
      <c r="H13621" s="958">
        <v>32578</v>
      </c>
      <c r="I13621" s="950" t="s">
        <v>1567</v>
      </c>
    </row>
    <row r="13622" spans="8:9" ht="12.5">
      <c r="H13622" s="958">
        <v>32579</v>
      </c>
      <c r="I13622" s="950" t="s">
        <v>1567</v>
      </c>
    </row>
    <row r="13623" spans="8:9" ht="12.5">
      <c r="H13623" s="958">
        <v>32580</v>
      </c>
      <c r="I13623" s="950" t="s">
        <v>1567</v>
      </c>
    </row>
    <row r="13624" spans="8:9" ht="12.5">
      <c r="H13624" s="958">
        <v>32583</v>
      </c>
      <c r="I13624" s="950" t="s">
        <v>1567</v>
      </c>
    </row>
    <row r="13625" spans="8:9" ht="12.5">
      <c r="H13625" s="958">
        <v>32588</v>
      </c>
      <c r="I13625" s="950" t="s">
        <v>1567</v>
      </c>
    </row>
    <row r="13626" spans="8:9" ht="12.5">
      <c r="H13626" s="958">
        <v>32590</v>
      </c>
      <c r="I13626" s="950" t="s">
        <v>1567</v>
      </c>
    </row>
    <row r="13627" spans="8:9" ht="12.5">
      <c r="H13627" s="958">
        <v>32591</v>
      </c>
      <c r="I13627" s="950" t="s">
        <v>1567</v>
      </c>
    </row>
    <row r="13628" spans="8:9" ht="12.5">
      <c r="H13628" s="958">
        <v>32592</v>
      </c>
      <c r="I13628" s="950" t="s">
        <v>1567</v>
      </c>
    </row>
    <row r="13629" spans="8:9" ht="12.5">
      <c r="H13629" s="958">
        <v>32601</v>
      </c>
      <c r="I13629" s="950" t="s">
        <v>1557</v>
      </c>
    </row>
    <row r="13630" spans="8:9" ht="12.5">
      <c r="H13630" s="958">
        <v>32602</v>
      </c>
      <c r="I13630" s="950" t="s">
        <v>1557</v>
      </c>
    </row>
    <row r="13631" spans="8:9" ht="12.5">
      <c r="H13631" s="958">
        <v>32603</v>
      </c>
      <c r="I13631" s="950" t="s">
        <v>1557</v>
      </c>
    </row>
    <row r="13632" spans="8:9" ht="12.5">
      <c r="H13632" s="958">
        <v>32604</v>
      </c>
      <c r="I13632" s="950" t="s">
        <v>1557</v>
      </c>
    </row>
    <row r="13633" spans="8:9" ht="12.5">
      <c r="H13633" s="958">
        <v>32605</v>
      </c>
      <c r="I13633" s="950" t="s">
        <v>1557</v>
      </c>
    </row>
    <row r="13634" spans="8:9" ht="12.5">
      <c r="H13634" s="958">
        <v>32606</v>
      </c>
      <c r="I13634" s="950" t="s">
        <v>1557</v>
      </c>
    </row>
    <row r="13635" spans="8:9" ht="12.5">
      <c r="H13635" s="958">
        <v>32607</v>
      </c>
      <c r="I13635" s="950" t="s">
        <v>1557</v>
      </c>
    </row>
    <row r="13636" spans="8:9" ht="12.5">
      <c r="H13636" s="958">
        <v>32608</v>
      </c>
      <c r="I13636" s="950" t="s">
        <v>1557</v>
      </c>
    </row>
    <row r="13637" spans="8:9" ht="12.5">
      <c r="H13637" s="958">
        <v>32609</v>
      </c>
      <c r="I13637" s="950" t="s">
        <v>1557</v>
      </c>
    </row>
    <row r="13638" spans="8:9" ht="12.5">
      <c r="H13638" s="958">
        <v>32610</v>
      </c>
      <c r="I13638" s="950" t="s">
        <v>1557</v>
      </c>
    </row>
    <row r="13639" spans="8:9" ht="12.5">
      <c r="H13639" s="958">
        <v>32611</v>
      </c>
      <c r="I13639" s="950" t="s">
        <v>1557</v>
      </c>
    </row>
    <row r="13640" spans="8:9" ht="12.5">
      <c r="H13640" s="958">
        <v>32612</v>
      </c>
      <c r="I13640" s="950" t="s">
        <v>1557</v>
      </c>
    </row>
    <row r="13641" spans="8:9" ht="12.5">
      <c r="H13641" s="958">
        <v>32613</v>
      </c>
      <c r="I13641" s="950" t="s">
        <v>1557</v>
      </c>
    </row>
    <row r="13642" spans="8:9" ht="12.5">
      <c r="H13642" s="958">
        <v>32614</v>
      </c>
      <c r="I13642" s="950" t="s">
        <v>1557</v>
      </c>
    </row>
    <row r="13643" spans="8:9" ht="12.5">
      <c r="H13643" s="958">
        <v>32615</v>
      </c>
      <c r="I13643" s="950" t="s">
        <v>1557</v>
      </c>
    </row>
    <row r="13644" spans="8:9" ht="12.5">
      <c r="H13644" s="958">
        <v>32616</v>
      </c>
      <c r="I13644" s="950" t="s">
        <v>1557</v>
      </c>
    </row>
    <row r="13645" spans="8:9" ht="12.5">
      <c r="H13645" s="958">
        <v>32617</v>
      </c>
      <c r="I13645" s="950" t="s">
        <v>1557</v>
      </c>
    </row>
    <row r="13646" spans="8:9" ht="12.5">
      <c r="H13646" s="958">
        <v>32618</v>
      </c>
      <c r="I13646" s="950" t="s">
        <v>1557</v>
      </c>
    </row>
    <row r="13647" spans="8:9" ht="12.5">
      <c r="H13647" s="958">
        <v>32619</v>
      </c>
      <c r="I13647" s="950" t="s">
        <v>1557</v>
      </c>
    </row>
    <row r="13648" spans="8:9" ht="12.5">
      <c r="H13648" s="958">
        <v>32621</v>
      </c>
      <c r="I13648" s="950" t="s">
        <v>1557</v>
      </c>
    </row>
    <row r="13649" spans="8:9" ht="12.5">
      <c r="H13649" s="958">
        <v>32622</v>
      </c>
      <c r="I13649" s="950" t="s">
        <v>1557</v>
      </c>
    </row>
    <row r="13650" spans="8:9" ht="12.5">
      <c r="H13650" s="958">
        <v>32625</v>
      </c>
      <c r="I13650" s="950" t="s">
        <v>1557</v>
      </c>
    </row>
    <row r="13651" spans="8:9" ht="12.5">
      <c r="H13651" s="958">
        <v>32626</v>
      </c>
      <c r="I13651" s="950" t="s">
        <v>1557</v>
      </c>
    </row>
    <row r="13652" spans="8:9" ht="12.5">
      <c r="H13652" s="958">
        <v>32627</v>
      </c>
      <c r="I13652" s="950" t="s">
        <v>1557</v>
      </c>
    </row>
    <row r="13653" spans="8:9" ht="12.5">
      <c r="H13653" s="958">
        <v>32628</v>
      </c>
      <c r="I13653" s="950" t="s">
        <v>1557</v>
      </c>
    </row>
    <row r="13654" spans="8:9" ht="12.5">
      <c r="H13654" s="958">
        <v>32631</v>
      </c>
      <c r="I13654" s="950" t="s">
        <v>1557</v>
      </c>
    </row>
    <row r="13655" spans="8:9" ht="12.5">
      <c r="H13655" s="958">
        <v>32633</v>
      </c>
      <c r="I13655" s="950" t="s">
        <v>1557</v>
      </c>
    </row>
    <row r="13656" spans="8:9" ht="12.5">
      <c r="H13656" s="958">
        <v>32634</v>
      </c>
      <c r="I13656" s="950" t="s">
        <v>1557</v>
      </c>
    </row>
    <row r="13657" spans="8:9" ht="12.5">
      <c r="H13657" s="958">
        <v>32635</v>
      </c>
      <c r="I13657" s="950" t="s">
        <v>1557</v>
      </c>
    </row>
    <row r="13658" spans="8:9" ht="12.5">
      <c r="H13658" s="958">
        <v>32639</v>
      </c>
      <c r="I13658" s="950" t="s">
        <v>1557</v>
      </c>
    </row>
    <row r="13659" spans="8:9" ht="12.5">
      <c r="H13659" s="958">
        <v>32640</v>
      </c>
      <c r="I13659" s="950" t="s">
        <v>1557</v>
      </c>
    </row>
    <row r="13660" spans="8:9" ht="12.5">
      <c r="H13660" s="958">
        <v>32641</v>
      </c>
      <c r="I13660" s="950" t="s">
        <v>1557</v>
      </c>
    </row>
    <row r="13661" spans="8:9" ht="12.5">
      <c r="H13661" s="958">
        <v>32643</v>
      </c>
      <c r="I13661" s="950" t="s">
        <v>1557</v>
      </c>
    </row>
    <row r="13662" spans="8:9" ht="12.5">
      <c r="H13662" s="958">
        <v>32644</v>
      </c>
      <c r="I13662" s="950" t="s">
        <v>1557</v>
      </c>
    </row>
    <row r="13663" spans="8:9" ht="12.5">
      <c r="H13663" s="958">
        <v>32648</v>
      </c>
      <c r="I13663" s="950" t="s">
        <v>1557</v>
      </c>
    </row>
    <row r="13664" spans="8:9" ht="12.5">
      <c r="H13664" s="958">
        <v>32653</v>
      </c>
      <c r="I13664" s="950" t="s">
        <v>1557</v>
      </c>
    </row>
    <row r="13665" spans="8:9" ht="12.5">
      <c r="H13665" s="958">
        <v>32654</v>
      </c>
      <c r="I13665" s="950" t="s">
        <v>1557</v>
      </c>
    </row>
    <row r="13666" spans="8:9" ht="12.5">
      <c r="H13666" s="958">
        <v>32655</v>
      </c>
      <c r="I13666" s="950" t="s">
        <v>1557</v>
      </c>
    </row>
    <row r="13667" spans="8:9" ht="12.5">
      <c r="H13667" s="958">
        <v>32656</v>
      </c>
      <c r="I13667" s="950" t="s">
        <v>1557</v>
      </c>
    </row>
    <row r="13668" spans="8:9" ht="12.5">
      <c r="H13668" s="958">
        <v>32658</v>
      </c>
      <c r="I13668" s="950" t="s">
        <v>1557</v>
      </c>
    </row>
    <row r="13669" spans="8:9" ht="12.5">
      <c r="H13669" s="958">
        <v>32662</v>
      </c>
      <c r="I13669" s="950" t="s">
        <v>1557</v>
      </c>
    </row>
    <row r="13670" spans="8:9" ht="12.5">
      <c r="H13670" s="958">
        <v>32663</v>
      </c>
      <c r="I13670" s="950" t="s">
        <v>1557</v>
      </c>
    </row>
    <row r="13671" spans="8:9" ht="12.5">
      <c r="H13671" s="958">
        <v>32664</v>
      </c>
      <c r="I13671" s="950" t="s">
        <v>1557</v>
      </c>
    </row>
    <row r="13672" spans="8:9" ht="12.5">
      <c r="H13672" s="958">
        <v>32666</v>
      </c>
      <c r="I13672" s="950" t="s">
        <v>1557</v>
      </c>
    </row>
    <row r="13673" spans="8:9" ht="12.5">
      <c r="H13673" s="958">
        <v>32667</v>
      </c>
      <c r="I13673" s="950" t="s">
        <v>1557</v>
      </c>
    </row>
    <row r="13674" spans="8:9" ht="12.5">
      <c r="H13674" s="958">
        <v>32668</v>
      </c>
      <c r="I13674" s="950" t="s">
        <v>1557</v>
      </c>
    </row>
    <row r="13675" spans="8:9" ht="12.5">
      <c r="H13675" s="958">
        <v>32669</v>
      </c>
      <c r="I13675" s="950" t="s">
        <v>1557</v>
      </c>
    </row>
    <row r="13676" spans="8:9" ht="12.5">
      <c r="H13676" s="958">
        <v>32680</v>
      </c>
      <c r="I13676" s="950" t="s">
        <v>1557</v>
      </c>
    </row>
    <row r="13677" spans="8:9" ht="12.5">
      <c r="H13677" s="958">
        <v>32681</v>
      </c>
      <c r="I13677" s="950" t="s">
        <v>1557</v>
      </c>
    </row>
    <row r="13678" spans="8:9" ht="12.5">
      <c r="H13678" s="958">
        <v>32683</v>
      </c>
      <c r="I13678" s="950" t="s">
        <v>1557</v>
      </c>
    </row>
    <row r="13679" spans="8:9" ht="12.5">
      <c r="H13679" s="958">
        <v>32686</v>
      </c>
      <c r="I13679" s="950" t="s">
        <v>1557</v>
      </c>
    </row>
    <row r="13680" spans="8:9" ht="12.5">
      <c r="H13680" s="958">
        <v>32692</v>
      </c>
      <c r="I13680" s="950" t="s">
        <v>1557</v>
      </c>
    </row>
    <row r="13681" spans="8:9" ht="12.5">
      <c r="H13681" s="958">
        <v>32693</v>
      </c>
      <c r="I13681" s="950" t="s">
        <v>1557</v>
      </c>
    </row>
    <row r="13682" spans="8:9" ht="12.5">
      <c r="H13682" s="958">
        <v>32694</v>
      </c>
      <c r="I13682" s="950" t="s">
        <v>1557</v>
      </c>
    </row>
    <row r="13683" spans="8:9" ht="12.5">
      <c r="H13683" s="958">
        <v>32696</v>
      </c>
      <c r="I13683" s="950" t="s">
        <v>1557</v>
      </c>
    </row>
    <row r="13684" spans="8:9" ht="12.5">
      <c r="H13684" s="958">
        <v>32697</v>
      </c>
      <c r="I13684" s="950" t="s">
        <v>1557</v>
      </c>
    </row>
    <row r="13685" spans="8:9" ht="12.5">
      <c r="H13685" s="958">
        <v>32701</v>
      </c>
      <c r="I13685" s="950" t="s">
        <v>1557</v>
      </c>
    </row>
    <row r="13686" spans="8:9" ht="12.5">
      <c r="H13686" s="958">
        <v>32702</v>
      </c>
      <c r="I13686" s="950" t="s">
        <v>1557</v>
      </c>
    </row>
    <row r="13687" spans="8:9" ht="12.5">
      <c r="H13687" s="958">
        <v>32703</v>
      </c>
      <c r="I13687" s="950" t="s">
        <v>1557</v>
      </c>
    </row>
    <row r="13688" spans="8:9" ht="12.5">
      <c r="H13688" s="958">
        <v>32704</v>
      </c>
      <c r="I13688" s="950" t="s">
        <v>1557</v>
      </c>
    </row>
    <row r="13689" spans="8:9" ht="12.5">
      <c r="H13689" s="958">
        <v>32706</v>
      </c>
      <c r="I13689" s="950" t="s">
        <v>1557</v>
      </c>
    </row>
    <row r="13690" spans="8:9" ht="12.5">
      <c r="H13690" s="958">
        <v>32707</v>
      </c>
      <c r="I13690" s="950" t="s">
        <v>1557</v>
      </c>
    </row>
    <row r="13691" spans="8:9" ht="12.5">
      <c r="H13691" s="958">
        <v>32708</v>
      </c>
      <c r="I13691" s="950" t="s">
        <v>1557</v>
      </c>
    </row>
    <row r="13692" spans="8:9" ht="12.5">
      <c r="H13692" s="958">
        <v>32709</v>
      </c>
      <c r="I13692" s="950" t="s">
        <v>1557</v>
      </c>
    </row>
    <row r="13693" spans="8:9" ht="12.5">
      <c r="H13693" s="958">
        <v>32710</v>
      </c>
      <c r="I13693" s="950" t="s">
        <v>1557</v>
      </c>
    </row>
    <row r="13694" spans="8:9" ht="12.5">
      <c r="H13694" s="958">
        <v>32712</v>
      </c>
      <c r="I13694" s="950" t="s">
        <v>1557</v>
      </c>
    </row>
    <row r="13695" spans="8:9" ht="12.5">
      <c r="H13695" s="958">
        <v>32713</v>
      </c>
      <c r="I13695" s="950" t="s">
        <v>1557</v>
      </c>
    </row>
    <row r="13696" spans="8:9" ht="12.5">
      <c r="H13696" s="958">
        <v>32714</v>
      </c>
      <c r="I13696" s="950" t="s">
        <v>1557</v>
      </c>
    </row>
    <row r="13697" spans="8:9" ht="12.5">
      <c r="H13697" s="958">
        <v>32715</v>
      </c>
      <c r="I13697" s="950" t="s">
        <v>1557</v>
      </c>
    </row>
    <row r="13698" spans="8:9" ht="12.5">
      <c r="H13698" s="958">
        <v>32716</v>
      </c>
      <c r="I13698" s="950" t="s">
        <v>1557</v>
      </c>
    </row>
    <row r="13699" spans="8:9" ht="12.5">
      <c r="H13699" s="958">
        <v>32718</v>
      </c>
      <c r="I13699" s="950" t="s">
        <v>1557</v>
      </c>
    </row>
    <row r="13700" spans="8:9" ht="12.5">
      <c r="H13700" s="958">
        <v>32719</v>
      </c>
      <c r="I13700" s="950" t="s">
        <v>1557</v>
      </c>
    </row>
    <row r="13701" spans="8:9" ht="12.5">
      <c r="H13701" s="958">
        <v>32720</v>
      </c>
      <c r="I13701" s="950" t="s">
        <v>1557</v>
      </c>
    </row>
    <row r="13702" spans="8:9" ht="12.5">
      <c r="H13702" s="958">
        <v>32721</v>
      </c>
      <c r="I13702" s="950" t="s">
        <v>1557</v>
      </c>
    </row>
    <row r="13703" spans="8:9" ht="12.5">
      <c r="H13703" s="958">
        <v>32722</v>
      </c>
      <c r="I13703" s="950" t="s">
        <v>1557</v>
      </c>
    </row>
    <row r="13704" spans="8:9" ht="12.5">
      <c r="H13704" s="958">
        <v>32723</v>
      </c>
      <c r="I13704" s="950" t="s">
        <v>1557</v>
      </c>
    </row>
    <row r="13705" spans="8:9" ht="12.5">
      <c r="H13705" s="958">
        <v>32724</v>
      </c>
      <c r="I13705" s="950" t="s">
        <v>1557</v>
      </c>
    </row>
    <row r="13706" spans="8:9" ht="12.5">
      <c r="H13706" s="958">
        <v>32725</v>
      </c>
      <c r="I13706" s="950" t="s">
        <v>1557</v>
      </c>
    </row>
    <row r="13707" spans="8:9" ht="12.5">
      <c r="H13707" s="958">
        <v>32726</v>
      </c>
      <c r="I13707" s="950" t="s">
        <v>1557</v>
      </c>
    </row>
    <row r="13708" spans="8:9" ht="12.5">
      <c r="H13708" s="958">
        <v>32727</v>
      </c>
      <c r="I13708" s="950" t="s">
        <v>1557</v>
      </c>
    </row>
    <row r="13709" spans="8:9" ht="12.5">
      <c r="H13709" s="958">
        <v>32728</v>
      </c>
      <c r="I13709" s="950" t="s">
        <v>1557</v>
      </c>
    </row>
    <row r="13710" spans="8:9" ht="12.5">
      <c r="H13710" s="958">
        <v>32730</v>
      </c>
      <c r="I13710" s="950" t="s">
        <v>1557</v>
      </c>
    </row>
    <row r="13711" spans="8:9" ht="12.5">
      <c r="H13711" s="958">
        <v>32732</v>
      </c>
      <c r="I13711" s="950" t="s">
        <v>1557</v>
      </c>
    </row>
    <row r="13712" spans="8:9" ht="12.5">
      <c r="H13712" s="958">
        <v>32733</v>
      </c>
      <c r="I13712" s="950" t="s">
        <v>1557</v>
      </c>
    </row>
    <row r="13713" spans="8:9" ht="12.5">
      <c r="H13713" s="958">
        <v>32735</v>
      </c>
      <c r="I13713" s="950" t="s">
        <v>1557</v>
      </c>
    </row>
    <row r="13714" spans="8:9" ht="12.5">
      <c r="H13714" s="958">
        <v>32736</v>
      </c>
      <c r="I13714" s="950" t="s">
        <v>1557</v>
      </c>
    </row>
    <row r="13715" spans="8:9" ht="12.5">
      <c r="H13715" s="958">
        <v>32738</v>
      </c>
      <c r="I13715" s="950" t="s">
        <v>1557</v>
      </c>
    </row>
    <row r="13716" spans="8:9" ht="12.5">
      <c r="H13716" s="958">
        <v>32739</v>
      </c>
      <c r="I13716" s="950" t="s">
        <v>1557</v>
      </c>
    </row>
    <row r="13717" spans="8:9" ht="12.5">
      <c r="H13717" s="958">
        <v>32744</v>
      </c>
      <c r="I13717" s="950" t="s">
        <v>1557</v>
      </c>
    </row>
    <row r="13718" spans="8:9" ht="12.5">
      <c r="H13718" s="958">
        <v>32745</v>
      </c>
      <c r="I13718" s="950" t="s">
        <v>1557</v>
      </c>
    </row>
    <row r="13719" spans="8:9" ht="12.5">
      <c r="H13719" s="958">
        <v>32746</v>
      </c>
      <c r="I13719" s="950" t="s">
        <v>1557</v>
      </c>
    </row>
    <row r="13720" spans="8:9" ht="12.5">
      <c r="H13720" s="958">
        <v>32747</v>
      </c>
      <c r="I13720" s="950" t="s">
        <v>1557</v>
      </c>
    </row>
    <row r="13721" spans="8:9" ht="12.5">
      <c r="H13721" s="958">
        <v>32750</v>
      </c>
      <c r="I13721" s="950" t="s">
        <v>1557</v>
      </c>
    </row>
    <row r="13722" spans="8:9" ht="12.5">
      <c r="H13722" s="958">
        <v>32751</v>
      </c>
      <c r="I13722" s="950" t="s">
        <v>1557</v>
      </c>
    </row>
    <row r="13723" spans="8:9" ht="12.5">
      <c r="H13723" s="958">
        <v>32752</v>
      </c>
      <c r="I13723" s="950" t="s">
        <v>1557</v>
      </c>
    </row>
    <row r="13724" spans="8:9" ht="12.5">
      <c r="H13724" s="958">
        <v>32753</v>
      </c>
      <c r="I13724" s="950" t="s">
        <v>1557</v>
      </c>
    </row>
    <row r="13725" spans="8:9" ht="12.5">
      <c r="H13725" s="958">
        <v>32754</v>
      </c>
      <c r="I13725" s="950" t="s">
        <v>1557</v>
      </c>
    </row>
    <row r="13726" spans="8:9" ht="12.5">
      <c r="H13726" s="958">
        <v>32756</v>
      </c>
      <c r="I13726" s="950" t="s">
        <v>1557</v>
      </c>
    </row>
    <row r="13727" spans="8:9" ht="12.5">
      <c r="H13727" s="958">
        <v>32757</v>
      </c>
      <c r="I13727" s="950" t="s">
        <v>1557</v>
      </c>
    </row>
    <row r="13728" spans="8:9" ht="12.5">
      <c r="H13728" s="958">
        <v>32759</v>
      </c>
      <c r="I13728" s="950" t="s">
        <v>1557</v>
      </c>
    </row>
    <row r="13729" spans="8:9" ht="12.5">
      <c r="H13729" s="958">
        <v>32762</v>
      </c>
      <c r="I13729" s="950" t="s">
        <v>1557</v>
      </c>
    </row>
    <row r="13730" spans="8:9" ht="12.5">
      <c r="H13730" s="958">
        <v>32763</v>
      </c>
      <c r="I13730" s="950" t="s">
        <v>1557</v>
      </c>
    </row>
    <row r="13731" spans="8:9" ht="12.5">
      <c r="H13731" s="958">
        <v>32764</v>
      </c>
      <c r="I13731" s="950" t="s">
        <v>1557</v>
      </c>
    </row>
    <row r="13732" spans="8:9" ht="12.5">
      <c r="H13732" s="958">
        <v>32765</v>
      </c>
      <c r="I13732" s="950" t="s">
        <v>1557</v>
      </c>
    </row>
    <row r="13733" spans="8:9" ht="12.5">
      <c r="H13733" s="958">
        <v>32766</v>
      </c>
      <c r="I13733" s="950" t="s">
        <v>1557</v>
      </c>
    </row>
    <row r="13734" spans="8:9" ht="12.5">
      <c r="H13734" s="958">
        <v>32767</v>
      </c>
      <c r="I13734" s="950" t="s">
        <v>1557</v>
      </c>
    </row>
    <row r="13735" spans="8:9" ht="12.5">
      <c r="H13735" s="958">
        <v>32768</v>
      </c>
      <c r="I13735" s="950" t="s">
        <v>1557</v>
      </c>
    </row>
    <row r="13736" spans="8:9" ht="12.5">
      <c r="H13736" s="958">
        <v>32771</v>
      </c>
      <c r="I13736" s="950" t="s">
        <v>1557</v>
      </c>
    </row>
    <row r="13737" spans="8:9" ht="12.5">
      <c r="H13737" s="958">
        <v>32772</v>
      </c>
      <c r="I13737" s="950" t="s">
        <v>1557</v>
      </c>
    </row>
    <row r="13738" spans="8:9" ht="12.5">
      <c r="H13738" s="958">
        <v>32773</v>
      </c>
      <c r="I13738" s="950" t="s">
        <v>1557</v>
      </c>
    </row>
    <row r="13739" spans="8:9" ht="12.5">
      <c r="H13739" s="958">
        <v>32774</v>
      </c>
      <c r="I13739" s="950" t="s">
        <v>1557</v>
      </c>
    </row>
    <row r="13740" spans="8:9" ht="12.5">
      <c r="H13740" s="958">
        <v>32775</v>
      </c>
      <c r="I13740" s="950" t="s">
        <v>1557</v>
      </c>
    </row>
    <row r="13741" spans="8:9" ht="12.5">
      <c r="H13741" s="958">
        <v>32776</v>
      </c>
      <c r="I13741" s="950" t="s">
        <v>1557</v>
      </c>
    </row>
    <row r="13742" spans="8:9" ht="12.5">
      <c r="H13742" s="958">
        <v>32777</v>
      </c>
      <c r="I13742" s="950" t="s">
        <v>1557</v>
      </c>
    </row>
    <row r="13743" spans="8:9" ht="12.5">
      <c r="H13743" s="958">
        <v>32778</v>
      </c>
      <c r="I13743" s="950" t="s">
        <v>1557</v>
      </c>
    </row>
    <row r="13744" spans="8:9" ht="12.5">
      <c r="H13744" s="958">
        <v>32779</v>
      </c>
      <c r="I13744" s="950" t="s">
        <v>1557</v>
      </c>
    </row>
    <row r="13745" spans="8:9" ht="12.5">
      <c r="H13745" s="958">
        <v>32780</v>
      </c>
      <c r="I13745" s="950" t="s">
        <v>1557</v>
      </c>
    </row>
    <row r="13746" spans="8:9" ht="12.5">
      <c r="H13746" s="958">
        <v>32781</v>
      </c>
      <c r="I13746" s="950" t="s">
        <v>1557</v>
      </c>
    </row>
    <row r="13747" spans="8:9" ht="12.5">
      <c r="H13747" s="958">
        <v>32782</v>
      </c>
      <c r="I13747" s="950" t="s">
        <v>1557</v>
      </c>
    </row>
    <row r="13748" spans="8:9" ht="12.5">
      <c r="H13748" s="958">
        <v>32783</v>
      </c>
      <c r="I13748" s="950" t="s">
        <v>1557</v>
      </c>
    </row>
    <row r="13749" spans="8:9" ht="12.5">
      <c r="H13749" s="958">
        <v>32784</v>
      </c>
      <c r="I13749" s="950" t="s">
        <v>1557</v>
      </c>
    </row>
    <row r="13750" spans="8:9" ht="12.5">
      <c r="H13750" s="958">
        <v>32789</v>
      </c>
      <c r="I13750" s="950" t="s">
        <v>1557</v>
      </c>
    </row>
    <row r="13751" spans="8:9" ht="12.5">
      <c r="H13751" s="958">
        <v>32790</v>
      </c>
      <c r="I13751" s="950" t="s">
        <v>1557</v>
      </c>
    </row>
    <row r="13752" spans="8:9" ht="12.5">
      <c r="H13752" s="958">
        <v>32791</v>
      </c>
      <c r="I13752" s="950" t="s">
        <v>1557</v>
      </c>
    </row>
    <row r="13753" spans="8:9" ht="12.5">
      <c r="H13753" s="958">
        <v>32792</v>
      </c>
      <c r="I13753" s="950" t="s">
        <v>1557</v>
      </c>
    </row>
    <row r="13754" spans="8:9" ht="12.5">
      <c r="H13754" s="958">
        <v>32793</v>
      </c>
      <c r="I13754" s="950" t="s">
        <v>1557</v>
      </c>
    </row>
    <row r="13755" spans="8:9" ht="12.5">
      <c r="H13755" s="958">
        <v>32794</v>
      </c>
      <c r="I13755" s="950" t="s">
        <v>1557</v>
      </c>
    </row>
    <row r="13756" spans="8:9" ht="12.5">
      <c r="H13756" s="958">
        <v>32795</v>
      </c>
      <c r="I13756" s="950" t="s">
        <v>1557</v>
      </c>
    </row>
    <row r="13757" spans="8:9" ht="12.5">
      <c r="H13757" s="958">
        <v>32796</v>
      </c>
      <c r="I13757" s="950" t="s">
        <v>1557</v>
      </c>
    </row>
    <row r="13758" spans="8:9" ht="12.5">
      <c r="H13758" s="958">
        <v>32798</v>
      </c>
      <c r="I13758" s="950" t="s">
        <v>1557</v>
      </c>
    </row>
    <row r="13759" spans="8:9" ht="12.5">
      <c r="H13759" s="958">
        <v>32799</v>
      </c>
      <c r="I13759" s="950" t="s">
        <v>1557</v>
      </c>
    </row>
    <row r="13760" spans="8:9" ht="12.5">
      <c r="H13760" s="958">
        <v>32801</v>
      </c>
      <c r="I13760" s="950" t="s">
        <v>1557</v>
      </c>
    </row>
    <row r="13761" spans="8:9" ht="12.5">
      <c r="H13761" s="958">
        <v>32802</v>
      </c>
      <c r="I13761" s="950" t="s">
        <v>1557</v>
      </c>
    </row>
    <row r="13762" spans="8:9" ht="12.5">
      <c r="H13762" s="958">
        <v>32803</v>
      </c>
      <c r="I13762" s="950" t="s">
        <v>1557</v>
      </c>
    </row>
    <row r="13763" spans="8:9" ht="12.5">
      <c r="H13763" s="958">
        <v>32804</v>
      </c>
      <c r="I13763" s="950" t="s">
        <v>1557</v>
      </c>
    </row>
    <row r="13764" spans="8:9" ht="12.5">
      <c r="H13764" s="958">
        <v>32805</v>
      </c>
      <c r="I13764" s="950" t="s">
        <v>1557</v>
      </c>
    </row>
    <row r="13765" spans="8:9" ht="12.5">
      <c r="H13765" s="958">
        <v>32806</v>
      </c>
      <c r="I13765" s="950" t="s">
        <v>1557</v>
      </c>
    </row>
    <row r="13766" spans="8:9" ht="12.5">
      <c r="H13766" s="958">
        <v>32807</v>
      </c>
      <c r="I13766" s="950" t="s">
        <v>1557</v>
      </c>
    </row>
    <row r="13767" spans="8:9" ht="12.5">
      <c r="H13767" s="958">
        <v>32808</v>
      </c>
      <c r="I13767" s="950" t="s">
        <v>1557</v>
      </c>
    </row>
    <row r="13768" spans="8:9" ht="12.5">
      <c r="H13768" s="958">
        <v>32809</v>
      </c>
      <c r="I13768" s="950" t="s">
        <v>1557</v>
      </c>
    </row>
    <row r="13769" spans="8:9" ht="12.5">
      <c r="H13769" s="958">
        <v>32810</v>
      </c>
      <c r="I13769" s="950" t="s">
        <v>1557</v>
      </c>
    </row>
    <row r="13770" spans="8:9" ht="12.5">
      <c r="H13770" s="958">
        <v>32811</v>
      </c>
      <c r="I13770" s="950" t="s">
        <v>1557</v>
      </c>
    </row>
    <row r="13771" spans="8:9" ht="12.5">
      <c r="H13771" s="958">
        <v>32812</v>
      </c>
      <c r="I13771" s="950" t="s">
        <v>1557</v>
      </c>
    </row>
    <row r="13772" spans="8:9" ht="12.5">
      <c r="H13772" s="958">
        <v>32814</v>
      </c>
      <c r="I13772" s="950" t="s">
        <v>1557</v>
      </c>
    </row>
    <row r="13773" spans="8:9" ht="12.5">
      <c r="H13773" s="958">
        <v>32815</v>
      </c>
      <c r="I13773" s="950" t="s">
        <v>1557</v>
      </c>
    </row>
    <row r="13774" spans="8:9" ht="12.5">
      <c r="H13774" s="958">
        <v>32816</v>
      </c>
      <c r="I13774" s="950" t="s">
        <v>1557</v>
      </c>
    </row>
    <row r="13775" spans="8:9" ht="12.5">
      <c r="H13775" s="958">
        <v>32817</v>
      </c>
      <c r="I13775" s="950" t="s">
        <v>1557</v>
      </c>
    </row>
    <row r="13776" spans="8:9" ht="12.5">
      <c r="H13776" s="958">
        <v>32818</v>
      </c>
      <c r="I13776" s="950" t="s">
        <v>1557</v>
      </c>
    </row>
    <row r="13777" spans="8:9" ht="12.5">
      <c r="H13777" s="958">
        <v>32819</v>
      </c>
      <c r="I13777" s="950" t="s">
        <v>1557</v>
      </c>
    </row>
    <row r="13778" spans="8:9" ht="12.5">
      <c r="H13778" s="958">
        <v>32820</v>
      </c>
      <c r="I13778" s="950" t="s">
        <v>1557</v>
      </c>
    </row>
    <row r="13779" spans="8:9" ht="12.5">
      <c r="H13779" s="958">
        <v>32821</v>
      </c>
      <c r="I13779" s="950" t="s">
        <v>1557</v>
      </c>
    </row>
    <row r="13780" spans="8:9" ht="12.5">
      <c r="H13780" s="958">
        <v>32822</v>
      </c>
      <c r="I13780" s="950" t="s">
        <v>1557</v>
      </c>
    </row>
    <row r="13781" spans="8:9" ht="12.5">
      <c r="H13781" s="958">
        <v>32824</v>
      </c>
      <c r="I13781" s="950" t="s">
        <v>1557</v>
      </c>
    </row>
    <row r="13782" spans="8:9" ht="12.5">
      <c r="H13782" s="958">
        <v>32825</v>
      </c>
      <c r="I13782" s="950" t="s">
        <v>1557</v>
      </c>
    </row>
    <row r="13783" spans="8:9" ht="12.5">
      <c r="H13783" s="958">
        <v>32826</v>
      </c>
      <c r="I13783" s="950" t="s">
        <v>1557</v>
      </c>
    </row>
    <row r="13784" spans="8:9" ht="12.5">
      <c r="H13784" s="958">
        <v>32827</v>
      </c>
      <c r="I13784" s="950" t="s">
        <v>1557</v>
      </c>
    </row>
    <row r="13785" spans="8:9" ht="12.5">
      <c r="H13785" s="958">
        <v>32828</v>
      </c>
      <c r="I13785" s="950" t="s">
        <v>1557</v>
      </c>
    </row>
    <row r="13786" spans="8:9" ht="12.5">
      <c r="H13786" s="958">
        <v>32829</v>
      </c>
      <c r="I13786" s="950" t="s">
        <v>1557</v>
      </c>
    </row>
    <row r="13787" spans="8:9" ht="12.5">
      <c r="H13787" s="958">
        <v>32830</v>
      </c>
      <c r="I13787" s="950" t="s">
        <v>1557</v>
      </c>
    </row>
    <row r="13788" spans="8:9" ht="12.5">
      <c r="H13788" s="958">
        <v>32831</v>
      </c>
      <c r="I13788" s="950" t="s">
        <v>1557</v>
      </c>
    </row>
    <row r="13789" spans="8:9" ht="12.5">
      <c r="H13789" s="958">
        <v>32832</v>
      </c>
      <c r="I13789" s="950" t="s">
        <v>1557</v>
      </c>
    </row>
    <row r="13790" spans="8:9" ht="12.5">
      <c r="H13790" s="958">
        <v>32833</v>
      </c>
      <c r="I13790" s="950" t="s">
        <v>1557</v>
      </c>
    </row>
    <row r="13791" spans="8:9" ht="12.5">
      <c r="H13791" s="958">
        <v>32834</v>
      </c>
      <c r="I13791" s="950" t="s">
        <v>1557</v>
      </c>
    </row>
    <row r="13792" spans="8:9" ht="12.5">
      <c r="H13792" s="958">
        <v>32835</v>
      </c>
      <c r="I13792" s="950" t="s">
        <v>1557</v>
      </c>
    </row>
    <row r="13793" spans="8:9" ht="12.5">
      <c r="H13793" s="958">
        <v>32836</v>
      </c>
      <c r="I13793" s="950" t="s">
        <v>1557</v>
      </c>
    </row>
    <row r="13794" spans="8:9" ht="12.5">
      <c r="H13794" s="958">
        <v>32837</v>
      </c>
      <c r="I13794" s="950" t="s">
        <v>1557</v>
      </c>
    </row>
    <row r="13795" spans="8:9" ht="12.5">
      <c r="H13795" s="958">
        <v>32839</v>
      </c>
      <c r="I13795" s="950" t="s">
        <v>1557</v>
      </c>
    </row>
    <row r="13796" spans="8:9" ht="12.5">
      <c r="H13796" s="958">
        <v>32853</v>
      </c>
      <c r="I13796" s="950" t="s">
        <v>1557</v>
      </c>
    </row>
    <row r="13797" spans="8:9" ht="12.5">
      <c r="H13797" s="958">
        <v>32854</v>
      </c>
      <c r="I13797" s="950" t="s">
        <v>1557</v>
      </c>
    </row>
    <row r="13798" spans="8:9" ht="12.5">
      <c r="H13798" s="958">
        <v>32855</v>
      </c>
      <c r="I13798" s="950" t="s">
        <v>1557</v>
      </c>
    </row>
    <row r="13799" spans="8:9" ht="12.5">
      <c r="H13799" s="958">
        <v>32856</v>
      </c>
      <c r="I13799" s="950" t="s">
        <v>1557</v>
      </c>
    </row>
    <row r="13800" spans="8:9" ht="12.5">
      <c r="H13800" s="958">
        <v>32857</v>
      </c>
      <c r="I13800" s="950" t="s">
        <v>1557</v>
      </c>
    </row>
    <row r="13801" spans="8:9" ht="12.5">
      <c r="H13801" s="958">
        <v>32858</v>
      </c>
      <c r="I13801" s="950" t="s">
        <v>1557</v>
      </c>
    </row>
    <row r="13802" spans="8:9" ht="12.5">
      <c r="H13802" s="958">
        <v>32859</v>
      </c>
      <c r="I13802" s="950" t="s">
        <v>1557</v>
      </c>
    </row>
    <row r="13803" spans="8:9" ht="12.5">
      <c r="H13803" s="958">
        <v>32860</v>
      </c>
      <c r="I13803" s="950" t="s">
        <v>1557</v>
      </c>
    </row>
    <row r="13804" spans="8:9" ht="12.5">
      <c r="H13804" s="958">
        <v>32861</v>
      </c>
      <c r="I13804" s="950" t="s">
        <v>1557</v>
      </c>
    </row>
    <row r="13805" spans="8:9" ht="12.5">
      <c r="H13805" s="958">
        <v>32862</v>
      </c>
      <c r="I13805" s="950" t="s">
        <v>1557</v>
      </c>
    </row>
    <row r="13806" spans="8:9" ht="12.5">
      <c r="H13806" s="958">
        <v>32867</v>
      </c>
      <c r="I13806" s="950" t="s">
        <v>1557</v>
      </c>
    </row>
    <row r="13807" spans="8:9" ht="12.5">
      <c r="H13807" s="958">
        <v>32868</v>
      </c>
      <c r="I13807" s="950" t="s">
        <v>1557</v>
      </c>
    </row>
    <row r="13808" spans="8:9" ht="12.5">
      <c r="H13808" s="958">
        <v>32869</v>
      </c>
      <c r="I13808" s="950" t="s">
        <v>1557</v>
      </c>
    </row>
    <row r="13809" spans="8:9" ht="12.5">
      <c r="H13809" s="958">
        <v>32872</v>
      </c>
      <c r="I13809" s="950" t="s">
        <v>1557</v>
      </c>
    </row>
    <row r="13810" spans="8:9" ht="12.5">
      <c r="H13810" s="958">
        <v>32877</v>
      </c>
      <c r="I13810" s="950" t="s">
        <v>1557</v>
      </c>
    </row>
    <row r="13811" spans="8:9" ht="12.5">
      <c r="H13811" s="958">
        <v>32878</v>
      </c>
      <c r="I13811" s="950" t="s">
        <v>1557</v>
      </c>
    </row>
    <row r="13812" spans="8:9" ht="12.5">
      <c r="H13812" s="958">
        <v>32885</v>
      </c>
      <c r="I13812" s="950" t="s">
        <v>1557</v>
      </c>
    </row>
    <row r="13813" spans="8:9" ht="12.5">
      <c r="H13813" s="958">
        <v>32886</v>
      </c>
      <c r="I13813" s="950" t="s">
        <v>1557</v>
      </c>
    </row>
    <row r="13814" spans="8:9" ht="12.5">
      <c r="H13814" s="958">
        <v>32887</v>
      </c>
      <c r="I13814" s="950" t="s">
        <v>1557</v>
      </c>
    </row>
    <row r="13815" spans="8:9" ht="12.5">
      <c r="H13815" s="958">
        <v>32891</v>
      </c>
      <c r="I13815" s="950" t="s">
        <v>1557</v>
      </c>
    </row>
    <row r="13816" spans="8:9" ht="12.5">
      <c r="H13816" s="958">
        <v>32896</v>
      </c>
      <c r="I13816" s="950" t="s">
        <v>1557</v>
      </c>
    </row>
    <row r="13817" spans="8:9" ht="12.5">
      <c r="H13817" s="958">
        <v>32897</v>
      </c>
      <c r="I13817" s="950" t="s">
        <v>1557</v>
      </c>
    </row>
    <row r="13818" spans="8:9" ht="12.5">
      <c r="H13818" s="958">
        <v>32899</v>
      </c>
      <c r="I13818" s="950" t="s">
        <v>1557</v>
      </c>
    </row>
    <row r="13819" spans="8:9" ht="12.5">
      <c r="H13819" s="958">
        <v>32901</v>
      </c>
      <c r="I13819" s="950" t="s">
        <v>1557</v>
      </c>
    </row>
    <row r="13820" spans="8:9" ht="12.5">
      <c r="H13820" s="958">
        <v>32902</v>
      </c>
      <c r="I13820" s="950" t="s">
        <v>1557</v>
      </c>
    </row>
    <row r="13821" spans="8:9" ht="12.5">
      <c r="H13821" s="958">
        <v>32903</v>
      </c>
      <c r="I13821" s="950" t="s">
        <v>1557</v>
      </c>
    </row>
    <row r="13822" spans="8:9" ht="12.5">
      <c r="H13822" s="958">
        <v>32904</v>
      </c>
      <c r="I13822" s="950" t="s">
        <v>1557</v>
      </c>
    </row>
    <row r="13823" spans="8:9" ht="12.5">
      <c r="H13823" s="958">
        <v>32905</v>
      </c>
      <c r="I13823" s="950" t="s">
        <v>1557</v>
      </c>
    </row>
    <row r="13824" spans="8:9" ht="12.5">
      <c r="H13824" s="958">
        <v>32906</v>
      </c>
      <c r="I13824" s="950" t="s">
        <v>1557</v>
      </c>
    </row>
    <row r="13825" spans="8:9" ht="12.5">
      <c r="H13825" s="958">
        <v>32907</v>
      </c>
      <c r="I13825" s="950" t="s">
        <v>1557</v>
      </c>
    </row>
    <row r="13826" spans="8:9" ht="12.5">
      <c r="H13826" s="958">
        <v>32908</v>
      </c>
      <c r="I13826" s="950" t="s">
        <v>1557</v>
      </c>
    </row>
    <row r="13827" spans="8:9" ht="12.5">
      <c r="H13827" s="958">
        <v>32909</v>
      </c>
      <c r="I13827" s="950" t="s">
        <v>1557</v>
      </c>
    </row>
    <row r="13828" spans="8:9" ht="12.5">
      <c r="H13828" s="958">
        <v>32910</v>
      </c>
      <c r="I13828" s="950" t="s">
        <v>1557</v>
      </c>
    </row>
    <row r="13829" spans="8:9" ht="12.5">
      <c r="H13829" s="958">
        <v>32911</v>
      </c>
      <c r="I13829" s="950" t="s">
        <v>1557</v>
      </c>
    </row>
    <row r="13830" spans="8:9" ht="12.5">
      <c r="H13830" s="958">
        <v>32912</v>
      </c>
      <c r="I13830" s="950" t="s">
        <v>1557</v>
      </c>
    </row>
    <row r="13831" spans="8:9" ht="12.5">
      <c r="H13831" s="958">
        <v>32919</v>
      </c>
      <c r="I13831" s="950" t="s">
        <v>1557</v>
      </c>
    </row>
    <row r="13832" spans="8:9" ht="12.5">
      <c r="H13832" s="958">
        <v>32920</v>
      </c>
      <c r="I13832" s="950" t="s">
        <v>1557</v>
      </c>
    </row>
    <row r="13833" spans="8:9" ht="12.5">
      <c r="H13833" s="958">
        <v>32922</v>
      </c>
      <c r="I13833" s="950" t="s">
        <v>1557</v>
      </c>
    </row>
    <row r="13834" spans="8:9" ht="12.5">
      <c r="H13834" s="958">
        <v>32923</v>
      </c>
      <c r="I13834" s="950" t="s">
        <v>1557</v>
      </c>
    </row>
    <row r="13835" spans="8:9" ht="12.5">
      <c r="H13835" s="958">
        <v>32924</v>
      </c>
      <c r="I13835" s="950" t="s">
        <v>1557</v>
      </c>
    </row>
    <row r="13836" spans="8:9" ht="12.5">
      <c r="H13836" s="958">
        <v>32925</v>
      </c>
      <c r="I13836" s="950" t="s">
        <v>1557</v>
      </c>
    </row>
    <row r="13837" spans="8:9" ht="12.5">
      <c r="H13837" s="958">
        <v>32926</v>
      </c>
      <c r="I13837" s="950" t="s">
        <v>1557</v>
      </c>
    </row>
    <row r="13838" spans="8:9" ht="12.5">
      <c r="H13838" s="958">
        <v>32927</v>
      </c>
      <c r="I13838" s="950" t="s">
        <v>1557</v>
      </c>
    </row>
    <row r="13839" spans="8:9" ht="12.5">
      <c r="H13839" s="958">
        <v>32931</v>
      </c>
      <c r="I13839" s="950" t="s">
        <v>1557</v>
      </c>
    </row>
    <row r="13840" spans="8:9" ht="12.5">
      <c r="H13840" s="958">
        <v>32932</v>
      </c>
      <c r="I13840" s="950" t="s">
        <v>1557</v>
      </c>
    </row>
    <row r="13841" spans="8:9" ht="12.5">
      <c r="H13841" s="958">
        <v>32934</v>
      </c>
      <c r="I13841" s="950" t="s">
        <v>1557</v>
      </c>
    </row>
    <row r="13842" spans="8:9" ht="12.5">
      <c r="H13842" s="958">
        <v>32935</v>
      </c>
      <c r="I13842" s="950" t="s">
        <v>1557</v>
      </c>
    </row>
    <row r="13843" spans="8:9" ht="12.5">
      <c r="H13843" s="958">
        <v>32936</v>
      </c>
      <c r="I13843" s="950" t="s">
        <v>1557</v>
      </c>
    </row>
    <row r="13844" spans="8:9" ht="12.5">
      <c r="H13844" s="958">
        <v>32937</v>
      </c>
      <c r="I13844" s="950" t="s">
        <v>1557</v>
      </c>
    </row>
    <row r="13845" spans="8:9" ht="12.5">
      <c r="H13845" s="958">
        <v>32940</v>
      </c>
      <c r="I13845" s="950" t="s">
        <v>1557</v>
      </c>
    </row>
    <row r="13846" spans="8:9" ht="12.5">
      <c r="H13846" s="958">
        <v>32941</v>
      </c>
      <c r="I13846" s="950" t="s">
        <v>1557</v>
      </c>
    </row>
    <row r="13847" spans="8:9" ht="12.5">
      <c r="H13847" s="958">
        <v>32948</v>
      </c>
      <c r="I13847" s="950" t="s">
        <v>1557</v>
      </c>
    </row>
    <row r="13848" spans="8:9" ht="12.5">
      <c r="H13848" s="958">
        <v>32949</v>
      </c>
      <c r="I13848" s="950" t="s">
        <v>1557</v>
      </c>
    </row>
    <row r="13849" spans="8:9" ht="12.5">
      <c r="H13849" s="958">
        <v>32950</v>
      </c>
      <c r="I13849" s="950" t="s">
        <v>1557</v>
      </c>
    </row>
    <row r="13850" spans="8:9" ht="12.5">
      <c r="H13850" s="958">
        <v>32951</v>
      </c>
      <c r="I13850" s="950" t="s">
        <v>1557</v>
      </c>
    </row>
    <row r="13851" spans="8:9" ht="12.5">
      <c r="H13851" s="958">
        <v>32952</v>
      </c>
      <c r="I13851" s="950" t="s">
        <v>1557</v>
      </c>
    </row>
    <row r="13852" spans="8:9" ht="12.5">
      <c r="H13852" s="958">
        <v>32953</v>
      </c>
      <c r="I13852" s="950" t="s">
        <v>1557</v>
      </c>
    </row>
    <row r="13853" spans="8:9" ht="12.5">
      <c r="H13853" s="958">
        <v>32954</v>
      </c>
      <c r="I13853" s="950" t="s">
        <v>1557</v>
      </c>
    </row>
    <row r="13854" spans="8:9" ht="12.5">
      <c r="H13854" s="958">
        <v>32955</v>
      </c>
      <c r="I13854" s="950" t="s">
        <v>1557</v>
      </c>
    </row>
    <row r="13855" spans="8:9" ht="12.5">
      <c r="H13855" s="958">
        <v>32956</v>
      </c>
      <c r="I13855" s="950" t="s">
        <v>1557</v>
      </c>
    </row>
    <row r="13856" spans="8:9" ht="12.5">
      <c r="H13856" s="958">
        <v>32957</v>
      </c>
      <c r="I13856" s="950" t="s">
        <v>1557</v>
      </c>
    </row>
    <row r="13857" spans="8:9" ht="12.5">
      <c r="H13857" s="958">
        <v>32958</v>
      </c>
      <c r="I13857" s="950" t="s">
        <v>1557</v>
      </c>
    </row>
    <row r="13858" spans="8:9" ht="12.5">
      <c r="H13858" s="958">
        <v>32959</v>
      </c>
      <c r="I13858" s="950" t="s">
        <v>1557</v>
      </c>
    </row>
    <row r="13859" spans="8:9" ht="12.5">
      <c r="H13859" s="958">
        <v>32960</v>
      </c>
      <c r="I13859" s="950" t="s">
        <v>1557</v>
      </c>
    </row>
    <row r="13860" spans="8:9" ht="12.5">
      <c r="H13860" s="958">
        <v>32961</v>
      </c>
      <c r="I13860" s="950" t="s">
        <v>1557</v>
      </c>
    </row>
    <row r="13861" spans="8:9" ht="12.5">
      <c r="H13861" s="958">
        <v>32962</v>
      </c>
      <c r="I13861" s="950" t="s">
        <v>1557</v>
      </c>
    </row>
    <row r="13862" spans="8:9" ht="12.5">
      <c r="H13862" s="958">
        <v>32963</v>
      </c>
      <c r="I13862" s="950" t="s">
        <v>1557</v>
      </c>
    </row>
    <row r="13863" spans="8:9" ht="12.5">
      <c r="H13863" s="958">
        <v>32964</v>
      </c>
      <c r="I13863" s="950" t="s">
        <v>1557</v>
      </c>
    </row>
    <row r="13864" spans="8:9" ht="12.5">
      <c r="H13864" s="958">
        <v>32965</v>
      </c>
      <c r="I13864" s="950" t="s">
        <v>1557</v>
      </c>
    </row>
    <row r="13865" spans="8:9" ht="12.5">
      <c r="H13865" s="958">
        <v>32966</v>
      </c>
      <c r="I13865" s="950" t="s">
        <v>1557</v>
      </c>
    </row>
    <row r="13866" spans="8:9" ht="12.5">
      <c r="H13866" s="958">
        <v>32967</v>
      </c>
      <c r="I13866" s="950" t="s">
        <v>1557</v>
      </c>
    </row>
    <row r="13867" spans="8:9" ht="12.5">
      <c r="H13867" s="958">
        <v>32968</v>
      </c>
      <c r="I13867" s="950" t="s">
        <v>1557</v>
      </c>
    </row>
    <row r="13868" spans="8:9" ht="12.5">
      <c r="H13868" s="958">
        <v>32969</v>
      </c>
      <c r="I13868" s="950" t="s">
        <v>1557</v>
      </c>
    </row>
    <row r="13869" spans="8:9" ht="12.5">
      <c r="H13869" s="958">
        <v>32970</v>
      </c>
      <c r="I13869" s="950" t="s">
        <v>1557</v>
      </c>
    </row>
    <row r="13870" spans="8:9" ht="12.5">
      <c r="H13870" s="958">
        <v>32971</v>
      </c>
      <c r="I13870" s="950" t="s">
        <v>1557</v>
      </c>
    </row>
    <row r="13871" spans="8:9" ht="12.5">
      <c r="H13871" s="958">
        <v>32976</v>
      </c>
      <c r="I13871" s="950" t="s">
        <v>1557</v>
      </c>
    </row>
    <row r="13872" spans="8:9" ht="12.5">
      <c r="H13872" s="958">
        <v>32978</v>
      </c>
      <c r="I13872" s="950" t="s">
        <v>1557</v>
      </c>
    </row>
    <row r="13873" spans="8:9" ht="12.5">
      <c r="H13873" s="958">
        <v>33001</v>
      </c>
      <c r="I13873" s="950" t="s">
        <v>1557</v>
      </c>
    </row>
    <row r="13874" spans="8:9" ht="12.5">
      <c r="H13874" s="958">
        <v>33002</v>
      </c>
      <c r="I13874" s="950" t="s">
        <v>1557</v>
      </c>
    </row>
    <row r="13875" spans="8:9" ht="12.5">
      <c r="H13875" s="958">
        <v>33004</v>
      </c>
      <c r="I13875" s="950" t="s">
        <v>1557</v>
      </c>
    </row>
    <row r="13876" spans="8:9" ht="12.5">
      <c r="H13876" s="958">
        <v>33008</v>
      </c>
      <c r="I13876" s="950" t="s">
        <v>1557</v>
      </c>
    </row>
    <row r="13877" spans="8:9" ht="12.5">
      <c r="H13877" s="958">
        <v>33009</v>
      </c>
      <c r="I13877" s="950" t="s">
        <v>1557</v>
      </c>
    </row>
    <row r="13878" spans="8:9" ht="12.5">
      <c r="H13878" s="958">
        <v>33010</v>
      </c>
      <c r="I13878" s="950" t="s">
        <v>1557</v>
      </c>
    </row>
    <row r="13879" spans="8:9" ht="12.5">
      <c r="H13879" s="958">
        <v>33011</v>
      </c>
      <c r="I13879" s="950" t="s">
        <v>1557</v>
      </c>
    </row>
    <row r="13880" spans="8:9" ht="12.5">
      <c r="H13880" s="958">
        <v>33012</v>
      </c>
      <c r="I13880" s="950" t="s">
        <v>1557</v>
      </c>
    </row>
    <row r="13881" spans="8:9" ht="12.5">
      <c r="H13881" s="958">
        <v>33013</v>
      </c>
      <c r="I13881" s="950" t="s">
        <v>1557</v>
      </c>
    </row>
    <row r="13882" spans="8:9" ht="12.5">
      <c r="H13882" s="958">
        <v>33014</v>
      </c>
      <c r="I13882" s="950" t="s">
        <v>1557</v>
      </c>
    </row>
    <row r="13883" spans="8:9" ht="12.5">
      <c r="H13883" s="958">
        <v>33015</v>
      </c>
      <c r="I13883" s="950" t="s">
        <v>1557</v>
      </c>
    </row>
    <row r="13884" spans="8:9" ht="12.5">
      <c r="H13884" s="958">
        <v>33016</v>
      </c>
      <c r="I13884" s="950" t="s">
        <v>1557</v>
      </c>
    </row>
    <row r="13885" spans="8:9" ht="12.5">
      <c r="H13885" s="958">
        <v>33017</v>
      </c>
      <c r="I13885" s="950" t="s">
        <v>1557</v>
      </c>
    </row>
    <row r="13886" spans="8:9" ht="12.5">
      <c r="H13886" s="958">
        <v>33018</v>
      </c>
      <c r="I13886" s="950" t="s">
        <v>1557</v>
      </c>
    </row>
    <row r="13887" spans="8:9" ht="12.5">
      <c r="H13887" s="958">
        <v>33019</v>
      </c>
      <c r="I13887" s="950" t="s">
        <v>1557</v>
      </c>
    </row>
    <row r="13888" spans="8:9" ht="12.5">
      <c r="H13888" s="958">
        <v>33020</v>
      </c>
      <c r="I13888" s="950" t="s">
        <v>1557</v>
      </c>
    </row>
    <row r="13889" spans="8:9" ht="12.5">
      <c r="H13889" s="958">
        <v>33021</v>
      </c>
      <c r="I13889" s="950" t="s">
        <v>1557</v>
      </c>
    </row>
    <row r="13890" spans="8:9" ht="12.5">
      <c r="H13890" s="958">
        <v>33022</v>
      </c>
      <c r="I13890" s="950" t="s">
        <v>1557</v>
      </c>
    </row>
    <row r="13891" spans="8:9" ht="12.5">
      <c r="H13891" s="958">
        <v>33023</v>
      </c>
      <c r="I13891" s="950" t="s">
        <v>1557</v>
      </c>
    </row>
    <row r="13892" spans="8:9" ht="12.5">
      <c r="H13892" s="958">
        <v>33024</v>
      </c>
      <c r="I13892" s="950" t="s">
        <v>1557</v>
      </c>
    </row>
    <row r="13893" spans="8:9" ht="12.5">
      <c r="H13893" s="958">
        <v>33025</v>
      </c>
      <c r="I13893" s="950" t="s">
        <v>1557</v>
      </c>
    </row>
    <row r="13894" spans="8:9" ht="12.5">
      <c r="H13894" s="958">
        <v>33026</v>
      </c>
      <c r="I13894" s="950" t="s">
        <v>1557</v>
      </c>
    </row>
    <row r="13895" spans="8:9" ht="12.5">
      <c r="H13895" s="958">
        <v>33027</v>
      </c>
      <c r="I13895" s="950" t="s">
        <v>1557</v>
      </c>
    </row>
    <row r="13896" spans="8:9" ht="12.5">
      <c r="H13896" s="958">
        <v>33028</v>
      </c>
      <c r="I13896" s="950" t="s">
        <v>1557</v>
      </c>
    </row>
    <row r="13897" spans="8:9" ht="12.5">
      <c r="H13897" s="958">
        <v>33029</v>
      </c>
      <c r="I13897" s="950" t="s">
        <v>1557</v>
      </c>
    </row>
    <row r="13898" spans="8:9" ht="12.5">
      <c r="H13898" s="958">
        <v>33030</v>
      </c>
      <c r="I13898" s="950" t="s">
        <v>1557</v>
      </c>
    </row>
    <row r="13899" spans="8:9" ht="12.5">
      <c r="H13899" s="958">
        <v>33031</v>
      </c>
      <c r="I13899" s="950" t="s">
        <v>1557</v>
      </c>
    </row>
    <row r="13900" spans="8:9" ht="12.5">
      <c r="H13900" s="958">
        <v>33032</v>
      </c>
      <c r="I13900" s="950" t="s">
        <v>1557</v>
      </c>
    </row>
    <row r="13901" spans="8:9" ht="12.5">
      <c r="H13901" s="958">
        <v>33033</v>
      </c>
      <c r="I13901" s="950" t="s">
        <v>1557</v>
      </c>
    </row>
    <row r="13902" spans="8:9" ht="12.5">
      <c r="H13902" s="958">
        <v>33034</v>
      </c>
      <c r="I13902" s="950" t="s">
        <v>1557</v>
      </c>
    </row>
    <row r="13903" spans="8:9" ht="12.5">
      <c r="H13903" s="958">
        <v>33035</v>
      </c>
      <c r="I13903" s="950" t="s">
        <v>1557</v>
      </c>
    </row>
    <row r="13904" spans="8:9" ht="12.5">
      <c r="H13904" s="958">
        <v>33036</v>
      </c>
      <c r="I13904" s="950" t="s">
        <v>1557</v>
      </c>
    </row>
    <row r="13905" spans="8:9" ht="12.5">
      <c r="H13905" s="958">
        <v>33037</v>
      </c>
      <c r="I13905" s="950" t="s">
        <v>1557</v>
      </c>
    </row>
    <row r="13906" spans="8:9" ht="12.5">
      <c r="H13906" s="958">
        <v>33039</v>
      </c>
      <c r="I13906" s="950" t="s">
        <v>1557</v>
      </c>
    </row>
    <row r="13907" spans="8:9" ht="12.5">
      <c r="H13907" s="958">
        <v>33040</v>
      </c>
      <c r="I13907" s="950" t="s">
        <v>1557</v>
      </c>
    </row>
    <row r="13908" spans="8:9" ht="12.5">
      <c r="H13908" s="958">
        <v>33041</v>
      </c>
      <c r="I13908" s="950" t="s">
        <v>1557</v>
      </c>
    </row>
    <row r="13909" spans="8:9" ht="12.5">
      <c r="H13909" s="958">
        <v>33042</v>
      </c>
      <c r="I13909" s="950" t="s">
        <v>1557</v>
      </c>
    </row>
    <row r="13910" spans="8:9" ht="12.5">
      <c r="H13910" s="958">
        <v>33043</v>
      </c>
      <c r="I13910" s="950" t="s">
        <v>1557</v>
      </c>
    </row>
    <row r="13911" spans="8:9" ht="12.5">
      <c r="H13911" s="958">
        <v>33045</v>
      </c>
      <c r="I13911" s="950" t="s">
        <v>1557</v>
      </c>
    </row>
    <row r="13912" spans="8:9" ht="12.5">
      <c r="H13912" s="958">
        <v>33050</v>
      </c>
      <c r="I13912" s="950" t="s">
        <v>1557</v>
      </c>
    </row>
    <row r="13913" spans="8:9" ht="12.5">
      <c r="H13913" s="958">
        <v>33051</v>
      </c>
      <c r="I13913" s="950" t="s">
        <v>1557</v>
      </c>
    </row>
    <row r="13914" spans="8:9" ht="12.5">
      <c r="H13914" s="958">
        <v>33052</v>
      </c>
      <c r="I13914" s="950" t="s">
        <v>1557</v>
      </c>
    </row>
    <row r="13915" spans="8:9" ht="12.5">
      <c r="H13915" s="958">
        <v>33054</v>
      </c>
      <c r="I13915" s="950" t="s">
        <v>1557</v>
      </c>
    </row>
    <row r="13916" spans="8:9" ht="12.5">
      <c r="H13916" s="958">
        <v>33055</v>
      </c>
      <c r="I13916" s="950" t="s">
        <v>1557</v>
      </c>
    </row>
    <row r="13917" spans="8:9" ht="12.5">
      <c r="H13917" s="958">
        <v>33056</v>
      </c>
      <c r="I13917" s="950" t="s">
        <v>1557</v>
      </c>
    </row>
    <row r="13918" spans="8:9" ht="12.5">
      <c r="H13918" s="958">
        <v>33060</v>
      </c>
      <c r="I13918" s="950" t="s">
        <v>1557</v>
      </c>
    </row>
    <row r="13919" spans="8:9" ht="12.5">
      <c r="H13919" s="958">
        <v>33061</v>
      </c>
      <c r="I13919" s="950" t="s">
        <v>1557</v>
      </c>
    </row>
    <row r="13920" spans="8:9" ht="12.5">
      <c r="H13920" s="958">
        <v>33062</v>
      </c>
      <c r="I13920" s="950" t="s">
        <v>1557</v>
      </c>
    </row>
    <row r="13921" spans="8:9" ht="12.5">
      <c r="H13921" s="958">
        <v>33063</v>
      </c>
      <c r="I13921" s="950" t="s">
        <v>1557</v>
      </c>
    </row>
    <row r="13922" spans="8:9" ht="12.5">
      <c r="H13922" s="958">
        <v>33064</v>
      </c>
      <c r="I13922" s="950" t="s">
        <v>1557</v>
      </c>
    </row>
    <row r="13923" spans="8:9" ht="12.5">
      <c r="H13923" s="958">
        <v>33065</v>
      </c>
      <c r="I13923" s="950" t="s">
        <v>1557</v>
      </c>
    </row>
    <row r="13924" spans="8:9" ht="12.5">
      <c r="H13924" s="958">
        <v>33066</v>
      </c>
      <c r="I13924" s="950" t="s">
        <v>1557</v>
      </c>
    </row>
    <row r="13925" spans="8:9" ht="12.5">
      <c r="H13925" s="958">
        <v>33067</v>
      </c>
      <c r="I13925" s="950" t="s">
        <v>1557</v>
      </c>
    </row>
    <row r="13926" spans="8:9" ht="12.5">
      <c r="H13926" s="958">
        <v>33068</v>
      </c>
      <c r="I13926" s="950" t="s">
        <v>1557</v>
      </c>
    </row>
    <row r="13927" spans="8:9" ht="12.5">
      <c r="H13927" s="958">
        <v>33069</v>
      </c>
      <c r="I13927" s="950" t="s">
        <v>1557</v>
      </c>
    </row>
    <row r="13928" spans="8:9" ht="12.5">
      <c r="H13928" s="958">
        <v>33070</v>
      </c>
      <c r="I13928" s="950" t="s">
        <v>1557</v>
      </c>
    </row>
    <row r="13929" spans="8:9" ht="12.5">
      <c r="H13929" s="958">
        <v>33071</v>
      </c>
      <c r="I13929" s="950" t="s">
        <v>1557</v>
      </c>
    </row>
    <row r="13930" spans="8:9" ht="12.5">
      <c r="H13930" s="958">
        <v>33072</v>
      </c>
      <c r="I13930" s="950" t="s">
        <v>1557</v>
      </c>
    </row>
    <row r="13931" spans="8:9" ht="12.5">
      <c r="H13931" s="958">
        <v>33073</v>
      </c>
      <c r="I13931" s="950" t="s">
        <v>1557</v>
      </c>
    </row>
    <row r="13932" spans="8:9" ht="12.5">
      <c r="H13932" s="958">
        <v>33074</v>
      </c>
      <c r="I13932" s="950" t="s">
        <v>1557</v>
      </c>
    </row>
    <row r="13933" spans="8:9" ht="12.5">
      <c r="H13933" s="958">
        <v>33075</v>
      </c>
      <c r="I13933" s="950" t="s">
        <v>1557</v>
      </c>
    </row>
    <row r="13934" spans="8:9" ht="12.5">
      <c r="H13934" s="958">
        <v>33076</v>
      </c>
      <c r="I13934" s="950" t="s">
        <v>1557</v>
      </c>
    </row>
    <row r="13935" spans="8:9" ht="12.5">
      <c r="H13935" s="958">
        <v>33077</v>
      </c>
      <c r="I13935" s="950" t="s">
        <v>1557</v>
      </c>
    </row>
    <row r="13936" spans="8:9" ht="12.5">
      <c r="H13936" s="958">
        <v>33081</v>
      </c>
      <c r="I13936" s="950" t="s">
        <v>1557</v>
      </c>
    </row>
    <row r="13937" spans="8:9" ht="12.5">
      <c r="H13937" s="958">
        <v>33082</v>
      </c>
      <c r="I13937" s="950" t="s">
        <v>1557</v>
      </c>
    </row>
    <row r="13938" spans="8:9" ht="12.5">
      <c r="H13938" s="958">
        <v>33083</v>
      </c>
      <c r="I13938" s="950" t="s">
        <v>1557</v>
      </c>
    </row>
    <row r="13939" spans="8:9" ht="12.5">
      <c r="H13939" s="958">
        <v>33084</v>
      </c>
      <c r="I13939" s="950" t="s">
        <v>1557</v>
      </c>
    </row>
    <row r="13940" spans="8:9" ht="12.5">
      <c r="H13940" s="958">
        <v>33090</v>
      </c>
      <c r="I13940" s="950" t="s">
        <v>1557</v>
      </c>
    </row>
    <row r="13941" spans="8:9" ht="12.5">
      <c r="H13941" s="958">
        <v>33092</v>
      </c>
      <c r="I13941" s="950" t="s">
        <v>1557</v>
      </c>
    </row>
    <row r="13942" spans="8:9" ht="12.5">
      <c r="H13942" s="958">
        <v>33093</v>
      </c>
      <c r="I13942" s="950" t="s">
        <v>1557</v>
      </c>
    </row>
    <row r="13943" spans="8:9" ht="12.5">
      <c r="H13943" s="958">
        <v>33097</v>
      </c>
      <c r="I13943" s="950" t="s">
        <v>1557</v>
      </c>
    </row>
    <row r="13944" spans="8:9" ht="12.5">
      <c r="H13944" s="958">
        <v>33101</v>
      </c>
      <c r="I13944" s="950" t="s">
        <v>1557</v>
      </c>
    </row>
    <row r="13945" spans="8:9" ht="12.5">
      <c r="H13945" s="958">
        <v>33102</v>
      </c>
      <c r="I13945" s="950" t="s">
        <v>1557</v>
      </c>
    </row>
    <row r="13946" spans="8:9" ht="12.5">
      <c r="H13946" s="958">
        <v>33106</v>
      </c>
      <c r="I13946" s="950" t="s">
        <v>1557</v>
      </c>
    </row>
    <row r="13947" spans="8:9" ht="12.5">
      <c r="H13947" s="958">
        <v>33109</v>
      </c>
      <c r="I13947" s="950" t="s">
        <v>1557</v>
      </c>
    </row>
    <row r="13948" spans="8:9" ht="12.5">
      <c r="H13948" s="958">
        <v>33111</v>
      </c>
      <c r="I13948" s="950" t="s">
        <v>1557</v>
      </c>
    </row>
    <row r="13949" spans="8:9" ht="12.5">
      <c r="H13949" s="958">
        <v>33112</v>
      </c>
      <c r="I13949" s="950" t="s">
        <v>1557</v>
      </c>
    </row>
    <row r="13950" spans="8:9" ht="12.5">
      <c r="H13950" s="958">
        <v>33114</v>
      </c>
      <c r="I13950" s="950" t="s">
        <v>1557</v>
      </c>
    </row>
    <row r="13951" spans="8:9" ht="12.5">
      <c r="H13951" s="958">
        <v>33116</v>
      </c>
      <c r="I13951" s="950" t="s">
        <v>1557</v>
      </c>
    </row>
    <row r="13952" spans="8:9" ht="12.5">
      <c r="H13952" s="958">
        <v>33119</v>
      </c>
      <c r="I13952" s="950" t="s">
        <v>1557</v>
      </c>
    </row>
    <row r="13953" spans="8:9" ht="12.5">
      <c r="H13953" s="958">
        <v>33122</v>
      </c>
      <c r="I13953" s="950" t="s">
        <v>1557</v>
      </c>
    </row>
    <row r="13954" spans="8:9" ht="12.5">
      <c r="H13954" s="958">
        <v>33124</v>
      </c>
      <c r="I13954" s="950" t="s">
        <v>1557</v>
      </c>
    </row>
    <row r="13955" spans="8:9" ht="12.5">
      <c r="H13955" s="958">
        <v>33125</v>
      </c>
      <c r="I13955" s="950" t="s">
        <v>1557</v>
      </c>
    </row>
    <row r="13956" spans="8:9" ht="12.5">
      <c r="H13956" s="958">
        <v>33126</v>
      </c>
      <c r="I13956" s="950" t="s">
        <v>1557</v>
      </c>
    </row>
    <row r="13957" spans="8:9" ht="12.5">
      <c r="H13957" s="958">
        <v>33127</v>
      </c>
      <c r="I13957" s="950" t="s">
        <v>1557</v>
      </c>
    </row>
    <row r="13958" spans="8:9" ht="12.5">
      <c r="H13958" s="958">
        <v>33128</v>
      </c>
      <c r="I13958" s="950" t="s">
        <v>1557</v>
      </c>
    </row>
    <row r="13959" spans="8:9" ht="12.5">
      <c r="H13959" s="958">
        <v>33129</v>
      </c>
      <c r="I13959" s="950" t="s">
        <v>1557</v>
      </c>
    </row>
    <row r="13960" spans="8:9" ht="12.5">
      <c r="H13960" s="958">
        <v>33130</v>
      </c>
      <c r="I13960" s="950" t="s">
        <v>1557</v>
      </c>
    </row>
    <row r="13961" spans="8:9" ht="12.5">
      <c r="H13961" s="958">
        <v>33131</v>
      </c>
      <c r="I13961" s="950" t="s">
        <v>1557</v>
      </c>
    </row>
    <row r="13962" spans="8:9" ht="12.5">
      <c r="H13962" s="958">
        <v>33132</v>
      </c>
      <c r="I13962" s="950" t="s">
        <v>1557</v>
      </c>
    </row>
    <row r="13963" spans="8:9" ht="12.5">
      <c r="H13963" s="958">
        <v>33133</v>
      </c>
      <c r="I13963" s="950" t="s">
        <v>1557</v>
      </c>
    </row>
    <row r="13964" spans="8:9" ht="12.5">
      <c r="H13964" s="958">
        <v>33134</v>
      </c>
      <c r="I13964" s="950" t="s">
        <v>1557</v>
      </c>
    </row>
    <row r="13965" spans="8:9" ht="12.5">
      <c r="H13965" s="958">
        <v>33135</v>
      </c>
      <c r="I13965" s="950" t="s">
        <v>1557</v>
      </c>
    </row>
    <row r="13966" spans="8:9" ht="12.5">
      <c r="H13966" s="958">
        <v>33136</v>
      </c>
      <c r="I13966" s="950" t="s">
        <v>1557</v>
      </c>
    </row>
    <row r="13967" spans="8:9" ht="12.5">
      <c r="H13967" s="958">
        <v>33137</v>
      </c>
      <c r="I13967" s="950" t="s">
        <v>1557</v>
      </c>
    </row>
    <row r="13968" spans="8:9" ht="12.5">
      <c r="H13968" s="958">
        <v>33138</v>
      </c>
      <c r="I13968" s="950" t="s">
        <v>1557</v>
      </c>
    </row>
    <row r="13969" spans="8:9" ht="12.5">
      <c r="H13969" s="958">
        <v>33139</v>
      </c>
      <c r="I13969" s="950" t="s">
        <v>1557</v>
      </c>
    </row>
    <row r="13970" spans="8:9" ht="12.5">
      <c r="H13970" s="958">
        <v>33140</v>
      </c>
      <c r="I13970" s="950" t="s">
        <v>1557</v>
      </c>
    </row>
    <row r="13971" spans="8:9" ht="12.5">
      <c r="H13971" s="958">
        <v>33141</v>
      </c>
      <c r="I13971" s="950" t="s">
        <v>1557</v>
      </c>
    </row>
    <row r="13972" spans="8:9" ht="12.5">
      <c r="H13972" s="958">
        <v>33142</v>
      </c>
      <c r="I13972" s="950" t="s">
        <v>1557</v>
      </c>
    </row>
    <row r="13973" spans="8:9" ht="12.5">
      <c r="H13973" s="958">
        <v>33143</v>
      </c>
      <c r="I13973" s="950" t="s">
        <v>1557</v>
      </c>
    </row>
    <row r="13974" spans="8:9" ht="12.5">
      <c r="H13974" s="958">
        <v>33144</v>
      </c>
      <c r="I13974" s="950" t="s">
        <v>1557</v>
      </c>
    </row>
    <row r="13975" spans="8:9" ht="12.5">
      <c r="H13975" s="958">
        <v>33145</v>
      </c>
      <c r="I13975" s="950" t="s">
        <v>1557</v>
      </c>
    </row>
    <row r="13976" spans="8:9" ht="12.5">
      <c r="H13976" s="958">
        <v>33146</v>
      </c>
      <c r="I13976" s="950" t="s">
        <v>1557</v>
      </c>
    </row>
    <row r="13977" spans="8:9" ht="12.5">
      <c r="H13977" s="958">
        <v>33147</v>
      </c>
      <c r="I13977" s="950" t="s">
        <v>1557</v>
      </c>
    </row>
    <row r="13978" spans="8:9" ht="12.5">
      <c r="H13978" s="958">
        <v>33149</v>
      </c>
      <c r="I13978" s="950" t="s">
        <v>1557</v>
      </c>
    </row>
    <row r="13979" spans="8:9" ht="12.5">
      <c r="H13979" s="958">
        <v>33150</v>
      </c>
      <c r="I13979" s="950" t="s">
        <v>1557</v>
      </c>
    </row>
    <row r="13980" spans="8:9" ht="12.5">
      <c r="H13980" s="958">
        <v>33151</v>
      </c>
      <c r="I13980" s="950" t="s">
        <v>1557</v>
      </c>
    </row>
    <row r="13981" spans="8:9" ht="12.5">
      <c r="H13981" s="958">
        <v>33152</v>
      </c>
      <c r="I13981" s="950" t="s">
        <v>1557</v>
      </c>
    </row>
    <row r="13982" spans="8:9" ht="12.5">
      <c r="H13982" s="958">
        <v>33153</v>
      </c>
      <c r="I13982" s="950" t="s">
        <v>1557</v>
      </c>
    </row>
    <row r="13983" spans="8:9" ht="12.5">
      <c r="H13983" s="958">
        <v>33154</v>
      </c>
      <c r="I13983" s="950" t="s">
        <v>1557</v>
      </c>
    </row>
    <row r="13984" spans="8:9" ht="12.5">
      <c r="H13984" s="958">
        <v>33155</v>
      </c>
      <c r="I13984" s="950" t="s">
        <v>1557</v>
      </c>
    </row>
    <row r="13985" spans="8:9" ht="12.5">
      <c r="H13985" s="958">
        <v>33156</v>
      </c>
      <c r="I13985" s="950" t="s">
        <v>1557</v>
      </c>
    </row>
    <row r="13986" spans="8:9" ht="12.5">
      <c r="H13986" s="958">
        <v>33157</v>
      </c>
      <c r="I13986" s="950" t="s">
        <v>1557</v>
      </c>
    </row>
    <row r="13987" spans="8:9" ht="12.5">
      <c r="H13987" s="958">
        <v>33158</v>
      </c>
      <c r="I13987" s="950" t="s">
        <v>1557</v>
      </c>
    </row>
    <row r="13988" spans="8:9" ht="12.5">
      <c r="H13988" s="958">
        <v>33159</v>
      </c>
      <c r="I13988" s="950" t="s">
        <v>1557</v>
      </c>
    </row>
    <row r="13989" spans="8:9" ht="12.5">
      <c r="H13989" s="958">
        <v>33160</v>
      </c>
      <c r="I13989" s="950" t="s">
        <v>1557</v>
      </c>
    </row>
    <row r="13990" spans="8:9" ht="12.5">
      <c r="H13990" s="958">
        <v>33161</v>
      </c>
      <c r="I13990" s="950" t="s">
        <v>1557</v>
      </c>
    </row>
    <row r="13991" spans="8:9" ht="12.5">
      <c r="H13991" s="958">
        <v>33162</v>
      </c>
      <c r="I13991" s="950" t="s">
        <v>1557</v>
      </c>
    </row>
    <row r="13992" spans="8:9" ht="12.5">
      <c r="H13992" s="958">
        <v>33163</v>
      </c>
      <c r="I13992" s="950" t="s">
        <v>1557</v>
      </c>
    </row>
    <row r="13993" spans="8:9" ht="12.5">
      <c r="H13993" s="958">
        <v>33164</v>
      </c>
      <c r="I13993" s="950" t="s">
        <v>1557</v>
      </c>
    </row>
    <row r="13994" spans="8:9" ht="12.5">
      <c r="H13994" s="958">
        <v>33165</v>
      </c>
      <c r="I13994" s="950" t="s">
        <v>1557</v>
      </c>
    </row>
    <row r="13995" spans="8:9" ht="12.5">
      <c r="H13995" s="958">
        <v>33166</v>
      </c>
      <c r="I13995" s="950" t="s">
        <v>1557</v>
      </c>
    </row>
    <row r="13996" spans="8:9" ht="12.5">
      <c r="H13996" s="958">
        <v>33167</v>
      </c>
      <c r="I13996" s="950" t="s">
        <v>1557</v>
      </c>
    </row>
    <row r="13997" spans="8:9" ht="12.5">
      <c r="H13997" s="958">
        <v>33168</v>
      </c>
      <c r="I13997" s="950" t="s">
        <v>1557</v>
      </c>
    </row>
    <row r="13998" spans="8:9" ht="12.5">
      <c r="H13998" s="958">
        <v>33169</v>
      </c>
      <c r="I13998" s="950" t="s">
        <v>1557</v>
      </c>
    </row>
    <row r="13999" spans="8:9" ht="12.5">
      <c r="H13999" s="958">
        <v>33170</v>
      </c>
      <c r="I13999" s="950" t="s">
        <v>1557</v>
      </c>
    </row>
    <row r="14000" spans="8:9" ht="12.5">
      <c r="H14000" s="958">
        <v>33172</v>
      </c>
      <c r="I14000" s="950" t="s">
        <v>1557</v>
      </c>
    </row>
    <row r="14001" spans="8:9" ht="12.5">
      <c r="H14001" s="958">
        <v>33173</v>
      </c>
      <c r="I14001" s="950" t="s">
        <v>1557</v>
      </c>
    </row>
    <row r="14002" spans="8:9" ht="12.5">
      <c r="H14002" s="958">
        <v>33174</v>
      </c>
      <c r="I14002" s="950" t="s">
        <v>1557</v>
      </c>
    </row>
    <row r="14003" spans="8:9" ht="12.5">
      <c r="H14003" s="958">
        <v>33175</v>
      </c>
      <c r="I14003" s="950" t="s">
        <v>1557</v>
      </c>
    </row>
    <row r="14004" spans="8:9" ht="12.5">
      <c r="H14004" s="958">
        <v>33176</v>
      </c>
      <c r="I14004" s="950" t="s">
        <v>1557</v>
      </c>
    </row>
    <row r="14005" spans="8:9" ht="12.5">
      <c r="H14005" s="958">
        <v>33177</v>
      </c>
      <c r="I14005" s="950" t="s">
        <v>1557</v>
      </c>
    </row>
    <row r="14006" spans="8:9" ht="12.5">
      <c r="H14006" s="958">
        <v>33178</v>
      </c>
      <c r="I14006" s="950" t="s">
        <v>1557</v>
      </c>
    </row>
    <row r="14007" spans="8:9" ht="12.5">
      <c r="H14007" s="958">
        <v>33179</v>
      </c>
      <c r="I14007" s="950" t="s">
        <v>1557</v>
      </c>
    </row>
    <row r="14008" spans="8:9" ht="12.5">
      <c r="H14008" s="958">
        <v>33180</v>
      </c>
      <c r="I14008" s="950" t="s">
        <v>1557</v>
      </c>
    </row>
    <row r="14009" spans="8:9" ht="12.5">
      <c r="H14009" s="958">
        <v>33181</v>
      </c>
      <c r="I14009" s="950" t="s">
        <v>1557</v>
      </c>
    </row>
    <row r="14010" spans="8:9" ht="12.5">
      <c r="H14010" s="958">
        <v>33182</v>
      </c>
      <c r="I14010" s="950" t="s">
        <v>1557</v>
      </c>
    </row>
    <row r="14011" spans="8:9" ht="12.5">
      <c r="H14011" s="958">
        <v>33183</v>
      </c>
      <c r="I14011" s="950" t="s">
        <v>1557</v>
      </c>
    </row>
    <row r="14012" spans="8:9" ht="12.5">
      <c r="H14012" s="958">
        <v>33184</v>
      </c>
      <c r="I14012" s="950" t="s">
        <v>1557</v>
      </c>
    </row>
    <row r="14013" spans="8:9" ht="12.5">
      <c r="H14013" s="958">
        <v>33185</v>
      </c>
      <c r="I14013" s="950" t="s">
        <v>1557</v>
      </c>
    </row>
    <row r="14014" spans="8:9" ht="12.5">
      <c r="H14014" s="958">
        <v>33186</v>
      </c>
      <c r="I14014" s="950" t="s">
        <v>1557</v>
      </c>
    </row>
    <row r="14015" spans="8:9" ht="12.5">
      <c r="H14015" s="958">
        <v>33187</v>
      </c>
      <c r="I14015" s="950" t="s">
        <v>1557</v>
      </c>
    </row>
    <row r="14016" spans="8:9" ht="12.5">
      <c r="H14016" s="958">
        <v>33188</v>
      </c>
      <c r="I14016" s="950" t="s">
        <v>1557</v>
      </c>
    </row>
    <row r="14017" spans="8:9" ht="12.5">
      <c r="H14017" s="958">
        <v>33189</v>
      </c>
      <c r="I14017" s="950" t="s">
        <v>1557</v>
      </c>
    </row>
    <row r="14018" spans="8:9" ht="12.5">
      <c r="H14018" s="958">
        <v>33190</v>
      </c>
      <c r="I14018" s="950" t="s">
        <v>1557</v>
      </c>
    </row>
    <row r="14019" spans="8:9" ht="12.5">
      <c r="H14019" s="958">
        <v>33193</v>
      </c>
      <c r="I14019" s="950" t="s">
        <v>1557</v>
      </c>
    </row>
    <row r="14020" spans="8:9" ht="12.5">
      <c r="H14020" s="958">
        <v>33194</v>
      </c>
      <c r="I14020" s="950" t="s">
        <v>1557</v>
      </c>
    </row>
    <row r="14021" spans="8:9" ht="12.5">
      <c r="H14021" s="958">
        <v>33195</v>
      </c>
      <c r="I14021" s="950" t="s">
        <v>1557</v>
      </c>
    </row>
    <row r="14022" spans="8:9" ht="12.5">
      <c r="H14022" s="958">
        <v>33196</v>
      </c>
      <c r="I14022" s="950" t="s">
        <v>1557</v>
      </c>
    </row>
    <row r="14023" spans="8:9" ht="12.5">
      <c r="H14023" s="958">
        <v>33197</v>
      </c>
      <c r="I14023" s="950" t="s">
        <v>1557</v>
      </c>
    </row>
    <row r="14024" spans="8:9" ht="12.5">
      <c r="H14024" s="958">
        <v>33199</v>
      </c>
      <c r="I14024" s="950" t="s">
        <v>1557</v>
      </c>
    </row>
    <row r="14025" spans="8:9" ht="12.5">
      <c r="H14025" s="958">
        <v>33206</v>
      </c>
      <c r="I14025" s="950" t="s">
        <v>1557</v>
      </c>
    </row>
    <row r="14026" spans="8:9" ht="12.5">
      <c r="H14026" s="958">
        <v>33222</v>
      </c>
      <c r="I14026" s="950" t="s">
        <v>1557</v>
      </c>
    </row>
    <row r="14027" spans="8:9" ht="12.5">
      <c r="H14027" s="958">
        <v>33231</v>
      </c>
      <c r="I14027" s="950" t="s">
        <v>1557</v>
      </c>
    </row>
    <row r="14028" spans="8:9" ht="12.5">
      <c r="H14028" s="958">
        <v>33233</v>
      </c>
      <c r="I14028" s="950" t="s">
        <v>1557</v>
      </c>
    </row>
    <row r="14029" spans="8:9" ht="12.5">
      <c r="H14029" s="958">
        <v>33234</v>
      </c>
      <c r="I14029" s="950" t="s">
        <v>1557</v>
      </c>
    </row>
    <row r="14030" spans="8:9" ht="12.5">
      <c r="H14030" s="958">
        <v>33238</v>
      </c>
      <c r="I14030" s="950" t="s">
        <v>1557</v>
      </c>
    </row>
    <row r="14031" spans="8:9" ht="12.5">
      <c r="H14031" s="958">
        <v>33239</v>
      </c>
      <c r="I14031" s="950" t="s">
        <v>1557</v>
      </c>
    </row>
    <row r="14032" spans="8:9" ht="12.5">
      <c r="H14032" s="958">
        <v>33242</v>
      </c>
      <c r="I14032" s="950" t="s">
        <v>1557</v>
      </c>
    </row>
    <row r="14033" spans="8:9" ht="12.5">
      <c r="H14033" s="958">
        <v>33243</v>
      </c>
      <c r="I14033" s="950" t="s">
        <v>1557</v>
      </c>
    </row>
    <row r="14034" spans="8:9" ht="12.5">
      <c r="H14034" s="958">
        <v>33245</v>
      </c>
      <c r="I14034" s="950" t="s">
        <v>1557</v>
      </c>
    </row>
    <row r="14035" spans="8:9" ht="12.5">
      <c r="H14035" s="958">
        <v>33247</v>
      </c>
      <c r="I14035" s="950" t="s">
        <v>1557</v>
      </c>
    </row>
    <row r="14036" spans="8:9" ht="12.5">
      <c r="H14036" s="958">
        <v>33255</v>
      </c>
      <c r="I14036" s="950" t="s">
        <v>1557</v>
      </c>
    </row>
    <row r="14037" spans="8:9" ht="12.5">
      <c r="H14037" s="958">
        <v>33256</v>
      </c>
      <c r="I14037" s="950" t="s">
        <v>1557</v>
      </c>
    </row>
    <row r="14038" spans="8:9" ht="12.5">
      <c r="H14038" s="958">
        <v>33257</v>
      </c>
      <c r="I14038" s="950" t="s">
        <v>1557</v>
      </c>
    </row>
    <row r="14039" spans="8:9" ht="12.5">
      <c r="H14039" s="958">
        <v>33261</v>
      </c>
      <c r="I14039" s="950" t="s">
        <v>1557</v>
      </c>
    </row>
    <row r="14040" spans="8:9" ht="12.5">
      <c r="H14040" s="958">
        <v>33265</v>
      </c>
      <c r="I14040" s="950" t="s">
        <v>1557</v>
      </c>
    </row>
    <row r="14041" spans="8:9" ht="12.5">
      <c r="H14041" s="958">
        <v>33266</v>
      </c>
      <c r="I14041" s="950" t="s">
        <v>1557</v>
      </c>
    </row>
    <row r="14042" spans="8:9" ht="12.5">
      <c r="H14042" s="958">
        <v>33269</v>
      </c>
      <c r="I14042" s="950" t="s">
        <v>1557</v>
      </c>
    </row>
    <row r="14043" spans="8:9" ht="12.5">
      <c r="H14043" s="958">
        <v>33280</v>
      </c>
      <c r="I14043" s="950" t="s">
        <v>1557</v>
      </c>
    </row>
    <row r="14044" spans="8:9" ht="12.5">
      <c r="H14044" s="958">
        <v>33283</v>
      </c>
      <c r="I14044" s="950" t="s">
        <v>1557</v>
      </c>
    </row>
    <row r="14045" spans="8:9" ht="12.5">
      <c r="H14045" s="958">
        <v>33296</v>
      </c>
      <c r="I14045" s="950" t="s">
        <v>1557</v>
      </c>
    </row>
    <row r="14046" spans="8:9" ht="12.5">
      <c r="H14046" s="958">
        <v>33299</v>
      </c>
      <c r="I14046" s="950" t="s">
        <v>1557</v>
      </c>
    </row>
    <row r="14047" spans="8:9" ht="12.5">
      <c r="H14047" s="958">
        <v>33301</v>
      </c>
      <c r="I14047" s="950" t="s">
        <v>1557</v>
      </c>
    </row>
    <row r="14048" spans="8:9" ht="12.5">
      <c r="H14048" s="958">
        <v>33302</v>
      </c>
      <c r="I14048" s="950" t="s">
        <v>1557</v>
      </c>
    </row>
    <row r="14049" spans="8:9" ht="12.5">
      <c r="H14049" s="958">
        <v>33303</v>
      </c>
      <c r="I14049" s="950" t="s">
        <v>1557</v>
      </c>
    </row>
    <row r="14050" spans="8:9" ht="12.5">
      <c r="H14050" s="958">
        <v>33304</v>
      </c>
      <c r="I14050" s="950" t="s">
        <v>1557</v>
      </c>
    </row>
    <row r="14051" spans="8:9" ht="12.5">
      <c r="H14051" s="958">
        <v>33305</v>
      </c>
      <c r="I14051" s="950" t="s">
        <v>1557</v>
      </c>
    </row>
    <row r="14052" spans="8:9" ht="12.5">
      <c r="H14052" s="958">
        <v>33306</v>
      </c>
      <c r="I14052" s="950" t="s">
        <v>1557</v>
      </c>
    </row>
    <row r="14053" spans="8:9" ht="12.5">
      <c r="H14053" s="958">
        <v>33307</v>
      </c>
      <c r="I14053" s="950" t="s">
        <v>1557</v>
      </c>
    </row>
    <row r="14054" spans="8:9" ht="12.5">
      <c r="H14054" s="958">
        <v>33308</v>
      </c>
      <c r="I14054" s="950" t="s">
        <v>1557</v>
      </c>
    </row>
    <row r="14055" spans="8:9" ht="12.5">
      <c r="H14055" s="958">
        <v>33309</v>
      </c>
      <c r="I14055" s="950" t="s">
        <v>1557</v>
      </c>
    </row>
    <row r="14056" spans="8:9" ht="12.5">
      <c r="H14056" s="958">
        <v>33310</v>
      </c>
      <c r="I14056" s="950" t="s">
        <v>1557</v>
      </c>
    </row>
    <row r="14057" spans="8:9" ht="12.5">
      <c r="H14057" s="958">
        <v>33311</v>
      </c>
      <c r="I14057" s="950" t="s">
        <v>1557</v>
      </c>
    </row>
    <row r="14058" spans="8:9" ht="12.5">
      <c r="H14058" s="958">
        <v>33312</v>
      </c>
      <c r="I14058" s="950" t="s">
        <v>1557</v>
      </c>
    </row>
    <row r="14059" spans="8:9" ht="12.5">
      <c r="H14059" s="958">
        <v>33313</v>
      </c>
      <c r="I14059" s="950" t="s">
        <v>1557</v>
      </c>
    </row>
    <row r="14060" spans="8:9" ht="12.5">
      <c r="H14060" s="958">
        <v>33314</v>
      </c>
      <c r="I14060" s="950" t="s">
        <v>1557</v>
      </c>
    </row>
    <row r="14061" spans="8:9" ht="12.5">
      <c r="H14061" s="958">
        <v>33315</v>
      </c>
      <c r="I14061" s="950" t="s">
        <v>1557</v>
      </c>
    </row>
    <row r="14062" spans="8:9" ht="12.5">
      <c r="H14062" s="958">
        <v>33316</v>
      </c>
      <c r="I14062" s="950" t="s">
        <v>1557</v>
      </c>
    </row>
    <row r="14063" spans="8:9" ht="12.5">
      <c r="H14063" s="958">
        <v>33317</v>
      </c>
      <c r="I14063" s="950" t="s">
        <v>1557</v>
      </c>
    </row>
    <row r="14064" spans="8:9" ht="12.5">
      <c r="H14064" s="958">
        <v>33318</v>
      </c>
      <c r="I14064" s="950" t="s">
        <v>1557</v>
      </c>
    </row>
    <row r="14065" spans="8:9" ht="12.5">
      <c r="H14065" s="958">
        <v>33319</v>
      </c>
      <c r="I14065" s="950" t="s">
        <v>1557</v>
      </c>
    </row>
    <row r="14066" spans="8:9" ht="12.5">
      <c r="H14066" s="958">
        <v>33320</v>
      </c>
      <c r="I14066" s="950" t="s">
        <v>1557</v>
      </c>
    </row>
    <row r="14067" spans="8:9" ht="12.5">
      <c r="H14067" s="958">
        <v>33321</v>
      </c>
      <c r="I14067" s="950" t="s">
        <v>1557</v>
      </c>
    </row>
    <row r="14068" spans="8:9" ht="12.5">
      <c r="H14068" s="958">
        <v>33322</v>
      </c>
      <c r="I14068" s="950" t="s">
        <v>1557</v>
      </c>
    </row>
    <row r="14069" spans="8:9" ht="12.5">
      <c r="H14069" s="958">
        <v>33323</v>
      </c>
      <c r="I14069" s="950" t="s">
        <v>1557</v>
      </c>
    </row>
    <row r="14070" spans="8:9" ht="12.5">
      <c r="H14070" s="958">
        <v>33324</v>
      </c>
      <c r="I14070" s="950" t="s">
        <v>1557</v>
      </c>
    </row>
    <row r="14071" spans="8:9" ht="12.5">
      <c r="H14071" s="958">
        <v>33325</v>
      </c>
      <c r="I14071" s="950" t="s">
        <v>1557</v>
      </c>
    </row>
    <row r="14072" spans="8:9" ht="12.5">
      <c r="H14072" s="958">
        <v>33326</v>
      </c>
      <c r="I14072" s="950" t="s">
        <v>1557</v>
      </c>
    </row>
    <row r="14073" spans="8:9" ht="12.5">
      <c r="H14073" s="958">
        <v>33327</v>
      </c>
      <c r="I14073" s="950" t="s">
        <v>1557</v>
      </c>
    </row>
    <row r="14074" spans="8:9" ht="12.5">
      <c r="H14074" s="958">
        <v>33328</v>
      </c>
      <c r="I14074" s="950" t="s">
        <v>1557</v>
      </c>
    </row>
    <row r="14075" spans="8:9" ht="12.5">
      <c r="H14075" s="958">
        <v>33329</v>
      </c>
      <c r="I14075" s="950" t="s">
        <v>1557</v>
      </c>
    </row>
    <row r="14076" spans="8:9" ht="12.5">
      <c r="H14076" s="958">
        <v>33330</v>
      </c>
      <c r="I14076" s="950" t="s">
        <v>1557</v>
      </c>
    </row>
    <row r="14077" spans="8:9" ht="12.5">
      <c r="H14077" s="958">
        <v>33331</v>
      </c>
      <c r="I14077" s="950" t="s">
        <v>1557</v>
      </c>
    </row>
    <row r="14078" spans="8:9" ht="12.5">
      <c r="H14078" s="958">
        <v>33332</v>
      </c>
      <c r="I14078" s="950" t="s">
        <v>1557</v>
      </c>
    </row>
    <row r="14079" spans="8:9" ht="12.5">
      <c r="H14079" s="958">
        <v>33334</v>
      </c>
      <c r="I14079" s="950" t="s">
        <v>1557</v>
      </c>
    </row>
    <row r="14080" spans="8:9" ht="12.5">
      <c r="H14080" s="958">
        <v>33335</v>
      </c>
      <c r="I14080" s="950" t="s">
        <v>1557</v>
      </c>
    </row>
    <row r="14081" spans="8:9" ht="12.5">
      <c r="H14081" s="958">
        <v>33336</v>
      </c>
      <c r="I14081" s="950" t="s">
        <v>1557</v>
      </c>
    </row>
    <row r="14082" spans="8:9" ht="12.5">
      <c r="H14082" s="958">
        <v>33337</v>
      </c>
      <c r="I14082" s="950" t="s">
        <v>1557</v>
      </c>
    </row>
    <row r="14083" spans="8:9" ht="12.5">
      <c r="H14083" s="958">
        <v>33338</v>
      </c>
      <c r="I14083" s="950" t="s">
        <v>1557</v>
      </c>
    </row>
    <row r="14084" spans="8:9" ht="12.5">
      <c r="H14084" s="958">
        <v>33339</v>
      </c>
      <c r="I14084" s="950" t="s">
        <v>1557</v>
      </c>
    </row>
    <row r="14085" spans="8:9" ht="12.5">
      <c r="H14085" s="958">
        <v>33340</v>
      </c>
      <c r="I14085" s="950" t="s">
        <v>1557</v>
      </c>
    </row>
    <row r="14086" spans="8:9" ht="12.5">
      <c r="H14086" s="958">
        <v>33345</v>
      </c>
      <c r="I14086" s="950" t="s">
        <v>1557</v>
      </c>
    </row>
    <row r="14087" spans="8:9" ht="12.5">
      <c r="H14087" s="958">
        <v>33346</v>
      </c>
      <c r="I14087" s="950" t="s">
        <v>1557</v>
      </c>
    </row>
    <row r="14088" spans="8:9" ht="12.5">
      <c r="H14088" s="958">
        <v>33348</v>
      </c>
      <c r="I14088" s="950" t="s">
        <v>1557</v>
      </c>
    </row>
    <row r="14089" spans="8:9" ht="12.5">
      <c r="H14089" s="958">
        <v>33349</v>
      </c>
      <c r="I14089" s="950" t="s">
        <v>1557</v>
      </c>
    </row>
    <row r="14090" spans="8:9" ht="12.5">
      <c r="H14090" s="958">
        <v>33351</v>
      </c>
      <c r="I14090" s="950" t="s">
        <v>1557</v>
      </c>
    </row>
    <row r="14091" spans="8:9" ht="12.5">
      <c r="H14091" s="958">
        <v>33355</v>
      </c>
      <c r="I14091" s="950" t="s">
        <v>1557</v>
      </c>
    </row>
    <row r="14092" spans="8:9" ht="12.5">
      <c r="H14092" s="958">
        <v>33359</v>
      </c>
      <c r="I14092" s="950" t="s">
        <v>1557</v>
      </c>
    </row>
    <row r="14093" spans="8:9" ht="12.5">
      <c r="H14093" s="958">
        <v>33388</v>
      </c>
      <c r="I14093" s="950" t="s">
        <v>1557</v>
      </c>
    </row>
    <row r="14094" spans="8:9" ht="12.5">
      <c r="H14094" s="958">
        <v>33394</v>
      </c>
      <c r="I14094" s="950" t="s">
        <v>1557</v>
      </c>
    </row>
    <row r="14095" spans="8:9" ht="12.5">
      <c r="H14095" s="958">
        <v>33401</v>
      </c>
      <c r="I14095" s="950" t="s">
        <v>1557</v>
      </c>
    </row>
    <row r="14096" spans="8:9" ht="12.5">
      <c r="H14096" s="958">
        <v>33402</v>
      </c>
      <c r="I14096" s="950" t="s">
        <v>1557</v>
      </c>
    </row>
    <row r="14097" spans="8:9" ht="12.5">
      <c r="H14097" s="958">
        <v>33403</v>
      </c>
      <c r="I14097" s="950" t="s">
        <v>1557</v>
      </c>
    </row>
    <row r="14098" spans="8:9" ht="12.5">
      <c r="H14098" s="958">
        <v>33404</v>
      </c>
      <c r="I14098" s="950" t="s">
        <v>1557</v>
      </c>
    </row>
    <row r="14099" spans="8:9" ht="12.5">
      <c r="H14099" s="958">
        <v>33405</v>
      </c>
      <c r="I14099" s="950" t="s">
        <v>1557</v>
      </c>
    </row>
    <row r="14100" spans="8:9" ht="12.5">
      <c r="H14100" s="958">
        <v>33406</v>
      </c>
      <c r="I14100" s="950" t="s">
        <v>1557</v>
      </c>
    </row>
    <row r="14101" spans="8:9" ht="12.5">
      <c r="H14101" s="958">
        <v>33407</v>
      </c>
      <c r="I14101" s="950" t="s">
        <v>1557</v>
      </c>
    </row>
    <row r="14102" spans="8:9" ht="12.5">
      <c r="H14102" s="958">
        <v>33408</v>
      </c>
      <c r="I14102" s="950" t="s">
        <v>1557</v>
      </c>
    </row>
    <row r="14103" spans="8:9" ht="12.5">
      <c r="H14103" s="958">
        <v>33409</v>
      </c>
      <c r="I14103" s="950" t="s">
        <v>1557</v>
      </c>
    </row>
    <row r="14104" spans="8:9" ht="12.5">
      <c r="H14104" s="958">
        <v>33410</v>
      </c>
      <c r="I14104" s="950" t="s">
        <v>1557</v>
      </c>
    </row>
    <row r="14105" spans="8:9" ht="12.5">
      <c r="H14105" s="958">
        <v>33411</v>
      </c>
      <c r="I14105" s="950" t="s">
        <v>1557</v>
      </c>
    </row>
    <row r="14106" spans="8:9" ht="12.5">
      <c r="H14106" s="958">
        <v>33412</v>
      </c>
      <c r="I14106" s="950" t="s">
        <v>1557</v>
      </c>
    </row>
    <row r="14107" spans="8:9" ht="12.5">
      <c r="H14107" s="958">
        <v>33413</v>
      </c>
      <c r="I14107" s="950" t="s">
        <v>1557</v>
      </c>
    </row>
    <row r="14108" spans="8:9" ht="12.5">
      <c r="H14108" s="958">
        <v>33414</v>
      </c>
      <c r="I14108" s="950" t="s">
        <v>1557</v>
      </c>
    </row>
    <row r="14109" spans="8:9" ht="12.5">
      <c r="H14109" s="958">
        <v>33415</v>
      </c>
      <c r="I14109" s="950" t="s">
        <v>1557</v>
      </c>
    </row>
    <row r="14110" spans="8:9" ht="12.5">
      <c r="H14110" s="958">
        <v>33416</v>
      </c>
      <c r="I14110" s="950" t="s">
        <v>1557</v>
      </c>
    </row>
    <row r="14111" spans="8:9" ht="12.5">
      <c r="H14111" s="958">
        <v>33417</v>
      </c>
      <c r="I14111" s="950" t="s">
        <v>1557</v>
      </c>
    </row>
    <row r="14112" spans="8:9" ht="12.5">
      <c r="H14112" s="958">
        <v>33418</v>
      </c>
      <c r="I14112" s="950" t="s">
        <v>1557</v>
      </c>
    </row>
    <row r="14113" spans="8:9" ht="12.5">
      <c r="H14113" s="958">
        <v>33419</v>
      </c>
      <c r="I14113" s="950" t="s">
        <v>1557</v>
      </c>
    </row>
    <row r="14114" spans="8:9" ht="12.5">
      <c r="H14114" s="958">
        <v>33420</v>
      </c>
      <c r="I14114" s="950" t="s">
        <v>1557</v>
      </c>
    </row>
    <row r="14115" spans="8:9" ht="12.5">
      <c r="H14115" s="958">
        <v>33421</v>
      </c>
      <c r="I14115" s="950" t="s">
        <v>1557</v>
      </c>
    </row>
    <row r="14116" spans="8:9" ht="12.5">
      <c r="H14116" s="958">
        <v>33422</v>
      </c>
      <c r="I14116" s="950" t="s">
        <v>1557</v>
      </c>
    </row>
    <row r="14117" spans="8:9" ht="12.5">
      <c r="H14117" s="958">
        <v>33424</v>
      </c>
      <c r="I14117" s="950" t="s">
        <v>1557</v>
      </c>
    </row>
    <row r="14118" spans="8:9" ht="12.5">
      <c r="H14118" s="958">
        <v>33425</v>
      </c>
      <c r="I14118" s="950" t="s">
        <v>1557</v>
      </c>
    </row>
    <row r="14119" spans="8:9" ht="12.5">
      <c r="H14119" s="958">
        <v>33426</v>
      </c>
      <c r="I14119" s="950" t="s">
        <v>1557</v>
      </c>
    </row>
    <row r="14120" spans="8:9" ht="12.5">
      <c r="H14120" s="958">
        <v>33427</v>
      </c>
      <c r="I14120" s="950" t="s">
        <v>1557</v>
      </c>
    </row>
    <row r="14121" spans="8:9" ht="12.5">
      <c r="H14121" s="958">
        <v>33428</v>
      </c>
      <c r="I14121" s="950" t="s">
        <v>1557</v>
      </c>
    </row>
    <row r="14122" spans="8:9" ht="12.5">
      <c r="H14122" s="958">
        <v>33429</v>
      </c>
      <c r="I14122" s="950" t="s">
        <v>1557</v>
      </c>
    </row>
    <row r="14123" spans="8:9" ht="12.5">
      <c r="H14123" s="958">
        <v>33430</v>
      </c>
      <c r="I14123" s="950" t="s">
        <v>1557</v>
      </c>
    </row>
    <row r="14124" spans="8:9" ht="12.5">
      <c r="H14124" s="958">
        <v>33431</v>
      </c>
      <c r="I14124" s="950" t="s">
        <v>1557</v>
      </c>
    </row>
    <row r="14125" spans="8:9" ht="12.5">
      <c r="H14125" s="958">
        <v>33432</v>
      </c>
      <c r="I14125" s="950" t="s">
        <v>1557</v>
      </c>
    </row>
    <row r="14126" spans="8:9" ht="12.5">
      <c r="H14126" s="958">
        <v>33433</v>
      </c>
      <c r="I14126" s="950" t="s">
        <v>1557</v>
      </c>
    </row>
    <row r="14127" spans="8:9" ht="12.5">
      <c r="H14127" s="958">
        <v>33434</v>
      </c>
      <c r="I14127" s="950" t="s">
        <v>1557</v>
      </c>
    </row>
    <row r="14128" spans="8:9" ht="12.5">
      <c r="H14128" s="958">
        <v>33435</v>
      </c>
      <c r="I14128" s="950" t="s">
        <v>1557</v>
      </c>
    </row>
    <row r="14129" spans="8:9" ht="12.5">
      <c r="H14129" s="958">
        <v>33436</v>
      </c>
      <c r="I14129" s="950" t="s">
        <v>1557</v>
      </c>
    </row>
    <row r="14130" spans="8:9" ht="12.5">
      <c r="H14130" s="958">
        <v>33437</v>
      </c>
      <c r="I14130" s="950" t="s">
        <v>1557</v>
      </c>
    </row>
    <row r="14131" spans="8:9" ht="12.5">
      <c r="H14131" s="958">
        <v>33438</v>
      </c>
      <c r="I14131" s="950" t="s">
        <v>1557</v>
      </c>
    </row>
    <row r="14132" spans="8:9" ht="12.5">
      <c r="H14132" s="958">
        <v>33439</v>
      </c>
      <c r="I14132" s="950" t="s">
        <v>1557</v>
      </c>
    </row>
    <row r="14133" spans="8:9" ht="12.5">
      <c r="H14133" s="958">
        <v>33440</v>
      </c>
      <c r="I14133" s="950" t="s">
        <v>1557</v>
      </c>
    </row>
    <row r="14134" spans="8:9" ht="12.5">
      <c r="H14134" s="958">
        <v>33441</v>
      </c>
      <c r="I14134" s="950" t="s">
        <v>1557</v>
      </c>
    </row>
    <row r="14135" spans="8:9" ht="12.5">
      <c r="H14135" s="958">
        <v>33442</v>
      </c>
      <c r="I14135" s="950" t="s">
        <v>1557</v>
      </c>
    </row>
    <row r="14136" spans="8:9" ht="12.5">
      <c r="H14136" s="958">
        <v>33443</v>
      </c>
      <c r="I14136" s="950" t="s">
        <v>1557</v>
      </c>
    </row>
    <row r="14137" spans="8:9" ht="12.5">
      <c r="H14137" s="958">
        <v>33444</v>
      </c>
      <c r="I14137" s="950" t="s">
        <v>1557</v>
      </c>
    </row>
    <row r="14138" spans="8:9" ht="12.5">
      <c r="H14138" s="958">
        <v>33445</v>
      </c>
      <c r="I14138" s="950" t="s">
        <v>1557</v>
      </c>
    </row>
    <row r="14139" spans="8:9" ht="12.5">
      <c r="H14139" s="958">
        <v>33446</v>
      </c>
      <c r="I14139" s="950" t="s">
        <v>1557</v>
      </c>
    </row>
    <row r="14140" spans="8:9" ht="12.5">
      <c r="H14140" s="958">
        <v>33448</v>
      </c>
      <c r="I14140" s="950" t="s">
        <v>1557</v>
      </c>
    </row>
    <row r="14141" spans="8:9" ht="12.5">
      <c r="H14141" s="958">
        <v>33449</v>
      </c>
      <c r="I14141" s="950" t="s">
        <v>1557</v>
      </c>
    </row>
    <row r="14142" spans="8:9" ht="12.5">
      <c r="H14142" s="958">
        <v>33454</v>
      </c>
      <c r="I14142" s="950" t="s">
        <v>1557</v>
      </c>
    </row>
    <row r="14143" spans="8:9" ht="12.5">
      <c r="H14143" s="958">
        <v>33455</v>
      </c>
      <c r="I14143" s="950" t="s">
        <v>1557</v>
      </c>
    </row>
    <row r="14144" spans="8:9" ht="12.5">
      <c r="H14144" s="958">
        <v>33458</v>
      </c>
      <c r="I14144" s="950" t="s">
        <v>1557</v>
      </c>
    </row>
    <row r="14145" spans="8:9" ht="12.5">
      <c r="H14145" s="958">
        <v>33459</v>
      </c>
      <c r="I14145" s="950" t="s">
        <v>1557</v>
      </c>
    </row>
    <row r="14146" spans="8:9" ht="12.5">
      <c r="H14146" s="958">
        <v>33460</v>
      </c>
      <c r="I14146" s="950" t="s">
        <v>1557</v>
      </c>
    </row>
    <row r="14147" spans="8:9" ht="12.5">
      <c r="H14147" s="958">
        <v>33461</v>
      </c>
      <c r="I14147" s="950" t="s">
        <v>1557</v>
      </c>
    </row>
    <row r="14148" spans="8:9" ht="12.5">
      <c r="H14148" s="958">
        <v>33462</v>
      </c>
      <c r="I14148" s="950" t="s">
        <v>1557</v>
      </c>
    </row>
    <row r="14149" spans="8:9" ht="12.5">
      <c r="H14149" s="958">
        <v>33463</v>
      </c>
      <c r="I14149" s="950" t="s">
        <v>1557</v>
      </c>
    </row>
    <row r="14150" spans="8:9" ht="12.5">
      <c r="H14150" s="958">
        <v>33464</v>
      </c>
      <c r="I14150" s="950" t="s">
        <v>1557</v>
      </c>
    </row>
    <row r="14151" spans="8:9" ht="12.5">
      <c r="H14151" s="958">
        <v>33465</v>
      </c>
      <c r="I14151" s="950" t="s">
        <v>1557</v>
      </c>
    </row>
    <row r="14152" spans="8:9" ht="12.5">
      <c r="H14152" s="958">
        <v>33466</v>
      </c>
      <c r="I14152" s="950" t="s">
        <v>1557</v>
      </c>
    </row>
    <row r="14153" spans="8:9" ht="12.5">
      <c r="H14153" s="958">
        <v>33467</v>
      </c>
      <c r="I14153" s="950" t="s">
        <v>1557</v>
      </c>
    </row>
    <row r="14154" spans="8:9" ht="12.5">
      <c r="H14154" s="958">
        <v>33468</v>
      </c>
      <c r="I14154" s="950" t="s">
        <v>1557</v>
      </c>
    </row>
    <row r="14155" spans="8:9" ht="12.5">
      <c r="H14155" s="958">
        <v>33469</v>
      </c>
      <c r="I14155" s="950" t="s">
        <v>1557</v>
      </c>
    </row>
    <row r="14156" spans="8:9" ht="12.5">
      <c r="H14156" s="958">
        <v>33470</v>
      </c>
      <c r="I14156" s="950" t="s">
        <v>1557</v>
      </c>
    </row>
    <row r="14157" spans="8:9" ht="12.5">
      <c r="H14157" s="958">
        <v>33471</v>
      </c>
      <c r="I14157" s="950" t="s">
        <v>1557</v>
      </c>
    </row>
    <row r="14158" spans="8:9" ht="12.5">
      <c r="H14158" s="958">
        <v>33472</v>
      </c>
      <c r="I14158" s="950" t="s">
        <v>1557</v>
      </c>
    </row>
    <row r="14159" spans="8:9" ht="12.5">
      <c r="H14159" s="958">
        <v>33473</v>
      </c>
      <c r="I14159" s="950" t="s">
        <v>1557</v>
      </c>
    </row>
    <row r="14160" spans="8:9" ht="12.5">
      <c r="H14160" s="958">
        <v>33474</v>
      </c>
      <c r="I14160" s="950" t="s">
        <v>1557</v>
      </c>
    </row>
    <row r="14161" spans="8:9" ht="12.5">
      <c r="H14161" s="958">
        <v>33475</v>
      </c>
      <c r="I14161" s="950" t="s">
        <v>1557</v>
      </c>
    </row>
    <row r="14162" spans="8:9" ht="12.5">
      <c r="H14162" s="958">
        <v>33476</v>
      </c>
      <c r="I14162" s="950" t="s">
        <v>1557</v>
      </c>
    </row>
    <row r="14163" spans="8:9" ht="12.5">
      <c r="H14163" s="958">
        <v>33477</v>
      </c>
      <c r="I14163" s="950" t="s">
        <v>1557</v>
      </c>
    </row>
    <row r="14164" spans="8:9" ht="12.5">
      <c r="H14164" s="958">
        <v>33478</v>
      </c>
      <c r="I14164" s="950" t="s">
        <v>1557</v>
      </c>
    </row>
    <row r="14165" spans="8:9" ht="12.5">
      <c r="H14165" s="958">
        <v>33480</v>
      </c>
      <c r="I14165" s="950" t="s">
        <v>1557</v>
      </c>
    </row>
    <row r="14166" spans="8:9" ht="12.5">
      <c r="H14166" s="958">
        <v>33481</v>
      </c>
      <c r="I14166" s="950" t="s">
        <v>1557</v>
      </c>
    </row>
    <row r="14167" spans="8:9" ht="12.5">
      <c r="H14167" s="958">
        <v>33482</v>
      </c>
      <c r="I14167" s="950" t="s">
        <v>1557</v>
      </c>
    </row>
    <row r="14168" spans="8:9" ht="12.5">
      <c r="H14168" s="958">
        <v>33483</v>
      </c>
      <c r="I14168" s="950" t="s">
        <v>1557</v>
      </c>
    </row>
    <row r="14169" spans="8:9" ht="12.5">
      <c r="H14169" s="958">
        <v>33484</v>
      </c>
      <c r="I14169" s="950" t="s">
        <v>1557</v>
      </c>
    </row>
    <row r="14170" spans="8:9" ht="12.5">
      <c r="H14170" s="958">
        <v>33486</v>
      </c>
      <c r="I14170" s="950" t="s">
        <v>1557</v>
      </c>
    </row>
    <row r="14171" spans="8:9" ht="12.5">
      <c r="H14171" s="958">
        <v>33487</v>
      </c>
      <c r="I14171" s="950" t="s">
        <v>1557</v>
      </c>
    </row>
    <row r="14172" spans="8:9" ht="12.5">
      <c r="H14172" s="958">
        <v>33488</v>
      </c>
      <c r="I14172" s="950" t="s">
        <v>1557</v>
      </c>
    </row>
    <row r="14173" spans="8:9" ht="12.5">
      <c r="H14173" s="958">
        <v>33493</v>
      </c>
      <c r="I14173" s="950" t="s">
        <v>1557</v>
      </c>
    </row>
    <row r="14174" spans="8:9" ht="12.5">
      <c r="H14174" s="958">
        <v>33496</v>
      </c>
      <c r="I14174" s="950" t="s">
        <v>1557</v>
      </c>
    </row>
    <row r="14175" spans="8:9" ht="12.5">
      <c r="H14175" s="958">
        <v>33497</v>
      </c>
      <c r="I14175" s="950" t="s">
        <v>1557</v>
      </c>
    </row>
    <row r="14176" spans="8:9" ht="12.5">
      <c r="H14176" s="958">
        <v>33498</v>
      </c>
      <c r="I14176" s="950" t="s">
        <v>1557</v>
      </c>
    </row>
    <row r="14177" spans="8:9" ht="12.5">
      <c r="H14177" s="958">
        <v>33499</v>
      </c>
      <c r="I14177" s="950" t="s">
        <v>1557</v>
      </c>
    </row>
    <row r="14178" spans="8:9" ht="12.5">
      <c r="H14178" s="958">
        <v>33503</v>
      </c>
      <c r="I14178" s="950" t="s">
        <v>1557</v>
      </c>
    </row>
    <row r="14179" spans="8:9" ht="12.5">
      <c r="H14179" s="958">
        <v>33508</v>
      </c>
      <c r="I14179" s="950" t="s">
        <v>1557</v>
      </c>
    </row>
    <row r="14180" spans="8:9" ht="12.5">
      <c r="H14180" s="958">
        <v>33509</v>
      </c>
      <c r="I14180" s="950" t="s">
        <v>1557</v>
      </c>
    </row>
    <row r="14181" spans="8:9" ht="12.5">
      <c r="H14181" s="958">
        <v>33510</v>
      </c>
      <c r="I14181" s="950" t="s">
        <v>1557</v>
      </c>
    </row>
    <row r="14182" spans="8:9" ht="12.5">
      <c r="H14182" s="958">
        <v>33511</v>
      </c>
      <c r="I14182" s="950" t="s">
        <v>1557</v>
      </c>
    </row>
    <row r="14183" spans="8:9" ht="12.5">
      <c r="H14183" s="958">
        <v>33513</v>
      </c>
      <c r="I14183" s="950" t="s">
        <v>1557</v>
      </c>
    </row>
    <row r="14184" spans="8:9" ht="12.5">
      <c r="H14184" s="958">
        <v>33514</v>
      </c>
      <c r="I14184" s="950" t="s">
        <v>1557</v>
      </c>
    </row>
    <row r="14185" spans="8:9" ht="12.5">
      <c r="H14185" s="958">
        <v>33521</v>
      </c>
      <c r="I14185" s="950" t="s">
        <v>1557</v>
      </c>
    </row>
    <row r="14186" spans="8:9" ht="12.5">
      <c r="H14186" s="958">
        <v>33523</v>
      </c>
      <c r="I14186" s="950" t="s">
        <v>1557</v>
      </c>
    </row>
    <row r="14187" spans="8:9" ht="12.5">
      <c r="H14187" s="958">
        <v>33524</v>
      </c>
      <c r="I14187" s="950" t="s">
        <v>1557</v>
      </c>
    </row>
    <row r="14188" spans="8:9" ht="12.5">
      <c r="H14188" s="958">
        <v>33525</v>
      </c>
      <c r="I14188" s="950" t="s">
        <v>1557</v>
      </c>
    </row>
    <row r="14189" spans="8:9" ht="12.5">
      <c r="H14189" s="958">
        <v>33526</v>
      </c>
      <c r="I14189" s="950" t="s">
        <v>1557</v>
      </c>
    </row>
    <row r="14190" spans="8:9" ht="12.5">
      <c r="H14190" s="958">
        <v>33527</v>
      </c>
      <c r="I14190" s="950" t="s">
        <v>1557</v>
      </c>
    </row>
    <row r="14191" spans="8:9" ht="12.5">
      <c r="H14191" s="958">
        <v>33530</v>
      </c>
      <c r="I14191" s="950" t="s">
        <v>1557</v>
      </c>
    </row>
    <row r="14192" spans="8:9" ht="12.5">
      <c r="H14192" s="958">
        <v>33534</v>
      </c>
      <c r="I14192" s="950" t="s">
        <v>1557</v>
      </c>
    </row>
    <row r="14193" spans="8:9" ht="12.5">
      <c r="H14193" s="958">
        <v>33537</v>
      </c>
      <c r="I14193" s="950" t="s">
        <v>1557</v>
      </c>
    </row>
    <row r="14194" spans="8:9" ht="12.5">
      <c r="H14194" s="958">
        <v>33538</v>
      </c>
      <c r="I14194" s="950" t="s">
        <v>1557</v>
      </c>
    </row>
    <row r="14195" spans="8:9" ht="12.5">
      <c r="H14195" s="958">
        <v>33539</v>
      </c>
      <c r="I14195" s="950" t="s">
        <v>1557</v>
      </c>
    </row>
    <row r="14196" spans="8:9" ht="12.5">
      <c r="H14196" s="958">
        <v>33540</v>
      </c>
      <c r="I14196" s="950" t="s">
        <v>1557</v>
      </c>
    </row>
    <row r="14197" spans="8:9" ht="12.5">
      <c r="H14197" s="958">
        <v>33541</v>
      </c>
      <c r="I14197" s="950" t="s">
        <v>1557</v>
      </c>
    </row>
    <row r="14198" spans="8:9" ht="12.5">
      <c r="H14198" s="958">
        <v>33542</v>
      </c>
      <c r="I14198" s="950" t="s">
        <v>1557</v>
      </c>
    </row>
    <row r="14199" spans="8:9" ht="12.5">
      <c r="H14199" s="958">
        <v>33543</v>
      </c>
      <c r="I14199" s="950" t="s">
        <v>1557</v>
      </c>
    </row>
    <row r="14200" spans="8:9" ht="12.5">
      <c r="H14200" s="958">
        <v>33544</v>
      </c>
      <c r="I14200" s="950" t="s">
        <v>1557</v>
      </c>
    </row>
    <row r="14201" spans="8:9" ht="12.5">
      <c r="H14201" s="958">
        <v>33545</v>
      </c>
      <c r="I14201" s="950" t="s">
        <v>1557</v>
      </c>
    </row>
    <row r="14202" spans="8:9" ht="12.5">
      <c r="H14202" s="958">
        <v>33547</v>
      </c>
      <c r="I14202" s="950" t="s">
        <v>1557</v>
      </c>
    </row>
    <row r="14203" spans="8:9" ht="12.5">
      <c r="H14203" s="958">
        <v>33548</v>
      </c>
      <c r="I14203" s="950" t="s">
        <v>1557</v>
      </c>
    </row>
    <row r="14204" spans="8:9" ht="12.5">
      <c r="H14204" s="958">
        <v>33549</v>
      </c>
      <c r="I14204" s="950" t="s">
        <v>1557</v>
      </c>
    </row>
    <row r="14205" spans="8:9" ht="12.5">
      <c r="H14205" s="958">
        <v>33550</v>
      </c>
      <c r="I14205" s="950" t="s">
        <v>1557</v>
      </c>
    </row>
    <row r="14206" spans="8:9" ht="12.5">
      <c r="H14206" s="958">
        <v>33556</v>
      </c>
      <c r="I14206" s="950" t="s">
        <v>1557</v>
      </c>
    </row>
    <row r="14207" spans="8:9" ht="12.5">
      <c r="H14207" s="958">
        <v>33558</v>
      </c>
      <c r="I14207" s="950" t="s">
        <v>1557</v>
      </c>
    </row>
    <row r="14208" spans="8:9" ht="12.5">
      <c r="H14208" s="958">
        <v>33559</v>
      </c>
      <c r="I14208" s="950" t="s">
        <v>1557</v>
      </c>
    </row>
    <row r="14209" spans="8:9" ht="12.5">
      <c r="H14209" s="958">
        <v>33563</v>
      </c>
      <c r="I14209" s="950" t="s">
        <v>1557</v>
      </c>
    </row>
    <row r="14210" spans="8:9" ht="12.5">
      <c r="H14210" s="958">
        <v>33564</v>
      </c>
      <c r="I14210" s="950" t="s">
        <v>1557</v>
      </c>
    </row>
    <row r="14211" spans="8:9" ht="12.5">
      <c r="H14211" s="958">
        <v>33565</v>
      </c>
      <c r="I14211" s="950" t="s">
        <v>1557</v>
      </c>
    </row>
    <row r="14212" spans="8:9" ht="12.5">
      <c r="H14212" s="958">
        <v>33566</v>
      </c>
      <c r="I14212" s="950" t="s">
        <v>1557</v>
      </c>
    </row>
    <row r="14213" spans="8:9" ht="12.5">
      <c r="H14213" s="958">
        <v>33567</v>
      </c>
      <c r="I14213" s="950" t="s">
        <v>1557</v>
      </c>
    </row>
    <row r="14214" spans="8:9" ht="12.5">
      <c r="H14214" s="958">
        <v>33568</v>
      </c>
      <c r="I14214" s="950" t="s">
        <v>1557</v>
      </c>
    </row>
    <row r="14215" spans="8:9" ht="12.5">
      <c r="H14215" s="958">
        <v>33569</v>
      </c>
      <c r="I14215" s="950" t="s">
        <v>1557</v>
      </c>
    </row>
    <row r="14216" spans="8:9" ht="12.5">
      <c r="H14216" s="958">
        <v>33570</v>
      </c>
      <c r="I14216" s="950" t="s">
        <v>1557</v>
      </c>
    </row>
    <row r="14217" spans="8:9" ht="12.5">
      <c r="H14217" s="958">
        <v>33571</v>
      </c>
      <c r="I14217" s="950" t="s">
        <v>1557</v>
      </c>
    </row>
    <row r="14218" spans="8:9" ht="12.5">
      <c r="H14218" s="958">
        <v>33572</v>
      </c>
      <c r="I14218" s="950" t="s">
        <v>1557</v>
      </c>
    </row>
    <row r="14219" spans="8:9" ht="12.5">
      <c r="H14219" s="958">
        <v>33573</v>
      </c>
      <c r="I14219" s="950" t="s">
        <v>1557</v>
      </c>
    </row>
    <row r="14220" spans="8:9" ht="12.5">
      <c r="H14220" s="958">
        <v>33574</v>
      </c>
      <c r="I14220" s="950" t="s">
        <v>1557</v>
      </c>
    </row>
    <row r="14221" spans="8:9" ht="12.5">
      <c r="H14221" s="958">
        <v>33575</v>
      </c>
      <c r="I14221" s="950" t="s">
        <v>1557</v>
      </c>
    </row>
    <row r="14222" spans="8:9" ht="12.5">
      <c r="H14222" s="958">
        <v>33576</v>
      </c>
      <c r="I14222" s="950" t="s">
        <v>1557</v>
      </c>
    </row>
    <row r="14223" spans="8:9" ht="12.5">
      <c r="H14223" s="958">
        <v>33578</v>
      </c>
      <c r="I14223" s="950" t="s">
        <v>1557</v>
      </c>
    </row>
    <row r="14224" spans="8:9" ht="12.5">
      <c r="H14224" s="958">
        <v>33579</v>
      </c>
      <c r="I14224" s="950" t="s">
        <v>1557</v>
      </c>
    </row>
    <row r="14225" spans="8:9" ht="12.5">
      <c r="H14225" s="958">
        <v>33583</v>
      </c>
      <c r="I14225" s="950" t="s">
        <v>1557</v>
      </c>
    </row>
    <row r="14226" spans="8:9" ht="12.5">
      <c r="H14226" s="958">
        <v>33584</v>
      </c>
      <c r="I14226" s="950" t="s">
        <v>1557</v>
      </c>
    </row>
    <row r="14227" spans="8:9" ht="12.5">
      <c r="H14227" s="958">
        <v>33585</v>
      </c>
      <c r="I14227" s="950" t="s">
        <v>1557</v>
      </c>
    </row>
    <row r="14228" spans="8:9" ht="12.5">
      <c r="H14228" s="958">
        <v>33586</v>
      </c>
      <c r="I14228" s="950" t="s">
        <v>1557</v>
      </c>
    </row>
    <row r="14229" spans="8:9" ht="12.5">
      <c r="H14229" s="958">
        <v>33587</v>
      </c>
      <c r="I14229" s="950" t="s">
        <v>1557</v>
      </c>
    </row>
    <row r="14230" spans="8:9" ht="12.5">
      <c r="H14230" s="958">
        <v>33592</v>
      </c>
      <c r="I14230" s="950" t="s">
        <v>1557</v>
      </c>
    </row>
    <row r="14231" spans="8:9" ht="12.5">
      <c r="H14231" s="958">
        <v>33593</v>
      </c>
      <c r="I14231" s="950" t="s">
        <v>1557</v>
      </c>
    </row>
    <row r="14232" spans="8:9" ht="12.5">
      <c r="H14232" s="958">
        <v>33594</v>
      </c>
      <c r="I14232" s="950" t="s">
        <v>1557</v>
      </c>
    </row>
    <row r="14233" spans="8:9" ht="12.5">
      <c r="H14233" s="958">
        <v>33595</v>
      </c>
      <c r="I14233" s="950" t="s">
        <v>1557</v>
      </c>
    </row>
    <row r="14234" spans="8:9" ht="12.5">
      <c r="H14234" s="958">
        <v>33596</v>
      </c>
      <c r="I14234" s="950" t="s">
        <v>1557</v>
      </c>
    </row>
    <row r="14235" spans="8:9" ht="12.5">
      <c r="H14235" s="958">
        <v>33597</v>
      </c>
      <c r="I14235" s="950" t="s">
        <v>1557</v>
      </c>
    </row>
    <row r="14236" spans="8:9" ht="12.5">
      <c r="H14236" s="958">
        <v>33598</v>
      </c>
      <c r="I14236" s="950" t="s">
        <v>1557</v>
      </c>
    </row>
    <row r="14237" spans="8:9" ht="12.5">
      <c r="H14237" s="958">
        <v>33601</v>
      </c>
      <c r="I14237" s="950" t="s">
        <v>1557</v>
      </c>
    </row>
    <row r="14238" spans="8:9" ht="12.5">
      <c r="H14238" s="958">
        <v>33602</v>
      </c>
      <c r="I14238" s="950" t="s">
        <v>1557</v>
      </c>
    </row>
    <row r="14239" spans="8:9" ht="12.5">
      <c r="H14239" s="958">
        <v>33603</v>
      </c>
      <c r="I14239" s="950" t="s">
        <v>1557</v>
      </c>
    </row>
    <row r="14240" spans="8:9" ht="12.5">
      <c r="H14240" s="958">
        <v>33604</v>
      </c>
      <c r="I14240" s="950" t="s">
        <v>1557</v>
      </c>
    </row>
    <row r="14241" spans="8:9" ht="12.5">
      <c r="H14241" s="958">
        <v>33605</v>
      </c>
      <c r="I14241" s="950" t="s">
        <v>1557</v>
      </c>
    </row>
    <row r="14242" spans="8:9" ht="12.5">
      <c r="H14242" s="958">
        <v>33606</v>
      </c>
      <c r="I14242" s="950" t="s">
        <v>1557</v>
      </c>
    </row>
    <row r="14243" spans="8:9" ht="12.5">
      <c r="H14243" s="958">
        <v>33607</v>
      </c>
      <c r="I14243" s="950" t="s">
        <v>1557</v>
      </c>
    </row>
    <row r="14244" spans="8:9" ht="12.5">
      <c r="H14244" s="958">
        <v>33608</v>
      </c>
      <c r="I14244" s="950" t="s">
        <v>1557</v>
      </c>
    </row>
    <row r="14245" spans="8:9" ht="12.5">
      <c r="H14245" s="958">
        <v>33609</v>
      </c>
      <c r="I14245" s="950" t="s">
        <v>1557</v>
      </c>
    </row>
    <row r="14246" spans="8:9" ht="12.5">
      <c r="H14246" s="958">
        <v>33610</v>
      </c>
      <c r="I14246" s="950" t="s">
        <v>1557</v>
      </c>
    </row>
    <row r="14247" spans="8:9" ht="12.5">
      <c r="H14247" s="958">
        <v>33611</v>
      </c>
      <c r="I14247" s="950" t="s">
        <v>1557</v>
      </c>
    </row>
    <row r="14248" spans="8:9" ht="12.5">
      <c r="H14248" s="958">
        <v>33612</v>
      </c>
      <c r="I14248" s="950" t="s">
        <v>1557</v>
      </c>
    </row>
    <row r="14249" spans="8:9" ht="12.5">
      <c r="H14249" s="958">
        <v>33613</v>
      </c>
      <c r="I14249" s="950" t="s">
        <v>1557</v>
      </c>
    </row>
    <row r="14250" spans="8:9" ht="12.5">
      <c r="H14250" s="958">
        <v>33614</v>
      </c>
      <c r="I14250" s="950" t="s">
        <v>1557</v>
      </c>
    </row>
    <row r="14251" spans="8:9" ht="12.5">
      <c r="H14251" s="958">
        <v>33615</v>
      </c>
      <c r="I14251" s="950" t="s">
        <v>1557</v>
      </c>
    </row>
    <row r="14252" spans="8:9" ht="12.5">
      <c r="H14252" s="958">
        <v>33616</v>
      </c>
      <c r="I14252" s="950" t="s">
        <v>1557</v>
      </c>
    </row>
    <row r="14253" spans="8:9" ht="12.5">
      <c r="H14253" s="958">
        <v>33617</v>
      </c>
      <c r="I14253" s="950" t="s">
        <v>1557</v>
      </c>
    </row>
    <row r="14254" spans="8:9" ht="12.5">
      <c r="H14254" s="958">
        <v>33618</v>
      </c>
      <c r="I14254" s="950" t="s">
        <v>1557</v>
      </c>
    </row>
    <row r="14255" spans="8:9" ht="12.5">
      <c r="H14255" s="958">
        <v>33619</v>
      </c>
      <c r="I14255" s="950" t="s">
        <v>1557</v>
      </c>
    </row>
    <row r="14256" spans="8:9" ht="12.5">
      <c r="H14256" s="958">
        <v>33620</v>
      </c>
      <c r="I14256" s="950" t="s">
        <v>1557</v>
      </c>
    </row>
    <row r="14257" spans="8:9" ht="12.5">
      <c r="H14257" s="958">
        <v>33621</v>
      </c>
      <c r="I14257" s="950" t="s">
        <v>1557</v>
      </c>
    </row>
    <row r="14258" spans="8:9" ht="12.5">
      <c r="H14258" s="958">
        <v>33622</v>
      </c>
      <c r="I14258" s="950" t="s">
        <v>1557</v>
      </c>
    </row>
    <row r="14259" spans="8:9" ht="12.5">
      <c r="H14259" s="958">
        <v>33623</v>
      </c>
      <c r="I14259" s="950" t="s">
        <v>1557</v>
      </c>
    </row>
    <row r="14260" spans="8:9" ht="12.5">
      <c r="H14260" s="958">
        <v>33624</v>
      </c>
      <c r="I14260" s="950" t="s">
        <v>1557</v>
      </c>
    </row>
    <row r="14261" spans="8:9" ht="12.5">
      <c r="H14261" s="958">
        <v>33625</v>
      </c>
      <c r="I14261" s="950" t="s">
        <v>1557</v>
      </c>
    </row>
    <row r="14262" spans="8:9" ht="12.5">
      <c r="H14262" s="958">
        <v>33626</v>
      </c>
      <c r="I14262" s="950" t="s">
        <v>1557</v>
      </c>
    </row>
    <row r="14263" spans="8:9" ht="12.5">
      <c r="H14263" s="958">
        <v>33629</v>
      </c>
      <c r="I14263" s="950" t="s">
        <v>1557</v>
      </c>
    </row>
    <row r="14264" spans="8:9" ht="12.5">
      <c r="H14264" s="958">
        <v>33630</v>
      </c>
      <c r="I14264" s="950" t="s">
        <v>1557</v>
      </c>
    </row>
    <row r="14265" spans="8:9" ht="12.5">
      <c r="H14265" s="958">
        <v>33631</v>
      </c>
      <c r="I14265" s="950" t="s">
        <v>1557</v>
      </c>
    </row>
    <row r="14266" spans="8:9" ht="12.5">
      <c r="H14266" s="958">
        <v>33633</v>
      </c>
      <c r="I14266" s="950" t="s">
        <v>1557</v>
      </c>
    </row>
    <row r="14267" spans="8:9" ht="12.5">
      <c r="H14267" s="958">
        <v>33634</v>
      </c>
      <c r="I14267" s="950" t="s">
        <v>1557</v>
      </c>
    </row>
    <row r="14268" spans="8:9" ht="12.5">
      <c r="H14268" s="958">
        <v>33635</v>
      </c>
      <c r="I14268" s="950" t="s">
        <v>1557</v>
      </c>
    </row>
    <row r="14269" spans="8:9" ht="12.5">
      <c r="H14269" s="958">
        <v>33637</v>
      </c>
      <c r="I14269" s="950" t="s">
        <v>1557</v>
      </c>
    </row>
    <row r="14270" spans="8:9" ht="12.5">
      <c r="H14270" s="958">
        <v>33646</v>
      </c>
      <c r="I14270" s="950" t="s">
        <v>1557</v>
      </c>
    </row>
    <row r="14271" spans="8:9" ht="12.5">
      <c r="H14271" s="958">
        <v>33647</v>
      </c>
      <c r="I14271" s="950" t="s">
        <v>1557</v>
      </c>
    </row>
    <row r="14272" spans="8:9" ht="12.5">
      <c r="H14272" s="958">
        <v>33650</v>
      </c>
      <c r="I14272" s="950" t="s">
        <v>1557</v>
      </c>
    </row>
    <row r="14273" spans="8:9" ht="12.5">
      <c r="H14273" s="958">
        <v>33655</v>
      </c>
      <c r="I14273" s="950" t="s">
        <v>1557</v>
      </c>
    </row>
    <row r="14274" spans="8:9" ht="12.5">
      <c r="H14274" s="958">
        <v>33660</v>
      </c>
      <c r="I14274" s="950" t="s">
        <v>1557</v>
      </c>
    </row>
    <row r="14275" spans="8:9" ht="12.5">
      <c r="H14275" s="958">
        <v>33661</v>
      </c>
      <c r="I14275" s="950" t="s">
        <v>1557</v>
      </c>
    </row>
    <row r="14276" spans="8:9" ht="12.5">
      <c r="H14276" s="958">
        <v>33662</v>
      </c>
      <c r="I14276" s="950" t="s">
        <v>1557</v>
      </c>
    </row>
    <row r="14277" spans="8:9" ht="12.5">
      <c r="H14277" s="958">
        <v>33663</v>
      </c>
      <c r="I14277" s="950" t="s">
        <v>1557</v>
      </c>
    </row>
    <row r="14278" spans="8:9" ht="12.5">
      <c r="H14278" s="958">
        <v>33664</v>
      </c>
      <c r="I14278" s="950" t="s">
        <v>1557</v>
      </c>
    </row>
    <row r="14279" spans="8:9" ht="12.5">
      <c r="H14279" s="958">
        <v>33672</v>
      </c>
      <c r="I14279" s="950" t="s">
        <v>1557</v>
      </c>
    </row>
    <row r="14280" spans="8:9" ht="12.5">
      <c r="H14280" s="958">
        <v>33673</v>
      </c>
      <c r="I14280" s="950" t="s">
        <v>1557</v>
      </c>
    </row>
    <row r="14281" spans="8:9" ht="12.5">
      <c r="H14281" s="958">
        <v>33674</v>
      </c>
      <c r="I14281" s="950" t="s">
        <v>1557</v>
      </c>
    </row>
    <row r="14282" spans="8:9" ht="12.5">
      <c r="H14282" s="958">
        <v>33675</v>
      </c>
      <c r="I14282" s="950" t="s">
        <v>1557</v>
      </c>
    </row>
    <row r="14283" spans="8:9" ht="12.5">
      <c r="H14283" s="958">
        <v>33677</v>
      </c>
      <c r="I14283" s="950" t="s">
        <v>1557</v>
      </c>
    </row>
    <row r="14284" spans="8:9" ht="12.5">
      <c r="H14284" s="958">
        <v>33679</v>
      </c>
      <c r="I14284" s="950" t="s">
        <v>1557</v>
      </c>
    </row>
    <row r="14285" spans="8:9" ht="12.5">
      <c r="H14285" s="958">
        <v>33680</v>
      </c>
      <c r="I14285" s="950" t="s">
        <v>1557</v>
      </c>
    </row>
    <row r="14286" spans="8:9" ht="12.5">
      <c r="H14286" s="958">
        <v>33681</v>
      </c>
      <c r="I14286" s="950" t="s">
        <v>1557</v>
      </c>
    </row>
    <row r="14287" spans="8:9" ht="12.5">
      <c r="H14287" s="958">
        <v>33682</v>
      </c>
      <c r="I14287" s="950" t="s">
        <v>1557</v>
      </c>
    </row>
    <row r="14288" spans="8:9" ht="12.5">
      <c r="H14288" s="958">
        <v>33684</v>
      </c>
      <c r="I14288" s="950" t="s">
        <v>1557</v>
      </c>
    </row>
    <row r="14289" spans="8:9" ht="12.5">
      <c r="H14289" s="958">
        <v>33685</v>
      </c>
      <c r="I14289" s="950" t="s">
        <v>1557</v>
      </c>
    </row>
    <row r="14290" spans="8:9" ht="12.5">
      <c r="H14290" s="958">
        <v>33686</v>
      </c>
      <c r="I14290" s="950" t="s">
        <v>1557</v>
      </c>
    </row>
    <row r="14291" spans="8:9" ht="12.5">
      <c r="H14291" s="958">
        <v>33687</v>
      </c>
      <c r="I14291" s="950" t="s">
        <v>1557</v>
      </c>
    </row>
    <row r="14292" spans="8:9" ht="12.5">
      <c r="H14292" s="958">
        <v>33688</v>
      </c>
      <c r="I14292" s="950" t="s">
        <v>1557</v>
      </c>
    </row>
    <row r="14293" spans="8:9" ht="12.5">
      <c r="H14293" s="958">
        <v>33689</v>
      </c>
      <c r="I14293" s="950" t="s">
        <v>1557</v>
      </c>
    </row>
    <row r="14294" spans="8:9" ht="12.5">
      <c r="H14294" s="958">
        <v>33690</v>
      </c>
      <c r="I14294" s="950" t="s">
        <v>1557</v>
      </c>
    </row>
    <row r="14295" spans="8:9" ht="12.5">
      <c r="H14295" s="958">
        <v>33694</v>
      </c>
      <c r="I14295" s="950" t="s">
        <v>1557</v>
      </c>
    </row>
    <row r="14296" spans="8:9" ht="12.5">
      <c r="H14296" s="958">
        <v>33701</v>
      </c>
      <c r="I14296" s="950" t="s">
        <v>1557</v>
      </c>
    </row>
    <row r="14297" spans="8:9" ht="12.5">
      <c r="H14297" s="958">
        <v>33702</v>
      </c>
      <c r="I14297" s="950" t="s">
        <v>1557</v>
      </c>
    </row>
    <row r="14298" spans="8:9" ht="12.5">
      <c r="H14298" s="958">
        <v>33703</v>
      </c>
      <c r="I14298" s="950" t="s">
        <v>1557</v>
      </c>
    </row>
    <row r="14299" spans="8:9" ht="12.5">
      <c r="H14299" s="958">
        <v>33704</v>
      </c>
      <c r="I14299" s="950" t="s">
        <v>1557</v>
      </c>
    </row>
    <row r="14300" spans="8:9" ht="12.5">
      <c r="H14300" s="958">
        <v>33705</v>
      </c>
      <c r="I14300" s="950" t="s">
        <v>1557</v>
      </c>
    </row>
    <row r="14301" spans="8:9" ht="12.5">
      <c r="H14301" s="958">
        <v>33706</v>
      </c>
      <c r="I14301" s="950" t="s">
        <v>1557</v>
      </c>
    </row>
    <row r="14302" spans="8:9" ht="12.5">
      <c r="H14302" s="958">
        <v>33707</v>
      </c>
      <c r="I14302" s="950" t="s">
        <v>1557</v>
      </c>
    </row>
    <row r="14303" spans="8:9" ht="12.5">
      <c r="H14303" s="958">
        <v>33708</v>
      </c>
      <c r="I14303" s="950" t="s">
        <v>1557</v>
      </c>
    </row>
    <row r="14304" spans="8:9" ht="12.5">
      <c r="H14304" s="958">
        <v>33709</v>
      </c>
      <c r="I14304" s="950" t="s">
        <v>1557</v>
      </c>
    </row>
    <row r="14305" spans="8:9" ht="12.5">
      <c r="H14305" s="958">
        <v>33710</v>
      </c>
      <c r="I14305" s="950" t="s">
        <v>1557</v>
      </c>
    </row>
    <row r="14306" spans="8:9" ht="12.5">
      <c r="H14306" s="958">
        <v>33711</v>
      </c>
      <c r="I14306" s="950" t="s">
        <v>1557</v>
      </c>
    </row>
    <row r="14307" spans="8:9" ht="12.5">
      <c r="H14307" s="958">
        <v>33712</v>
      </c>
      <c r="I14307" s="950" t="s">
        <v>1557</v>
      </c>
    </row>
    <row r="14308" spans="8:9" ht="12.5">
      <c r="H14308" s="958">
        <v>33713</v>
      </c>
      <c r="I14308" s="950" t="s">
        <v>1557</v>
      </c>
    </row>
    <row r="14309" spans="8:9" ht="12.5">
      <c r="H14309" s="958">
        <v>33714</v>
      </c>
      <c r="I14309" s="950" t="s">
        <v>1557</v>
      </c>
    </row>
    <row r="14310" spans="8:9" ht="12.5">
      <c r="H14310" s="958">
        <v>33715</v>
      </c>
      <c r="I14310" s="950" t="s">
        <v>1557</v>
      </c>
    </row>
    <row r="14311" spans="8:9" ht="12.5">
      <c r="H14311" s="958">
        <v>33716</v>
      </c>
      <c r="I14311" s="950" t="s">
        <v>1557</v>
      </c>
    </row>
    <row r="14312" spans="8:9" ht="12.5">
      <c r="H14312" s="958">
        <v>33729</v>
      </c>
      <c r="I14312" s="950" t="s">
        <v>1557</v>
      </c>
    </row>
    <row r="14313" spans="8:9" ht="12.5">
      <c r="H14313" s="958">
        <v>33730</v>
      </c>
      <c r="I14313" s="950" t="s">
        <v>1557</v>
      </c>
    </row>
    <row r="14314" spans="8:9" ht="12.5">
      <c r="H14314" s="958">
        <v>33731</v>
      </c>
      <c r="I14314" s="950" t="s">
        <v>1557</v>
      </c>
    </row>
    <row r="14315" spans="8:9" ht="12.5">
      <c r="H14315" s="958">
        <v>33732</v>
      </c>
      <c r="I14315" s="950" t="s">
        <v>1557</v>
      </c>
    </row>
    <row r="14316" spans="8:9" ht="12.5">
      <c r="H14316" s="958">
        <v>33733</v>
      </c>
      <c r="I14316" s="950" t="s">
        <v>1557</v>
      </c>
    </row>
    <row r="14317" spans="8:9" ht="12.5">
      <c r="H14317" s="958">
        <v>33734</v>
      </c>
      <c r="I14317" s="950" t="s">
        <v>1557</v>
      </c>
    </row>
    <row r="14318" spans="8:9" ht="12.5">
      <c r="H14318" s="958">
        <v>33736</v>
      </c>
      <c r="I14318" s="950" t="s">
        <v>1557</v>
      </c>
    </row>
    <row r="14319" spans="8:9" ht="12.5">
      <c r="H14319" s="958">
        <v>33737</v>
      </c>
      <c r="I14319" s="950" t="s">
        <v>1557</v>
      </c>
    </row>
    <row r="14320" spans="8:9" ht="12.5">
      <c r="H14320" s="958">
        <v>33738</v>
      </c>
      <c r="I14320" s="950" t="s">
        <v>1557</v>
      </c>
    </row>
    <row r="14321" spans="8:9" ht="12.5">
      <c r="H14321" s="958">
        <v>33740</v>
      </c>
      <c r="I14321" s="950" t="s">
        <v>1557</v>
      </c>
    </row>
    <row r="14322" spans="8:9" ht="12.5">
      <c r="H14322" s="958">
        <v>33741</v>
      </c>
      <c r="I14322" s="950" t="s">
        <v>1557</v>
      </c>
    </row>
    <row r="14323" spans="8:9" ht="12.5">
      <c r="H14323" s="958">
        <v>33742</v>
      </c>
      <c r="I14323" s="950" t="s">
        <v>1557</v>
      </c>
    </row>
    <row r="14324" spans="8:9" ht="12.5">
      <c r="H14324" s="958">
        <v>33743</v>
      </c>
      <c r="I14324" s="950" t="s">
        <v>1557</v>
      </c>
    </row>
    <row r="14325" spans="8:9" ht="12.5">
      <c r="H14325" s="958">
        <v>33744</v>
      </c>
      <c r="I14325" s="950" t="s">
        <v>1557</v>
      </c>
    </row>
    <row r="14326" spans="8:9" ht="12.5">
      <c r="H14326" s="958">
        <v>33747</v>
      </c>
      <c r="I14326" s="950" t="s">
        <v>1557</v>
      </c>
    </row>
    <row r="14327" spans="8:9" ht="12.5">
      <c r="H14327" s="958">
        <v>33755</v>
      </c>
      <c r="I14327" s="950" t="s">
        <v>1557</v>
      </c>
    </row>
    <row r="14328" spans="8:9" ht="12.5">
      <c r="H14328" s="958">
        <v>33756</v>
      </c>
      <c r="I14328" s="950" t="s">
        <v>1557</v>
      </c>
    </row>
    <row r="14329" spans="8:9" ht="12.5">
      <c r="H14329" s="958">
        <v>33757</v>
      </c>
      <c r="I14329" s="950" t="s">
        <v>1557</v>
      </c>
    </row>
    <row r="14330" spans="8:9" ht="12.5">
      <c r="H14330" s="958">
        <v>33758</v>
      </c>
      <c r="I14330" s="950" t="s">
        <v>1557</v>
      </c>
    </row>
    <row r="14331" spans="8:9" ht="12.5">
      <c r="H14331" s="958">
        <v>33759</v>
      </c>
      <c r="I14331" s="950" t="s">
        <v>1557</v>
      </c>
    </row>
    <row r="14332" spans="8:9" ht="12.5">
      <c r="H14332" s="958">
        <v>33760</v>
      </c>
      <c r="I14332" s="950" t="s">
        <v>1557</v>
      </c>
    </row>
    <row r="14333" spans="8:9" ht="12.5">
      <c r="H14333" s="958">
        <v>33761</v>
      </c>
      <c r="I14333" s="950" t="s">
        <v>1557</v>
      </c>
    </row>
    <row r="14334" spans="8:9" ht="12.5">
      <c r="H14334" s="958">
        <v>33762</v>
      </c>
      <c r="I14334" s="950" t="s">
        <v>1557</v>
      </c>
    </row>
    <row r="14335" spans="8:9" ht="12.5">
      <c r="H14335" s="958">
        <v>33763</v>
      </c>
      <c r="I14335" s="950" t="s">
        <v>1557</v>
      </c>
    </row>
    <row r="14336" spans="8:9" ht="12.5">
      <c r="H14336" s="958">
        <v>33764</v>
      </c>
      <c r="I14336" s="950" t="s">
        <v>1557</v>
      </c>
    </row>
    <row r="14337" spans="8:9" ht="12.5">
      <c r="H14337" s="958">
        <v>33765</v>
      </c>
      <c r="I14337" s="950" t="s">
        <v>1557</v>
      </c>
    </row>
    <row r="14338" spans="8:9" ht="12.5">
      <c r="H14338" s="958">
        <v>33766</v>
      </c>
      <c r="I14338" s="950" t="s">
        <v>1557</v>
      </c>
    </row>
    <row r="14339" spans="8:9" ht="12.5">
      <c r="H14339" s="958">
        <v>33767</v>
      </c>
      <c r="I14339" s="950" t="s">
        <v>1557</v>
      </c>
    </row>
    <row r="14340" spans="8:9" ht="12.5">
      <c r="H14340" s="958">
        <v>33769</v>
      </c>
      <c r="I14340" s="950" t="s">
        <v>1557</v>
      </c>
    </row>
    <row r="14341" spans="8:9" ht="12.5">
      <c r="H14341" s="958">
        <v>33770</v>
      </c>
      <c r="I14341" s="950" t="s">
        <v>1557</v>
      </c>
    </row>
    <row r="14342" spans="8:9" ht="12.5">
      <c r="H14342" s="958">
        <v>33771</v>
      </c>
      <c r="I14342" s="950" t="s">
        <v>1557</v>
      </c>
    </row>
    <row r="14343" spans="8:9" ht="12.5">
      <c r="H14343" s="958">
        <v>33772</v>
      </c>
      <c r="I14343" s="950" t="s">
        <v>1557</v>
      </c>
    </row>
    <row r="14344" spans="8:9" ht="12.5">
      <c r="H14344" s="958">
        <v>33773</v>
      </c>
      <c r="I14344" s="950" t="s">
        <v>1557</v>
      </c>
    </row>
    <row r="14345" spans="8:9" ht="12.5">
      <c r="H14345" s="958">
        <v>33774</v>
      </c>
      <c r="I14345" s="950" t="s">
        <v>1557</v>
      </c>
    </row>
    <row r="14346" spans="8:9" ht="12.5">
      <c r="H14346" s="958">
        <v>33775</v>
      </c>
      <c r="I14346" s="950" t="s">
        <v>1557</v>
      </c>
    </row>
    <row r="14347" spans="8:9" ht="12.5">
      <c r="H14347" s="958">
        <v>33776</v>
      </c>
      <c r="I14347" s="950" t="s">
        <v>1557</v>
      </c>
    </row>
    <row r="14348" spans="8:9" ht="12.5">
      <c r="H14348" s="958">
        <v>33777</v>
      </c>
      <c r="I14348" s="950" t="s">
        <v>1557</v>
      </c>
    </row>
    <row r="14349" spans="8:9" ht="12.5">
      <c r="H14349" s="958">
        <v>33778</v>
      </c>
      <c r="I14349" s="950" t="s">
        <v>1557</v>
      </c>
    </row>
    <row r="14350" spans="8:9" ht="12.5">
      <c r="H14350" s="958">
        <v>33779</v>
      </c>
      <c r="I14350" s="950" t="s">
        <v>1557</v>
      </c>
    </row>
    <row r="14351" spans="8:9" ht="12.5">
      <c r="H14351" s="958">
        <v>33780</v>
      </c>
      <c r="I14351" s="950" t="s">
        <v>1557</v>
      </c>
    </row>
    <row r="14352" spans="8:9" ht="12.5">
      <c r="H14352" s="958">
        <v>33781</v>
      </c>
      <c r="I14352" s="950" t="s">
        <v>1557</v>
      </c>
    </row>
    <row r="14353" spans="8:9" ht="12.5">
      <c r="H14353" s="958">
        <v>33782</v>
      </c>
      <c r="I14353" s="950" t="s">
        <v>1557</v>
      </c>
    </row>
    <row r="14354" spans="8:9" ht="12.5">
      <c r="H14354" s="958">
        <v>33784</v>
      </c>
      <c r="I14354" s="950" t="s">
        <v>1557</v>
      </c>
    </row>
    <row r="14355" spans="8:9" ht="12.5">
      <c r="H14355" s="958">
        <v>33785</v>
      </c>
      <c r="I14355" s="950" t="s">
        <v>1557</v>
      </c>
    </row>
    <row r="14356" spans="8:9" ht="12.5">
      <c r="H14356" s="958">
        <v>33786</v>
      </c>
      <c r="I14356" s="950" t="s">
        <v>1557</v>
      </c>
    </row>
    <row r="14357" spans="8:9" ht="12.5">
      <c r="H14357" s="958">
        <v>33801</v>
      </c>
      <c r="I14357" s="950" t="s">
        <v>1557</v>
      </c>
    </row>
    <row r="14358" spans="8:9" ht="12.5">
      <c r="H14358" s="958">
        <v>33802</v>
      </c>
      <c r="I14358" s="950" t="s">
        <v>1557</v>
      </c>
    </row>
    <row r="14359" spans="8:9" ht="12.5">
      <c r="H14359" s="958">
        <v>33803</v>
      </c>
      <c r="I14359" s="950" t="s">
        <v>1557</v>
      </c>
    </row>
    <row r="14360" spans="8:9" ht="12.5">
      <c r="H14360" s="958">
        <v>33804</v>
      </c>
      <c r="I14360" s="950" t="s">
        <v>1557</v>
      </c>
    </row>
    <row r="14361" spans="8:9" ht="12.5">
      <c r="H14361" s="958">
        <v>33805</v>
      </c>
      <c r="I14361" s="950" t="s">
        <v>1557</v>
      </c>
    </row>
    <row r="14362" spans="8:9" ht="12.5">
      <c r="H14362" s="958">
        <v>33806</v>
      </c>
      <c r="I14362" s="950" t="s">
        <v>1557</v>
      </c>
    </row>
    <row r="14363" spans="8:9" ht="12.5">
      <c r="H14363" s="958">
        <v>33807</v>
      </c>
      <c r="I14363" s="950" t="s">
        <v>1557</v>
      </c>
    </row>
    <row r="14364" spans="8:9" ht="12.5">
      <c r="H14364" s="958">
        <v>33809</v>
      </c>
      <c r="I14364" s="950" t="s">
        <v>1557</v>
      </c>
    </row>
    <row r="14365" spans="8:9" ht="12.5">
      <c r="H14365" s="958">
        <v>33810</v>
      </c>
      <c r="I14365" s="950" t="s">
        <v>1557</v>
      </c>
    </row>
    <row r="14366" spans="8:9" ht="12.5">
      <c r="H14366" s="958">
        <v>33811</v>
      </c>
      <c r="I14366" s="950" t="s">
        <v>1557</v>
      </c>
    </row>
    <row r="14367" spans="8:9" ht="12.5">
      <c r="H14367" s="958">
        <v>33812</v>
      </c>
      <c r="I14367" s="950" t="s">
        <v>1557</v>
      </c>
    </row>
    <row r="14368" spans="8:9" ht="12.5">
      <c r="H14368" s="958">
        <v>33813</v>
      </c>
      <c r="I14368" s="950" t="s">
        <v>1557</v>
      </c>
    </row>
    <row r="14369" spans="8:9" ht="12.5">
      <c r="H14369" s="958">
        <v>33815</v>
      </c>
      <c r="I14369" s="950" t="s">
        <v>1557</v>
      </c>
    </row>
    <row r="14370" spans="8:9" ht="12.5">
      <c r="H14370" s="958">
        <v>33820</v>
      </c>
      <c r="I14370" s="950" t="s">
        <v>1557</v>
      </c>
    </row>
    <row r="14371" spans="8:9" ht="12.5">
      <c r="H14371" s="958">
        <v>33823</v>
      </c>
      <c r="I14371" s="950" t="s">
        <v>1557</v>
      </c>
    </row>
    <row r="14372" spans="8:9" ht="12.5">
      <c r="H14372" s="958">
        <v>33825</v>
      </c>
      <c r="I14372" s="950" t="s">
        <v>1557</v>
      </c>
    </row>
    <row r="14373" spans="8:9" ht="12.5">
      <c r="H14373" s="958">
        <v>33826</v>
      </c>
      <c r="I14373" s="950" t="s">
        <v>1557</v>
      </c>
    </row>
    <row r="14374" spans="8:9" ht="12.5">
      <c r="H14374" s="958">
        <v>33827</v>
      </c>
      <c r="I14374" s="950" t="s">
        <v>1557</v>
      </c>
    </row>
    <row r="14375" spans="8:9" ht="12.5">
      <c r="H14375" s="958">
        <v>33830</v>
      </c>
      <c r="I14375" s="950" t="s">
        <v>1557</v>
      </c>
    </row>
    <row r="14376" spans="8:9" ht="12.5">
      <c r="H14376" s="958">
        <v>33831</v>
      </c>
      <c r="I14376" s="950" t="s">
        <v>1557</v>
      </c>
    </row>
    <row r="14377" spans="8:9" ht="12.5">
      <c r="H14377" s="958">
        <v>33834</v>
      </c>
      <c r="I14377" s="950" t="s">
        <v>1557</v>
      </c>
    </row>
    <row r="14378" spans="8:9" ht="12.5">
      <c r="H14378" s="958">
        <v>33835</v>
      </c>
      <c r="I14378" s="950" t="s">
        <v>1557</v>
      </c>
    </row>
    <row r="14379" spans="8:9" ht="12.5">
      <c r="H14379" s="958">
        <v>33836</v>
      </c>
      <c r="I14379" s="950" t="s">
        <v>1557</v>
      </c>
    </row>
    <row r="14380" spans="8:9" ht="12.5">
      <c r="H14380" s="958">
        <v>33837</v>
      </c>
      <c r="I14380" s="950" t="s">
        <v>1557</v>
      </c>
    </row>
    <row r="14381" spans="8:9" ht="12.5">
      <c r="H14381" s="958">
        <v>33838</v>
      </c>
      <c r="I14381" s="950" t="s">
        <v>1557</v>
      </c>
    </row>
    <row r="14382" spans="8:9" ht="12.5">
      <c r="H14382" s="958">
        <v>33839</v>
      </c>
      <c r="I14382" s="950" t="s">
        <v>1557</v>
      </c>
    </row>
    <row r="14383" spans="8:9" ht="12.5">
      <c r="H14383" s="958">
        <v>33840</v>
      </c>
      <c r="I14383" s="950" t="s">
        <v>1557</v>
      </c>
    </row>
    <row r="14384" spans="8:9" ht="12.5">
      <c r="H14384" s="958">
        <v>33841</v>
      </c>
      <c r="I14384" s="950" t="s">
        <v>1557</v>
      </c>
    </row>
    <row r="14385" spans="8:9" ht="12.5">
      <c r="H14385" s="958">
        <v>33843</v>
      </c>
      <c r="I14385" s="950" t="s">
        <v>1557</v>
      </c>
    </row>
    <row r="14386" spans="8:9" ht="12.5">
      <c r="H14386" s="958">
        <v>33844</v>
      </c>
      <c r="I14386" s="950" t="s">
        <v>1557</v>
      </c>
    </row>
    <row r="14387" spans="8:9" ht="12.5">
      <c r="H14387" s="958">
        <v>33845</v>
      </c>
      <c r="I14387" s="950" t="s">
        <v>1557</v>
      </c>
    </row>
    <row r="14388" spans="8:9" ht="12.5">
      <c r="H14388" s="958">
        <v>33846</v>
      </c>
      <c r="I14388" s="950" t="s">
        <v>1557</v>
      </c>
    </row>
    <row r="14389" spans="8:9" ht="12.5">
      <c r="H14389" s="958">
        <v>33847</v>
      </c>
      <c r="I14389" s="950" t="s">
        <v>1557</v>
      </c>
    </row>
    <row r="14390" spans="8:9" ht="12.5">
      <c r="H14390" s="958">
        <v>33848</v>
      </c>
      <c r="I14390" s="950" t="s">
        <v>1557</v>
      </c>
    </row>
    <row r="14391" spans="8:9" ht="12.5">
      <c r="H14391" s="958">
        <v>33849</v>
      </c>
      <c r="I14391" s="950" t="s">
        <v>1557</v>
      </c>
    </row>
    <row r="14392" spans="8:9" ht="12.5">
      <c r="H14392" s="958">
        <v>33850</v>
      </c>
      <c r="I14392" s="950" t="s">
        <v>1557</v>
      </c>
    </row>
    <row r="14393" spans="8:9" ht="12.5">
      <c r="H14393" s="958">
        <v>33851</v>
      </c>
      <c r="I14393" s="950" t="s">
        <v>1557</v>
      </c>
    </row>
    <row r="14394" spans="8:9" ht="12.5">
      <c r="H14394" s="958">
        <v>33852</v>
      </c>
      <c r="I14394" s="950" t="s">
        <v>1557</v>
      </c>
    </row>
    <row r="14395" spans="8:9" ht="12.5">
      <c r="H14395" s="958">
        <v>33853</v>
      </c>
      <c r="I14395" s="950" t="s">
        <v>1557</v>
      </c>
    </row>
    <row r="14396" spans="8:9" ht="12.5">
      <c r="H14396" s="958">
        <v>33854</v>
      </c>
      <c r="I14396" s="950" t="s">
        <v>1557</v>
      </c>
    </row>
    <row r="14397" spans="8:9" ht="12.5">
      <c r="H14397" s="958">
        <v>33855</v>
      </c>
      <c r="I14397" s="950" t="s">
        <v>1557</v>
      </c>
    </row>
    <row r="14398" spans="8:9" ht="12.5">
      <c r="H14398" s="958">
        <v>33856</v>
      </c>
      <c r="I14398" s="950" t="s">
        <v>1557</v>
      </c>
    </row>
    <row r="14399" spans="8:9" ht="12.5">
      <c r="H14399" s="958">
        <v>33857</v>
      </c>
      <c r="I14399" s="950" t="s">
        <v>1557</v>
      </c>
    </row>
    <row r="14400" spans="8:9" ht="12.5">
      <c r="H14400" s="958">
        <v>33858</v>
      </c>
      <c r="I14400" s="950" t="s">
        <v>1557</v>
      </c>
    </row>
    <row r="14401" spans="8:9" ht="12.5">
      <c r="H14401" s="958">
        <v>33859</v>
      </c>
      <c r="I14401" s="950" t="s">
        <v>1557</v>
      </c>
    </row>
    <row r="14402" spans="8:9" ht="12.5">
      <c r="H14402" s="958">
        <v>33860</v>
      </c>
      <c r="I14402" s="950" t="s">
        <v>1557</v>
      </c>
    </row>
    <row r="14403" spans="8:9" ht="12.5">
      <c r="H14403" s="958">
        <v>33862</v>
      </c>
      <c r="I14403" s="950" t="s">
        <v>1557</v>
      </c>
    </row>
    <row r="14404" spans="8:9" ht="12.5">
      <c r="H14404" s="958">
        <v>33863</v>
      </c>
      <c r="I14404" s="950" t="s">
        <v>1557</v>
      </c>
    </row>
    <row r="14405" spans="8:9" ht="12.5">
      <c r="H14405" s="958">
        <v>33865</v>
      </c>
      <c r="I14405" s="950" t="s">
        <v>1557</v>
      </c>
    </row>
    <row r="14406" spans="8:9" ht="12.5">
      <c r="H14406" s="958">
        <v>33867</v>
      </c>
      <c r="I14406" s="950" t="s">
        <v>1557</v>
      </c>
    </row>
    <row r="14407" spans="8:9" ht="12.5">
      <c r="H14407" s="958">
        <v>33868</v>
      </c>
      <c r="I14407" s="950" t="s">
        <v>1557</v>
      </c>
    </row>
    <row r="14408" spans="8:9" ht="12.5">
      <c r="H14408" s="958">
        <v>33870</v>
      </c>
      <c r="I14408" s="950" t="s">
        <v>1557</v>
      </c>
    </row>
    <row r="14409" spans="8:9" ht="12.5">
      <c r="H14409" s="958">
        <v>33871</v>
      </c>
      <c r="I14409" s="950" t="s">
        <v>1557</v>
      </c>
    </row>
    <row r="14410" spans="8:9" ht="12.5">
      <c r="H14410" s="958">
        <v>33872</v>
      </c>
      <c r="I14410" s="950" t="s">
        <v>1557</v>
      </c>
    </row>
    <row r="14411" spans="8:9" ht="12.5">
      <c r="H14411" s="958">
        <v>33873</v>
      </c>
      <c r="I14411" s="950" t="s">
        <v>1557</v>
      </c>
    </row>
    <row r="14412" spans="8:9" ht="12.5">
      <c r="H14412" s="958">
        <v>33875</v>
      </c>
      <c r="I14412" s="950" t="s">
        <v>1557</v>
      </c>
    </row>
    <row r="14413" spans="8:9" ht="12.5">
      <c r="H14413" s="958">
        <v>33876</v>
      </c>
      <c r="I14413" s="950" t="s">
        <v>1557</v>
      </c>
    </row>
    <row r="14414" spans="8:9" ht="12.5">
      <c r="H14414" s="958">
        <v>33877</v>
      </c>
      <c r="I14414" s="950" t="s">
        <v>1557</v>
      </c>
    </row>
    <row r="14415" spans="8:9" ht="12.5">
      <c r="H14415" s="958">
        <v>33880</v>
      </c>
      <c r="I14415" s="950" t="s">
        <v>1557</v>
      </c>
    </row>
    <row r="14416" spans="8:9" ht="12.5">
      <c r="H14416" s="958">
        <v>33881</v>
      </c>
      <c r="I14416" s="950" t="s">
        <v>1557</v>
      </c>
    </row>
    <row r="14417" spans="8:9" ht="12.5">
      <c r="H14417" s="958">
        <v>33882</v>
      </c>
      <c r="I14417" s="950" t="s">
        <v>1557</v>
      </c>
    </row>
    <row r="14418" spans="8:9" ht="12.5">
      <c r="H14418" s="958">
        <v>33883</v>
      </c>
      <c r="I14418" s="950" t="s">
        <v>1557</v>
      </c>
    </row>
    <row r="14419" spans="8:9" ht="12.5">
      <c r="H14419" s="958">
        <v>33884</v>
      </c>
      <c r="I14419" s="950" t="s">
        <v>1557</v>
      </c>
    </row>
    <row r="14420" spans="8:9" ht="12.5">
      <c r="H14420" s="958">
        <v>33885</v>
      </c>
      <c r="I14420" s="950" t="s">
        <v>1557</v>
      </c>
    </row>
    <row r="14421" spans="8:9" ht="12.5">
      <c r="H14421" s="958">
        <v>33888</v>
      </c>
      <c r="I14421" s="950" t="s">
        <v>1557</v>
      </c>
    </row>
    <row r="14422" spans="8:9" ht="12.5">
      <c r="H14422" s="958">
        <v>33890</v>
      </c>
      <c r="I14422" s="950" t="s">
        <v>1557</v>
      </c>
    </row>
    <row r="14423" spans="8:9" ht="12.5">
      <c r="H14423" s="958">
        <v>33896</v>
      </c>
      <c r="I14423" s="950" t="s">
        <v>1557</v>
      </c>
    </row>
    <row r="14424" spans="8:9" ht="12.5">
      <c r="H14424" s="958">
        <v>33897</v>
      </c>
      <c r="I14424" s="950" t="s">
        <v>1557</v>
      </c>
    </row>
    <row r="14425" spans="8:9" ht="12.5">
      <c r="H14425" s="958">
        <v>33898</v>
      </c>
      <c r="I14425" s="950" t="s">
        <v>1557</v>
      </c>
    </row>
    <row r="14426" spans="8:9" ht="12.5">
      <c r="H14426" s="958">
        <v>33900</v>
      </c>
      <c r="I14426" s="950" t="s">
        <v>1557</v>
      </c>
    </row>
    <row r="14427" spans="8:9" ht="12.5">
      <c r="H14427" s="958">
        <v>33901</v>
      </c>
      <c r="I14427" s="950" t="s">
        <v>1557</v>
      </c>
    </row>
    <row r="14428" spans="8:9" ht="12.5">
      <c r="H14428" s="958">
        <v>33902</v>
      </c>
      <c r="I14428" s="950" t="s">
        <v>1557</v>
      </c>
    </row>
    <row r="14429" spans="8:9" ht="12.5">
      <c r="H14429" s="958">
        <v>33903</v>
      </c>
      <c r="I14429" s="950" t="s">
        <v>1557</v>
      </c>
    </row>
    <row r="14430" spans="8:9" ht="12.5">
      <c r="H14430" s="958">
        <v>33904</v>
      </c>
      <c r="I14430" s="950" t="s">
        <v>1557</v>
      </c>
    </row>
    <row r="14431" spans="8:9" ht="12.5">
      <c r="H14431" s="958">
        <v>33905</v>
      </c>
      <c r="I14431" s="950" t="s">
        <v>1557</v>
      </c>
    </row>
    <row r="14432" spans="8:9" ht="12.5">
      <c r="H14432" s="958">
        <v>33906</v>
      </c>
      <c r="I14432" s="950" t="s">
        <v>1557</v>
      </c>
    </row>
    <row r="14433" spans="8:9" ht="12.5">
      <c r="H14433" s="958">
        <v>33907</v>
      </c>
      <c r="I14433" s="950" t="s">
        <v>1557</v>
      </c>
    </row>
    <row r="14434" spans="8:9" ht="12.5">
      <c r="H14434" s="958">
        <v>33908</v>
      </c>
      <c r="I14434" s="950" t="s">
        <v>1557</v>
      </c>
    </row>
    <row r="14435" spans="8:9" ht="12.5">
      <c r="H14435" s="958">
        <v>33909</v>
      </c>
      <c r="I14435" s="950" t="s">
        <v>1557</v>
      </c>
    </row>
    <row r="14436" spans="8:9" ht="12.5">
      <c r="H14436" s="958">
        <v>33910</v>
      </c>
      <c r="I14436" s="950" t="s">
        <v>1557</v>
      </c>
    </row>
    <row r="14437" spans="8:9" ht="12.5">
      <c r="H14437" s="958">
        <v>33911</v>
      </c>
      <c r="I14437" s="950" t="s">
        <v>1557</v>
      </c>
    </row>
    <row r="14438" spans="8:9" ht="12.5">
      <c r="H14438" s="958">
        <v>33912</v>
      </c>
      <c r="I14438" s="950" t="s">
        <v>1557</v>
      </c>
    </row>
    <row r="14439" spans="8:9" ht="12.5">
      <c r="H14439" s="958">
        <v>33913</v>
      </c>
      <c r="I14439" s="950" t="s">
        <v>1557</v>
      </c>
    </row>
    <row r="14440" spans="8:9" ht="12.5">
      <c r="H14440" s="958">
        <v>33914</v>
      </c>
      <c r="I14440" s="950" t="s">
        <v>1557</v>
      </c>
    </row>
    <row r="14441" spans="8:9" ht="12.5">
      <c r="H14441" s="958">
        <v>33915</v>
      </c>
      <c r="I14441" s="950" t="s">
        <v>1557</v>
      </c>
    </row>
    <row r="14442" spans="8:9" ht="12.5">
      <c r="H14442" s="958">
        <v>33916</v>
      </c>
      <c r="I14442" s="950" t="s">
        <v>1557</v>
      </c>
    </row>
    <row r="14443" spans="8:9" ht="12.5">
      <c r="H14443" s="958">
        <v>33917</v>
      </c>
      <c r="I14443" s="950" t="s">
        <v>1557</v>
      </c>
    </row>
    <row r="14444" spans="8:9" ht="12.5">
      <c r="H14444" s="958">
        <v>33918</v>
      </c>
      <c r="I14444" s="950" t="s">
        <v>1557</v>
      </c>
    </row>
    <row r="14445" spans="8:9" ht="12.5">
      <c r="H14445" s="958">
        <v>33919</v>
      </c>
      <c r="I14445" s="950" t="s">
        <v>1557</v>
      </c>
    </row>
    <row r="14446" spans="8:9" ht="12.5">
      <c r="H14446" s="958">
        <v>33920</v>
      </c>
      <c r="I14446" s="950" t="s">
        <v>1557</v>
      </c>
    </row>
    <row r="14447" spans="8:9" ht="12.5">
      <c r="H14447" s="958">
        <v>33921</v>
      </c>
      <c r="I14447" s="950" t="s">
        <v>1557</v>
      </c>
    </row>
    <row r="14448" spans="8:9" ht="12.5">
      <c r="H14448" s="958">
        <v>33922</v>
      </c>
      <c r="I14448" s="950" t="s">
        <v>1557</v>
      </c>
    </row>
    <row r="14449" spans="8:9" ht="12.5">
      <c r="H14449" s="958">
        <v>33924</v>
      </c>
      <c r="I14449" s="950" t="s">
        <v>1557</v>
      </c>
    </row>
    <row r="14450" spans="8:9" ht="12.5">
      <c r="H14450" s="958">
        <v>33927</v>
      </c>
      <c r="I14450" s="950" t="s">
        <v>1557</v>
      </c>
    </row>
    <row r="14451" spans="8:9" ht="12.5">
      <c r="H14451" s="958">
        <v>33928</v>
      </c>
      <c r="I14451" s="950" t="s">
        <v>1557</v>
      </c>
    </row>
    <row r="14452" spans="8:9" ht="12.5">
      <c r="H14452" s="958">
        <v>33929</v>
      </c>
      <c r="I14452" s="950" t="s">
        <v>1557</v>
      </c>
    </row>
    <row r="14453" spans="8:9" ht="12.5">
      <c r="H14453" s="958">
        <v>33930</v>
      </c>
      <c r="I14453" s="950" t="s">
        <v>1557</v>
      </c>
    </row>
    <row r="14454" spans="8:9" ht="12.5">
      <c r="H14454" s="958">
        <v>33931</v>
      </c>
      <c r="I14454" s="950" t="s">
        <v>1557</v>
      </c>
    </row>
    <row r="14455" spans="8:9" ht="12.5">
      <c r="H14455" s="958">
        <v>33932</v>
      </c>
      <c r="I14455" s="950" t="s">
        <v>1557</v>
      </c>
    </row>
    <row r="14456" spans="8:9" ht="12.5">
      <c r="H14456" s="958">
        <v>33935</v>
      </c>
      <c r="I14456" s="950" t="s">
        <v>1557</v>
      </c>
    </row>
    <row r="14457" spans="8:9" ht="12.5">
      <c r="H14457" s="958">
        <v>33936</v>
      </c>
      <c r="I14457" s="950" t="s">
        <v>1557</v>
      </c>
    </row>
    <row r="14458" spans="8:9" ht="12.5">
      <c r="H14458" s="958">
        <v>33938</v>
      </c>
      <c r="I14458" s="950" t="s">
        <v>1557</v>
      </c>
    </row>
    <row r="14459" spans="8:9" ht="12.5">
      <c r="H14459" s="958">
        <v>33944</v>
      </c>
      <c r="I14459" s="950" t="s">
        <v>1557</v>
      </c>
    </row>
    <row r="14460" spans="8:9" ht="12.5">
      <c r="H14460" s="958">
        <v>33945</v>
      </c>
      <c r="I14460" s="950" t="s">
        <v>1557</v>
      </c>
    </row>
    <row r="14461" spans="8:9" ht="12.5">
      <c r="H14461" s="958">
        <v>33946</v>
      </c>
      <c r="I14461" s="950" t="s">
        <v>1557</v>
      </c>
    </row>
    <row r="14462" spans="8:9" ht="12.5">
      <c r="H14462" s="958">
        <v>33947</v>
      </c>
      <c r="I14462" s="950" t="s">
        <v>1557</v>
      </c>
    </row>
    <row r="14463" spans="8:9" ht="12.5">
      <c r="H14463" s="958">
        <v>33948</v>
      </c>
      <c r="I14463" s="950" t="s">
        <v>1557</v>
      </c>
    </row>
    <row r="14464" spans="8:9" ht="12.5">
      <c r="H14464" s="958">
        <v>33949</v>
      </c>
      <c r="I14464" s="950" t="s">
        <v>1557</v>
      </c>
    </row>
    <row r="14465" spans="8:9" ht="12.5">
      <c r="H14465" s="958">
        <v>33950</v>
      </c>
      <c r="I14465" s="950" t="s">
        <v>1557</v>
      </c>
    </row>
    <row r="14466" spans="8:9" ht="12.5">
      <c r="H14466" s="958">
        <v>33951</v>
      </c>
      <c r="I14466" s="950" t="s">
        <v>1557</v>
      </c>
    </row>
    <row r="14467" spans="8:9" ht="12.5">
      <c r="H14467" s="958">
        <v>33952</v>
      </c>
      <c r="I14467" s="950" t="s">
        <v>1557</v>
      </c>
    </row>
    <row r="14468" spans="8:9" ht="12.5">
      <c r="H14468" s="958">
        <v>33953</v>
      </c>
      <c r="I14468" s="950" t="s">
        <v>1557</v>
      </c>
    </row>
    <row r="14469" spans="8:9" ht="12.5">
      <c r="H14469" s="958">
        <v>33954</v>
      </c>
      <c r="I14469" s="950" t="s">
        <v>1557</v>
      </c>
    </row>
    <row r="14470" spans="8:9" ht="12.5">
      <c r="H14470" s="958">
        <v>33955</v>
      </c>
      <c r="I14470" s="950" t="s">
        <v>1557</v>
      </c>
    </row>
    <row r="14471" spans="8:9" ht="12.5">
      <c r="H14471" s="958">
        <v>33956</v>
      </c>
      <c r="I14471" s="950" t="s">
        <v>1557</v>
      </c>
    </row>
    <row r="14472" spans="8:9" ht="12.5">
      <c r="H14472" s="958">
        <v>33957</v>
      </c>
      <c r="I14472" s="950" t="s">
        <v>1557</v>
      </c>
    </row>
    <row r="14473" spans="8:9" ht="12.5">
      <c r="H14473" s="958">
        <v>33960</v>
      </c>
      <c r="I14473" s="950" t="s">
        <v>1557</v>
      </c>
    </row>
    <row r="14474" spans="8:9" ht="12.5">
      <c r="H14474" s="958">
        <v>33965</v>
      </c>
      <c r="I14474" s="950" t="s">
        <v>1557</v>
      </c>
    </row>
    <row r="14475" spans="8:9" ht="12.5">
      <c r="H14475" s="958">
        <v>33966</v>
      </c>
      <c r="I14475" s="950" t="s">
        <v>1557</v>
      </c>
    </row>
    <row r="14476" spans="8:9" ht="12.5">
      <c r="H14476" s="958">
        <v>33967</v>
      </c>
      <c r="I14476" s="950" t="s">
        <v>1557</v>
      </c>
    </row>
    <row r="14477" spans="8:9" ht="12.5">
      <c r="H14477" s="958">
        <v>33970</v>
      </c>
      <c r="I14477" s="950" t="s">
        <v>1557</v>
      </c>
    </row>
    <row r="14478" spans="8:9" ht="12.5">
      <c r="H14478" s="958">
        <v>33971</v>
      </c>
      <c r="I14478" s="950" t="s">
        <v>1557</v>
      </c>
    </row>
    <row r="14479" spans="8:9" ht="12.5">
      <c r="H14479" s="958">
        <v>33972</v>
      </c>
      <c r="I14479" s="950" t="s">
        <v>1557</v>
      </c>
    </row>
    <row r="14480" spans="8:9" ht="12.5">
      <c r="H14480" s="958">
        <v>33973</v>
      </c>
      <c r="I14480" s="950" t="s">
        <v>1557</v>
      </c>
    </row>
    <row r="14481" spans="8:9" ht="12.5">
      <c r="H14481" s="958">
        <v>33974</v>
      </c>
      <c r="I14481" s="950" t="s">
        <v>1557</v>
      </c>
    </row>
    <row r="14482" spans="8:9" ht="12.5">
      <c r="H14482" s="958">
        <v>33975</v>
      </c>
      <c r="I14482" s="950" t="s">
        <v>1557</v>
      </c>
    </row>
    <row r="14483" spans="8:9" ht="12.5">
      <c r="H14483" s="958">
        <v>33976</v>
      </c>
      <c r="I14483" s="950" t="s">
        <v>1557</v>
      </c>
    </row>
    <row r="14484" spans="8:9" ht="12.5">
      <c r="H14484" s="958">
        <v>33980</v>
      </c>
      <c r="I14484" s="950" t="s">
        <v>1557</v>
      </c>
    </row>
    <row r="14485" spans="8:9" ht="12.5">
      <c r="H14485" s="958">
        <v>33981</v>
      </c>
      <c r="I14485" s="950" t="s">
        <v>1557</v>
      </c>
    </row>
    <row r="14486" spans="8:9" ht="12.5">
      <c r="H14486" s="958">
        <v>33982</v>
      </c>
      <c r="I14486" s="950" t="s">
        <v>1557</v>
      </c>
    </row>
    <row r="14487" spans="8:9" ht="12.5">
      <c r="H14487" s="958">
        <v>33983</v>
      </c>
      <c r="I14487" s="950" t="s">
        <v>1557</v>
      </c>
    </row>
    <row r="14488" spans="8:9" ht="12.5">
      <c r="H14488" s="958">
        <v>33990</v>
      </c>
      <c r="I14488" s="950" t="s">
        <v>1557</v>
      </c>
    </row>
    <row r="14489" spans="8:9" ht="12.5">
      <c r="H14489" s="958">
        <v>33991</v>
      </c>
      <c r="I14489" s="950" t="s">
        <v>1557</v>
      </c>
    </row>
    <row r="14490" spans="8:9" ht="12.5">
      <c r="H14490" s="958">
        <v>33993</v>
      </c>
      <c r="I14490" s="950" t="s">
        <v>1557</v>
      </c>
    </row>
    <row r="14491" spans="8:9" ht="12.5">
      <c r="H14491" s="958">
        <v>33994</v>
      </c>
      <c r="I14491" s="950" t="s">
        <v>1557</v>
      </c>
    </row>
    <row r="14492" spans="8:9" ht="12.5">
      <c r="H14492" s="958">
        <v>34101</v>
      </c>
      <c r="I14492" s="950" t="s">
        <v>1557</v>
      </c>
    </row>
    <row r="14493" spans="8:9" ht="12.5">
      <c r="H14493" s="958">
        <v>34102</v>
      </c>
      <c r="I14493" s="950" t="s">
        <v>1557</v>
      </c>
    </row>
    <row r="14494" spans="8:9" ht="12.5">
      <c r="H14494" s="958">
        <v>34103</v>
      </c>
      <c r="I14494" s="950" t="s">
        <v>1557</v>
      </c>
    </row>
    <row r="14495" spans="8:9" ht="12.5">
      <c r="H14495" s="958">
        <v>34104</v>
      </c>
      <c r="I14495" s="950" t="s">
        <v>1557</v>
      </c>
    </row>
    <row r="14496" spans="8:9" ht="12.5">
      <c r="H14496" s="958">
        <v>34105</v>
      </c>
      <c r="I14496" s="950" t="s">
        <v>1557</v>
      </c>
    </row>
    <row r="14497" spans="8:9" ht="12.5">
      <c r="H14497" s="958">
        <v>34106</v>
      </c>
      <c r="I14497" s="950" t="s">
        <v>1557</v>
      </c>
    </row>
    <row r="14498" spans="8:9" ht="12.5">
      <c r="H14498" s="958">
        <v>34107</v>
      </c>
      <c r="I14498" s="950" t="s">
        <v>1557</v>
      </c>
    </row>
    <row r="14499" spans="8:9" ht="12.5">
      <c r="H14499" s="958">
        <v>34108</v>
      </c>
      <c r="I14499" s="950" t="s">
        <v>1557</v>
      </c>
    </row>
    <row r="14500" spans="8:9" ht="12.5">
      <c r="H14500" s="958">
        <v>34109</v>
      </c>
      <c r="I14500" s="950" t="s">
        <v>1557</v>
      </c>
    </row>
    <row r="14501" spans="8:9" ht="12.5">
      <c r="H14501" s="958">
        <v>34110</v>
      </c>
      <c r="I14501" s="950" t="s">
        <v>1557</v>
      </c>
    </row>
    <row r="14502" spans="8:9" ht="12.5">
      <c r="H14502" s="958">
        <v>34112</v>
      </c>
      <c r="I14502" s="950" t="s">
        <v>1557</v>
      </c>
    </row>
    <row r="14503" spans="8:9" ht="12.5">
      <c r="H14503" s="958">
        <v>34113</v>
      </c>
      <c r="I14503" s="950" t="s">
        <v>1557</v>
      </c>
    </row>
    <row r="14504" spans="8:9" ht="12.5">
      <c r="H14504" s="958">
        <v>34114</v>
      </c>
      <c r="I14504" s="950" t="s">
        <v>1557</v>
      </c>
    </row>
    <row r="14505" spans="8:9" ht="12.5">
      <c r="H14505" s="958">
        <v>34116</v>
      </c>
      <c r="I14505" s="950" t="s">
        <v>1557</v>
      </c>
    </row>
    <row r="14506" spans="8:9" ht="12.5">
      <c r="H14506" s="958">
        <v>34117</v>
      </c>
      <c r="I14506" s="950" t="s">
        <v>1557</v>
      </c>
    </row>
    <row r="14507" spans="8:9" ht="12.5">
      <c r="H14507" s="958">
        <v>34119</v>
      </c>
      <c r="I14507" s="950" t="s">
        <v>1557</v>
      </c>
    </row>
    <row r="14508" spans="8:9" ht="12.5">
      <c r="H14508" s="958">
        <v>34120</v>
      </c>
      <c r="I14508" s="950" t="s">
        <v>1557</v>
      </c>
    </row>
    <row r="14509" spans="8:9" ht="12.5">
      <c r="H14509" s="958">
        <v>34133</v>
      </c>
      <c r="I14509" s="950" t="s">
        <v>1557</v>
      </c>
    </row>
    <row r="14510" spans="8:9" ht="12.5">
      <c r="H14510" s="958">
        <v>34134</v>
      </c>
      <c r="I14510" s="950" t="s">
        <v>1557</v>
      </c>
    </row>
    <row r="14511" spans="8:9" ht="12.5">
      <c r="H14511" s="958">
        <v>34135</v>
      </c>
      <c r="I14511" s="950" t="s">
        <v>1557</v>
      </c>
    </row>
    <row r="14512" spans="8:9" ht="12.5">
      <c r="H14512" s="958">
        <v>34136</v>
      </c>
      <c r="I14512" s="950" t="s">
        <v>1557</v>
      </c>
    </row>
    <row r="14513" spans="8:9" ht="12.5">
      <c r="H14513" s="958">
        <v>34137</v>
      </c>
      <c r="I14513" s="950" t="s">
        <v>1557</v>
      </c>
    </row>
    <row r="14514" spans="8:9" ht="12.5">
      <c r="H14514" s="958">
        <v>34138</v>
      </c>
      <c r="I14514" s="950" t="s">
        <v>1557</v>
      </c>
    </row>
    <row r="14515" spans="8:9" ht="12.5">
      <c r="H14515" s="958">
        <v>34139</v>
      </c>
      <c r="I14515" s="950" t="s">
        <v>1557</v>
      </c>
    </row>
    <row r="14516" spans="8:9" ht="12.5">
      <c r="H14516" s="958">
        <v>34140</v>
      </c>
      <c r="I14516" s="950" t="s">
        <v>1557</v>
      </c>
    </row>
    <row r="14517" spans="8:9" ht="12.5">
      <c r="H14517" s="958">
        <v>34141</v>
      </c>
      <c r="I14517" s="950" t="s">
        <v>1557</v>
      </c>
    </row>
    <row r="14518" spans="8:9" ht="12.5">
      <c r="H14518" s="958">
        <v>34142</v>
      </c>
      <c r="I14518" s="950" t="s">
        <v>1557</v>
      </c>
    </row>
    <row r="14519" spans="8:9" ht="12.5">
      <c r="H14519" s="958">
        <v>34143</v>
      </c>
      <c r="I14519" s="950" t="s">
        <v>1557</v>
      </c>
    </row>
    <row r="14520" spans="8:9" ht="12.5">
      <c r="H14520" s="958">
        <v>34145</v>
      </c>
      <c r="I14520" s="950" t="s">
        <v>1557</v>
      </c>
    </row>
    <row r="14521" spans="8:9" ht="12.5">
      <c r="H14521" s="958">
        <v>34146</v>
      </c>
      <c r="I14521" s="950" t="s">
        <v>1557</v>
      </c>
    </row>
    <row r="14522" spans="8:9" ht="12.5">
      <c r="H14522" s="958">
        <v>34201</v>
      </c>
      <c r="I14522" s="950" t="s">
        <v>1557</v>
      </c>
    </row>
    <row r="14523" spans="8:9" ht="12.5">
      <c r="H14523" s="958">
        <v>34202</v>
      </c>
      <c r="I14523" s="950" t="s">
        <v>1557</v>
      </c>
    </row>
    <row r="14524" spans="8:9" ht="12.5">
      <c r="H14524" s="958">
        <v>34203</v>
      </c>
      <c r="I14524" s="950" t="s">
        <v>1557</v>
      </c>
    </row>
    <row r="14525" spans="8:9" ht="12.5">
      <c r="H14525" s="958">
        <v>34204</v>
      </c>
      <c r="I14525" s="950" t="s">
        <v>1557</v>
      </c>
    </row>
    <row r="14526" spans="8:9" ht="12.5">
      <c r="H14526" s="958">
        <v>34205</v>
      </c>
      <c r="I14526" s="950" t="s">
        <v>1557</v>
      </c>
    </row>
    <row r="14527" spans="8:9" ht="12.5">
      <c r="H14527" s="958">
        <v>34206</v>
      </c>
      <c r="I14527" s="950" t="s">
        <v>1557</v>
      </c>
    </row>
    <row r="14528" spans="8:9" ht="12.5">
      <c r="H14528" s="958">
        <v>34207</v>
      </c>
      <c r="I14528" s="950" t="s">
        <v>1557</v>
      </c>
    </row>
    <row r="14529" spans="8:9" ht="12.5">
      <c r="H14529" s="958">
        <v>34208</v>
      </c>
      <c r="I14529" s="950" t="s">
        <v>1557</v>
      </c>
    </row>
    <row r="14530" spans="8:9" ht="12.5">
      <c r="H14530" s="958">
        <v>34209</v>
      </c>
      <c r="I14530" s="950" t="s">
        <v>1557</v>
      </c>
    </row>
    <row r="14531" spans="8:9" ht="12.5">
      <c r="H14531" s="958">
        <v>34210</v>
      </c>
      <c r="I14531" s="950" t="s">
        <v>1557</v>
      </c>
    </row>
    <row r="14532" spans="8:9" ht="12.5">
      <c r="H14532" s="958">
        <v>34211</v>
      </c>
      <c r="I14532" s="950" t="s">
        <v>1557</v>
      </c>
    </row>
    <row r="14533" spans="8:9" ht="12.5">
      <c r="H14533" s="958">
        <v>34212</v>
      </c>
      <c r="I14533" s="950" t="s">
        <v>1557</v>
      </c>
    </row>
    <row r="14534" spans="8:9" ht="12.5">
      <c r="H14534" s="958">
        <v>34215</v>
      </c>
      <c r="I14534" s="950" t="s">
        <v>1557</v>
      </c>
    </row>
    <row r="14535" spans="8:9" ht="12.5">
      <c r="H14535" s="958">
        <v>34216</v>
      </c>
      <c r="I14535" s="950" t="s">
        <v>1557</v>
      </c>
    </row>
    <row r="14536" spans="8:9" ht="12.5">
      <c r="H14536" s="958">
        <v>34217</v>
      </c>
      <c r="I14536" s="950" t="s">
        <v>1557</v>
      </c>
    </row>
    <row r="14537" spans="8:9" ht="12.5">
      <c r="H14537" s="958">
        <v>34218</v>
      </c>
      <c r="I14537" s="950" t="s">
        <v>1557</v>
      </c>
    </row>
    <row r="14538" spans="8:9" ht="12.5">
      <c r="H14538" s="958">
        <v>34219</v>
      </c>
      <c r="I14538" s="950" t="s">
        <v>1557</v>
      </c>
    </row>
    <row r="14539" spans="8:9" ht="12.5">
      <c r="H14539" s="958">
        <v>34220</v>
      </c>
      <c r="I14539" s="950" t="s">
        <v>1557</v>
      </c>
    </row>
    <row r="14540" spans="8:9" ht="12.5">
      <c r="H14540" s="958">
        <v>34221</v>
      </c>
      <c r="I14540" s="950" t="s">
        <v>1557</v>
      </c>
    </row>
    <row r="14541" spans="8:9" ht="12.5">
      <c r="H14541" s="958">
        <v>34222</v>
      </c>
      <c r="I14541" s="950" t="s">
        <v>1557</v>
      </c>
    </row>
    <row r="14542" spans="8:9" ht="12.5">
      <c r="H14542" s="958">
        <v>34223</v>
      </c>
      <c r="I14542" s="950" t="s">
        <v>1557</v>
      </c>
    </row>
    <row r="14543" spans="8:9" ht="12.5">
      <c r="H14543" s="958">
        <v>34224</v>
      </c>
      <c r="I14543" s="950" t="s">
        <v>1557</v>
      </c>
    </row>
    <row r="14544" spans="8:9" ht="12.5">
      <c r="H14544" s="958">
        <v>34228</v>
      </c>
      <c r="I14544" s="950" t="s">
        <v>1557</v>
      </c>
    </row>
    <row r="14545" spans="8:9" ht="12.5">
      <c r="H14545" s="958">
        <v>34229</v>
      </c>
      <c r="I14545" s="950" t="s">
        <v>1557</v>
      </c>
    </row>
    <row r="14546" spans="8:9" ht="12.5">
      <c r="H14546" s="958">
        <v>34230</v>
      </c>
      <c r="I14546" s="950" t="s">
        <v>1557</v>
      </c>
    </row>
    <row r="14547" spans="8:9" ht="12.5">
      <c r="H14547" s="958">
        <v>34231</v>
      </c>
      <c r="I14547" s="950" t="s">
        <v>1557</v>
      </c>
    </row>
    <row r="14548" spans="8:9" ht="12.5">
      <c r="H14548" s="958">
        <v>34232</v>
      </c>
      <c r="I14548" s="950" t="s">
        <v>1557</v>
      </c>
    </row>
    <row r="14549" spans="8:9" ht="12.5">
      <c r="H14549" s="958">
        <v>34233</v>
      </c>
      <c r="I14549" s="950" t="s">
        <v>1557</v>
      </c>
    </row>
    <row r="14550" spans="8:9" ht="12.5">
      <c r="H14550" s="958">
        <v>34234</v>
      </c>
      <c r="I14550" s="950" t="s">
        <v>1557</v>
      </c>
    </row>
    <row r="14551" spans="8:9" ht="12.5">
      <c r="H14551" s="958">
        <v>34235</v>
      </c>
      <c r="I14551" s="950" t="s">
        <v>1557</v>
      </c>
    </row>
    <row r="14552" spans="8:9" ht="12.5">
      <c r="H14552" s="958">
        <v>34236</v>
      </c>
      <c r="I14552" s="950" t="s">
        <v>1557</v>
      </c>
    </row>
    <row r="14553" spans="8:9" ht="12.5">
      <c r="H14553" s="958">
        <v>34237</v>
      </c>
      <c r="I14553" s="950" t="s">
        <v>1557</v>
      </c>
    </row>
    <row r="14554" spans="8:9" ht="12.5">
      <c r="H14554" s="958">
        <v>34238</v>
      </c>
      <c r="I14554" s="950" t="s">
        <v>1557</v>
      </c>
    </row>
    <row r="14555" spans="8:9" ht="12.5">
      <c r="H14555" s="958">
        <v>34239</v>
      </c>
      <c r="I14555" s="950" t="s">
        <v>1557</v>
      </c>
    </row>
    <row r="14556" spans="8:9" ht="12.5">
      <c r="H14556" s="958">
        <v>34240</v>
      </c>
      <c r="I14556" s="950" t="s">
        <v>1557</v>
      </c>
    </row>
    <row r="14557" spans="8:9" ht="12.5">
      <c r="H14557" s="958">
        <v>34241</v>
      </c>
      <c r="I14557" s="950" t="s">
        <v>1557</v>
      </c>
    </row>
    <row r="14558" spans="8:9" ht="12.5">
      <c r="H14558" s="958">
        <v>34242</v>
      </c>
      <c r="I14558" s="950" t="s">
        <v>1557</v>
      </c>
    </row>
    <row r="14559" spans="8:9" ht="12.5">
      <c r="H14559" s="958">
        <v>34243</v>
      </c>
      <c r="I14559" s="950" t="s">
        <v>1557</v>
      </c>
    </row>
    <row r="14560" spans="8:9" ht="12.5">
      <c r="H14560" s="958">
        <v>34250</v>
      </c>
      <c r="I14560" s="950" t="s">
        <v>1557</v>
      </c>
    </row>
    <row r="14561" spans="8:9" ht="12.5">
      <c r="H14561" s="958">
        <v>34251</v>
      </c>
      <c r="I14561" s="950" t="s">
        <v>1557</v>
      </c>
    </row>
    <row r="14562" spans="8:9" ht="12.5">
      <c r="H14562" s="958">
        <v>34260</v>
      </c>
      <c r="I14562" s="950" t="s">
        <v>1557</v>
      </c>
    </row>
    <row r="14563" spans="8:9" ht="12.5">
      <c r="H14563" s="958">
        <v>34264</v>
      </c>
      <c r="I14563" s="950" t="s">
        <v>1557</v>
      </c>
    </row>
    <row r="14564" spans="8:9" ht="12.5">
      <c r="H14564" s="958">
        <v>34265</v>
      </c>
      <c r="I14564" s="950" t="s">
        <v>1557</v>
      </c>
    </row>
    <row r="14565" spans="8:9" ht="12.5">
      <c r="H14565" s="958">
        <v>34266</v>
      </c>
      <c r="I14565" s="950" t="s">
        <v>1557</v>
      </c>
    </row>
    <row r="14566" spans="8:9" ht="12.5">
      <c r="H14566" s="958">
        <v>34267</v>
      </c>
      <c r="I14566" s="950" t="s">
        <v>1557</v>
      </c>
    </row>
    <row r="14567" spans="8:9" ht="12.5">
      <c r="H14567" s="958">
        <v>34268</v>
      </c>
      <c r="I14567" s="950" t="s">
        <v>1557</v>
      </c>
    </row>
    <row r="14568" spans="8:9" ht="12.5">
      <c r="H14568" s="958">
        <v>34269</v>
      </c>
      <c r="I14568" s="950" t="s">
        <v>1557</v>
      </c>
    </row>
    <row r="14569" spans="8:9" ht="12.5">
      <c r="H14569" s="958">
        <v>34270</v>
      </c>
      <c r="I14569" s="950" t="s">
        <v>1557</v>
      </c>
    </row>
    <row r="14570" spans="8:9" ht="12.5">
      <c r="H14570" s="958">
        <v>34272</v>
      </c>
      <c r="I14570" s="950" t="s">
        <v>1557</v>
      </c>
    </row>
    <row r="14571" spans="8:9" ht="12.5">
      <c r="H14571" s="958">
        <v>34274</v>
      </c>
      <c r="I14571" s="950" t="s">
        <v>1557</v>
      </c>
    </row>
    <row r="14572" spans="8:9" ht="12.5">
      <c r="H14572" s="958">
        <v>34275</v>
      </c>
      <c r="I14572" s="950" t="s">
        <v>1557</v>
      </c>
    </row>
    <row r="14573" spans="8:9" ht="12.5">
      <c r="H14573" s="958">
        <v>34276</v>
      </c>
      <c r="I14573" s="950" t="s">
        <v>1557</v>
      </c>
    </row>
    <row r="14574" spans="8:9" ht="12.5">
      <c r="H14574" s="958">
        <v>34277</v>
      </c>
      <c r="I14574" s="950" t="s">
        <v>1557</v>
      </c>
    </row>
    <row r="14575" spans="8:9" ht="12.5">
      <c r="H14575" s="958">
        <v>34278</v>
      </c>
      <c r="I14575" s="950" t="s">
        <v>1557</v>
      </c>
    </row>
    <row r="14576" spans="8:9" ht="12.5">
      <c r="H14576" s="958">
        <v>34280</v>
      </c>
      <c r="I14576" s="950" t="s">
        <v>1557</v>
      </c>
    </row>
    <row r="14577" spans="8:9" ht="12.5">
      <c r="H14577" s="958">
        <v>34281</v>
      </c>
      <c r="I14577" s="950" t="s">
        <v>1557</v>
      </c>
    </row>
    <row r="14578" spans="8:9" ht="12.5">
      <c r="H14578" s="958">
        <v>34282</v>
      </c>
      <c r="I14578" s="950" t="s">
        <v>1557</v>
      </c>
    </row>
    <row r="14579" spans="8:9" ht="12.5">
      <c r="H14579" s="958">
        <v>34284</v>
      </c>
      <c r="I14579" s="950" t="s">
        <v>1557</v>
      </c>
    </row>
    <row r="14580" spans="8:9" ht="12.5">
      <c r="H14580" s="958">
        <v>34285</v>
      </c>
      <c r="I14580" s="950" t="s">
        <v>1557</v>
      </c>
    </row>
    <row r="14581" spans="8:9" ht="12.5">
      <c r="H14581" s="958">
        <v>34286</v>
      </c>
      <c r="I14581" s="950" t="s">
        <v>1557</v>
      </c>
    </row>
    <row r="14582" spans="8:9" ht="12.5">
      <c r="H14582" s="958">
        <v>34287</v>
      </c>
      <c r="I14582" s="950" t="s">
        <v>1557</v>
      </c>
    </row>
    <row r="14583" spans="8:9" ht="12.5">
      <c r="H14583" s="958">
        <v>34288</v>
      </c>
      <c r="I14583" s="950" t="s">
        <v>1557</v>
      </c>
    </row>
    <row r="14584" spans="8:9" ht="12.5">
      <c r="H14584" s="958">
        <v>34289</v>
      </c>
      <c r="I14584" s="950" t="s">
        <v>1557</v>
      </c>
    </row>
    <row r="14585" spans="8:9" ht="12.5">
      <c r="H14585" s="958">
        <v>34290</v>
      </c>
      <c r="I14585" s="950" t="s">
        <v>1557</v>
      </c>
    </row>
    <row r="14586" spans="8:9" ht="12.5">
      <c r="H14586" s="958">
        <v>34291</v>
      </c>
      <c r="I14586" s="950" t="s">
        <v>1557</v>
      </c>
    </row>
    <row r="14587" spans="8:9" ht="12.5">
      <c r="H14587" s="958">
        <v>34292</v>
      </c>
      <c r="I14587" s="950" t="s">
        <v>1557</v>
      </c>
    </row>
    <row r="14588" spans="8:9" ht="12.5">
      <c r="H14588" s="958">
        <v>34293</v>
      </c>
      <c r="I14588" s="950" t="s">
        <v>1557</v>
      </c>
    </row>
    <row r="14589" spans="8:9" ht="12.5">
      <c r="H14589" s="958">
        <v>34295</v>
      </c>
      <c r="I14589" s="950" t="s">
        <v>1557</v>
      </c>
    </row>
    <row r="14590" spans="8:9" ht="12.5">
      <c r="H14590" s="958">
        <v>34420</v>
      </c>
      <c r="I14590" s="950" t="s">
        <v>1557</v>
      </c>
    </row>
    <row r="14591" spans="8:9" ht="12.5">
      <c r="H14591" s="958">
        <v>34421</v>
      </c>
      <c r="I14591" s="950" t="s">
        <v>1557</v>
      </c>
    </row>
    <row r="14592" spans="8:9" ht="12.5">
      <c r="H14592" s="958">
        <v>34423</v>
      </c>
      <c r="I14592" s="950" t="s">
        <v>1557</v>
      </c>
    </row>
    <row r="14593" spans="8:9" ht="12.5">
      <c r="H14593" s="958">
        <v>34428</v>
      </c>
      <c r="I14593" s="950" t="s">
        <v>1557</v>
      </c>
    </row>
    <row r="14594" spans="8:9" ht="12.5">
      <c r="H14594" s="958">
        <v>34429</v>
      </c>
      <c r="I14594" s="950" t="s">
        <v>1557</v>
      </c>
    </row>
    <row r="14595" spans="8:9" ht="12.5">
      <c r="H14595" s="958">
        <v>34430</v>
      </c>
      <c r="I14595" s="950" t="s">
        <v>1557</v>
      </c>
    </row>
    <row r="14596" spans="8:9" ht="12.5">
      <c r="H14596" s="958">
        <v>34431</v>
      </c>
      <c r="I14596" s="950" t="s">
        <v>1557</v>
      </c>
    </row>
    <row r="14597" spans="8:9" ht="12.5">
      <c r="H14597" s="958">
        <v>34432</v>
      </c>
      <c r="I14597" s="950" t="s">
        <v>1557</v>
      </c>
    </row>
    <row r="14598" spans="8:9" ht="12.5">
      <c r="H14598" s="958">
        <v>34433</v>
      </c>
      <c r="I14598" s="950" t="s">
        <v>1557</v>
      </c>
    </row>
    <row r="14599" spans="8:9" ht="12.5">
      <c r="H14599" s="958">
        <v>34434</v>
      </c>
      <c r="I14599" s="950" t="s">
        <v>1557</v>
      </c>
    </row>
    <row r="14600" spans="8:9" ht="12.5">
      <c r="H14600" s="958">
        <v>34436</v>
      </c>
      <c r="I14600" s="950" t="s">
        <v>1557</v>
      </c>
    </row>
    <row r="14601" spans="8:9" ht="12.5">
      <c r="H14601" s="958">
        <v>34442</v>
      </c>
      <c r="I14601" s="950" t="s">
        <v>1557</v>
      </c>
    </row>
    <row r="14602" spans="8:9" ht="12.5">
      <c r="H14602" s="958">
        <v>34445</v>
      </c>
      <c r="I14602" s="950" t="s">
        <v>1557</v>
      </c>
    </row>
    <row r="14603" spans="8:9" ht="12.5">
      <c r="H14603" s="958">
        <v>34446</v>
      </c>
      <c r="I14603" s="950" t="s">
        <v>1557</v>
      </c>
    </row>
    <row r="14604" spans="8:9" ht="12.5">
      <c r="H14604" s="958">
        <v>34447</v>
      </c>
      <c r="I14604" s="950" t="s">
        <v>1557</v>
      </c>
    </row>
    <row r="14605" spans="8:9" ht="12.5">
      <c r="H14605" s="958">
        <v>34448</v>
      </c>
      <c r="I14605" s="950" t="s">
        <v>1557</v>
      </c>
    </row>
    <row r="14606" spans="8:9" ht="12.5">
      <c r="H14606" s="958">
        <v>34449</v>
      </c>
      <c r="I14606" s="950" t="s">
        <v>1557</v>
      </c>
    </row>
    <row r="14607" spans="8:9" ht="12.5">
      <c r="H14607" s="958">
        <v>34450</v>
      </c>
      <c r="I14607" s="950" t="s">
        <v>1557</v>
      </c>
    </row>
    <row r="14608" spans="8:9" ht="12.5">
      <c r="H14608" s="958">
        <v>34451</v>
      </c>
      <c r="I14608" s="950" t="s">
        <v>1557</v>
      </c>
    </row>
    <row r="14609" spans="8:9" ht="12.5">
      <c r="H14609" s="958">
        <v>34452</v>
      </c>
      <c r="I14609" s="950" t="s">
        <v>1557</v>
      </c>
    </row>
    <row r="14610" spans="8:9" ht="12.5">
      <c r="H14610" s="958">
        <v>34453</v>
      </c>
      <c r="I14610" s="950" t="s">
        <v>1557</v>
      </c>
    </row>
    <row r="14611" spans="8:9" ht="12.5">
      <c r="H14611" s="958">
        <v>34460</v>
      </c>
      <c r="I14611" s="950" t="s">
        <v>1557</v>
      </c>
    </row>
    <row r="14612" spans="8:9" ht="12.5">
      <c r="H14612" s="958">
        <v>34461</v>
      </c>
      <c r="I14612" s="950" t="s">
        <v>1557</v>
      </c>
    </row>
    <row r="14613" spans="8:9" ht="12.5">
      <c r="H14613" s="958">
        <v>34464</v>
      </c>
      <c r="I14613" s="950" t="s">
        <v>1557</v>
      </c>
    </row>
    <row r="14614" spans="8:9" ht="12.5">
      <c r="H14614" s="958">
        <v>34465</v>
      </c>
      <c r="I14614" s="950" t="s">
        <v>1557</v>
      </c>
    </row>
    <row r="14615" spans="8:9" ht="12.5">
      <c r="H14615" s="958">
        <v>34470</v>
      </c>
      <c r="I14615" s="950" t="s">
        <v>1557</v>
      </c>
    </row>
    <row r="14616" spans="8:9" ht="12.5">
      <c r="H14616" s="958">
        <v>34471</v>
      </c>
      <c r="I14616" s="950" t="s">
        <v>1557</v>
      </c>
    </row>
    <row r="14617" spans="8:9" ht="12.5">
      <c r="H14617" s="958">
        <v>34472</v>
      </c>
      <c r="I14617" s="950" t="s">
        <v>1557</v>
      </c>
    </row>
    <row r="14618" spans="8:9" ht="12.5">
      <c r="H14618" s="958">
        <v>34473</v>
      </c>
      <c r="I14618" s="950" t="s">
        <v>1557</v>
      </c>
    </row>
    <row r="14619" spans="8:9" ht="12.5">
      <c r="H14619" s="958">
        <v>34474</v>
      </c>
      <c r="I14619" s="950" t="s">
        <v>1557</v>
      </c>
    </row>
    <row r="14620" spans="8:9" ht="12.5">
      <c r="H14620" s="958">
        <v>34475</v>
      </c>
      <c r="I14620" s="950" t="s">
        <v>1557</v>
      </c>
    </row>
    <row r="14621" spans="8:9" ht="12.5">
      <c r="H14621" s="958">
        <v>34476</v>
      </c>
      <c r="I14621" s="950" t="s">
        <v>1557</v>
      </c>
    </row>
    <row r="14622" spans="8:9" ht="12.5">
      <c r="H14622" s="958">
        <v>34477</v>
      </c>
      <c r="I14622" s="950" t="s">
        <v>1557</v>
      </c>
    </row>
    <row r="14623" spans="8:9" ht="12.5">
      <c r="H14623" s="958">
        <v>34478</v>
      </c>
      <c r="I14623" s="950" t="s">
        <v>1557</v>
      </c>
    </row>
    <row r="14624" spans="8:9" ht="12.5">
      <c r="H14624" s="958">
        <v>34479</v>
      </c>
      <c r="I14624" s="950" t="s">
        <v>1557</v>
      </c>
    </row>
    <row r="14625" spans="8:9" ht="12.5">
      <c r="H14625" s="958">
        <v>34480</v>
      </c>
      <c r="I14625" s="950" t="s">
        <v>1557</v>
      </c>
    </row>
    <row r="14626" spans="8:9" ht="12.5">
      <c r="H14626" s="958">
        <v>34481</v>
      </c>
      <c r="I14626" s="950" t="s">
        <v>1557</v>
      </c>
    </row>
    <row r="14627" spans="8:9" ht="12.5">
      <c r="H14627" s="958">
        <v>34482</v>
      </c>
      <c r="I14627" s="950" t="s">
        <v>1557</v>
      </c>
    </row>
    <row r="14628" spans="8:9" ht="12.5">
      <c r="H14628" s="958">
        <v>34483</v>
      </c>
      <c r="I14628" s="950" t="s">
        <v>1557</v>
      </c>
    </row>
    <row r="14629" spans="8:9" ht="12.5">
      <c r="H14629" s="958">
        <v>34484</v>
      </c>
      <c r="I14629" s="950" t="s">
        <v>1557</v>
      </c>
    </row>
    <row r="14630" spans="8:9" ht="12.5">
      <c r="H14630" s="958">
        <v>34487</v>
      </c>
      <c r="I14630" s="950" t="s">
        <v>1557</v>
      </c>
    </row>
    <row r="14631" spans="8:9" ht="12.5">
      <c r="H14631" s="958">
        <v>34488</v>
      </c>
      <c r="I14631" s="950" t="s">
        <v>1557</v>
      </c>
    </row>
    <row r="14632" spans="8:9" ht="12.5">
      <c r="H14632" s="958">
        <v>34489</v>
      </c>
      <c r="I14632" s="950" t="s">
        <v>1557</v>
      </c>
    </row>
    <row r="14633" spans="8:9" ht="12.5">
      <c r="H14633" s="958">
        <v>34491</v>
      </c>
      <c r="I14633" s="950" t="s">
        <v>1557</v>
      </c>
    </row>
    <row r="14634" spans="8:9" ht="12.5">
      <c r="H14634" s="958">
        <v>34492</v>
      </c>
      <c r="I14634" s="950" t="s">
        <v>1557</v>
      </c>
    </row>
    <row r="14635" spans="8:9" ht="12.5">
      <c r="H14635" s="958">
        <v>34498</v>
      </c>
      <c r="I14635" s="950" t="s">
        <v>1557</v>
      </c>
    </row>
    <row r="14636" spans="8:9" ht="12.5">
      <c r="H14636" s="958">
        <v>34601</v>
      </c>
      <c r="I14636" s="950" t="s">
        <v>1557</v>
      </c>
    </row>
    <row r="14637" spans="8:9" ht="12.5">
      <c r="H14637" s="958">
        <v>34602</v>
      </c>
      <c r="I14637" s="950" t="s">
        <v>1557</v>
      </c>
    </row>
    <row r="14638" spans="8:9" ht="12.5">
      <c r="H14638" s="958">
        <v>34603</v>
      </c>
      <c r="I14638" s="950" t="s">
        <v>1557</v>
      </c>
    </row>
    <row r="14639" spans="8:9" ht="12.5">
      <c r="H14639" s="958">
        <v>34604</v>
      </c>
      <c r="I14639" s="950" t="s">
        <v>1557</v>
      </c>
    </row>
    <row r="14640" spans="8:9" ht="12.5">
      <c r="H14640" s="958">
        <v>34605</v>
      </c>
      <c r="I14640" s="950" t="s">
        <v>1557</v>
      </c>
    </row>
    <row r="14641" spans="8:9" ht="12.5">
      <c r="H14641" s="958">
        <v>34606</v>
      </c>
      <c r="I14641" s="950" t="s">
        <v>1557</v>
      </c>
    </row>
    <row r="14642" spans="8:9" ht="12.5">
      <c r="H14642" s="958">
        <v>34607</v>
      </c>
      <c r="I14642" s="950" t="s">
        <v>1557</v>
      </c>
    </row>
    <row r="14643" spans="8:9" ht="12.5">
      <c r="H14643" s="958">
        <v>34608</v>
      </c>
      <c r="I14643" s="950" t="s">
        <v>1557</v>
      </c>
    </row>
    <row r="14644" spans="8:9" ht="12.5">
      <c r="H14644" s="958">
        <v>34609</v>
      </c>
      <c r="I14644" s="950" t="s">
        <v>1557</v>
      </c>
    </row>
    <row r="14645" spans="8:9" ht="12.5">
      <c r="H14645" s="958">
        <v>34610</v>
      </c>
      <c r="I14645" s="950" t="s">
        <v>1557</v>
      </c>
    </row>
    <row r="14646" spans="8:9" ht="12.5">
      <c r="H14646" s="958">
        <v>34611</v>
      </c>
      <c r="I14646" s="950" t="s">
        <v>1557</v>
      </c>
    </row>
    <row r="14647" spans="8:9" ht="12.5">
      <c r="H14647" s="958">
        <v>34613</v>
      </c>
      <c r="I14647" s="950" t="s">
        <v>1557</v>
      </c>
    </row>
    <row r="14648" spans="8:9" ht="12.5">
      <c r="H14648" s="958">
        <v>34614</v>
      </c>
      <c r="I14648" s="950" t="s">
        <v>1557</v>
      </c>
    </row>
    <row r="14649" spans="8:9" ht="12.5">
      <c r="H14649" s="958">
        <v>34636</v>
      </c>
      <c r="I14649" s="950" t="s">
        <v>1557</v>
      </c>
    </row>
    <row r="14650" spans="8:9" ht="12.5">
      <c r="H14650" s="958">
        <v>34637</v>
      </c>
      <c r="I14650" s="950" t="s">
        <v>1557</v>
      </c>
    </row>
    <row r="14651" spans="8:9" ht="12.5">
      <c r="H14651" s="958">
        <v>34638</v>
      </c>
      <c r="I14651" s="950" t="s">
        <v>1557</v>
      </c>
    </row>
    <row r="14652" spans="8:9" ht="12.5">
      <c r="H14652" s="958">
        <v>34639</v>
      </c>
      <c r="I14652" s="950" t="s">
        <v>1557</v>
      </c>
    </row>
    <row r="14653" spans="8:9" ht="12.5">
      <c r="H14653" s="958">
        <v>34652</v>
      </c>
      <c r="I14653" s="950" t="s">
        <v>1557</v>
      </c>
    </row>
    <row r="14654" spans="8:9" ht="12.5">
      <c r="H14654" s="958">
        <v>34653</v>
      </c>
      <c r="I14654" s="950" t="s">
        <v>1557</v>
      </c>
    </row>
    <row r="14655" spans="8:9" ht="12.5">
      <c r="H14655" s="958">
        <v>34654</v>
      </c>
      <c r="I14655" s="950" t="s">
        <v>1557</v>
      </c>
    </row>
    <row r="14656" spans="8:9" ht="12.5">
      <c r="H14656" s="958">
        <v>34655</v>
      </c>
      <c r="I14656" s="950" t="s">
        <v>1557</v>
      </c>
    </row>
    <row r="14657" spans="8:9" ht="12.5">
      <c r="H14657" s="958">
        <v>34656</v>
      </c>
      <c r="I14657" s="950" t="s">
        <v>1557</v>
      </c>
    </row>
    <row r="14658" spans="8:9" ht="12.5">
      <c r="H14658" s="958">
        <v>34660</v>
      </c>
      <c r="I14658" s="950" t="s">
        <v>1557</v>
      </c>
    </row>
    <row r="14659" spans="8:9" ht="12.5">
      <c r="H14659" s="958">
        <v>34661</v>
      </c>
      <c r="I14659" s="950" t="s">
        <v>1557</v>
      </c>
    </row>
    <row r="14660" spans="8:9" ht="12.5">
      <c r="H14660" s="958">
        <v>34667</v>
      </c>
      <c r="I14660" s="950" t="s">
        <v>1557</v>
      </c>
    </row>
    <row r="14661" spans="8:9" ht="12.5">
      <c r="H14661" s="958">
        <v>34668</v>
      </c>
      <c r="I14661" s="950" t="s">
        <v>1557</v>
      </c>
    </row>
    <row r="14662" spans="8:9" ht="12.5">
      <c r="H14662" s="958">
        <v>34669</v>
      </c>
      <c r="I14662" s="950" t="s">
        <v>1557</v>
      </c>
    </row>
    <row r="14663" spans="8:9" ht="12.5">
      <c r="H14663" s="958">
        <v>34673</v>
      </c>
      <c r="I14663" s="950" t="s">
        <v>1557</v>
      </c>
    </row>
    <row r="14664" spans="8:9" ht="12.5">
      <c r="H14664" s="958">
        <v>34674</v>
      </c>
      <c r="I14664" s="950" t="s">
        <v>1557</v>
      </c>
    </row>
    <row r="14665" spans="8:9" ht="12.5">
      <c r="H14665" s="958">
        <v>34677</v>
      </c>
      <c r="I14665" s="950" t="s">
        <v>1557</v>
      </c>
    </row>
    <row r="14666" spans="8:9" ht="12.5">
      <c r="H14666" s="958">
        <v>34679</v>
      </c>
      <c r="I14666" s="950" t="s">
        <v>1557</v>
      </c>
    </row>
    <row r="14667" spans="8:9" ht="12.5">
      <c r="H14667" s="958">
        <v>34680</v>
      </c>
      <c r="I14667" s="950" t="s">
        <v>1557</v>
      </c>
    </row>
    <row r="14668" spans="8:9" ht="12.5">
      <c r="H14668" s="958">
        <v>34681</v>
      </c>
      <c r="I14668" s="950" t="s">
        <v>1557</v>
      </c>
    </row>
    <row r="14669" spans="8:9" ht="12.5">
      <c r="H14669" s="958">
        <v>34682</v>
      </c>
      <c r="I14669" s="950" t="s">
        <v>1557</v>
      </c>
    </row>
    <row r="14670" spans="8:9" ht="12.5">
      <c r="H14670" s="958">
        <v>34683</v>
      </c>
      <c r="I14670" s="950" t="s">
        <v>1557</v>
      </c>
    </row>
    <row r="14671" spans="8:9" ht="12.5">
      <c r="H14671" s="958">
        <v>34684</v>
      </c>
      <c r="I14671" s="950" t="s">
        <v>1557</v>
      </c>
    </row>
    <row r="14672" spans="8:9" ht="12.5">
      <c r="H14672" s="958">
        <v>34685</v>
      </c>
      <c r="I14672" s="950" t="s">
        <v>1557</v>
      </c>
    </row>
    <row r="14673" spans="8:9" ht="12.5">
      <c r="H14673" s="958">
        <v>34688</v>
      </c>
      <c r="I14673" s="950" t="s">
        <v>1557</v>
      </c>
    </row>
    <row r="14674" spans="8:9" ht="12.5">
      <c r="H14674" s="958">
        <v>34689</v>
      </c>
      <c r="I14674" s="950" t="s">
        <v>1557</v>
      </c>
    </row>
    <row r="14675" spans="8:9" ht="12.5">
      <c r="H14675" s="958">
        <v>34690</v>
      </c>
      <c r="I14675" s="950" t="s">
        <v>1557</v>
      </c>
    </row>
    <row r="14676" spans="8:9" ht="12.5">
      <c r="H14676" s="958">
        <v>34691</v>
      </c>
      <c r="I14676" s="950" t="s">
        <v>1557</v>
      </c>
    </row>
    <row r="14677" spans="8:9" ht="12.5">
      <c r="H14677" s="958">
        <v>34692</v>
      </c>
      <c r="I14677" s="950" t="s">
        <v>1557</v>
      </c>
    </row>
    <row r="14678" spans="8:9" ht="12.5">
      <c r="H14678" s="958">
        <v>34695</v>
      </c>
      <c r="I14678" s="950" t="s">
        <v>1557</v>
      </c>
    </row>
    <row r="14679" spans="8:9" ht="12.5">
      <c r="H14679" s="958">
        <v>34697</v>
      </c>
      <c r="I14679" s="950" t="s">
        <v>1557</v>
      </c>
    </row>
    <row r="14680" spans="8:9" ht="12.5">
      <c r="H14680" s="958">
        <v>34698</v>
      </c>
      <c r="I14680" s="950" t="s">
        <v>1557</v>
      </c>
    </row>
    <row r="14681" spans="8:9" ht="12.5">
      <c r="H14681" s="958">
        <v>34705</v>
      </c>
      <c r="I14681" s="950" t="s">
        <v>1557</v>
      </c>
    </row>
    <row r="14682" spans="8:9" ht="12.5">
      <c r="H14682" s="958">
        <v>34711</v>
      </c>
      <c r="I14682" s="950" t="s">
        <v>1557</v>
      </c>
    </row>
    <row r="14683" spans="8:9" ht="12.5">
      <c r="H14683" s="958">
        <v>34712</v>
      </c>
      <c r="I14683" s="950" t="s">
        <v>1557</v>
      </c>
    </row>
    <row r="14684" spans="8:9" ht="12.5">
      <c r="H14684" s="958">
        <v>34713</v>
      </c>
      <c r="I14684" s="950" t="s">
        <v>1557</v>
      </c>
    </row>
    <row r="14685" spans="8:9" ht="12.5">
      <c r="H14685" s="958">
        <v>34714</v>
      </c>
      <c r="I14685" s="950" t="s">
        <v>1557</v>
      </c>
    </row>
    <row r="14686" spans="8:9" ht="12.5">
      <c r="H14686" s="958">
        <v>34715</v>
      </c>
      <c r="I14686" s="950" t="s">
        <v>1557</v>
      </c>
    </row>
    <row r="14687" spans="8:9" ht="12.5">
      <c r="H14687" s="958">
        <v>34729</v>
      </c>
      <c r="I14687" s="950" t="s">
        <v>1557</v>
      </c>
    </row>
    <row r="14688" spans="8:9" ht="12.5">
      <c r="H14688" s="958">
        <v>34731</v>
      </c>
      <c r="I14688" s="950" t="s">
        <v>1557</v>
      </c>
    </row>
    <row r="14689" spans="8:9" ht="12.5">
      <c r="H14689" s="958">
        <v>34734</v>
      </c>
      <c r="I14689" s="950" t="s">
        <v>1557</v>
      </c>
    </row>
    <row r="14690" spans="8:9" ht="12.5">
      <c r="H14690" s="958">
        <v>34736</v>
      </c>
      <c r="I14690" s="950" t="s">
        <v>1557</v>
      </c>
    </row>
    <row r="14691" spans="8:9" ht="12.5">
      <c r="H14691" s="958">
        <v>34737</v>
      </c>
      <c r="I14691" s="950" t="s">
        <v>1557</v>
      </c>
    </row>
    <row r="14692" spans="8:9" ht="12.5">
      <c r="H14692" s="958">
        <v>34739</v>
      </c>
      <c r="I14692" s="950" t="s">
        <v>1557</v>
      </c>
    </row>
    <row r="14693" spans="8:9" ht="12.5">
      <c r="H14693" s="958">
        <v>34740</v>
      </c>
      <c r="I14693" s="950" t="s">
        <v>1557</v>
      </c>
    </row>
    <row r="14694" spans="8:9" ht="12.5">
      <c r="H14694" s="958">
        <v>34741</v>
      </c>
      <c r="I14694" s="950" t="s">
        <v>1557</v>
      </c>
    </row>
    <row r="14695" spans="8:9" ht="12.5">
      <c r="H14695" s="958">
        <v>34742</v>
      </c>
      <c r="I14695" s="950" t="s">
        <v>1557</v>
      </c>
    </row>
    <row r="14696" spans="8:9" ht="12.5">
      <c r="H14696" s="958">
        <v>34743</v>
      </c>
      <c r="I14696" s="950" t="s">
        <v>1557</v>
      </c>
    </row>
    <row r="14697" spans="8:9" ht="12.5">
      <c r="H14697" s="958">
        <v>34744</v>
      </c>
      <c r="I14697" s="950" t="s">
        <v>1557</v>
      </c>
    </row>
    <row r="14698" spans="8:9" ht="12.5">
      <c r="H14698" s="958">
        <v>34745</v>
      </c>
      <c r="I14698" s="950" t="s">
        <v>1557</v>
      </c>
    </row>
    <row r="14699" spans="8:9" ht="12.5">
      <c r="H14699" s="958">
        <v>34746</v>
      </c>
      <c r="I14699" s="950" t="s">
        <v>1557</v>
      </c>
    </row>
    <row r="14700" spans="8:9" ht="12.5">
      <c r="H14700" s="958">
        <v>34747</v>
      </c>
      <c r="I14700" s="950" t="s">
        <v>1557</v>
      </c>
    </row>
    <row r="14701" spans="8:9" ht="12.5">
      <c r="H14701" s="958">
        <v>34748</v>
      </c>
      <c r="I14701" s="950" t="s">
        <v>1557</v>
      </c>
    </row>
    <row r="14702" spans="8:9" ht="12.5">
      <c r="H14702" s="958">
        <v>34749</v>
      </c>
      <c r="I14702" s="950" t="s">
        <v>1557</v>
      </c>
    </row>
    <row r="14703" spans="8:9" ht="12.5">
      <c r="H14703" s="958">
        <v>34753</v>
      </c>
      <c r="I14703" s="950" t="s">
        <v>1557</v>
      </c>
    </row>
    <row r="14704" spans="8:9" ht="12.5">
      <c r="H14704" s="958">
        <v>34755</v>
      </c>
      <c r="I14704" s="950" t="s">
        <v>1557</v>
      </c>
    </row>
    <row r="14705" spans="8:9" ht="12.5">
      <c r="H14705" s="958">
        <v>34756</v>
      </c>
      <c r="I14705" s="950" t="s">
        <v>1557</v>
      </c>
    </row>
    <row r="14706" spans="8:9" ht="12.5">
      <c r="H14706" s="958">
        <v>34758</v>
      </c>
      <c r="I14706" s="950" t="s">
        <v>1557</v>
      </c>
    </row>
    <row r="14707" spans="8:9" ht="12.5">
      <c r="H14707" s="958">
        <v>34759</v>
      </c>
      <c r="I14707" s="950" t="s">
        <v>1557</v>
      </c>
    </row>
    <row r="14708" spans="8:9" ht="12.5">
      <c r="H14708" s="958">
        <v>34760</v>
      </c>
      <c r="I14708" s="950" t="s">
        <v>1557</v>
      </c>
    </row>
    <row r="14709" spans="8:9" ht="12.5">
      <c r="H14709" s="958">
        <v>34761</v>
      </c>
      <c r="I14709" s="950" t="s">
        <v>1557</v>
      </c>
    </row>
    <row r="14710" spans="8:9" ht="12.5">
      <c r="H14710" s="958">
        <v>34762</v>
      </c>
      <c r="I14710" s="950" t="s">
        <v>1557</v>
      </c>
    </row>
    <row r="14711" spans="8:9" ht="12.5">
      <c r="H14711" s="958">
        <v>34769</v>
      </c>
      <c r="I14711" s="950" t="s">
        <v>1557</v>
      </c>
    </row>
    <row r="14712" spans="8:9" ht="12.5">
      <c r="H14712" s="958">
        <v>34770</v>
      </c>
      <c r="I14712" s="950" t="s">
        <v>1557</v>
      </c>
    </row>
    <row r="14713" spans="8:9" ht="12.5">
      <c r="H14713" s="958">
        <v>34771</v>
      </c>
      <c r="I14713" s="950" t="s">
        <v>1557</v>
      </c>
    </row>
    <row r="14714" spans="8:9" ht="12.5">
      <c r="H14714" s="958">
        <v>34772</v>
      </c>
      <c r="I14714" s="950" t="s">
        <v>1557</v>
      </c>
    </row>
    <row r="14715" spans="8:9" ht="12.5">
      <c r="H14715" s="958">
        <v>34773</v>
      </c>
      <c r="I14715" s="950" t="s">
        <v>1557</v>
      </c>
    </row>
    <row r="14716" spans="8:9" ht="12.5">
      <c r="H14716" s="958">
        <v>34777</v>
      </c>
      <c r="I14716" s="950" t="s">
        <v>1557</v>
      </c>
    </row>
    <row r="14717" spans="8:9" ht="12.5">
      <c r="H14717" s="958">
        <v>34778</v>
      </c>
      <c r="I14717" s="950" t="s">
        <v>1557</v>
      </c>
    </row>
    <row r="14718" spans="8:9" ht="12.5">
      <c r="H14718" s="958">
        <v>34785</v>
      </c>
      <c r="I14718" s="950" t="s">
        <v>1557</v>
      </c>
    </row>
    <row r="14719" spans="8:9" ht="12.5">
      <c r="H14719" s="958">
        <v>34786</v>
      </c>
      <c r="I14719" s="950" t="s">
        <v>1557</v>
      </c>
    </row>
    <row r="14720" spans="8:9" ht="12.5">
      <c r="H14720" s="958">
        <v>34787</v>
      </c>
      <c r="I14720" s="950" t="s">
        <v>1557</v>
      </c>
    </row>
    <row r="14721" spans="8:9" ht="12.5">
      <c r="H14721" s="958">
        <v>34788</v>
      </c>
      <c r="I14721" s="950" t="s">
        <v>1557</v>
      </c>
    </row>
    <row r="14722" spans="8:9" ht="12.5">
      <c r="H14722" s="958">
        <v>34789</v>
      </c>
      <c r="I14722" s="950" t="s">
        <v>1557</v>
      </c>
    </row>
    <row r="14723" spans="8:9" ht="12.5">
      <c r="H14723" s="958">
        <v>34797</v>
      </c>
      <c r="I14723" s="950" t="s">
        <v>1557</v>
      </c>
    </row>
    <row r="14724" spans="8:9" ht="12.5">
      <c r="H14724" s="958">
        <v>34945</v>
      </c>
      <c r="I14724" s="950" t="s">
        <v>1557</v>
      </c>
    </row>
    <row r="14725" spans="8:9" ht="12.5">
      <c r="H14725" s="958">
        <v>34946</v>
      </c>
      <c r="I14725" s="950" t="s">
        <v>1557</v>
      </c>
    </row>
    <row r="14726" spans="8:9" ht="12.5">
      <c r="H14726" s="958">
        <v>34947</v>
      </c>
      <c r="I14726" s="950" t="s">
        <v>1557</v>
      </c>
    </row>
    <row r="14727" spans="8:9" ht="12.5">
      <c r="H14727" s="958">
        <v>34948</v>
      </c>
      <c r="I14727" s="950" t="s">
        <v>1557</v>
      </c>
    </row>
    <row r="14728" spans="8:9" ht="12.5">
      <c r="H14728" s="958">
        <v>34949</v>
      </c>
      <c r="I14728" s="950" t="s">
        <v>1557</v>
      </c>
    </row>
    <row r="14729" spans="8:9" ht="12.5">
      <c r="H14729" s="958">
        <v>34950</v>
      </c>
      <c r="I14729" s="950" t="s">
        <v>1557</v>
      </c>
    </row>
    <row r="14730" spans="8:9" ht="12.5">
      <c r="H14730" s="958">
        <v>34951</v>
      </c>
      <c r="I14730" s="950" t="s">
        <v>1557</v>
      </c>
    </row>
    <row r="14731" spans="8:9" ht="12.5">
      <c r="H14731" s="958">
        <v>34952</v>
      </c>
      <c r="I14731" s="950" t="s">
        <v>1557</v>
      </c>
    </row>
    <row r="14732" spans="8:9" ht="12.5">
      <c r="H14732" s="958">
        <v>34953</v>
      </c>
      <c r="I14732" s="950" t="s">
        <v>1557</v>
      </c>
    </row>
    <row r="14733" spans="8:9" ht="12.5">
      <c r="H14733" s="958">
        <v>34954</v>
      </c>
      <c r="I14733" s="950" t="s">
        <v>1557</v>
      </c>
    </row>
    <row r="14734" spans="8:9" ht="12.5">
      <c r="H14734" s="958">
        <v>34956</v>
      </c>
      <c r="I14734" s="950" t="s">
        <v>1557</v>
      </c>
    </row>
    <row r="14735" spans="8:9" ht="12.5">
      <c r="H14735" s="958">
        <v>34957</v>
      </c>
      <c r="I14735" s="950" t="s">
        <v>1557</v>
      </c>
    </row>
    <row r="14736" spans="8:9" ht="12.5">
      <c r="H14736" s="958">
        <v>34958</v>
      </c>
      <c r="I14736" s="950" t="s">
        <v>1557</v>
      </c>
    </row>
    <row r="14737" spans="8:9" ht="12.5">
      <c r="H14737" s="958">
        <v>34972</v>
      </c>
      <c r="I14737" s="950" t="s">
        <v>1557</v>
      </c>
    </row>
    <row r="14738" spans="8:9" ht="12.5">
      <c r="H14738" s="958">
        <v>34973</v>
      </c>
      <c r="I14738" s="950" t="s">
        <v>1557</v>
      </c>
    </row>
    <row r="14739" spans="8:9" ht="12.5">
      <c r="H14739" s="958">
        <v>34974</v>
      </c>
      <c r="I14739" s="950" t="s">
        <v>1557</v>
      </c>
    </row>
    <row r="14740" spans="8:9" ht="12.5">
      <c r="H14740" s="958">
        <v>34979</v>
      </c>
      <c r="I14740" s="950" t="s">
        <v>1557</v>
      </c>
    </row>
    <row r="14741" spans="8:9" ht="12.5">
      <c r="H14741" s="958">
        <v>34981</v>
      </c>
      <c r="I14741" s="950" t="s">
        <v>1557</v>
      </c>
    </row>
    <row r="14742" spans="8:9" ht="12.5">
      <c r="H14742" s="958">
        <v>34982</v>
      </c>
      <c r="I14742" s="950" t="s">
        <v>1557</v>
      </c>
    </row>
    <row r="14743" spans="8:9" ht="12.5">
      <c r="H14743" s="958">
        <v>34983</v>
      </c>
      <c r="I14743" s="950" t="s">
        <v>1557</v>
      </c>
    </row>
    <row r="14744" spans="8:9" ht="12.5">
      <c r="H14744" s="958">
        <v>34984</v>
      </c>
      <c r="I14744" s="950" t="s">
        <v>1557</v>
      </c>
    </row>
    <row r="14745" spans="8:9" ht="12.5">
      <c r="H14745" s="958">
        <v>34985</v>
      </c>
      <c r="I14745" s="950" t="s">
        <v>1557</v>
      </c>
    </row>
    <row r="14746" spans="8:9" ht="12.5">
      <c r="H14746" s="958">
        <v>34986</v>
      </c>
      <c r="I14746" s="950" t="s">
        <v>1557</v>
      </c>
    </row>
    <row r="14747" spans="8:9" ht="12.5">
      <c r="H14747" s="958">
        <v>34987</v>
      </c>
      <c r="I14747" s="950" t="s">
        <v>1557</v>
      </c>
    </row>
    <row r="14748" spans="8:9" ht="12.5">
      <c r="H14748" s="958">
        <v>34988</v>
      </c>
      <c r="I14748" s="950" t="s">
        <v>1557</v>
      </c>
    </row>
    <row r="14749" spans="8:9" ht="12.5">
      <c r="H14749" s="958">
        <v>34990</v>
      </c>
      <c r="I14749" s="950" t="s">
        <v>1557</v>
      </c>
    </row>
    <row r="14750" spans="8:9" ht="12.5">
      <c r="H14750" s="958">
        <v>34991</v>
      </c>
      <c r="I14750" s="950" t="s">
        <v>1557</v>
      </c>
    </row>
    <row r="14751" spans="8:9" ht="12.5">
      <c r="H14751" s="958">
        <v>34992</v>
      </c>
      <c r="I14751" s="950" t="s">
        <v>1557</v>
      </c>
    </row>
    <row r="14752" spans="8:9" ht="12.5">
      <c r="H14752" s="958">
        <v>34994</v>
      </c>
      <c r="I14752" s="950" t="s">
        <v>1557</v>
      </c>
    </row>
    <row r="14753" spans="8:9" ht="12.5">
      <c r="H14753" s="958">
        <v>34995</v>
      </c>
      <c r="I14753" s="950" t="s">
        <v>1557</v>
      </c>
    </row>
    <row r="14754" spans="8:9" ht="12.5">
      <c r="H14754" s="958">
        <v>34996</v>
      </c>
      <c r="I14754" s="950" t="s">
        <v>1557</v>
      </c>
    </row>
    <row r="14755" spans="8:9" ht="12.5">
      <c r="H14755" s="958">
        <v>34997</v>
      </c>
      <c r="I14755" s="950" t="s">
        <v>1557</v>
      </c>
    </row>
    <row r="14756" spans="8:9" ht="12.5">
      <c r="H14756" s="958">
        <v>35004</v>
      </c>
      <c r="I14756" s="950" t="s">
        <v>1567</v>
      </c>
    </row>
    <row r="14757" spans="8:9" ht="12.5">
      <c r="H14757" s="958">
        <v>35005</v>
      </c>
      <c r="I14757" s="950" t="s">
        <v>1567</v>
      </c>
    </row>
    <row r="14758" spans="8:9" ht="12.5">
      <c r="H14758" s="958">
        <v>35006</v>
      </c>
      <c r="I14758" s="950" t="s">
        <v>1567</v>
      </c>
    </row>
    <row r="14759" spans="8:9" ht="12.5">
      <c r="H14759" s="958">
        <v>35007</v>
      </c>
      <c r="I14759" s="950" t="s">
        <v>1567</v>
      </c>
    </row>
    <row r="14760" spans="8:9" ht="12.5">
      <c r="H14760" s="958">
        <v>35010</v>
      </c>
      <c r="I14760" s="950" t="s">
        <v>1567</v>
      </c>
    </row>
    <row r="14761" spans="8:9" ht="12.5">
      <c r="H14761" s="958">
        <v>35011</v>
      </c>
      <c r="I14761" s="950" t="s">
        <v>1567</v>
      </c>
    </row>
    <row r="14762" spans="8:9" ht="12.5">
      <c r="H14762" s="958">
        <v>35013</v>
      </c>
      <c r="I14762" s="950" t="s">
        <v>1567</v>
      </c>
    </row>
    <row r="14763" spans="8:9" ht="12.5">
      <c r="H14763" s="958">
        <v>35014</v>
      </c>
      <c r="I14763" s="950" t="s">
        <v>1567</v>
      </c>
    </row>
    <row r="14764" spans="8:9" ht="12.5">
      <c r="H14764" s="958">
        <v>35015</v>
      </c>
      <c r="I14764" s="950" t="s">
        <v>1567</v>
      </c>
    </row>
    <row r="14765" spans="8:9" ht="12.5">
      <c r="H14765" s="958">
        <v>35016</v>
      </c>
      <c r="I14765" s="950" t="s">
        <v>1567</v>
      </c>
    </row>
    <row r="14766" spans="8:9" ht="12.5">
      <c r="H14766" s="958">
        <v>35019</v>
      </c>
      <c r="I14766" s="950" t="s">
        <v>1567</v>
      </c>
    </row>
    <row r="14767" spans="8:9" ht="12.5">
      <c r="H14767" s="958">
        <v>35020</v>
      </c>
      <c r="I14767" s="950" t="s">
        <v>1567</v>
      </c>
    </row>
    <row r="14768" spans="8:9" ht="12.5">
      <c r="H14768" s="958">
        <v>35021</v>
      </c>
      <c r="I14768" s="950" t="s">
        <v>1571</v>
      </c>
    </row>
    <row r="14769" spans="8:9" ht="12.5">
      <c r="H14769" s="958">
        <v>35022</v>
      </c>
      <c r="I14769" s="950" t="s">
        <v>1567</v>
      </c>
    </row>
    <row r="14770" spans="8:9" ht="12.5">
      <c r="H14770" s="958">
        <v>35023</v>
      </c>
      <c r="I14770" s="950" t="s">
        <v>1567</v>
      </c>
    </row>
    <row r="14771" spans="8:9" ht="12.5">
      <c r="H14771" s="958">
        <v>35031</v>
      </c>
      <c r="I14771" s="950" t="s">
        <v>1567</v>
      </c>
    </row>
    <row r="14772" spans="8:9" ht="12.5">
      <c r="H14772" s="958">
        <v>35032</v>
      </c>
      <c r="I14772" s="950" t="s">
        <v>1567</v>
      </c>
    </row>
    <row r="14773" spans="8:9" ht="12.5">
      <c r="H14773" s="958">
        <v>35033</v>
      </c>
      <c r="I14773" s="950" t="s">
        <v>1567</v>
      </c>
    </row>
    <row r="14774" spans="8:9" ht="12.5">
      <c r="H14774" s="958">
        <v>35034</v>
      </c>
      <c r="I14774" s="950" t="s">
        <v>1567</v>
      </c>
    </row>
    <row r="14775" spans="8:9" ht="12.5">
      <c r="H14775" s="958">
        <v>35035</v>
      </c>
      <c r="I14775" s="950" t="s">
        <v>1567</v>
      </c>
    </row>
    <row r="14776" spans="8:9" ht="12.5">
      <c r="H14776" s="958">
        <v>35036</v>
      </c>
      <c r="I14776" s="950" t="s">
        <v>1567</v>
      </c>
    </row>
    <row r="14777" spans="8:9" ht="12.5">
      <c r="H14777" s="958">
        <v>35038</v>
      </c>
      <c r="I14777" s="950" t="s">
        <v>1567</v>
      </c>
    </row>
    <row r="14778" spans="8:9" ht="12.5">
      <c r="H14778" s="958">
        <v>35040</v>
      </c>
      <c r="I14778" s="950" t="s">
        <v>1567</v>
      </c>
    </row>
    <row r="14779" spans="8:9" ht="12.5">
      <c r="H14779" s="958">
        <v>35041</v>
      </c>
      <c r="I14779" s="950" t="s">
        <v>1567</v>
      </c>
    </row>
    <row r="14780" spans="8:9" ht="12.5">
      <c r="H14780" s="958">
        <v>35042</v>
      </c>
      <c r="I14780" s="950" t="s">
        <v>1567</v>
      </c>
    </row>
    <row r="14781" spans="8:9" ht="12.5">
      <c r="H14781" s="958">
        <v>35043</v>
      </c>
      <c r="I14781" s="950" t="s">
        <v>1567</v>
      </c>
    </row>
    <row r="14782" spans="8:9" ht="12.5">
      <c r="H14782" s="958">
        <v>35044</v>
      </c>
      <c r="I14782" s="950" t="s">
        <v>1567</v>
      </c>
    </row>
    <row r="14783" spans="8:9" ht="12.5">
      <c r="H14783" s="958">
        <v>35045</v>
      </c>
      <c r="I14783" s="950" t="s">
        <v>1567</v>
      </c>
    </row>
    <row r="14784" spans="8:9" ht="12.5">
      <c r="H14784" s="958">
        <v>35046</v>
      </c>
      <c r="I14784" s="950" t="s">
        <v>1567</v>
      </c>
    </row>
    <row r="14785" spans="8:9" ht="12.5">
      <c r="H14785" s="958">
        <v>35048</v>
      </c>
      <c r="I14785" s="950" t="s">
        <v>1567</v>
      </c>
    </row>
    <row r="14786" spans="8:9" ht="12.5">
      <c r="H14786" s="958">
        <v>35049</v>
      </c>
      <c r="I14786" s="950" t="s">
        <v>1567</v>
      </c>
    </row>
    <row r="14787" spans="8:9" ht="12.5">
      <c r="H14787" s="958">
        <v>35051</v>
      </c>
      <c r="I14787" s="950" t="s">
        <v>1567</v>
      </c>
    </row>
    <row r="14788" spans="8:9" ht="12.5">
      <c r="H14788" s="958">
        <v>35052</v>
      </c>
      <c r="I14788" s="950" t="s">
        <v>1567</v>
      </c>
    </row>
    <row r="14789" spans="8:9" ht="12.5">
      <c r="H14789" s="958">
        <v>35053</v>
      </c>
      <c r="I14789" s="950" t="s">
        <v>1567</v>
      </c>
    </row>
    <row r="14790" spans="8:9" ht="12.5">
      <c r="H14790" s="958">
        <v>35054</v>
      </c>
      <c r="I14790" s="950" t="s">
        <v>1567</v>
      </c>
    </row>
    <row r="14791" spans="8:9" ht="12.5">
      <c r="H14791" s="958">
        <v>35055</v>
      </c>
      <c r="I14791" s="950" t="s">
        <v>1567</v>
      </c>
    </row>
    <row r="14792" spans="8:9" ht="12.5">
      <c r="H14792" s="958">
        <v>35056</v>
      </c>
      <c r="I14792" s="950" t="s">
        <v>1571</v>
      </c>
    </row>
    <row r="14793" spans="8:9" ht="12.5">
      <c r="H14793" s="958">
        <v>35057</v>
      </c>
      <c r="I14793" s="950" t="s">
        <v>1571</v>
      </c>
    </row>
    <row r="14794" spans="8:9" ht="12.5">
      <c r="H14794" s="958">
        <v>35058</v>
      </c>
      <c r="I14794" s="950" t="s">
        <v>1567</v>
      </c>
    </row>
    <row r="14795" spans="8:9" ht="12.5">
      <c r="H14795" s="958">
        <v>35060</v>
      </c>
      <c r="I14795" s="950" t="s">
        <v>1567</v>
      </c>
    </row>
    <row r="14796" spans="8:9" ht="12.5">
      <c r="H14796" s="958">
        <v>35061</v>
      </c>
      <c r="I14796" s="950" t="s">
        <v>1567</v>
      </c>
    </row>
    <row r="14797" spans="8:9" ht="12.5">
      <c r="H14797" s="958">
        <v>35062</v>
      </c>
      <c r="I14797" s="950" t="s">
        <v>1567</v>
      </c>
    </row>
    <row r="14798" spans="8:9" ht="12.5">
      <c r="H14798" s="958">
        <v>35063</v>
      </c>
      <c r="I14798" s="950" t="s">
        <v>1567</v>
      </c>
    </row>
    <row r="14799" spans="8:9" ht="12.5">
      <c r="H14799" s="958">
        <v>35064</v>
      </c>
      <c r="I14799" s="950" t="s">
        <v>1567</v>
      </c>
    </row>
    <row r="14800" spans="8:9" ht="12.5">
      <c r="H14800" s="958">
        <v>35068</v>
      </c>
      <c r="I14800" s="950" t="s">
        <v>1567</v>
      </c>
    </row>
    <row r="14801" spans="8:9" ht="12.5">
      <c r="H14801" s="958">
        <v>35070</v>
      </c>
      <c r="I14801" s="950" t="s">
        <v>1571</v>
      </c>
    </row>
    <row r="14802" spans="8:9" ht="12.5">
      <c r="H14802" s="958">
        <v>35071</v>
      </c>
      <c r="I14802" s="950" t="s">
        <v>1567</v>
      </c>
    </row>
    <row r="14803" spans="8:9" ht="12.5">
      <c r="H14803" s="958">
        <v>35072</v>
      </c>
      <c r="I14803" s="950" t="s">
        <v>1567</v>
      </c>
    </row>
    <row r="14804" spans="8:9" ht="12.5">
      <c r="H14804" s="958">
        <v>35073</v>
      </c>
      <c r="I14804" s="950" t="s">
        <v>1567</v>
      </c>
    </row>
    <row r="14805" spans="8:9" ht="12.5">
      <c r="H14805" s="958">
        <v>35074</v>
      </c>
      <c r="I14805" s="950" t="s">
        <v>1567</v>
      </c>
    </row>
    <row r="14806" spans="8:9" ht="12.5">
      <c r="H14806" s="958">
        <v>35077</v>
      </c>
      <c r="I14806" s="950" t="s">
        <v>1567</v>
      </c>
    </row>
    <row r="14807" spans="8:9" ht="12.5">
      <c r="H14807" s="958">
        <v>35078</v>
      </c>
      <c r="I14807" s="950" t="s">
        <v>1567</v>
      </c>
    </row>
    <row r="14808" spans="8:9" ht="12.5">
      <c r="H14808" s="958">
        <v>35079</v>
      </c>
      <c r="I14808" s="950" t="s">
        <v>1567</v>
      </c>
    </row>
    <row r="14809" spans="8:9" ht="12.5">
      <c r="H14809" s="958">
        <v>35080</v>
      </c>
      <c r="I14809" s="950" t="s">
        <v>1567</v>
      </c>
    </row>
    <row r="14810" spans="8:9" ht="12.5">
      <c r="H14810" s="958">
        <v>35082</v>
      </c>
      <c r="I14810" s="950" t="s">
        <v>1567</v>
      </c>
    </row>
    <row r="14811" spans="8:9" ht="12.5">
      <c r="H14811" s="958">
        <v>35083</v>
      </c>
      <c r="I14811" s="950" t="s">
        <v>1567</v>
      </c>
    </row>
    <row r="14812" spans="8:9" ht="12.5">
      <c r="H14812" s="958">
        <v>35085</v>
      </c>
      <c r="I14812" s="950" t="s">
        <v>1567</v>
      </c>
    </row>
    <row r="14813" spans="8:9" ht="12.5">
      <c r="H14813" s="958">
        <v>35087</v>
      </c>
      <c r="I14813" s="950" t="s">
        <v>1571</v>
      </c>
    </row>
    <row r="14814" spans="8:9" ht="12.5">
      <c r="H14814" s="958">
        <v>35089</v>
      </c>
      <c r="I14814" s="950" t="s">
        <v>1567</v>
      </c>
    </row>
    <row r="14815" spans="8:9" ht="12.5">
      <c r="H14815" s="958">
        <v>35091</v>
      </c>
      <c r="I14815" s="950" t="s">
        <v>1567</v>
      </c>
    </row>
    <row r="14816" spans="8:9" ht="12.5">
      <c r="H14816" s="958">
        <v>35094</v>
      </c>
      <c r="I14816" s="950" t="s">
        <v>1567</v>
      </c>
    </row>
    <row r="14817" spans="8:9" ht="12.5">
      <c r="H14817" s="958">
        <v>35096</v>
      </c>
      <c r="I14817" s="950" t="s">
        <v>1567</v>
      </c>
    </row>
    <row r="14818" spans="8:9" ht="12.5">
      <c r="H14818" s="958">
        <v>35097</v>
      </c>
      <c r="I14818" s="950" t="s">
        <v>1567</v>
      </c>
    </row>
    <row r="14819" spans="8:9" ht="12.5">
      <c r="H14819" s="958">
        <v>35098</v>
      </c>
      <c r="I14819" s="950" t="s">
        <v>1571</v>
      </c>
    </row>
    <row r="14820" spans="8:9" ht="12.5">
      <c r="H14820" s="958">
        <v>35111</v>
      </c>
      <c r="I14820" s="950" t="s">
        <v>1567</v>
      </c>
    </row>
    <row r="14821" spans="8:9" ht="12.5">
      <c r="H14821" s="958">
        <v>35112</v>
      </c>
      <c r="I14821" s="950" t="s">
        <v>1567</v>
      </c>
    </row>
    <row r="14822" spans="8:9" ht="12.5">
      <c r="H14822" s="958">
        <v>35114</v>
      </c>
      <c r="I14822" s="950" t="s">
        <v>1567</v>
      </c>
    </row>
    <row r="14823" spans="8:9" ht="12.5">
      <c r="H14823" s="958">
        <v>35115</v>
      </c>
      <c r="I14823" s="950" t="s">
        <v>1567</v>
      </c>
    </row>
    <row r="14824" spans="8:9" ht="12.5">
      <c r="H14824" s="958">
        <v>35116</v>
      </c>
      <c r="I14824" s="950" t="s">
        <v>1567</v>
      </c>
    </row>
    <row r="14825" spans="8:9" ht="12.5">
      <c r="H14825" s="958">
        <v>35117</v>
      </c>
      <c r="I14825" s="950" t="s">
        <v>1567</v>
      </c>
    </row>
    <row r="14826" spans="8:9" ht="12.5">
      <c r="H14826" s="958">
        <v>35118</v>
      </c>
      <c r="I14826" s="950" t="s">
        <v>1567</v>
      </c>
    </row>
    <row r="14827" spans="8:9" ht="12.5">
      <c r="H14827" s="958">
        <v>35119</v>
      </c>
      <c r="I14827" s="950" t="s">
        <v>1567</v>
      </c>
    </row>
    <row r="14828" spans="8:9" ht="12.5">
      <c r="H14828" s="958">
        <v>35120</v>
      </c>
      <c r="I14828" s="950" t="s">
        <v>1567</v>
      </c>
    </row>
    <row r="14829" spans="8:9" ht="12.5">
      <c r="H14829" s="958">
        <v>35121</v>
      </c>
      <c r="I14829" s="950" t="s">
        <v>1567</v>
      </c>
    </row>
    <row r="14830" spans="8:9" ht="12.5">
      <c r="H14830" s="958">
        <v>35123</v>
      </c>
      <c r="I14830" s="950" t="s">
        <v>1567</v>
      </c>
    </row>
    <row r="14831" spans="8:9" ht="12.5">
      <c r="H14831" s="958">
        <v>35124</v>
      </c>
      <c r="I14831" s="950" t="s">
        <v>1567</v>
      </c>
    </row>
    <row r="14832" spans="8:9" ht="12.5">
      <c r="H14832" s="958">
        <v>35125</v>
      </c>
      <c r="I14832" s="950" t="s">
        <v>1567</v>
      </c>
    </row>
    <row r="14833" spans="8:9" ht="12.5">
      <c r="H14833" s="958">
        <v>35126</v>
      </c>
      <c r="I14833" s="950" t="s">
        <v>1567</v>
      </c>
    </row>
    <row r="14834" spans="8:9" ht="12.5">
      <c r="H14834" s="958">
        <v>35127</v>
      </c>
      <c r="I14834" s="950" t="s">
        <v>1567</v>
      </c>
    </row>
    <row r="14835" spans="8:9" ht="12.5">
      <c r="H14835" s="958">
        <v>35128</v>
      </c>
      <c r="I14835" s="950" t="s">
        <v>1567</v>
      </c>
    </row>
    <row r="14836" spans="8:9" ht="12.5">
      <c r="H14836" s="958">
        <v>35130</v>
      </c>
      <c r="I14836" s="950" t="s">
        <v>1567</v>
      </c>
    </row>
    <row r="14837" spans="8:9" ht="12.5">
      <c r="H14837" s="958">
        <v>35131</v>
      </c>
      <c r="I14837" s="950" t="s">
        <v>1567</v>
      </c>
    </row>
    <row r="14838" spans="8:9" ht="12.5">
      <c r="H14838" s="958">
        <v>35133</v>
      </c>
      <c r="I14838" s="950" t="s">
        <v>1567</v>
      </c>
    </row>
    <row r="14839" spans="8:9" ht="12.5">
      <c r="H14839" s="958">
        <v>35135</v>
      </c>
      <c r="I14839" s="950" t="s">
        <v>1567</v>
      </c>
    </row>
    <row r="14840" spans="8:9" ht="12.5">
      <c r="H14840" s="958">
        <v>35136</v>
      </c>
      <c r="I14840" s="950" t="s">
        <v>1567</v>
      </c>
    </row>
    <row r="14841" spans="8:9" ht="12.5">
      <c r="H14841" s="958">
        <v>35137</v>
      </c>
      <c r="I14841" s="950" t="s">
        <v>1567</v>
      </c>
    </row>
    <row r="14842" spans="8:9" ht="12.5">
      <c r="H14842" s="958">
        <v>35139</v>
      </c>
      <c r="I14842" s="950" t="s">
        <v>1567</v>
      </c>
    </row>
    <row r="14843" spans="8:9" ht="12.5">
      <c r="H14843" s="958">
        <v>35142</v>
      </c>
      <c r="I14843" s="950" t="s">
        <v>1567</v>
      </c>
    </row>
    <row r="14844" spans="8:9" ht="12.5">
      <c r="H14844" s="958">
        <v>35143</v>
      </c>
      <c r="I14844" s="950" t="s">
        <v>1567</v>
      </c>
    </row>
    <row r="14845" spans="8:9" ht="12.5">
      <c r="H14845" s="958">
        <v>35144</v>
      </c>
      <c r="I14845" s="950" t="s">
        <v>1567</v>
      </c>
    </row>
    <row r="14846" spans="8:9" ht="12.5">
      <c r="H14846" s="958">
        <v>35146</v>
      </c>
      <c r="I14846" s="950" t="s">
        <v>1567</v>
      </c>
    </row>
    <row r="14847" spans="8:9" ht="12.5">
      <c r="H14847" s="958">
        <v>35147</v>
      </c>
      <c r="I14847" s="950" t="s">
        <v>1567</v>
      </c>
    </row>
    <row r="14848" spans="8:9" ht="12.5">
      <c r="H14848" s="958">
        <v>35148</v>
      </c>
      <c r="I14848" s="950" t="s">
        <v>1567</v>
      </c>
    </row>
    <row r="14849" spans="8:9" ht="12.5">
      <c r="H14849" s="958">
        <v>35149</v>
      </c>
      <c r="I14849" s="950" t="s">
        <v>1567</v>
      </c>
    </row>
    <row r="14850" spans="8:9" ht="12.5">
      <c r="H14850" s="958">
        <v>35150</v>
      </c>
      <c r="I14850" s="950" t="s">
        <v>1567</v>
      </c>
    </row>
    <row r="14851" spans="8:9" ht="12.5">
      <c r="H14851" s="958">
        <v>35151</v>
      </c>
      <c r="I14851" s="950" t="s">
        <v>1567</v>
      </c>
    </row>
    <row r="14852" spans="8:9" ht="12.5">
      <c r="H14852" s="958">
        <v>35160</v>
      </c>
      <c r="I14852" s="950" t="s">
        <v>1567</v>
      </c>
    </row>
    <row r="14853" spans="8:9" ht="12.5">
      <c r="H14853" s="958">
        <v>35161</v>
      </c>
      <c r="I14853" s="950" t="s">
        <v>1567</v>
      </c>
    </row>
    <row r="14854" spans="8:9" ht="12.5">
      <c r="H14854" s="958">
        <v>35171</v>
      </c>
      <c r="I14854" s="950" t="s">
        <v>1567</v>
      </c>
    </row>
    <row r="14855" spans="8:9" ht="12.5">
      <c r="H14855" s="958">
        <v>35172</v>
      </c>
      <c r="I14855" s="950" t="s">
        <v>1567</v>
      </c>
    </row>
    <row r="14856" spans="8:9" ht="12.5">
      <c r="H14856" s="958">
        <v>35173</v>
      </c>
      <c r="I14856" s="950" t="s">
        <v>1567</v>
      </c>
    </row>
    <row r="14857" spans="8:9" ht="12.5">
      <c r="H14857" s="958">
        <v>35175</v>
      </c>
      <c r="I14857" s="950" t="s">
        <v>1571</v>
      </c>
    </row>
    <row r="14858" spans="8:9" ht="12.5">
      <c r="H14858" s="958">
        <v>35176</v>
      </c>
      <c r="I14858" s="950" t="s">
        <v>1567</v>
      </c>
    </row>
    <row r="14859" spans="8:9" ht="12.5">
      <c r="H14859" s="958">
        <v>35178</v>
      </c>
      <c r="I14859" s="950" t="s">
        <v>1567</v>
      </c>
    </row>
    <row r="14860" spans="8:9" ht="12.5">
      <c r="H14860" s="958">
        <v>35179</v>
      </c>
      <c r="I14860" s="950" t="s">
        <v>1571</v>
      </c>
    </row>
    <row r="14861" spans="8:9" ht="12.5">
      <c r="H14861" s="958">
        <v>35180</v>
      </c>
      <c r="I14861" s="950" t="s">
        <v>1567</v>
      </c>
    </row>
    <row r="14862" spans="8:9" ht="12.5">
      <c r="H14862" s="958">
        <v>35181</v>
      </c>
      <c r="I14862" s="950" t="s">
        <v>1567</v>
      </c>
    </row>
    <row r="14863" spans="8:9" ht="12.5">
      <c r="H14863" s="958">
        <v>35182</v>
      </c>
      <c r="I14863" s="950" t="s">
        <v>1567</v>
      </c>
    </row>
    <row r="14864" spans="8:9" ht="12.5">
      <c r="H14864" s="958">
        <v>35183</v>
      </c>
      <c r="I14864" s="950" t="s">
        <v>1567</v>
      </c>
    </row>
    <row r="14865" spans="8:9" ht="12.5">
      <c r="H14865" s="958">
        <v>35184</v>
      </c>
      <c r="I14865" s="950" t="s">
        <v>1567</v>
      </c>
    </row>
    <row r="14866" spans="8:9" ht="12.5">
      <c r="H14866" s="958">
        <v>35185</v>
      </c>
      <c r="I14866" s="950" t="s">
        <v>1567</v>
      </c>
    </row>
    <row r="14867" spans="8:9" ht="12.5">
      <c r="H14867" s="958">
        <v>35186</v>
      </c>
      <c r="I14867" s="950" t="s">
        <v>1567</v>
      </c>
    </row>
    <row r="14868" spans="8:9" ht="12.5">
      <c r="H14868" s="958">
        <v>35187</v>
      </c>
      <c r="I14868" s="950" t="s">
        <v>1567</v>
      </c>
    </row>
    <row r="14869" spans="8:9" ht="12.5">
      <c r="H14869" s="958">
        <v>35188</v>
      </c>
      <c r="I14869" s="950" t="s">
        <v>1567</v>
      </c>
    </row>
    <row r="14870" spans="8:9" ht="12.5">
      <c r="H14870" s="958">
        <v>35201</v>
      </c>
      <c r="I14870" s="950" t="s">
        <v>1567</v>
      </c>
    </row>
    <row r="14871" spans="8:9" ht="12.5">
      <c r="H14871" s="958">
        <v>35202</v>
      </c>
      <c r="I14871" s="950" t="s">
        <v>1567</v>
      </c>
    </row>
    <row r="14872" spans="8:9" ht="12.5">
      <c r="H14872" s="958">
        <v>35203</v>
      </c>
      <c r="I14872" s="950" t="s">
        <v>1567</v>
      </c>
    </row>
    <row r="14873" spans="8:9" ht="12.5">
      <c r="H14873" s="958">
        <v>35204</v>
      </c>
      <c r="I14873" s="950" t="s">
        <v>1567</v>
      </c>
    </row>
    <row r="14874" spans="8:9" ht="12.5">
      <c r="H14874" s="958">
        <v>35205</v>
      </c>
      <c r="I14874" s="950" t="s">
        <v>1567</v>
      </c>
    </row>
    <row r="14875" spans="8:9" ht="12.5">
      <c r="H14875" s="958">
        <v>35206</v>
      </c>
      <c r="I14875" s="950" t="s">
        <v>1567</v>
      </c>
    </row>
    <row r="14876" spans="8:9" ht="12.5">
      <c r="H14876" s="958">
        <v>35207</v>
      </c>
      <c r="I14876" s="950" t="s">
        <v>1567</v>
      </c>
    </row>
    <row r="14877" spans="8:9" ht="12.5">
      <c r="H14877" s="958">
        <v>35208</v>
      </c>
      <c r="I14877" s="950" t="s">
        <v>1567</v>
      </c>
    </row>
    <row r="14878" spans="8:9" ht="12.5">
      <c r="H14878" s="958">
        <v>35209</v>
      </c>
      <c r="I14878" s="950" t="s">
        <v>1567</v>
      </c>
    </row>
    <row r="14879" spans="8:9" ht="12.5">
      <c r="H14879" s="958">
        <v>35210</v>
      </c>
      <c r="I14879" s="950" t="s">
        <v>1567</v>
      </c>
    </row>
    <row r="14880" spans="8:9" ht="12.5">
      <c r="H14880" s="958">
        <v>35211</v>
      </c>
      <c r="I14880" s="950" t="s">
        <v>1567</v>
      </c>
    </row>
    <row r="14881" spans="8:9" ht="12.5">
      <c r="H14881" s="958">
        <v>35212</v>
      </c>
      <c r="I14881" s="950" t="s">
        <v>1567</v>
      </c>
    </row>
    <row r="14882" spans="8:9" ht="12.5">
      <c r="H14882" s="958">
        <v>35213</v>
      </c>
      <c r="I14882" s="950" t="s">
        <v>1567</v>
      </c>
    </row>
    <row r="14883" spans="8:9" ht="12.5">
      <c r="H14883" s="958">
        <v>35214</v>
      </c>
      <c r="I14883" s="950" t="s">
        <v>1567</v>
      </c>
    </row>
    <row r="14884" spans="8:9" ht="12.5">
      <c r="H14884" s="958">
        <v>35215</v>
      </c>
      <c r="I14884" s="950" t="s">
        <v>1567</v>
      </c>
    </row>
    <row r="14885" spans="8:9" ht="12.5">
      <c r="H14885" s="958">
        <v>35216</v>
      </c>
      <c r="I14885" s="950" t="s">
        <v>1567</v>
      </c>
    </row>
    <row r="14886" spans="8:9" ht="12.5">
      <c r="H14886" s="958">
        <v>35217</v>
      </c>
      <c r="I14886" s="950" t="s">
        <v>1567</v>
      </c>
    </row>
    <row r="14887" spans="8:9" ht="12.5">
      <c r="H14887" s="958">
        <v>35218</v>
      </c>
      <c r="I14887" s="950" t="s">
        <v>1567</v>
      </c>
    </row>
    <row r="14888" spans="8:9" ht="12.5">
      <c r="H14888" s="958">
        <v>35219</v>
      </c>
      <c r="I14888" s="950" t="s">
        <v>1567</v>
      </c>
    </row>
    <row r="14889" spans="8:9" ht="12.5">
      <c r="H14889" s="958">
        <v>35220</v>
      </c>
      <c r="I14889" s="950" t="s">
        <v>1567</v>
      </c>
    </row>
    <row r="14890" spans="8:9" ht="12.5">
      <c r="H14890" s="958">
        <v>35221</v>
      </c>
      <c r="I14890" s="950" t="s">
        <v>1567</v>
      </c>
    </row>
    <row r="14891" spans="8:9" ht="12.5">
      <c r="H14891" s="958">
        <v>35222</v>
      </c>
      <c r="I14891" s="950" t="s">
        <v>1567</v>
      </c>
    </row>
    <row r="14892" spans="8:9" ht="12.5">
      <c r="H14892" s="958">
        <v>35223</v>
      </c>
      <c r="I14892" s="950" t="s">
        <v>1567</v>
      </c>
    </row>
    <row r="14893" spans="8:9" ht="12.5">
      <c r="H14893" s="958">
        <v>35224</v>
      </c>
      <c r="I14893" s="950" t="s">
        <v>1567</v>
      </c>
    </row>
    <row r="14894" spans="8:9" ht="12.5">
      <c r="H14894" s="958">
        <v>35226</v>
      </c>
      <c r="I14894" s="950" t="s">
        <v>1567</v>
      </c>
    </row>
    <row r="14895" spans="8:9" ht="12.5">
      <c r="H14895" s="958">
        <v>35228</v>
      </c>
      <c r="I14895" s="950" t="s">
        <v>1567</v>
      </c>
    </row>
    <row r="14896" spans="8:9" ht="12.5">
      <c r="H14896" s="958">
        <v>35229</v>
      </c>
      <c r="I14896" s="950" t="s">
        <v>1567</v>
      </c>
    </row>
    <row r="14897" spans="8:9" ht="12.5">
      <c r="H14897" s="958">
        <v>35231</v>
      </c>
      <c r="I14897" s="950" t="s">
        <v>1567</v>
      </c>
    </row>
    <row r="14898" spans="8:9" ht="12.5">
      <c r="H14898" s="958">
        <v>35232</v>
      </c>
      <c r="I14898" s="950" t="s">
        <v>1567</v>
      </c>
    </row>
    <row r="14899" spans="8:9" ht="12.5">
      <c r="H14899" s="958">
        <v>35233</v>
      </c>
      <c r="I14899" s="950" t="s">
        <v>1567</v>
      </c>
    </row>
    <row r="14900" spans="8:9" ht="12.5">
      <c r="H14900" s="958">
        <v>35234</v>
      </c>
      <c r="I14900" s="950" t="s">
        <v>1567</v>
      </c>
    </row>
    <row r="14901" spans="8:9" ht="12.5">
      <c r="H14901" s="958">
        <v>35235</v>
      </c>
      <c r="I14901" s="950" t="s">
        <v>1567</v>
      </c>
    </row>
    <row r="14902" spans="8:9" ht="12.5">
      <c r="H14902" s="958">
        <v>35236</v>
      </c>
      <c r="I14902" s="950" t="s">
        <v>1567</v>
      </c>
    </row>
    <row r="14903" spans="8:9" ht="12.5">
      <c r="H14903" s="958">
        <v>35237</v>
      </c>
      <c r="I14903" s="950" t="s">
        <v>1567</v>
      </c>
    </row>
    <row r="14904" spans="8:9" ht="12.5">
      <c r="H14904" s="958">
        <v>35238</v>
      </c>
      <c r="I14904" s="950" t="s">
        <v>1567</v>
      </c>
    </row>
    <row r="14905" spans="8:9" ht="12.5">
      <c r="H14905" s="958">
        <v>35242</v>
      </c>
      <c r="I14905" s="950" t="s">
        <v>1567</v>
      </c>
    </row>
    <row r="14906" spans="8:9" ht="12.5">
      <c r="H14906" s="958">
        <v>35243</v>
      </c>
      <c r="I14906" s="950" t="s">
        <v>1567</v>
      </c>
    </row>
    <row r="14907" spans="8:9" ht="12.5">
      <c r="H14907" s="958">
        <v>35244</v>
      </c>
      <c r="I14907" s="950" t="s">
        <v>1567</v>
      </c>
    </row>
    <row r="14908" spans="8:9" ht="12.5">
      <c r="H14908" s="958">
        <v>35246</v>
      </c>
      <c r="I14908" s="950" t="s">
        <v>1567</v>
      </c>
    </row>
    <row r="14909" spans="8:9" ht="12.5">
      <c r="H14909" s="958">
        <v>35249</v>
      </c>
      <c r="I14909" s="950" t="s">
        <v>1567</v>
      </c>
    </row>
    <row r="14910" spans="8:9" ht="12.5">
      <c r="H14910" s="958">
        <v>35253</v>
      </c>
      <c r="I14910" s="950" t="s">
        <v>1567</v>
      </c>
    </row>
    <row r="14911" spans="8:9" ht="12.5">
      <c r="H14911" s="958">
        <v>35254</v>
      </c>
      <c r="I14911" s="950" t="s">
        <v>1567</v>
      </c>
    </row>
    <row r="14912" spans="8:9" ht="12.5">
      <c r="H14912" s="958">
        <v>35255</v>
      </c>
      <c r="I14912" s="950" t="s">
        <v>1567</v>
      </c>
    </row>
    <row r="14913" spans="8:9" ht="12.5">
      <c r="H14913" s="958">
        <v>35259</v>
      </c>
      <c r="I14913" s="950" t="s">
        <v>1567</v>
      </c>
    </row>
    <row r="14914" spans="8:9" ht="12.5">
      <c r="H14914" s="958">
        <v>35260</v>
      </c>
      <c r="I14914" s="950" t="s">
        <v>1567</v>
      </c>
    </row>
    <row r="14915" spans="8:9" ht="12.5">
      <c r="H14915" s="958">
        <v>35261</v>
      </c>
      <c r="I14915" s="950" t="s">
        <v>1567</v>
      </c>
    </row>
    <row r="14916" spans="8:9" ht="12.5">
      <c r="H14916" s="958">
        <v>35266</v>
      </c>
      <c r="I14916" s="950" t="s">
        <v>1567</v>
      </c>
    </row>
    <row r="14917" spans="8:9" ht="12.5">
      <c r="H14917" s="958">
        <v>35282</v>
      </c>
      <c r="I14917" s="950" t="s">
        <v>1567</v>
      </c>
    </row>
    <row r="14918" spans="8:9" ht="12.5">
      <c r="H14918" s="958">
        <v>35283</v>
      </c>
      <c r="I14918" s="950" t="s">
        <v>1567</v>
      </c>
    </row>
    <row r="14919" spans="8:9" ht="12.5">
      <c r="H14919" s="958">
        <v>35285</v>
      </c>
      <c r="I14919" s="950" t="s">
        <v>1567</v>
      </c>
    </row>
    <row r="14920" spans="8:9" ht="12.5">
      <c r="H14920" s="958">
        <v>35287</v>
      </c>
      <c r="I14920" s="950" t="s">
        <v>1567</v>
      </c>
    </row>
    <row r="14921" spans="8:9" ht="12.5">
      <c r="H14921" s="958">
        <v>35288</v>
      </c>
      <c r="I14921" s="950" t="s">
        <v>1567</v>
      </c>
    </row>
    <row r="14922" spans="8:9" ht="12.5">
      <c r="H14922" s="958">
        <v>35290</v>
      </c>
      <c r="I14922" s="950" t="s">
        <v>1567</v>
      </c>
    </row>
    <row r="14923" spans="8:9" ht="12.5">
      <c r="H14923" s="958">
        <v>35291</v>
      </c>
      <c r="I14923" s="950" t="s">
        <v>1567</v>
      </c>
    </row>
    <row r="14924" spans="8:9" ht="12.5">
      <c r="H14924" s="958">
        <v>35292</v>
      </c>
      <c r="I14924" s="950" t="s">
        <v>1567</v>
      </c>
    </row>
    <row r="14925" spans="8:9" ht="12.5">
      <c r="H14925" s="958">
        <v>35293</v>
      </c>
      <c r="I14925" s="950" t="s">
        <v>1567</v>
      </c>
    </row>
    <row r="14926" spans="8:9" ht="12.5">
      <c r="H14926" s="958">
        <v>35294</v>
      </c>
      <c r="I14926" s="950" t="s">
        <v>1567</v>
      </c>
    </row>
    <row r="14927" spans="8:9" ht="12.5">
      <c r="H14927" s="958">
        <v>35295</v>
      </c>
      <c r="I14927" s="950" t="s">
        <v>1567</v>
      </c>
    </row>
    <row r="14928" spans="8:9" ht="12.5">
      <c r="H14928" s="958">
        <v>35296</v>
      </c>
      <c r="I14928" s="950" t="s">
        <v>1567</v>
      </c>
    </row>
    <row r="14929" spans="8:9" ht="12.5">
      <c r="H14929" s="958">
        <v>35297</v>
      </c>
      <c r="I14929" s="950" t="s">
        <v>1567</v>
      </c>
    </row>
    <row r="14930" spans="8:9" ht="12.5">
      <c r="H14930" s="958">
        <v>35298</v>
      </c>
      <c r="I14930" s="950" t="s">
        <v>1567</v>
      </c>
    </row>
    <row r="14931" spans="8:9" ht="12.5">
      <c r="H14931" s="958">
        <v>35401</v>
      </c>
      <c r="I14931" s="950" t="s">
        <v>1567</v>
      </c>
    </row>
    <row r="14932" spans="8:9" ht="12.5">
      <c r="H14932" s="958">
        <v>35402</v>
      </c>
      <c r="I14932" s="950" t="s">
        <v>1567</v>
      </c>
    </row>
    <row r="14933" spans="8:9" ht="12.5">
      <c r="H14933" s="958">
        <v>35403</v>
      </c>
      <c r="I14933" s="950" t="s">
        <v>1567</v>
      </c>
    </row>
    <row r="14934" spans="8:9" ht="12.5">
      <c r="H14934" s="958">
        <v>35404</v>
      </c>
      <c r="I14934" s="950" t="s">
        <v>1567</v>
      </c>
    </row>
    <row r="14935" spans="8:9" ht="12.5">
      <c r="H14935" s="958">
        <v>35405</v>
      </c>
      <c r="I14935" s="950" t="s">
        <v>1567</v>
      </c>
    </row>
    <row r="14936" spans="8:9" ht="12.5">
      <c r="H14936" s="958">
        <v>35406</v>
      </c>
      <c r="I14936" s="950" t="s">
        <v>1567</v>
      </c>
    </row>
    <row r="14937" spans="8:9" ht="12.5">
      <c r="H14937" s="958">
        <v>35407</v>
      </c>
      <c r="I14937" s="950" t="s">
        <v>1567</v>
      </c>
    </row>
    <row r="14938" spans="8:9" ht="12.5">
      <c r="H14938" s="958">
        <v>35440</v>
      </c>
      <c r="I14938" s="950" t="s">
        <v>1567</v>
      </c>
    </row>
    <row r="14939" spans="8:9" ht="12.5">
      <c r="H14939" s="958">
        <v>35441</v>
      </c>
      <c r="I14939" s="950" t="s">
        <v>1567</v>
      </c>
    </row>
    <row r="14940" spans="8:9" ht="12.5">
      <c r="H14940" s="958">
        <v>35442</v>
      </c>
      <c r="I14940" s="950" t="s">
        <v>1567</v>
      </c>
    </row>
    <row r="14941" spans="8:9" ht="12.5">
      <c r="H14941" s="958">
        <v>35443</v>
      </c>
      <c r="I14941" s="950" t="s">
        <v>1567</v>
      </c>
    </row>
    <row r="14942" spans="8:9" ht="12.5">
      <c r="H14942" s="958">
        <v>35444</v>
      </c>
      <c r="I14942" s="950" t="s">
        <v>1567</v>
      </c>
    </row>
    <row r="14943" spans="8:9" ht="12.5">
      <c r="H14943" s="958">
        <v>35446</v>
      </c>
      <c r="I14943" s="950" t="s">
        <v>1567</v>
      </c>
    </row>
    <row r="14944" spans="8:9" ht="12.5">
      <c r="H14944" s="958">
        <v>35447</v>
      </c>
      <c r="I14944" s="950" t="s">
        <v>1567</v>
      </c>
    </row>
    <row r="14945" spans="8:9" ht="12.5">
      <c r="H14945" s="958">
        <v>35448</v>
      </c>
      <c r="I14945" s="950" t="s">
        <v>1567</v>
      </c>
    </row>
    <row r="14946" spans="8:9" ht="12.5">
      <c r="H14946" s="958">
        <v>35449</v>
      </c>
      <c r="I14946" s="950" t="s">
        <v>1567</v>
      </c>
    </row>
    <row r="14947" spans="8:9" ht="12.5">
      <c r="H14947" s="958">
        <v>35452</v>
      </c>
      <c r="I14947" s="950" t="s">
        <v>1567</v>
      </c>
    </row>
    <row r="14948" spans="8:9" ht="12.5">
      <c r="H14948" s="958">
        <v>35453</v>
      </c>
      <c r="I14948" s="950" t="s">
        <v>1567</v>
      </c>
    </row>
    <row r="14949" spans="8:9" ht="12.5">
      <c r="H14949" s="958">
        <v>35456</v>
      </c>
      <c r="I14949" s="950" t="s">
        <v>1567</v>
      </c>
    </row>
    <row r="14950" spans="8:9" ht="12.5">
      <c r="H14950" s="958">
        <v>35457</v>
      </c>
      <c r="I14950" s="950" t="s">
        <v>1567</v>
      </c>
    </row>
    <row r="14951" spans="8:9" ht="12.5">
      <c r="H14951" s="958">
        <v>35458</v>
      </c>
      <c r="I14951" s="950" t="s">
        <v>1567</v>
      </c>
    </row>
    <row r="14952" spans="8:9" ht="12.5">
      <c r="H14952" s="958">
        <v>35459</v>
      </c>
      <c r="I14952" s="950" t="s">
        <v>1567</v>
      </c>
    </row>
    <row r="14953" spans="8:9" ht="12.5">
      <c r="H14953" s="958">
        <v>35460</v>
      </c>
      <c r="I14953" s="950" t="s">
        <v>1567</v>
      </c>
    </row>
    <row r="14954" spans="8:9" ht="12.5">
      <c r="H14954" s="958">
        <v>35461</v>
      </c>
      <c r="I14954" s="950" t="s">
        <v>1567</v>
      </c>
    </row>
    <row r="14955" spans="8:9" ht="12.5">
      <c r="H14955" s="958">
        <v>35462</v>
      </c>
      <c r="I14955" s="950" t="s">
        <v>1567</v>
      </c>
    </row>
    <row r="14956" spans="8:9" ht="12.5">
      <c r="H14956" s="958">
        <v>35463</v>
      </c>
      <c r="I14956" s="950" t="s">
        <v>1567</v>
      </c>
    </row>
    <row r="14957" spans="8:9" ht="12.5">
      <c r="H14957" s="958">
        <v>35464</v>
      </c>
      <c r="I14957" s="950" t="s">
        <v>1567</v>
      </c>
    </row>
    <row r="14958" spans="8:9" ht="12.5">
      <c r="H14958" s="958">
        <v>35466</v>
      </c>
      <c r="I14958" s="950" t="s">
        <v>1567</v>
      </c>
    </row>
    <row r="14959" spans="8:9" ht="12.5">
      <c r="H14959" s="958">
        <v>35468</v>
      </c>
      <c r="I14959" s="950" t="s">
        <v>1567</v>
      </c>
    </row>
    <row r="14960" spans="8:9" ht="12.5">
      <c r="H14960" s="958">
        <v>35469</v>
      </c>
      <c r="I14960" s="950" t="s">
        <v>1567</v>
      </c>
    </row>
    <row r="14961" spans="8:9" ht="12.5">
      <c r="H14961" s="958">
        <v>35470</v>
      </c>
      <c r="I14961" s="950" t="s">
        <v>1567</v>
      </c>
    </row>
    <row r="14962" spans="8:9" ht="12.5">
      <c r="H14962" s="958">
        <v>35471</v>
      </c>
      <c r="I14962" s="950" t="s">
        <v>1567</v>
      </c>
    </row>
    <row r="14963" spans="8:9" ht="12.5">
      <c r="H14963" s="958">
        <v>35473</v>
      </c>
      <c r="I14963" s="950" t="s">
        <v>1567</v>
      </c>
    </row>
    <row r="14964" spans="8:9" ht="12.5">
      <c r="H14964" s="958">
        <v>35474</v>
      </c>
      <c r="I14964" s="950" t="s">
        <v>1567</v>
      </c>
    </row>
    <row r="14965" spans="8:9" ht="12.5">
      <c r="H14965" s="958">
        <v>35475</v>
      </c>
      <c r="I14965" s="950" t="s">
        <v>1567</v>
      </c>
    </row>
    <row r="14966" spans="8:9" ht="12.5">
      <c r="H14966" s="958">
        <v>35476</v>
      </c>
      <c r="I14966" s="950" t="s">
        <v>1567</v>
      </c>
    </row>
    <row r="14967" spans="8:9" ht="12.5">
      <c r="H14967" s="958">
        <v>35477</v>
      </c>
      <c r="I14967" s="950" t="s">
        <v>1567</v>
      </c>
    </row>
    <row r="14968" spans="8:9" ht="12.5">
      <c r="H14968" s="958">
        <v>35478</v>
      </c>
      <c r="I14968" s="950" t="s">
        <v>1567</v>
      </c>
    </row>
    <row r="14969" spans="8:9" ht="12.5">
      <c r="H14969" s="958">
        <v>35480</v>
      </c>
      <c r="I14969" s="950" t="s">
        <v>1567</v>
      </c>
    </row>
    <row r="14970" spans="8:9" ht="12.5">
      <c r="H14970" s="958">
        <v>35481</v>
      </c>
      <c r="I14970" s="950" t="s">
        <v>1567</v>
      </c>
    </row>
    <row r="14971" spans="8:9" ht="12.5">
      <c r="H14971" s="958">
        <v>35482</v>
      </c>
      <c r="I14971" s="950" t="s">
        <v>1567</v>
      </c>
    </row>
    <row r="14972" spans="8:9" ht="12.5">
      <c r="H14972" s="958">
        <v>35485</v>
      </c>
      <c r="I14972" s="950" t="s">
        <v>1567</v>
      </c>
    </row>
    <row r="14973" spans="8:9" ht="12.5">
      <c r="H14973" s="958">
        <v>35486</v>
      </c>
      <c r="I14973" s="950" t="s">
        <v>1567</v>
      </c>
    </row>
    <row r="14974" spans="8:9" ht="12.5">
      <c r="H14974" s="958">
        <v>35487</v>
      </c>
      <c r="I14974" s="950" t="s">
        <v>1567</v>
      </c>
    </row>
    <row r="14975" spans="8:9" ht="12.5">
      <c r="H14975" s="958">
        <v>35490</v>
      </c>
      <c r="I14975" s="950" t="s">
        <v>1567</v>
      </c>
    </row>
    <row r="14976" spans="8:9" ht="12.5">
      <c r="H14976" s="958">
        <v>35491</v>
      </c>
      <c r="I14976" s="950" t="s">
        <v>1567</v>
      </c>
    </row>
    <row r="14977" spans="8:9" ht="12.5">
      <c r="H14977" s="958">
        <v>35501</v>
      </c>
      <c r="I14977" s="950" t="s">
        <v>1567</v>
      </c>
    </row>
    <row r="14978" spans="8:9" ht="12.5">
      <c r="H14978" s="958">
        <v>35502</v>
      </c>
      <c r="I14978" s="950" t="s">
        <v>1567</v>
      </c>
    </row>
    <row r="14979" spans="8:9" ht="12.5">
      <c r="H14979" s="958">
        <v>35503</v>
      </c>
      <c r="I14979" s="950" t="s">
        <v>1567</v>
      </c>
    </row>
    <row r="14980" spans="8:9" ht="12.5">
      <c r="H14980" s="958">
        <v>35504</v>
      </c>
      <c r="I14980" s="950" t="s">
        <v>1567</v>
      </c>
    </row>
    <row r="14981" spans="8:9" ht="12.5">
      <c r="H14981" s="958">
        <v>35540</v>
      </c>
      <c r="I14981" s="950" t="s">
        <v>1567</v>
      </c>
    </row>
    <row r="14982" spans="8:9" ht="12.5">
      <c r="H14982" s="958">
        <v>35541</v>
      </c>
      <c r="I14982" s="950" t="s">
        <v>1567</v>
      </c>
    </row>
    <row r="14983" spans="8:9" ht="12.5">
      <c r="H14983" s="958">
        <v>35542</v>
      </c>
      <c r="I14983" s="950" t="s">
        <v>1567</v>
      </c>
    </row>
    <row r="14984" spans="8:9" ht="12.5">
      <c r="H14984" s="958">
        <v>35543</v>
      </c>
      <c r="I14984" s="950" t="s">
        <v>1567</v>
      </c>
    </row>
    <row r="14985" spans="8:9" ht="12.5">
      <c r="H14985" s="958">
        <v>35544</v>
      </c>
      <c r="I14985" s="950" t="s">
        <v>1567</v>
      </c>
    </row>
    <row r="14986" spans="8:9" ht="12.5">
      <c r="H14986" s="958">
        <v>35545</v>
      </c>
      <c r="I14986" s="950" t="s">
        <v>1567</v>
      </c>
    </row>
    <row r="14987" spans="8:9" ht="12.5">
      <c r="H14987" s="958">
        <v>35546</v>
      </c>
      <c r="I14987" s="950" t="s">
        <v>1567</v>
      </c>
    </row>
    <row r="14988" spans="8:9" ht="12.5">
      <c r="H14988" s="958">
        <v>35548</v>
      </c>
      <c r="I14988" s="950" t="s">
        <v>1567</v>
      </c>
    </row>
    <row r="14989" spans="8:9" ht="12.5">
      <c r="H14989" s="958">
        <v>35549</v>
      </c>
      <c r="I14989" s="950" t="s">
        <v>1567</v>
      </c>
    </row>
    <row r="14990" spans="8:9" ht="12.5">
      <c r="H14990" s="958">
        <v>35550</v>
      </c>
      <c r="I14990" s="950" t="s">
        <v>1567</v>
      </c>
    </row>
    <row r="14991" spans="8:9" ht="12.5">
      <c r="H14991" s="958">
        <v>35551</v>
      </c>
      <c r="I14991" s="950" t="s">
        <v>1567</v>
      </c>
    </row>
    <row r="14992" spans="8:9" ht="12.5">
      <c r="H14992" s="958">
        <v>35552</v>
      </c>
      <c r="I14992" s="950" t="s">
        <v>1567</v>
      </c>
    </row>
    <row r="14993" spans="8:9" ht="12.5">
      <c r="H14993" s="958">
        <v>35553</v>
      </c>
      <c r="I14993" s="950" t="s">
        <v>1567</v>
      </c>
    </row>
    <row r="14994" spans="8:9" ht="12.5">
      <c r="H14994" s="958">
        <v>35554</v>
      </c>
      <c r="I14994" s="950" t="s">
        <v>1567</v>
      </c>
    </row>
    <row r="14995" spans="8:9" ht="12.5">
      <c r="H14995" s="958">
        <v>35555</v>
      </c>
      <c r="I14995" s="950" t="s">
        <v>1567</v>
      </c>
    </row>
    <row r="14996" spans="8:9" ht="12.5">
      <c r="H14996" s="958">
        <v>35559</v>
      </c>
      <c r="I14996" s="950" t="s">
        <v>1567</v>
      </c>
    </row>
    <row r="14997" spans="8:9" ht="12.5">
      <c r="H14997" s="958">
        <v>35560</v>
      </c>
      <c r="I14997" s="950" t="s">
        <v>1567</v>
      </c>
    </row>
    <row r="14998" spans="8:9" ht="12.5">
      <c r="H14998" s="958">
        <v>35563</v>
      </c>
      <c r="I14998" s="950" t="s">
        <v>1567</v>
      </c>
    </row>
    <row r="14999" spans="8:9" ht="12.5">
      <c r="H14999" s="958">
        <v>35564</v>
      </c>
      <c r="I14999" s="950" t="s">
        <v>1567</v>
      </c>
    </row>
    <row r="15000" spans="8:9" ht="12.5">
      <c r="H15000" s="958">
        <v>35565</v>
      </c>
      <c r="I15000" s="950" t="s">
        <v>1567</v>
      </c>
    </row>
    <row r="15001" spans="8:9" ht="12.5">
      <c r="H15001" s="958">
        <v>35570</v>
      </c>
      <c r="I15001" s="950" t="s">
        <v>1567</v>
      </c>
    </row>
    <row r="15002" spans="8:9" ht="12.5">
      <c r="H15002" s="958">
        <v>35571</v>
      </c>
      <c r="I15002" s="950" t="s">
        <v>1567</v>
      </c>
    </row>
    <row r="15003" spans="8:9" ht="12.5">
      <c r="H15003" s="958">
        <v>35572</v>
      </c>
      <c r="I15003" s="950" t="s">
        <v>1567</v>
      </c>
    </row>
    <row r="15004" spans="8:9" ht="12.5">
      <c r="H15004" s="958">
        <v>35573</v>
      </c>
      <c r="I15004" s="950" t="s">
        <v>1567</v>
      </c>
    </row>
    <row r="15005" spans="8:9" ht="12.5">
      <c r="H15005" s="958">
        <v>35574</v>
      </c>
      <c r="I15005" s="950" t="s">
        <v>1567</v>
      </c>
    </row>
    <row r="15006" spans="8:9" ht="12.5">
      <c r="H15006" s="958">
        <v>35575</v>
      </c>
      <c r="I15006" s="950" t="s">
        <v>1567</v>
      </c>
    </row>
    <row r="15007" spans="8:9" ht="12.5">
      <c r="H15007" s="958">
        <v>35576</v>
      </c>
      <c r="I15007" s="950" t="s">
        <v>1567</v>
      </c>
    </row>
    <row r="15008" spans="8:9" ht="12.5">
      <c r="H15008" s="958">
        <v>35577</v>
      </c>
      <c r="I15008" s="950" t="s">
        <v>1567</v>
      </c>
    </row>
    <row r="15009" spans="8:9" ht="12.5">
      <c r="H15009" s="958">
        <v>35578</v>
      </c>
      <c r="I15009" s="950" t="s">
        <v>1567</v>
      </c>
    </row>
    <row r="15010" spans="8:9" ht="12.5">
      <c r="H15010" s="958">
        <v>35579</v>
      </c>
      <c r="I15010" s="950" t="s">
        <v>1567</v>
      </c>
    </row>
    <row r="15011" spans="8:9" ht="12.5">
      <c r="H15011" s="958">
        <v>35580</v>
      </c>
      <c r="I15011" s="950" t="s">
        <v>1567</v>
      </c>
    </row>
    <row r="15012" spans="8:9" ht="12.5">
      <c r="H15012" s="958">
        <v>35581</v>
      </c>
      <c r="I15012" s="950" t="s">
        <v>1567</v>
      </c>
    </row>
    <row r="15013" spans="8:9" ht="12.5">
      <c r="H15013" s="958">
        <v>35582</v>
      </c>
      <c r="I15013" s="950" t="s">
        <v>1567</v>
      </c>
    </row>
    <row r="15014" spans="8:9" ht="12.5">
      <c r="H15014" s="958">
        <v>35584</v>
      </c>
      <c r="I15014" s="950" t="s">
        <v>1567</v>
      </c>
    </row>
    <row r="15015" spans="8:9" ht="12.5">
      <c r="H15015" s="958">
        <v>35585</v>
      </c>
      <c r="I15015" s="950" t="s">
        <v>1567</v>
      </c>
    </row>
    <row r="15016" spans="8:9" ht="12.5">
      <c r="H15016" s="958">
        <v>35586</v>
      </c>
      <c r="I15016" s="950" t="s">
        <v>1567</v>
      </c>
    </row>
    <row r="15017" spans="8:9" ht="12.5">
      <c r="H15017" s="958">
        <v>35587</v>
      </c>
      <c r="I15017" s="950" t="s">
        <v>1567</v>
      </c>
    </row>
    <row r="15018" spans="8:9" ht="12.5">
      <c r="H15018" s="958">
        <v>35592</v>
      </c>
      <c r="I15018" s="950" t="s">
        <v>1567</v>
      </c>
    </row>
    <row r="15019" spans="8:9" ht="12.5">
      <c r="H15019" s="958">
        <v>35593</v>
      </c>
      <c r="I15019" s="950" t="s">
        <v>1567</v>
      </c>
    </row>
    <row r="15020" spans="8:9" ht="12.5">
      <c r="H15020" s="958">
        <v>35594</v>
      </c>
      <c r="I15020" s="950" t="s">
        <v>1567</v>
      </c>
    </row>
    <row r="15021" spans="8:9" ht="12.5">
      <c r="H15021" s="958">
        <v>35601</v>
      </c>
      <c r="I15021" s="950" t="s">
        <v>1571</v>
      </c>
    </row>
    <row r="15022" spans="8:9" ht="12.5">
      <c r="H15022" s="958">
        <v>35602</v>
      </c>
      <c r="I15022" s="950" t="s">
        <v>1571</v>
      </c>
    </row>
    <row r="15023" spans="8:9" ht="12.5">
      <c r="H15023" s="958">
        <v>35603</v>
      </c>
      <c r="I15023" s="950" t="s">
        <v>1571</v>
      </c>
    </row>
    <row r="15024" spans="8:9" ht="12.5">
      <c r="H15024" s="958">
        <v>35609</v>
      </c>
      <c r="I15024" s="950" t="s">
        <v>1571</v>
      </c>
    </row>
    <row r="15025" spans="8:9" ht="12.5">
      <c r="H15025" s="958">
        <v>35610</v>
      </c>
      <c r="I15025" s="950" t="s">
        <v>1571</v>
      </c>
    </row>
    <row r="15026" spans="8:9" ht="12.5">
      <c r="H15026" s="958">
        <v>35611</v>
      </c>
      <c r="I15026" s="950" t="s">
        <v>1571</v>
      </c>
    </row>
    <row r="15027" spans="8:9" ht="12.5">
      <c r="H15027" s="958">
        <v>35612</v>
      </c>
      <c r="I15027" s="950" t="s">
        <v>1571</v>
      </c>
    </row>
    <row r="15028" spans="8:9" ht="12.5">
      <c r="H15028" s="958">
        <v>35613</v>
      </c>
      <c r="I15028" s="950" t="s">
        <v>1571</v>
      </c>
    </row>
    <row r="15029" spans="8:9" ht="12.5">
      <c r="H15029" s="958">
        <v>35614</v>
      </c>
      <c r="I15029" s="950" t="s">
        <v>1571</v>
      </c>
    </row>
    <row r="15030" spans="8:9" ht="12.5">
      <c r="H15030" s="958">
        <v>35615</v>
      </c>
      <c r="I15030" s="950" t="s">
        <v>1571</v>
      </c>
    </row>
    <row r="15031" spans="8:9" ht="12.5">
      <c r="H15031" s="958">
        <v>35616</v>
      </c>
      <c r="I15031" s="950" t="s">
        <v>1571</v>
      </c>
    </row>
    <row r="15032" spans="8:9" ht="12.5">
      <c r="H15032" s="958">
        <v>35617</v>
      </c>
      <c r="I15032" s="950" t="s">
        <v>1571</v>
      </c>
    </row>
    <row r="15033" spans="8:9" ht="12.5">
      <c r="H15033" s="958">
        <v>35618</v>
      </c>
      <c r="I15033" s="950" t="s">
        <v>1571</v>
      </c>
    </row>
    <row r="15034" spans="8:9" ht="12.5">
      <c r="H15034" s="958">
        <v>35619</v>
      </c>
      <c r="I15034" s="950" t="s">
        <v>1567</v>
      </c>
    </row>
    <row r="15035" spans="8:9" ht="12.5">
      <c r="H15035" s="958">
        <v>35620</v>
      </c>
      <c r="I15035" s="950" t="s">
        <v>1571</v>
      </c>
    </row>
    <row r="15036" spans="8:9" ht="12.5">
      <c r="H15036" s="958">
        <v>35621</v>
      </c>
      <c r="I15036" s="950" t="s">
        <v>1571</v>
      </c>
    </row>
    <row r="15037" spans="8:9" ht="12.5">
      <c r="H15037" s="958">
        <v>35622</v>
      </c>
      <c r="I15037" s="950" t="s">
        <v>1571</v>
      </c>
    </row>
    <row r="15038" spans="8:9" ht="12.5">
      <c r="H15038" s="958">
        <v>35630</v>
      </c>
      <c r="I15038" s="950" t="s">
        <v>1571</v>
      </c>
    </row>
    <row r="15039" spans="8:9" ht="12.5">
      <c r="H15039" s="958">
        <v>35631</v>
      </c>
      <c r="I15039" s="950" t="s">
        <v>1571</v>
      </c>
    </row>
    <row r="15040" spans="8:9" ht="12.5">
      <c r="H15040" s="958">
        <v>35632</v>
      </c>
      <c r="I15040" s="950" t="s">
        <v>1571</v>
      </c>
    </row>
    <row r="15041" spans="8:9" ht="12.5">
      <c r="H15041" s="958">
        <v>35633</v>
      </c>
      <c r="I15041" s="950" t="s">
        <v>1571</v>
      </c>
    </row>
    <row r="15042" spans="8:9" ht="12.5">
      <c r="H15042" s="958">
        <v>35634</v>
      </c>
      <c r="I15042" s="950" t="s">
        <v>1571</v>
      </c>
    </row>
    <row r="15043" spans="8:9" ht="12.5">
      <c r="H15043" s="958">
        <v>35640</v>
      </c>
      <c r="I15043" s="950" t="s">
        <v>1571</v>
      </c>
    </row>
    <row r="15044" spans="8:9" ht="12.5">
      <c r="H15044" s="958">
        <v>35643</v>
      </c>
      <c r="I15044" s="950" t="s">
        <v>1571</v>
      </c>
    </row>
    <row r="15045" spans="8:9" ht="12.5">
      <c r="H15045" s="958">
        <v>35645</v>
      </c>
      <c r="I15045" s="950" t="s">
        <v>1571</v>
      </c>
    </row>
    <row r="15046" spans="8:9" ht="12.5">
      <c r="H15046" s="958">
        <v>35646</v>
      </c>
      <c r="I15046" s="950" t="s">
        <v>1571</v>
      </c>
    </row>
    <row r="15047" spans="8:9" ht="12.5">
      <c r="H15047" s="958">
        <v>35647</v>
      </c>
      <c r="I15047" s="950" t="s">
        <v>1571</v>
      </c>
    </row>
    <row r="15048" spans="8:9" ht="12.5">
      <c r="H15048" s="958">
        <v>35648</v>
      </c>
      <c r="I15048" s="950" t="s">
        <v>1571</v>
      </c>
    </row>
    <row r="15049" spans="8:9" ht="12.5">
      <c r="H15049" s="958">
        <v>35649</v>
      </c>
      <c r="I15049" s="950" t="s">
        <v>1571</v>
      </c>
    </row>
    <row r="15050" spans="8:9" ht="12.5">
      <c r="H15050" s="958">
        <v>35650</v>
      </c>
      <c r="I15050" s="950" t="s">
        <v>1567</v>
      </c>
    </row>
    <row r="15051" spans="8:9" ht="12.5">
      <c r="H15051" s="958">
        <v>35651</v>
      </c>
      <c r="I15051" s="950" t="s">
        <v>1571</v>
      </c>
    </row>
    <row r="15052" spans="8:9" ht="12.5">
      <c r="H15052" s="958">
        <v>35652</v>
      </c>
      <c r="I15052" s="950" t="s">
        <v>1571</v>
      </c>
    </row>
    <row r="15053" spans="8:9" ht="12.5">
      <c r="H15053" s="958">
        <v>35653</v>
      </c>
      <c r="I15053" s="950" t="s">
        <v>1567</v>
      </c>
    </row>
    <row r="15054" spans="8:9" ht="12.5">
      <c r="H15054" s="958">
        <v>35654</v>
      </c>
      <c r="I15054" s="950" t="s">
        <v>1567</v>
      </c>
    </row>
    <row r="15055" spans="8:9" ht="12.5">
      <c r="H15055" s="958">
        <v>35660</v>
      </c>
      <c r="I15055" s="950" t="s">
        <v>1571</v>
      </c>
    </row>
    <row r="15056" spans="8:9" ht="12.5">
      <c r="H15056" s="958">
        <v>35661</v>
      </c>
      <c r="I15056" s="950" t="s">
        <v>1571</v>
      </c>
    </row>
    <row r="15057" spans="8:9" ht="12.5">
      <c r="H15057" s="958">
        <v>35662</v>
      </c>
      <c r="I15057" s="950" t="s">
        <v>1571</v>
      </c>
    </row>
    <row r="15058" spans="8:9" ht="12.5">
      <c r="H15058" s="958">
        <v>35670</v>
      </c>
      <c r="I15058" s="950" t="s">
        <v>1571</v>
      </c>
    </row>
    <row r="15059" spans="8:9" ht="12.5">
      <c r="H15059" s="958">
        <v>35671</v>
      </c>
      <c r="I15059" s="950" t="s">
        <v>1571</v>
      </c>
    </row>
    <row r="15060" spans="8:9" ht="12.5">
      <c r="H15060" s="958">
        <v>35672</v>
      </c>
      <c r="I15060" s="950" t="s">
        <v>1571</v>
      </c>
    </row>
    <row r="15061" spans="8:9" ht="12.5">
      <c r="H15061" s="958">
        <v>35673</v>
      </c>
      <c r="I15061" s="950" t="s">
        <v>1571</v>
      </c>
    </row>
    <row r="15062" spans="8:9" ht="12.5">
      <c r="H15062" s="958">
        <v>35674</v>
      </c>
      <c r="I15062" s="950" t="s">
        <v>1571</v>
      </c>
    </row>
    <row r="15063" spans="8:9" ht="12.5">
      <c r="H15063" s="958">
        <v>35677</v>
      </c>
      <c r="I15063" s="950" t="s">
        <v>1571</v>
      </c>
    </row>
    <row r="15064" spans="8:9" ht="12.5">
      <c r="H15064" s="958">
        <v>35699</v>
      </c>
      <c r="I15064" s="950" t="s">
        <v>1571</v>
      </c>
    </row>
    <row r="15065" spans="8:9" ht="12.5">
      <c r="H15065" s="958">
        <v>35739</v>
      </c>
      <c r="I15065" s="950" t="s">
        <v>1571</v>
      </c>
    </row>
    <row r="15066" spans="8:9" ht="12.5">
      <c r="H15066" s="958">
        <v>35740</v>
      </c>
      <c r="I15066" s="950" t="s">
        <v>1571</v>
      </c>
    </row>
    <row r="15067" spans="8:9" ht="12.5">
      <c r="H15067" s="958">
        <v>35741</v>
      </c>
      <c r="I15067" s="950" t="s">
        <v>1571</v>
      </c>
    </row>
    <row r="15068" spans="8:9" ht="12.5">
      <c r="H15068" s="958">
        <v>35742</v>
      </c>
      <c r="I15068" s="950" t="s">
        <v>1571</v>
      </c>
    </row>
    <row r="15069" spans="8:9" ht="12.5">
      <c r="H15069" s="958">
        <v>35744</v>
      </c>
      <c r="I15069" s="950" t="s">
        <v>1571</v>
      </c>
    </row>
    <row r="15070" spans="8:9" ht="12.5">
      <c r="H15070" s="958">
        <v>35745</v>
      </c>
      <c r="I15070" s="950" t="s">
        <v>1571</v>
      </c>
    </row>
    <row r="15071" spans="8:9" ht="12.5">
      <c r="H15071" s="958">
        <v>35746</v>
      </c>
      <c r="I15071" s="950" t="s">
        <v>1571</v>
      </c>
    </row>
    <row r="15072" spans="8:9" ht="12.5">
      <c r="H15072" s="958">
        <v>35747</v>
      </c>
      <c r="I15072" s="950" t="s">
        <v>1571</v>
      </c>
    </row>
    <row r="15073" spans="8:9" ht="12.5">
      <c r="H15073" s="958">
        <v>35748</v>
      </c>
      <c r="I15073" s="950" t="s">
        <v>1571</v>
      </c>
    </row>
    <row r="15074" spans="8:9" ht="12.5">
      <c r="H15074" s="958">
        <v>35749</v>
      </c>
      <c r="I15074" s="950" t="s">
        <v>1571</v>
      </c>
    </row>
    <row r="15075" spans="8:9" ht="12.5">
      <c r="H15075" s="958">
        <v>35750</v>
      </c>
      <c r="I15075" s="950" t="s">
        <v>1571</v>
      </c>
    </row>
    <row r="15076" spans="8:9" ht="12.5">
      <c r="H15076" s="958">
        <v>35751</v>
      </c>
      <c r="I15076" s="950" t="s">
        <v>1571</v>
      </c>
    </row>
    <row r="15077" spans="8:9" ht="12.5">
      <c r="H15077" s="958">
        <v>35752</v>
      </c>
      <c r="I15077" s="950" t="s">
        <v>1571</v>
      </c>
    </row>
    <row r="15078" spans="8:9" ht="12.5">
      <c r="H15078" s="958">
        <v>35754</v>
      </c>
      <c r="I15078" s="950" t="s">
        <v>1571</v>
      </c>
    </row>
    <row r="15079" spans="8:9" ht="12.5">
      <c r="H15079" s="958">
        <v>35755</v>
      </c>
      <c r="I15079" s="950" t="s">
        <v>1571</v>
      </c>
    </row>
    <row r="15080" spans="8:9" ht="12.5">
      <c r="H15080" s="958">
        <v>35756</v>
      </c>
      <c r="I15080" s="950" t="s">
        <v>1571</v>
      </c>
    </row>
    <row r="15081" spans="8:9" ht="12.5">
      <c r="H15081" s="958">
        <v>35757</v>
      </c>
      <c r="I15081" s="950" t="s">
        <v>1571</v>
      </c>
    </row>
    <row r="15082" spans="8:9" ht="12.5">
      <c r="H15082" s="958">
        <v>35758</v>
      </c>
      <c r="I15082" s="950" t="s">
        <v>1571</v>
      </c>
    </row>
    <row r="15083" spans="8:9" ht="12.5">
      <c r="H15083" s="958">
        <v>35759</v>
      </c>
      <c r="I15083" s="950" t="s">
        <v>1571</v>
      </c>
    </row>
    <row r="15084" spans="8:9" ht="12.5">
      <c r="H15084" s="958">
        <v>35760</v>
      </c>
      <c r="I15084" s="950" t="s">
        <v>1571</v>
      </c>
    </row>
    <row r="15085" spans="8:9" ht="12.5">
      <c r="H15085" s="958">
        <v>35761</v>
      </c>
      <c r="I15085" s="950" t="s">
        <v>1571</v>
      </c>
    </row>
    <row r="15086" spans="8:9" ht="12.5">
      <c r="H15086" s="958">
        <v>35762</v>
      </c>
      <c r="I15086" s="950" t="s">
        <v>1571</v>
      </c>
    </row>
    <row r="15087" spans="8:9" ht="12.5">
      <c r="H15087" s="958">
        <v>35763</v>
      </c>
      <c r="I15087" s="950" t="s">
        <v>1571</v>
      </c>
    </row>
    <row r="15088" spans="8:9" ht="12.5">
      <c r="H15088" s="958">
        <v>35764</v>
      </c>
      <c r="I15088" s="950" t="s">
        <v>1571</v>
      </c>
    </row>
    <row r="15089" spans="8:9" ht="12.5">
      <c r="H15089" s="958">
        <v>35765</v>
      </c>
      <c r="I15089" s="950" t="s">
        <v>1571</v>
      </c>
    </row>
    <row r="15090" spans="8:9" ht="12.5">
      <c r="H15090" s="958">
        <v>35766</v>
      </c>
      <c r="I15090" s="950" t="s">
        <v>1571</v>
      </c>
    </row>
    <row r="15091" spans="8:9" ht="12.5">
      <c r="H15091" s="958">
        <v>35767</v>
      </c>
      <c r="I15091" s="950" t="s">
        <v>1571</v>
      </c>
    </row>
    <row r="15092" spans="8:9" ht="12.5">
      <c r="H15092" s="958">
        <v>35768</v>
      </c>
      <c r="I15092" s="950" t="s">
        <v>1571</v>
      </c>
    </row>
    <row r="15093" spans="8:9" ht="12.5">
      <c r="H15093" s="958">
        <v>35769</v>
      </c>
      <c r="I15093" s="950" t="s">
        <v>1571</v>
      </c>
    </row>
    <row r="15094" spans="8:9" ht="12.5">
      <c r="H15094" s="958">
        <v>35771</v>
      </c>
      <c r="I15094" s="950" t="s">
        <v>1571</v>
      </c>
    </row>
    <row r="15095" spans="8:9" ht="12.5">
      <c r="H15095" s="958">
        <v>35772</v>
      </c>
      <c r="I15095" s="950" t="s">
        <v>1571</v>
      </c>
    </row>
    <row r="15096" spans="8:9" ht="12.5">
      <c r="H15096" s="958">
        <v>35773</v>
      </c>
      <c r="I15096" s="950" t="s">
        <v>1571</v>
      </c>
    </row>
    <row r="15097" spans="8:9" ht="12.5">
      <c r="H15097" s="958">
        <v>35774</v>
      </c>
      <c r="I15097" s="950" t="s">
        <v>1571</v>
      </c>
    </row>
    <row r="15098" spans="8:9" ht="12.5">
      <c r="H15098" s="958">
        <v>35775</v>
      </c>
      <c r="I15098" s="950" t="s">
        <v>1571</v>
      </c>
    </row>
    <row r="15099" spans="8:9" ht="12.5">
      <c r="H15099" s="958">
        <v>35776</v>
      </c>
      <c r="I15099" s="950" t="s">
        <v>1571</v>
      </c>
    </row>
    <row r="15100" spans="8:9" ht="12.5">
      <c r="H15100" s="958">
        <v>35801</v>
      </c>
      <c r="I15100" s="950" t="s">
        <v>1571</v>
      </c>
    </row>
    <row r="15101" spans="8:9" ht="12.5">
      <c r="H15101" s="958">
        <v>35802</v>
      </c>
      <c r="I15101" s="950" t="s">
        <v>1571</v>
      </c>
    </row>
    <row r="15102" spans="8:9" ht="12.5">
      <c r="H15102" s="958">
        <v>35803</v>
      </c>
      <c r="I15102" s="950" t="s">
        <v>1571</v>
      </c>
    </row>
    <row r="15103" spans="8:9" ht="12.5">
      <c r="H15103" s="958">
        <v>35804</v>
      </c>
      <c r="I15103" s="950" t="s">
        <v>1571</v>
      </c>
    </row>
    <row r="15104" spans="8:9" ht="12.5">
      <c r="H15104" s="958">
        <v>35805</v>
      </c>
      <c r="I15104" s="950" t="s">
        <v>1571</v>
      </c>
    </row>
    <row r="15105" spans="8:9" ht="12.5">
      <c r="H15105" s="958">
        <v>35806</v>
      </c>
      <c r="I15105" s="950" t="s">
        <v>1571</v>
      </c>
    </row>
    <row r="15106" spans="8:9" ht="12.5">
      <c r="H15106" s="958">
        <v>35807</v>
      </c>
      <c r="I15106" s="950" t="s">
        <v>1571</v>
      </c>
    </row>
    <row r="15107" spans="8:9" ht="12.5">
      <c r="H15107" s="958">
        <v>35808</v>
      </c>
      <c r="I15107" s="950" t="s">
        <v>1571</v>
      </c>
    </row>
    <row r="15108" spans="8:9" ht="12.5">
      <c r="H15108" s="958">
        <v>35809</v>
      </c>
      <c r="I15108" s="950" t="s">
        <v>1571</v>
      </c>
    </row>
    <row r="15109" spans="8:9" ht="12.5">
      <c r="H15109" s="958">
        <v>35810</v>
      </c>
      <c r="I15109" s="950" t="s">
        <v>1571</v>
      </c>
    </row>
    <row r="15110" spans="8:9" ht="12.5">
      <c r="H15110" s="958">
        <v>35811</v>
      </c>
      <c r="I15110" s="950" t="s">
        <v>1571</v>
      </c>
    </row>
    <row r="15111" spans="8:9" ht="12.5">
      <c r="H15111" s="958">
        <v>35812</v>
      </c>
      <c r="I15111" s="950" t="s">
        <v>1571</v>
      </c>
    </row>
    <row r="15112" spans="8:9" ht="12.5">
      <c r="H15112" s="958">
        <v>35813</v>
      </c>
      <c r="I15112" s="950" t="s">
        <v>1571</v>
      </c>
    </row>
    <row r="15113" spans="8:9" ht="12.5">
      <c r="H15113" s="958">
        <v>35814</v>
      </c>
      <c r="I15113" s="950" t="s">
        <v>1571</v>
      </c>
    </row>
    <row r="15114" spans="8:9" ht="12.5">
      <c r="H15114" s="958">
        <v>35815</v>
      </c>
      <c r="I15114" s="950" t="s">
        <v>1571</v>
      </c>
    </row>
    <row r="15115" spans="8:9" ht="12.5">
      <c r="H15115" s="958">
        <v>35816</v>
      </c>
      <c r="I15115" s="950" t="s">
        <v>1571</v>
      </c>
    </row>
    <row r="15116" spans="8:9" ht="12.5">
      <c r="H15116" s="958">
        <v>35824</v>
      </c>
      <c r="I15116" s="950" t="s">
        <v>1571</v>
      </c>
    </row>
    <row r="15117" spans="8:9" ht="12.5">
      <c r="H15117" s="958">
        <v>35893</v>
      </c>
      <c r="I15117" s="950" t="s">
        <v>1571</v>
      </c>
    </row>
    <row r="15118" spans="8:9" ht="12.5">
      <c r="H15118" s="958">
        <v>35894</v>
      </c>
      <c r="I15118" s="950" t="s">
        <v>1571</v>
      </c>
    </row>
    <row r="15119" spans="8:9" ht="12.5">
      <c r="H15119" s="958">
        <v>35895</v>
      </c>
      <c r="I15119" s="950" t="s">
        <v>1571</v>
      </c>
    </row>
    <row r="15120" spans="8:9" ht="12.5">
      <c r="H15120" s="958">
        <v>35896</v>
      </c>
      <c r="I15120" s="950" t="s">
        <v>1571</v>
      </c>
    </row>
    <row r="15121" spans="8:9" ht="12.5">
      <c r="H15121" s="958">
        <v>35897</v>
      </c>
      <c r="I15121" s="950" t="s">
        <v>1571</v>
      </c>
    </row>
    <row r="15122" spans="8:9" ht="12.5">
      <c r="H15122" s="958">
        <v>35898</v>
      </c>
      <c r="I15122" s="950" t="s">
        <v>1571</v>
      </c>
    </row>
    <row r="15123" spans="8:9" ht="12.5">
      <c r="H15123" s="958">
        <v>35899</v>
      </c>
      <c r="I15123" s="950" t="s">
        <v>1571</v>
      </c>
    </row>
    <row r="15124" spans="8:9" ht="12.5">
      <c r="H15124" s="958">
        <v>35901</v>
      </c>
      <c r="I15124" s="950" t="s">
        <v>1567</v>
      </c>
    </row>
    <row r="15125" spans="8:9" ht="12.5">
      <c r="H15125" s="958">
        <v>35902</v>
      </c>
      <c r="I15125" s="950" t="s">
        <v>1567</v>
      </c>
    </row>
    <row r="15126" spans="8:9" ht="12.5">
      <c r="H15126" s="958">
        <v>35903</v>
      </c>
      <c r="I15126" s="950" t="s">
        <v>1567</v>
      </c>
    </row>
    <row r="15127" spans="8:9" ht="12.5">
      <c r="H15127" s="958">
        <v>35904</v>
      </c>
      <c r="I15127" s="950" t="s">
        <v>1567</v>
      </c>
    </row>
    <row r="15128" spans="8:9" ht="12.5">
      <c r="H15128" s="958">
        <v>35905</v>
      </c>
      <c r="I15128" s="950" t="s">
        <v>1567</v>
      </c>
    </row>
    <row r="15129" spans="8:9" ht="12.5">
      <c r="H15129" s="958">
        <v>35906</v>
      </c>
      <c r="I15129" s="950" t="s">
        <v>1567</v>
      </c>
    </row>
    <row r="15130" spans="8:9" ht="12.5">
      <c r="H15130" s="958">
        <v>35907</v>
      </c>
      <c r="I15130" s="950" t="s">
        <v>1567</v>
      </c>
    </row>
    <row r="15131" spans="8:9" ht="12.5">
      <c r="H15131" s="958">
        <v>35950</v>
      </c>
      <c r="I15131" s="950" t="s">
        <v>1571</v>
      </c>
    </row>
    <row r="15132" spans="8:9" ht="12.5">
      <c r="H15132" s="958">
        <v>35951</v>
      </c>
      <c r="I15132" s="950" t="s">
        <v>1571</v>
      </c>
    </row>
    <row r="15133" spans="8:9" ht="12.5">
      <c r="H15133" s="958">
        <v>35952</v>
      </c>
      <c r="I15133" s="950" t="s">
        <v>1567</v>
      </c>
    </row>
    <row r="15134" spans="8:9" ht="12.5">
      <c r="H15134" s="958">
        <v>35953</v>
      </c>
      <c r="I15134" s="950" t="s">
        <v>1567</v>
      </c>
    </row>
    <row r="15135" spans="8:9" ht="12.5">
      <c r="H15135" s="958">
        <v>35954</v>
      </c>
      <c r="I15135" s="950" t="s">
        <v>1567</v>
      </c>
    </row>
    <row r="15136" spans="8:9" ht="12.5">
      <c r="H15136" s="958">
        <v>35956</v>
      </c>
      <c r="I15136" s="950" t="s">
        <v>1567</v>
      </c>
    </row>
    <row r="15137" spans="8:9" ht="12.5">
      <c r="H15137" s="958">
        <v>35957</v>
      </c>
      <c r="I15137" s="950" t="s">
        <v>1567</v>
      </c>
    </row>
    <row r="15138" spans="8:9" ht="12.5">
      <c r="H15138" s="958">
        <v>35958</v>
      </c>
      <c r="I15138" s="950" t="s">
        <v>1571</v>
      </c>
    </row>
    <row r="15139" spans="8:9" ht="12.5">
      <c r="H15139" s="958">
        <v>35959</v>
      </c>
      <c r="I15139" s="950" t="s">
        <v>1571</v>
      </c>
    </row>
    <row r="15140" spans="8:9" ht="12.5">
      <c r="H15140" s="958">
        <v>35960</v>
      </c>
      <c r="I15140" s="950" t="s">
        <v>1567</v>
      </c>
    </row>
    <row r="15141" spans="8:9" ht="12.5">
      <c r="H15141" s="958">
        <v>35961</v>
      </c>
      <c r="I15141" s="950" t="s">
        <v>1567</v>
      </c>
    </row>
    <row r="15142" spans="8:9" ht="12.5">
      <c r="H15142" s="958">
        <v>35962</v>
      </c>
      <c r="I15142" s="950" t="s">
        <v>1567</v>
      </c>
    </row>
    <row r="15143" spans="8:9" ht="12.5">
      <c r="H15143" s="958">
        <v>35963</v>
      </c>
      <c r="I15143" s="950" t="s">
        <v>1571</v>
      </c>
    </row>
    <row r="15144" spans="8:9" ht="12.5">
      <c r="H15144" s="958">
        <v>35964</v>
      </c>
      <c r="I15144" s="950" t="s">
        <v>1571</v>
      </c>
    </row>
    <row r="15145" spans="8:9" ht="12.5">
      <c r="H15145" s="958">
        <v>35966</v>
      </c>
      <c r="I15145" s="950" t="s">
        <v>1571</v>
      </c>
    </row>
    <row r="15146" spans="8:9" ht="12.5">
      <c r="H15146" s="958">
        <v>35967</v>
      </c>
      <c r="I15146" s="950" t="s">
        <v>1571</v>
      </c>
    </row>
    <row r="15147" spans="8:9" ht="12.5">
      <c r="H15147" s="958">
        <v>35968</v>
      </c>
      <c r="I15147" s="950" t="s">
        <v>1571</v>
      </c>
    </row>
    <row r="15148" spans="8:9" ht="12.5">
      <c r="H15148" s="958">
        <v>35971</v>
      </c>
      <c r="I15148" s="950" t="s">
        <v>1571</v>
      </c>
    </row>
    <row r="15149" spans="8:9" ht="12.5">
      <c r="H15149" s="958">
        <v>35972</v>
      </c>
      <c r="I15149" s="950" t="s">
        <v>1567</v>
      </c>
    </row>
    <row r="15150" spans="8:9" ht="12.5">
      <c r="H15150" s="958">
        <v>35973</v>
      </c>
      <c r="I15150" s="950" t="s">
        <v>1571</v>
      </c>
    </row>
    <row r="15151" spans="8:9" ht="12.5">
      <c r="H15151" s="958">
        <v>35974</v>
      </c>
      <c r="I15151" s="950" t="s">
        <v>1571</v>
      </c>
    </row>
    <row r="15152" spans="8:9" ht="12.5">
      <c r="H15152" s="958">
        <v>35975</v>
      </c>
      <c r="I15152" s="950" t="s">
        <v>1571</v>
      </c>
    </row>
    <row r="15153" spans="8:9" ht="12.5">
      <c r="H15153" s="958">
        <v>35976</v>
      </c>
      <c r="I15153" s="950" t="s">
        <v>1567</v>
      </c>
    </row>
    <row r="15154" spans="8:9" ht="12.5">
      <c r="H15154" s="958">
        <v>35978</v>
      </c>
      <c r="I15154" s="950" t="s">
        <v>1571</v>
      </c>
    </row>
    <row r="15155" spans="8:9" ht="12.5">
      <c r="H15155" s="958">
        <v>35979</v>
      </c>
      <c r="I15155" s="950" t="s">
        <v>1571</v>
      </c>
    </row>
    <row r="15156" spans="8:9" ht="12.5">
      <c r="H15156" s="958">
        <v>35980</v>
      </c>
      <c r="I15156" s="950" t="s">
        <v>1567</v>
      </c>
    </row>
    <row r="15157" spans="8:9" ht="12.5">
      <c r="H15157" s="958">
        <v>35981</v>
      </c>
      <c r="I15157" s="950" t="s">
        <v>1571</v>
      </c>
    </row>
    <row r="15158" spans="8:9" ht="12.5">
      <c r="H15158" s="958">
        <v>35983</v>
      </c>
      <c r="I15158" s="950" t="s">
        <v>1567</v>
      </c>
    </row>
    <row r="15159" spans="8:9" ht="12.5">
      <c r="H15159" s="958">
        <v>35984</v>
      </c>
      <c r="I15159" s="950" t="s">
        <v>1571</v>
      </c>
    </row>
    <row r="15160" spans="8:9" ht="12.5">
      <c r="H15160" s="958">
        <v>35986</v>
      </c>
      <c r="I15160" s="950" t="s">
        <v>1571</v>
      </c>
    </row>
    <row r="15161" spans="8:9" ht="12.5">
      <c r="H15161" s="958">
        <v>35987</v>
      </c>
      <c r="I15161" s="950" t="s">
        <v>1567</v>
      </c>
    </row>
    <row r="15162" spans="8:9" ht="12.5">
      <c r="H15162" s="958">
        <v>35988</v>
      </c>
      <c r="I15162" s="950" t="s">
        <v>1571</v>
      </c>
    </row>
    <row r="15163" spans="8:9" ht="12.5">
      <c r="H15163" s="958">
        <v>35989</v>
      </c>
      <c r="I15163" s="950" t="s">
        <v>1571</v>
      </c>
    </row>
    <row r="15164" spans="8:9" ht="12.5">
      <c r="H15164" s="958">
        <v>35990</v>
      </c>
      <c r="I15164" s="950" t="s">
        <v>1567</v>
      </c>
    </row>
    <row r="15165" spans="8:9" ht="12.5">
      <c r="H15165" s="958">
        <v>36003</v>
      </c>
      <c r="I15165" s="950" t="s">
        <v>1567</v>
      </c>
    </row>
    <row r="15166" spans="8:9" ht="12.5">
      <c r="H15166" s="958">
        <v>36005</v>
      </c>
      <c r="I15166" s="950" t="s">
        <v>1567</v>
      </c>
    </row>
    <row r="15167" spans="8:9" ht="12.5">
      <c r="H15167" s="958">
        <v>36006</v>
      </c>
      <c r="I15167" s="950" t="s">
        <v>1567</v>
      </c>
    </row>
    <row r="15168" spans="8:9" ht="12.5">
      <c r="H15168" s="958">
        <v>36008</v>
      </c>
      <c r="I15168" s="950" t="s">
        <v>1567</v>
      </c>
    </row>
    <row r="15169" spans="8:9" ht="12.5">
      <c r="H15169" s="958">
        <v>36009</v>
      </c>
      <c r="I15169" s="950" t="s">
        <v>1567</v>
      </c>
    </row>
    <row r="15170" spans="8:9" ht="12.5">
      <c r="H15170" s="958">
        <v>36010</v>
      </c>
      <c r="I15170" s="950" t="s">
        <v>1567</v>
      </c>
    </row>
    <row r="15171" spans="8:9" ht="12.5">
      <c r="H15171" s="958">
        <v>36013</v>
      </c>
      <c r="I15171" s="950" t="s">
        <v>1567</v>
      </c>
    </row>
    <row r="15172" spans="8:9" ht="12.5">
      <c r="H15172" s="958">
        <v>36015</v>
      </c>
      <c r="I15172" s="950" t="s">
        <v>1567</v>
      </c>
    </row>
    <row r="15173" spans="8:9" ht="12.5">
      <c r="H15173" s="958">
        <v>36016</v>
      </c>
      <c r="I15173" s="950" t="s">
        <v>1567</v>
      </c>
    </row>
    <row r="15174" spans="8:9" ht="12.5">
      <c r="H15174" s="958">
        <v>36017</v>
      </c>
      <c r="I15174" s="950" t="s">
        <v>1567</v>
      </c>
    </row>
    <row r="15175" spans="8:9" ht="12.5">
      <c r="H15175" s="958">
        <v>36020</v>
      </c>
      <c r="I15175" s="950" t="s">
        <v>1567</v>
      </c>
    </row>
    <row r="15176" spans="8:9" ht="12.5">
      <c r="H15176" s="958">
        <v>36022</v>
      </c>
      <c r="I15176" s="950" t="s">
        <v>1567</v>
      </c>
    </row>
    <row r="15177" spans="8:9" ht="12.5">
      <c r="H15177" s="958">
        <v>36023</v>
      </c>
      <c r="I15177" s="950" t="s">
        <v>1567</v>
      </c>
    </row>
    <row r="15178" spans="8:9" ht="12.5">
      <c r="H15178" s="958">
        <v>36024</v>
      </c>
      <c r="I15178" s="950" t="s">
        <v>1567</v>
      </c>
    </row>
    <row r="15179" spans="8:9" ht="12.5">
      <c r="H15179" s="958">
        <v>36025</v>
      </c>
      <c r="I15179" s="950" t="s">
        <v>1567</v>
      </c>
    </row>
    <row r="15180" spans="8:9" ht="12.5">
      <c r="H15180" s="958">
        <v>36026</v>
      </c>
      <c r="I15180" s="950" t="s">
        <v>1567</v>
      </c>
    </row>
    <row r="15181" spans="8:9" ht="12.5">
      <c r="H15181" s="958">
        <v>36027</v>
      </c>
      <c r="I15181" s="950" t="s">
        <v>1567</v>
      </c>
    </row>
    <row r="15182" spans="8:9" ht="12.5">
      <c r="H15182" s="958">
        <v>36028</v>
      </c>
      <c r="I15182" s="950" t="s">
        <v>1567</v>
      </c>
    </row>
    <row r="15183" spans="8:9" ht="12.5">
      <c r="H15183" s="958">
        <v>36029</v>
      </c>
      <c r="I15183" s="950" t="s">
        <v>1567</v>
      </c>
    </row>
    <row r="15184" spans="8:9" ht="12.5">
      <c r="H15184" s="958">
        <v>36030</v>
      </c>
      <c r="I15184" s="950" t="s">
        <v>1567</v>
      </c>
    </row>
    <row r="15185" spans="8:9" ht="12.5">
      <c r="H15185" s="958">
        <v>36031</v>
      </c>
      <c r="I15185" s="950" t="s">
        <v>1567</v>
      </c>
    </row>
    <row r="15186" spans="8:9" ht="12.5">
      <c r="H15186" s="958">
        <v>36032</v>
      </c>
      <c r="I15186" s="950" t="s">
        <v>1567</v>
      </c>
    </row>
    <row r="15187" spans="8:9" ht="12.5">
      <c r="H15187" s="958">
        <v>36033</v>
      </c>
      <c r="I15187" s="950" t="s">
        <v>1567</v>
      </c>
    </row>
    <row r="15188" spans="8:9" ht="12.5">
      <c r="H15188" s="958">
        <v>36034</v>
      </c>
      <c r="I15188" s="950" t="s">
        <v>1567</v>
      </c>
    </row>
    <row r="15189" spans="8:9" ht="12.5">
      <c r="H15189" s="958">
        <v>36035</v>
      </c>
      <c r="I15189" s="950" t="s">
        <v>1567</v>
      </c>
    </row>
    <row r="15190" spans="8:9" ht="12.5">
      <c r="H15190" s="958">
        <v>36036</v>
      </c>
      <c r="I15190" s="950" t="s">
        <v>1567</v>
      </c>
    </row>
    <row r="15191" spans="8:9" ht="12.5">
      <c r="H15191" s="958">
        <v>36037</v>
      </c>
      <c r="I15191" s="950" t="s">
        <v>1567</v>
      </c>
    </row>
    <row r="15192" spans="8:9" ht="12.5">
      <c r="H15192" s="958">
        <v>36038</v>
      </c>
      <c r="I15192" s="950" t="s">
        <v>1567</v>
      </c>
    </row>
    <row r="15193" spans="8:9" ht="12.5">
      <c r="H15193" s="958">
        <v>36039</v>
      </c>
      <c r="I15193" s="950" t="s">
        <v>1567</v>
      </c>
    </row>
    <row r="15194" spans="8:9" ht="12.5">
      <c r="H15194" s="958">
        <v>36040</v>
      </c>
      <c r="I15194" s="950" t="s">
        <v>1567</v>
      </c>
    </row>
    <row r="15195" spans="8:9" ht="12.5">
      <c r="H15195" s="958">
        <v>36041</v>
      </c>
      <c r="I15195" s="950" t="s">
        <v>1567</v>
      </c>
    </row>
    <row r="15196" spans="8:9" ht="12.5">
      <c r="H15196" s="958">
        <v>36042</v>
      </c>
      <c r="I15196" s="950" t="s">
        <v>1567</v>
      </c>
    </row>
    <row r="15197" spans="8:9" ht="12.5">
      <c r="H15197" s="958">
        <v>36043</v>
      </c>
      <c r="I15197" s="950" t="s">
        <v>1567</v>
      </c>
    </row>
    <row r="15198" spans="8:9" ht="12.5">
      <c r="H15198" s="958">
        <v>36045</v>
      </c>
      <c r="I15198" s="950" t="s">
        <v>1567</v>
      </c>
    </row>
    <row r="15199" spans="8:9" ht="12.5">
      <c r="H15199" s="958">
        <v>36046</v>
      </c>
      <c r="I15199" s="950" t="s">
        <v>1567</v>
      </c>
    </row>
    <row r="15200" spans="8:9" ht="12.5">
      <c r="H15200" s="958">
        <v>36047</v>
      </c>
      <c r="I15200" s="950" t="s">
        <v>1567</v>
      </c>
    </row>
    <row r="15201" spans="8:9" ht="12.5">
      <c r="H15201" s="958">
        <v>36048</v>
      </c>
      <c r="I15201" s="950" t="s">
        <v>1567</v>
      </c>
    </row>
    <row r="15202" spans="8:9" ht="12.5">
      <c r="H15202" s="958">
        <v>36049</v>
      </c>
      <c r="I15202" s="950" t="s">
        <v>1567</v>
      </c>
    </row>
    <row r="15203" spans="8:9" ht="12.5">
      <c r="H15203" s="958">
        <v>36051</v>
      </c>
      <c r="I15203" s="950" t="s">
        <v>1567</v>
      </c>
    </row>
    <row r="15204" spans="8:9" ht="12.5">
      <c r="H15204" s="958">
        <v>36052</v>
      </c>
      <c r="I15204" s="950" t="s">
        <v>1567</v>
      </c>
    </row>
    <row r="15205" spans="8:9" ht="12.5">
      <c r="H15205" s="958">
        <v>36053</v>
      </c>
      <c r="I15205" s="950" t="s">
        <v>1567</v>
      </c>
    </row>
    <row r="15206" spans="8:9" ht="12.5">
      <c r="H15206" s="958">
        <v>36054</v>
      </c>
      <c r="I15206" s="950" t="s">
        <v>1567</v>
      </c>
    </row>
    <row r="15207" spans="8:9" ht="12.5">
      <c r="H15207" s="958">
        <v>36057</v>
      </c>
      <c r="I15207" s="950" t="s">
        <v>1567</v>
      </c>
    </row>
    <row r="15208" spans="8:9" ht="12.5">
      <c r="H15208" s="958">
        <v>36061</v>
      </c>
      <c r="I15208" s="950" t="s">
        <v>1567</v>
      </c>
    </row>
    <row r="15209" spans="8:9" ht="12.5">
      <c r="H15209" s="958">
        <v>36062</v>
      </c>
      <c r="I15209" s="950" t="s">
        <v>1567</v>
      </c>
    </row>
    <row r="15210" spans="8:9" ht="12.5">
      <c r="H15210" s="958">
        <v>36064</v>
      </c>
      <c r="I15210" s="950" t="s">
        <v>1567</v>
      </c>
    </row>
    <row r="15211" spans="8:9" ht="12.5">
      <c r="H15211" s="958">
        <v>36065</v>
      </c>
      <c r="I15211" s="950" t="s">
        <v>1567</v>
      </c>
    </row>
    <row r="15212" spans="8:9" ht="12.5">
      <c r="H15212" s="958">
        <v>36066</v>
      </c>
      <c r="I15212" s="950" t="s">
        <v>1567</v>
      </c>
    </row>
    <row r="15213" spans="8:9" ht="12.5">
      <c r="H15213" s="958">
        <v>36067</v>
      </c>
      <c r="I15213" s="950" t="s">
        <v>1567</v>
      </c>
    </row>
    <row r="15214" spans="8:9" ht="12.5">
      <c r="H15214" s="958">
        <v>36068</v>
      </c>
      <c r="I15214" s="950" t="s">
        <v>1567</v>
      </c>
    </row>
    <row r="15215" spans="8:9" ht="12.5">
      <c r="H15215" s="958">
        <v>36069</v>
      </c>
      <c r="I15215" s="950" t="s">
        <v>1567</v>
      </c>
    </row>
    <row r="15216" spans="8:9" ht="12.5">
      <c r="H15216" s="958">
        <v>36071</v>
      </c>
      <c r="I15216" s="950" t="s">
        <v>1567</v>
      </c>
    </row>
    <row r="15217" spans="8:9" ht="12.5">
      <c r="H15217" s="958">
        <v>36072</v>
      </c>
      <c r="I15217" s="950" t="s">
        <v>1567</v>
      </c>
    </row>
    <row r="15218" spans="8:9" ht="12.5">
      <c r="H15218" s="958">
        <v>36075</v>
      </c>
      <c r="I15218" s="950" t="s">
        <v>1567</v>
      </c>
    </row>
    <row r="15219" spans="8:9" ht="12.5">
      <c r="H15219" s="958">
        <v>36078</v>
      </c>
      <c r="I15219" s="950" t="s">
        <v>1567</v>
      </c>
    </row>
    <row r="15220" spans="8:9" ht="12.5">
      <c r="H15220" s="958">
        <v>36079</v>
      </c>
      <c r="I15220" s="950" t="s">
        <v>1567</v>
      </c>
    </row>
    <row r="15221" spans="8:9" ht="12.5">
      <c r="H15221" s="958">
        <v>36080</v>
      </c>
      <c r="I15221" s="950" t="s">
        <v>1567</v>
      </c>
    </row>
    <row r="15222" spans="8:9" ht="12.5">
      <c r="H15222" s="958">
        <v>36081</v>
      </c>
      <c r="I15222" s="950" t="s">
        <v>1567</v>
      </c>
    </row>
    <row r="15223" spans="8:9" ht="12.5">
      <c r="H15223" s="958">
        <v>36082</v>
      </c>
      <c r="I15223" s="950" t="s">
        <v>1567</v>
      </c>
    </row>
    <row r="15224" spans="8:9" ht="12.5">
      <c r="H15224" s="958">
        <v>36083</v>
      </c>
      <c r="I15224" s="950" t="s">
        <v>1567</v>
      </c>
    </row>
    <row r="15225" spans="8:9" ht="12.5">
      <c r="H15225" s="958">
        <v>36087</v>
      </c>
      <c r="I15225" s="950" t="s">
        <v>1567</v>
      </c>
    </row>
    <row r="15226" spans="8:9" ht="12.5">
      <c r="H15226" s="958">
        <v>36088</v>
      </c>
      <c r="I15226" s="950" t="s">
        <v>1567</v>
      </c>
    </row>
    <row r="15227" spans="8:9" ht="12.5">
      <c r="H15227" s="958">
        <v>36089</v>
      </c>
      <c r="I15227" s="950" t="s">
        <v>1567</v>
      </c>
    </row>
    <row r="15228" spans="8:9" ht="12.5">
      <c r="H15228" s="958">
        <v>36091</v>
      </c>
      <c r="I15228" s="950" t="s">
        <v>1567</v>
      </c>
    </row>
    <row r="15229" spans="8:9" ht="12.5">
      <c r="H15229" s="958">
        <v>36092</v>
      </c>
      <c r="I15229" s="950" t="s">
        <v>1567</v>
      </c>
    </row>
    <row r="15230" spans="8:9" ht="12.5">
      <c r="H15230" s="958">
        <v>36093</v>
      </c>
      <c r="I15230" s="950" t="s">
        <v>1567</v>
      </c>
    </row>
    <row r="15231" spans="8:9" ht="12.5">
      <c r="H15231" s="958">
        <v>36101</v>
      </c>
      <c r="I15231" s="950" t="s">
        <v>1567</v>
      </c>
    </row>
    <row r="15232" spans="8:9" ht="12.5">
      <c r="H15232" s="958">
        <v>36102</v>
      </c>
      <c r="I15232" s="950" t="s">
        <v>1567</v>
      </c>
    </row>
    <row r="15233" spans="8:9" ht="12.5">
      <c r="H15233" s="958">
        <v>36103</v>
      </c>
      <c r="I15233" s="950" t="s">
        <v>1567</v>
      </c>
    </row>
    <row r="15234" spans="8:9" ht="12.5">
      <c r="H15234" s="958">
        <v>36104</v>
      </c>
      <c r="I15234" s="950" t="s">
        <v>1567</v>
      </c>
    </row>
    <row r="15235" spans="8:9" ht="12.5">
      <c r="H15235" s="958">
        <v>36105</v>
      </c>
      <c r="I15235" s="950" t="s">
        <v>1567</v>
      </c>
    </row>
    <row r="15236" spans="8:9" ht="12.5">
      <c r="H15236" s="958">
        <v>36106</v>
      </c>
      <c r="I15236" s="950" t="s">
        <v>1567</v>
      </c>
    </row>
    <row r="15237" spans="8:9" ht="12.5">
      <c r="H15237" s="958">
        <v>36107</v>
      </c>
      <c r="I15237" s="950" t="s">
        <v>1567</v>
      </c>
    </row>
    <row r="15238" spans="8:9" ht="12.5">
      <c r="H15238" s="958">
        <v>36108</v>
      </c>
      <c r="I15238" s="950" t="s">
        <v>1567</v>
      </c>
    </row>
    <row r="15239" spans="8:9" ht="12.5">
      <c r="H15239" s="958">
        <v>36109</v>
      </c>
      <c r="I15239" s="950" t="s">
        <v>1567</v>
      </c>
    </row>
    <row r="15240" spans="8:9" ht="12.5">
      <c r="H15240" s="958">
        <v>36110</v>
      </c>
      <c r="I15240" s="950" t="s">
        <v>1567</v>
      </c>
    </row>
    <row r="15241" spans="8:9" ht="12.5">
      <c r="H15241" s="958">
        <v>36111</v>
      </c>
      <c r="I15241" s="950" t="s">
        <v>1567</v>
      </c>
    </row>
    <row r="15242" spans="8:9" ht="12.5">
      <c r="H15242" s="958">
        <v>36112</v>
      </c>
      <c r="I15242" s="950" t="s">
        <v>1567</v>
      </c>
    </row>
    <row r="15243" spans="8:9" ht="12.5">
      <c r="H15243" s="958">
        <v>36113</v>
      </c>
      <c r="I15243" s="950" t="s">
        <v>1567</v>
      </c>
    </row>
    <row r="15244" spans="8:9" ht="12.5">
      <c r="H15244" s="958">
        <v>36114</v>
      </c>
      <c r="I15244" s="950" t="s">
        <v>1567</v>
      </c>
    </row>
    <row r="15245" spans="8:9" ht="12.5">
      <c r="H15245" s="958">
        <v>36115</v>
      </c>
      <c r="I15245" s="950" t="s">
        <v>1567</v>
      </c>
    </row>
    <row r="15246" spans="8:9" ht="12.5">
      <c r="H15246" s="958">
        <v>36116</v>
      </c>
      <c r="I15246" s="950" t="s">
        <v>1567</v>
      </c>
    </row>
    <row r="15247" spans="8:9" ht="12.5">
      <c r="H15247" s="958">
        <v>36117</v>
      </c>
      <c r="I15247" s="950" t="s">
        <v>1567</v>
      </c>
    </row>
    <row r="15248" spans="8:9" ht="12.5">
      <c r="H15248" s="958">
        <v>36118</v>
      </c>
      <c r="I15248" s="950" t="s">
        <v>1567</v>
      </c>
    </row>
    <row r="15249" spans="8:9" ht="12.5">
      <c r="H15249" s="958">
        <v>36119</v>
      </c>
      <c r="I15249" s="950" t="s">
        <v>1567</v>
      </c>
    </row>
    <row r="15250" spans="8:9" ht="12.5">
      <c r="H15250" s="958">
        <v>36120</v>
      </c>
      <c r="I15250" s="950" t="s">
        <v>1567</v>
      </c>
    </row>
    <row r="15251" spans="8:9" ht="12.5">
      <c r="H15251" s="958">
        <v>36121</v>
      </c>
      <c r="I15251" s="950" t="s">
        <v>1567</v>
      </c>
    </row>
    <row r="15252" spans="8:9" ht="12.5">
      <c r="H15252" s="958">
        <v>36123</v>
      </c>
      <c r="I15252" s="950" t="s">
        <v>1567</v>
      </c>
    </row>
    <row r="15253" spans="8:9" ht="12.5">
      <c r="H15253" s="958">
        <v>36124</v>
      </c>
      <c r="I15253" s="950" t="s">
        <v>1567</v>
      </c>
    </row>
    <row r="15254" spans="8:9" ht="12.5">
      <c r="H15254" s="958">
        <v>36125</v>
      </c>
      <c r="I15254" s="950" t="s">
        <v>1567</v>
      </c>
    </row>
    <row r="15255" spans="8:9" ht="12.5">
      <c r="H15255" s="958">
        <v>36130</v>
      </c>
      <c r="I15255" s="950" t="s">
        <v>1567</v>
      </c>
    </row>
    <row r="15256" spans="8:9" ht="12.5">
      <c r="H15256" s="958">
        <v>36131</v>
      </c>
      <c r="I15256" s="950" t="s">
        <v>1567</v>
      </c>
    </row>
    <row r="15257" spans="8:9" ht="12.5">
      <c r="H15257" s="958">
        <v>36132</v>
      </c>
      <c r="I15257" s="950" t="s">
        <v>1567</v>
      </c>
    </row>
    <row r="15258" spans="8:9" ht="12.5">
      <c r="H15258" s="958">
        <v>36133</v>
      </c>
      <c r="I15258" s="950" t="s">
        <v>1567</v>
      </c>
    </row>
    <row r="15259" spans="8:9" ht="12.5">
      <c r="H15259" s="958">
        <v>36134</v>
      </c>
      <c r="I15259" s="950" t="s">
        <v>1567</v>
      </c>
    </row>
    <row r="15260" spans="8:9" ht="12.5">
      <c r="H15260" s="958">
        <v>36135</v>
      </c>
      <c r="I15260" s="950" t="s">
        <v>1567</v>
      </c>
    </row>
    <row r="15261" spans="8:9" ht="12.5">
      <c r="H15261" s="958">
        <v>36140</v>
      </c>
      <c r="I15261" s="950" t="s">
        <v>1567</v>
      </c>
    </row>
    <row r="15262" spans="8:9" ht="12.5">
      <c r="H15262" s="958">
        <v>36141</v>
      </c>
      <c r="I15262" s="950" t="s">
        <v>1567</v>
      </c>
    </row>
    <row r="15263" spans="8:9" ht="12.5">
      <c r="H15263" s="958">
        <v>36142</v>
      </c>
      <c r="I15263" s="950" t="s">
        <v>1567</v>
      </c>
    </row>
    <row r="15264" spans="8:9" ht="12.5">
      <c r="H15264" s="958">
        <v>36177</v>
      </c>
      <c r="I15264" s="950" t="s">
        <v>1567</v>
      </c>
    </row>
    <row r="15265" spans="8:9" ht="12.5">
      <c r="H15265" s="958">
        <v>36191</v>
      </c>
      <c r="I15265" s="950" t="s">
        <v>1567</v>
      </c>
    </row>
    <row r="15266" spans="8:9" ht="12.5">
      <c r="H15266" s="958">
        <v>36201</v>
      </c>
      <c r="I15266" s="950" t="s">
        <v>1567</v>
      </c>
    </row>
    <row r="15267" spans="8:9" ht="12.5">
      <c r="H15267" s="958">
        <v>36202</v>
      </c>
      <c r="I15267" s="950" t="s">
        <v>1567</v>
      </c>
    </row>
    <row r="15268" spans="8:9" ht="12.5">
      <c r="H15268" s="958">
        <v>36203</v>
      </c>
      <c r="I15268" s="950" t="s">
        <v>1567</v>
      </c>
    </row>
    <row r="15269" spans="8:9" ht="12.5">
      <c r="H15269" s="958">
        <v>36204</v>
      </c>
      <c r="I15269" s="950" t="s">
        <v>1567</v>
      </c>
    </row>
    <row r="15270" spans="8:9" ht="12.5">
      <c r="H15270" s="958">
        <v>36205</v>
      </c>
      <c r="I15270" s="950" t="s">
        <v>1567</v>
      </c>
    </row>
    <row r="15271" spans="8:9" ht="12.5">
      <c r="H15271" s="958">
        <v>36206</v>
      </c>
      <c r="I15271" s="950" t="s">
        <v>1567</v>
      </c>
    </row>
    <row r="15272" spans="8:9" ht="12.5">
      <c r="H15272" s="958">
        <v>36207</v>
      </c>
      <c r="I15272" s="950" t="s">
        <v>1567</v>
      </c>
    </row>
    <row r="15273" spans="8:9" ht="12.5">
      <c r="H15273" s="958">
        <v>36210</v>
      </c>
      <c r="I15273" s="950" t="s">
        <v>1567</v>
      </c>
    </row>
    <row r="15274" spans="8:9" ht="12.5">
      <c r="H15274" s="958">
        <v>36250</v>
      </c>
      <c r="I15274" s="950" t="s">
        <v>1567</v>
      </c>
    </row>
    <row r="15275" spans="8:9" ht="12.5">
      <c r="H15275" s="958">
        <v>36251</v>
      </c>
      <c r="I15275" s="950" t="s">
        <v>1567</v>
      </c>
    </row>
    <row r="15276" spans="8:9" ht="12.5">
      <c r="H15276" s="958">
        <v>36253</v>
      </c>
      <c r="I15276" s="950" t="s">
        <v>1567</v>
      </c>
    </row>
    <row r="15277" spans="8:9" ht="12.5">
      <c r="H15277" s="958">
        <v>36254</v>
      </c>
      <c r="I15277" s="950" t="s">
        <v>1567</v>
      </c>
    </row>
    <row r="15278" spans="8:9" ht="12.5">
      <c r="H15278" s="958">
        <v>36255</v>
      </c>
      <c r="I15278" s="950" t="s">
        <v>1567</v>
      </c>
    </row>
    <row r="15279" spans="8:9" ht="12.5">
      <c r="H15279" s="958">
        <v>36256</v>
      </c>
      <c r="I15279" s="950" t="s">
        <v>1567</v>
      </c>
    </row>
    <row r="15280" spans="8:9" ht="12.5">
      <c r="H15280" s="958">
        <v>36257</v>
      </c>
      <c r="I15280" s="950" t="s">
        <v>1567</v>
      </c>
    </row>
    <row r="15281" spans="8:9" ht="12.5">
      <c r="H15281" s="958">
        <v>36258</v>
      </c>
      <c r="I15281" s="950" t="s">
        <v>1567</v>
      </c>
    </row>
    <row r="15282" spans="8:9" ht="12.5">
      <c r="H15282" s="958">
        <v>36260</v>
      </c>
      <c r="I15282" s="950" t="s">
        <v>1567</v>
      </c>
    </row>
    <row r="15283" spans="8:9" ht="12.5">
      <c r="H15283" s="958">
        <v>36261</v>
      </c>
      <c r="I15283" s="950" t="s">
        <v>1567</v>
      </c>
    </row>
    <row r="15284" spans="8:9" ht="12.5">
      <c r="H15284" s="958">
        <v>36262</v>
      </c>
      <c r="I15284" s="950" t="s">
        <v>1567</v>
      </c>
    </row>
    <row r="15285" spans="8:9" ht="12.5">
      <c r="H15285" s="958">
        <v>36263</v>
      </c>
      <c r="I15285" s="950" t="s">
        <v>1567</v>
      </c>
    </row>
    <row r="15286" spans="8:9" ht="12.5">
      <c r="H15286" s="958">
        <v>36264</v>
      </c>
      <c r="I15286" s="950" t="s">
        <v>1567</v>
      </c>
    </row>
    <row r="15287" spans="8:9" ht="12.5">
      <c r="H15287" s="958">
        <v>36265</v>
      </c>
      <c r="I15287" s="950" t="s">
        <v>1567</v>
      </c>
    </row>
    <row r="15288" spans="8:9" ht="12.5">
      <c r="H15288" s="958">
        <v>36266</v>
      </c>
      <c r="I15288" s="950" t="s">
        <v>1567</v>
      </c>
    </row>
    <row r="15289" spans="8:9" ht="12.5">
      <c r="H15289" s="958">
        <v>36267</v>
      </c>
      <c r="I15289" s="950" t="s">
        <v>1567</v>
      </c>
    </row>
    <row r="15290" spans="8:9" ht="12.5">
      <c r="H15290" s="958">
        <v>36268</v>
      </c>
      <c r="I15290" s="950" t="s">
        <v>1567</v>
      </c>
    </row>
    <row r="15291" spans="8:9" ht="12.5">
      <c r="H15291" s="958">
        <v>36269</v>
      </c>
      <c r="I15291" s="950" t="s">
        <v>1567</v>
      </c>
    </row>
    <row r="15292" spans="8:9" ht="12.5">
      <c r="H15292" s="958">
        <v>36271</v>
      </c>
      <c r="I15292" s="950" t="s">
        <v>1567</v>
      </c>
    </row>
    <row r="15293" spans="8:9" ht="12.5">
      <c r="H15293" s="958">
        <v>36272</v>
      </c>
      <c r="I15293" s="950" t="s">
        <v>1567</v>
      </c>
    </row>
    <row r="15294" spans="8:9" ht="12.5">
      <c r="H15294" s="958">
        <v>36273</v>
      </c>
      <c r="I15294" s="950" t="s">
        <v>1567</v>
      </c>
    </row>
    <row r="15295" spans="8:9" ht="12.5">
      <c r="H15295" s="958">
        <v>36274</v>
      </c>
      <c r="I15295" s="950" t="s">
        <v>1567</v>
      </c>
    </row>
    <row r="15296" spans="8:9" ht="12.5">
      <c r="H15296" s="958">
        <v>36275</v>
      </c>
      <c r="I15296" s="950" t="s">
        <v>1571</v>
      </c>
    </row>
    <row r="15297" spans="8:9" ht="12.5">
      <c r="H15297" s="958">
        <v>36276</v>
      </c>
      <c r="I15297" s="950" t="s">
        <v>1567</v>
      </c>
    </row>
    <row r="15298" spans="8:9" ht="12.5">
      <c r="H15298" s="958">
        <v>36277</v>
      </c>
      <c r="I15298" s="950" t="s">
        <v>1567</v>
      </c>
    </row>
    <row r="15299" spans="8:9" ht="12.5">
      <c r="H15299" s="958">
        <v>36278</v>
      </c>
      <c r="I15299" s="950" t="s">
        <v>1567</v>
      </c>
    </row>
    <row r="15300" spans="8:9" ht="12.5">
      <c r="H15300" s="958">
        <v>36279</v>
      </c>
      <c r="I15300" s="950" t="s">
        <v>1567</v>
      </c>
    </row>
    <row r="15301" spans="8:9" ht="12.5">
      <c r="H15301" s="958">
        <v>36280</v>
      </c>
      <c r="I15301" s="950" t="s">
        <v>1567</v>
      </c>
    </row>
    <row r="15302" spans="8:9" ht="12.5">
      <c r="H15302" s="958">
        <v>36301</v>
      </c>
      <c r="I15302" s="950" t="s">
        <v>1567</v>
      </c>
    </row>
    <row r="15303" spans="8:9" ht="12.5">
      <c r="H15303" s="958">
        <v>36302</v>
      </c>
      <c r="I15303" s="950" t="s">
        <v>1567</v>
      </c>
    </row>
    <row r="15304" spans="8:9" ht="12.5">
      <c r="H15304" s="958">
        <v>36303</v>
      </c>
      <c r="I15304" s="950" t="s">
        <v>1567</v>
      </c>
    </row>
    <row r="15305" spans="8:9" ht="12.5">
      <c r="H15305" s="958">
        <v>36304</v>
      </c>
      <c r="I15305" s="950" t="s">
        <v>1567</v>
      </c>
    </row>
    <row r="15306" spans="8:9" ht="12.5">
      <c r="H15306" s="958">
        <v>36305</v>
      </c>
      <c r="I15306" s="950" t="s">
        <v>1567</v>
      </c>
    </row>
    <row r="15307" spans="8:9" ht="12.5">
      <c r="H15307" s="958">
        <v>36310</v>
      </c>
      <c r="I15307" s="950" t="s">
        <v>1567</v>
      </c>
    </row>
    <row r="15308" spans="8:9" ht="12.5">
      <c r="H15308" s="958">
        <v>36311</v>
      </c>
      <c r="I15308" s="950" t="s">
        <v>1567</v>
      </c>
    </row>
    <row r="15309" spans="8:9" ht="12.5">
      <c r="H15309" s="958">
        <v>36312</v>
      </c>
      <c r="I15309" s="950" t="s">
        <v>1567</v>
      </c>
    </row>
    <row r="15310" spans="8:9" ht="12.5">
      <c r="H15310" s="958">
        <v>36313</v>
      </c>
      <c r="I15310" s="950" t="s">
        <v>1567</v>
      </c>
    </row>
    <row r="15311" spans="8:9" ht="12.5">
      <c r="H15311" s="958">
        <v>36314</v>
      </c>
      <c r="I15311" s="950" t="s">
        <v>1567</v>
      </c>
    </row>
    <row r="15312" spans="8:9" ht="12.5">
      <c r="H15312" s="958">
        <v>36316</v>
      </c>
      <c r="I15312" s="950" t="s">
        <v>1567</v>
      </c>
    </row>
    <row r="15313" spans="8:9" ht="12.5">
      <c r="H15313" s="958">
        <v>36317</v>
      </c>
      <c r="I15313" s="950" t="s">
        <v>1567</v>
      </c>
    </row>
    <row r="15314" spans="8:9" ht="12.5">
      <c r="H15314" s="958">
        <v>36318</v>
      </c>
      <c r="I15314" s="950" t="s">
        <v>1567</v>
      </c>
    </row>
    <row r="15315" spans="8:9" ht="12.5">
      <c r="H15315" s="958">
        <v>36319</v>
      </c>
      <c r="I15315" s="950" t="s">
        <v>1567</v>
      </c>
    </row>
    <row r="15316" spans="8:9" ht="12.5">
      <c r="H15316" s="958">
        <v>36320</v>
      </c>
      <c r="I15316" s="950" t="s">
        <v>1567</v>
      </c>
    </row>
    <row r="15317" spans="8:9" ht="12.5">
      <c r="H15317" s="958">
        <v>36321</v>
      </c>
      <c r="I15317" s="950" t="s">
        <v>1567</v>
      </c>
    </row>
    <row r="15318" spans="8:9" ht="12.5">
      <c r="H15318" s="958">
        <v>36322</v>
      </c>
      <c r="I15318" s="950" t="s">
        <v>1567</v>
      </c>
    </row>
    <row r="15319" spans="8:9" ht="12.5">
      <c r="H15319" s="958">
        <v>36323</v>
      </c>
      <c r="I15319" s="950" t="s">
        <v>1567</v>
      </c>
    </row>
    <row r="15320" spans="8:9" ht="12.5">
      <c r="H15320" s="958">
        <v>36330</v>
      </c>
      <c r="I15320" s="950" t="s">
        <v>1567</v>
      </c>
    </row>
    <row r="15321" spans="8:9" ht="12.5">
      <c r="H15321" s="958">
        <v>36331</v>
      </c>
      <c r="I15321" s="950" t="s">
        <v>1567</v>
      </c>
    </row>
    <row r="15322" spans="8:9" ht="12.5">
      <c r="H15322" s="958">
        <v>36340</v>
      </c>
      <c r="I15322" s="950" t="s">
        <v>1567</v>
      </c>
    </row>
    <row r="15323" spans="8:9" ht="12.5">
      <c r="H15323" s="958">
        <v>36343</v>
      </c>
      <c r="I15323" s="950" t="s">
        <v>1567</v>
      </c>
    </row>
    <row r="15324" spans="8:9" ht="12.5">
      <c r="H15324" s="958">
        <v>36344</v>
      </c>
      <c r="I15324" s="950" t="s">
        <v>1567</v>
      </c>
    </row>
    <row r="15325" spans="8:9" ht="12.5">
      <c r="H15325" s="958">
        <v>36345</v>
      </c>
      <c r="I15325" s="950" t="s">
        <v>1567</v>
      </c>
    </row>
    <row r="15326" spans="8:9" ht="12.5">
      <c r="H15326" s="958">
        <v>36346</v>
      </c>
      <c r="I15326" s="950" t="s">
        <v>1567</v>
      </c>
    </row>
    <row r="15327" spans="8:9" ht="12.5">
      <c r="H15327" s="958">
        <v>36349</v>
      </c>
      <c r="I15327" s="950" t="s">
        <v>1567</v>
      </c>
    </row>
    <row r="15328" spans="8:9" ht="12.5">
      <c r="H15328" s="958">
        <v>36350</v>
      </c>
      <c r="I15328" s="950" t="s">
        <v>1567</v>
      </c>
    </row>
    <row r="15329" spans="8:9" ht="12.5">
      <c r="H15329" s="958">
        <v>36351</v>
      </c>
      <c r="I15329" s="950" t="s">
        <v>1567</v>
      </c>
    </row>
    <row r="15330" spans="8:9" ht="12.5">
      <c r="H15330" s="958">
        <v>36352</v>
      </c>
      <c r="I15330" s="950" t="s">
        <v>1567</v>
      </c>
    </row>
    <row r="15331" spans="8:9" ht="12.5">
      <c r="H15331" s="958">
        <v>36353</v>
      </c>
      <c r="I15331" s="950" t="s">
        <v>1567</v>
      </c>
    </row>
    <row r="15332" spans="8:9" ht="12.5">
      <c r="H15332" s="958">
        <v>36360</v>
      </c>
      <c r="I15332" s="950" t="s">
        <v>1567</v>
      </c>
    </row>
    <row r="15333" spans="8:9" ht="12.5">
      <c r="H15333" s="958">
        <v>36361</v>
      </c>
      <c r="I15333" s="950" t="s">
        <v>1567</v>
      </c>
    </row>
    <row r="15334" spans="8:9" ht="12.5">
      <c r="H15334" s="958">
        <v>36362</v>
      </c>
      <c r="I15334" s="950" t="s">
        <v>1567</v>
      </c>
    </row>
    <row r="15335" spans="8:9" ht="12.5">
      <c r="H15335" s="958">
        <v>36370</v>
      </c>
      <c r="I15335" s="950" t="s">
        <v>1567</v>
      </c>
    </row>
    <row r="15336" spans="8:9" ht="12.5">
      <c r="H15336" s="958">
        <v>36371</v>
      </c>
      <c r="I15336" s="950" t="s">
        <v>1567</v>
      </c>
    </row>
    <row r="15337" spans="8:9" ht="12.5">
      <c r="H15337" s="958">
        <v>36373</v>
      </c>
      <c r="I15337" s="950" t="s">
        <v>1567</v>
      </c>
    </row>
    <row r="15338" spans="8:9" ht="12.5">
      <c r="H15338" s="958">
        <v>36374</v>
      </c>
      <c r="I15338" s="950" t="s">
        <v>1567</v>
      </c>
    </row>
    <row r="15339" spans="8:9" ht="12.5">
      <c r="H15339" s="958">
        <v>36375</v>
      </c>
      <c r="I15339" s="950" t="s">
        <v>1567</v>
      </c>
    </row>
    <row r="15340" spans="8:9" ht="12.5">
      <c r="H15340" s="958">
        <v>36376</v>
      </c>
      <c r="I15340" s="950" t="s">
        <v>1567</v>
      </c>
    </row>
    <row r="15341" spans="8:9" ht="12.5">
      <c r="H15341" s="958">
        <v>36401</v>
      </c>
      <c r="I15341" s="950" t="s">
        <v>1567</v>
      </c>
    </row>
    <row r="15342" spans="8:9" ht="12.5">
      <c r="H15342" s="958">
        <v>36420</v>
      </c>
      <c r="I15342" s="950" t="s">
        <v>1567</v>
      </c>
    </row>
    <row r="15343" spans="8:9" ht="12.5">
      <c r="H15343" s="958">
        <v>36421</v>
      </c>
      <c r="I15343" s="950" t="s">
        <v>1567</v>
      </c>
    </row>
    <row r="15344" spans="8:9" ht="12.5">
      <c r="H15344" s="958">
        <v>36425</v>
      </c>
      <c r="I15344" s="950" t="s">
        <v>1567</v>
      </c>
    </row>
    <row r="15345" spans="8:9" ht="12.5">
      <c r="H15345" s="958">
        <v>36426</v>
      </c>
      <c r="I15345" s="950" t="s">
        <v>1567</v>
      </c>
    </row>
    <row r="15346" spans="8:9" ht="12.5">
      <c r="H15346" s="958">
        <v>36427</v>
      </c>
      <c r="I15346" s="950" t="s">
        <v>1567</v>
      </c>
    </row>
    <row r="15347" spans="8:9" ht="12.5">
      <c r="H15347" s="958">
        <v>36429</v>
      </c>
      <c r="I15347" s="950" t="s">
        <v>1567</v>
      </c>
    </row>
    <row r="15348" spans="8:9" ht="12.5">
      <c r="H15348" s="958">
        <v>36432</v>
      </c>
      <c r="I15348" s="950" t="s">
        <v>1567</v>
      </c>
    </row>
    <row r="15349" spans="8:9" ht="12.5">
      <c r="H15349" s="958">
        <v>36435</v>
      </c>
      <c r="I15349" s="950" t="s">
        <v>1567</v>
      </c>
    </row>
    <row r="15350" spans="8:9" ht="12.5">
      <c r="H15350" s="958">
        <v>36436</v>
      </c>
      <c r="I15350" s="950" t="s">
        <v>1567</v>
      </c>
    </row>
    <row r="15351" spans="8:9" ht="12.5">
      <c r="H15351" s="958">
        <v>36439</v>
      </c>
      <c r="I15351" s="950" t="s">
        <v>1567</v>
      </c>
    </row>
    <row r="15352" spans="8:9" ht="12.5">
      <c r="H15352" s="958">
        <v>36441</v>
      </c>
      <c r="I15352" s="950" t="s">
        <v>1567</v>
      </c>
    </row>
    <row r="15353" spans="8:9" ht="12.5">
      <c r="H15353" s="958">
        <v>36442</v>
      </c>
      <c r="I15353" s="950" t="s">
        <v>1567</v>
      </c>
    </row>
    <row r="15354" spans="8:9" ht="12.5">
      <c r="H15354" s="958">
        <v>36444</v>
      </c>
      <c r="I15354" s="950" t="s">
        <v>1567</v>
      </c>
    </row>
    <row r="15355" spans="8:9" ht="12.5">
      <c r="H15355" s="958">
        <v>36445</v>
      </c>
      <c r="I15355" s="950" t="s">
        <v>1567</v>
      </c>
    </row>
    <row r="15356" spans="8:9" ht="12.5">
      <c r="H15356" s="958">
        <v>36446</v>
      </c>
      <c r="I15356" s="950" t="s">
        <v>1567</v>
      </c>
    </row>
    <row r="15357" spans="8:9" ht="12.5">
      <c r="H15357" s="958">
        <v>36449</v>
      </c>
      <c r="I15357" s="950" t="s">
        <v>1567</v>
      </c>
    </row>
    <row r="15358" spans="8:9" ht="12.5">
      <c r="H15358" s="958">
        <v>36451</v>
      </c>
      <c r="I15358" s="950" t="s">
        <v>1567</v>
      </c>
    </row>
    <row r="15359" spans="8:9" ht="12.5">
      <c r="H15359" s="958">
        <v>36453</v>
      </c>
      <c r="I15359" s="950" t="s">
        <v>1567</v>
      </c>
    </row>
    <row r="15360" spans="8:9" ht="12.5">
      <c r="H15360" s="958">
        <v>36454</v>
      </c>
      <c r="I15360" s="950" t="s">
        <v>1567</v>
      </c>
    </row>
    <row r="15361" spans="8:9" ht="12.5">
      <c r="H15361" s="958">
        <v>36455</v>
      </c>
      <c r="I15361" s="950" t="s">
        <v>1567</v>
      </c>
    </row>
    <row r="15362" spans="8:9" ht="12.5">
      <c r="H15362" s="958">
        <v>36456</v>
      </c>
      <c r="I15362" s="950" t="s">
        <v>1567</v>
      </c>
    </row>
    <row r="15363" spans="8:9" ht="12.5">
      <c r="H15363" s="958">
        <v>36457</v>
      </c>
      <c r="I15363" s="950" t="s">
        <v>1567</v>
      </c>
    </row>
    <row r="15364" spans="8:9" ht="12.5">
      <c r="H15364" s="958">
        <v>36458</v>
      </c>
      <c r="I15364" s="950" t="s">
        <v>1567</v>
      </c>
    </row>
    <row r="15365" spans="8:9" ht="12.5">
      <c r="H15365" s="958">
        <v>36460</v>
      </c>
      <c r="I15365" s="950" t="s">
        <v>1567</v>
      </c>
    </row>
    <row r="15366" spans="8:9" ht="12.5">
      <c r="H15366" s="958">
        <v>36461</v>
      </c>
      <c r="I15366" s="950" t="s">
        <v>1567</v>
      </c>
    </row>
    <row r="15367" spans="8:9" ht="12.5">
      <c r="H15367" s="958">
        <v>36462</v>
      </c>
      <c r="I15367" s="950" t="s">
        <v>1567</v>
      </c>
    </row>
    <row r="15368" spans="8:9" ht="12.5">
      <c r="H15368" s="958">
        <v>36467</v>
      </c>
      <c r="I15368" s="950" t="s">
        <v>1567</v>
      </c>
    </row>
    <row r="15369" spans="8:9" ht="12.5">
      <c r="H15369" s="958">
        <v>36470</v>
      </c>
      <c r="I15369" s="950" t="s">
        <v>1567</v>
      </c>
    </row>
    <row r="15370" spans="8:9" ht="12.5">
      <c r="H15370" s="958">
        <v>36471</v>
      </c>
      <c r="I15370" s="950" t="s">
        <v>1567</v>
      </c>
    </row>
    <row r="15371" spans="8:9" ht="12.5">
      <c r="H15371" s="958">
        <v>36473</v>
      </c>
      <c r="I15371" s="950" t="s">
        <v>1567</v>
      </c>
    </row>
    <row r="15372" spans="8:9" ht="12.5">
      <c r="H15372" s="958">
        <v>36474</v>
      </c>
      <c r="I15372" s="950" t="s">
        <v>1567</v>
      </c>
    </row>
    <row r="15373" spans="8:9" ht="12.5">
      <c r="H15373" s="958">
        <v>36475</v>
      </c>
      <c r="I15373" s="950" t="s">
        <v>1567</v>
      </c>
    </row>
    <row r="15374" spans="8:9" ht="12.5">
      <c r="H15374" s="958">
        <v>36476</v>
      </c>
      <c r="I15374" s="950" t="s">
        <v>1567</v>
      </c>
    </row>
    <row r="15375" spans="8:9" ht="12.5">
      <c r="H15375" s="958">
        <v>36477</v>
      </c>
      <c r="I15375" s="950" t="s">
        <v>1567</v>
      </c>
    </row>
    <row r="15376" spans="8:9" ht="12.5">
      <c r="H15376" s="958">
        <v>36480</v>
      </c>
      <c r="I15376" s="950" t="s">
        <v>1567</v>
      </c>
    </row>
    <row r="15377" spans="8:9" ht="12.5">
      <c r="H15377" s="958">
        <v>36481</v>
      </c>
      <c r="I15377" s="950" t="s">
        <v>1567</v>
      </c>
    </row>
    <row r="15378" spans="8:9" ht="12.5">
      <c r="H15378" s="958">
        <v>36482</v>
      </c>
      <c r="I15378" s="950" t="s">
        <v>1567</v>
      </c>
    </row>
    <row r="15379" spans="8:9" ht="12.5">
      <c r="H15379" s="958">
        <v>36483</v>
      </c>
      <c r="I15379" s="950" t="s">
        <v>1567</v>
      </c>
    </row>
    <row r="15380" spans="8:9" ht="12.5">
      <c r="H15380" s="958">
        <v>36502</v>
      </c>
      <c r="I15380" s="950" t="s">
        <v>1567</v>
      </c>
    </row>
    <row r="15381" spans="8:9" ht="12.5">
      <c r="H15381" s="958">
        <v>36503</v>
      </c>
      <c r="I15381" s="950" t="s">
        <v>1567</v>
      </c>
    </row>
    <row r="15382" spans="8:9" ht="12.5">
      <c r="H15382" s="958">
        <v>36504</v>
      </c>
      <c r="I15382" s="950" t="s">
        <v>1567</v>
      </c>
    </row>
    <row r="15383" spans="8:9" ht="12.5">
      <c r="H15383" s="958">
        <v>36505</v>
      </c>
      <c r="I15383" s="950" t="s">
        <v>1567</v>
      </c>
    </row>
    <row r="15384" spans="8:9" ht="12.5">
      <c r="H15384" s="958">
        <v>36507</v>
      </c>
      <c r="I15384" s="950" t="s">
        <v>1567</v>
      </c>
    </row>
    <row r="15385" spans="8:9" ht="12.5">
      <c r="H15385" s="958">
        <v>36509</v>
      </c>
      <c r="I15385" s="950" t="s">
        <v>1567</v>
      </c>
    </row>
    <row r="15386" spans="8:9" ht="12.5">
      <c r="H15386" s="958">
        <v>36511</v>
      </c>
      <c r="I15386" s="950" t="s">
        <v>1567</v>
      </c>
    </row>
    <row r="15387" spans="8:9" ht="12.5">
      <c r="H15387" s="958">
        <v>36512</v>
      </c>
      <c r="I15387" s="950" t="s">
        <v>1567</v>
      </c>
    </row>
    <row r="15388" spans="8:9" ht="12.5">
      <c r="H15388" s="958">
        <v>36513</v>
      </c>
      <c r="I15388" s="950" t="s">
        <v>1567</v>
      </c>
    </row>
    <row r="15389" spans="8:9" ht="12.5">
      <c r="H15389" s="958">
        <v>36515</v>
      </c>
      <c r="I15389" s="950" t="s">
        <v>1567</v>
      </c>
    </row>
    <row r="15390" spans="8:9" ht="12.5">
      <c r="H15390" s="958">
        <v>36518</v>
      </c>
      <c r="I15390" s="950" t="s">
        <v>1567</v>
      </c>
    </row>
    <row r="15391" spans="8:9" ht="12.5">
      <c r="H15391" s="958">
        <v>36521</v>
      </c>
      <c r="I15391" s="950" t="s">
        <v>1567</v>
      </c>
    </row>
    <row r="15392" spans="8:9" ht="12.5">
      <c r="H15392" s="958">
        <v>36522</v>
      </c>
      <c r="I15392" s="950" t="s">
        <v>1567</v>
      </c>
    </row>
    <row r="15393" spans="8:9" ht="12.5">
      <c r="H15393" s="958">
        <v>36523</v>
      </c>
      <c r="I15393" s="950" t="s">
        <v>1567</v>
      </c>
    </row>
    <row r="15394" spans="8:9" ht="12.5">
      <c r="H15394" s="958">
        <v>36524</v>
      </c>
      <c r="I15394" s="950" t="s">
        <v>1567</v>
      </c>
    </row>
    <row r="15395" spans="8:9" ht="12.5">
      <c r="H15395" s="958">
        <v>36525</v>
      </c>
      <c r="I15395" s="950" t="s">
        <v>1567</v>
      </c>
    </row>
    <row r="15396" spans="8:9" ht="12.5">
      <c r="H15396" s="958">
        <v>36526</v>
      </c>
      <c r="I15396" s="950" t="s">
        <v>1567</v>
      </c>
    </row>
    <row r="15397" spans="8:9" ht="12.5">
      <c r="H15397" s="958">
        <v>36527</v>
      </c>
      <c r="I15397" s="950" t="s">
        <v>1567</v>
      </c>
    </row>
    <row r="15398" spans="8:9" ht="12.5">
      <c r="H15398" s="958">
        <v>36528</v>
      </c>
      <c r="I15398" s="950" t="s">
        <v>1567</v>
      </c>
    </row>
    <row r="15399" spans="8:9" ht="12.5">
      <c r="H15399" s="958">
        <v>36529</v>
      </c>
      <c r="I15399" s="950" t="s">
        <v>1567</v>
      </c>
    </row>
    <row r="15400" spans="8:9" ht="12.5">
      <c r="H15400" s="958">
        <v>36530</v>
      </c>
      <c r="I15400" s="950" t="s">
        <v>1567</v>
      </c>
    </row>
    <row r="15401" spans="8:9" ht="12.5">
      <c r="H15401" s="958">
        <v>36532</v>
      </c>
      <c r="I15401" s="950" t="s">
        <v>1567</v>
      </c>
    </row>
    <row r="15402" spans="8:9" ht="12.5">
      <c r="H15402" s="958">
        <v>36533</v>
      </c>
      <c r="I15402" s="950" t="s">
        <v>1567</v>
      </c>
    </row>
    <row r="15403" spans="8:9" ht="12.5">
      <c r="H15403" s="958">
        <v>36535</v>
      </c>
      <c r="I15403" s="950" t="s">
        <v>1567</v>
      </c>
    </row>
    <row r="15404" spans="8:9" ht="12.5">
      <c r="H15404" s="958">
        <v>36536</v>
      </c>
      <c r="I15404" s="950" t="s">
        <v>1567</v>
      </c>
    </row>
    <row r="15405" spans="8:9" ht="12.5">
      <c r="H15405" s="958">
        <v>36538</v>
      </c>
      <c r="I15405" s="950" t="s">
        <v>1567</v>
      </c>
    </row>
    <row r="15406" spans="8:9" ht="12.5">
      <c r="H15406" s="958">
        <v>36539</v>
      </c>
      <c r="I15406" s="950" t="s">
        <v>1567</v>
      </c>
    </row>
    <row r="15407" spans="8:9" ht="12.5">
      <c r="H15407" s="958">
        <v>36540</v>
      </c>
      <c r="I15407" s="950" t="s">
        <v>1567</v>
      </c>
    </row>
    <row r="15408" spans="8:9" ht="12.5">
      <c r="H15408" s="958">
        <v>36541</v>
      </c>
      <c r="I15408" s="950" t="s">
        <v>1567</v>
      </c>
    </row>
    <row r="15409" spans="8:9" ht="12.5">
      <c r="H15409" s="958">
        <v>36542</v>
      </c>
      <c r="I15409" s="950" t="s">
        <v>1567</v>
      </c>
    </row>
    <row r="15410" spans="8:9" ht="12.5">
      <c r="H15410" s="958">
        <v>36543</v>
      </c>
      <c r="I15410" s="950" t="s">
        <v>1567</v>
      </c>
    </row>
    <row r="15411" spans="8:9" ht="12.5">
      <c r="H15411" s="958">
        <v>36544</v>
      </c>
      <c r="I15411" s="950" t="s">
        <v>1567</v>
      </c>
    </row>
    <row r="15412" spans="8:9" ht="12.5">
      <c r="H15412" s="958">
        <v>36545</v>
      </c>
      <c r="I15412" s="950" t="s">
        <v>1567</v>
      </c>
    </row>
    <row r="15413" spans="8:9" ht="12.5">
      <c r="H15413" s="958">
        <v>36547</v>
      </c>
      <c r="I15413" s="950" t="s">
        <v>1567</v>
      </c>
    </row>
    <row r="15414" spans="8:9" ht="12.5">
      <c r="H15414" s="958">
        <v>36548</v>
      </c>
      <c r="I15414" s="950" t="s">
        <v>1567</v>
      </c>
    </row>
    <row r="15415" spans="8:9" ht="12.5">
      <c r="H15415" s="958">
        <v>36549</v>
      </c>
      <c r="I15415" s="950" t="s">
        <v>1567</v>
      </c>
    </row>
    <row r="15416" spans="8:9" ht="12.5">
      <c r="H15416" s="958">
        <v>36550</v>
      </c>
      <c r="I15416" s="950" t="s">
        <v>1567</v>
      </c>
    </row>
    <row r="15417" spans="8:9" ht="12.5">
      <c r="H15417" s="958">
        <v>36551</v>
      </c>
      <c r="I15417" s="950" t="s">
        <v>1567</v>
      </c>
    </row>
    <row r="15418" spans="8:9" ht="12.5">
      <c r="H15418" s="958">
        <v>36553</v>
      </c>
      <c r="I15418" s="950" t="s">
        <v>1567</v>
      </c>
    </row>
    <row r="15419" spans="8:9" ht="12.5">
      <c r="H15419" s="958">
        <v>36555</v>
      </c>
      <c r="I15419" s="950" t="s">
        <v>1567</v>
      </c>
    </row>
    <row r="15420" spans="8:9" ht="12.5">
      <c r="H15420" s="958">
        <v>36556</v>
      </c>
      <c r="I15420" s="950" t="s">
        <v>1567</v>
      </c>
    </row>
    <row r="15421" spans="8:9" ht="12.5">
      <c r="H15421" s="958">
        <v>36558</v>
      </c>
      <c r="I15421" s="950" t="s">
        <v>1567</v>
      </c>
    </row>
    <row r="15422" spans="8:9" ht="12.5">
      <c r="H15422" s="958">
        <v>36559</v>
      </c>
      <c r="I15422" s="950" t="s">
        <v>1567</v>
      </c>
    </row>
    <row r="15423" spans="8:9" ht="12.5">
      <c r="H15423" s="958">
        <v>36560</v>
      </c>
      <c r="I15423" s="950" t="s">
        <v>1567</v>
      </c>
    </row>
    <row r="15424" spans="8:9" ht="12.5">
      <c r="H15424" s="958">
        <v>36561</v>
      </c>
      <c r="I15424" s="950" t="s">
        <v>1567</v>
      </c>
    </row>
    <row r="15425" spans="8:9" ht="12.5">
      <c r="H15425" s="958">
        <v>36562</v>
      </c>
      <c r="I15425" s="950" t="s">
        <v>1567</v>
      </c>
    </row>
    <row r="15426" spans="8:9" ht="12.5">
      <c r="H15426" s="958">
        <v>36564</v>
      </c>
      <c r="I15426" s="950" t="s">
        <v>1567</v>
      </c>
    </row>
    <row r="15427" spans="8:9" ht="12.5">
      <c r="H15427" s="958">
        <v>36567</v>
      </c>
      <c r="I15427" s="950" t="s">
        <v>1567</v>
      </c>
    </row>
    <row r="15428" spans="8:9" ht="12.5">
      <c r="H15428" s="958">
        <v>36568</v>
      </c>
      <c r="I15428" s="950" t="s">
        <v>1567</v>
      </c>
    </row>
    <row r="15429" spans="8:9" ht="12.5">
      <c r="H15429" s="958">
        <v>36569</v>
      </c>
      <c r="I15429" s="950" t="s">
        <v>1567</v>
      </c>
    </row>
    <row r="15430" spans="8:9" ht="12.5">
      <c r="H15430" s="958">
        <v>36571</v>
      </c>
      <c r="I15430" s="950" t="s">
        <v>1567</v>
      </c>
    </row>
    <row r="15431" spans="8:9" ht="12.5">
      <c r="H15431" s="958">
        <v>36572</v>
      </c>
      <c r="I15431" s="950" t="s">
        <v>1567</v>
      </c>
    </row>
    <row r="15432" spans="8:9" ht="12.5">
      <c r="H15432" s="958">
        <v>36574</v>
      </c>
      <c r="I15432" s="950" t="s">
        <v>1567</v>
      </c>
    </row>
    <row r="15433" spans="8:9" ht="12.5">
      <c r="H15433" s="958">
        <v>36575</v>
      </c>
      <c r="I15433" s="950" t="s">
        <v>1567</v>
      </c>
    </row>
    <row r="15434" spans="8:9" ht="12.5">
      <c r="H15434" s="958">
        <v>36576</v>
      </c>
      <c r="I15434" s="950" t="s">
        <v>1567</v>
      </c>
    </row>
    <row r="15435" spans="8:9" ht="12.5">
      <c r="H15435" s="958">
        <v>36577</v>
      </c>
      <c r="I15435" s="950" t="s">
        <v>1567</v>
      </c>
    </row>
    <row r="15436" spans="8:9" ht="12.5">
      <c r="H15436" s="958">
        <v>36578</v>
      </c>
      <c r="I15436" s="950" t="s">
        <v>1567</v>
      </c>
    </row>
    <row r="15437" spans="8:9" ht="12.5">
      <c r="H15437" s="958">
        <v>36579</v>
      </c>
      <c r="I15437" s="950" t="s">
        <v>1567</v>
      </c>
    </row>
    <row r="15438" spans="8:9" ht="12.5">
      <c r="H15438" s="958">
        <v>36580</v>
      </c>
      <c r="I15438" s="950" t="s">
        <v>1567</v>
      </c>
    </row>
    <row r="15439" spans="8:9" ht="12.5">
      <c r="H15439" s="958">
        <v>36581</v>
      </c>
      <c r="I15439" s="950" t="s">
        <v>1567</v>
      </c>
    </row>
    <row r="15440" spans="8:9" ht="12.5">
      <c r="H15440" s="958">
        <v>36582</v>
      </c>
      <c r="I15440" s="950" t="s">
        <v>1567</v>
      </c>
    </row>
    <row r="15441" spans="8:9" ht="12.5">
      <c r="H15441" s="958">
        <v>36583</v>
      </c>
      <c r="I15441" s="950" t="s">
        <v>1567</v>
      </c>
    </row>
    <row r="15442" spans="8:9" ht="12.5">
      <c r="H15442" s="958">
        <v>36584</v>
      </c>
      <c r="I15442" s="950" t="s">
        <v>1567</v>
      </c>
    </row>
    <row r="15443" spans="8:9" ht="12.5">
      <c r="H15443" s="958">
        <v>36585</v>
      </c>
      <c r="I15443" s="950" t="s">
        <v>1567</v>
      </c>
    </row>
    <row r="15444" spans="8:9" ht="12.5">
      <c r="H15444" s="958">
        <v>36587</v>
      </c>
      <c r="I15444" s="950" t="s">
        <v>1567</v>
      </c>
    </row>
    <row r="15445" spans="8:9" ht="12.5">
      <c r="H15445" s="958">
        <v>36590</v>
      </c>
      <c r="I15445" s="950" t="s">
        <v>1567</v>
      </c>
    </row>
    <row r="15446" spans="8:9" ht="12.5">
      <c r="H15446" s="958">
        <v>36601</v>
      </c>
      <c r="I15446" s="950" t="s">
        <v>1567</v>
      </c>
    </row>
    <row r="15447" spans="8:9" ht="12.5">
      <c r="H15447" s="958">
        <v>36602</v>
      </c>
      <c r="I15447" s="950" t="s">
        <v>1567</v>
      </c>
    </row>
    <row r="15448" spans="8:9" ht="12.5">
      <c r="H15448" s="958">
        <v>36603</v>
      </c>
      <c r="I15448" s="950" t="s">
        <v>1567</v>
      </c>
    </row>
    <row r="15449" spans="8:9" ht="12.5">
      <c r="H15449" s="958">
        <v>36604</v>
      </c>
      <c r="I15449" s="950" t="s">
        <v>1567</v>
      </c>
    </row>
    <row r="15450" spans="8:9" ht="12.5">
      <c r="H15450" s="958">
        <v>36605</v>
      </c>
      <c r="I15450" s="950" t="s">
        <v>1567</v>
      </c>
    </row>
    <row r="15451" spans="8:9" ht="12.5">
      <c r="H15451" s="958">
        <v>36606</v>
      </c>
      <c r="I15451" s="950" t="s">
        <v>1567</v>
      </c>
    </row>
    <row r="15452" spans="8:9" ht="12.5">
      <c r="H15452" s="958">
        <v>36607</v>
      </c>
      <c r="I15452" s="950" t="s">
        <v>1567</v>
      </c>
    </row>
    <row r="15453" spans="8:9" ht="12.5">
      <c r="H15453" s="958">
        <v>36608</v>
      </c>
      <c r="I15453" s="950" t="s">
        <v>1567</v>
      </c>
    </row>
    <row r="15454" spans="8:9" ht="12.5">
      <c r="H15454" s="958">
        <v>36609</v>
      </c>
      <c r="I15454" s="950" t="s">
        <v>1567</v>
      </c>
    </row>
    <row r="15455" spans="8:9" ht="12.5">
      <c r="H15455" s="958">
        <v>36610</v>
      </c>
      <c r="I15455" s="950" t="s">
        <v>1567</v>
      </c>
    </row>
    <row r="15456" spans="8:9" ht="12.5">
      <c r="H15456" s="958">
        <v>36611</v>
      </c>
      <c r="I15456" s="950" t="s">
        <v>1567</v>
      </c>
    </row>
    <row r="15457" spans="8:9" ht="12.5">
      <c r="H15457" s="958">
        <v>36612</v>
      </c>
      <c r="I15457" s="950" t="s">
        <v>1567</v>
      </c>
    </row>
    <row r="15458" spans="8:9" ht="12.5">
      <c r="H15458" s="958">
        <v>36613</v>
      </c>
      <c r="I15458" s="950" t="s">
        <v>1567</v>
      </c>
    </row>
    <row r="15459" spans="8:9" ht="12.5">
      <c r="H15459" s="958">
        <v>36615</v>
      </c>
      <c r="I15459" s="950" t="s">
        <v>1567</v>
      </c>
    </row>
    <row r="15460" spans="8:9" ht="12.5">
      <c r="H15460" s="958">
        <v>36616</v>
      </c>
      <c r="I15460" s="950" t="s">
        <v>1567</v>
      </c>
    </row>
    <row r="15461" spans="8:9" ht="12.5">
      <c r="H15461" s="958">
        <v>36617</v>
      </c>
      <c r="I15461" s="950" t="s">
        <v>1567</v>
      </c>
    </row>
    <row r="15462" spans="8:9" ht="12.5">
      <c r="H15462" s="958">
        <v>36618</v>
      </c>
      <c r="I15462" s="950" t="s">
        <v>1567</v>
      </c>
    </row>
    <row r="15463" spans="8:9" ht="12.5">
      <c r="H15463" s="958">
        <v>36619</v>
      </c>
      <c r="I15463" s="950" t="s">
        <v>1567</v>
      </c>
    </row>
    <row r="15464" spans="8:9" ht="12.5">
      <c r="H15464" s="958">
        <v>36625</v>
      </c>
      <c r="I15464" s="950" t="s">
        <v>1567</v>
      </c>
    </row>
    <row r="15465" spans="8:9" ht="12.5">
      <c r="H15465" s="958">
        <v>36628</v>
      </c>
      <c r="I15465" s="950" t="s">
        <v>1567</v>
      </c>
    </row>
    <row r="15466" spans="8:9" ht="12.5">
      <c r="H15466" s="958">
        <v>36630</v>
      </c>
      <c r="I15466" s="950" t="s">
        <v>1567</v>
      </c>
    </row>
    <row r="15467" spans="8:9" ht="12.5">
      <c r="H15467" s="958">
        <v>36633</v>
      </c>
      <c r="I15467" s="950" t="s">
        <v>1567</v>
      </c>
    </row>
    <row r="15468" spans="8:9" ht="12.5">
      <c r="H15468" s="958">
        <v>36640</v>
      </c>
      <c r="I15468" s="950" t="s">
        <v>1567</v>
      </c>
    </row>
    <row r="15469" spans="8:9" ht="12.5">
      <c r="H15469" s="958">
        <v>36641</v>
      </c>
      <c r="I15469" s="950" t="s">
        <v>1567</v>
      </c>
    </row>
    <row r="15470" spans="8:9" ht="12.5">
      <c r="H15470" s="958">
        <v>36644</v>
      </c>
      <c r="I15470" s="950" t="s">
        <v>1567</v>
      </c>
    </row>
    <row r="15471" spans="8:9" ht="12.5">
      <c r="H15471" s="958">
        <v>36652</v>
      </c>
      <c r="I15471" s="950" t="s">
        <v>1567</v>
      </c>
    </row>
    <row r="15472" spans="8:9" ht="12.5">
      <c r="H15472" s="958">
        <v>36660</v>
      </c>
      <c r="I15472" s="950" t="s">
        <v>1567</v>
      </c>
    </row>
    <row r="15473" spans="8:9" ht="12.5">
      <c r="H15473" s="958">
        <v>36663</v>
      </c>
      <c r="I15473" s="950" t="s">
        <v>1567</v>
      </c>
    </row>
    <row r="15474" spans="8:9" ht="12.5">
      <c r="H15474" s="958">
        <v>36670</v>
      </c>
      <c r="I15474" s="950" t="s">
        <v>1567</v>
      </c>
    </row>
    <row r="15475" spans="8:9" ht="12.5">
      <c r="H15475" s="958">
        <v>36671</v>
      </c>
      <c r="I15475" s="950" t="s">
        <v>1567</v>
      </c>
    </row>
    <row r="15476" spans="8:9" ht="12.5">
      <c r="H15476" s="958">
        <v>36675</v>
      </c>
      <c r="I15476" s="950" t="s">
        <v>1567</v>
      </c>
    </row>
    <row r="15477" spans="8:9" ht="12.5">
      <c r="H15477" s="958">
        <v>36685</v>
      </c>
      <c r="I15477" s="950" t="s">
        <v>1567</v>
      </c>
    </row>
    <row r="15478" spans="8:9" ht="12.5">
      <c r="H15478" s="958">
        <v>36688</v>
      </c>
      <c r="I15478" s="950" t="s">
        <v>1567</v>
      </c>
    </row>
    <row r="15479" spans="8:9" ht="12.5">
      <c r="H15479" s="958">
        <v>36689</v>
      </c>
      <c r="I15479" s="950" t="s">
        <v>1567</v>
      </c>
    </row>
    <row r="15480" spans="8:9" ht="12.5">
      <c r="H15480" s="958">
        <v>36691</v>
      </c>
      <c r="I15480" s="950" t="s">
        <v>1567</v>
      </c>
    </row>
    <row r="15481" spans="8:9" ht="12.5">
      <c r="H15481" s="958">
        <v>36693</v>
      </c>
      <c r="I15481" s="950" t="s">
        <v>1567</v>
      </c>
    </row>
    <row r="15482" spans="8:9" ht="12.5">
      <c r="H15482" s="958">
        <v>36695</v>
      </c>
      <c r="I15482" s="950" t="s">
        <v>1567</v>
      </c>
    </row>
    <row r="15483" spans="8:9" ht="12.5">
      <c r="H15483" s="958">
        <v>36701</v>
      </c>
      <c r="I15483" s="950" t="s">
        <v>1567</v>
      </c>
    </row>
    <row r="15484" spans="8:9" ht="12.5">
      <c r="H15484" s="958">
        <v>36702</v>
      </c>
      <c r="I15484" s="950" t="s">
        <v>1567</v>
      </c>
    </row>
    <row r="15485" spans="8:9" ht="12.5">
      <c r="H15485" s="958">
        <v>36703</v>
      </c>
      <c r="I15485" s="950" t="s">
        <v>1567</v>
      </c>
    </row>
    <row r="15486" spans="8:9" ht="12.5">
      <c r="H15486" s="958">
        <v>36720</v>
      </c>
      <c r="I15486" s="950" t="s">
        <v>1567</v>
      </c>
    </row>
    <row r="15487" spans="8:9" ht="12.5">
      <c r="H15487" s="958">
        <v>36721</v>
      </c>
      <c r="I15487" s="950" t="s">
        <v>1567</v>
      </c>
    </row>
    <row r="15488" spans="8:9" ht="12.5">
      <c r="H15488" s="958">
        <v>36722</v>
      </c>
      <c r="I15488" s="950" t="s">
        <v>1567</v>
      </c>
    </row>
    <row r="15489" spans="8:9" ht="12.5">
      <c r="H15489" s="958">
        <v>36723</v>
      </c>
      <c r="I15489" s="950" t="s">
        <v>1567</v>
      </c>
    </row>
    <row r="15490" spans="8:9" ht="12.5">
      <c r="H15490" s="958">
        <v>36726</v>
      </c>
      <c r="I15490" s="950" t="s">
        <v>1567</v>
      </c>
    </row>
    <row r="15491" spans="8:9" ht="12.5">
      <c r="H15491" s="958">
        <v>36727</v>
      </c>
      <c r="I15491" s="950" t="s">
        <v>1567</v>
      </c>
    </row>
    <row r="15492" spans="8:9" ht="12.5">
      <c r="H15492" s="958">
        <v>36728</v>
      </c>
      <c r="I15492" s="950" t="s">
        <v>1567</v>
      </c>
    </row>
    <row r="15493" spans="8:9" ht="12.5">
      <c r="H15493" s="958">
        <v>36732</v>
      </c>
      <c r="I15493" s="950" t="s">
        <v>1567</v>
      </c>
    </row>
    <row r="15494" spans="8:9" ht="12.5">
      <c r="H15494" s="958">
        <v>36736</v>
      </c>
      <c r="I15494" s="950" t="s">
        <v>1567</v>
      </c>
    </row>
    <row r="15495" spans="8:9" ht="12.5">
      <c r="H15495" s="958">
        <v>36738</v>
      </c>
      <c r="I15495" s="950" t="s">
        <v>1567</v>
      </c>
    </row>
    <row r="15496" spans="8:9" ht="12.5">
      <c r="H15496" s="958">
        <v>36740</v>
      </c>
      <c r="I15496" s="950" t="s">
        <v>1567</v>
      </c>
    </row>
    <row r="15497" spans="8:9" ht="12.5">
      <c r="H15497" s="958">
        <v>36741</v>
      </c>
      <c r="I15497" s="950" t="s">
        <v>1567</v>
      </c>
    </row>
    <row r="15498" spans="8:9" ht="12.5">
      <c r="H15498" s="958">
        <v>36742</v>
      </c>
      <c r="I15498" s="950" t="s">
        <v>1567</v>
      </c>
    </row>
    <row r="15499" spans="8:9" ht="12.5">
      <c r="H15499" s="958">
        <v>36744</v>
      </c>
      <c r="I15499" s="950" t="s">
        <v>1567</v>
      </c>
    </row>
    <row r="15500" spans="8:9" ht="12.5">
      <c r="H15500" s="958">
        <v>36745</v>
      </c>
      <c r="I15500" s="950" t="s">
        <v>1567</v>
      </c>
    </row>
    <row r="15501" spans="8:9" ht="12.5">
      <c r="H15501" s="958">
        <v>36748</v>
      </c>
      <c r="I15501" s="950" t="s">
        <v>1567</v>
      </c>
    </row>
    <row r="15502" spans="8:9" ht="12.5">
      <c r="H15502" s="958">
        <v>36749</v>
      </c>
      <c r="I15502" s="950" t="s">
        <v>1567</v>
      </c>
    </row>
    <row r="15503" spans="8:9" ht="12.5">
      <c r="H15503" s="958">
        <v>36750</v>
      </c>
      <c r="I15503" s="950" t="s">
        <v>1567</v>
      </c>
    </row>
    <row r="15504" spans="8:9" ht="12.5">
      <c r="H15504" s="958">
        <v>36751</v>
      </c>
      <c r="I15504" s="950" t="s">
        <v>1567</v>
      </c>
    </row>
    <row r="15505" spans="8:9" ht="12.5">
      <c r="H15505" s="958">
        <v>36752</v>
      </c>
      <c r="I15505" s="950" t="s">
        <v>1567</v>
      </c>
    </row>
    <row r="15506" spans="8:9" ht="12.5">
      <c r="H15506" s="958">
        <v>36753</v>
      </c>
      <c r="I15506" s="950" t="s">
        <v>1567</v>
      </c>
    </row>
    <row r="15507" spans="8:9" ht="12.5">
      <c r="H15507" s="958">
        <v>36754</v>
      </c>
      <c r="I15507" s="950" t="s">
        <v>1567</v>
      </c>
    </row>
    <row r="15508" spans="8:9" ht="12.5">
      <c r="H15508" s="958">
        <v>36756</v>
      </c>
      <c r="I15508" s="950" t="s">
        <v>1567</v>
      </c>
    </row>
    <row r="15509" spans="8:9" ht="12.5">
      <c r="H15509" s="958">
        <v>36758</v>
      </c>
      <c r="I15509" s="950" t="s">
        <v>1567</v>
      </c>
    </row>
    <row r="15510" spans="8:9" ht="12.5">
      <c r="H15510" s="958">
        <v>36759</v>
      </c>
      <c r="I15510" s="950" t="s">
        <v>1567</v>
      </c>
    </row>
    <row r="15511" spans="8:9" ht="12.5">
      <c r="H15511" s="958">
        <v>36761</v>
      </c>
      <c r="I15511" s="950" t="s">
        <v>1567</v>
      </c>
    </row>
    <row r="15512" spans="8:9" ht="12.5">
      <c r="H15512" s="958">
        <v>36762</v>
      </c>
      <c r="I15512" s="950" t="s">
        <v>1567</v>
      </c>
    </row>
    <row r="15513" spans="8:9" ht="12.5">
      <c r="H15513" s="958">
        <v>36763</v>
      </c>
      <c r="I15513" s="950" t="s">
        <v>1567</v>
      </c>
    </row>
    <row r="15514" spans="8:9" ht="12.5">
      <c r="H15514" s="958">
        <v>36764</v>
      </c>
      <c r="I15514" s="950" t="s">
        <v>1567</v>
      </c>
    </row>
    <row r="15515" spans="8:9" ht="12.5">
      <c r="H15515" s="958">
        <v>36765</v>
      </c>
      <c r="I15515" s="950" t="s">
        <v>1567</v>
      </c>
    </row>
    <row r="15516" spans="8:9" ht="12.5">
      <c r="H15516" s="958">
        <v>36766</v>
      </c>
      <c r="I15516" s="950" t="s">
        <v>1567</v>
      </c>
    </row>
    <row r="15517" spans="8:9" ht="12.5">
      <c r="H15517" s="958">
        <v>36767</v>
      </c>
      <c r="I15517" s="950" t="s">
        <v>1567</v>
      </c>
    </row>
    <row r="15518" spans="8:9" ht="12.5">
      <c r="H15518" s="958">
        <v>36768</v>
      </c>
      <c r="I15518" s="950" t="s">
        <v>1567</v>
      </c>
    </row>
    <row r="15519" spans="8:9" ht="12.5">
      <c r="H15519" s="958">
        <v>36769</v>
      </c>
      <c r="I15519" s="950" t="s">
        <v>1567</v>
      </c>
    </row>
    <row r="15520" spans="8:9" ht="12.5">
      <c r="H15520" s="958">
        <v>36773</v>
      </c>
      <c r="I15520" s="950" t="s">
        <v>1567</v>
      </c>
    </row>
    <row r="15521" spans="8:9" ht="12.5">
      <c r="H15521" s="958">
        <v>36775</v>
      </c>
      <c r="I15521" s="950" t="s">
        <v>1567</v>
      </c>
    </row>
    <row r="15522" spans="8:9" ht="12.5">
      <c r="H15522" s="958">
        <v>36776</v>
      </c>
      <c r="I15522" s="950" t="s">
        <v>1567</v>
      </c>
    </row>
    <row r="15523" spans="8:9" ht="12.5">
      <c r="H15523" s="958">
        <v>36782</v>
      </c>
      <c r="I15523" s="950" t="s">
        <v>1567</v>
      </c>
    </row>
    <row r="15524" spans="8:9" ht="12.5">
      <c r="H15524" s="958">
        <v>36783</v>
      </c>
      <c r="I15524" s="950" t="s">
        <v>1567</v>
      </c>
    </row>
    <row r="15525" spans="8:9" ht="12.5">
      <c r="H15525" s="958">
        <v>36784</v>
      </c>
      <c r="I15525" s="950" t="s">
        <v>1567</v>
      </c>
    </row>
    <row r="15526" spans="8:9" ht="12.5">
      <c r="H15526" s="958">
        <v>36785</v>
      </c>
      <c r="I15526" s="950" t="s">
        <v>1567</v>
      </c>
    </row>
    <row r="15527" spans="8:9" ht="12.5">
      <c r="H15527" s="958">
        <v>36786</v>
      </c>
      <c r="I15527" s="950" t="s">
        <v>1567</v>
      </c>
    </row>
    <row r="15528" spans="8:9" ht="12.5">
      <c r="H15528" s="958">
        <v>36790</v>
      </c>
      <c r="I15528" s="950" t="s">
        <v>1567</v>
      </c>
    </row>
    <row r="15529" spans="8:9" ht="12.5">
      <c r="H15529" s="958">
        <v>36792</v>
      </c>
      <c r="I15529" s="950" t="s">
        <v>1567</v>
      </c>
    </row>
    <row r="15530" spans="8:9" ht="12.5">
      <c r="H15530" s="958">
        <v>36793</v>
      </c>
      <c r="I15530" s="950" t="s">
        <v>1567</v>
      </c>
    </row>
    <row r="15531" spans="8:9" ht="12.5">
      <c r="H15531" s="958">
        <v>36801</v>
      </c>
      <c r="I15531" s="950" t="s">
        <v>1567</v>
      </c>
    </row>
    <row r="15532" spans="8:9" ht="12.5">
      <c r="H15532" s="958">
        <v>36802</v>
      </c>
      <c r="I15532" s="950" t="s">
        <v>1567</v>
      </c>
    </row>
    <row r="15533" spans="8:9" ht="12.5">
      <c r="H15533" s="958">
        <v>36803</v>
      </c>
      <c r="I15533" s="950" t="s">
        <v>1567</v>
      </c>
    </row>
    <row r="15534" spans="8:9" ht="12.5">
      <c r="H15534" s="958">
        <v>36804</v>
      </c>
      <c r="I15534" s="950" t="s">
        <v>1567</v>
      </c>
    </row>
    <row r="15535" spans="8:9" ht="12.5">
      <c r="H15535" s="958">
        <v>36830</v>
      </c>
      <c r="I15535" s="950" t="s">
        <v>1567</v>
      </c>
    </row>
    <row r="15536" spans="8:9" ht="12.5">
      <c r="H15536" s="958">
        <v>36831</v>
      </c>
      <c r="I15536" s="950" t="s">
        <v>1567</v>
      </c>
    </row>
    <row r="15537" spans="8:9" ht="12.5">
      <c r="H15537" s="958">
        <v>36832</v>
      </c>
      <c r="I15537" s="950" t="s">
        <v>1567</v>
      </c>
    </row>
    <row r="15538" spans="8:9" ht="12.5">
      <c r="H15538" s="958">
        <v>36849</v>
      </c>
      <c r="I15538" s="950" t="s">
        <v>1567</v>
      </c>
    </row>
    <row r="15539" spans="8:9" ht="12.5">
      <c r="H15539" s="958">
        <v>36850</v>
      </c>
      <c r="I15539" s="950" t="s">
        <v>1567</v>
      </c>
    </row>
    <row r="15540" spans="8:9" ht="12.5">
      <c r="H15540" s="958">
        <v>36851</v>
      </c>
      <c r="I15540" s="950" t="s">
        <v>1567</v>
      </c>
    </row>
    <row r="15541" spans="8:9" ht="12.5">
      <c r="H15541" s="958">
        <v>36852</v>
      </c>
      <c r="I15541" s="950" t="s">
        <v>1567</v>
      </c>
    </row>
    <row r="15542" spans="8:9" ht="12.5">
      <c r="H15542" s="958">
        <v>36853</v>
      </c>
      <c r="I15542" s="950" t="s">
        <v>1567</v>
      </c>
    </row>
    <row r="15543" spans="8:9" ht="12.5">
      <c r="H15543" s="958">
        <v>36854</v>
      </c>
      <c r="I15543" s="950" t="s">
        <v>1567</v>
      </c>
    </row>
    <row r="15544" spans="8:9" ht="12.5">
      <c r="H15544" s="958">
        <v>36855</v>
      </c>
      <c r="I15544" s="950" t="s">
        <v>1567</v>
      </c>
    </row>
    <row r="15545" spans="8:9" ht="12.5">
      <c r="H15545" s="958">
        <v>36856</v>
      </c>
      <c r="I15545" s="950" t="s">
        <v>1567</v>
      </c>
    </row>
    <row r="15546" spans="8:9" ht="12.5">
      <c r="H15546" s="958">
        <v>36858</v>
      </c>
      <c r="I15546" s="950" t="s">
        <v>1567</v>
      </c>
    </row>
    <row r="15547" spans="8:9" ht="12.5">
      <c r="H15547" s="958">
        <v>36859</v>
      </c>
      <c r="I15547" s="950" t="s">
        <v>1567</v>
      </c>
    </row>
    <row r="15548" spans="8:9" ht="12.5">
      <c r="H15548" s="958">
        <v>36860</v>
      </c>
      <c r="I15548" s="950" t="s">
        <v>1567</v>
      </c>
    </row>
    <row r="15549" spans="8:9" ht="12.5">
      <c r="H15549" s="958">
        <v>36861</v>
      </c>
      <c r="I15549" s="950" t="s">
        <v>1567</v>
      </c>
    </row>
    <row r="15550" spans="8:9" ht="12.5">
      <c r="H15550" s="958">
        <v>36862</v>
      </c>
      <c r="I15550" s="950" t="s">
        <v>1567</v>
      </c>
    </row>
    <row r="15551" spans="8:9" ht="12.5">
      <c r="H15551" s="958">
        <v>36863</v>
      </c>
      <c r="I15551" s="950" t="s">
        <v>1567</v>
      </c>
    </row>
    <row r="15552" spans="8:9" ht="12.5">
      <c r="H15552" s="958">
        <v>36865</v>
      </c>
      <c r="I15552" s="950" t="s">
        <v>1567</v>
      </c>
    </row>
    <row r="15553" spans="8:9" ht="12.5">
      <c r="H15553" s="958">
        <v>36866</v>
      </c>
      <c r="I15553" s="950" t="s">
        <v>1567</v>
      </c>
    </row>
    <row r="15554" spans="8:9" ht="12.5">
      <c r="H15554" s="958">
        <v>36867</v>
      </c>
      <c r="I15554" s="950" t="s">
        <v>1567</v>
      </c>
    </row>
    <row r="15555" spans="8:9" ht="12.5">
      <c r="H15555" s="958">
        <v>36868</v>
      </c>
      <c r="I15555" s="950" t="s">
        <v>1567</v>
      </c>
    </row>
    <row r="15556" spans="8:9" ht="12.5">
      <c r="H15556" s="958">
        <v>36869</v>
      </c>
      <c r="I15556" s="950" t="s">
        <v>1567</v>
      </c>
    </row>
    <row r="15557" spans="8:9" ht="12.5">
      <c r="H15557" s="958">
        <v>36870</v>
      </c>
      <c r="I15557" s="950" t="s">
        <v>1567</v>
      </c>
    </row>
    <row r="15558" spans="8:9" ht="12.5">
      <c r="H15558" s="958">
        <v>36871</v>
      </c>
      <c r="I15558" s="950" t="s">
        <v>1567</v>
      </c>
    </row>
    <row r="15559" spans="8:9" ht="12.5">
      <c r="H15559" s="958">
        <v>36872</v>
      </c>
      <c r="I15559" s="950" t="s">
        <v>1567</v>
      </c>
    </row>
    <row r="15560" spans="8:9" ht="12.5">
      <c r="H15560" s="958">
        <v>36874</v>
      </c>
      <c r="I15560" s="950" t="s">
        <v>1567</v>
      </c>
    </row>
    <row r="15561" spans="8:9" ht="12.5">
      <c r="H15561" s="958">
        <v>36875</v>
      </c>
      <c r="I15561" s="950" t="s">
        <v>1567</v>
      </c>
    </row>
    <row r="15562" spans="8:9" ht="12.5">
      <c r="H15562" s="958">
        <v>36877</v>
      </c>
      <c r="I15562" s="950" t="s">
        <v>1567</v>
      </c>
    </row>
    <row r="15563" spans="8:9" ht="12.5">
      <c r="H15563" s="958">
        <v>36879</v>
      </c>
      <c r="I15563" s="950" t="s">
        <v>1567</v>
      </c>
    </row>
    <row r="15564" spans="8:9" ht="12.5">
      <c r="H15564" s="958">
        <v>36901</v>
      </c>
      <c r="I15564" s="950" t="s">
        <v>1567</v>
      </c>
    </row>
    <row r="15565" spans="8:9" ht="12.5">
      <c r="H15565" s="958">
        <v>36904</v>
      </c>
      <c r="I15565" s="950" t="s">
        <v>1567</v>
      </c>
    </row>
    <row r="15566" spans="8:9" ht="12.5">
      <c r="H15566" s="958">
        <v>36907</v>
      </c>
      <c r="I15566" s="950" t="s">
        <v>1567</v>
      </c>
    </row>
    <row r="15567" spans="8:9" ht="12.5">
      <c r="H15567" s="958">
        <v>36908</v>
      </c>
      <c r="I15567" s="950" t="s">
        <v>1567</v>
      </c>
    </row>
    <row r="15568" spans="8:9" ht="12.5">
      <c r="H15568" s="958">
        <v>36910</v>
      </c>
      <c r="I15568" s="950" t="s">
        <v>1567</v>
      </c>
    </row>
    <row r="15569" spans="8:9" ht="12.5">
      <c r="H15569" s="958">
        <v>36912</v>
      </c>
      <c r="I15569" s="950" t="s">
        <v>1567</v>
      </c>
    </row>
    <row r="15570" spans="8:9" ht="12.5">
      <c r="H15570" s="958">
        <v>36913</v>
      </c>
      <c r="I15570" s="950" t="s">
        <v>1567</v>
      </c>
    </row>
    <row r="15571" spans="8:9" ht="12.5">
      <c r="H15571" s="958">
        <v>36915</v>
      </c>
      <c r="I15571" s="950" t="s">
        <v>1567</v>
      </c>
    </row>
    <row r="15572" spans="8:9" ht="12.5">
      <c r="H15572" s="958">
        <v>36916</v>
      </c>
      <c r="I15572" s="950" t="s">
        <v>1567</v>
      </c>
    </row>
    <row r="15573" spans="8:9" ht="12.5">
      <c r="H15573" s="958">
        <v>36919</v>
      </c>
      <c r="I15573" s="950" t="s">
        <v>1567</v>
      </c>
    </row>
    <row r="15574" spans="8:9" ht="12.5">
      <c r="H15574" s="958">
        <v>36921</v>
      </c>
      <c r="I15574" s="950" t="s">
        <v>1567</v>
      </c>
    </row>
    <row r="15575" spans="8:9" ht="12.5">
      <c r="H15575" s="958">
        <v>36922</v>
      </c>
      <c r="I15575" s="950" t="s">
        <v>1567</v>
      </c>
    </row>
    <row r="15576" spans="8:9" ht="12.5">
      <c r="H15576" s="958">
        <v>36925</v>
      </c>
      <c r="I15576" s="950" t="s">
        <v>1567</v>
      </c>
    </row>
    <row r="15577" spans="8:9" ht="12.5">
      <c r="H15577" s="958">
        <v>37010</v>
      </c>
      <c r="I15577" s="950" t="s">
        <v>1571</v>
      </c>
    </row>
    <row r="15578" spans="8:9" ht="12.5">
      <c r="H15578" s="958">
        <v>37011</v>
      </c>
      <c r="I15578" s="950" t="s">
        <v>1571</v>
      </c>
    </row>
    <row r="15579" spans="8:9" ht="12.5">
      <c r="H15579" s="958">
        <v>37012</v>
      </c>
      <c r="I15579" s="950" t="s">
        <v>1571</v>
      </c>
    </row>
    <row r="15580" spans="8:9" ht="12.5">
      <c r="H15580" s="958">
        <v>37013</v>
      </c>
      <c r="I15580" s="950" t="s">
        <v>1571</v>
      </c>
    </row>
    <row r="15581" spans="8:9" ht="12.5">
      <c r="H15581" s="958">
        <v>37014</v>
      </c>
      <c r="I15581" s="950" t="s">
        <v>1571</v>
      </c>
    </row>
    <row r="15582" spans="8:9" ht="12.5">
      <c r="H15582" s="958">
        <v>37015</v>
      </c>
      <c r="I15582" s="950" t="s">
        <v>1571</v>
      </c>
    </row>
    <row r="15583" spans="8:9" ht="12.5">
      <c r="H15583" s="958">
        <v>37016</v>
      </c>
      <c r="I15583" s="950" t="s">
        <v>1571</v>
      </c>
    </row>
    <row r="15584" spans="8:9" ht="12.5">
      <c r="H15584" s="958">
        <v>37018</v>
      </c>
      <c r="I15584" s="950" t="s">
        <v>1571</v>
      </c>
    </row>
    <row r="15585" spans="8:9" ht="12.5">
      <c r="H15585" s="958">
        <v>37019</v>
      </c>
      <c r="I15585" s="950" t="s">
        <v>1571</v>
      </c>
    </row>
    <row r="15586" spans="8:9" ht="12.5">
      <c r="H15586" s="958">
        <v>37020</v>
      </c>
      <c r="I15586" s="950" t="s">
        <v>1571</v>
      </c>
    </row>
    <row r="15587" spans="8:9" ht="12.5">
      <c r="H15587" s="958">
        <v>37022</v>
      </c>
      <c r="I15587" s="950" t="s">
        <v>1571</v>
      </c>
    </row>
    <row r="15588" spans="8:9" ht="12.5">
      <c r="H15588" s="958">
        <v>37023</v>
      </c>
      <c r="I15588" s="950" t="s">
        <v>1571</v>
      </c>
    </row>
    <row r="15589" spans="8:9" ht="12.5">
      <c r="H15589" s="958">
        <v>37024</v>
      </c>
      <c r="I15589" s="950" t="s">
        <v>1571</v>
      </c>
    </row>
    <row r="15590" spans="8:9" ht="12.5">
      <c r="H15590" s="958">
        <v>37025</v>
      </c>
      <c r="I15590" s="950" t="s">
        <v>1571</v>
      </c>
    </row>
    <row r="15591" spans="8:9" ht="12.5">
      <c r="H15591" s="958">
        <v>37026</v>
      </c>
      <c r="I15591" s="950" t="s">
        <v>1571</v>
      </c>
    </row>
    <row r="15592" spans="8:9" ht="12.5">
      <c r="H15592" s="958">
        <v>37027</v>
      </c>
      <c r="I15592" s="950" t="s">
        <v>1571</v>
      </c>
    </row>
    <row r="15593" spans="8:9" ht="12.5">
      <c r="H15593" s="958">
        <v>37028</v>
      </c>
      <c r="I15593" s="950" t="s">
        <v>1571</v>
      </c>
    </row>
    <row r="15594" spans="8:9" ht="12.5">
      <c r="H15594" s="958">
        <v>37029</v>
      </c>
      <c r="I15594" s="950" t="s">
        <v>1571</v>
      </c>
    </row>
    <row r="15595" spans="8:9" ht="12.5">
      <c r="H15595" s="958">
        <v>37030</v>
      </c>
      <c r="I15595" s="950" t="s">
        <v>1571</v>
      </c>
    </row>
    <row r="15596" spans="8:9" ht="12.5">
      <c r="H15596" s="958">
        <v>37031</v>
      </c>
      <c r="I15596" s="950" t="s">
        <v>1571</v>
      </c>
    </row>
    <row r="15597" spans="8:9" ht="12.5">
      <c r="H15597" s="958">
        <v>37032</v>
      </c>
      <c r="I15597" s="950" t="s">
        <v>1571</v>
      </c>
    </row>
    <row r="15598" spans="8:9" ht="12.5">
      <c r="H15598" s="958">
        <v>37033</v>
      </c>
      <c r="I15598" s="950" t="s">
        <v>1571</v>
      </c>
    </row>
    <row r="15599" spans="8:9" ht="12.5">
      <c r="H15599" s="958">
        <v>37034</v>
      </c>
      <c r="I15599" s="950" t="s">
        <v>1571</v>
      </c>
    </row>
    <row r="15600" spans="8:9" ht="12.5">
      <c r="H15600" s="958">
        <v>37035</v>
      </c>
      <c r="I15600" s="950" t="s">
        <v>1571</v>
      </c>
    </row>
    <row r="15601" spans="8:9" ht="12.5">
      <c r="H15601" s="958">
        <v>37036</v>
      </c>
      <c r="I15601" s="950" t="s">
        <v>1571</v>
      </c>
    </row>
    <row r="15602" spans="8:9" ht="12.5">
      <c r="H15602" s="958">
        <v>37037</v>
      </c>
      <c r="I15602" s="950" t="s">
        <v>1571</v>
      </c>
    </row>
    <row r="15603" spans="8:9" ht="12.5">
      <c r="H15603" s="958">
        <v>37040</v>
      </c>
      <c r="I15603" s="950" t="s">
        <v>1571</v>
      </c>
    </row>
    <row r="15604" spans="8:9" ht="12.5">
      <c r="H15604" s="958">
        <v>37041</v>
      </c>
      <c r="I15604" s="950" t="s">
        <v>1571</v>
      </c>
    </row>
    <row r="15605" spans="8:9" ht="12.5">
      <c r="H15605" s="958">
        <v>37042</v>
      </c>
      <c r="I15605" s="950" t="s">
        <v>1571</v>
      </c>
    </row>
    <row r="15606" spans="8:9" ht="12.5">
      <c r="H15606" s="958">
        <v>37043</v>
      </c>
      <c r="I15606" s="950" t="s">
        <v>1571</v>
      </c>
    </row>
    <row r="15607" spans="8:9" ht="12.5">
      <c r="H15607" s="958">
        <v>37044</v>
      </c>
      <c r="I15607" s="950" t="s">
        <v>1571</v>
      </c>
    </row>
    <row r="15608" spans="8:9" ht="12.5">
      <c r="H15608" s="958">
        <v>37046</v>
      </c>
      <c r="I15608" s="950" t="s">
        <v>1571</v>
      </c>
    </row>
    <row r="15609" spans="8:9" ht="12.5">
      <c r="H15609" s="958">
        <v>37047</v>
      </c>
      <c r="I15609" s="950" t="s">
        <v>1571</v>
      </c>
    </row>
    <row r="15610" spans="8:9" ht="12.5">
      <c r="H15610" s="958">
        <v>37048</v>
      </c>
      <c r="I15610" s="950" t="s">
        <v>1571</v>
      </c>
    </row>
    <row r="15611" spans="8:9" ht="12.5">
      <c r="H15611" s="958">
        <v>37049</v>
      </c>
      <c r="I15611" s="950" t="s">
        <v>1571</v>
      </c>
    </row>
    <row r="15612" spans="8:9" ht="12.5">
      <c r="H15612" s="958">
        <v>37050</v>
      </c>
      <c r="I15612" s="950" t="s">
        <v>1571</v>
      </c>
    </row>
    <row r="15613" spans="8:9" ht="12.5">
      <c r="H15613" s="958">
        <v>37051</v>
      </c>
      <c r="I15613" s="950" t="s">
        <v>1571</v>
      </c>
    </row>
    <row r="15614" spans="8:9" ht="12.5">
      <c r="H15614" s="958">
        <v>37052</v>
      </c>
      <c r="I15614" s="950" t="s">
        <v>1571</v>
      </c>
    </row>
    <row r="15615" spans="8:9" ht="12.5">
      <c r="H15615" s="958">
        <v>37055</v>
      </c>
      <c r="I15615" s="950" t="s">
        <v>1571</v>
      </c>
    </row>
    <row r="15616" spans="8:9" ht="12.5">
      <c r="H15616" s="958">
        <v>37056</v>
      </c>
      <c r="I15616" s="950" t="s">
        <v>1571</v>
      </c>
    </row>
    <row r="15617" spans="8:9" ht="12.5">
      <c r="H15617" s="958">
        <v>37057</v>
      </c>
      <c r="I15617" s="950" t="s">
        <v>1571</v>
      </c>
    </row>
    <row r="15618" spans="8:9" ht="12.5">
      <c r="H15618" s="958">
        <v>37058</v>
      </c>
      <c r="I15618" s="950" t="s">
        <v>1571</v>
      </c>
    </row>
    <row r="15619" spans="8:9" ht="12.5">
      <c r="H15619" s="958">
        <v>37059</v>
      </c>
      <c r="I15619" s="950" t="s">
        <v>1571</v>
      </c>
    </row>
    <row r="15620" spans="8:9" ht="12.5">
      <c r="H15620" s="958">
        <v>37060</v>
      </c>
      <c r="I15620" s="950" t="s">
        <v>1571</v>
      </c>
    </row>
    <row r="15621" spans="8:9" ht="12.5">
      <c r="H15621" s="958">
        <v>37061</v>
      </c>
      <c r="I15621" s="950" t="s">
        <v>1571</v>
      </c>
    </row>
    <row r="15622" spans="8:9" ht="12.5">
      <c r="H15622" s="958">
        <v>37062</v>
      </c>
      <c r="I15622" s="950" t="s">
        <v>1571</v>
      </c>
    </row>
    <row r="15623" spans="8:9" ht="12.5">
      <c r="H15623" s="958">
        <v>37063</v>
      </c>
      <c r="I15623" s="950" t="s">
        <v>1571</v>
      </c>
    </row>
    <row r="15624" spans="8:9" ht="12.5">
      <c r="H15624" s="958">
        <v>37064</v>
      </c>
      <c r="I15624" s="950" t="s">
        <v>1571</v>
      </c>
    </row>
    <row r="15625" spans="8:9" ht="12.5">
      <c r="H15625" s="958">
        <v>37065</v>
      </c>
      <c r="I15625" s="950" t="s">
        <v>1571</v>
      </c>
    </row>
    <row r="15626" spans="8:9" ht="12.5">
      <c r="H15626" s="958">
        <v>37066</v>
      </c>
      <c r="I15626" s="950" t="s">
        <v>1571</v>
      </c>
    </row>
    <row r="15627" spans="8:9" ht="12.5">
      <c r="H15627" s="958">
        <v>37067</v>
      </c>
      <c r="I15627" s="950" t="s">
        <v>1571</v>
      </c>
    </row>
    <row r="15628" spans="8:9" ht="12.5">
      <c r="H15628" s="958">
        <v>37068</v>
      </c>
      <c r="I15628" s="950" t="s">
        <v>1571</v>
      </c>
    </row>
    <row r="15629" spans="8:9" ht="12.5">
      <c r="H15629" s="958">
        <v>37069</v>
      </c>
      <c r="I15629" s="950" t="s">
        <v>1571</v>
      </c>
    </row>
    <row r="15630" spans="8:9" ht="12.5">
      <c r="H15630" s="958">
        <v>37070</v>
      </c>
      <c r="I15630" s="950" t="s">
        <v>1571</v>
      </c>
    </row>
    <row r="15631" spans="8:9" ht="12.5">
      <c r="H15631" s="958">
        <v>37071</v>
      </c>
      <c r="I15631" s="950" t="s">
        <v>1571</v>
      </c>
    </row>
    <row r="15632" spans="8:9" ht="12.5">
      <c r="H15632" s="958">
        <v>37072</v>
      </c>
      <c r="I15632" s="950" t="s">
        <v>1571</v>
      </c>
    </row>
    <row r="15633" spans="8:9" ht="12.5">
      <c r="H15633" s="958">
        <v>37073</v>
      </c>
      <c r="I15633" s="950" t="s">
        <v>1571</v>
      </c>
    </row>
    <row r="15634" spans="8:9" ht="12.5">
      <c r="H15634" s="958">
        <v>37074</v>
      </c>
      <c r="I15634" s="950" t="s">
        <v>1571</v>
      </c>
    </row>
    <row r="15635" spans="8:9" ht="12.5">
      <c r="H15635" s="958">
        <v>37075</v>
      </c>
      <c r="I15635" s="950" t="s">
        <v>1571</v>
      </c>
    </row>
    <row r="15636" spans="8:9" ht="12.5">
      <c r="H15636" s="958">
        <v>37076</v>
      </c>
      <c r="I15636" s="950" t="s">
        <v>1571</v>
      </c>
    </row>
    <row r="15637" spans="8:9" ht="12.5">
      <c r="H15637" s="958">
        <v>37077</v>
      </c>
      <c r="I15637" s="950" t="s">
        <v>1571</v>
      </c>
    </row>
    <row r="15638" spans="8:9" ht="12.5">
      <c r="H15638" s="958">
        <v>37078</v>
      </c>
      <c r="I15638" s="950" t="s">
        <v>1571</v>
      </c>
    </row>
    <row r="15639" spans="8:9" ht="12.5">
      <c r="H15639" s="958">
        <v>37079</v>
      </c>
      <c r="I15639" s="950" t="s">
        <v>1571</v>
      </c>
    </row>
    <row r="15640" spans="8:9" ht="12.5">
      <c r="H15640" s="958">
        <v>37080</v>
      </c>
      <c r="I15640" s="950" t="s">
        <v>1571</v>
      </c>
    </row>
    <row r="15641" spans="8:9" ht="12.5">
      <c r="H15641" s="958">
        <v>37082</v>
      </c>
      <c r="I15641" s="950" t="s">
        <v>1571</v>
      </c>
    </row>
    <row r="15642" spans="8:9" ht="12.5">
      <c r="H15642" s="958">
        <v>37083</v>
      </c>
      <c r="I15642" s="950" t="s">
        <v>1571</v>
      </c>
    </row>
    <row r="15643" spans="8:9" ht="12.5">
      <c r="H15643" s="958">
        <v>37085</v>
      </c>
      <c r="I15643" s="950" t="s">
        <v>1571</v>
      </c>
    </row>
    <row r="15644" spans="8:9" ht="12.5">
      <c r="H15644" s="958">
        <v>37086</v>
      </c>
      <c r="I15644" s="950" t="s">
        <v>1571</v>
      </c>
    </row>
    <row r="15645" spans="8:9" ht="12.5">
      <c r="H15645" s="958">
        <v>37087</v>
      </c>
      <c r="I15645" s="950" t="s">
        <v>1571</v>
      </c>
    </row>
    <row r="15646" spans="8:9" ht="12.5">
      <c r="H15646" s="958">
        <v>37088</v>
      </c>
      <c r="I15646" s="950" t="s">
        <v>1571</v>
      </c>
    </row>
    <row r="15647" spans="8:9" ht="12.5">
      <c r="H15647" s="958">
        <v>37089</v>
      </c>
      <c r="I15647" s="950" t="s">
        <v>1571</v>
      </c>
    </row>
    <row r="15648" spans="8:9" ht="12.5">
      <c r="H15648" s="958">
        <v>37090</v>
      </c>
      <c r="I15648" s="950" t="s">
        <v>1571</v>
      </c>
    </row>
    <row r="15649" spans="8:9" ht="12.5">
      <c r="H15649" s="958">
        <v>37091</v>
      </c>
      <c r="I15649" s="950" t="s">
        <v>1571</v>
      </c>
    </row>
    <row r="15650" spans="8:9" ht="12.5">
      <c r="H15650" s="958">
        <v>37095</v>
      </c>
      <c r="I15650" s="950" t="s">
        <v>1571</v>
      </c>
    </row>
    <row r="15651" spans="8:9" ht="12.5">
      <c r="H15651" s="958">
        <v>37096</v>
      </c>
      <c r="I15651" s="950" t="s">
        <v>1571</v>
      </c>
    </row>
    <row r="15652" spans="8:9" ht="12.5">
      <c r="H15652" s="958">
        <v>37097</v>
      </c>
      <c r="I15652" s="950" t="s">
        <v>1571</v>
      </c>
    </row>
    <row r="15653" spans="8:9" ht="12.5">
      <c r="H15653" s="958">
        <v>37098</v>
      </c>
      <c r="I15653" s="950" t="s">
        <v>1571</v>
      </c>
    </row>
    <row r="15654" spans="8:9" ht="12.5">
      <c r="H15654" s="958">
        <v>37101</v>
      </c>
      <c r="I15654" s="950" t="s">
        <v>1571</v>
      </c>
    </row>
    <row r="15655" spans="8:9" ht="12.5">
      <c r="H15655" s="958">
        <v>37110</v>
      </c>
      <c r="I15655" s="950" t="s">
        <v>1571</v>
      </c>
    </row>
    <row r="15656" spans="8:9" ht="12.5">
      <c r="H15656" s="958">
        <v>37111</v>
      </c>
      <c r="I15656" s="950" t="s">
        <v>1571</v>
      </c>
    </row>
    <row r="15657" spans="8:9" ht="12.5">
      <c r="H15657" s="958">
        <v>37115</v>
      </c>
      <c r="I15657" s="950" t="s">
        <v>1571</v>
      </c>
    </row>
    <row r="15658" spans="8:9" ht="12.5">
      <c r="H15658" s="958">
        <v>37116</v>
      </c>
      <c r="I15658" s="950" t="s">
        <v>1571</v>
      </c>
    </row>
    <row r="15659" spans="8:9" ht="12.5">
      <c r="H15659" s="958">
        <v>37118</v>
      </c>
      <c r="I15659" s="950" t="s">
        <v>1571</v>
      </c>
    </row>
    <row r="15660" spans="8:9" ht="12.5">
      <c r="H15660" s="958">
        <v>37119</v>
      </c>
      <c r="I15660" s="950" t="s">
        <v>1571</v>
      </c>
    </row>
    <row r="15661" spans="8:9" ht="12.5">
      <c r="H15661" s="958">
        <v>37121</v>
      </c>
      <c r="I15661" s="950" t="s">
        <v>1571</v>
      </c>
    </row>
    <row r="15662" spans="8:9" ht="12.5">
      <c r="H15662" s="958">
        <v>37122</v>
      </c>
      <c r="I15662" s="950" t="s">
        <v>1571</v>
      </c>
    </row>
    <row r="15663" spans="8:9" ht="12.5">
      <c r="H15663" s="958">
        <v>37127</v>
      </c>
      <c r="I15663" s="950" t="s">
        <v>1571</v>
      </c>
    </row>
    <row r="15664" spans="8:9" ht="12.5">
      <c r="H15664" s="958">
        <v>37128</v>
      </c>
      <c r="I15664" s="950" t="s">
        <v>1571</v>
      </c>
    </row>
    <row r="15665" spans="8:9" ht="12.5">
      <c r="H15665" s="958">
        <v>37129</v>
      </c>
      <c r="I15665" s="950" t="s">
        <v>1571</v>
      </c>
    </row>
    <row r="15666" spans="8:9" ht="12.5">
      <c r="H15666" s="958">
        <v>37130</v>
      </c>
      <c r="I15666" s="950" t="s">
        <v>1571</v>
      </c>
    </row>
    <row r="15667" spans="8:9" ht="12.5">
      <c r="H15667" s="958">
        <v>37131</v>
      </c>
      <c r="I15667" s="950" t="s">
        <v>1571</v>
      </c>
    </row>
    <row r="15668" spans="8:9" ht="12.5">
      <c r="H15668" s="958">
        <v>37132</v>
      </c>
      <c r="I15668" s="950" t="s">
        <v>1571</v>
      </c>
    </row>
    <row r="15669" spans="8:9" ht="12.5">
      <c r="H15669" s="958">
        <v>37133</v>
      </c>
      <c r="I15669" s="950" t="s">
        <v>1571</v>
      </c>
    </row>
    <row r="15670" spans="8:9" ht="12.5">
      <c r="H15670" s="958">
        <v>37134</v>
      </c>
      <c r="I15670" s="950" t="s">
        <v>1571</v>
      </c>
    </row>
    <row r="15671" spans="8:9" ht="12.5">
      <c r="H15671" s="958">
        <v>37135</v>
      </c>
      <c r="I15671" s="950" t="s">
        <v>1571</v>
      </c>
    </row>
    <row r="15672" spans="8:9" ht="12.5">
      <c r="H15672" s="958">
        <v>37136</v>
      </c>
      <c r="I15672" s="950" t="s">
        <v>1571</v>
      </c>
    </row>
    <row r="15673" spans="8:9" ht="12.5">
      <c r="H15673" s="958">
        <v>37137</v>
      </c>
      <c r="I15673" s="950" t="s">
        <v>1571</v>
      </c>
    </row>
    <row r="15674" spans="8:9" ht="12.5">
      <c r="H15674" s="958">
        <v>37138</v>
      </c>
      <c r="I15674" s="950" t="s">
        <v>1571</v>
      </c>
    </row>
    <row r="15675" spans="8:9" ht="12.5">
      <c r="H15675" s="958">
        <v>37140</v>
      </c>
      <c r="I15675" s="950" t="s">
        <v>1571</v>
      </c>
    </row>
    <row r="15676" spans="8:9" ht="12.5">
      <c r="H15676" s="958">
        <v>37141</v>
      </c>
      <c r="I15676" s="950" t="s">
        <v>1571</v>
      </c>
    </row>
    <row r="15677" spans="8:9" ht="12.5">
      <c r="H15677" s="958">
        <v>37142</v>
      </c>
      <c r="I15677" s="950" t="s">
        <v>1571</v>
      </c>
    </row>
    <row r="15678" spans="8:9" ht="12.5">
      <c r="H15678" s="958">
        <v>37143</v>
      </c>
      <c r="I15678" s="950" t="s">
        <v>1571</v>
      </c>
    </row>
    <row r="15679" spans="8:9" ht="12.5">
      <c r="H15679" s="958">
        <v>37144</v>
      </c>
      <c r="I15679" s="950" t="s">
        <v>1571</v>
      </c>
    </row>
    <row r="15680" spans="8:9" ht="12.5">
      <c r="H15680" s="958">
        <v>37145</v>
      </c>
      <c r="I15680" s="950" t="s">
        <v>1571</v>
      </c>
    </row>
    <row r="15681" spans="8:9" ht="12.5">
      <c r="H15681" s="958">
        <v>37146</v>
      </c>
      <c r="I15681" s="950" t="s">
        <v>1571</v>
      </c>
    </row>
    <row r="15682" spans="8:9" ht="12.5">
      <c r="H15682" s="958">
        <v>37148</v>
      </c>
      <c r="I15682" s="950" t="s">
        <v>1571</v>
      </c>
    </row>
    <row r="15683" spans="8:9" ht="12.5">
      <c r="H15683" s="958">
        <v>37149</v>
      </c>
      <c r="I15683" s="950" t="s">
        <v>1571</v>
      </c>
    </row>
    <row r="15684" spans="8:9" ht="12.5">
      <c r="H15684" s="958">
        <v>37150</v>
      </c>
      <c r="I15684" s="950" t="s">
        <v>1571</v>
      </c>
    </row>
    <row r="15685" spans="8:9" ht="12.5">
      <c r="H15685" s="958">
        <v>37151</v>
      </c>
      <c r="I15685" s="950" t="s">
        <v>1571</v>
      </c>
    </row>
    <row r="15686" spans="8:9" ht="12.5">
      <c r="H15686" s="958">
        <v>37152</v>
      </c>
      <c r="I15686" s="950" t="s">
        <v>1571</v>
      </c>
    </row>
    <row r="15687" spans="8:9" ht="12.5">
      <c r="H15687" s="958">
        <v>37153</v>
      </c>
      <c r="I15687" s="950" t="s">
        <v>1571</v>
      </c>
    </row>
    <row r="15688" spans="8:9" ht="12.5">
      <c r="H15688" s="958">
        <v>37160</v>
      </c>
      <c r="I15688" s="950" t="s">
        <v>1571</v>
      </c>
    </row>
    <row r="15689" spans="8:9" ht="12.5">
      <c r="H15689" s="958">
        <v>37161</v>
      </c>
      <c r="I15689" s="950" t="s">
        <v>1571</v>
      </c>
    </row>
    <row r="15690" spans="8:9" ht="12.5">
      <c r="H15690" s="958">
        <v>37162</v>
      </c>
      <c r="I15690" s="950" t="s">
        <v>1571</v>
      </c>
    </row>
    <row r="15691" spans="8:9" ht="12.5">
      <c r="H15691" s="958">
        <v>37165</v>
      </c>
      <c r="I15691" s="950" t="s">
        <v>1571</v>
      </c>
    </row>
    <row r="15692" spans="8:9" ht="12.5">
      <c r="H15692" s="958">
        <v>37166</v>
      </c>
      <c r="I15692" s="950" t="s">
        <v>1571</v>
      </c>
    </row>
    <row r="15693" spans="8:9" ht="12.5">
      <c r="H15693" s="958">
        <v>37167</v>
      </c>
      <c r="I15693" s="950" t="s">
        <v>1571</v>
      </c>
    </row>
    <row r="15694" spans="8:9" ht="12.5">
      <c r="H15694" s="958">
        <v>37171</v>
      </c>
      <c r="I15694" s="950" t="s">
        <v>1571</v>
      </c>
    </row>
    <row r="15695" spans="8:9" ht="12.5">
      <c r="H15695" s="958">
        <v>37172</v>
      </c>
      <c r="I15695" s="950" t="s">
        <v>1571</v>
      </c>
    </row>
    <row r="15696" spans="8:9" ht="12.5">
      <c r="H15696" s="958">
        <v>37174</v>
      </c>
      <c r="I15696" s="950" t="s">
        <v>1571</v>
      </c>
    </row>
    <row r="15697" spans="8:9" ht="12.5">
      <c r="H15697" s="958">
        <v>37175</v>
      </c>
      <c r="I15697" s="950" t="s">
        <v>1571</v>
      </c>
    </row>
    <row r="15698" spans="8:9" ht="12.5">
      <c r="H15698" s="958">
        <v>37178</v>
      </c>
      <c r="I15698" s="950" t="s">
        <v>1571</v>
      </c>
    </row>
    <row r="15699" spans="8:9" ht="12.5">
      <c r="H15699" s="958">
        <v>37179</v>
      </c>
      <c r="I15699" s="950" t="s">
        <v>1571</v>
      </c>
    </row>
    <row r="15700" spans="8:9" ht="12.5">
      <c r="H15700" s="958">
        <v>37180</v>
      </c>
      <c r="I15700" s="950" t="s">
        <v>1571</v>
      </c>
    </row>
    <row r="15701" spans="8:9" ht="12.5">
      <c r="H15701" s="958">
        <v>37181</v>
      </c>
      <c r="I15701" s="950" t="s">
        <v>1571</v>
      </c>
    </row>
    <row r="15702" spans="8:9" ht="12.5">
      <c r="H15702" s="958">
        <v>37183</v>
      </c>
      <c r="I15702" s="950" t="s">
        <v>1571</v>
      </c>
    </row>
    <row r="15703" spans="8:9" ht="12.5">
      <c r="H15703" s="958">
        <v>37184</v>
      </c>
      <c r="I15703" s="950" t="s">
        <v>1571</v>
      </c>
    </row>
    <row r="15704" spans="8:9" ht="12.5">
      <c r="H15704" s="958">
        <v>37185</v>
      </c>
      <c r="I15704" s="950" t="s">
        <v>1571</v>
      </c>
    </row>
    <row r="15705" spans="8:9" ht="12.5">
      <c r="H15705" s="958">
        <v>37186</v>
      </c>
      <c r="I15705" s="950" t="s">
        <v>1571</v>
      </c>
    </row>
    <row r="15706" spans="8:9" ht="12.5">
      <c r="H15706" s="958">
        <v>37187</v>
      </c>
      <c r="I15706" s="950" t="s">
        <v>1571</v>
      </c>
    </row>
    <row r="15707" spans="8:9" ht="12.5">
      <c r="H15707" s="958">
        <v>37188</v>
      </c>
      <c r="I15707" s="950" t="s">
        <v>1571</v>
      </c>
    </row>
    <row r="15708" spans="8:9" ht="12.5">
      <c r="H15708" s="958">
        <v>37189</v>
      </c>
      <c r="I15708" s="950" t="s">
        <v>1571</v>
      </c>
    </row>
    <row r="15709" spans="8:9" ht="12.5">
      <c r="H15709" s="958">
        <v>37190</v>
      </c>
      <c r="I15709" s="950" t="s">
        <v>1571</v>
      </c>
    </row>
    <row r="15710" spans="8:9" ht="12.5">
      <c r="H15710" s="958">
        <v>37191</v>
      </c>
      <c r="I15710" s="950" t="s">
        <v>1571</v>
      </c>
    </row>
    <row r="15711" spans="8:9" ht="12.5">
      <c r="H15711" s="958">
        <v>37201</v>
      </c>
      <c r="I15711" s="950" t="s">
        <v>1571</v>
      </c>
    </row>
    <row r="15712" spans="8:9" ht="12.5">
      <c r="H15712" s="958">
        <v>37202</v>
      </c>
      <c r="I15712" s="950" t="s">
        <v>1571</v>
      </c>
    </row>
    <row r="15713" spans="8:9" ht="12.5">
      <c r="H15713" s="958">
        <v>37203</v>
      </c>
      <c r="I15713" s="950" t="s">
        <v>1571</v>
      </c>
    </row>
    <row r="15714" spans="8:9" ht="12.5">
      <c r="H15714" s="958">
        <v>37204</v>
      </c>
      <c r="I15714" s="950" t="s">
        <v>1571</v>
      </c>
    </row>
    <row r="15715" spans="8:9" ht="12.5">
      <c r="H15715" s="958">
        <v>37205</v>
      </c>
      <c r="I15715" s="950" t="s">
        <v>1571</v>
      </c>
    </row>
    <row r="15716" spans="8:9" ht="12.5">
      <c r="H15716" s="958">
        <v>37206</v>
      </c>
      <c r="I15716" s="950" t="s">
        <v>1571</v>
      </c>
    </row>
    <row r="15717" spans="8:9" ht="12.5">
      <c r="H15717" s="958">
        <v>37207</v>
      </c>
      <c r="I15717" s="950" t="s">
        <v>1571</v>
      </c>
    </row>
    <row r="15718" spans="8:9" ht="12.5">
      <c r="H15718" s="958">
        <v>37208</v>
      </c>
      <c r="I15718" s="950" t="s">
        <v>1571</v>
      </c>
    </row>
    <row r="15719" spans="8:9" ht="12.5">
      <c r="H15719" s="958">
        <v>37209</v>
      </c>
      <c r="I15719" s="950" t="s">
        <v>1571</v>
      </c>
    </row>
    <row r="15720" spans="8:9" ht="12.5">
      <c r="H15720" s="958">
        <v>37210</v>
      </c>
      <c r="I15720" s="950" t="s">
        <v>1571</v>
      </c>
    </row>
    <row r="15721" spans="8:9" ht="12.5">
      <c r="H15721" s="958">
        <v>37211</v>
      </c>
      <c r="I15721" s="950" t="s">
        <v>1571</v>
      </c>
    </row>
    <row r="15722" spans="8:9" ht="12.5">
      <c r="H15722" s="958">
        <v>37212</v>
      </c>
      <c r="I15722" s="950" t="s">
        <v>1571</v>
      </c>
    </row>
    <row r="15723" spans="8:9" ht="12.5">
      <c r="H15723" s="958">
        <v>37213</v>
      </c>
      <c r="I15723" s="950" t="s">
        <v>1571</v>
      </c>
    </row>
    <row r="15724" spans="8:9" ht="12.5">
      <c r="H15724" s="958">
        <v>37214</v>
      </c>
      <c r="I15724" s="950" t="s">
        <v>1571</v>
      </c>
    </row>
    <row r="15725" spans="8:9" ht="12.5">
      <c r="H15725" s="958">
        <v>37215</v>
      </c>
      <c r="I15725" s="950" t="s">
        <v>1571</v>
      </c>
    </row>
    <row r="15726" spans="8:9" ht="12.5">
      <c r="H15726" s="958">
        <v>37216</v>
      </c>
      <c r="I15726" s="950" t="s">
        <v>1571</v>
      </c>
    </row>
    <row r="15727" spans="8:9" ht="12.5">
      <c r="H15727" s="958">
        <v>37217</v>
      </c>
      <c r="I15727" s="950" t="s">
        <v>1571</v>
      </c>
    </row>
    <row r="15728" spans="8:9" ht="12.5">
      <c r="H15728" s="958">
        <v>37218</v>
      </c>
      <c r="I15728" s="950" t="s">
        <v>1571</v>
      </c>
    </row>
    <row r="15729" spans="8:9" ht="12.5">
      <c r="H15729" s="958">
        <v>37219</v>
      </c>
      <c r="I15729" s="950" t="s">
        <v>1571</v>
      </c>
    </row>
    <row r="15730" spans="8:9" ht="12.5">
      <c r="H15730" s="958">
        <v>37220</v>
      </c>
      <c r="I15730" s="950" t="s">
        <v>1571</v>
      </c>
    </row>
    <row r="15731" spans="8:9" ht="12.5">
      <c r="H15731" s="958">
        <v>37221</v>
      </c>
      <c r="I15731" s="950" t="s">
        <v>1571</v>
      </c>
    </row>
    <row r="15732" spans="8:9" ht="12.5">
      <c r="H15732" s="958">
        <v>37222</v>
      </c>
      <c r="I15732" s="950" t="s">
        <v>1571</v>
      </c>
    </row>
    <row r="15733" spans="8:9" ht="12.5">
      <c r="H15733" s="958">
        <v>37224</v>
      </c>
      <c r="I15733" s="950" t="s">
        <v>1571</v>
      </c>
    </row>
    <row r="15734" spans="8:9" ht="12.5">
      <c r="H15734" s="958">
        <v>37227</v>
      </c>
      <c r="I15734" s="950" t="s">
        <v>1571</v>
      </c>
    </row>
    <row r="15735" spans="8:9" ht="12.5">
      <c r="H15735" s="958">
        <v>37228</v>
      </c>
      <c r="I15735" s="950" t="s">
        <v>1571</v>
      </c>
    </row>
    <row r="15736" spans="8:9" ht="12.5">
      <c r="H15736" s="958">
        <v>37229</v>
      </c>
      <c r="I15736" s="950" t="s">
        <v>1571</v>
      </c>
    </row>
    <row r="15737" spans="8:9" ht="12.5">
      <c r="H15737" s="958">
        <v>37230</v>
      </c>
      <c r="I15737" s="950" t="s">
        <v>1571</v>
      </c>
    </row>
    <row r="15738" spans="8:9" ht="12.5">
      <c r="H15738" s="958">
        <v>37232</v>
      </c>
      <c r="I15738" s="950" t="s">
        <v>1571</v>
      </c>
    </row>
    <row r="15739" spans="8:9" ht="12.5">
      <c r="H15739" s="958">
        <v>37234</v>
      </c>
      <c r="I15739" s="950" t="s">
        <v>1571</v>
      </c>
    </row>
    <row r="15740" spans="8:9" ht="12.5">
      <c r="H15740" s="958">
        <v>37235</v>
      </c>
      <c r="I15740" s="950" t="s">
        <v>1571</v>
      </c>
    </row>
    <row r="15741" spans="8:9" ht="12.5">
      <c r="H15741" s="958">
        <v>37236</v>
      </c>
      <c r="I15741" s="950" t="s">
        <v>1571</v>
      </c>
    </row>
    <row r="15742" spans="8:9" ht="12.5">
      <c r="H15742" s="958">
        <v>37238</v>
      </c>
      <c r="I15742" s="950" t="s">
        <v>1571</v>
      </c>
    </row>
    <row r="15743" spans="8:9" ht="12.5">
      <c r="H15743" s="958">
        <v>37240</v>
      </c>
      <c r="I15743" s="950" t="s">
        <v>1571</v>
      </c>
    </row>
    <row r="15744" spans="8:9" ht="12.5">
      <c r="H15744" s="958">
        <v>37241</v>
      </c>
      <c r="I15744" s="950" t="s">
        <v>1571</v>
      </c>
    </row>
    <row r="15745" spans="8:9" ht="12.5">
      <c r="H15745" s="958">
        <v>37242</v>
      </c>
      <c r="I15745" s="950" t="s">
        <v>1571</v>
      </c>
    </row>
    <row r="15746" spans="8:9" ht="12.5">
      <c r="H15746" s="958">
        <v>37243</v>
      </c>
      <c r="I15746" s="950" t="s">
        <v>1571</v>
      </c>
    </row>
    <row r="15747" spans="8:9" ht="12.5">
      <c r="H15747" s="958">
        <v>37244</v>
      </c>
      <c r="I15747" s="950" t="s">
        <v>1571</v>
      </c>
    </row>
    <row r="15748" spans="8:9" ht="12.5">
      <c r="H15748" s="958">
        <v>37246</v>
      </c>
      <c r="I15748" s="950" t="s">
        <v>1571</v>
      </c>
    </row>
    <row r="15749" spans="8:9" ht="12.5">
      <c r="H15749" s="958">
        <v>37249</v>
      </c>
      <c r="I15749" s="950" t="s">
        <v>1571</v>
      </c>
    </row>
    <row r="15750" spans="8:9" ht="12.5">
      <c r="H15750" s="958">
        <v>37250</v>
      </c>
      <c r="I15750" s="950" t="s">
        <v>1571</v>
      </c>
    </row>
    <row r="15751" spans="8:9" ht="12.5">
      <c r="H15751" s="958">
        <v>37301</v>
      </c>
      <c r="I15751" s="950" t="s">
        <v>1571</v>
      </c>
    </row>
    <row r="15752" spans="8:9" ht="12.5">
      <c r="H15752" s="958">
        <v>37302</v>
      </c>
      <c r="I15752" s="950" t="s">
        <v>1571</v>
      </c>
    </row>
    <row r="15753" spans="8:9" ht="12.5">
      <c r="H15753" s="958">
        <v>37303</v>
      </c>
      <c r="I15753" s="950" t="s">
        <v>1571</v>
      </c>
    </row>
    <row r="15754" spans="8:9" ht="12.5">
      <c r="H15754" s="958">
        <v>37304</v>
      </c>
      <c r="I15754" s="950" t="s">
        <v>1571</v>
      </c>
    </row>
    <row r="15755" spans="8:9" ht="12.5">
      <c r="H15755" s="958">
        <v>37305</v>
      </c>
      <c r="I15755" s="950" t="s">
        <v>1571</v>
      </c>
    </row>
    <row r="15756" spans="8:9" ht="12.5">
      <c r="H15756" s="958">
        <v>37306</v>
      </c>
      <c r="I15756" s="950" t="s">
        <v>1571</v>
      </c>
    </row>
    <row r="15757" spans="8:9" ht="12.5">
      <c r="H15757" s="958">
        <v>37307</v>
      </c>
      <c r="I15757" s="950" t="s">
        <v>1571</v>
      </c>
    </row>
    <row r="15758" spans="8:9" ht="12.5">
      <c r="H15758" s="958">
        <v>37308</v>
      </c>
      <c r="I15758" s="950" t="s">
        <v>1571</v>
      </c>
    </row>
    <row r="15759" spans="8:9" ht="12.5">
      <c r="H15759" s="958">
        <v>37309</v>
      </c>
      <c r="I15759" s="950" t="s">
        <v>1571</v>
      </c>
    </row>
    <row r="15760" spans="8:9" ht="12.5">
      <c r="H15760" s="958">
        <v>37310</v>
      </c>
      <c r="I15760" s="950" t="s">
        <v>1571</v>
      </c>
    </row>
    <row r="15761" spans="8:9" ht="12.5">
      <c r="H15761" s="958">
        <v>37311</v>
      </c>
      <c r="I15761" s="950" t="s">
        <v>1571</v>
      </c>
    </row>
    <row r="15762" spans="8:9" ht="12.5">
      <c r="H15762" s="958">
        <v>37312</v>
      </c>
      <c r="I15762" s="950" t="s">
        <v>1571</v>
      </c>
    </row>
    <row r="15763" spans="8:9" ht="12.5">
      <c r="H15763" s="958">
        <v>37313</v>
      </c>
      <c r="I15763" s="950" t="s">
        <v>1571</v>
      </c>
    </row>
    <row r="15764" spans="8:9" ht="12.5">
      <c r="H15764" s="958">
        <v>37314</v>
      </c>
      <c r="I15764" s="950" t="s">
        <v>1571</v>
      </c>
    </row>
    <row r="15765" spans="8:9" ht="12.5">
      <c r="H15765" s="958">
        <v>37315</v>
      </c>
      <c r="I15765" s="950" t="s">
        <v>1571</v>
      </c>
    </row>
    <row r="15766" spans="8:9" ht="12.5">
      <c r="H15766" s="958">
        <v>37316</v>
      </c>
      <c r="I15766" s="950" t="s">
        <v>1571</v>
      </c>
    </row>
    <row r="15767" spans="8:9" ht="12.5">
      <c r="H15767" s="958">
        <v>37317</v>
      </c>
      <c r="I15767" s="950" t="s">
        <v>1571</v>
      </c>
    </row>
    <row r="15768" spans="8:9" ht="12.5">
      <c r="H15768" s="958">
        <v>37318</v>
      </c>
      <c r="I15768" s="950" t="s">
        <v>1571</v>
      </c>
    </row>
    <row r="15769" spans="8:9" ht="12.5">
      <c r="H15769" s="958">
        <v>37320</v>
      </c>
      <c r="I15769" s="950" t="s">
        <v>1571</v>
      </c>
    </row>
    <row r="15770" spans="8:9" ht="12.5">
      <c r="H15770" s="958">
        <v>37321</v>
      </c>
      <c r="I15770" s="950" t="s">
        <v>1571</v>
      </c>
    </row>
    <row r="15771" spans="8:9" ht="12.5">
      <c r="H15771" s="958">
        <v>37322</v>
      </c>
      <c r="I15771" s="950" t="s">
        <v>1571</v>
      </c>
    </row>
    <row r="15772" spans="8:9" ht="12.5">
      <c r="H15772" s="958">
        <v>37323</v>
      </c>
      <c r="I15772" s="950" t="s">
        <v>1571</v>
      </c>
    </row>
    <row r="15773" spans="8:9" ht="12.5">
      <c r="H15773" s="958">
        <v>37324</v>
      </c>
      <c r="I15773" s="950" t="s">
        <v>1571</v>
      </c>
    </row>
    <row r="15774" spans="8:9" ht="12.5">
      <c r="H15774" s="958">
        <v>37325</v>
      </c>
      <c r="I15774" s="950" t="s">
        <v>1571</v>
      </c>
    </row>
    <row r="15775" spans="8:9" ht="12.5">
      <c r="H15775" s="958">
        <v>37326</v>
      </c>
      <c r="I15775" s="950" t="s">
        <v>1571</v>
      </c>
    </row>
    <row r="15776" spans="8:9" ht="12.5">
      <c r="H15776" s="958">
        <v>37327</v>
      </c>
      <c r="I15776" s="950" t="s">
        <v>1571</v>
      </c>
    </row>
    <row r="15777" spans="8:9" ht="12.5">
      <c r="H15777" s="958">
        <v>37328</v>
      </c>
      <c r="I15777" s="950" t="s">
        <v>1571</v>
      </c>
    </row>
    <row r="15778" spans="8:9" ht="12.5">
      <c r="H15778" s="958">
        <v>37329</v>
      </c>
      <c r="I15778" s="950" t="s">
        <v>1571</v>
      </c>
    </row>
    <row r="15779" spans="8:9" ht="12.5">
      <c r="H15779" s="958">
        <v>37330</v>
      </c>
      <c r="I15779" s="950" t="s">
        <v>1571</v>
      </c>
    </row>
    <row r="15780" spans="8:9" ht="12.5">
      <c r="H15780" s="958">
        <v>37331</v>
      </c>
      <c r="I15780" s="950" t="s">
        <v>1571</v>
      </c>
    </row>
    <row r="15781" spans="8:9" ht="12.5">
      <c r="H15781" s="958">
        <v>37332</v>
      </c>
      <c r="I15781" s="950" t="s">
        <v>1571</v>
      </c>
    </row>
    <row r="15782" spans="8:9" ht="12.5">
      <c r="H15782" s="958">
        <v>37333</v>
      </c>
      <c r="I15782" s="950" t="s">
        <v>1571</v>
      </c>
    </row>
    <row r="15783" spans="8:9" ht="12.5">
      <c r="H15783" s="958">
        <v>37334</v>
      </c>
      <c r="I15783" s="950" t="s">
        <v>1571</v>
      </c>
    </row>
    <row r="15784" spans="8:9" ht="12.5">
      <c r="H15784" s="958">
        <v>37335</v>
      </c>
      <c r="I15784" s="950" t="s">
        <v>1571</v>
      </c>
    </row>
    <row r="15785" spans="8:9" ht="12.5">
      <c r="H15785" s="958">
        <v>37336</v>
      </c>
      <c r="I15785" s="950" t="s">
        <v>1571</v>
      </c>
    </row>
    <row r="15786" spans="8:9" ht="12.5">
      <c r="H15786" s="958">
        <v>37337</v>
      </c>
      <c r="I15786" s="950" t="s">
        <v>1571</v>
      </c>
    </row>
    <row r="15787" spans="8:9" ht="12.5">
      <c r="H15787" s="958">
        <v>37338</v>
      </c>
      <c r="I15787" s="950" t="s">
        <v>1571</v>
      </c>
    </row>
    <row r="15788" spans="8:9" ht="12.5">
      <c r="H15788" s="958">
        <v>37339</v>
      </c>
      <c r="I15788" s="950" t="s">
        <v>1571</v>
      </c>
    </row>
    <row r="15789" spans="8:9" ht="12.5">
      <c r="H15789" s="958">
        <v>37340</v>
      </c>
      <c r="I15789" s="950" t="s">
        <v>1571</v>
      </c>
    </row>
    <row r="15790" spans="8:9" ht="12.5">
      <c r="H15790" s="958">
        <v>37341</v>
      </c>
      <c r="I15790" s="950" t="s">
        <v>1571</v>
      </c>
    </row>
    <row r="15791" spans="8:9" ht="12.5">
      <c r="H15791" s="958">
        <v>37342</v>
      </c>
      <c r="I15791" s="950" t="s">
        <v>1571</v>
      </c>
    </row>
    <row r="15792" spans="8:9" ht="12.5">
      <c r="H15792" s="958">
        <v>37343</v>
      </c>
      <c r="I15792" s="950" t="s">
        <v>1571</v>
      </c>
    </row>
    <row r="15793" spans="8:9" ht="12.5">
      <c r="H15793" s="958">
        <v>37345</v>
      </c>
      <c r="I15793" s="950" t="s">
        <v>1571</v>
      </c>
    </row>
    <row r="15794" spans="8:9" ht="12.5">
      <c r="H15794" s="958">
        <v>37347</v>
      </c>
      <c r="I15794" s="950" t="s">
        <v>1571</v>
      </c>
    </row>
    <row r="15795" spans="8:9" ht="12.5">
      <c r="H15795" s="958">
        <v>37348</v>
      </c>
      <c r="I15795" s="950" t="s">
        <v>1571</v>
      </c>
    </row>
    <row r="15796" spans="8:9" ht="12.5">
      <c r="H15796" s="958">
        <v>37349</v>
      </c>
      <c r="I15796" s="950" t="s">
        <v>1571</v>
      </c>
    </row>
    <row r="15797" spans="8:9" ht="12.5">
      <c r="H15797" s="958">
        <v>37350</v>
      </c>
      <c r="I15797" s="950" t="s">
        <v>1571</v>
      </c>
    </row>
    <row r="15798" spans="8:9" ht="12.5">
      <c r="H15798" s="958">
        <v>37351</v>
      </c>
      <c r="I15798" s="950" t="s">
        <v>1571</v>
      </c>
    </row>
    <row r="15799" spans="8:9" ht="12.5">
      <c r="H15799" s="958">
        <v>37352</v>
      </c>
      <c r="I15799" s="950" t="s">
        <v>1571</v>
      </c>
    </row>
    <row r="15800" spans="8:9" ht="12.5">
      <c r="H15800" s="958">
        <v>37353</v>
      </c>
      <c r="I15800" s="950" t="s">
        <v>1571</v>
      </c>
    </row>
    <row r="15801" spans="8:9" ht="12.5">
      <c r="H15801" s="958">
        <v>37354</v>
      </c>
      <c r="I15801" s="950" t="s">
        <v>1571</v>
      </c>
    </row>
    <row r="15802" spans="8:9" ht="12.5">
      <c r="H15802" s="958">
        <v>37355</v>
      </c>
      <c r="I15802" s="950" t="s">
        <v>1571</v>
      </c>
    </row>
    <row r="15803" spans="8:9" ht="12.5">
      <c r="H15803" s="958">
        <v>37356</v>
      </c>
      <c r="I15803" s="950" t="s">
        <v>1571</v>
      </c>
    </row>
    <row r="15804" spans="8:9" ht="12.5">
      <c r="H15804" s="958">
        <v>37357</v>
      </c>
      <c r="I15804" s="950" t="s">
        <v>1571</v>
      </c>
    </row>
    <row r="15805" spans="8:9" ht="12.5">
      <c r="H15805" s="958">
        <v>37359</v>
      </c>
      <c r="I15805" s="950" t="s">
        <v>1571</v>
      </c>
    </row>
    <row r="15806" spans="8:9" ht="12.5">
      <c r="H15806" s="958">
        <v>37360</v>
      </c>
      <c r="I15806" s="950" t="s">
        <v>1571</v>
      </c>
    </row>
    <row r="15807" spans="8:9" ht="12.5">
      <c r="H15807" s="958">
        <v>37361</v>
      </c>
      <c r="I15807" s="950" t="s">
        <v>1571</v>
      </c>
    </row>
    <row r="15808" spans="8:9" ht="12.5">
      <c r="H15808" s="958">
        <v>37362</v>
      </c>
      <c r="I15808" s="950" t="s">
        <v>1571</v>
      </c>
    </row>
    <row r="15809" spans="8:9" ht="12.5">
      <c r="H15809" s="958">
        <v>37363</v>
      </c>
      <c r="I15809" s="950" t="s">
        <v>1571</v>
      </c>
    </row>
    <row r="15810" spans="8:9" ht="12.5">
      <c r="H15810" s="958">
        <v>37364</v>
      </c>
      <c r="I15810" s="950" t="s">
        <v>1571</v>
      </c>
    </row>
    <row r="15811" spans="8:9" ht="12.5">
      <c r="H15811" s="958">
        <v>37365</v>
      </c>
      <c r="I15811" s="950" t="s">
        <v>1571</v>
      </c>
    </row>
    <row r="15812" spans="8:9" ht="12.5">
      <c r="H15812" s="958">
        <v>37366</v>
      </c>
      <c r="I15812" s="950" t="s">
        <v>1571</v>
      </c>
    </row>
    <row r="15813" spans="8:9" ht="12.5">
      <c r="H15813" s="958">
        <v>37367</v>
      </c>
      <c r="I15813" s="950" t="s">
        <v>1571</v>
      </c>
    </row>
    <row r="15814" spans="8:9" ht="12.5">
      <c r="H15814" s="958">
        <v>37369</v>
      </c>
      <c r="I15814" s="950" t="s">
        <v>1571</v>
      </c>
    </row>
    <row r="15815" spans="8:9" ht="12.5">
      <c r="H15815" s="958">
        <v>37370</v>
      </c>
      <c r="I15815" s="950" t="s">
        <v>1571</v>
      </c>
    </row>
    <row r="15816" spans="8:9" ht="12.5">
      <c r="H15816" s="958">
        <v>37371</v>
      </c>
      <c r="I15816" s="950" t="s">
        <v>1571</v>
      </c>
    </row>
    <row r="15817" spans="8:9" ht="12.5">
      <c r="H15817" s="958">
        <v>37373</v>
      </c>
      <c r="I15817" s="950" t="s">
        <v>1571</v>
      </c>
    </row>
    <row r="15818" spans="8:9" ht="12.5">
      <c r="H15818" s="958">
        <v>37374</v>
      </c>
      <c r="I15818" s="950" t="s">
        <v>1571</v>
      </c>
    </row>
    <row r="15819" spans="8:9" ht="12.5">
      <c r="H15819" s="958">
        <v>37375</v>
      </c>
      <c r="I15819" s="950" t="s">
        <v>1571</v>
      </c>
    </row>
    <row r="15820" spans="8:9" ht="12.5">
      <c r="H15820" s="958">
        <v>37376</v>
      </c>
      <c r="I15820" s="950" t="s">
        <v>1571</v>
      </c>
    </row>
    <row r="15821" spans="8:9" ht="12.5">
      <c r="H15821" s="958">
        <v>37377</v>
      </c>
      <c r="I15821" s="950" t="s">
        <v>1571</v>
      </c>
    </row>
    <row r="15822" spans="8:9" ht="12.5">
      <c r="H15822" s="958">
        <v>37378</v>
      </c>
      <c r="I15822" s="950" t="s">
        <v>1571</v>
      </c>
    </row>
    <row r="15823" spans="8:9" ht="12.5">
      <c r="H15823" s="958">
        <v>37379</v>
      </c>
      <c r="I15823" s="950" t="s">
        <v>1571</v>
      </c>
    </row>
    <row r="15824" spans="8:9" ht="12.5">
      <c r="H15824" s="958">
        <v>37380</v>
      </c>
      <c r="I15824" s="950" t="s">
        <v>1571</v>
      </c>
    </row>
    <row r="15825" spans="8:9" ht="12.5">
      <c r="H15825" s="958">
        <v>37381</v>
      </c>
      <c r="I15825" s="950" t="s">
        <v>1571</v>
      </c>
    </row>
    <row r="15826" spans="8:9" ht="12.5">
      <c r="H15826" s="958">
        <v>37382</v>
      </c>
      <c r="I15826" s="950" t="s">
        <v>1571</v>
      </c>
    </row>
    <row r="15827" spans="8:9" ht="12.5">
      <c r="H15827" s="958">
        <v>37383</v>
      </c>
      <c r="I15827" s="950" t="s">
        <v>1571</v>
      </c>
    </row>
    <row r="15828" spans="8:9" ht="12.5">
      <c r="H15828" s="958">
        <v>37384</v>
      </c>
      <c r="I15828" s="950" t="s">
        <v>1571</v>
      </c>
    </row>
    <row r="15829" spans="8:9" ht="12.5">
      <c r="H15829" s="958">
        <v>37385</v>
      </c>
      <c r="I15829" s="950" t="s">
        <v>1571</v>
      </c>
    </row>
    <row r="15830" spans="8:9" ht="12.5">
      <c r="H15830" s="958">
        <v>37387</v>
      </c>
      <c r="I15830" s="950" t="s">
        <v>1571</v>
      </c>
    </row>
    <row r="15831" spans="8:9" ht="12.5">
      <c r="H15831" s="958">
        <v>37388</v>
      </c>
      <c r="I15831" s="950" t="s">
        <v>1571</v>
      </c>
    </row>
    <row r="15832" spans="8:9" ht="12.5">
      <c r="H15832" s="958">
        <v>37389</v>
      </c>
      <c r="I15832" s="950" t="s">
        <v>1571</v>
      </c>
    </row>
    <row r="15833" spans="8:9" ht="12.5">
      <c r="H15833" s="958">
        <v>37391</v>
      </c>
      <c r="I15833" s="950" t="s">
        <v>1571</v>
      </c>
    </row>
    <row r="15834" spans="8:9" ht="12.5">
      <c r="H15834" s="958">
        <v>37394</v>
      </c>
      <c r="I15834" s="950" t="s">
        <v>1571</v>
      </c>
    </row>
    <row r="15835" spans="8:9" ht="12.5">
      <c r="H15835" s="958">
        <v>37396</v>
      </c>
      <c r="I15835" s="950" t="s">
        <v>1571</v>
      </c>
    </row>
    <row r="15836" spans="8:9" ht="12.5">
      <c r="H15836" s="958">
        <v>37397</v>
      </c>
      <c r="I15836" s="950" t="s">
        <v>1571</v>
      </c>
    </row>
    <row r="15837" spans="8:9" ht="12.5">
      <c r="H15837" s="958">
        <v>37398</v>
      </c>
      <c r="I15837" s="950" t="s">
        <v>1571</v>
      </c>
    </row>
    <row r="15838" spans="8:9" ht="12.5">
      <c r="H15838" s="958">
        <v>37401</v>
      </c>
      <c r="I15838" s="950" t="s">
        <v>1571</v>
      </c>
    </row>
    <row r="15839" spans="8:9" ht="12.5">
      <c r="H15839" s="958">
        <v>37402</v>
      </c>
      <c r="I15839" s="950" t="s">
        <v>1571</v>
      </c>
    </row>
    <row r="15840" spans="8:9" ht="12.5">
      <c r="H15840" s="958">
        <v>37403</v>
      </c>
      <c r="I15840" s="950" t="s">
        <v>1571</v>
      </c>
    </row>
    <row r="15841" spans="8:9" ht="12.5">
      <c r="H15841" s="958">
        <v>37404</v>
      </c>
      <c r="I15841" s="950" t="s">
        <v>1571</v>
      </c>
    </row>
    <row r="15842" spans="8:9" ht="12.5">
      <c r="H15842" s="958">
        <v>37405</v>
      </c>
      <c r="I15842" s="950" t="s">
        <v>1571</v>
      </c>
    </row>
    <row r="15843" spans="8:9" ht="12.5">
      <c r="H15843" s="958">
        <v>37406</v>
      </c>
      <c r="I15843" s="950" t="s">
        <v>1571</v>
      </c>
    </row>
    <row r="15844" spans="8:9" ht="12.5">
      <c r="H15844" s="958">
        <v>37407</v>
      </c>
      <c r="I15844" s="950" t="s">
        <v>1571</v>
      </c>
    </row>
    <row r="15845" spans="8:9" ht="12.5">
      <c r="H15845" s="958">
        <v>37408</v>
      </c>
      <c r="I15845" s="950" t="s">
        <v>1571</v>
      </c>
    </row>
    <row r="15846" spans="8:9" ht="12.5">
      <c r="H15846" s="958">
        <v>37409</v>
      </c>
      <c r="I15846" s="950" t="s">
        <v>1571</v>
      </c>
    </row>
    <row r="15847" spans="8:9" ht="12.5">
      <c r="H15847" s="958">
        <v>37410</v>
      </c>
      <c r="I15847" s="950" t="s">
        <v>1571</v>
      </c>
    </row>
    <row r="15848" spans="8:9" ht="12.5">
      <c r="H15848" s="958">
        <v>37411</v>
      </c>
      <c r="I15848" s="950" t="s">
        <v>1571</v>
      </c>
    </row>
    <row r="15849" spans="8:9" ht="12.5">
      <c r="H15849" s="958">
        <v>37412</v>
      </c>
      <c r="I15849" s="950" t="s">
        <v>1571</v>
      </c>
    </row>
    <row r="15850" spans="8:9" ht="12.5">
      <c r="H15850" s="958">
        <v>37414</v>
      </c>
      <c r="I15850" s="950" t="s">
        <v>1571</v>
      </c>
    </row>
    <row r="15851" spans="8:9" ht="12.5">
      <c r="H15851" s="958">
        <v>37415</v>
      </c>
      <c r="I15851" s="950" t="s">
        <v>1571</v>
      </c>
    </row>
    <row r="15852" spans="8:9" ht="12.5">
      <c r="H15852" s="958">
        <v>37416</v>
      </c>
      <c r="I15852" s="950" t="s">
        <v>1571</v>
      </c>
    </row>
    <row r="15853" spans="8:9" ht="12.5">
      <c r="H15853" s="958">
        <v>37419</v>
      </c>
      <c r="I15853" s="950" t="s">
        <v>1571</v>
      </c>
    </row>
    <row r="15854" spans="8:9" ht="12.5">
      <c r="H15854" s="958">
        <v>37421</v>
      </c>
      <c r="I15854" s="950" t="s">
        <v>1571</v>
      </c>
    </row>
    <row r="15855" spans="8:9" ht="12.5">
      <c r="H15855" s="958">
        <v>37422</v>
      </c>
      <c r="I15855" s="950" t="s">
        <v>1571</v>
      </c>
    </row>
    <row r="15856" spans="8:9" ht="12.5">
      <c r="H15856" s="958">
        <v>37424</v>
      </c>
      <c r="I15856" s="950" t="s">
        <v>1571</v>
      </c>
    </row>
    <row r="15857" spans="8:9" ht="12.5">
      <c r="H15857" s="958">
        <v>37450</v>
      </c>
      <c r="I15857" s="950" t="s">
        <v>1571</v>
      </c>
    </row>
    <row r="15858" spans="8:9" ht="12.5">
      <c r="H15858" s="958">
        <v>37501</v>
      </c>
      <c r="I15858" s="950" t="s">
        <v>1571</v>
      </c>
    </row>
    <row r="15859" spans="8:9" ht="12.5">
      <c r="H15859" s="958">
        <v>37544</v>
      </c>
      <c r="I15859" s="950" t="s">
        <v>1571</v>
      </c>
    </row>
    <row r="15860" spans="8:9" ht="12.5">
      <c r="H15860" s="958">
        <v>37601</v>
      </c>
      <c r="I15860" s="950" t="s">
        <v>1571</v>
      </c>
    </row>
    <row r="15861" spans="8:9" ht="12.5">
      <c r="H15861" s="958">
        <v>37602</v>
      </c>
      <c r="I15861" s="950" t="s">
        <v>1571</v>
      </c>
    </row>
    <row r="15862" spans="8:9" ht="12.5">
      <c r="H15862" s="958">
        <v>37604</v>
      </c>
      <c r="I15862" s="950" t="s">
        <v>1571</v>
      </c>
    </row>
    <row r="15863" spans="8:9" ht="12.5">
      <c r="H15863" s="958">
        <v>37605</v>
      </c>
      <c r="I15863" s="950" t="s">
        <v>1571</v>
      </c>
    </row>
    <row r="15864" spans="8:9" ht="12.5">
      <c r="H15864" s="958">
        <v>37614</v>
      </c>
      <c r="I15864" s="950" t="s">
        <v>1571</v>
      </c>
    </row>
    <row r="15865" spans="8:9" ht="12.5">
      <c r="H15865" s="958">
        <v>37615</v>
      </c>
      <c r="I15865" s="950" t="s">
        <v>1571</v>
      </c>
    </row>
    <row r="15866" spans="8:9" ht="12.5">
      <c r="H15866" s="958">
        <v>37616</v>
      </c>
      <c r="I15866" s="950" t="s">
        <v>1571</v>
      </c>
    </row>
    <row r="15867" spans="8:9" ht="12.5">
      <c r="H15867" s="958">
        <v>37617</v>
      </c>
      <c r="I15867" s="950" t="s">
        <v>1571</v>
      </c>
    </row>
    <row r="15868" spans="8:9" ht="12.5">
      <c r="H15868" s="958">
        <v>37618</v>
      </c>
      <c r="I15868" s="950" t="s">
        <v>1571</v>
      </c>
    </row>
    <row r="15869" spans="8:9" ht="12.5">
      <c r="H15869" s="958">
        <v>37620</v>
      </c>
      <c r="I15869" s="950" t="s">
        <v>1571</v>
      </c>
    </row>
    <row r="15870" spans="8:9" ht="12.5">
      <c r="H15870" s="958">
        <v>37621</v>
      </c>
      <c r="I15870" s="950" t="s">
        <v>1571</v>
      </c>
    </row>
    <row r="15871" spans="8:9" ht="12.5">
      <c r="H15871" s="958">
        <v>37625</v>
      </c>
      <c r="I15871" s="950" t="s">
        <v>1571</v>
      </c>
    </row>
    <row r="15872" spans="8:9" ht="12.5">
      <c r="H15872" s="958">
        <v>37640</v>
      </c>
      <c r="I15872" s="950" t="s">
        <v>1571</v>
      </c>
    </row>
    <row r="15873" spans="8:9" ht="12.5">
      <c r="H15873" s="958">
        <v>37641</v>
      </c>
      <c r="I15873" s="950" t="s">
        <v>1571</v>
      </c>
    </row>
    <row r="15874" spans="8:9" ht="12.5">
      <c r="H15874" s="958">
        <v>37642</v>
      </c>
      <c r="I15874" s="950" t="s">
        <v>1571</v>
      </c>
    </row>
    <row r="15875" spans="8:9" ht="12.5">
      <c r="H15875" s="958">
        <v>37643</v>
      </c>
      <c r="I15875" s="950" t="s">
        <v>1571</v>
      </c>
    </row>
    <row r="15876" spans="8:9" ht="12.5">
      <c r="H15876" s="958">
        <v>37644</v>
      </c>
      <c r="I15876" s="950" t="s">
        <v>1571</v>
      </c>
    </row>
    <row r="15877" spans="8:9" ht="12.5">
      <c r="H15877" s="958">
        <v>37645</v>
      </c>
      <c r="I15877" s="950" t="s">
        <v>1570</v>
      </c>
    </row>
    <row r="15878" spans="8:9" ht="12.5">
      <c r="H15878" s="958">
        <v>37650</v>
      </c>
      <c r="I15878" s="950" t="s">
        <v>1571</v>
      </c>
    </row>
    <row r="15879" spans="8:9" ht="12.5">
      <c r="H15879" s="958">
        <v>37656</v>
      </c>
      <c r="I15879" s="950" t="s">
        <v>1571</v>
      </c>
    </row>
    <row r="15880" spans="8:9" ht="12.5">
      <c r="H15880" s="958">
        <v>37657</v>
      </c>
      <c r="I15880" s="950" t="s">
        <v>1571</v>
      </c>
    </row>
    <row r="15881" spans="8:9" ht="12.5">
      <c r="H15881" s="958">
        <v>37658</v>
      </c>
      <c r="I15881" s="950" t="s">
        <v>1571</v>
      </c>
    </row>
    <row r="15882" spans="8:9" ht="12.5">
      <c r="H15882" s="958">
        <v>37659</v>
      </c>
      <c r="I15882" s="950" t="s">
        <v>1571</v>
      </c>
    </row>
    <row r="15883" spans="8:9" ht="12.5">
      <c r="H15883" s="958">
        <v>37660</v>
      </c>
      <c r="I15883" s="950" t="s">
        <v>1571</v>
      </c>
    </row>
    <row r="15884" spans="8:9" ht="12.5">
      <c r="H15884" s="958">
        <v>37662</v>
      </c>
      <c r="I15884" s="950" t="s">
        <v>1571</v>
      </c>
    </row>
    <row r="15885" spans="8:9" ht="12.5">
      <c r="H15885" s="958">
        <v>37663</v>
      </c>
      <c r="I15885" s="950" t="s">
        <v>1571</v>
      </c>
    </row>
    <row r="15886" spans="8:9" ht="12.5">
      <c r="H15886" s="958">
        <v>37664</v>
      </c>
      <c r="I15886" s="950" t="s">
        <v>1571</v>
      </c>
    </row>
    <row r="15887" spans="8:9" ht="12.5">
      <c r="H15887" s="958">
        <v>37665</v>
      </c>
      <c r="I15887" s="950" t="s">
        <v>1571</v>
      </c>
    </row>
    <row r="15888" spans="8:9" ht="12.5">
      <c r="H15888" s="958">
        <v>37669</v>
      </c>
      <c r="I15888" s="950" t="s">
        <v>1571</v>
      </c>
    </row>
    <row r="15889" spans="8:9" ht="12.5">
      <c r="H15889" s="958">
        <v>37680</v>
      </c>
      <c r="I15889" s="950" t="s">
        <v>1571</v>
      </c>
    </row>
    <row r="15890" spans="8:9" ht="12.5">
      <c r="H15890" s="958">
        <v>37681</v>
      </c>
      <c r="I15890" s="950" t="s">
        <v>1571</v>
      </c>
    </row>
    <row r="15891" spans="8:9" ht="12.5">
      <c r="H15891" s="958">
        <v>37682</v>
      </c>
      <c r="I15891" s="950" t="s">
        <v>1571</v>
      </c>
    </row>
    <row r="15892" spans="8:9" ht="12.5">
      <c r="H15892" s="958">
        <v>37683</v>
      </c>
      <c r="I15892" s="950" t="s">
        <v>1571</v>
      </c>
    </row>
    <row r="15893" spans="8:9" ht="12.5">
      <c r="H15893" s="958">
        <v>37684</v>
      </c>
      <c r="I15893" s="950" t="s">
        <v>1571</v>
      </c>
    </row>
    <row r="15894" spans="8:9" ht="12.5">
      <c r="H15894" s="958">
        <v>37686</v>
      </c>
      <c r="I15894" s="950" t="s">
        <v>1571</v>
      </c>
    </row>
    <row r="15895" spans="8:9" ht="12.5">
      <c r="H15895" s="958">
        <v>37687</v>
      </c>
      <c r="I15895" s="950" t="s">
        <v>1560</v>
      </c>
    </row>
    <row r="15896" spans="8:9" ht="12.5">
      <c r="H15896" s="958">
        <v>37688</v>
      </c>
      <c r="I15896" s="950" t="s">
        <v>1571</v>
      </c>
    </row>
    <row r="15897" spans="8:9" ht="12.5">
      <c r="H15897" s="958">
        <v>37690</v>
      </c>
      <c r="I15897" s="950" t="s">
        <v>1571</v>
      </c>
    </row>
    <row r="15898" spans="8:9" ht="12.5">
      <c r="H15898" s="958">
        <v>37691</v>
      </c>
      <c r="I15898" s="950" t="s">
        <v>1571</v>
      </c>
    </row>
    <row r="15899" spans="8:9" ht="12.5">
      <c r="H15899" s="958">
        <v>37692</v>
      </c>
      <c r="I15899" s="950" t="s">
        <v>1571</v>
      </c>
    </row>
    <row r="15900" spans="8:9" ht="12.5">
      <c r="H15900" s="958">
        <v>37694</v>
      </c>
      <c r="I15900" s="950" t="s">
        <v>1571</v>
      </c>
    </row>
    <row r="15901" spans="8:9" ht="12.5">
      <c r="H15901" s="958">
        <v>37699</v>
      </c>
      <c r="I15901" s="950" t="s">
        <v>1571</v>
      </c>
    </row>
    <row r="15902" spans="8:9" ht="12.5">
      <c r="H15902" s="958">
        <v>37701</v>
      </c>
      <c r="I15902" s="950" t="s">
        <v>1571</v>
      </c>
    </row>
    <row r="15903" spans="8:9" ht="12.5">
      <c r="H15903" s="958">
        <v>37705</v>
      </c>
      <c r="I15903" s="950" t="s">
        <v>1571</v>
      </c>
    </row>
    <row r="15904" spans="8:9" ht="12.5">
      <c r="H15904" s="958">
        <v>37707</v>
      </c>
      <c r="I15904" s="950" t="s">
        <v>1571</v>
      </c>
    </row>
    <row r="15905" spans="8:9" ht="12.5">
      <c r="H15905" s="958">
        <v>37708</v>
      </c>
      <c r="I15905" s="950" t="s">
        <v>1571</v>
      </c>
    </row>
    <row r="15906" spans="8:9" ht="12.5">
      <c r="H15906" s="958">
        <v>37709</v>
      </c>
      <c r="I15906" s="950" t="s">
        <v>1571</v>
      </c>
    </row>
    <row r="15907" spans="8:9" ht="12.5">
      <c r="H15907" s="958">
        <v>37710</v>
      </c>
      <c r="I15907" s="950" t="s">
        <v>1571</v>
      </c>
    </row>
    <row r="15908" spans="8:9" ht="12.5">
      <c r="H15908" s="958">
        <v>37711</v>
      </c>
      <c r="I15908" s="950" t="s">
        <v>1571</v>
      </c>
    </row>
    <row r="15909" spans="8:9" ht="12.5">
      <c r="H15909" s="958">
        <v>37713</v>
      </c>
      <c r="I15909" s="950" t="s">
        <v>1571</v>
      </c>
    </row>
    <row r="15910" spans="8:9" ht="12.5">
      <c r="H15910" s="958">
        <v>37714</v>
      </c>
      <c r="I15910" s="950" t="s">
        <v>1571</v>
      </c>
    </row>
    <row r="15911" spans="8:9" ht="12.5">
      <c r="H15911" s="958">
        <v>37715</v>
      </c>
      <c r="I15911" s="950" t="s">
        <v>1571</v>
      </c>
    </row>
    <row r="15912" spans="8:9" ht="12.5">
      <c r="H15912" s="958">
        <v>37716</v>
      </c>
      <c r="I15912" s="950" t="s">
        <v>1571</v>
      </c>
    </row>
    <row r="15913" spans="8:9" ht="12.5">
      <c r="H15913" s="958">
        <v>37717</v>
      </c>
      <c r="I15913" s="950" t="s">
        <v>1571</v>
      </c>
    </row>
    <row r="15914" spans="8:9" ht="12.5">
      <c r="H15914" s="958">
        <v>37719</v>
      </c>
      <c r="I15914" s="950" t="s">
        <v>1571</v>
      </c>
    </row>
    <row r="15915" spans="8:9" ht="12.5">
      <c r="H15915" s="958">
        <v>37721</v>
      </c>
      <c r="I15915" s="950" t="s">
        <v>1571</v>
      </c>
    </row>
    <row r="15916" spans="8:9" ht="12.5">
      <c r="H15916" s="958">
        <v>37722</v>
      </c>
      <c r="I15916" s="950" t="s">
        <v>1571</v>
      </c>
    </row>
    <row r="15917" spans="8:9" ht="12.5">
      <c r="H15917" s="958">
        <v>37723</v>
      </c>
      <c r="I15917" s="950" t="s">
        <v>1571</v>
      </c>
    </row>
    <row r="15918" spans="8:9" ht="12.5">
      <c r="H15918" s="958">
        <v>37724</v>
      </c>
      <c r="I15918" s="950" t="s">
        <v>1571</v>
      </c>
    </row>
    <row r="15919" spans="8:9" ht="12.5">
      <c r="H15919" s="958">
        <v>37725</v>
      </c>
      <c r="I15919" s="950" t="s">
        <v>1571</v>
      </c>
    </row>
    <row r="15920" spans="8:9" ht="12.5">
      <c r="H15920" s="958">
        <v>37726</v>
      </c>
      <c r="I15920" s="950" t="s">
        <v>1571</v>
      </c>
    </row>
    <row r="15921" spans="8:9" ht="12.5">
      <c r="H15921" s="958">
        <v>37727</v>
      </c>
      <c r="I15921" s="950" t="s">
        <v>1571</v>
      </c>
    </row>
    <row r="15922" spans="8:9" ht="12.5">
      <c r="H15922" s="958">
        <v>37729</v>
      </c>
      <c r="I15922" s="950" t="s">
        <v>1571</v>
      </c>
    </row>
    <row r="15923" spans="8:9" ht="12.5">
      <c r="H15923" s="958">
        <v>37730</v>
      </c>
      <c r="I15923" s="950" t="s">
        <v>1571</v>
      </c>
    </row>
    <row r="15924" spans="8:9" ht="12.5">
      <c r="H15924" s="958">
        <v>37731</v>
      </c>
      <c r="I15924" s="950" t="s">
        <v>1571</v>
      </c>
    </row>
    <row r="15925" spans="8:9" ht="12.5">
      <c r="H15925" s="958">
        <v>37732</v>
      </c>
      <c r="I15925" s="950" t="s">
        <v>1571</v>
      </c>
    </row>
    <row r="15926" spans="8:9" ht="12.5">
      <c r="H15926" s="958">
        <v>37733</v>
      </c>
      <c r="I15926" s="950" t="s">
        <v>1571</v>
      </c>
    </row>
    <row r="15927" spans="8:9" ht="12.5">
      <c r="H15927" s="958">
        <v>37737</v>
      </c>
      <c r="I15927" s="950" t="s">
        <v>1571</v>
      </c>
    </row>
    <row r="15928" spans="8:9" ht="12.5">
      <c r="H15928" s="958">
        <v>37738</v>
      </c>
      <c r="I15928" s="950" t="s">
        <v>1571</v>
      </c>
    </row>
    <row r="15929" spans="8:9" ht="12.5">
      <c r="H15929" s="958">
        <v>37742</v>
      </c>
      <c r="I15929" s="950" t="s">
        <v>1571</v>
      </c>
    </row>
    <row r="15930" spans="8:9" ht="12.5">
      <c r="H15930" s="958">
        <v>37743</v>
      </c>
      <c r="I15930" s="950" t="s">
        <v>1571</v>
      </c>
    </row>
    <row r="15931" spans="8:9" ht="12.5">
      <c r="H15931" s="958">
        <v>37744</v>
      </c>
      <c r="I15931" s="950" t="s">
        <v>1571</v>
      </c>
    </row>
    <row r="15932" spans="8:9" ht="12.5">
      <c r="H15932" s="958">
        <v>37745</v>
      </c>
      <c r="I15932" s="950" t="s">
        <v>1571</v>
      </c>
    </row>
    <row r="15933" spans="8:9" ht="12.5">
      <c r="H15933" s="958">
        <v>37748</v>
      </c>
      <c r="I15933" s="950" t="s">
        <v>1571</v>
      </c>
    </row>
    <row r="15934" spans="8:9" ht="12.5">
      <c r="H15934" s="958">
        <v>37752</v>
      </c>
      <c r="I15934" s="950" t="s">
        <v>1571</v>
      </c>
    </row>
    <row r="15935" spans="8:9" ht="12.5">
      <c r="H15935" s="958">
        <v>37753</v>
      </c>
      <c r="I15935" s="950" t="s">
        <v>1571</v>
      </c>
    </row>
    <row r="15936" spans="8:9" ht="12.5">
      <c r="H15936" s="958">
        <v>37754</v>
      </c>
      <c r="I15936" s="950" t="s">
        <v>1571</v>
      </c>
    </row>
    <row r="15937" spans="8:9" ht="12.5">
      <c r="H15937" s="958">
        <v>37755</v>
      </c>
      <c r="I15937" s="950" t="s">
        <v>1571</v>
      </c>
    </row>
    <row r="15938" spans="8:9" ht="12.5">
      <c r="H15938" s="958">
        <v>37756</v>
      </c>
      <c r="I15938" s="950" t="s">
        <v>1571</v>
      </c>
    </row>
    <row r="15939" spans="8:9" ht="12.5">
      <c r="H15939" s="958">
        <v>37757</v>
      </c>
      <c r="I15939" s="950" t="s">
        <v>1571</v>
      </c>
    </row>
    <row r="15940" spans="8:9" ht="12.5">
      <c r="H15940" s="958">
        <v>37760</v>
      </c>
      <c r="I15940" s="950" t="s">
        <v>1571</v>
      </c>
    </row>
    <row r="15941" spans="8:9" ht="12.5">
      <c r="H15941" s="958">
        <v>37762</v>
      </c>
      <c r="I15941" s="950" t="s">
        <v>1571</v>
      </c>
    </row>
    <row r="15942" spans="8:9" ht="12.5">
      <c r="H15942" s="958">
        <v>37763</v>
      </c>
      <c r="I15942" s="950" t="s">
        <v>1571</v>
      </c>
    </row>
    <row r="15943" spans="8:9" ht="12.5">
      <c r="H15943" s="958">
        <v>37764</v>
      </c>
      <c r="I15943" s="950" t="s">
        <v>1571</v>
      </c>
    </row>
    <row r="15944" spans="8:9" ht="12.5">
      <c r="H15944" s="958">
        <v>37765</v>
      </c>
      <c r="I15944" s="950" t="s">
        <v>1571</v>
      </c>
    </row>
    <row r="15945" spans="8:9" ht="12.5">
      <c r="H15945" s="958">
        <v>37766</v>
      </c>
      <c r="I15945" s="950" t="s">
        <v>1571</v>
      </c>
    </row>
    <row r="15946" spans="8:9" ht="12.5">
      <c r="H15946" s="958">
        <v>37769</v>
      </c>
      <c r="I15946" s="950" t="s">
        <v>1571</v>
      </c>
    </row>
    <row r="15947" spans="8:9" ht="12.5">
      <c r="H15947" s="958">
        <v>37770</v>
      </c>
      <c r="I15947" s="950" t="s">
        <v>1571</v>
      </c>
    </row>
    <row r="15948" spans="8:9" ht="12.5">
      <c r="H15948" s="958">
        <v>37771</v>
      </c>
      <c r="I15948" s="950" t="s">
        <v>1571</v>
      </c>
    </row>
    <row r="15949" spans="8:9" ht="12.5">
      <c r="H15949" s="958">
        <v>37772</v>
      </c>
      <c r="I15949" s="950" t="s">
        <v>1571</v>
      </c>
    </row>
    <row r="15950" spans="8:9" ht="12.5">
      <c r="H15950" s="958">
        <v>37773</v>
      </c>
      <c r="I15950" s="950" t="s">
        <v>1571</v>
      </c>
    </row>
    <row r="15951" spans="8:9" ht="12.5">
      <c r="H15951" s="958">
        <v>37774</v>
      </c>
      <c r="I15951" s="950" t="s">
        <v>1571</v>
      </c>
    </row>
    <row r="15952" spans="8:9" ht="12.5">
      <c r="H15952" s="958">
        <v>37777</v>
      </c>
      <c r="I15952" s="950" t="s">
        <v>1571</v>
      </c>
    </row>
    <row r="15953" spans="8:9" ht="12.5">
      <c r="H15953" s="958">
        <v>37778</v>
      </c>
      <c r="I15953" s="950" t="s">
        <v>1571</v>
      </c>
    </row>
    <row r="15954" spans="8:9" ht="12.5">
      <c r="H15954" s="958">
        <v>37779</v>
      </c>
      <c r="I15954" s="950" t="s">
        <v>1571</v>
      </c>
    </row>
    <row r="15955" spans="8:9" ht="12.5">
      <c r="H15955" s="958">
        <v>37801</v>
      </c>
      <c r="I15955" s="950" t="s">
        <v>1571</v>
      </c>
    </row>
    <row r="15956" spans="8:9" ht="12.5">
      <c r="H15956" s="958">
        <v>37802</v>
      </c>
      <c r="I15956" s="950" t="s">
        <v>1571</v>
      </c>
    </row>
    <row r="15957" spans="8:9" ht="12.5">
      <c r="H15957" s="958">
        <v>37803</v>
      </c>
      <c r="I15957" s="950" t="s">
        <v>1571</v>
      </c>
    </row>
    <row r="15958" spans="8:9" ht="12.5">
      <c r="H15958" s="958">
        <v>37804</v>
      </c>
      <c r="I15958" s="950" t="s">
        <v>1571</v>
      </c>
    </row>
    <row r="15959" spans="8:9" ht="12.5">
      <c r="H15959" s="958">
        <v>37806</v>
      </c>
      <c r="I15959" s="950" t="s">
        <v>1571</v>
      </c>
    </row>
    <row r="15960" spans="8:9" ht="12.5">
      <c r="H15960" s="958">
        <v>37807</v>
      </c>
      <c r="I15960" s="950" t="s">
        <v>1571</v>
      </c>
    </row>
    <row r="15961" spans="8:9" ht="12.5">
      <c r="H15961" s="958">
        <v>37809</v>
      </c>
      <c r="I15961" s="950" t="s">
        <v>1571</v>
      </c>
    </row>
    <row r="15962" spans="8:9" ht="12.5">
      <c r="H15962" s="958">
        <v>37810</v>
      </c>
      <c r="I15962" s="950" t="s">
        <v>1571</v>
      </c>
    </row>
    <row r="15963" spans="8:9" ht="12.5">
      <c r="H15963" s="958">
        <v>37811</v>
      </c>
      <c r="I15963" s="950" t="s">
        <v>1571</v>
      </c>
    </row>
    <row r="15964" spans="8:9" ht="12.5">
      <c r="H15964" s="958">
        <v>37813</v>
      </c>
      <c r="I15964" s="950" t="s">
        <v>1571</v>
      </c>
    </row>
    <row r="15965" spans="8:9" ht="12.5">
      <c r="H15965" s="958">
        <v>37814</v>
      </c>
      <c r="I15965" s="950" t="s">
        <v>1571</v>
      </c>
    </row>
    <row r="15966" spans="8:9" ht="12.5">
      <c r="H15966" s="958">
        <v>37815</v>
      </c>
      <c r="I15966" s="950" t="s">
        <v>1571</v>
      </c>
    </row>
    <row r="15967" spans="8:9" ht="12.5">
      <c r="H15967" s="958">
        <v>37816</v>
      </c>
      <c r="I15967" s="950" t="s">
        <v>1571</v>
      </c>
    </row>
    <row r="15968" spans="8:9" ht="12.5">
      <c r="H15968" s="958">
        <v>37818</v>
      </c>
      <c r="I15968" s="950" t="s">
        <v>1571</v>
      </c>
    </row>
    <row r="15969" spans="8:9" ht="12.5">
      <c r="H15969" s="958">
        <v>37819</v>
      </c>
      <c r="I15969" s="950" t="s">
        <v>1571</v>
      </c>
    </row>
    <row r="15970" spans="8:9" ht="12.5">
      <c r="H15970" s="958">
        <v>37820</v>
      </c>
      <c r="I15970" s="950" t="s">
        <v>1571</v>
      </c>
    </row>
    <row r="15971" spans="8:9" ht="12.5">
      <c r="H15971" s="958">
        <v>37821</v>
      </c>
      <c r="I15971" s="950" t="s">
        <v>1571</v>
      </c>
    </row>
    <row r="15972" spans="8:9" ht="12.5">
      <c r="H15972" s="958">
        <v>37822</v>
      </c>
      <c r="I15972" s="950" t="s">
        <v>1571</v>
      </c>
    </row>
    <row r="15973" spans="8:9" ht="12.5">
      <c r="H15973" s="958">
        <v>37824</v>
      </c>
      <c r="I15973" s="950" t="s">
        <v>1571</v>
      </c>
    </row>
    <row r="15974" spans="8:9" ht="12.5">
      <c r="H15974" s="958">
        <v>37825</v>
      </c>
      <c r="I15974" s="950" t="s">
        <v>1571</v>
      </c>
    </row>
    <row r="15975" spans="8:9" ht="12.5">
      <c r="H15975" s="958">
        <v>37826</v>
      </c>
      <c r="I15975" s="950" t="s">
        <v>1571</v>
      </c>
    </row>
    <row r="15976" spans="8:9" ht="12.5">
      <c r="H15976" s="958">
        <v>37828</v>
      </c>
      <c r="I15976" s="950" t="s">
        <v>1571</v>
      </c>
    </row>
    <row r="15977" spans="8:9" ht="12.5">
      <c r="H15977" s="958">
        <v>37829</v>
      </c>
      <c r="I15977" s="950" t="s">
        <v>1571</v>
      </c>
    </row>
    <row r="15978" spans="8:9" ht="12.5">
      <c r="H15978" s="958">
        <v>37830</v>
      </c>
      <c r="I15978" s="950" t="s">
        <v>1571</v>
      </c>
    </row>
    <row r="15979" spans="8:9" ht="12.5">
      <c r="H15979" s="958">
        <v>37831</v>
      </c>
      <c r="I15979" s="950" t="s">
        <v>1571</v>
      </c>
    </row>
    <row r="15980" spans="8:9" ht="12.5">
      <c r="H15980" s="958">
        <v>37840</v>
      </c>
      <c r="I15980" s="950" t="s">
        <v>1571</v>
      </c>
    </row>
    <row r="15981" spans="8:9" ht="12.5">
      <c r="H15981" s="958">
        <v>37841</v>
      </c>
      <c r="I15981" s="950" t="s">
        <v>1571</v>
      </c>
    </row>
    <row r="15982" spans="8:9" ht="12.5">
      <c r="H15982" s="958">
        <v>37843</v>
      </c>
      <c r="I15982" s="950" t="s">
        <v>1571</v>
      </c>
    </row>
    <row r="15983" spans="8:9" ht="12.5">
      <c r="H15983" s="958">
        <v>37845</v>
      </c>
      <c r="I15983" s="950" t="s">
        <v>1571</v>
      </c>
    </row>
    <row r="15984" spans="8:9" ht="12.5">
      <c r="H15984" s="958">
        <v>37846</v>
      </c>
      <c r="I15984" s="950" t="s">
        <v>1571</v>
      </c>
    </row>
    <row r="15985" spans="8:9" ht="12.5">
      <c r="H15985" s="958">
        <v>37847</v>
      </c>
      <c r="I15985" s="950" t="s">
        <v>1571</v>
      </c>
    </row>
    <row r="15986" spans="8:9" ht="12.5">
      <c r="H15986" s="958">
        <v>37848</v>
      </c>
      <c r="I15986" s="950" t="s">
        <v>1571</v>
      </c>
    </row>
    <row r="15987" spans="8:9" ht="12.5">
      <c r="H15987" s="958">
        <v>37849</v>
      </c>
      <c r="I15987" s="950" t="s">
        <v>1571</v>
      </c>
    </row>
    <row r="15988" spans="8:9" ht="12.5">
      <c r="H15988" s="958">
        <v>37851</v>
      </c>
      <c r="I15988" s="950" t="s">
        <v>1571</v>
      </c>
    </row>
    <row r="15989" spans="8:9" ht="12.5">
      <c r="H15989" s="958">
        <v>37852</v>
      </c>
      <c r="I15989" s="950" t="s">
        <v>1571</v>
      </c>
    </row>
    <row r="15990" spans="8:9" ht="12.5">
      <c r="H15990" s="958">
        <v>37853</v>
      </c>
      <c r="I15990" s="950" t="s">
        <v>1571</v>
      </c>
    </row>
    <row r="15991" spans="8:9" ht="12.5">
      <c r="H15991" s="958">
        <v>37854</v>
      </c>
      <c r="I15991" s="950" t="s">
        <v>1571</v>
      </c>
    </row>
    <row r="15992" spans="8:9" ht="12.5">
      <c r="H15992" s="958">
        <v>37857</v>
      </c>
      <c r="I15992" s="950" t="s">
        <v>1571</v>
      </c>
    </row>
    <row r="15993" spans="8:9" ht="12.5">
      <c r="H15993" s="958">
        <v>37860</v>
      </c>
      <c r="I15993" s="950" t="s">
        <v>1571</v>
      </c>
    </row>
    <row r="15994" spans="8:9" ht="12.5">
      <c r="H15994" s="958">
        <v>37861</v>
      </c>
      <c r="I15994" s="950" t="s">
        <v>1571</v>
      </c>
    </row>
    <row r="15995" spans="8:9" ht="12.5">
      <c r="H15995" s="958">
        <v>37862</v>
      </c>
      <c r="I15995" s="950" t="s">
        <v>1571</v>
      </c>
    </row>
    <row r="15996" spans="8:9" ht="12.5">
      <c r="H15996" s="958">
        <v>37863</v>
      </c>
      <c r="I15996" s="950" t="s">
        <v>1571</v>
      </c>
    </row>
    <row r="15997" spans="8:9" ht="12.5">
      <c r="H15997" s="958">
        <v>37864</v>
      </c>
      <c r="I15997" s="950" t="s">
        <v>1571</v>
      </c>
    </row>
    <row r="15998" spans="8:9" ht="12.5">
      <c r="H15998" s="958">
        <v>37865</v>
      </c>
      <c r="I15998" s="950" t="s">
        <v>1571</v>
      </c>
    </row>
    <row r="15999" spans="8:9" ht="12.5">
      <c r="H15999" s="958">
        <v>37866</v>
      </c>
      <c r="I15999" s="950" t="s">
        <v>1571</v>
      </c>
    </row>
    <row r="16000" spans="8:9" ht="12.5">
      <c r="H16000" s="958">
        <v>37867</v>
      </c>
      <c r="I16000" s="950" t="s">
        <v>1571</v>
      </c>
    </row>
    <row r="16001" spans="8:9" ht="12.5">
      <c r="H16001" s="958">
        <v>37868</v>
      </c>
      <c r="I16001" s="950" t="s">
        <v>1571</v>
      </c>
    </row>
    <row r="16002" spans="8:9" ht="12.5">
      <c r="H16002" s="958">
        <v>37869</v>
      </c>
      <c r="I16002" s="950" t="s">
        <v>1571</v>
      </c>
    </row>
    <row r="16003" spans="8:9" ht="12.5">
      <c r="H16003" s="958">
        <v>37870</v>
      </c>
      <c r="I16003" s="950" t="s">
        <v>1571</v>
      </c>
    </row>
    <row r="16004" spans="8:9" ht="12.5">
      <c r="H16004" s="958">
        <v>37871</v>
      </c>
      <c r="I16004" s="950" t="s">
        <v>1571</v>
      </c>
    </row>
    <row r="16005" spans="8:9" ht="12.5">
      <c r="H16005" s="958">
        <v>37872</v>
      </c>
      <c r="I16005" s="950" t="s">
        <v>1571</v>
      </c>
    </row>
    <row r="16006" spans="8:9" ht="12.5">
      <c r="H16006" s="958">
        <v>37873</v>
      </c>
      <c r="I16006" s="950" t="s">
        <v>1571</v>
      </c>
    </row>
    <row r="16007" spans="8:9" ht="12.5">
      <c r="H16007" s="958">
        <v>37874</v>
      </c>
      <c r="I16007" s="950" t="s">
        <v>1571</v>
      </c>
    </row>
    <row r="16008" spans="8:9" ht="12.5">
      <c r="H16008" s="958">
        <v>37876</v>
      </c>
      <c r="I16008" s="950" t="s">
        <v>1571</v>
      </c>
    </row>
    <row r="16009" spans="8:9" ht="12.5">
      <c r="H16009" s="958">
        <v>37877</v>
      </c>
      <c r="I16009" s="950" t="s">
        <v>1571</v>
      </c>
    </row>
    <row r="16010" spans="8:9" ht="12.5">
      <c r="H16010" s="958">
        <v>37878</v>
      </c>
      <c r="I16010" s="950" t="s">
        <v>1571</v>
      </c>
    </row>
    <row r="16011" spans="8:9" ht="12.5">
      <c r="H16011" s="958">
        <v>37879</v>
      </c>
      <c r="I16011" s="950" t="s">
        <v>1571</v>
      </c>
    </row>
    <row r="16012" spans="8:9" ht="12.5">
      <c r="H16012" s="958">
        <v>37880</v>
      </c>
      <c r="I16012" s="950" t="s">
        <v>1571</v>
      </c>
    </row>
    <row r="16013" spans="8:9" ht="12.5">
      <c r="H16013" s="958">
        <v>37881</v>
      </c>
      <c r="I16013" s="950" t="s">
        <v>1571</v>
      </c>
    </row>
    <row r="16014" spans="8:9" ht="12.5">
      <c r="H16014" s="958">
        <v>37882</v>
      </c>
      <c r="I16014" s="950" t="s">
        <v>1571</v>
      </c>
    </row>
    <row r="16015" spans="8:9" ht="12.5">
      <c r="H16015" s="958">
        <v>37885</v>
      </c>
      <c r="I16015" s="950" t="s">
        <v>1571</v>
      </c>
    </row>
    <row r="16016" spans="8:9" ht="12.5">
      <c r="H16016" s="958">
        <v>37886</v>
      </c>
      <c r="I16016" s="950" t="s">
        <v>1571</v>
      </c>
    </row>
    <row r="16017" spans="8:9" ht="12.5">
      <c r="H16017" s="958">
        <v>37887</v>
      </c>
      <c r="I16017" s="950" t="s">
        <v>1571</v>
      </c>
    </row>
    <row r="16018" spans="8:9" ht="12.5">
      <c r="H16018" s="958">
        <v>37888</v>
      </c>
      <c r="I16018" s="950" t="s">
        <v>1571</v>
      </c>
    </row>
    <row r="16019" spans="8:9" ht="12.5">
      <c r="H16019" s="958">
        <v>37890</v>
      </c>
      <c r="I16019" s="950" t="s">
        <v>1571</v>
      </c>
    </row>
    <row r="16020" spans="8:9" ht="12.5">
      <c r="H16020" s="958">
        <v>37891</v>
      </c>
      <c r="I16020" s="950" t="s">
        <v>1571</v>
      </c>
    </row>
    <row r="16021" spans="8:9" ht="12.5">
      <c r="H16021" s="958">
        <v>37892</v>
      </c>
      <c r="I16021" s="950" t="s">
        <v>1571</v>
      </c>
    </row>
    <row r="16022" spans="8:9" ht="12.5">
      <c r="H16022" s="958">
        <v>37901</v>
      </c>
      <c r="I16022" s="950" t="s">
        <v>1571</v>
      </c>
    </row>
    <row r="16023" spans="8:9" ht="12.5">
      <c r="H16023" s="958">
        <v>37902</v>
      </c>
      <c r="I16023" s="950" t="s">
        <v>1571</v>
      </c>
    </row>
    <row r="16024" spans="8:9" ht="12.5">
      <c r="H16024" s="958">
        <v>37909</v>
      </c>
      <c r="I16024" s="950" t="s">
        <v>1571</v>
      </c>
    </row>
    <row r="16025" spans="8:9" ht="12.5">
      <c r="H16025" s="958">
        <v>37912</v>
      </c>
      <c r="I16025" s="950" t="s">
        <v>1571</v>
      </c>
    </row>
    <row r="16026" spans="8:9" ht="12.5">
      <c r="H16026" s="958">
        <v>37914</v>
      </c>
      <c r="I16026" s="950" t="s">
        <v>1571</v>
      </c>
    </row>
    <row r="16027" spans="8:9" ht="12.5">
      <c r="H16027" s="958">
        <v>37915</v>
      </c>
      <c r="I16027" s="950" t="s">
        <v>1571</v>
      </c>
    </row>
    <row r="16028" spans="8:9" ht="12.5">
      <c r="H16028" s="958">
        <v>37916</v>
      </c>
      <c r="I16028" s="950" t="s">
        <v>1571</v>
      </c>
    </row>
    <row r="16029" spans="8:9" ht="12.5">
      <c r="H16029" s="958">
        <v>37917</v>
      </c>
      <c r="I16029" s="950" t="s">
        <v>1571</v>
      </c>
    </row>
    <row r="16030" spans="8:9" ht="12.5">
      <c r="H16030" s="958">
        <v>37918</v>
      </c>
      <c r="I16030" s="950" t="s">
        <v>1571</v>
      </c>
    </row>
    <row r="16031" spans="8:9" ht="12.5">
      <c r="H16031" s="958">
        <v>37919</v>
      </c>
      <c r="I16031" s="950" t="s">
        <v>1571</v>
      </c>
    </row>
    <row r="16032" spans="8:9" ht="12.5">
      <c r="H16032" s="958">
        <v>37920</v>
      </c>
      <c r="I16032" s="950" t="s">
        <v>1571</v>
      </c>
    </row>
    <row r="16033" spans="8:9" ht="12.5">
      <c r="H16033" s="958">
        <v>37921</v>
      </c>
      <c r="I16033" s="950" t="s">
        <v>1571</v>
      </c>
    </row>
    <row r="16034" spans="8:9" ht="12.5">
      <c r="H16034" s="958">
        <v>37922</v>
      </c>
      <c r="I16034" s="950" t="s">
        <v>1571</v>
      </c>
    </row>
    <row r="16035" spans="8:9" ht="12.5">
      <c r="H16035" s="958">
        <v>37923</v>
      </c>
      <c r="I16035" s="950" t="s">
        <v>1571</v>
      </c>
    </row>
    <row r="16036" spans="8:9" ht="12.5">
      <c r="H16036" s="958">
        <v>37924</v>
      </c>
      <c r="I16036" s="950" t="s">
        <v>1571</v>
      </c>
    </row>
    <row r="16037" spans="8:9" ht="12.5">
      <c r="H16037" s="958">
        <v>37927</v>
      </c>
      <c r="I16037" s="950" t="s">
        <v>1571</v>
      </c>
    </row>
    <row r="16038" spans="8:9" ht="12.5">
      <c r="H16038" s="958">
        <v>37928</v>
      </c>
      <c r="I16038" s="950" t="s">
        <v>1571</v>
      </c>
    </row>
    <row r="16039" spans="8:9" ht="12.5">
      <c r="H16039" s="958">
        <v>37929</v>
      </c>
      <c r="I16039" s="950" t="s">
        <v>1571</v>
      </c>
    </row>
    <row r="16040" spans="8:9" ht="12.5">
      <c r="H16040" s="958">
        <v>37930</v>
      </c>
      <c r="I16040" s="950" t="s">
        <v>1571</v>
      </c>
    </row>
    <row r="16041" spans="8:9" ht="12.5">
      <c r="H16041" s="958">
        <v>37931</v>
      </c>
      <c r="I16041" s="950" t="s">
        <v>1571</v>
      </c>
    </row>
    <row r="16042" spans="8:9" ht="12.5">
      <c r="H16042" s="958">
        <v>37932</v>
      </c>
      <c r="I16042" s="950" t="s">
        <v>1571</v>
      </c>
    </row>
    <row r="16043" spans="8:9" ht="12.5">
      <c r="H16043" s="958">
        <v>37933</v>
      </c>
      <c r="I16043" s="950" t="s">
        <v>1571</v>
      </c>
    </row>
    <row r="16044" spans="8:9" ht="12.5">
      <c r="H16044" s="958">
        <v>37934</v>
      </c>
      <c r="I16044" s="950" t="s">
        <v>1571</v>
      </c>
    </row>
    <row r="16045" spans="8:9" ht="12.5">
      <c r="H16045" s="958">
        <v>37938</v>
      </c>
      <c r="I16045" s="950" t="s">
        <v>1571</v>
      </c>
    </row>
    <row r="16046" spans="8:9" ht="12.5">
      <c r="H16046" s="958">
        <v>37939</v>
      </c>
      <c r="I16046" s="950" t="s">
        <v>1571</v>
      </c>
    </row>
    <row r="16047" spans="8:9" ht="12.5">
      <c r="H16047" s="958">
        <v>37940</v>
      </c>
      <c r="I16047" s="950" t="s">
        <v>1571</v>
      </c>
    </row>
    <row r="16048" spans="8:9" ht="12.5">
      <c r="H16048" s="958">
        <v>37950</v>
      </c>
      <c r="I16048" s="950" t="s">
        <v>1571</v>
      </c>
    </row>
    <row r="16049" spans="8:9" ht="12.5">
      <c r="H16049" s="958">
        <v>37995</v>
      </c>
      <c r="I16049" s="950" t="s">
        <v>1571</v>
      </c>
    </row>
    <row r="16050" spans="8:9" ht="12.5">
      <c r="H16050" s="958">
        <v>37996</v>
      </c>
      <c r="I16050" s="950" t="s">
        <v>1571</v>
      </c>
    </row>
    <row r="16051" spans="8:9" ht="12.5">
      <c r="H16051" s="958">
        <v>37997</v>
      </c>
      <c r="I16051" s="950" t="s">
        <v>1571</v>
      </c>
    </row>
    <row r="16052" spans="8:9" ht="12.5">
      <c r="H16052" s="958">
        <v>37998</v>
      </c>
      <c r="I16052" s="950" t="s">
        <v>1571</v>
      </c>
    </row>
    <row r="16053" spans="8:9" ht="12.5">
      <c r="H16053" s="958">
        <v>38001</v>
      </c>
      <c r="I16053" s="950" t="s">
        <v>1571</v>
      </c>
    </row>
    <row r="16054" spans="8:9" ht="12.5">
      <c r="H16054" s="958">
        <v>38002</v>
      </c>
      <c r="I16054" s="950" t="s">
        <v>1571</v>
      </c>
    </row>
    <row r="16055" spans="8:9" ht="12.5">
      <c r="H16055" s="958">
        <v>38004</v>
      </c>
      <c r="I16055" s="950" t="s">
        <v>1571</v>
      </c>
    </row>
    <row r="16056" spans="8:9" ht="12.5">
      <c r="H16056" s="958">
        <v>38006</v>
      </c>
      <c r="I16056" s="950" t="s">
        <v>1571</v>
      </c>
    </row>
    <row r="16057" spans="8:9" ht="12.5">
      <c r="H16057" s="958">
        <v>38007</v>
      </c>
      <c r="I16057" s="950" t="s">
        <v>1571</v>
      </c>
    </row>
    <row r="16058" spans="8:9" ht="12.5">
      <c r="H16058" s="958">
        <v>38008</v>
      </c>
      <c r="I16058" s="950" t="s">
        <v>1571</v>
      </c>
    </row>
    <row r="16059" spans="8:9" ht="12.5">
      <c r="H16059" s="958">
        <v>38010</v>
      </c>
      <c r="I16059" s="950" t="s">
        <v>1571</v>
      </c>
    </row>
    <row r="16060" spans="8:9" ht="12.5">
      <c r="H16060" s="958">
        <v>38011</v>
      </c>
      <c r="I16060" s="950" t="s">
        <v>1571</v>
      </c>
    </row>
    <row r="16061" spans="8:9" ht="12.5">
      <c r="H16061" s="958">
        <v>38012</v>
      </c>
      <c r="I16061" s="950" t="s">
        <v>1571</v>
      </c>
    </row>
    <row r="16062" spans="8:9" ht="12.5">
      <c r="H16062" s="958">
        <v>38014</v>
      </c>
      <c r="I16062" s="950" t="s">
        <v>1571</v>
      </c>
    </row>
    <row r="16063" spans="8:9" ht="12.5">
      <c r="H16063" s="958">
        <v>38015</v>
      </c>
      <c r="I16063" s="950" t="s">
        <v>1561</v>
      </c>
    </row>
    <row r="16064" spans="8:9" ht="12.5">
      <c r="H16064" s="958">
        <v>38016</v>
      </c>
      <c r="I16064" s="950" t="s">
        <v>1571</v>
      </c>
    </row>
    <row r="16065" spans="8:9" ht="12.5">
      <c r="H16065" s="958">
        <v>38017</v>
      </c>
      <c r="I16065" s="950" t="s">
        <v>1571</v>
      </c>
    </row>
    <row r="16066" spans="8:9" ht="12.5">
      <c r="H16066" s="958">
        <v>38018</v>
      </c>
      <c r="I16066" s="950" t="s">
        <v>1571</v>
      </c>
    </row>
    <row r="16067" spans="8:9" ht="12.5">
      <c r="H16067" s="958">
        <v>38019</v>
      </c>
      <c r="I16067" s="950" t="s">
        <v>1571</v>
      </c>
    </row>
    <row r="16068" spans="8:9" ht="12.5">
      <c r="H16068" s="958">
        <v>38021</v>
      </c>
      <c r="I16068" s="950" t="s">
        <v>1571</v>
      </c>
    </row>
    <row r="16069" spans="8:9" ht="12.5">
      <c r="H16069" s="958">
        <v>38023</v>
      </c>
      <c r="I16069" s="950" t="s">
        <v>1571</v>
      </c>
    </row>
    <row r="16070" spans="8:9" ht="12.5">
      <c r="H16070" s="958">
        <v>38024</v>
      </c>
      <c r="I16070" s="950" t="s">
        <v>1571</v>
      </c>
    </row>
    <row r="16071" spans="8:9" ht="12.5">
      <c r="H16071" s="958">
        <v>38025</v>
      </c>
      <c r="I16071" s="950" t="s">
        <v>1571</v>
      </c>
    </row>
    <row r="16072" spans="8:9" ht="12.5">
      <c r="H16072" s="958">
        <v>38027</v>
      </c>
      <c r="I16072" s="950" t="s">
        <v>1571</v>
      </c>
    </row>
    <row r="16073" spans="8:9" ht="12.5">
      <c r="H16073" s="958">
        <v>38028</v>
      </c>
      <c r="I16073" s="950" t="s">
        <v>1571</v>
      </c>
    </row>
    <row r="16074" spans="8:9" ht="12.5">
      <c r="H16074" s="958">
        <v>38029</v>
      </c>
      <c r="I16074" s="950" t="s">
        <v>1571</v>
      </c>
    </row>
    <row r="16075" spans="8:9" ht="12.5">
      <c r="H16075" s="958">
        <v>38030</v>
      </c>
      <c r="I16075" s="950" t="s">
        <v>1571</v>
      </c>
    </row>
    <row r="16076" spans="8:9" ht="12.5">
      <c r="H16076" s="958">
        <v>38034</v>
      </c>
      <c r="I16076" s="950" t="s">
        <v>1571</v>
      </c>
    </row>
    <row r="16077" spans="8:9" ht="12.5">
      <c r="H16077" s="958">
        <v>38036</v>
      </c>
      <c r="I16077" s="950" t="s">
        <v>1571</v>
      </c>
    </row>
    <row r="16078" spans="8:9" ht="12.5">
      <c r="H16078" s="958">
        <v>38037</v>
      </c>
      <c r="I16078" s="950" t="s">
        <v>1571</v>
      </c>
    </row>
    <row r="16079" spans="8:9" ht="12.5">
      <c r="H16079" s="958">
        <v>38039</v>
      </c>
      <c r="I16079" s="950" t="s">
        <v>1571</v>
      </c>
    </row>
    <row r="16080" spans="8:9" ht="12.5">
      <c r="H16080" s="958">
        <v>38040</v>
      </c>
      <c r="I16080" s="950" t="s">
        <v>1571</v>
      </c>
    </row>
    <row r="16081" spans="8:9" ht="12.5">
      <c r="H16081" s="958">
        <v>38041</v>
      </c>
      <c r="I16081" s="950" t="s">
        <v>1561</v>
      </c>
    </row>
    <row r="16082" spans="8:9" ht="12.5">
      <c r="H16082" s="958">
        <v>38042</v>
      </c>
      <c r="I16082" s="950" t="s">
        <v>1571</v>
      </c>
    </row>
    <row r="16083" spans="8:9" ht="12.5">
      <c r="H16083" s="958">
        <v>38044</v>
      </c>
      <c r="I16083" s="950" t="s">
        <v>1571</v>
      </c>
    </row>
    <row r="16084" spans="8:9" ht="12.5">
      <c r="H16084" s="958">
        <v>38045</v>
      </c>
      <c r="I16084" s="950" t="s">
        <v>1571</v>
      </c>
    </row>
    <row r="16085" spans="8:9" ht="12.5">
      <c r="H16085" s="958">
        <v>38046</v>
      </c>
      <c r="I16085" s="950" t="s">
        <v>1571</v>
      </c>
    </row>
    <row r="16086" spans="8:9" ht="12.5">
      <c r="H16086" s="958">
        <v>38047</v>
      </c>
      <c r="I16086" s="950" t="s">
        <v>1571</v>
      </c>
    </row>
    <row r="16087" spans="8:9" ht="12.5">
      <c r="H16087" s="958">
        <v>38048</v>
      </c>
      <c r="I16087" s="950" t="s">
        <v>1571</v>
      </c>
    </row>
    <row r="16088" spans="8:9" ht="12.5">
      <c r="H16088" s="958">
        <v>38049</v>
      </c>
      <c r="I16088" s="950" t="s">
        <v>1571</v>
      </c>
    </row>
    <row r="16089" spans="8:9" ht="12.5">
      <c r="H16089" s="958">
        <v>38050</v>
      </c>
      <c r="I16089" s="950" t="s">
        <v>1571</v>
      </c>
    </row>
    <row r="16090" spans="8:9" ht="12.5">
      <c r="H16090" s="958">
        <v>38052</v>
      </c>
      <c r="I16090" s="950" t="s">
        <v>1571</v>
      </c>
    </row>
    <row r="16091" spans="8:9" ht="12.5">
      <c r="H16091" s="958">
        <v>38053</v>
      </c>
      <c r="I16091" s="950" t="s">
        <v>1571</v>
      </c>
    </row>
    <row r="16092" spans="8:9" ht="12.5">
      <c r="H16092" s="958">
        <v>38054</v>
      </c>
      <c r="I16092" s="950" t="s">
        <v>1571</v>
      </c>
    </row>
    <row r="16093" spans="8:9" ht="12.5">
      <c r="H16093" s="958">
        <v>38055</v>
      </c>
      <c r="I16093" s="950" t="s">
        <v>1571</v>
      </c>
    </row>
    <row r="16094" spans="8:9" ht="12.5">
      <c r="H16094" s="958">
        <v>38057</v>
      </c>
      <c r="I16094" s="950" t="s">
        <v>1571</v>
      </c>
    </row>
    <row r="16095" spans="8:9" ht="12.5">
      <c r="H16095" s="958">
        <v>38058</v>
      </c>
      <c r="I16095" s="950" t="s">
        <v>1561</v>
      </c>
    </row>
    <row r="16096" spans="8:9" ht="12.5">
      <c r="H16096" s="958">
        <v>38059</v>
      </c>
      <c r="I16096" s="950" t="s">
        <v>1571</v>
      </c>
    </row>
    <row r="16097" spans="8:9" ht="12.5">
      <c r="H16097" s="958">
        <v>38060</v>
      </c>
      <c r="I16097" s="950" t="s">
        <v>1571</v>
      </c>
    </row>
    <row r="16098" spans="8:9" ht="12.5">
      <c r="H16098" s="958">
        <v>38061</v>
      </c>
      <c r="I16098" s="950" t="s">
        <v>1571</v>
      </c>
    </row>
    <row r="16099" spans="8:9" ht="12.5">
      <c r="H16099" s="958">
        <v>38063</v>
      </c>
      <c r="I16099" s="950" t="s">
        <v>1571</v>
      </c>
    </row>
    <row r="16100" spans="8:9" ht="12.5">
      <c r="H16100" s="958">
        <v>38066</v>
      </c>
      <c r="I16100" s="950" t="s">
        <v>1571</v>
      </c>
    </row>
    <row r="16101" spans="8:9" ht="12.5">
      <c r="H16101" s="958">
        <v>38067</v>
      </c>
      <c r="I16101" s="950" t="s">
        <v>1571</v>
      </c>
    </row>
    <row r="16102" spans="8:9" ht="12.5">
      <c r="H16102" s="958">
        <v>38068</v>
      </c>
      <c r="I16102" s="950" t="s">
        <v>1571</v>
      </c>
    </row>
    <row r="16103" spans="8:9" ht="12.5">
      <c r="H16103" s="958">
        <v>38069</v>
      </c>
      <c r="I16103" s="950" t="s">
        <v>1571</v>
      </c>
    </row>
    <row r="16104" spans="8:9" ht="12.5">
      <c r="H16104" s="958">
        <v>38070</v>
      </c>
      <c r="I16104" s="950" t="s">
        <v>1571</v>
      </c>
    </row>
    <row r="16105" spans="8:9" ht="12.5">
      <c r="H16105" s="958">
        <v>38071</v>
      </c>
      <c r="I16105" s="950" t="s">
        <v>1561</v>
      </c>
    </row>
    <row r="16106" spans="8:9" ht="12.5">
      <c r="H16106" s="958">
        <v>38075</v>
      </c>
      <c r="I16106" s="950" t="s">
        <v>1571</v>
      </c>
    </row>
    <row r="16107" spans="8:9" ht="12.5">
      <c r="H16107" s="958">
        <v>38076</v>
      </c>
      <c r="I16107" s="950" t="s">
        <v>1571</v>
      </c>
    </row>
    <row r="16108" spans="8:9" ht="12.5">
      <c r="H16108" s="958">
        <v>38077</v>
      </c>
      <c r="I16108" s="950" t="s">
        <v>1571</v>
      </c>
    </row>
    <row r="16109" spans="8:9" ht="12.5">
      <c r="H16109" s="958">
        <v>38079</v>
      </c>
      <c r="I16109" s="950" t="s">
        <v>1571</v>
      </c>
    </row>
    <row r="16110" spans="8:9" ht="12.5">
      <c r="H16110" s="958">
        <v>38080</v>
      </c>
      <c r="I16110" s="950" t="s">
        <v>1571</v>
      </c>
    </row>
    <row r="16111" spans="8:9" ht="12.5">
      <c r="H16111" s="958">
        <v>38083</v>
      </c>
      <c r="I16111" s="950" t="s">
        <v>1571</v>
      </c>
    </row>
    <row r="16112" spans="8:9" ht="12.5">
      <c r="H16112" s="958">
        <v>38088</v>
      </c>
      <c r="I16112" s="950" t="s">
        <v>1571</v>
      </c>
    </row>
    <row r="16113" spans="8:9" ht="12.5">
      <c r="H16113" s="958">
        <v>38101</v>
      </c>
      <c r="I16113" s="950" t="s">
        <v>1571</v>
      </c>
    </row>
    <row r="16114" spans="8:9" ht="12.5">
      <c r="H16114" s="958">
        <v>38103</v>
      </c>
      <c r="I16114" s="950" t="s">
        <v>1571</v>
      </c>
    </row>
    <row r="16115" spans="8:9" ht="12.5">
      <c r="H16115" s="958">
        <v>38104</v>
      </c>
      <c r="I16115" s="950" t="s">
        <v>1571</v>
      </c>
    </row>
    <row r="16116" spans="8:9" ht="12.5">
      <c r="H16116" s="958">
        <v>38105</v>
      </c>
      <c r="I16116" s="950" t="s">
        <v>1571</v>
      </c>
    </row>
    <row r="16117" spans="8:9" ht="12.5">
      <c r="H16117" s="958">
        <v>38106</v>
      </c>
      <c r="I16117" s="950" t="s">
        <v>1571</v>
      </c>
    </row>
    <row r="16118" spans="8:9" ht="12.5">
      <c r="H16118" s="958">
        <v>38107</v>
      </c>
      <c r="I16118" s="950" t="s">
        <v>1571</v>
      </c>
    </row>
    <row r="16119" spans="8:9" ht="12.5">
      <c r="H16119" s="958">
        <v>38108</v>
      </c>
      <c r="I16119" s="950" t="s">
        <v>1571</v>
      </c>
    </row>
    <row r="16120" spans="8:9" ht="12.5">
      <c r="H16120" s="958">
        <v>38109</v>
      </c>
      <c r="I16120" s="950" t="s">
        <v>1571</v>
      </c>
    </row>
    <row r="16121" spans="8:9" ht="12.5">
      <c r="H16121" s="958">
        <v>38111</v>
      </c>
      <c r="I16121" s="950" t="s">
        <v>1571</v>
      </c>
    </row>
    <row r="16122" spans="8:9" ht="12.5">
      <c r="H16122" s="958">
        <v>38112</v>
      </c>
      <c r="I16122" s="950" t="s">
        <v>1571</v>
      </c>
    </row>
    <row r="16123" spans="8:9" ht="12.5">
      <c r="H16123" s="958">
        <v>38113</v>
      </c>
      <c r="I16123" s="950" t="s">
        <v>1571</v>
      </c>
    </row>
    <row r="16124" spans="8:9" ht="12.5">
      <c r="H16124" s="958">
        <v>38114</v>
      </c>
      <c r="I16124" s="950" t="s">
        <v>1571</v>
      </c>
    </row>
    <row r="16125" spans="8:9" ht="12.5">
      <c r="H16125" s="958">
        <v>38115</v>
      </c>
      <c r="I16125" s="950" t="s">
        <v>1571</v>
      </c>
    </row>
    <row r="16126" spans="8:9" ht="12.5">
      <c r="H16126" s="958">
        <v>38116</v>
      </c>
      <c r="I16126" s="950" t="s">
        <v>1571</v>
      </c>
    </row>
    <row r="16127" spans="8:9" ht="12.5">
      <c r="H16127" s="958">
        <v>38117</v>
      </c>
      <c r="I16127" s="950" t="s">
        <v>1571</v>
      </c>
    </row>
    <row r="16128" spans="8:9" ht="12.5">
      <c r="H16128" s="958">
        <v>38118</v>
      </c>
      <c r="I16128" s="950" t="s">
        <v>1571</v>
      </c>
    </row>
    <row r="16129" spans="8:9" ht="12.5">
      <c r="H16129" s="958">
        <v>38119</v>
      </c>
      <c r="I16129" s="950" t="s">
        <v>1571</v>
      </c>
    </row>
    <row r="16130" spans="8:9" ht="12.5">
      <c r="H16130" s="958">
        <v>38120</v>
      </c>
      <c r="I16130" s="950" t="s">
        <v>1571</v>
      </c>
    </row>
    <row r="16131" spans="8:9" ht="12.5">
      <c r="H16131" s="958">
        <v>38122</v>
      </c>
      <c r="I16131" s="950" t="s">
        <v>1571</v>
      </c>
    </row>
    <row r="16132" spans="8:9" ht="12.5">
      <c r="H16132" s="958">
        <v>38124</v>
      </c>
      <c r="I16132" s="950" t="s">
        <v>1571</v>
      </c>
    </row>
    <row r="16133" spans="8:9" ht="12.5">
      <c r="H16133" s="958">
        <v>38125</v>
      </c>
      <c r="I16133" s="950" t="s">
        <v>1571</v>
      </c>
    </row>
    <row r="16134" spans="8:9" ht="12.5">
      <c r="H16134" s="958">
        <v>38126</v>
      </c>
      <c r="I16134" s="950" t="s">
        <v>1571</v>
      </c>
    </row>
    <row r="16135" spans="8:9" ht="12.5">
      <c r="H16135" s="958">
        <v>38127</v>
      </c>
      <c r="I16135" s="950" t="s">
        <v>1571</v>
      </c>
    </row>
    <row r="16136" spans="8:9" ht="12.5">
      <c r="H16136" s="958">
        <v>38128</v>
      </c>
      <c r="I16136" s="950" t="s">
        <v>1571</v>
      </c>
    </row>
    <row r="16137" spans="8:9" ht="12.5">
      <c r="H16137" s="958">
        <v>38130</v>
      </c>
      <c r="I16137" s="950" t="s">
        <v>1571</v>
      </c>
    </row>
    <row r="16138" spans="8:9" ht="12.5">
      <c r="H16138" s="958">
        <v>38131</v>
      </c>
      <c r="I16138" s="950" t="s">
        <v>1571</v>
      </c>
    </row>
    <row r="16139" spans="8:9" ht="12.5">
      <c r="H16139" s="958">
        <v>38132</v>
      </c>
      <c r="I16139" s="950" t="s">
        <v>1571</v>
      </c>
    </row>
    <row r="16140" spans="8:9" ht="12.5">
      <c r="H16140" s="958">
        <v>38133</v>
      </c>
      <c r="I16140" s="950" t="s">
        <v>1571</v>
      </c>
    </row>
    <row r="16141" spans="8:9" ht="12.5">
      <c r="H16141" s="958">
        <v>38134</v>
      </c>
      <c r="I16141" s="950" t="s">
        <v>1571</v>
      </c>
    </row>
    <row r="16142" spans="8:9" ht="12.5">
      <c r="H16142" s="958">
        <v>38135</v>
      </c>
      <c r="I16142" s="950" t="s">
        <v>1571</v>
      </c>
    </row>
    <row r="16143" spans="8:9" ht="12.5">
      <c r="H16143" s="958">
        <v>38136</v>
      </c>
      <c r="I16143" s="950" t="s">
        <v>1571</v>
      </c>
    </row>
    <row r="16144" spans="8:9" ht="12.5">
      <c r="H16144" s="958">
        <v>38137</v>
      </c>
      <c r="I16144" s="950" t="s">
        <v>1571</v>
      </c>
    </row>
    <row r="16145" spans="8:9" ht="12.5">
      <c r="H16145" s="958">
        <v>38138</v>
      </c>
      <c r="I16145" s="950" t="s">
        <v>1571</v>
      </c>
    </row>
    <row r="16146" spans="8:9" ht="12.5">
      <c r="H16146" s="958">
        <v>38139</v>
      </c>
      <c r="I16146" s="950" t="s">
        <v>1571</v>
      </c>
    </row>
    <row r="16147" spans="8:9" ht="12.5">
      <c r="H16147" s="958">
        <v>38141</v>
      </c>
      <c r="I16147" s="950" t="s">
        <v>1571</v>
      </c>
    </row>
    <row r="16148" spans="8:9" ht="12.5">
      <c r="H16148" s="958">
        <v>38145</v>
      </c>
      <c r="I16148" s="950" t="s">
        <v>1571</v>
      </c>
    </row>
    <row r="16149" spans="8:9" ht="12.5">
      <c r="H16149" s="958">
        <v>38147</v>
      </c>
      <c r="I16149" s="950" t="s">
        <v>1571</v>
      </c>
    </row>
    <row r="16150" spans="8:9" ht="12.5">
      <c r="H16150" s="958">
        <v>38148</v>
      </c>
      <c r="I16150" s="950" t="s">
        <v>1571</v>
      </c>
    </row>
    <row r="16151" spans="8:9" ht="12.5">
      <c r="H16151" s="958">
        <v>38150</v>
      </c>
      <c r="I16151" s="950" t="s">
        <v>1571</v>
      </c>
    </row>
    <row r="16152" spans="8:9" ht="12.5">
      <c r="H16152" s="958">
        <v>38151</v>
      </c>
      <c r="I16152" s="950" t="s">
        <v>1571</v>
      </c>
    </row>
    <row r="16153" spans="8:9" ht="12.5">
      <c r="H16153" s="958">
        <v>38152</v>
      </c>
      <c r="I16153" s="950" t="s">
        <v>1571</v>
      </c>
    </row>
    <row r="16154" spans="8:9" ht="12.5">
      <c r="H16154" s="958">
        <v>38157</v>
      </c>
      <c r="I16154" s="950" t="s">
        <v>1571</v>
      </c>
    </row>
    <row r="16155" spans="8:9" ht="12.5">
      <c r="H16155" s="958">
        <v>38159</v>
      </c>
      <c r="I16155" s="950" t="s">
        <v>1571</v>
      </c>
    </row>
    <row r="16156" spans="8:9" ht="12.5">
      <c r="H16156" s="958">
        <v>38161</v>
      </c>
      <c r="I16156" s="950" t="s">
        <v>1571</v>
      </c>
    </row>
    <row r="16157" spans="8:9" ht="12.5">
      <c r="H16157" s="958">
        <v>38163</v>
      </c>
      <c r="I16157" s="950" t="s">
        <v>1571</v>
      </c>
    </row>
    <row r="16158" spans="8:9" ht="12.5">
      <c r="H16158" s="958">
        <v>38166</v>
      </c>
      <c r="I16158" s="950" t="s">
        <v>1571</v>
      </c>
    </row>
    <row r="16159" spans="8:9" ht="12.5">
      <c r="H16159" s="958">
        <v>38167</v>
      </c>
      <c r="I16159" s="950" t="s">
        <v>1571</v>
      </c>
    </row>
    <row r="16160" spans="8:9" ht="12.5">
      <c r="H16160" s="958">
        <v>38168</v>
      </c>
      <c r="I16160" s="950" t="s">
        <v>1571</v>
      </c>
    </row>
    <row r="16161" spans="8:9" ht="12.5">
      <c r="H16161" s="958">
        <v>38173</v>
      </c>
      <c r="I16161" s="950" t="s">
        <v>1571</v>
      </c>
    </row>
    <row r="16162" spans="8:9" ht="12.5">
      <c r="H16162" s="958">
        <v>38174</v>
      </c>
      <c r="I16162" s="950" t="s">
        <v>1571</v>
      </c>
    </row>
    <row r="16163" spans="8:9" ht="12.5">
      <c r="H16163" s="958">
        <v>38175</v>
      </c>
      <c r="I16163" s="950" t="s">
        <v>1571</v>
      </c>
    </row>
    <row r="16164" spans="8:9" ht="12.5">
      <c r="H16164" s="958">
        <v>38177</v>
      </c>
      <c r="I16164" s="950" t="s">
        <v>1571</v>
      </c>
    </row>
    <row r="16165" spans="8:9" ht="12.5">
      <c r="H16165" s="958">
        <v>38181</v>
      </c>
      <c r="I16165" s="950" t="s">
        <v>1571</v>
      </c>
    </row>
    <row r="16166" spans="8:9" ht="12.5">
      <c r="H16166" s="958">
        <v>38182</v>
      </c>
      <c r="I16166" s="950" t="s">
        <v>1571</v>
      </c>
    </row>
    <row r="16167" spans="8:9" ht="12.5">
      <c r="H16167" s="958">
        <v>38183</v>
      </c>
      <c r="I16167" s="950" t="s">
        <v>1571</v>
      </c>
    </row>
    <row r="16168" spans="8:9" ht="12.5">
      <c r="H16168" s="958">
        <v>38184</v>
      </c>
      <c r="I16168" s="950" t="s">
        <v>1571</v>
      </c>
    </row>
    <row r="16169" spans="8:9" ht="12.5">
      <c r="H16169" s="958">
        <v>38186</v>
      </c>
      <c r="I16169" s="950" t="s">
        <v>1571</v>
      </c>
    </row>
    <row r="16170" spans="8:9" ht="12.5">
      <c r="H16170" s="958">
        <v>38187</v>
      </c>
      <c r="I16170" s="950" t="s">
        <v>1571</v>
      </c>
    </row>
    <row r="16171" spans="8:9" ht="12.5">
      <c r="H16171" s="958">
        <v>38188</v>
      </c>
      <c r="I16171" s="950" t="s">
        <v>1571</v>
      </c>
    </row>
    <row r="16172" spans="8:9" ht="12.5">
      <c r="H16172" s="958">
        <v>38190</v>
      </c>
      <c r="I16172" s="950" t="s">
        <v>1571</v>
      </c>
    </row>
    <row r="16173" spans="8:9" ht="12.5">
      <c r="H16173" s="958">
        <v>38193</v>
      </c>
      <c r="I16173" s="950" t="s">
        <v>1571</v>
      </c>
    </row>
    <row r="16174" spans="8:9" ht="12.5">
      <c r="H16174" s="958">
        <v>38194</v>
      </c>
      <c r="I16174" s="950" t="s">
        <v>1571</v>
      </c>
    </row>
    <row r="16175" spans="8:9" ht="12.5">
      <c r="H16175" s="958">
        <v>38197</v>
      </c>
      <c r="I16175" s="950" t="s">
        <v>1571</v>
      </c>
    </row>
    <row r="16176" spans="8:9" ht="12.5">
      <c r="H16176" s="958">
        <v>38201</v>
      </c>
      <c r="I16176" s="950" t="s">
        <v>1571</v>
      </c>
    </row>
    <row r="16177" spans="8:9" ht="12.5">
      <c r="H16177" s="958">
        <v>38220</v>
      </c>
      <c r="I16177" s="950" t="s">
        <v>1571</v>
      </c>
    </row>
    <row r="16178" spans="8:9" ht="12.5">
      <c r="H16178" s="958">
        <v>38221</v>
      </c>
      <c r="I16178" s="950" t="s">
        <v>1571</v>
      </c>
    </row>
    <row r="16179" spans="8:9" ht="12.5">
      <c r="H16179" s="958">
        <v>38222</v>
      </c>
      <c r="I16179" s="950" t="s">
        <v>1571</v>
      </c>
    </row>
    <row r="16180" spans="8:9" ht="12.5">
      <c r="H16180" s="958">
        <v>38223</v>
      </c>
      <c r="I16180" s="950" t="s">
        <v>1571</v>
      </c>
    </row>
    <row r="16181" spans="8:9" ht="12.5">
      <c r="H16181" s="958">
        <v>38224</v>
      </c>
      <c r="I16181" s="950" t="s">
        <v>1571</v>
      </c>
    </row>
    <row r="16182" spans="8:9" ht="12.5">
      <c r="H16182" s="958">
        <v>38225</v>
      </c>
      <c r="I16182" s="950" t="s">
        <v>1571</v>
      </c>
    </row>
    <row r="16183" spans="8:9" ht="12.5">
      <c r="H16183" s="958">
        <v>38226</v>
      </c>
      <c r="I16183" s="950" t="s">
        <v>1571</v>
      </c>
    </row>
    <row r="16184" spans="8:9" ht="12.5">
      <c r="H16184" s="958">
        <v>38229</v>
      </c>
      <c r="I16184" s="950" t="s">
        <v>1571</v>
      </c>
    </row>
    <row r="16185" spans="8:9" ht="12.5">
      <c r="H16185" s="958">
        <v>38230</v>
      </c>
      <c r="I16185" s="950" t="s">
        <v>1571</v>
      </c>
    </row>
    <row r="16186" spans="8:9" ht="12.5">
      <c r="H16186" s="958">
        <v>38231</v>
      </c>
      <c r="I16186" s="950" t="s">
        <v>1571</v>
      </c>
    </row>
    <row r="16187" spans="8:9" ht="12.5">
      <c r="H16187" s="958">
        <v>38232</v>
      </c>
      <c r="I16187" s="950" t="s">
        <v>1571</v>
      </c>
    </row>
    <row r="16188" spans="8:9" ht="12.5">
      <c r="H16188" s="958">
        <v>38233</v>
      </c>
      <c r="I16188" s="950" t="s">
        <v>1571</v>
      </c>
    </row>
    <row r="16189" spans="8:9" ht="12.5">
      <c r="H16189" s="958">
        <v>38235</v>
      </c>
      <c r="I16189" s="950" t="s">
        <v>1571</v>
      </c>
    </row>
    <row r="16190" spans="8:9" ht="12.5">
      <c r="H16190" s="958">
        <v>38236</v>
      </c>
      <c r="I16190" s="950" t="s">
        <v>1571</v>
      </c>
    </row>
    <row r="16191" spans="8:9" ht="12.5">
      <c r="H16191" s="958">
        <v>38237</v>
      </c>
      <c r="I16191" s="950" t="s">
        <v>1571</v>
      </c>
    </row>
    <row r="16192" spans="8:9" ht="12.5">
      <c r="H16192" s="958">
        <v>38238</v>
      </c>
      <c r="I16192" s="950" t="s">
        <v>1571</v>
      </c>
    </row>
    <row r="16193" spans="8:9" ht="12.5">
      <c r="H16193" s="958">
        <v>38240</v>
      </c>
      <c r="I16193" s="950" t="s">
        <v>1571</v>
      </c>
    </row>
    <row r="16194" spans="8:9" ht="12.5">
      <c r="H16194" s="958">
        <v>38241</v>
      </c>
      <c r="I16194" s="950" t="s">
        <v>1571</v>
      </c>
    </row>
    <row r="16195" spans="8:9" ht="12.5">
      <c r="H16195" s="958">
        <v>38242</v>
      </c>
      <c r="I16195" s="950" t="s">
        <v>1571</v>
      </c>
    </row>
    <row r="16196" spans="8:9" ht="12.5">
      <c r="H16196" s="958">
        <v>38251</v>
      </c>
      <c r="I16196" s="950" t="s">
        <v>1571</v>
      </c>
    </row>
    <row r="16197" spans="8:9" ht="12.5">
      <c r="H16197" s="958">
        <v>38253</v>
      </c>
      <c r="I16197" s="950" t="s">
        <v>1571</v>
      </c>
    </row>
    <row r="16198" spans="8:9" ht="12.5">
      <c r="H16198" s="958">
        <v>38254</v>
      </c>
      <c r="I16198" s="950" t="s">
        <v>1571</v>
      </c>
    </row>
    <row r="16199" spans="8:9" ht="12.5">
      <c r="H16199" s="958">
        <v>38255</v>
      </c>
      <c r="I16199" s="950" t="s">
        <v>1571</v>
      </c>
    </row>
    <row r="16200" spans="8:9" ht="12.5">
      <c r="H16200" s="958">
        <v>38256</v>
      </c>
      <c r="I16200" s="950" t="s">
        <v>1571</v>
      </c>
    </row>
    <row r="16201" spans="8:9" ht="12.5">
      <c r="H16201" s="958">
        <v>38257</v>
      </c>
      <c r="I16201" s="950" t="s">
        <v>1571</v>
      </c>
    </row>
    <row r="16202" spans="8:9" ht="12.5">
      <c r="H16202" s="958">
        <v>38258</v>
      </c>
      <c r="I16202" s="950" t="s">
        <v>1571</v>
      </c>
    </row>
    <row r="16203" spans="8:9" ht="12.5">
      <c r="H16203" s="958">
        <v>38259</v>
      </c>
      <c r="I16203" s="950" t="s">
        <v>1571</v>
      </c>
    </row>
    <row r="16204" spans="8:9" ht="12.5">
      <c r="H16204" s="958">
        <v>38260</v>
      </c>
      <c r="I16204" s="950" t="s">
        <v>1571</v>
      </c>
    </row>
    <row r="16205" spans="8:9" ht="12.5">
      <c r="H16205" s="958">
        <v>38261</v>
      </c>
      <c r="I16205" s="950" t="s">
        <v>1571</v>
      </c>
    </row>
    <row r="16206" spans="8:9" ht="12.5">
      <c r="H16206" s="958">
        <v>38271</v>
      </c>
      <c r="I16206" s="950" t="s">
        <v>1571</v>
      </c>
    </row>
    <row r="16207" spans="8:9" ht="12.5">
      <c r="H16207" s="958">
        <v>38281</v>
      </c>
      <c r="I16207" s="950" t="s">
        <v>1571</v>
      </c>
    </row>
    <row r="16208" spans="8:9" ht="12.5">
      <c r="H16208" s="958">
        <v>38301</v>
      </c>
      <c r="I16208" s="950" t="s">
        <v>1571</v>
      </c>
    </row>
    <row r="16209" spans="8:9" ht="12.5">
      <c r="H16209" s="958">
        <v>38302</v>
      </c>
      <c r="I16209" s="950" t="s">
        <v>1571</v>
      </c>
    </row>
    <row r="16210" spans="8:9" ht="12.5">
      <c r="H16210" s="958">
        <v>38303</v>
      </c>
      <c r="I16210" s="950" t="s">
        <v>1571</v>
      </c>
    </row>
    <row r="16211" spans="8:9" ht="12.5">
      <c r="H16211" s="958">
        <v>38305</v>
      </c>
      <c r="I16211" s="950" t="s">
        <v>1571</v>
      </c>
    </row>
    <row r="16212" spans="8:9" ht="12.5">
      <c r="H16212" s="958">
        <v>38308</v>
      </c>
      <c r="I16212" s="950" t="s">
        <v>1571</v>
      </c>
    </row>
    <row r="16213" spans="8:9" ht="12.5">
      <c r="H16213" s="958">
        <v>38310</v>
      </c>
      <c r="I16213" s="950" t="s">
        <v>1571</v>
      </c>
    </row>
    <row r="16214" spans="8:9" ht="12.5">
      <c r="H16214" s="958">
        <v>38311</v>
      </c>
      <c r="I16214" s="950" t="s">
        <v>1571</v>
      </c>
    </row>
    <row r="16215" spans="8:9" ht="12.5">
      <c r="H16215" s="958">
        <v>38313</v>
      </c>
      <c r="I16215" s="950" t="s">
        <v>1571</v>
      </c>
    </row>
    <row r="16216" spans="8:9" ht="12.5">
      <c r="H16216" s="958">
        <v>38314</v>
      </c>
      <c r="I16216" s="950" t="s">
        <v>1571</v>
      </c>
    </row>
    <row r="16217" spans="8:9" ht="12.5">
      <c r="H16217" s="958">
        <v>38315</v>
      </c>
      <c r="I16217" s="950" t="s">
        <v>1571</v>
      </c>
    </row>
    <row r="16218" spans="8:9" ht="12.5">
      <c r="H16218" s="958">
        <v>38316</v>
      </c>
      <c r="I16218" s="950" t="s">
        <v>1571</v>
      </c>
    </row>
    <row r="16219" spans="8:9" ht="12.5">
      <c r="H16219" s="958">
        <v>38317</v>
      </c>
      <c r="I16219" s="950" t="s">
        <v>1571</v>
      </c>
    </row>
    <row r="16220" spans="8:9" ht="12.5">
      <c r="H16220" s="958">
        <v>38318</v>
      </c>
      <c r="I16220" s="950" t="s">
        <v>1571</v>
      </c>
    </row>
    <row r="16221" spans="8:9" ht="12.5">
      <c r="H16221" s="958">
        <v>38320</v>
      </c>
      <c r="I16221" s="950" t="s">
        <v>1571</v>
      </c>
    </row>
    <row r="16222" spans="8:9" ht="12.5">
      <c r="H16222" s="958">
        <v>38321</v>
      </c>
      <c r="I16222" s="950" t="s">
        <v>1571</v>
      </c>
    </row>
    <row r="16223" spans="8:9" ht="12.5">
      <c r="H16223" s="958">
        <v>38324</v>
      </c>
      <c r="I16223" s="950" t="s">
        <v>1571</v>
      </c>
    </row>
    <row r="16224" spans="8:9" ht="12.5">
      <c r="H16224" s="958">
        <v>38326</v>
      </c>
      <c r="I16224" s="950" t="s">
        <v>1571</v>
      </c>
    </row>
    <row r="16225" spans="8:9" ht="12.5">
      <c r="H16225" s="958">
        <v>38327</v>
      </c>
      <c r="I16225" s="950" t="s">
        <v>1571</v>
      </c>
    </row>
    <row r="16226" spans="8:9" ht="12.5">
      <c r="H16226" s="958">
        <v>38328</v>
      </c>
      <c r="I16226" s="950" t="s">
        <v>1571</v>
      </c>
    </row>
    <row r="16227" spans="8:9" ht="12.5">
      <c r="H16227" s="958">
        <v>38329</v>
      </c>
      <c r="I16227" s="950" t="s">
        <v>1571</v>
      </c>
    </row>
    <row r="16228" spans="8:9" ht="12.5">
      <c r="H16228" s="958">
        <v>38330</v>
      </c>
      <c r="I16228" s="950" t="s">
        <v>1571</v>
      </c>
    </row>
    <row r="16229" spans="8:9" ht="12.5">
      <c r="H16229" s="958">
        <v>38331</v>
      </c>
      <c r="I16229" s="950" t="s">
        <v>1571</v>
      </c>
    </row>
    <row r="16230" spans="8:9" ht="12.5">
      <c r="H16230" s="958">
        <v>38332</v>
      </c>
      <c r="I16230" s="950" t="s">
        <v>1571</v>
      </c>
    </row>
    <row r="16231" spans="8:9" ht="12.5">
      <c r="H16231" s="958">
        <v>38333</v>
      </c>
      <c r="I16231" s="950" t="s">
        <v>1571</v>
      </c>
    </row>
    <row r="16232" spans="8:9" ht="12.5">
      <c r="H16232" s="958">
        <v>38334</v>
      </c>
      <c r="I16232" s="950" t="s">
        <v>1571</v>
      </c>
    </row>
    <row r="16233" spans="8:9" ht="12.5">
      <c r="H16233" s="958">
        <v>38336</v>
      </c>
      <c r="I16233" s="950" t="s">
        <v>1571</v>
      </c>
    </row>
    <row r="16234" spans="8:9" ht="12.5">
      <c r="H16234" s="958">
        <v>38337</v>
      </c>
      <c r="I16234" s="950" t="s">
        <v>1571</v>
      </c>
    </row>
    <row r="16235" spans="8:9" ht="12.5">
      <c r="H16235" s="958">
        <v>38338</v>
      </c>
      <c r="I16235" s="950" t="s">
        <v>1571</v>
      </c>
    </row>
    <row r="16236" spans="8:9" ht="12.5">
      <c r="H16236" s="958">
        <v>38339</v>
      </c>
      <c r="I16236" s="950" t="s">
        <v>1571</v>
      </c>
    </row>
    <row r="16237" spans="8:9" ht="12.5">
      <c r="H16237" s="958">
        <v>38340</v>
      </c>
      <c r="I16237" s="950" t="s">
        <v>1571</v>
      </c>
    </row>
    <row r="16238" spans="8:9" ht="12.5">
      <c r="H16238" s="958">
        <v>38341</v>
      </c>
      <c r="I16238" s="950" t="s">
        <v>1571</v>
      </c>
    </row>
    <row r="16239" spans="8:9" ht="12.5">
      <c r="H16239" s="958">
        <v>38342</v>
      </c>
      <c r="I16239" s="950" t="s">
        <v>1571</v>
      </c>
    </row>
    <row r="16240" spans="8:9" ht="12.5">
      <c r="H16240" s="958">
        <v>38343</v>
      </c>
      <c r="I16240" s="950" t="s">
        <v>1571</v>
      </c>
    </row>
    <row r="16241" spans="8:9" ht="12.5">
      <c r="H16241" s="958">
        <v>38344</v>
      </c>
      <c r="I16241" s="950" t="s">
        <v>1571</v>
      </c>
    </row>
    <row r="16242" spans="8:9" ht="12.5">
      <c r="H16242" s="958">
        <v>38345</v>
      </c>
      <c r="I16242" s="950" t="s">
        <v>1571</v>
      </c>
    </row>
    <row r="16243" spans="8:9" ht="12.5">
      <c r="H16243" s="958">
        <v>38346</v>
      </c>
      <c r="I16243" s="950" t="s">
        <v>1571</v>
      </c>
    </row>
    <row r="16244" spans="8:9" ht="12.5">
      <c r="H16244" s="958">
        <v>38347</v>
      </c>
      <c r="I16244" s="950" t="s">
        <v>1571</v>
      </c>
    </row>
    <row r="16245" spans="8:9" ht="12.5">
      <c r="H16245" s="958">
        <v>38348</v>
      </c>
      <c r="I16245" s="950" t="s">
        <v>1571</v>
      </c>
    </row>
    <row r="16246" spans="8:9" ht="12.5">
      <c r="H16246" s="958">
        <v>38351</v>
      </c>
      <c r="I16246" s="950" t="s">
        <v>1571</v>
      </c>
    </row>
    <row r="16247" spans="8:9" ht="12.5">
      <c r="H16247" s="958">
        <v>38352</v>
      </c>
      <c r="I16247" s="950" t="s">
        <v>1571</v>
      </c>
    </row>
    <row r="16248" spans="8:9" ht="12.5">
      <c r="H16248" s="958">
        <v>38355</v>
      </c>
      <c r="I16248" s="950" t="s">
        <v>1571</v>
      </c>
    </row>
    <row r="16249" spans="8:9" ht="12.5">
      <c r="H16249" s="958">
        <v>38356</v>
      </c>
      <c r="I16249" s="950" t="s">
        <v>1571</v>
      </c>
    </row>
    <row r="16250" spans="8:9" ht="12.5">
      <c r="H16250" s="958">
        <v>38357</v>
      </c>
      <c r="I16250" s="950" t="s">
        <v>1571</v>
      </c>
    </row>
    <row r="16251" spans="8:9" ht="12.5">
      <c r="H16251" s="958">
        <v>38358</v>
      </c>
      <c r="I16251" s="950" t="s">
        <v>1571</v>
      </c>
    </row>
    <row r="16252" spans="8:9" ht="12.5">
      <c r="H16252" s="958">
        <v>38359</v>
      </c>
      <c r="I16252" s="950" t="s">
        <v>1571</v>
      </c>
    </row>
    <row r="16253" spans="8:9" ht="12.5">
      <c r="H16253" s="958">
        <v>38361</v>
      </c>
      <c r="I16253" s="950" t="s">
        <v>1571</v>
      </c>
    </row>
    <row r="16254" spans="8:9" ht="12.5">
      <c r="H16254" s="958">
        <v>38362</v>
      </c>
      <c r="I16254" s="950" t="s">
        <v>1571</v>
      </c>
    </row>
    <row r="16255" spans="8:9" ht="12.5">
      <c r="H16255" s="958">
        <v>38363</v>
      </c>
      <c r="I16255" s="950" t="s">
        <v>1571</v>
      </c>
    </row>
    <row r="16256" spans="8:9" ht="12.5">
      <c r="H16256" s="958">
        <v>38365</v>
      </c>
      <c r="I16256" s="950" t="s">
        <v>1571</v>
      </c>
    </row>
    <row r="16257" spans="8:9" ht="12.5">
      <c r="H16257" s="958">
        <v>38366</v>
      </c>
      <c r="I16257" s="950" t="s">
        <v>1571</v>
      </c>
    </row>
    <row r="16258" spans="8:9" ht="12.5">
      <c r="H16258" s="958">
        <v>38367</v>
      </c>
      <c r="I16258" s="950" t="s">
        <v>1571</v>
      </c>
    </row>
    <row r="16259" spans="8:9" ht="12.5">
      <c r="H16259" s="958">
        <v>38368</v>
      </c>
      <c r="I16259" s="950" t="s">
        <v>1571</v>
      </c>
    </row>
    <row r="16260" spans="8:9" ht="12.5">
      <c r="H16260" s="958">
        <v>38369</v>
      </c>
      <c r="I16260" s="950" t="s">
        <v>1571</v>
      </c>
    </row>
    <row r="16261" spans="8:9" ht="12.5">
      <c r="H16261" s="958">
        <v>38370</v>
      </c>
      <c r="I16261" s="950" t="s">
        <v>1571</v>
      </c>
    </row>
    <row r="16262" spans="8:9" ht="12.5">
      <c r="H16262" s="958">
        <v>38371</v>
      </c>
      <c r="I16262" s="950" t="s">
        <v>1571</v>
      </c>
    </row>
    <row r="16263" spans="8:9" ht="12.5">
      <c r="H16263" s="958">
        <v>38372</v>
      </c>
      <c r="I16263" s="950" t="s">
        <v>1571</v>
      </c>
    </row>
    <row r="16264" spans="8:9" ht="12.5">
      <c r="H16264" s="958">
        <v>38374</v>
      </c>
      <c r="I16264" s="950" t="s">
        <v>1571</v>
      </c>
    </row>
    <row r="16265" spans="8:9" ht="12.5">
      <c r="H16265" s="958">
        <v>38375</v>
      </c>
      <c r="I16265" s="950" t="s">
        <v>1571</v>
      </c>
    </row>
    <row r="16266" spans="8:9" ht="12.5">
      <c r="H16266" s="958">
        <v>38376</v>
      </c>
      <c r="I16266" s="950" t="s">
        <v>1571</v>
      </c>
    </row>
    <row r="16267" spans="8:9" ht="12.5">
      <c r="H16267" s="958">
        <v>38377</v>
      </c>
      <c r="I16267" s="950" t="s">
        <v>1571</v>
      </c>
    </row>
    <row r="16268" spans="8:9" ht="12.5">
      <c r="H16268" s="958">
        <v>38378</v>
      </c>
      <c r="I16268" s="950" t="s">
        <v>1571</v>
      </c>
    </row>
    <row r="16269" spans="8:9" ht="12.5">
      <c r="H16269" s="958">
        <v>38379</v>
      </c>
      <c r="I16269" s="950" t="s">
        <v>1571</v>
      </c>
    </row>
    <row r="16270" spans="8:9" ht="12.5">
      <c r="H16270" s="958">
        <v>38380</v>
      </c>
      <c r="I16270" s="950" t="s">
        <v>1571</v>
      </c>
    </row>
    <row r="16271" spans="8:9" ht="12.5">
      <c r="H16271" s="958">
        <v>38381</v>
      </c>
      <c r="I16271" s="950" t="s">
        <v>1571</v>
      </c>
    </row>
    <row r="16272" spans="8:9" ht="12.5">
      <c r="H16272" s="958">
        <v>38382</v>
      </c>
      <c r="I16272" s="950" t="s">
        <v>1571</v>
      </c>
    </row>
    <row r="16273" spans="8:9" ht="12.5">
      <c r="H16273" s="958">
        <v>38387</v>
      </c>
      <c r="I16273" s="950" t="s">
        <v>1571</v>
      </c>
    </row>
    <row r="16274" spans="8:9" ht="12.5">
      <c r="H16274" s="958">
        <v>38388</v>
      </c>
      <c r="I16274" s="950" t="s">
        <v>1571</v>
      </c>
    </row>
    <row r="16275" spans="8:9" ht="12.5">
      <c r="H16275" s="958">
        <v>38389</v>
      </c>
      <c r="I16275" s="950" t="s">
        <v>1571</v>
      </c>
    </row>
    <row r="16276" spans="8:9" ht="12.5">
      <c r="H16276" s="958">
        <v>38390</v>
      </c>
      <c r="I16276" s="950" t="s">
        <v>1571</v>
      </c>
    </row>
    <row r="16277" spans="8:9" ht="12.5">
      <c r="H16277" s="958">
        <v>38391</v>
      </c>
      <c r="I16277" s="950" t="s">
        <v>1571</v>
      </c>
    </row>
    <row r="16278" spans="8:9" ht="12.5">
      <c r="H16278" s="958">
        <v>38392</v>
      </c>
      <c r="I16278" s="950" t="s">
        <v>1571</v>
      </c>
    </row>
    <row r="16279" spans="8:9" ht="12.5">
      <c r="H16279" s="958">
        <v>38393</v>
      </c>
      <c r="I16279" s="950" t="s">
        <v>1571</v>
      </c>
    </row>
    <row r="16280" spans="8:9" ht="12.5">
      <c r="H16280" s="958">
        <v>38401</v>
      </c>
      <c r="I16280" s="950" t="s">
        <v>1571</v>
      </c>
    </row>
    <row r="16281" spans="8:9" ht="12.5">
      <c r="H16281" s="958">
        <v>38402</v>
      </c>
      <c r="I16281" s="950" t="s">
        <v>1571</v>
      </c>
    </row>
    <row r="16282" spans="8:9" ht="12.5">
      <c r="H16282" s="958">
        <v>38425</v>
      </c>
      <c r="I16282" s="950" t="s">
        <v>1571</v>
      </c>
    </row>
    <row r="16283" spans="8:9" ht="12.5">
      <c r="H16283" s="958">
        <v>38449</v>
      </c>
      <c r="I16283" s="950" t="s">
        <v>1571</v>
      </c>
    </row>
    <row r="16284" spans="8:9" ht="12.5">
      <c r="H16284" s="958">
        <v>38450</v>
      </c>
      <c r="I16284" s="950" t="s">
        <v>1571</v>
      </c>
    </row>
    <row r="16285" spans="8:9" ht="12.5">
      <c r="H16285" s="958">
        <v>38451</v>
      </c>
      <c r="I16285" s="950" t="s">
        <v>1571</v>
      </c>
    </row>
    <row r="16286" spans="8:9" ht="12.5">
      <c r="H16286" s="958">
        <v>38452</v>
      </c>
      <c r="I16286" s="950" t="s">
        <v>1571</v>
      </c>
    </row>
    <row r="16287" spans="8:9" ht="12.5">
      <c r="H16287" s="958">
        <v>38453</v>
      </c>
      <c r="I16287" s="950" t="s">
        <v>1571</v>
      </c>
    </row>
    <row r="16288" spans="8:9" ht="12.5">
      <c r="H16288" s="958">
        <v>38454</v>
      </c>
      <c r="I16288" s="950" t="s">
        <v>1571</v>
      </c>
    </row>
    <row r="16289" spans="8:9" ht="12.5">
      <c r="H16289" s="958">
        <v>38455</v>
      </c>
      <c r="I16289" s="950" t="s">
        <v>1571</v>
      </c>
    </row>
    <row r="16290" spans="8:9" ht="12.5">
      <c r="H16290" s="958">
        <v>38456</v>
      </c>
      <c r="I16290" s="950" t="s">
        <v>1571</v>
      </c>
    </row>
    <row r="16291" spans="8:9" ht="12.5">
      <c r="H16291" s="958">
        <v>38457</v>
      </c>
      <c r="I16291" s="950" t="s">
        <v>1571</v>
      </c>
    </row>
    <row r="16292" spans="8:9" ht="12.5">
      <c r="H16292" s="958">
        <v>38459</v>
      </c>
      <c r="I16292" s="950" t="s">
        <v>1571</v>
      </c>
    </row>
    <row r="16293" spans="8:9" ht="12.5">
      <c r="H16293" s="958">
        <v>38460</v>
      </c>
      <c r="I16293" s="950" t="s">
        <v>1571</v>
      </c>
    </row>
    <row r="16294" spans="8:9" ht="12.5">
      <c r="H16294" s="958">
        <v>38461</v>
      </c>
      <c r="I16294" s="950" t="s">
        <v>1571</v>
      </c>
    </row>
    <row r="16295" spans="8:9" ht="12.5">
      <c r="H16295" s="958">
        <v>38462</v>
      </c>
      <c r="I16295" s="950" t="s">
        <v>1571</v>
      </c>
    </row>
    <row r="16296" spans="8:9" ht="12.5">
      <c r="H16296" s="958">
        <v>38463</v>
      </c>
      <c r="I16296" s="950" t="s">
        <v>1571</v>
      </c>
    </row>
    <row r="16297" spans="8:9" ht="12.5">
      <c r="H16297" s="958">
        <v>38464</v>
      </c>
      <c r="I16297" s="950" t="s">
        <v>1571</v>
      </c>
    </row>
    <row r="16298" spans="8:9" ht="12.5">
      <c r="H16298" s="958">
        <v>38468</v>
      </c>
      <c r="I16298" s="950" t="s">
        <v>1571</v>
      </c>
    </row>
    <row r="16299" spans="8:9" ht="12.5">
      <c r="H16299" s="958">
        <v>38469</v>
      </c>
      <c r="I16299" s="950" t="s">
        <v>1571</v>
      </c>
    </row>
    <row r="16300" spans="8:9" ht="12.5">
      <c r="H16300" s="958">
        <v>38471</v>
      </c>
      <c r="I16300" s="950" t="s">
        <v>1571</v>
      </c>
    </row>
    <row r="16301" spans="8:9" ht="12.5">
      <c r="H16301" s="958">
        <v>38472</v>
      </c>
      <c r="I16301" s="950" t="s">
        <v>1571</v>
      </c>
    </row>
    <row r="16302" spans="8:9" ht="12.5">
      <c r="H16302" s="958">
        <v>38473</v>
      </c>
      <c r="I16302" s="950" t="s">
        <v>1571</v>
      </c>
    </row>
    <row r="16303" spans="8:9" ht="12.5">
      <c r="H16303" s="958">
        <v>38474</v>
      </c>
      <c r="I16303" s="950" t="s">
        <v>1571</v>
      </c>
    </row>
    <row r="16304" spans="8:9" ht="12.5">
      <c r="H16304" s="958">
        <v>38475</v>
      </c>
      <c r="I16304" s="950" t="s">
        <v>1571</v>
      </c>
    </row>
    <row r="16305" spans="8:9" ht="12.5">
      <c r="H16305" s="958">
        <v>38476</v>
      </c>
      <c r="I16305" s="950" t="s">
        <v>1571</v>
      </c>
    </row>
    <row r="16306" spans="8:9" ht="12.5">
      <c r="H16306" s="958">
        <v>38477</v>
      </c>
      <c r="I16306" s="950" t="s">
        <v>1571</v>
      </c>
    </row>
    <row r="16307" spans="8:9" ht="12.5">
      <c r="H16307" s="958">
        <v>38478</v>
      </c>
      <c r="I16307" s="950" t="s">
        <v>1571</v>
      </c>
    </row>
    <row r="16308" spans="8:9" ht="12.5">
      <c r="H16308" s="958">
        <v>38481</v>
      </c>
      <c r="I16308" s="950" t="s">
        <v>1571</v>
      </c>
    </row>
    <row r="16309" spans="8:9" ht="12.5">
      <c r="H16309" s="958">
        <v>38482</v>
      </c>
      <c r="I16309" s="950" t="s">
        <v>1571</v>
      </c>
    </row>
    <row r="16310" spans="8:9" ht="12.5">
      <c r="H16310" s="958">
        <v>38483</v>
      </c>
      <c r="I16310" s="950" t="s">
        <v>1571</v>
      </c>
    </row>
    <row r="16311" spans="8:9" ht="12.5">
      <c r="H16311" s="958">
        <v>38485</v>
      </c>
      <c r="I16311" s="950" t="s">
        <v>1571</v>
      </c>
    </row>
    <row r="16312" spans="8:9" ht="12.5">
      <c r="H16312" s="958">
        <v>38486</v>
      </c>
      <c r="I16312" s="950" t="s">
        <v>1571</v>
      </c>
    </row>
    <row r="16313" spans="8:9" ht="12.5">
      <c r="H16313" s="958">
        <v>38487</v>
      </c>
      <c r="I16313" s="950" t="s">
        <v>1571</v>
      </c>
    </row>
    <row r="16314" spans="8:9" ht="12.5">
      <c r="H16314" s="958">
        <v>38488</v>
      </c>
      <c r="I16314" s="950" t="s">
        <v>1571</v>
      </c>
    </row>
    <row r="16315" spans="8:9" ht="12.5">
      <c r="H16315" s="958">
        <v>38501</v>
      </c>
      <c r="I16315" s="950" t="s">
        <v>1571</v>
      </c>
    </row>
    <row r="16316" spans="8:9" ht="12.5">
      <c r="H16316" s="958">
        <v>38502</v>
      </c>
      <c r="I16316" s="950" t="s">
        <v>1571</v>
      </c>
    </row>
    <row r="16317" spans="8:9" ht="12.5">
      <c r="H16317" s="958">
        <v>38503</v>
      </c>
      <c r="I16317" s="950" t="s">
        <v>1571</v>
      </c>
    </row>
    <row r="16318" spans="8:9" ht="12.5">
      <c r="H16318" s="958">
        <v>38504</v>
      </c>
      <c r="I16318" s="950" t="s">
        <v>1571</v>
      </c>
    </row>
    <row r="16319" spans="8:9" ht="12.5">
      <c r="H16319" s="958">
        <v>38505</v>
      </c>
      <c r="I16319" s="950" t="s">
        <v>1571</v>
      </c>
    </row>
    <row r="16320" spans="8:9" ht="12.5">
      <c r="H16320" s="958">
        <v>38506</v>
      </c>
      <c r="I16320" s="950" t="s">
        <v>1571</v>
      </c>
    </row>
    <row r="16321" spans="8:9" ht="12.5">
      <c r="H16321" s="958">
        <v>38541</v>
      </c>
      <c r="I16321" s="950" t="s">
        <v>1571</v>
      </c>
    </row>
    <row r="16322" spans="8:9" ht="12.5">
      <c r="H16322" s="958">
        <v>38542</v>
      </c>
      <c r="I16322" s="950" t="s">
        <v>1571</v>
      </c>
    </row>
    <row r="16323" spans="8:9" ht="12.5">
      <c r="H16323" s="958">
        <v>38543</v>
      </c>
      <c r="I16323" s="950" t="s">
        <v>1571</v>
      </c>
    </row>
    <row r="16324" spans="8:9" ht="12.5">
      <c r="H16324" s="958">
        <v>38544</v>
      </c>
      <c r="I16324" s="950" t="s">
        <v>1571</v>
      </c>
    </row>
    <row r="16325" spans="8:9" ht="12.5">
      <c r="H16325" s="958">
        <v>38545</v>
      </c>
      <c r="I16325" s="950" t="s">
        <v>1571</v>
      </c>
    </row>
    <row r="16326" spans="8:9" ht="12.5">
      <c r="H16326" s="958">
        <v>38547</v>
      </c>
      <c r="I16326" s="950" t="s">
        <v>1571</v>
      </c>
    </row>
    <row r="16327" spans="8:9" ht="12.5">
      <c r="H16327" s="958">
        <v>38548</v>
      </c>
      <c r="I16327" s="950" t="s">
        <v>1571</v>
      </c>
    </row>
    <row r="16328" spans="8:9" ht="12.5">
      <c r="H16328" s="958">
        <v>38549</v>
      </c>
      <c r="I16328" s="950" t="s">
        <v>1571</v>
      </c>
    </row>
    <row r="16329" spans="8:9" ht="12.5">
      <c r="H16329" s="958">
        <v>38550</v>
      </c>
      <c r="I16329" s="950" t="s">
        <v>1571</v>
      </c>
    </row>
    <row r="16330" spans="8:9" ht="12.5">
      <c r="H16330" s="958">
        <v>38551</v>
      </c>
      <c r="I16330" s="950" t="s">
        <v>1571</v>
      </c>
    </row>
    <row r="16331" spans="8:9" ht="12.5">
      <c r="H16331" s="958">
        <v>38552</v>
      </c>
      <c r="I16331" s="950" t="s">
        <v>1571</v>
      </c>
    </row>
    <row r="16332" spans="8:9" ht="12.5">
      <c r="H16332" s="958">
        <v>38553</v>
      </c>
      <c r="I16332" s="950" t="s">
        <v>1571</v>
      </c>
    </row>
    <row r="16333" spans="8:9" ht="12.5">
      <c r="H16333" s="958">
        <v>38554</v>
      </c>
      <c r="I16333" s="950" t="s">
        <v>1571</v>
      </c>
    </row>
    <row r="16334" spans="8:9" ht="12.5">
      <c r="H16334" s="958">
        <v>38555</v>
      </c>
      <c r="I16334" s="950" t="s">
        <v>1571</v>
      </c>
    </row>
    <row r="16335" spans="8:9" ht="12.5">
      <c r="H16335" s="958">
        <v>38556</v>
      </c>
      <c r="I16335" s="950" t="s">
        <v>1571</v>
      </c>
    </row>
    <row r="16336" spans="8:9" ht="12.5">
      <c r="H16336" s="958">
        <v>38557</v>
      </c>
      <c r="I16336" s="950" t="s">
        <v>1571</v>
      </c>
    </row>
    <row r="16337" spans="8:9" ht="12.5">
      <c r="H16337" s="958">
        <v>38558</v>
      </c>
      <c r="I16337" s="950" t="s">
        <v>1571</v>
      </c>
    </row>
    <row r="16338" spans="8:9" ht="12.5">
      <c r="H16338" s="958">
        <v>38559</v>
      </c>
      <c r="I16338" s="950" t="s">
        <v>1571</v>
      </c>
    </row>
    <row r="16339" spans="8:9" ht="12.5">
      <c r="H16339" s="958">
        <v>38560</v>
      </c>
      <c r="I16339" s="950" t="s">
        <v>1571</v>
      </c>
    </row>
    <row r="16340" spans="8:9" ht="12.5">
      <c r="H16340" s="958">
        <v>38562</v>
      </c>
      <c r="I16340" s="950" t="s">
        <v>1571</v>
      </c>
    </row>
    <row r="16341" spans="8:9" ht="12.5">
      <c r="H16341" s="958">
        <v>38563</v>
      </c>
      <c r="I16341" s="950" t="s">
        <v>1571</v>
      </c>
    </row>
    <row r="16342" spans="8:9" ht="12.5">
      <c r="H16342" s="958">
        <v>38564</v>
      </c>
      <c r="I16342" s="950" t="s">
        <v>1571</v>
      </c>
    </row>
    <row r="16343" spans="8:9" ht="12.5">
      <c r="H16343" s="958">
        <v>38565</v>
      </c>
      <c r="I16343" s="950" t="s">
        <v>1571</v>
      </c>
    </row>
    <row r="16344" spans="8:9" ht="12.5">
      <c r="H16344" s="958">
        <v>38567</v>
      </c>
      <c r="I16344" s="950" t="s">
        <v>1571</v>
      </c>
    </row>
    <row r="16345" spans="8:9" ht="12.5">
      <c r="H16345" s="958">
        <v>38568</v>
      </c>
      <c r="I16345" s="950" t="s">
        <v>1571</v>
      </c>
    </row>
    <row r="16346" spans="8:9" ht="12.5">
      <c r="H16346" s="958">
        <v>38569</v>
      </c>
      <c r="I16346" s="950" t="s">
        <v>1571</v>
      </c>
    </row>
    <row r="16347" spans="8:9" ht="12.5">
      <c r="H16347" s="958">
        <v>38570</v>
      </c>
      <c r="I16347" s="950" t="s">
        <v>1571</v>
      </c>
    </row>
    <row r="16348" spans="8:9" ht="12.5">
      <c r="H16348" s="958">
        <v>38571</v>
      </c>
      <c r="I16348" s="950" t="s">
        <v>1571</v>
      </c>
    </row>
    <row r="16349" spans="8:9" ht="12.5">
      <c r="H16349" s="958">
        <v>38572</v>
      </c>
      <c r="I16349" s="950" t="s">
        <v>1571</v>
      </c>
    </row>
    <row r="16350" spans="8:9" ht="12.5">
      <c r="H16350" s="958">
        <v>38573</v>
      </c>
      <c r="I16350" s="950" t="s">
        <v>1571</v>
      </c>
    </row>
    <row r="16351" spans="8:9" ht="12.5">
      <c r="H16351" s="958">
        <v>38574</v>
      </c>
      <c r="I16351" s="950" t="s">
        <v>1571</v>
      </c>
    </row>
    <row r="16352" spans="8:9" ht="12.5">
      <c r="H16352" s="958">
        <v>38575</v>
      </c>
      <c r="I16352" s="950" t="s">
        <v>1571</v>
      </c>
    </row>
    <row r="16353" spans="8:9" ht="12.5">
      <c r="H16353" s="958">
        <v>38577</v>
      </c>
      <c r="I16353" s="950" t="s">
        <v>1571</v>
      </c>
    </row>
    <row r="16354" spans="8:9" ht="12.5">
      <c r="H16354" s="958">
        <v>38578</v>
      </c>
      <c r="I16354" s="950" t="s">
        <v>1571</v>
      </c>
    </row>
    <row r="16355" spans="8:9" ht="12.5">
      <c r="H16355" s="958">
        <v>38579</v>
      </c>
      <c r="I16355" s="950" t="s">
        <v>1571</v>
      </c>
    </row>
    <row r="16356" spans="8:9" ht="12.5">
      <c r="H16356" s="958">
        <v>38580</v>
      </c>
      <c r="I16356" s="950" t="s">
        <v>1571</v>
      </c>
    </row>
    <row r="16357" spans="8:9" ht="12.5">
      <c r="H16357" s="958">
        <v>38581</v>
      </c>
      <c r="I16357" s="950" t="s">
        <v>1571</v>
      </c>
    </row>
    <row r="16358" spans="8:9" ht="12.5">
      <c r="H16358" s="958">
        <v>38582</v>
      </c>
      <c r="I16358" s="950" t="s">
        <v>1571</v>
      </c>
    </row>
    <row r="16359" spans="8:9" ht="12.5">
      <c r="H16359" s="958">
        <v>38583</v>
      </c>
      <c r="I16359" s="950" t="s">
        <v>1571</v>
      </c>
    </row>
    <row r="16360" spans="8:9" ht="12.5">
      <c r="H16360" s="958">
        <v>38585</v>
      </c>
      <c r="I16360" s="950" t="s">
        <v>1571</v>
      </c>
    </row>
    <row r="16361" spans="8:9" ht="12.5">
      <c r="H16361" s="958">
        <v>38587</v>
      </c>
      <c r="I16361" s="950" t="s">
        <v>1571</v>
      </c>
    </row>
    <row r="16362" spans="8:9" ht="12.5">
      <c r="H16362" s="958">
        <v>38588</v>
      </c>
      <c r="I16362" s="950" t="s">
        <v>1571</v>
      </c>
    </row>
    <row r="16363" spans="8:9" ht="12.5">
      <c r="H16363" s="958">
        <v>38589</v>
      </c>
      <c r="I16363" s="950" t="s">
        <v>1571</v>
      </c>
    </row>
    <row r="16364" spans="8:9" ht="12.5">
      <c r="H16364" s="958">
        <v>38601</v>
      </c>
      <c r="I16364" s="950" t="s">
        <v>1571</v>
      </c>
    </row>
    <row r="16365" spans="8:9" ht="12.5">
      <c r="H16365" s="958">
        <v>38602</v>
      </c>
      <c r="I16365" s="950" t="s">
        <v>1571</v>
      </c>
    </row>
    <row r="16366" spans="8:9" ht="12.5">
      <c r="H16366" s="958">
        <v>38603</v>
      </c>
      <c r="I16366" s="950" t="s">
        <v>1571</v>
      </c>
    </row>
    <row r="16367" spans="8:9" ht="12.5">
      <c r="H16367" s="958">
        <v>38606</v>
      </c>
      <c r="I16367" s="950" t="s">
        <v>1561</v>
      </c>
    </row>
    <row r="16368" spans="8:9" ht="12.5">
      <c r="H16368" s="958">
        <v>38609</v>
      </c>
      <c r="I16368" s="950" t="s">
        <v>1561</v>
      </c>
    </row>
    <row r="16369" spans="8:9" ht="12.5">
      <c r="H16369" s="958">
        <v>38610</v>
      </c>
      <c r="I16369" s="950" t="s">
        <v>1571</v>
      </c>
    </row>
    <row r="16370" spans="8:9" ht="12.5">
      <c r="H16370" s="958">
        <v>38611</v>
      </c>
      <c r="I16370" s="950" t="s">
        <v>1571</v>
      </c>
    </row>
    <row r="16371" spans="8:9" ht="12.5">
      <c r="H16371" s="958">
        <v>38614</v>
      </c>
      <c r="I16371" s="950" t="s">
        <v>1561</v>
      </c>
    </row>
    <row r="16372" spans="8:9" ht="12.5">
      <c r="H16372" s="958">
        <v>38617</v>
      </c>
      <c r="I16372" s="950" t="s">
        <v>1561</v>
      </c>
    </row>
    <row r="16373" spans="8:9" ht="12.5">
      <c r="H16373" s="958">
        <v>38618</v>
      </c>
      <c r="I16373" s="950" t="s">
        <v>1561</v>
      </c>
    </row>
    <row r="16374" spans="8:9" ht="12.5">
      <c r="H16374" s="958">
        <v>38619</v>
      </c>
      <c r="I16374" s="950" t="s">
        <v>1561</v>
      </c>
    </row>
    <row r="16375" spans="8:9" ht="12.5">
      <c r="H16375" s="958">
        <v>38620</v>
      </c>
      <c r="I16375" s="950" t="s">
        <v>1561</v>
      </c>
    </row>
    <row r="16376" spans="8:9" ht="12.5">
      <c r="H16376" s="958">
        <v>38621</v>
      </c>
      <c r="I16376" s="950" t="s">
        <v>1561</v>
      </c>
    </row>
    <row r="16377" spans="8:9" ht="12.5">
      <c r="H16377" s="958">
        <v>38622</v>
      </c>
      <c r="I16377" s="950" t="s">
        <v>1571</v>
      </c>
    </row>
    <row r="16378" spans="8:9" ht="12.5">
      <c r="H16378" s="958">
        <v>38623</v>
      </c>
      <c r="I16378" s="950" t="s">
        <v>1571</v>
      </c>
    </row>
    <row r="16379" spans="8:9" ht="12.5">
      <c r="H16379" s="958">
        <v>38625</v>
      </c>
      <c r="I16379" s="950" t="s">
        <v>1571</v>
      </c>
    </row>
    <row r="16380" spans="8:9" ht="12.5">
      <c r="H16380" s="958">
        <v>38626</v>
      </c>
      <c r="I16380" s="950" t="s">
        <v>1561</v>
      </c>
    </row>
    <row r="16381" spans="8:9" ht="12.5">
      <c r="H16381" s="958">
        <v>38627</v>
      </c>
      <c r="I16381" s="950" t="s">
        <v>1571</v>
      </c>
    </row>
    <row r="16382" spans="8:9" ht="12.5">
      <c r="H16382" s="958">
        <v>38628</v>
      </c>
      <c r="I16382" s="950" t="s">
        <v>1561</v>
      </c>
    </row>
    <row r="16383" spans="8:9" ht="12.5">
      <c r="H16383" s="958">
        <v>38629</v>
      </c>
      <c r="I16383" s="950" t="s">
        <v>1571</v>
      </c>
    </row>
    <row r="16384" spans="8:9" ht="12.5">
      <c r="H16384" s="958">
        <v>38630</v>
      </c>
      <c r="I16384" s="950" t="s">
        <v>1561</v>
      </c>
    </row>
    <row r="16385" spans="8:9" ht="12.5">
      <c r="H16385" s="958">
        <v>38631</v>
      </c>
      <c r="I16385" s="950" t="s">
        <v>1561</v>
      </c>
    </row>
    <row r="16386" spans="8:9" ht="12.5">
      <c r="H16386" s="958">
        <v>38632</v>
      </c>
      <c r="I16386" s="950" t="s">
        <v>1561</v>
      </c>
    </row>
    <row r="16387" spans="8:9" ht="12.5">
      <c r="H16387" s="958">
        <v>38633</v>
      </c>
      <c r="I16387" s="950" t="s">
        <v>1571</v>
      </c>
    </row>
    <row r="16388" spans="8:9" ht="12.5">
      <c r="H16388" s="958">
        <v>38634</v>
      </c>
      <c r="I16388" s="950" t="s">
        <v>1571</v>
      </c>
    </row>
    <row r="16389" spans="8:9" ht="12.5">
      <c r="H16389" s="958">
        <v>38635</v>
      </c>
      <c r="I16389" s="950" t="s">
        <v>1571</v>
      </c>
    </row>
    <row r="16390" spans="8:9" ht="12.5">
      <c r="H16390" s="958">
        <v>38637</v>
      </c>
      <c r="I16390" s="950" t="s">
        <v>1561</v>
      </c>
    </row>
    <row r="16391" spans="8:9" ht="12.5">
      <c r="H16391" s="958">
        <v>38638</v>
      </c>
      <c r="I16391" s="950" t="s">
        <v>1561</v>
      </c>
    </row>
    <row r="16392" spans="8:9" ht="12.5">
      <c r="H16392" s="958">
        <v>38639</v>
      </c>
      <c r="I16392" s="950" t="s">
        <v>1567</v>
      </c>
    </row>
    <row r="16393" spans="8:9" ht="12.5">
      <c r="H16393" s="958">
        <v>38641</v>
      </c>
      <c r="I16393" s="950" t="s">
        <v>1561</v>
      </c>
    </row>
    <row r="16394" spans="8:9" ht="12.5">
      <c r="H16394" s="958">
        <v>38642</v>
      </c>
      <c r="I16394" s="950" t="s">
        <v>1571</v>
      </c>
    </row>
    <row r="16395" spans="8:9" ht="12.5">
      <c r="H16395" s="958">
        <v>38643</v>
      </c>
      <c r="I16395" s="950" t="s">
        <v>1561</v>
      </c>
    </row>
    <row r="16396" spans="8:9" ht="12.5">
      <c r="H16396" s="958">
        <v>38644</v>
      </c>
      <c r="I16396" s="950" t="s">
        <v>1567</v>
      </c>
    </row>
    <row r="16397" spans="8:9" ht="12.5">
      <c r="H16397" s="958">
        <v>38645</v>
      </c>
      <c r="I16397" s="950" t="s">
        <v>1561</v>
      </c>
    </row>
    <row r="16398" spans="8:9" ht="12.5">
      <c r="H16398" s="958">
        <v>38646</v>
      </c>
      <c r="I16398" s="950" t="s">
        <v>1561</v>
      </c>
    </row>
    <row r="16399" spans="8:9" ht="12.5">
      <c r="H16399" s="958">
        <v>38647</v>
      </c>
      <c r="I16399" s="950" t="s">
        <v>1571</v>
      </c>
    </row>
    <row r="16400" spans="8:9" ht="12.5">
      <c r="H16400" s="958">
        <v>38649</v>
      </c>
      <c r="I16400" s="950" t="s">
        <v>1571</v>
      </c>
    </row>
    <row r="16401" spans="8:9" ht="12.5">
      <c r="H16401" s="958">
        <v>38650</v>
      </c>
      <c r="I16401" s="950" t="s">
        <v>1571</v>
      </c>
    </row>
    <row r="16402" spans="8:9" ht="12.5">
      <c r="H16402" s="958">
        <v>38651</v>
      </c>
      <c r="I16402" s="950" t="s">
        <v>1561</v>
      </c>
    </row>
    <row r="16403" spans="8:9" ht="12.5">
      <c r="H16403" s="958">
        <v>38652</v>
      </c>
      <c r="I16403" s="950" t="s">
        <v>1571</v>
      </c>
    </row>
    <row r="16404" spans="8:9" ht="12.5">
      <c r="H16404" s="958">
        <v>38654</v>
      </c>
      <c r="I16404" s="950" t="s">
        <v>1561</v>
      </c>
    </row>
    <row r="16405" spans="8:9" ht="12.5">
      <c r="H16405" s="958">
        <v>38655</v>
      </c>
      <c r="I16405" s="950" t="s">
        <v>1571</v>
      </c>
    </row>
    <row r="16406" spans="8:9" ht="12.5">
      <c r="H16406" s="958">
        <v>38658</v>
      </c>
      <c r="I16406" s="950" t="s">
        <v>1561</v>
      </c>
    </row>
    <row r="16407" spans="8:9" ht="12.5">
      <c r="H16407" s="958">
        <v>38659</v>
      </c>
      <c r="I16407" s="950" t="s">
        <v>1571</v>
      </c>
    </row>
    <row r="16408" spans="8:9" ht="12.5">
      <c r="H16408" s="958">
        <v>38661</v>
      </c>
      <c r="I16408" s="950" t="s">
        <v>1571</v>
      </c>
    </row>
    <row r="16409" spans="8:9" ht="12.5">
      <c r="H16409" s="958">
        <v>38663</v>
      </c>
      <c r="I16409" s="950" t="s">
        <v>1571</v>
      </c>
    </row>
    <row r="16410" spans="8:9" ht="12.5">
      <c r="H16410" s="958">
        <v>38664</v>
      </c>
      <c r="I16410" s="950" t="s">
        <v>1561</v>
      </c>
    </row>
    <row r="16411" spans="8:9" ht="12.5">
      <c r="H16411" s="958">
        <v>38665</v>
      </c>
      <c r="I16411" s="950" t="s">
        <v>1561</v>
      </c>
    </row>
    <row r="16412" spans="8:9" ht="12.5">
      <c r="H16412" s="958">
        <v>38666</v>
      </c>
      <c r="I16412" s="950" t="s">
        <v>1561</v>
      </c>
    </row>
    <row r="16413" spans="8:9" ht="12.5">
      <c r="H16413" s="958">
        <v>38668</v>
      </c>
      <c r="I16413" s="950" t="s">
        <v>1561</v>
      </c>
    </row>
    <row r="16414" spans="8:9" ht="12.5">
      <c r="H16414" s="958">
        <v>38669</v>
      </c>
      <c r="I16414" s="950" t="s">
        <v>1567</v>
      </c>
    </row>
    <row r="16415" spans="8:9" ht="12.5">
      <c r="H16415" s="958">
        <v>38670</v>
      </c>
      <c r="I16415" s="950" t="s">
        <v>1561</v>
      </c>
    </row>
    <row r="16416" spans="8:9" ht="12.5">
      <c r="H16416" s="958">
        <v>38671</v>
      </c>
      <c r="I16416" s="950" t="s">
        <v>1561</v>
      </c>
    </row>
    <row r="16417" spans="8:9" ht="12.5">
      <c r="H16417" s="958">
        <v>38672</v>
      </c>
      <c r="I16417" s="950" t="s">
        <v>1561</v>
      </c>
    </row>
    <row r="16418" spans="8:9" ht="12.5">
      <c r="H16418" s="958">
        <v>38673</v>
      </c>
      <c r="I16418" s="950" t="s">
        <v>1571</v>
      </c>
    </row>
    <row r="16419" spans="8:9" ht="12.5">
      <c r="H16419" s="958">
        <v>38674</v>
      </c>
      <c r="I16419" s="950" t="s">
        <v>1571</v>
      </c>
    </row>
    <row r="16420" spans="8:9" ht="12.5">
      <c r="H16420" s="958">
        <v>38675</v>
      </c>
      <c r="I16420" s="950" t="s">
        <v>1571</v>
      </c>
    </row>
    <row r="16421" spans="8:9" ht="12.5">
      <c r="H16421" s="958">
        <v>38676</v>
      </c>
      <c r="I16421" s="950" t="s">
        <v>1561</v>
      </c>
    </row>
    <row r="16422" spans="8:9" ht="12.5">
      <c r="H16422" s="958">
        <v>38677</v>
      </c>
      <c r="I16422" s="950" t="s">
        <v>1571</v>
      </c>
    </row>
    <row r="16423" spans="8:9" ht="12.5">
      <c r="H16423" s="958">
        <v>38679</v>
      </c>
      <c r="I16423" s="950" t="s">
        <v>1571</v>
      </c>
    </row>
    <row r="16424" spans="8:9" ht="12.5">
      <c r="H16424" s="958">
        <v>38680</v>
      </c>
      <c r="I16424" s="950" t="s">
        <v>1561</v>
      </c>
    </row>
    <row r="16425" spans="8:9" ht="12.5">
      <c r="H16425" s="958">
        <v>38683</v>
      </c>
      <c r="I16425" s="950" t="s">
        <v>1571</v>
      </c>
    </row>
    <row r="16426" spans="8:9" ht="12.5">
      <c r="H16426" s="958">
        <v>38685</v>
      </c>
      <c r="I16426" s="950" t="s">
        <v>1571</v>
      </c>
    </row>
    <row r="16427" spans="8:9" ht="12.5">
      <c r="H16427" s="958">
        <v>38686</v>
      </c>
      <c r="I16427" s="950" t="s">
        <v>1561</v>
      </c>
    </row>
    <row r="16428" spans="8:9" ht="12.5">
      <c r="H16428" s="958">
        <v>38701</v>
      </c>
      <c r="I16428" s="950" t="s">
        <v>1561</v>
      </c>
    </row>
    <row r="16429" spans="8:9" ht="12.5">
      <c r="H16429" s="958">
        <v>38702</v>
      </c>
      <c r="I16429" s="950" t="s">
        <v>1567</v>
      </c>
    </row>
    <row r="16430" spans="8:9" ht="12.5">
      <c r="H16430" s="958">
        <v>38703</v>
      </c>
      <c r="I16430" s="950" t="s">
        <v>1561</v>
      </c>
    </row>
    <row r="16431" spans="8:9" ht="12.5">
      <c r="H16431" s="958">
        <v>38704</v>
      </c>
      <c r="I16431" s="950" t="s">
        <v>1561</v>
      </c>
    </row>
    <row r="16432" spans="8:9" ht="12.5">
      <c r="H16432" s="958">
        <v>38720</v>
      </c>
      <c r="I16432" s="950" t="s">
        <v>1561</v>
      </c>
    </row>
    <row r="16433" spans="8:9" ht="12.5">
      <c r="H16433" s="958">
        <v>38721</v>
      </c>
      <c r="I16433" s="950" t="s">
        <v>1561</v>
      </c>
    </row>
    <row r="16434" spans="8:9" ht="12.5">
      <c r="H16434" s="958">
        <v>38722</v>
      </c>
      <c r="I16434" s="950" t="s">
        <v>1567</v>
      </c>
    </row>
    <row r="16435" spans="8:9" ht="12.5">
      <c r="H16435" s="958">
        <v>38723</v>
      </c>
      <c r="I16435" s="950" t="s">
        <v>1567</v>
      </c>
    </row>
    <row r="16436" spans="8:9" ht="12.5">
      <c r="H16436" s="958">
        <v>38725</v>
      </c>
      <c r="I16436" s="950" t="s">
        <v>1561</v>
      </c>
    </row>
    <row r="16437" spans="8:9" ht="12.5">
      <c r="H16437" s="958">
        <v>38726</v>
      </c>
      <c r="I16437" s="950" t="s">
        <v>1561</v>
      </c>
    </row>
    <row r="16438" spans="8:9" ht="12.5">
      <c r="H16438" s="958">
        <v>38730</v>
      </c>
      <c r="I16438" s="950" t="s">
        <v>1561</v>
      </c>
    </row>
    <row r="16439" spans="8:9" ht="12.5">
      <c r="H16439" s="958">
        <v>38731</v>
      </c>
      <c r="I16439" s="950" t="s">
        <v>1567</v>
      </c>
    </row>
    <row r="16440" spans="8:9" ht="12.5">
      <c r="H16440" s="958">
        <v>38732</v>
      </c>
      <c r="I16440" s="950" t="s">
        <v>1561</v>
      </c>
    </row>
    <row r="16441" spans="8:9" ht="12.5">
      <c r="H16441" s="958">
        <v>38733</v>
      </c>
      <c r="I16441" s="950" t="s">
        <v>1561</v>
      </c>
    </row>
    <row r="16442" spans="8:9" ht="12.5">
      <c r="H16442" s="958">
        <v>38736</v>
      </c>
      <c r="I16442" s="950" t="s">
        <v>1561</v>
      </c>
    </row>
    <row r="16443" spans="8:9" ht="12.5">
      <c r="H16443" s="958">
        <v>38737</v>
      </c>
      <c r="I16443" s="950" t="s">
        <v>1567</v>
      </c>
    </row>
    <row r="16444" spans="8:9" ht="12.5">
      <c r="H16444" s="958">
        <v>38738</v>
      </c>
      <c r="I16444" s="950" t="s">
        <v>1561</v>
      </c>
    </row>
    <row r="16445" spans="8:9" ht="12.5">
      <c r="H16445" s="958">
        <v>38739</v>
      </c>
      <c r="I16445" s="950" t="s">
        <v>1561</v>
      </c>
    </row>
    <row r="16446" spans="8:9" ht="12.5">
      <c r="H16446" s="958">
        <v>38740</v>
      </c>
      <c r="I16446" s="950" t="s">
        <v>1567</v>
      </c>
    </row>
    <row r="16447" spans="8:9" ht="12.5">
      <c r="H16447" s="958">
        <v>38744</v>
      </c>
      <c r="I16447" s="950" t="s">
        <v>1561</v>
      </c>
    </row>
    <row r="16448" spans="8:9" ht="12.5">
      <c r="H16448" s="958">
        <v>38745</v>
      </c>
      <c r="I16448" s="950" t="s">
        <v>1561</v>
      </c>
    </row>
    <row r="16449" spans="8:9" ht="12.5">
      <c r="H16449" s="958">
        <v>38746</v>
      </c>
      <c r="I16449" s="950" t="s">
        <v>1567</v>
      </c>
    </row>
    <row r="16450" spans="8:9" ht="12.5">
      <c r="H16450" s="958">
        <v>38748</v>
      </c>
      <c r="I16450" s="950" t="s">
        <v>1561</v>
      </c>
    </row>
    <row r="16451" spans="8:9" ht="12.5">
      <c r="H16451" s="958">
        <v>38749</v>
      </c>
      <c r="I16451" s="950" t="s">
        <v>1561</v>
      </c>
    </row>
    <row r="16452" spans="8:9" ht="12.5">
      <c r="H16452" s="958">
        <v>38751</v>
      </c>
      <c r="I16452" s="950" t="s">
        <v>1561</v>
      </c>
    </row>
    <row r="16453" spans="8:9" ht="12.5">
      <c r="H16453" s="958">
        <v>38753</v>
      </c>
      <c r="I16453" s="950" t="s">
        <v>1561</v>
      </c>
    </row>
    <row r="16454" spans="8:9" ht="12.5">
      <c r="H16454" s="958">
        <v>38754</v>
      </c>
      <c r="I16454" s="950" t="s">
        <v>1561</v>
      </c>
    </row>
    <row r="16455" spans="8:9" ht="12.5">
      <c r="H16455" s="958">
        <v>38756</v>
      </c>
      <c r="I16455" s="950" t="s">
        <v>1561</v>
      </c>
    </row>
    <row r="16456" spans="8:9" ht="12.5">
      <c r="H16456" s="958">
        <v>38759</v>
      </c>
      <c r="I16456" s="950" t="s">
        <v>1561</v>
      </c>
    </row>
    <row r="16457" spans="8:9" ht="12.5">
      <c r="H16457" s="958">
        <v>38760</v>
      </c>
      <c r="I16457" s="950" t="s">
        <v>1561</v>
      </c>
    </row>
    <row r="16458" spans="8:9" ht="12.5">
      <c r="H16458" s="958">
        <v>38761</v>
      </c>
      <c r="I16458" s="950" t="s">
        <v>1561</v>
      </c>
    </row>
    <row r="16459" spans="8:9" ht="12.5">
      <c r="H16459" s="958">
        <v>38762</v>
      </c>
      <c r="I16459" s="950" t="s">
        <v>1567</v>
      </c>
    </row>
    <row r="16460" spans="8:9" ht="12.5">
      <c r="H16460" s="958">
        <v>38764</v>
      </c>
      <c r="I16460" s="950" t="s">
        <v>1561</v>
      </c>
    </row>
    <row r="16461" spans="8:9" ht="12.5">
      <c r="H16461" s="958">
        <v>38765</v>
      </c>
      <c r="I16461" s="950" t="s">
        <v>1561</v>
      </c>
    </row>
    <row r="16462" spans="8:9" ht="12.5">
      <c r="H16462" s="958">
        <v>38767</v>
      </c>
      <c r="I16462" s="950" t="s">
        <v>1561</v>
      </c>
    </row>
    <row r="16463" spans="8:9" ht="12.5">
      <c r="H16463" s="958">
        <v>38768</v>
      </c>
      <c r="I16463" s="950" t="s">
        <v>1561</v>
      </c>
    </row>
    <row r="16464" spans="8:9" ht="12.5">
      <c r="H16464" s="958">
        <v>38769</v>
      </c>
      <c r="I16464" s="950" t="s">
        <v>1567</v>
      </c>
    </row>
    <row r="16465" spans="8:9" ht="12.5">
      <c r="H16465" s="958">
        <v>38771</v>
      </c>
      <c r="I16465" s="950" t="s">
        <v>1561</v>
      </c>
    </row>
    <row r="16466" spans="8:9" ht="12.5">
      <c r="H16466" s="958">
        <v>38772</v>
      </c>
      <c r="I16466" s="950" t="s">
        <v>1561</v>
      </c>
    </row>
    <row r="16467" spans="8:9" ht="12.5">
      <c r="H16467" s="958">
        <v>38773</v>
      </c>
      <c r="I16467" s="950" t="s">
        <v>1567</v>
      </c>
    </row>
    <row r="16468" spans="8:9" ht="12.5">
      <c r="H16468" s="958">
        <v>38774</v>
      </c>
      <c r="I16468" s="950" t="s">
        <v>1567</v>
      </c>
    </row>
    <row r="16469" spans="8:9" ht="12.5">
      <c r="H16469" s="958">
        <v>38776</v>
      </c>
      <c r="I16469" s="950" t="s">
        <v>1567</v>
      </c>
    </row>
    <row r="16470" spans="8:9" ht="12.5">
      <c r="H16470" s="958">
        <v>38778</v>
      </c>
      <c r="I16470" s="950" t="s">
        <v>1561</v>
      </c>
    </row>
    <row r="16471" spans="8:9" ht="12.5">
      <c r="H16471" s="958">
        <v>38780</v>
      </c>
      <c r="I16471" s="950" t="s">
        <v>1567</v>
      </c>
    </row>
    <row r="16472" spans="8:9" ht="12.5">
      <c r="H16472" s="958">
        <v>38781</v>
      </c>
      <c r="I16472" s="950" t="s">
        <v>1567</v>
      </c>
    </row>
    <row r="16473" spans="8:9" ht="12.5">
      <c r="H16473" s="958">
        <v>38782</v>
      </c>
      <c r="I16473" s="950" t="s">
        <v>1561</v>
      </c>
    </row>
    <row r="16474" spans="8:9" ht="12.5">
      <c r="H16474" s="958">
        <v>38801</v>
      </c>
      <c r="I16474" s="950" t="s">
        <v>1571</v>
      </c>
    </row>
    <row r="16475" spans="8:9" ht="12.5">
      <c r="H16475" s="958">
        <v>38802</v>
      </c>
      <c r="I16475" s="950" t="s">
        <v>1571</v>
      </c>
    </row>
    <row r="16476" spans="8:9" ht="12.5">
      <c r="H16476" s="958">
        <v>38803</v>
      </c>
      <c r="I16476" s="950" t="s">
        <v>1571</v>
      </c>
    </row>
    <row r="16477" spans="8:9" ht="12.5">
      <c r="H16477" s="958">
        <v>38804</v>
      </c>
      <c r="I16477" s="950" t="s">
        <v>1571</v>
      </c>
    </row>
    <row r="16478" spans="8:9" ht="12.5">
      <c r="H16478" s="958">
        <v>38820</v>
      </c>
      <c r="I16478" s="950" t="s">
        <v>1571</v>
      </c>
    </row>
    <row r="16479" spans="8:9" ht="12.5">
      <c r="H16479" s="958">
        <v>38821</v>
      </c>
      <c r="I16479" s="950" t="s">
        <v>1571</v>
      </c>
    </row>
    <row r="16480" spans="8:9" ht="12.5">
      <c r="H16480" s="958">
        <v>38824</v>
      </c>
      <c r="I16480" s="950" t="s">
        <v>1571</v>
      </c>
    </row>
    <row r="16481" spans="8:9" ht="12.5">
      <c r="H16481" s="958">
        <v>38825</v>
      </c>
      <c r="I16481" s="950" t="s">
        <v>1571</v>
      </c>
    </row>
    <row r="16482" spans="8:9" ht="12.5">
      <c r="H16482" s="958">
        <v>38826</v>
      </c>
      <c r="I16482" s="950" t="s">
        <v>1571</v>
      </c>
    </row>
    <row r="16483" spans="8:9" ht="12.5">
      <c r="H16483" s="958">
        <v>38827</v>
      </c>
      <c r="I16483" s="950" t="s">
        <v>1571</v>
      </c>
    </row>
    <row r="16484" spans="8:9" ht="12.5">
      <c r="H16484" s="958">
        <v>38828</v>
      </c>
      <c r="I16484" s="950" t="s">
        <v>1571</v>
      </c>
    </row>
    <row r="16485" spans="8:9" ht="12.5">
      <c r="H16485" s="958">
        <v>38829</v>
      </c>
      <c r="I16485" s="950" t="s">
        <v>1571</v>
      </c>
    </row>
    <row r="16486" spans="8:9" ht="12.5">
      <c r="H16486" s="958">
        <v>38833</v>
      </c>
      <c r="I16486" s="950" t="s">
        <v>1571</v>
      </c>
    </row>
    <row r="16487" spans="8:9" ht="12.5">
      <c r="H16487" s="958">
        <v>38834</v>
      </c>
      <c r="I16487" s="950" t="s">
        <v>1571</v>
      </c>
    </row>
    <row r="16488" spans="8:9" ht="12.5">
      <c r="H16488" s="958">
        <v>38835</v>
      </c>
      <c r="I16488" s="950" t="s">
        <v>1571</v>
      </c>
    </row>
    <row r="16489" spans="8:9" ht="12.5">
      <c r="H16489" s="958">
        <v>38838</v>
      </c>
      <c r="I16489" s="950" t="s">
        <v>1571</v>
      </c>
    </row>
    <row r="16490" spans="8:9" ht="12.5">
      <c r="H16490" s="958">
        <v>38839</v>
      </c>
      <c r="I16490" s="950" t="s">
        <v>1571</v>
      </c>
    </row>
    <row r="16491" spans="8:9" ht="12.5">
      <c r="H16491" s="958">
        <v>38841</v>
      </c>
      <c r="I16491" s="950" t="s">
        <v>1571</v>
      </c>
    </row>
    <row r="16492" spans="8:9" ht="12.5">
      <c r="H16492" s="958">
        <v>38843</v>
      </c>
      <c r="I16492" s="950" t="s">
        <v>1571</v>
      </c>
    </row>
    <row r="16493" spans="8:9" ht="12.5">
      <c r="H16493" s="958">
        <v>38844</v>
      </c>
      <c r="I16493" s="950" t="s">
        <v>1571</v>
      </c>
    </row>
    <row r="16494" spans="8:9" ht="12.5">
      <c r="H16494" s="958">
        <v>38846</v>
      </c>
      <c r="I16494" s="950" t="s">
        <v>1571</v>
      </c>
    </row>
    <row r="16495" spans="8:9" ht="12.5">
      <c r="H16495" s="958">
        <v>38847</v>
      </c>
      <c r="I16495" s="950" t="s">
        <v>1571</v>
      </c>
    </row>
    <row r="16496" spans="8:9" ht="12.5">
      <c r="H16496" s="958">
        <v>38848</v>
      </c>
      <c r="I16496" s="950" t="s">
        <v>1571</v>
      </c>
    </row>
    <row r="16497" spans="8:9" ht="12.5">
      <c r="H16497" s="958">
        <v>38849</v>
      </c>
      <c r="I16497" s="950" t="s">
        <v>1571</v>
      </c>
    </row>
    <row r="16498" spans="8:9" ht="12.5">
      <c r="H16498" s="958">
        <v>38850</v>
      </c>
      <c r="I16498" s="950" t="s">
        <v>1571</v>
      </c>
    </row>
    <row r="16499" spans="8:9" ht="12.5">
      <c r="H16499" s="958">
        <v>38851</v>
      </c>
      <c r="I16499" s="950" t="s">
        <v>1571</v>
      </c>
    </row>
    <row r="16500" spans="8:9" ht="12.5">
      <c r="H16500" s="958">
        <v>38852</v>
      </c>
      <c r="I16500" s="950" t="s">
        <v>1571</v>
      </c>
    </row>
    <row r="16501" spans="8:9" ht="12.5">
      <c r="H16501" s="958">
        <v>38855</v>
      </c>
      <c r="I16501" s="950" t="s">
        <v>1571</v>
      </c>
    </row>
    <row r="16502" spans="8:9" ht="12.5">
      <c r="H16502" s="958">
        <v>38856</v>
      </c>
      <c r="I16502" s="950" t="s">
        <v>1571</v>
      </c>
    </row>
    <row r="16503" spans="8:9" ht="12.5">
      <c r="H16503" s="958">
        <v>38857</v>
      </c>
      <c r="I16503" s="950" t="s">
        <v>1571</v>
      </c>
    </row>
    <row r="16504" spans="8:9" ht="12.5">
      <c r="H16504" s="958">
        <v>38858</v>
      </c>
      <c r="I16504" s="950" t="s">
        <v>1571</v>
      </c>
    </row>
    <row r="16505" spans="8:9" ht="12.5">
      <c r="H16505" s="958">
        <v>38859</v>
      </c>
      <c r="I16505" s="950" t="s">
        <v>1571</v>
      </c>
    </row>
    <row r="16506" spans="8:9" ht="12.5">
      <c r="H16506" s="958">
        <v>38860</v>
      </c>
      <c r="I16506" s="950" t="s">
        <v>1571</v>
      </c>
    </row>
    <row r="16507" spans="8:9" ht="12.5">
      <c r="H16507" s="958">
        <v>38862</v>
      </c>
      <c r="I16507" s="950" t="s">
        <v>1571</v>
      </c>
    </row>
    <row r="16508" spans="8:9" ht="12.5">
      <c r="H16508" s="958">
        <v>38863</v>
      </c>
      <c r="I16508" s="950" t="s">
        <v>1571</v>
      </c>
    </row>
    <row r="16509" spans="8:9" ht="12.5">
      <c r="H16509" s="958">
        <v>38864</v>
      </c>
      <c r="I16509" s="950" t="s">
        <v>1571</v>
      </c>
    </row>
    <row r="16510" spans="8:9" ht="12.5">
      <c r="H16510" s="958">
        <v>38865</v>
      </c>
      <c r="I16510" s="950" t="s">
        <v>1571</v>
      </c>
    </row>
    <row r="16511" spans="8:9" ht="12.5">
      <c r="H16511" s="958">
        <v>38866</v>
      </c>
      <c r="I16511" s="950" t="s">
        <v>1571</v>
      </c>
    </row>
    <row r="16512" spans="8:9" ht="12.5">
      <c r="H16512" s="958">
        <v>38868</v>
      </c>
      <c r="I16512" s="950" t="s">
        <v>1571</v>
      </c>
    </row>
    <row r="16513" spans="8:9" ht="12.5">
      <c r="H16513" s="958">
        <v>38869</v>
      </c>
      <c r="I16513" s="950" t="s">
        <v>1571</v>
      </c>
    </row>
    <row r="16514" spans="8:9" ht="12.5">
      <c r="H16514" s="958">
        <v>38870</v>
      </c>
      <c r="I16514" s="950" t="s">
        <v>1571</v>
      </c>
    </row>
    <row r="16515" spans="8:9" ht="12.5">
      <c r="H16515" s="958">
        <v>38871</v>
      </c>
      <c r="I16515" s="950" t="s">
        <v>1571</v>
      </c>
    </row>
    <row r="16516" spans="8:9" ht="12.5">
      <c r="H16516" s="958">
        <v>38873</v>
      </c>
      <c r="I16516" s="950" t="s">
        <v>1571</v>
      </c>
    </row>
    <row r="16517" spans="8:9" ht="12.5">
      <c r="H16517" s="958">
        <v>38874</v>
      </c>
      <c r="I16517" s="950" t="s">
        <v>1571</v>
      </c>
    </row>
    <row r="16518" spans="8:9" ht="12.5">
      <c r="H16518" s="958">
        <v>38875</v>
      </c>
      <c r="I16518" s="950" t="s">
        <v>1571</v>
      </c>
    </row>
    <row r="16519" spans="8:9" ht="12.5">
      <c r="H16519" s="958">
        <v>38876</v>
      </c>
      <c r="I16519" s="950" t="s">
        <v>1571</v>
      </c>
    </row>
    <row r="16520" spans="8:9" ht="12.5">
      <c r="H16520" s="958">
        <v>38877</v>
      </c>
      <c r="I16520" s="950" t="s">
        <v>1571</v>
      </c>
    </row>
    <row r="16521" spans="8:9" ht="12.5">
      <c r="H16521" s="958">
        <v>38878</v>
      </c>
      <c r="I16521" s="950" t="s">
        <v>1571</v>
      </c>
    </row>
    <row r="16522" spans="8:9" ht="12.5">
      <c r="H16522" s="958">
        <v>38879</v>
      </c>
      <c r="I16522" s="950" t="s">
        <v>1571</v>
      </c>
    </row>
    <row r="16523" spans="8:9" ht="12.5">
      <c r="H16523" s="958">
        <v>38880</v>
      </c>
      <c r="I16523" s="950" t="s">
        <v>1571</v>
      </c>
    </row>
    <row r="16524" spans="8:9" ht="12.5">
      <c r="H16524" s="958">
        <v>38901</v>
      </c>
      <c r="I16524" s="950" t="s">
        <v>1567</v>
      </c>
    </row>
    <row r="16525" spans="8:9" ht="12.5">
      <c r="H16525" s="958">
        <v>38902</v>
      </c>
      <c r="I16525" s="950" t="s">
        <v>1561</v>
      </c>
    </row>
    <row r="16526" spans="8:9" ht="12.5">
      <c r="H16526" s="958">
        <v>38913</v>
      </c>
      <c r="I16526" s="950" t="s">
        <v>1571</v>
      </c>
    </row>
    <row r="16527" spans="8:9" ht="12.5">
      <c r="H16527" s="958">
        <v>38914</v>
      </c>
      <c r="I16527" s="950" t="s">
        <v>1561</v>
      </c>
    </row>
    <row r="16528" spans="8:9" ht="12.5">
      <c r="H16528" s="958">
        <v>38915</v>
      </c>
      <c r="I16528" s="950" t="s">
        <v>1571</v>
      </c>
    </row>
    <row r="16529" spans="8:9" ht="12.5">
      <c r="H16529" s="958">
        <v>38916</v>
      </c>
      <c r="I16529" s="950" t="s">
        <v>1571</v>
      </c>
    </row>
    <row r="16530" spans="8:9" ht="12.5">
      <c r="H16530" s="958">
        <v>38917</v>
      </c>
      <c r="I16530" s="950" t="s">
        <v>1561</v>
      </c>
    </row>
    <row r="16531" spans="8:9" ht="12.5">
      <c r="H16531" s="958">
        <v>38920</v>
      </c>
      <c r="I16531" s="950" t="s">
        <v>1567</v>
      </c>
    </row>
    <row r="16532" spans="8:9" ht="12.5">
      <c r="H16532" s="958">
        <v>38921</v>
      </c>
      <c r="I16532" s="950" t="s">
        <v>1567</v>
      </c>
    </row>
    <row r="16533" spans="8:9" ht="12.5">
      <c r="H16533" s="958">
        <v>38922</v>
      </c>
      <c r="I16533" s="950" t="s">
        <v>1561</v>
      </c>
    </row>
    <row r="16534" spans="8:9" ht="12.5">
      <c r="H16534" s="958">
        <v>38923</v>
      </c>
      <c r="I16534" s="950" t="s">
        <v>1561</v>
      </c>
    </row>
    <row r="16535" spans="8:9" ht="12.5">
      <c r="H16535" s="958">
        <v>38924</v>
      </c>
      <c r="I16535" s="950" t="s">
        <v>1561</v>
      </c>
    </row>
    <row r="16536" spans="8:9" ht="12.5">
      <c r="H16536" s="958">
        <v>38925</v>
      </c>
      <c r="I16536" s="950" t="s">
        <v>1561</v>
      </c>
    </row>
    <row r="16537" spans="8:9" ht="12.5">
      <c r="H16537" s="958">
        <v>38926</v>
      </c>
      <c r="I16537" s="950" t="s">
        <v>1561</v>
      </c>
    </row>
    <row r="16538" spans="8:9" ht="12.5">
      <c r="H16538" s="958">
        <v>38927</v>
      </c>
      <c r="I16538" s="950" t="s">
        <v>1561</v>
      </c>
    </row>
    <row r="16539" spans="8:9" ht="12.5">
      <c r="H16539" s="958">
        <v>38928</v>
      </c>
      <c r="I16539" s="950" t="s">
        <v>1567</v>
      </c>
    </row>
    <row r="16540" spans="8:9" ht="12.5">
      <c r="H16540" s="958">
        <v>38929</v>
      </c>
      <c r="I16540" s="950" t="s">
        <v>1567</v>
      </c>
    </row>
    <row r="16541" spans="8:9" ht="12.5">
      <c r="H16541" s="958">
        <v>38930</v>
      </c>
      <c r="I16541" s="950" t="s">
        <v>1561</v>
      </c>
    </row>
    <row r="16542" spans="8:9" ht="12.5">
      <c r="H16542" s="958">
        <v>38935</v>
      </c>
      <c r="I16542" s="950" t="s">
        <v>1561</v>
      </c>
    </row>
    <row r="16543" spans="8:9" ht="12.5">
      <c r="H16543" s="958">
        <v>38940</v>
      </c>
      <c r="I16543" s="950" t="s">
        <v>1567</v>
      </c>
    </row>
    <row r="16544" spans="8:9" ht="12.5">
      <c r="H16544" s="958">
        <v>38941</v>
      </c>
      <c r="I16544" s="950" t="s">
        <v>1561</v>
      </c>
    </row>
    <row r="16545" spans="8:9" ht="12.5">
      <c r="H16545" s="958">
        <v>38943</v>
      </c>
      <c r="I16545" s="950" t="s">
        <v>1567</v>
      </c>
    </row>
    <row r="16546" spans="8:9" ht="12.5">
      <c r="H16546" s="958">
        <v>38944</v>
      </c>
      <c r="I16546" s="950" t="s">
        <v>1561</v>
      </c>
    </row>
    <row r="16547" spans="8:9" ht="12.5">
      <c r="H16547" s="958">
        <v>38945</v>
      </c>
      <c r="I16547" s="950" t="s">
        <v>1561</v>
      </c>
    </row>
    <row r="16548" spans="8:9" ht="12.5">
      <c r="H16548" s="958">
        <v>38946</v>
      </c>
      <c r="I16548" s="950" t="s">
        <v>1561</v>
      </c>
    </row>
    <row r="16549" spans="8:9" ht="12.5">
      <c r="H16549" s="958">
        <v>38947</v>
      </c>
      <c r="I16549" s="950" t="s">
        <v>1567</v>
      </c>
    </row>
    <row r="16550" spans="8:9" ht="12.5">
      <c r="H16550" s="958">
        <v>38948</v>
      </c>
      <c r="I16550" s="950" t="s">
        <v>1561</v>
      </c>
    </row>
    <row r="16551" spans="8:9" ht="12.5">
      <c r="H16551" s="958">
        <v>38949</v>
      </c>
      <c r="I16551" s="950" t="s">
        <v>1571</v>
      </c>
    </row>
    <row r="16552" spans="8:9" ht="12.5">
      <c r="H16552" s="958">
        <v>38950</v>
      </c>
      <c r="I16552" s="950" t="s">
        <v>1571</v>
      </c>
    </row>
    <row r="16553" spans="8:9" ht="12.5">
      <c r="H16553" s="958">
        <v>38951</v>
      </c>
      <c r="I16553" s="950" t="s">
        <v>1571</v>
      </c>
    </row>
    <row r="16554" spans="8:9" ht="12.5">
      <c r="H16554" s="958">
        <v>38952</v>
      </c>
      <c r="I16554" s="950" t="s">
        <v>1561</v>
      </c>
    </row>
    <row r="16555" spans="8:9" ht="12.5">
      <c r="H16555" s="958">
        <v>38953</v>
      </c>
      <c r="I16555" s="950" t="s">
        <v>1561</v>
      </c>
    </row>
    <row r="16556" spans="8:9" ht="12.5">
      <c r="H16556" s="958">
        <v>38954</v>
      </c>
      <c r="I16556" s="950" t="s">
        <v>1561</v>
      </c>
    </row>
    <row r="16557" spans="8:9" ht="12.5">
      <c r="H16557" s="958">
        <v>38955</v>
      </c>
      <c r="I16557" s="950" t="s">
        <v>1571</v>
      </c>
    </row>
    <row r="16558" spans="8:9" ht="12.5">
      <c r="H16558" s="958">
        <v>38957</v>
      </c>
      <c r="I16558" s="950" t="s">
        <v>1561</v>
      </c>
    </row>
    <row r="16559" spans="8:9" ht="12.5">
      <c r="H16559" s="958">
        <v>38958</v>
      </c>
      <c r="I16559" s="950" t="s">
        <v>1561</v>
      </c>
    </row>
    <row r="16560" spans="8:9" ht="12.5">
      <c r="H16560" s="958">
        <v>38959</v>
      </c>
      <c r="I16560" s="950" t="s">
        <v>1567</v>
      </c>
    </row>
    <row r="16561" spans="8:9" ht="12.5">
      <c r="H16561" s="958">
        <v>38960</v>
      </c>
      <c r="I16561" s="950" t="s">
        <v>1561</v>
      </c>
    </row>
    <row r="16562" spans="8:9" ht="12.5">
      <c r="H16562" s="958">
        <v>38961</v>
      </c>
      <c r="I16562" s="950" t="s">
        <v>1561</v>
      </c>
    </row>
    <row r="16563" spans="8:9" ht="12.5">
      <c r="H16563" s="958">
        <v>38962</v>
      </c>
      <c r="I16563" s="950" t="s">
        <v>1571</v>
      </c>
    </row>
    <row r="16564" spans="8:9" ht="12.5">
      <c r="H16564" s="958">
        <v>38963</v>
      </c>
      <c r="I16564" s="950" t="s">
        <v>1561</v>
      </c>
    </row>
    <row r="16565" spans="8:9" ht="12.5">
      <c r="H16565" s="958">
        <v>38964</v>
      </c>
      <c r="I16565" s="950" t="s">
        <v>1561</v>
      </c>
    </row>
    <row r="16566" spans="8:9" ht="12.5">
      <c r="H16566" s="958">
        <v>38965</v>
      </c>
      <c r="I16566" s="950" t="s">
        <v>1571</v>
      </c>
    </row>
    <row r="16567" spans="8:9" ht="12.5">
      <c r="H16567" s="958">
        <v>38966</v>
      </c>
      <c r="I16567" s="950" t="s">
        <v>1561</v>
      </c>
    </row>
    <row r="16568" spans="8:9" ht="12.5">
      <c r="H16568" s="958">
        <v>38967</v>
      </c>
      <c r="I16568" s="950" t="s">
        <v>1561</v>
      </c>
    </row>
    <row r="16569" spans="8:9" ht="12.5">
      <c r="H16569" s="958">
        <v>39038</v>
      </c>
      <c r="I16569" s="950" t="s">
        <v>1561</v>
      </c>
    </row>
    <row r="16570" spans="8:9" ht="12.5">
      <c r="H16570" s="958">
        <v>39039</v>
      </c>
      <c r="I16570" s="950" t="s">
        <v>1561</v>
      </c>
    </row>
    <row r="16571" spans="8:9" ht="12.5">
      <c r="H16571" s="958">
        <v>39040</v>
      </c>
      <c r="I16571" s="950" t="s">
        <v>1561</v>
      </c>
    </row>
    <row r="16572" spans="8:9" ht="12.5">
      <c r="H16572" s="958">
        <v>39041</v>
      </c>
      <c r="I16572" s="950" t="s">
        <v>1561</v>
      </c>
    </row>
    <row r="16573" spans="8:9" ht="12.5">
      <c r="H16573" s="958">
        <v>39042</v>
      </c>
      <c r="I16573" s="950" t="s">
        <v>1571</v>
      </c>
    </row>
    <row r="16574" spans="8:9" ht="12.5">
      <c r="H16574" s="958">
        <v>39043</v>
      </c>
      <c r="I16574" s="950" t="s">
        <v>1561</v>
      </c>
    </row>
    <row r="16575" spans="8:9" ht="12.5">
      <c r="H16575" s="958">
        <v>39044</v>
      </c>
      <c r="I16575" s="950" t="s">
        <v>1561</v>
      </c>
    </row>
    <row r="16576" spans="8:9" ht="12.5">
      <c r="H16576" s="958">
        <v>39045</v>
      </c>
      <c r="I16576" s="950" t="s">
        <v>1571</v>
      </c>
    </row>
    <row r="16577" spans="8:9" ht="12.5">
      <c r="H16577" s="958">
        <v>39046</v>
      </c>
      <c r="I16577" s="950" t="s">
        <v>1571</v>
      </c>
    </row>
    <row r="16578" spans="8:9" ht="12.5">
      <c r="H16578" s="958">
        <v>39047</v>
      </c>
      <c r="I16578" s="950" t="s">
        <v>1571</v>
      </c>
    </row>
    <row r="16579" spans="8:9" ht="12.5">
      <c r="H16579" s="958">
        <v>39051</v>
      </c>
      <c r="I16579" s="950" t="s">
        <v>1571</v>
      </c>
    </row>
    <row r="16580" spans="8:9" ht="12.5">
      <c r="H16580" s="958">
        <v>39054</v>
      </c>
      <c r="I16580" s="950" t="s">
        <v>1561</v>
      </c>
    </row>
    <row r="16581" spans="8:9" ht="12.5">
      <c r="H16581" s="958">
        <v>39056</v>
      </c>
      <c r="I16581" s="950" t="s">
        <v>1561</v>
      </c>
    </row>
    <row r="16582" spans="8:9" ht="12.5">
      <c r="H16582" s="958">
        <v>39057</v>
      </c>
      <c r="I16582" s="950" t="s">
        <v>1571</v>
      </c>
    </row>
    <row r="16583" spans="8:9" ht="12.5">
      <c r="H16583" s="958">
        <v>39058</v>
      </c>
      <c r="I16583" s="950" t="s">
        <v>1561</v>
      </c>
    </row>
    <row r="16584" spans="8:9" ht="12.5">
      <c r="H16584" s="958">
        <v>39059</v>
      </c>
      <c r="I16584" s="950" t="s">
        <v>1561</v>
      </c>
    </row>
    <row r="16585" spans="8:9" ht="12.5">
      <c r="H16585" s="958">
        <v>39060</v>
      </c>
      <c r="I16585" s="950" t="s">
        <v>1561</v>
      </c>
    </row>
    <row r="16586" spans="8:9" ht="12.5">
      <c r="H16586" s="958">
        <v>39061</v>
      </c>
      <c r="I16586" s="950" t="s">
        <v>1567</v>
      </c>
    </row>
    <row r="16587" spans="8:9" ht="12.5">
      <c r="H16587" s="958">
        <v>39062</v>
      </c>
      <c r="I16587" s="950" t="s">
        <v>1561</v>
      </c>
    </row>
    <row r="16588" spans="8:9" ht="12.5">
      <c r="H16588" s="958">
        <v>39063</v>
      </c>
      <c r="I16588" s="950" t="s">
        <v>1571</v>
      </c>
    </row>
    <row r="16589" spans="8:9" ht="12.5">
      <c r="H16589" s="958">
        <v>39066</v>
      </c>
      <c r="I16589" s="950" t="s">
        <v>1561</v>
      </c>
    </row>
    <row r="16590" spans="8:9" ht="12.5">
      <c r="H16590" s="958">
        <v>39067</v>
      </c>
      <c r="I16590" s="950" t="s">
        <v>1571</v>
      </c>
    </row>
    <row r="16591" spans="8:9" ht="12.5">
      <c r="H16591" s="958">
        <v>39069</v>
      </c>
      <c r="I16591" s="950" t="s">
        <v>1561</v>
      </c>
    </row>
    <row r="16592" spans="8:9" ht="12.5">
      <c r="H16592" s="958">
        <v>39071</v>
      </c>
      <c r="I16592" s="950" t="s">
        <v>1561</v>
      </c>
    </row>
    <row r="16593" spans="8:9" ht="12.5">
      <c r="H16593" s="958">
        <v>39072</v>
      </c>
      <c r="I16593" s="950" t="s">
        <v>1561</v>
      </c>
    </row>
    <row r="16594" spans="8:9" ht="12.5">
      <c r="H16594" s="958">
        <v>39073</v>
      </c>
      <c r="I16594" s="950" t="s">
        <v>1561</v>
      </c>
    </row>
    <row r="16595" spans="8:9" ht="12.5">
      <c r="H16595" s="958">
        <v>39074</v>
      </c>
      <c r="I16595" s="950" t="s">
        <v>1571</v>
      </c>
    </row>
    <row r="16596" spans="8:9" ht="12.5">
      <c r="H16596" s="958">
        <v>39077</v>
      </c>
      <c r="I16596" s="950" t="s">
        <v>1561</v>
      </c>
    </row>
    <row r="16597" spans="8:9" ht="12.5">
      <c r="H16597" s="958">
        <v>39078</v>
      </c>
      <c r="I16597" s="950" t="s">
        <v>1561</v>
      </c>
    </row>
    <row r="16598" spans="8:9" ht="12.5">
      <c r="H16598" s="958">
        <v>39079</v>
      </c>
      <c r="I16598" s="950" t="s">
        <v>1561</v>
      </c>
    </row>
    <row r="16599" spans="8:9" ht="12.5">
      <c r="H16599" s="958">
        <v>39080</v>
      </c>
      <c r="I16599" s="950" t="s">
        <v>1567</v>
      </c>
    </row>
    <row r="16600" spans="8:9" ht="12.5">
      <c r="H16600" s="958">
        <v>39081</v>
      </c>
      <c r="I16600" s="950" t="s">
        <v>1561</v>
      </c>
    </row>
    <row r="16601" spans="8:9" ht="12.5">
      <c r="H16601" s="958">
        <v>39082</v>
      </c>
      <c r="I16601" s="950" t="s">
        <v>1561</v>
      </c>
    </row>
    <row r="16602" spans="8:9" ht="12.5">
      <c r="H16602" s="958">
        <v>39083</v>
      </c>
      <c r="I16602" s="950" t="s">
        <v>1561</v>
      </c>
    </row>
    <row r="16603" spans="8:9" ht="12.5">
      <c r="H16603" s="958">
        <v>39086</v>
      </c>
      <c r="I16603" s="950" t="s">
        <v>1561</v>
      </c>
    </row>
    <row r="16604" spans="8:9" ht="12.5">
      <c r="H16604" s="958">
        <v>39087</v>
      </c>
      <c r="I16604" s="950" t="s">
        <v>1567</v>
      </c>
    </row>
    <row r="16605" spans="8:9" ht="12.5">
      <c r="H16605" s="958">
        <v>39088</v>
      </c>
      <c r="I16605" s="950" t="s">
        <v>1561</v>
      </c>
    </row>
    <row r="16606" spans="8:9" ht="12.5">
      <c r="H16606" s="958">
        <v>39090</v>
      </c>
      <c r="I16606" s="950" t="s">
        <v>1571</v>
      </c>
    </row>
    <row r="16607" spans="8:9" ht="12.5">
      <c r="H16607" s="958">
        <v>39092</v>
      </c>
      <c r="I16607" s="950" t="s">
        <v>1571</v>
      </c>
    </row>
    <row r="16608" spans="8:9" ht="12.5">
      <c r="H16608" s="958">
        <v>39094</v>
      </c>
      <c r="I16608" s="950" t="s">
        <v>1571</v>
      </c>
    </row>
    <row r="16609" spans="8:9" ht="12.5">
      <c r="H16609" s="958">
        <v>39095</v>
      </c>
      <c r="I16609" s="950" t="s">
        <v>1561</v>
      </c>
    </row>
    <row r="16610" spans="8:9" ht="12.5">
      <c r="H16610" s="958">
        <v>39096</v>
      </c>
      <c r="I16610" s="950" t="s">
        <v>1561</v>
      </c>
    </row>
    <row r="16611" spans="8:9" ht="12.5">
      <c r="H16611" s="958">
        <v>39097</v>
      </c>
      <c r="I16611" s="950" t="s">
        <v>1561</v>
      </c>
    </row>
    <row r="16612" spans="8:9" ht="12.5">
      <c r="H16612" s="958">
        <v>39098</v>
      </c>
      <c r="I16612" s="950" t="s">
        <v>1571</v>
      </c>
    </row>
    <row r="16613" spans="8:9" ht="12.5">
      <c r="H16613" s="958">
        <v>39107</v>
      </c>
      <c r="I16613" s="950" t="s">
        <v>1571</v>
      </c>
    </row>
    <row r="16614" spans="8:9" ht="12.5">
      <c r="H16614" s="958">
        <v>39108</v>
      </c>
      <c r="I16614" s="950" t="s">
        <v>1571</v>
      </c>
    </row>
    <row r="16615" spans="8:9" ht="12.5">
      <c r="H16615" s="958">
        <v>39109</v>
      </c>
      <c r="I16615" s="950" t="s">
        <v>1571</v>
      </c>
    </row>
    <row r="16616" spans="8:9" ht="12.5">
      <c r="H16616" s="958">
        <v>39110</v>
      </c>
      <c r="I16616" s="950" t="s">
        <v>1561</v>
      </c>
    </row>
    <row r="16617" spans="8:9" ht="12.5">
      <c r="H16617" s="958">
        <v>39111</v>
      </c>
      <c r="I16617" s="950" t="s">
        <v>1561</v>
      </c>
    </row>
    <row r="16618" spans="8:9" ht="12.5">
      <c r="H16618" s="958">
        <v>39113</v>
      </c>
      <c r="I16618" s="950" t="s">
        <v>1561</v>
      </c>
    </row>
    <row r="16619" spans="8:9" ht="12.5">
      <c r="H16619" s="958">
        <v>39114</v>
      </c>
      <c r="I16619" s="950" t="s">
        <v>1561</v>
      </c>
    </row>
    <row r="16620" spans="8:9" ht="12.5">
      <c r="H16620" s="958">
        <v>39115</v>
      </c>
      <c r="I16620" s="950" t="s">
        <v>1561</v>
      </c>
    </row>
    <row r="16621" spans="8:9" ht="12.5">
      <c r="H16621" s="958">
        <v>39116</v>
      </c>
      <c r="I16621" s="950" t="s">
        <v>1561</v>
      </c>
    </row>
    <row r="16622" spans="8:9" ht="12.5">
      <c r="H16622" s="958">
        <v>39117</v>
      </c>
      <c r="I16622" s="950" t="s">
        <v>1571</v>
      </c>
    </row>
    <row r="16623" spans="8:9" ht="12.5">
      <c r="H16623" s="958">
        <v>39119</v>
      </c>
      <c r="I16623" s="950" t="s">
        <v>1561</v>
      </c>
    </row>
    <row r="16624" spans="8:9" ht="12.5">
      <c r="H16624" s="958">
        <v>39120</v>
      </c>
      <c r="I16624" s="950" t="s">
        <v>1561</v>
      </c>
    </row>
    <row r="16625" spans="8:9" ht="12.5">
      <c r="H16625" s="958">
        <v>39121</v>
      </c>
      <c r="I16625" s="950" t="s">
        <v>1561</v>
      </c>
    </row>
    <row r="16626" spans="8:9" ht="12.5">
      <c r="H16626" s="958">
        <v>39122</v>
      </c>
      <c r="I16626" s="950" t="s">
        <v>1561</v>
      </c>
    </row>
    <row r="16627" spans="8:9" ht="12.5">
      <c r="H16627" s="958">
        <v>39130</v>
      </c>
      <c r="I16627" s="950" t="s">
        <v>1561</v>
      </c>
    </row>
    <row r="16628" spans="8:9" ht="12.5">
      <c r="H16628" s="958">
        <v>39140</v>
      </c>
      <c r="I16628" s="950" t="s">
        <v>1561</v>
      </c>
    </row>
    <row r="16629" spans="8:9" ht="12.5">
      <c r="H16629" s="958">
        <v>39144</v>
      </c>
      <c r="I16629" s="950" t="s">
        <v>1561</v>
      </c>
    </row>
    <row r="16630" spans="8:9" ht="12.5">
      <c r="H16630" s="958">
        <v>39145</v>
      </c>
      <c r="I16630" s="950" t="s">
        <v>1571</v>
      </c>
    </row>
    <row r="16631" spans="8:9" ht="12.5">
      <c r="H16631" s="958">
        <v>39146</v>
      </c>
      <c r="I16631" s="950" t="s">
        <v>1561</v>
      </c>
    </row>
    <row r="16632" spans="8:9" ht="12.5">
      <c r="H16632" s="958">
        <v>39148</v>
      </c>
      <c r="I16632" s="950" t="s">
        <v>1561</v>
      </c>
    </row>
    <row r="16633" spans="8:9" ht="12.5">
      <c r="H16633" s="958">
        <v>39149</v>
      </c>
      <c r="I16633" s="950" t="s">
        <v>1561</v>
      </c>
    </row>
    <row r="16634" spans="8:9" ht="12.5">
      <c r="H16634" s="958">
        <v>39150</v>
      </c>
      <c r="I16634" s="950" t="s">
        <v>1561</v>
      </c>
    </row>
    <row r="16635" spans="8:9" ht="12.5">
      <c r="H16635" s="958">
        <v>39151</v>
      </c>
      <c r="I16635" s="950" t="s">
        <v>1567</v>
      </c>
    </row>
    <row r="16636" spans="8:9" ht="12.5">
      <c r="H16636" s="958">
        <v>39152</v>
      </c>
      <c r="I16636" s="950" t="s">
        <v>1567</v>
      </c>
    </row>
    <row r="16637" spans="8:9" ht="12.5">
      <c r="H16637" s="958">
        <v>39153</v>
      </c>
      <c r="I16637" s="950" t="s">
        <v>1561</v>
      </c>
    </row>
    <row r="16638" spans="8:9" ht="12.5">
      <c r="H16638" s="958">
        <v>39154</v>
      </c>
      <c r="I16638" s="950" t="s">
        <v>1561</v>
      </c>
    </row>
    <row r="16639" spans="8:9" ht="12.5">
      <c r="H16639" s="958">
        <v>39156</v>
      </c>
      <c r="I16639" s="950" t="s">
        <v>1561</v>
      </c>
    </row>
    <row r="16640" spans="8:9" ht="12.5">
      <c r="H16640" s="958">
        <v>39157</v>
      </c>
      <c r="I16640" s="950" t="s">
        <v>1561</v>
      </c>
    </row>
    <row r="16641" spans="8:9" ht="12.5">
      <c r="H16641" s="958">
        <v>39158</v>
      </c>
      <c r="I16641" s="950" t="s">
        <v>1561</v>
      </c>
    </row>
    <row r="16642" spans="8:9" ht="12.5">
      <c r="H16642" s="958">
        <v>39159</v>
      </c>
      <c r="I16642" s="950" t="s">
        <v>1561</v>
      </c>
    </row>
    <row r="16643" spans="8:9" ht="12.5">
      <c r="H16643" s="958">
        <v>39160</v>
      </c>
      <c r="I16643" s="950" t="s">
        <v>1571</v>
      </c>
    </row>
    <row r="16644" spans="8:9" ht="12.5">
      <c r="H16644" s="958">
        <v>39161</v>
      </c>
      <c r="I16644" s="950" t="s">
        <v>1571</v>
      </c>
    </row>
    <row r="16645" spans="8:9" ht="12.5">
      <c r="H16645" s="958">
        <v>39162</v>
      </c>
      <c r="I16645" s="950" t="s">
        <v>1561</v>
      </c>
    </row>
    <row r="16646" spans="8:9" ht="12.5">
      <c r="H16646" s="958">
        <v>39163</v>
      </c>
      <c r="I16646" s="950" t="s">
        <v>1561</v>
      </c>
    </row>
    <row r="16647" spans="8:9" ht="12.5">
      <c r="H16647" s="958">
        <v>39165</v>
      </c>
      <c r="I16647" s="950" t="s">
        <v>1561</v>
      </c>
    </row>
    <row r="16648" spans="8:9" ht="12.5">
      <c r="H16648" s="958">
        <v>39166</v>
      </c>
      <c r="I16648" s="950" t="s">
        <v>1561</v>
      </c>
    </row>
    <row r="16649" spans="8:9" ht="12.5">
      <c r="H16649" s="958">
        <v>39167</v>
      </c>
      <c r="I16649" s="950" t="s">
        <v>1561</v>
      </c>
    </row>
    <row r="16650" spans="8:9" ht="12.5">
      <c r="H16650" s="958">
        <v>39168</v>
      </c>
      <c r="I16650" s="950" t="s">
        <v>1567</v>
      </c>
    </row>
    <row r="16651" spans="8:9" ht="12.5">
      <c r="H16651" s="958">
        <v>39169</v>
      </c>
      <c r="I16651" s="950" t="s">
        <v>1561</v>
      </c>
    </row>
    <row r="16652" spans="8:9" ht="12.5">
      <c r="H16652" s="958">
        <v>39170</v>
      </c>
      <c r="I16652" s="950" t="s">
        <v>1561</v>
      </c>
    </row>
    <row r="16653" spans="8:9" ht="12.5">
      <c r="H16653" s="958">
        <v>39171</v>
      </c>
      <c r="I16653" s="950" t="s">
        <v>1571</v>
      </c>
    </row>
    <row r="16654" spans="8:9" ht="12.5">
      <c r="H16654" s="958">
        <v>39173</v>
      </c>
      <c r="I16654" s="950" t="s">
        <v>1561</v>
      </c>
    </row>
    <row r="16655" spans="8:9" ht="12.5">
      <c r="H16655" s="958">
        <v>39174</v>
      </c>
      <c r="I16655" s="950" t="s">
        <v>1561</v>
      </c>
    </row>
    <row r="16656" spans="8:9" ht="12.5">
      <c r="H16656" s="958">
        <v>39175</v>
      </c>
      <c r="I16656" s="950" t="s">
        <v>1561</v>
      </c>
    </row>
    <row r="16657" spans="8:9" ht="12.5">
      <c r="H16657" s="958">
        <v>39176</v>
      </c>
      <c r="I16657" s="950" t="s">
        <v>1561</v>
      </c>
    </row>
    <row r="16658" spans="8:9" ht="12.5">
      <c r="H16658" s="958">
        <v>39177</v>
      </c>
      <c r="I16658" s="950" t="s">
        <v>1561</v>
      </c>
    </row>
    <row r="16659" spans="8:9" ht="12.5">
      <c r="H16659" s="958">
        <v>39179</v>
      </c>
      <c r="I16659" s="950" t="s">
        <v>1561</v>
      </c>
    </row>
    <row r="16660" spans="8:9" ht="12.5">
      <c r="H16660" s="958">
        <v>39180</v>
      </c>
      <c r="I16660" s="950" t="s">
        <v>1561</v>
      </c>
    </row>
    <row r="16661" spans="8:9" ht="12.5">
      <c r="H16661" s="958">
        <v>39181</v>
      </c>
      <c r="I16661" s="950" t="s">
        <v>1561</v>
      </c>
    </row>
    <row r="16662" spans="8:9" ht="12.5">
      <c r="H16662" s="958">
        <v>39182</v>
      </c>
      <c r="I16662" s="950" t="s">
        <v>1561</v>
      </c>
    </row>
    <row r="16663" spans="8:9" ht="12.5">
      <c r="H16663" s="958">
        <v>39183</v>
      </c>
      <c r="I16663" s="950" t="s">
        <v>1561</v>
      </c>
    </row>
    <row r="16664" spans="8:9" ht="12.5">
      <c r="H16664" s="958">
        <v>39189</v>
      </c>
      <c r="I16664" s="950" t="s">
        <v>1571</v>
      </c>
    </row>
    <row r="16665" spans="8:9" ht="12.5">
      <c r="H16665" s="958">
        <v>39190</v>
      </c>
      <c r="I16665" s="950" t="s">
        <v>1561</v>
      </c>
    </row>
    <row r="16666" spans="8:9" ht="12.5">
      <c r="H16666" s="958">
        <v>39191</v>
      </c>
      <c r="I16666" s="950" t="s">
        <v>1561</v>
      </c>
    </row>
    <row r="16667" spans="8:9" ht="12.5">
      <c r="H16667" s="958">
        <v>39192</v>
      </c>
      <c r="I16667" s="950" t="s">
        <v>1571</v>
      </c>
    </row>
    <row r="16668" spans="8:9" ht="12.5">
      <c r="H16668" s="958">
        <v>39193</v>
      </c>
      <c r="I16668" s="950" t="s">
        <v>1567</v>
      </c>
    </row>
    <row r="16669" spans="8:9" ht="12.5">
      <c r="H16669" s="958">
        <v>39194</v>
      </c>
      <c r="I16669" s="950" t="s">
        <v>1561</v>
      </c>
    </row>
    <row r="16670" spans="8:9" ht="12.5">
      <c r="H16670" s="958">
        <v>39201</v>
      </c>
      <c r="I16670" s="950" t="s">
        <v>1561</v>
      </c>
    </row>
    <row r="16671" spans="8:9" ht="12.5">
      <c r="H16671" s="958">
        <v>39202</v>
      </c>
      <c r="I16671" s="950" t="s">
        <v>1561</v>
      </c>
    </row>
    <row r="16672" spans="8:9" ht="12.5">
      <c r="H16672" s="958">
        <v>39203</v>
      </c>
      <c r="I16672" s="950" t="s">
        <v>1561</v>
      </c>
    </row>
    <row r="16673" spans="8:9" ht="12.5">
      <c r="H16673" s="958">
        <v>39204</v>
      </c>
      <c r="I16673" s="950" t="s">
        <v>1561</v>
      </c>
    </row>
    <row r="16674" spans="8:9" ht="12.5">
      <c r="H16674" s="958">
        <v>39205</v>
      </c>
      <c r="I16674" s="950" t="s">
        <v>1561</v>
      </c>
    </row>
    <row r="16675" spans="8:9" ht="12.5">
      <c r="H16675" s="958">
        <v>39206</v>
      </c>
      <c r="I16675" s="950" t="s">
        <v>1561</v>
      </c>
    </row>
    <row r="16676" spans="8:9" ht="12.5">
      <c r="H16676" s="958">
        <v>39207</v>
      </c>
      <c r="I16676" s="950" t="s">
        <v>1561</v>
      </c>
    </row>
    <row r="16677" spans="8:9" ht="12.5">
      <c r="H16677" s="958">
        <v>39208</v>
      </c>
      <c r="I16677" s="950" t="s">
        <v>1561</v>
      </c>
    </row>
    <row r="16678" spans="8:9" ht="12.5">
      <c r="H16678" s="958">
        <v>39209</v>
      </c>
      <c r="I16678" s="950" t="s">
        <v>1561</v>
      </c>
    </row>
    <row r="16679" spans="8:9" ht="12.5">
      <c r="H16679" s="958">
        <v>39210</v>
      </c>
      <c r="I16679" s="950" t="s">
        <v>1561</v>
      </c>
    </row>
    <row r="16680" spans="8:9" ht="12.5">
      <c r="H16680" s="958">
        <v>39211</v>
      </c>
      <c r="I16680" s="950" t="s">
        <v>1561</v>
      </c>
    </row>
    <row r="16681" spans="8:9" ht="12.5">
      <c r="H16681" s="958">
        <v>39212</v>
      </c>
      <c r="I16681" s="950" t="s">
        <v>1561</v>
      </c>
    </row>
    <row r="16682" spans="8:9" ht="12.5">
      <c r="H16682" s="958">
        <v>39213</v>
      </c>
      <c r="I16682" s="950" t="s">
        <v>1561</v>
      </c>
    </row>
    <row r="16683" spans="8:9" ht="12.5">
      <c r="H16683" s="958">
        <v>39215</v>
      </c>
      <c r="I16683" s="950" t="s">
        <v>1561</v>
      </c>
    </row>
    <row r="16684" spans="8:9" ht="12.5">
      <c r="H16684" s="958">
        <v>39216</v>
      </c>
      <c r="I16684" s="950" t="s">
        <v>1561</v>
      </c>
    </row>
    <row r="16685" spans="8:9" ht="12.5">
      <c r="H16685" s="958">
        <v>39217</v>
      </c>
      <c r="I16685" s="950" t="s">
        <v>1561</v>
      </c>
    </row>
    <row r="16686" spans="8:9" ht="12.5">
      <c r="H16686" s="958">
        <v>39218</v>
      </c>
      <c r="I16686" s="950" t="s">
        <v>1561</v>
      </c>
    </row>
    <row r="16687" spans="8:9" ht="12.5">
      <c r="H16687" s="958">
        <v>39225</v>
      </c>
      <c r="I16687" s="950" t="s">
        <v>1561</v>
      </c>
    </row>
    <row r="16688" spans="8:9" ht="12.5">
      <c r="H16688" s="958">
        <v>39232</v>
      </c>
      <c r="I16688" s="950" t="s">
        <v>1561</v>
      </c>
    </row>
    <row r="16689" spans="8:9" ht="12.5">
      <c r="H16689" s="958">
        <v>39236</v>
      </c>
      <c r="I16689" s="950" t="s">
        <v>1561</v>
      </c>
    </row>
    <row r="16690" spans="8:9" ht="12.5">
      <c r="H16690" s="958">
        <v>39250</v>
      </c>
      <c r="I16690" s="950" t="s">
        <v>1561</v>
      </c>
    </row>
    <row r="16691" spans="8:9" ht="12.5">
      <c r="H16691" s="958">
        <v>39269</v>
      </c>
      <c r="I16691" s="950" t="s">
        <v>1561</v>
      </c>
    </row>
    <row r="16692" spans="8:9" ht="12.5">
      <c r="H16692" s="958">
        <v>39271</v>
      </c>
      <c r="I16692" s="950" t="s">
        <v>1561</v>
      </c>
    </row>
    <row r="16693" spans="8:9" ht="12.5">
      <c r="H16693" s="958">
        <v>39272</v>
      </c>
      <c r="I16693" s="950" t="s">
        <v>1561</v>
      </c>
    </row>
    <row r="16694" spans="8:9" ht="12.5">
      <c r="H16694" s="958">
        <v>39282</v>
      </c>
      <c r="I16694" s="950" t="s">
        <v>1561</v>
      </c>
    </row>
    <row r="16695" spans="8:9" ht="12.5">
      <c r="H16695" s="958">
        <v>39283</v>
      </c>
      <c r="I16695" s="950" t="s">
        <v>1561</v>
      </c>
    </row>
    <row r="16696" spans="8:9" ht="12.5">
      <c r="H16696" s="958">
        <v>39284</v>
      </c>
      <c r="I16696" s="950" t="s">
        <v>1561</v>
      </c>
    </row>
    <row r="16697" spans="8:9" ht="12.5">
      <c r="H16697" s="958">
        <v>39286</v>
      </c>
      <c r="I16697" s="950" t="s">
        <v>1561</v>
      </c>
    </row>
    <row r="16698" spans="8:9" ht="12.5">
      <c r="H16698" s="958">
        <v>39288</v>
      </c>
      <c r="I16698" s="950" t="s">
        <v>1561</v>
      </c>
    </row>
    <row r="16699" spans="8:9" ht="12.5">
      <c r="H16699" s="958">
        <v>39289</v>
      </c>
      <c r="I16699" s="950" t="s">
        <v>1561</v>
      </c>
    </row>
    <row r="16700" spans="8:9" ht="12.5">
      <c r="H16700" s="958">
        <v>39296</v>
      </c>
      <c r="I16700" s="950" t="s">
        <v>1561</v>
      </c>
    </row>
    <row r="16701" spans="8:9" ht="12.5">
      <c r="H16701" s="958">
        <v>39298</v>
      </c>
      <c r="I16701" s="950" t="s">
        <v>1561</v>
      </c>
    </row>
    <row r="16702" spans="8:9" ht="12.5">
      <c r="H16702" s="958">
        <v>39301</v>
      </c>
      <c r="I16702" s="950" t="s">
        <v>1571</v>
      </c>
    </row>
    <row r="16703" spans="8:9" ht="12.5">
      <c r="H16703" s="958">
        <v>39302</v>
      </c>
      <c r="I16703" s="950" t="s">
        <v>1567</v>
      </c>
    </row>
    <row r="16704" spans="8:9" ht="12.5">
      <c r="H16704" s="958">
        <v>39303</v>
      </c>
      <c r="I16704" s="950" t="s">
        <v>1567</v>
      </c>
    </row>
    <row r="16705" spans="8:9" ht="12.5">
      <c r="H16705" s="958">
        <v>39304</v>
      </c>
      <c r="I16705" s="950" t="s">
        <v>1567</v>
      </c>
    </row>
    <row r="16706" spans="8:9" ht="12.5">
      <c r="H16706" s="958">
        <v>39305</v>
      </c>
      <c r="I16706" s="950" t="s">
        <v>1571</v>
      </c>
    </row>
    <row r="16707" spans="8:9" ht="12.5">
      <c r="H16707" s="958">
        <v>39307</v>
      </c>
      <c r="I16707" s="950" t="s">
        <v>1571</v>
      </c>
    </row>
    <row r="16708" spans="8:9" ht="12.5">
      <c r="H16708" s="958">
        <v>39309</v>
      </c>
      <c r="I16708" s="950" t="s">
        <v>1571</v>
      </c>
    </row>
    <row r="16709" spans="8:9" ht="12.5">
      <c r="H16709" s="958">
        <v>39320</v>
      </c>
      <c r="I16709" s="950" t="s">
        <v>1571</v>
      </c>
    </row>
    <row r="16710" spans="8:9" ht="12.5">
      <c r="H16710" s="958">
        <v>39322</v>
      </c>
      <c r="I16710" s="950" t="s">
        <v>1567</v>
      </c>
    </row>
    <row r="16711" spans="8:9" ht="12.5">
      <c r="H16711" s="958">
        <v>39323</v>
      </c>
      <c r="I16711" s="950" t="s">
        <v>1571</v>
      </c>
    </row>
    <row r="16712" spans="8:9" ht="12.5">
      <c r="H16712" s="958">
        <v>39324</v>
      </c>
      <c r="I16712" s="950" t="s">
        <v>1567</v>
      </c>
    </row>
    <row r="16713" spans="8:9" ht="12.5">
      <c r="H16713" s="958">
        <v>39325</v>
      </c>
      <c r="I16713" s="950" t="s">
        <v>1571</v>
      </c>
    </row>
    <row r="16714" spans="8:9" ht="12.5">
      <c r="H16714" s="958">
        <v>39326</v>
      </c>
      <c r="I16714" s="950" t="s">
        <v>1571</v>
      </c>
    </row>
    <row r="16715" spans="8:9" ht="12.5">
      <c r="H16715" s="958">
        <v>39327</v>
      </c>
      <c r="I16715" s="950" t="s">
        <v>1571</v>
      </c>
    </row>
    <row r="16716" spans="8:9" ht="12.5">
      <c r="H16716" s="958">
        <v>39328</v>
      </c>
      <c r="I16716" s="950" t="s">
        <v>1571</v>
      </c>
    </row>
    <row r="16717" spans="8:9" ht="12.5">
      <c r="H16717" s="958">
        <v>39330</v>
      </c>
      <c r="I16717" s="950" t="s">
        <v>1571</v>
      </c>
    </row>
    <row r="16718" spans="8:9" ht="12.5">
      <c r="H16718" s="958">
        <v>39332</v>
      </c>
      <c r="I16718" s="950" t="s">
        <v>1571</v>
      </c>
    </row>
    <row r="16719" spans="8:9" ht="12.5">
      <c r="H16719" s="958">
        <v>39335</v>
      </c>
      <c r="I16719" s="950" t="s">
        <v>1571</v>
      </c>
    </row>
    <row r="16720" spans="8:9" ht="12.5">
      <c r="H16720" s="958">
        <v>39336</v>
      </c>
      <c r="I16720" s="950" t="s">
        <v>1571</v>
      </c>
    </row>
    <row r="16721" spans="8:9" ht="12.5">
      <c r="H16721" s="958">
        <v>39337</v>
      </c>
      <c r="I16721" s="950" t="s">
        <v>1571</v>
      </c>
    </row>
    <row r="16722" spans="8:9" ht="12.5">
      <c r="H16722" s="958">
        <v>39338</v>
      </c>
      <c r="I16722" s="950" t="s">
        <v>1567</v>
      </c>
    </row>
    <row r="16723" spans="8:9" ht="12.5">
      <c r="H16723" s="958">
        <v>39339</v>
      </c>
      <c r="I16723" s="950" t="s">
        <v>1571</v>
      </c>
    </row>
    <row r="16724" spans="8:9" ht="12.5">
      <c r="H16724" s="958">
        <v>39341</v>
      </c>
      <c r="I16724" s="950" t="s">
        <v>1571</v>
      </c>
    </row>
    <row r="16725" spans="8:9" ht="12.5">
      <c r="H16725" s="958">
        <v>39342</v>
      </c>
      <c r="I16725" s="950" t="s">
        <v>1567</v>
      </c>
    </row>
    <row r="16726" spans="8:9" ht="12.5">
      <c r="H16726" s="958">
        <v>39345</v>
      </c>
      <c r="I16726" s="950" t="s">
        <v>1567</v>
      </c>
    </row>
    <row r="16727" spans="8:9" ht="12.5">
      <c r="H16727" s="958">
        <v>39346</v>
      </c>
      <c r="I16727" s="950" t="s">
        <v>1571</v>
      </c>
    </row>
    <row r="16728" spans="8:9" ht="12.5">
      <c r="H16728" s="958">
        <v>39347</v>
      </c>
      <c r="I16728" s="950" t="s">
        <v>1571</v>
      </c>
    </row>
    <row r="16729" spans="8:9" ht="12.5">
      <c r="H16729" s="958">
        <v>39348</v>
      </c>
      <c r="I16729" s="950" t="s">
        <v>1567</v>
      </c>
    </row>
    <row r="16730" spans="8:9" ht="12.5">
      <c r="H16730" s="958">
        <v>39350</v>
      </c>
      <c r="I16730" s="950" t="s">
        <v>1571</v>
      </c>
    </row>
    <row r="16731" spans="8:9" ht="12.5">
      <c r="H16731" s="958">
        <v>39352</v>
      </c>
      <c r="I16731" s="950" t="s">
        <v>1571</v>
      </c>
    </row>
    <row r="16732" spans="8:9" ht="12.5">
      <c r="H16732" s="958">
        <v>39354</v>
      </c>
      <c r="I16732" s="950" t="s">
        <v>1571</v>
      </c>
    </row>
    <row r="16733" spans="8:9" ht="12.5">
      <c r="H16733" s="958">
        <v>39355</v>
      </c>
      <c r="I16733" s="950" t="s">
        <v>1571</v>
      </c>
    </row>
    <row r="16734" spans="8:9" ht="12.5">
      <c r="H16734" s="958">
        <v>39356</v>
      </c>
      <c r="I16734" s="950" t="s">
        <v>1567</v>
      </c>
    </row>
    <row r="16735" spans="8:9" ht="12.5">
      <c r="H16735" s="958">
        <v>39358</v>
      </c>
      <c r="I16735" s="950" t="s">
        <v>1571</v>
      </c>
    </row>
    <row r="16736" spans="8:9" ht="12.5">
      <c r="H16736" s="958">
        <v>39359</v>
      </c>
      <c r="I16736" s="950" t="s">
        <v>1571</v>
      </c>
    </row>
    <row r="16737" spans="8:9" ht="12.5">
      <c r="H16737" s="958">
        <v>39360</v>
      </c>
      <c r="I16737" s="950" t="s">
        <v>1567</v>
      </c>
    </row>
    <row r="16738" spans="8:9" ht="12.5">
      <c r="H16738" s="958">
        <v>39361</v>
      </c>
      <c r="I16738" s="950" t="s">
        <v>1571</v>
      </c>
    </row>
    <row r="16739" spans="8:9" ht="12.5">
      <c r="H16739" s="958">
        <v>39362</v>
      </c>
      <c r="I16739" s="950" t="s">
        <v>1567</v>
      </c>
    </row>
    <row r="16740" spans="8:9" ht="12.5">
      <c r="H16740" s="958">
        <v>39363</v>
      </c>
      <c r="I16740" s="950" t="s">
        <v>1571</v>
      </c>
    </row>
    <row r="16741" spans="8:9" ht="12.5">
      <c r="H16741" s="958">
        <v>39364</v>
      </c>
      <c r="I16741" s="950" t="s">
        <v>1571</v>
      </c>
    </row>
    <row r="16742" spans="8:9" ht="12.5">
      <c r="H16742" s="958">
        <v>39365</v>
      </c>
      <c r="I16742" s="950" t="s">
        <v>1571</v>
      </c>
    </row>
    <row r="16743" spans="8:9" ht="12.5">
      <c r="H16743" s="958">
        <v>39366</v>
      </c>
      <c r="I16743" s="950" t="s">
        <v>1571</v>
      </c>
    </row>
    <row r="16744" spans="8:9" ht="12.5">
      <c r="H16744" s="958">
        <v>39367</v>
      </c>
      <c r="I16744" s="950" t="s">
        <v>1567</v>
      </c>
    </row>
    <row r="16745" spans="8:9" ht="12.5">
      <c r="H16745" s="958">
        <v>39401</v>
      </c>
      <c r="I16745" s="950" t="s">
        <v>1567</v>
      </c>
    </row>
    <row r="16746" spans="8:9" ht="12.5">
      <c r="H16746" s="958">
        <v>39402</v>
      </c>
      <c r="I16746" s="950" t="s">
        <v>1567</v>
      </c>
    </row>
    <row r="16747" spans="8:9" ht="12.5">
      <c r="H16747" s="958">
        <v>39403</v>
      </c>
      <c r="I16747" s="950" t="s">
        <v>1567</v>
      </c>
    </row>
    <row r="16748" spans="8:9" ht="12.5">
      <c r="H16748" s="958">
        <v>39404</v>
      </c>
      <c r="I16748" s="950" t="s">
        <v>1567</v>
      </c>
    </row>
    <row r="16749" spans="8:9" ht="12.5">
      <c r="H16749" s="958">
        <v>39406</v>
      </c>
      <c r="I16749" s="950" t="s">
        <v>1567</v>
      </c>
    </row>
    <row r="16750" spans="8:9" ht="12.5">
      <c r="H16750" s="958">
        <v>39407</v>
      </c>
      <c r="I16750" s="950" t="s">
        <v>1567</v>
      </c>
    </row>
    <row r="16751" spans="8:9" ht="12.5">
      <c r="H16751" s="958">
        <v>39421</v>
      </c>
      <c r="I16751" s="950" t="s">
        <v>1567</v>
      </c>
    </row>
    <row r="16752" spans="8:9" ht="12.5">
      <c r="H16752" s="958">
        <v>39422</v>
      </c>
      <c r="I16752" s="950" t="s">
        <v>1567</v>
      </c>
    </row>
    <row r="16753" spans="8:9" ht="12.5">
      <c r="H16753" s="958">
        <v>39423</v>
      </c>
      <c r="I16753" s="950" t="s">
        <v>1567</v>
      </c>
    </row>
    <row r="16754" spans="8:9" ht="12.5">
      <c r="H16754" s="958">
        <v>39425</v>
      </c>
      <c r="I16754" s="950" t="s">
        <v>1567</v>
      </c>
    </row>
    <row r="16755" spans="8:9" ht="12.5">
      <c r="H16755" s="958">
        <v>39426</v>
      </c>
      <c r="I16755" s="950" t="s">
        <v>1567</v>
      </c>
    </row>
    <row r="16756" spans="8:9" ht="12.5">
      <c r="H16756" s="958">
        <v>39427</v>
      </c>
      <c r="I16756" s="950" t="s">
        <v>1567</v>
      </c>
    </row>
    <row r="16757" spans="8:9" ht="12.5">
      <c r="H16757" s="958">
        <v>39428</v>
      </c>
      <c r="I16757" s="950" t="s">
        <v>1567</v>
      </c>
    </row>
    <row r="16758" spans="8:9" ht="12.5">
      <c r="H16758" s="958">
        <v>39429</v>
      </c>
      <c r="I16758" s="950" t="s">
        <v>1567</v>
      </c>
    </row>
    <row r="16759" spans="8:9" ht="12.5">
      <c r="H16759" s="958">
        <v>39436</v>
      </c>
      <c r="I16759" s="950" t="s">
        <v>1567</v>
      </c>
    </row>
    <row r="16760" spans="8:9" ht="12.5">
      <c r="H16760" s="958">
        <v>39437</v>
      </c>
      <c r="I16760" s="950" t="s">
        <v>1567</v>
      </c>
    </row>
    <row r="16761" spans="8:9" ht="12.5">
      <c r="H16761" s="958">
        <v>39439</v>
      </c>
      <c r="I16761" s="950" t="s">
        <v>1567</v>
      </c>
    </row>
    <row r="16762" spans="8:9" ht="12.5">
      <c r="H16762" s="958">
        <v>39440</v>
      </c>
      <c r="I16762" s="950" t="s">
        <v>1567</v>
      </c>
    </row>
    <row r="16763" spans="8:9" ht="12.5">
      <c r="H16763" s="958">
        <v>39441</v>
      </c>
      <c r="I16763" s="950" t="s">
        <v>1567</v>
      </c>
    </row>
    <row r="16764" spans="8:9" ht="12.5">
      <c r="H16764" s="958">
        <v>39442</v>
      </c>
      <c r="I16764" s="950" t="s">
        <v>1567</v>
      </c>
    </row>
    <row r="16765" spans="8:9" ht="12.5">
      <c r="H16765" s="958">
        <v>39443</v>
      </c>
      <c r="I16765" s="950" t="s">
        <v>1567</v>
      </c>
    </row>
    <row r="16766" spans="8:9" ht="12.5">
      <c r="H16766" s="958">
        <v>39451</v>
      </c>
      <c r="I16766" s="950" t="s">
        <v>1567</v>
      </c>
    </row>
    <row r="16767" spans="8:9" ht="12.5">
      <c r="H16767" s="958">
        <v>39452</v>
      </c>
      <c r="I16767" s="950" t="s">
        <v>1567</v>
      </c>
    </row>
    <row r="16768" spans="8:9" ht="12.5">
      <c r="H16768" s="958">
        <v>39455</v>
      </c>
      <c r="I16768" s="950" t="s">
        <v>1567</v>
      </c>
    </row>
    <row r="16769" spans="8:9" ht="12.5">
      <c r="H16769" s="958">
        <v>39456</v>
      </c>
      <c r="I16769" s="950" t="s">
        <v>1567</v>
      </c>
    </row>
    <row r="16770" spans="8:9" ht="12.5">
      <c r="H16770" s="958">
        <v>39457</v>
      </c>
      <c r="I16770" s="950" t="s">
        <v>1567</v>
      </c>
    </row>
    <row r="16771" spans="8:9" ht="12.5">
      <c r="H16771" s="958">
        <v>39459</v>
      </c>
      <c r="I16771" s="950" t="s">
        <v>1567</v>
      </c>
    </row>
    <row r="16772" spans="8:9" ht="12.5">
      <c r="H16772" s="958">
        <v>39460</v>
      </c>
      <c r="I16772" s="950" t="s">
        <v>1567</v>
      </c>
    </row>
    <row r="16773" spans="8:9" ht="12.5">
      <c r="H16773" s="958">
        <v>39461</v>
      </c>
      <c r="I16773" s="950" t="s">
        <v>1567</v>
      </c>
    </row>
    <row r="16774" spans="8:9" ht="12.5">
      <c r="H16774" s="958">
        <v>39462</v>
      </c>
      <c r="I16774" s="950" t="s">
        <v>1567</v>
      </c>
    </row>
    <row r="16775" spans="8:9" ht="12.5">
      <c r="H16775" s="958">
        <v>39463</v>
      </c>
      <c r="I16775" s="950" t="s">
        <v>1567</v>
      </c>
    </row>
    <row r="16776" spans="8:9" ht="12.5">
      <c r="H16776" s="958">
        <v>39464</v>
      </c>
      <c r="I16776" s="950" t="s">
        <v>1567</v>
      </c>
    </row>
    <row r="16777" spans="8:9" ht="12.5">
      <c r="H16777" s="958">
        <v>39465</v>
      </c>
      <c r="I16777" s="950" t="s">
        <v>1567</v>
      </c>
    </row>
    <row r="16778" spans="8:9" ht="12.5">
      <c r="H16778" s="958">
        <v>39466</v>
      </c>
      <c r="I16778" s="950" t="s">
        <v>1567</v>
      </c>
    </row>
    <row r="16779" spans="8:9" ht="12.5">
      <c r="H16779" s="958">
        <v>39470</v>
      </c>
      <c r="I16779" s="950" t="s">
        <v>1567</v>
      </c>
    </row>
    <row r="16780" spans="8:9" ht="12.5">
      <c r="H16780" s="958">
        <v>39474</v>
      </c>
      <c r="I16780" s="950" t="s">
        <v>1567</v>
      </c>
    </row>
    <row r="16781" spans="8:9" ht="12.5">
      <c r="H16781" s="958">
        <v>39475</v>
      </c>
      <c r="I16781" s="950" t="s">
        <v>1567</v>
      </c>
    </row>
    <row r="16782" spans="8:9" ht="12.5">
      <c r="H16782" s="958">
        <v>39476</v>
      </c>
      <c r="I16782" s="950" t="s">
        <v>1567</v>
      </c>
    </row>
    <row r="16783" spans="8:9" ht="12.5">
      <c r="H16783" s="958">
        <v>39477</v>
      </c>
      <c r="I16783" s="950" t="s">
        <v>1567</v>
      </c>
    </row>
    <row r="16784" spans="8:9" ht="12.5">
      <c r="H16784" s="958">
        <v>39478</v>
      </c>
      <c r="I16784" s="950" t="s">
        <v>1567</v>
      </c>
    </row>
    <row r="16785" spans="8:9" ht="12.5">
      <c r="H16785" s="958">
        <v>39479</v>
      </c>
      <c r="I16785" s="950" t="s">
        <v>1567</v>
      </c>
    </row>
    <row r="16786" spans="8:9" ht="12.5">
      <c r="H16786" s="958">
        <v>39480</v>
      </c>
      <c r="I16786" s="950" t="s">
        <v>1567</v>
      </c>
    </row>
    <row r="16787" spans="8:9" ht="12.5">
      <c r="H16787" s="958">
        <v>39481</v>
      </c>
      <c r="I16787" s="950" t="s">
        <v>1567</v>
      </c>
    </row>
    <row r="16788" spans="8:9" ht="12.5">
      <c r="H16788" s="958">
        <v>39482</v>
      </c>
      <c r="I16788" s="950" t="s">
        <v>1567</v>
      </c>
    </row>
    <row r="16789" spans="8:9" ht="12.5">
      <c r="H16789" s="958">
        <v>39483</v>
      </c>
      <c r="I16789" s="950" t="s">
        <v>1567</v>
      </c>
    </row>
    <row r="16790" spans="8:9" ht="12.5">
      <c r="H16790" s="958">
        <v>39501</v>
      </c>
      <c r="I16790" s="950" t="s">
        <v>1567</v>
      </c>
    </row>
    <row r="16791" spans="8:9" ht="12.5">
      <c r="H16791" s="958">
        <v>39502</v>
      </c>
      <c r="I16791" s="950" t="s">
        <v>1567</v>
      </c>
    </row>
    <row r="16792" spans="8:9" ht="12.5">
      <c r="H16792" s="958">
        <v>39503</v>
      </c>
      <c r="I16792" s="950" t="s">
        <v>1567</v>
      </c>
    </row>
    <row r="16793" spans="8:9" ht="12.5">
      <c r="H16793" s="958">
        <v>39505</v>
      </c>
      <c r="I16793" s="950" t="s">
        <v>1567</v>
      </c>
    </row>
    <row r="16794" spans="8:9" ht="12.5">
      <c r="H16794" s="958">
        <v>39506</v>
      </c>
      <c r="I16794" s="950" t="s">
        <v>1567</v>
      </c>
    </row>
    <row r="16795" spans="8:9" ht="12.5">
      <c r="H16795" s="958">
        <v>39507</v>
      </c>
      <c r="I16795" s="950" t="s">
        <v>1567</v>
      </c>
    </row>
    <row r="16796" spans="8:9" ht="12.5">
      <c r="H16796" s="958">
        <v>39520</v>
      </c>
      <c r="I16796" s="950" t="s">
        <v>1567</v>
      </c>
    </row>
    <row r="16797" spans="8:9" ht="12.5">
      <c r="H16797" s="958">
        <v>39521</v>
      </c>
      <c r="I16797" s="950" t="s">
        <v>1567</v>
      </c>
    </row>
    <row r="16798" spans="8:9" ht="12.5">
      <c r="H16798" s="958">
        <v>39522</v>
      </c>
      <c r="I16798" s="950" t="s">
        <v>1567</v>
      </c>
    </row>
    <row r="16799" spans="8:9" ht="12.5">
      <c r="H16799" s="958">
        <v>39525</v>
      </c>
      <c r="I16799" s="950" t="s">
        <v>1567</v>
      </c>
    </row>
    <row r="16800" spans="8:9" ht="12.5">
      <c r="H16800" s="958">
        <v>39529</v>
      </c>
      <c r="I16800" s="950" t="s">
        <v>1567</v>
      </c>
    </row>
    <row r="16801" spans="8:9" ht="12.5">
      <c r="H16801" s="958">
        <v>39530</v>
      </c>
      <c r="I16801" s="950" t="s">
        <v>1567</v>
      </c>
    </row>
    <row r="16802" spans="8:9" ht="12.5">
      <c r="H16802" s="958">
        <v>39531</v>
      </c>
      <c r="I16802" s="950" t="s">
        <v>1567</v>
      </c>
    </row>
    <row r="16803" spans="8:9" ht="12.5">
      <c r="H16803" s="958">
        <v>39532</v>
      </c>
      <c r="I16803" s="950" t="s">
        <v>1567</v>
      </c>
    </row>
    <row r="16804" spans="8:9" ht="12.5">
      <c r="H16804" s="958">
        <v>39533</v>
      </c>
      <c r="I16804" s="950" t="s">
        <v>1567</v>
      </c>
    </row>
    <row r="16805" spans="8:9" ht="12.5">
      <c r="H16805" s="958">
        <v>39534</v>
      </c>
      <c r="I16805" s="950" t="s">
        <v>1567</v>
      </c>
    </row>
    <row r="16806" spans="8:9" ht="12.5">
      <c r="H16806" s="958">
        <v>39535</v>
      </c>
      <c r="I16806" s="950" t="s">
        <v>1567</v>
      </c>
    </row>
    <row r="16807" spans="8:9" ht="12.5">
      <c r="H16807" s="958">
        <v>39540</v>
      </c>
      <c r="I16807" s="950" t="s">
        <v>1567</v>
      </c>
    </row>
    <row r="16808" spans="8:9" ht="12.5">
      <c r="H16808" s="958">
        <v>39552</v>
      </c>
      <c r="I16808" s="950" t="s">
        <v>1567</v>
      </c>
    </row>
    <row r="16809" spans="8:9" ht="12.5">
      <c r="H16809" s="958">
        <v>39553</v>
      </c>
      <c r="I16809" s="950" t="s">
        <v>1567</v>
      </c>
    </row>
    <row r="16810" spans="8:9" ht="12.5">
      <c r="H16810" s="958">
        <v>39555</v>
      </c>
      <c r="I16810" s="950" t="s">
        <v>1567</v>
      </c>
    </row>
    <row r="16811" spans="8:9" ht="12.5">
      <c r="H16811" s="958">
        <v>39556</v>
      </c>
      <c r="I16811" s="950" t="s">
        <v>1567</v>
      </c>
    </row>
    <row r="16812" spans="8:9" ht="12.5">
      <c r="H16812" s="958">
        <v>39558</v>
      </c>
      <c r="I16812" s="950" t="s">
        <v>1567</v>
      </c>
    </row>
    <row r="16813" spans="8:9" ht="12.5">
      <c r="H16813" s="958">
        <v>39560</v>
      </c>
      <c r="I16813" s="950" t="s">
        <v>1567</v>
      </c>
    </row>
    <row r="16814" spans="8:9" ht="12.5">
      <c r="H16814" s="958">
        <v>39561</v>
      </c>
      <c r="I16814" s="950" t="s">
        <v>1567</v>
      </c>
    </row>
    <row r="16815" spans="8:9" ht="12.5">
      <c r="H16815" s="958">
        <v>39562</v>
      </c>
      <c r="I16815" s="950" t="s">
        <v>1567</v>
      </c>
    </row>
    <row r="16816" spans="8:9" ht="12.5">
      <c r="H16816" s="958">
        <v>39563</v>
      </c>
      <c r="I16816" s="950" t="s">
        <v>1567</v>
      </c>
    </row>
    <row r="16817" spans="8:9" ht="12.5">
      <c r="H16817" s="958">
        <v>39564</v>
      </c>
      <c r="I16817" s="950" t="s">
        <v>1567</v>
      </c>
    </row>
    <row r="16818" spans="8:9" ht="12.5">
      <c r="H16818" s="958">
        <v>39565</v>
      </c>
      <c r="I16818" s="950" t="s">
        <v>1567</v>
      </c>
    </row>
    <row r="16819" spans="8:9" ht="12.5">
      <c r="H16819" s="958">
        <v>39566</v>
      </c>
      <c r="I16819" s="950" t="s">
        <v>1567</v>
      </c>
    </row>
    <row r="16820" spans="8:9" ht="12.5">
      <c r="H16820" s="958">
        <v>39567</v>
      </c>
      <c r="I16820" s="950" t="s">
        <v>1567</v>
      </c>
    </row>
    <row r="16821" spans="8:9" ht="12.5">
      <c r="H16821" s="958">
        <v>39568</v>
      </c>
      <c r="I16821" s="950" t="s">
        <v>1567</v>
      </c>
    </row>
    <row r="16822" spans="8:9" ht="12.5">
      <c r="H16822" s="958">
        <v>39569</v>
      </c>
      <c r="I16822" s="950" t="s">
        <v>1567</v>
      </c>
    </row>
    <row r="16823" spans="8:9" ht="12.5">
      <c r="H16823" s="958">
        <v>39571</v>
      </c>
      <c r="I16823" s="950" t="s">
        <v>1567</v>
      </c>
    </row>
    <row r="16824" spans="8:9" ht="12.5">
      <c r="H16824" s="958">
        <v>39572</v>
      </c>
      <c r="I16824" s="950" t="s">
        <v>1567</v>
      </c>
    </row>
    <row r="16825" spans="8:9" ht="12.5">
      <c r="H16825" s="958">
        <v>39573</v>
      </c>
      <c r="I16825" s="950" t="s">
        <v>1567</v>
      </c>
    </row>
    <row r="16826" spans="8:9" ht="12.5">
      <c r="H16826" s="958">
        <v>39574</v>
      </c>
      <c r="I16826" s="950" t="s">
        <v>1567</v>
      </c>
    </row>
    <row r="16827" spans="8:9" ht="12.5">
      <c r="H16827" s="958">
        <v>39576</v>
      </c>
      <c r="I16827" s="950" t="s">
        <v>1567</v>
      </c>
    </row>
    <row r="16828" spans="8:9" ht="12.5">
      <c r="H16828" s="958">
        <v>39577</v>
      </c>
      <c r="I16828" s="950" t="s">
        <v>1567</v>
      </c>
    </row>
    <row r="16829" spans="8:9" ht="12.5">
      <c r="H16829" s="958">
        <v>39581</v>
      </c>
      <c r="I16829" s="950" t="s">
        <v>1567</v>
      </c>
    </row>
    <row r="16830" spans="8:9" ht="12.5">
      <c r="H16830" s="958">
        <v>39595</v>
      </c>
      <c r="I16830" s="950" t="s">
        <v>1567</v>
      </c>
    </row>
    <row r="16831" spans="8:9" ht="12.5">
      <c r="H16831" s="958">
        <v>39601</v>
      </c>
      <c r="I16831" s="950" t="s">
        <v>1561</v>
      </c>
    </row>
    <row r="16832" spans="8:9" ht="12.5">
      <c r="H16832" s="958">
        <v>39602</v>
      </c>
      <c r="I16832" s="950" t="s">
        <v>1561</v>
      </c>
    </row>
    <row r="16833" spans="8:9" ht="12.5">
      <c r="H16833" s="958">
        <v>39603</v>
      </c>
      <c r="I16833" s="950" t="s">
        <v>1561</v>
      </c>
    </row>
    <row r="16834" spans="8:9" ht="12.5">
      <c r="H16834" s="958">
        <v>39629</v>
      </c>
      <c r="I16834" s="950" t="s">
        <v>1561</v>
      </c>
    </row>
    <row r="16835" spans="8:9" ht="12.5">
      <c r="H16835" s="958">
        <v>39630</v>
      </c>
      <c r="I16835" s="950" t="s">
        <v>1561</v>
      </c>
    </row>
    <row r="16836" spans="8:9" ht="12.5">
      <c r="H16836" s="958">
        <v>39631</v>
      </c>
      <c r="I16836" s="950" t="s">
        <v>1561</v>
      </c>
    </row>
    <row r="16837" spans="8:9" ht="12.5">
      <c r="H16837" s="958">
        <v>39632</v>
      </c>
      <c r="I16837" s="950" t="s">
        <v>1567</v>
      </c>
    </row>
    <row r="16838" spans="8:9" ht="12.5">
      <c r="H16838" s="958">
        <v>39633</v>
      </c>
      <c r="I16838" s="950" t="s">
        <v>1561</v>
      </c>
    </row>
    <row r="16839" spans="8:9" ht="12.5">
      <c r="H16839" s="958">
        <v>39635</v>
      </c>
      <c r="I16839" s="950" t="s">
        <v>1561</v>
      </c>
    </row>
    <row r="16840" spans="8:9" ht="12.5">
      <c r="H16840" s="958">
        <v>39638</v>
      </c>
      <c r="I16840" s="950" t="s">
        <v>1561</v>
      </c>
    </row>
    <row r="16841" spans="8:9" ht="12.5">
      <c r="H16841" s="958">
        <v>39641</v>
      </c>
      <c r="I16841" s="950" t="s">
        <v>1567</v>
      </c>
    </row>
    <row r="16842" spans="8:9" ht="12.5">
      <c r="H16842" s="958">
        <v>39643</v>
      </c>
      <c r="I16842" s="950" t="s">
        <v>1567</v>
      </c>
    </row>
    <row r="16843" spans="8:9" ht="12.5">
      <c r="H16843" s="958">
        <v>39645</v>
      </c>
      <c r="I16843" s="950" t="s">
        <v>1561</v>
      </c>
    </row>
    <row r="16844" spans="8:9" ht="12.5">
      <c r="H16844" s="958">
        <v>39647</v>
      </c>
      <c r="I16844" s="950" t="s">
        <v>1561</v>
      </c>
    </row>
    <row r="16845" spans="8:9" ht="12.5">
      <c r="H16845" s="958">
        <v>39648</v>
      </c>
      <c r="I16845" s="950" t="s">
        <v>1561</v>
      </c>
    </row>
    <row r="16846" spans="8:9" ht="12.5">
      <c r="H16846" s="958">
        <v>39649</v>
      </c>
      <c r="I16846" s="950" t="s">
        <v>1561</v>
      </c>
    </row>
    <row r="16847" spans="8:9" ht="12.5">
      <c r="H16847" s="958">
        <v>39652</v>
      </c>
      <c r="I16847" s="950" t="s">
        <v>1561</v>
      </c>
    </row>
    <row r="16848" spans="8:9" ht="12.5">
      <c r="H16848" s="958">
        <v>39653</v>
      </c>
      <c r="I16848" s="950" t="s">
        <v>1561</v>
      </c>
    </row>
    <row r="16849" spans="8:9" ht="12.5">
      <c r="H16849" s="958">
        <v>39654</v>
      </c>
      <c r="I16849" s="950" t="s">
        <v>1561</v>
      </c>
    </row>
    <row r="16850" spans="8:9" ht="12.5">
      <c r="H16850" s="958">
        <v>39656</v>
      </c>
      <c r="I16850" s="950" t="s">
        <v>1567</v>
      </c>
    </row>
    <row r="16851" spans="8:9" ht="12.5">
      <c r="H16851" s="958">
        <v>39657</v>
      </c>
      <c r="I16851" s="950" t="s">
        <v>1561</v>
      </c>
    </row>
    <row r="16852" spans="8:9" ht="12.5">
      <c r="H16852" s="958">
        <v>39661</v>
      </c>
      <c r="I16852" s="950" t="s">
        <v>1561</v>
      </c>
    </row>
    <row r="16853" spans="8:9" ht="12.5">
      <c r="H16853" s="958">
        <v>39662</v>
      </c>
      <c r="I16853" s="950" t="s">
        <v>1567</v>
      </c>
    </row>
    <row r="16854" spans="8:9" ht="12.5">
      <c r="H16854" s="958">
        <v>39663</v>
      </c>
      <c r="I16854" s="950" t="s">
        <v>1561</v>
      </c>
    </row>
    <row r="16855" spans="8:9" ht="12.5">
      <c r="H16855" s="958">
        <v>39664</v>
      </c>
      <c r="I16855" s="950" t="s">
        <v>1567</v>
      </c>
    </row>
    <row r="16856" spans="8:9" ht="12.5">
      <c r="H16856" s="958">
        <v>39665</v>
      </c>
      <c r="I16856" s="950" t="s">
        <v>1561</v>
      </c>
    </row>
    <row r="16857" spans="8:9" ht="12.5">
      <c r="H16857" s="958">
        <v>39666</v>
      </c>
      <c r="I16857" s="950" t="s">
        <v>1561</v>
      </c>
    </row>
    <row r="16858" spans="8:9" ht="12.5">
      <c r="H16858" s="958">
        <v>39667</v>
      </c>
      <c r="I16858" s="950" t="s">
        <v>1561</v>
      </c>
    </row>
    <row r="16859" spans="8:9" ht="12.5">
      <c r="H16859" s="958">
        <v>39668</v>
      </c>
      <c r="I16859" s="950" t="s">
        <v>1561</v>
      </c>
    </row>
    <row r="16860" spans="8:9" ht="12.5">
      <c r="H16860" s="958">
        <v>39669</v>
      </c>
      <c r="I16860" s="950" t="s">
        <v>1561</v>
      </c>
    </row>
    <row r="16861" spans="8:9" ht="12.5">
      <c r="H16861" s="958">
        <v>39701</v>
      </c>
      <c r="I16861" s="950" t="s">
        <v>1571</v>
      </c>
    </row>
    <row r="16862" spans="8:9" ht="12.5">
      <c r="H16862" s="958">
        <v>39702</v>
      </c>
      <c r="I16862" s="950" t="s">
        <v>1571</v>
      </c>
    </row>
    <row r="16863" spans="8:9" ht="12.5">
      <c r="H16863" s="958">
        <v>39703</v>
      </c>
      <c r="I16863" s="950" t="s">
        <v>1571</v>
      </c>
    </row>
    <row r="16864" spans="8:9" ht="12.5">
      <c r="H16864" s="958">
        <v>39704</v>
      </c>
      <c r="I16864" s="950" t="s">
        <v>1571</v>
      </c>
    </row>
    <row r="16865" spans="8:9" ht="12.5">
      <c r="H16865" s="958">
        <v>39705</v>
      </c>
      <c r="I16865" s="950" t="s">
        <v>1571</v>
      </c>
    </row>
    <row r="16866" spans="8:9" ht="12.5">
      <c r="H16866" s="958">
        <v>39710</v>
      </c>
      <c r="I16866" s="950" t="s">
        <v>1571</v>
      </c>
    </row>
    <row r="16867" spans="8:9" ht="12.5">
      <c r="H16867" s="958">
        <v>39730</v>
      </c>
      <c r="I16867" s="950" t="s">
        <v>1571</v>
      </c>
    </row>
    <row r="16868" spans="8:9" ht="12.5">
      <c r="H16868" s="958">
        <v>39735</v>
      </c>
      <c r="I16868" s="950" t="s">
        <v>1571</v>
      </c>
    </row>
    <row r="16869" spans="8:9" ht="12.5">
      <c r="H16869" s="958">
        <v>39736</v>
      </c>
      <c r="I16869" s="950" t="s">
        <v>1571</v>
      </c>
    </row>
    <row r="16870" spans="8:9" ht="12.5">
      <c r="H16870" s="958">
        <v>39737</v>
      </c>
      <c r="I16870" s="950" t="s">
        <v>1571</v>
      </c>
    </row>
    <row r="16871" spans="8:9" ht="12.5">
      <c r="H16871" s="958">
        <v>39739</v>
      </c>
      <c r="I16871" s="950" t="s">
        <v>1571</v>
      </c>
    </row>
    <row r="16872" spans="8:9" ht="12.5">
      <c r="H16872" s="958">
        <v>39740</v>
      </c>
      <c r="I16872" s="950" t="s">
        <v>1571</v>
      </c>
    </row>
    <row r="16873" spans="8:9" ht="12.5">
      <c r="H16873" s="958">
        <v>39741</v>
      </c>
      <c r="I16873" s="950" t="s">
        <v>1571</v>
      </c>
    </row>
    <row r="16874" spans="8:9" ht="12.5">
      <c r="H16874" s="958">
        <v>39743</v>
      </c>
      <c r="I16874" s="950" t="s">
        <v>1571</v>
      </c>
    </row>
    <row r="16875" spans="8:9" ht="12.5">
      <c r="H16875" s="958">
        <v>39744</v>
      </c>
      <c r="I16875" s="950" t="s">
        <v>1571</v>
      </c>
    </row>
    <row r="16876" spans="8:9" ht="12.5">
      <c r="H16876" s="958">
        <v>39745</v>
      </c>
      <c r="I16876" s="950" t="s">
        <v>1571</v>
      </c>
    </row>
    <row r="16877" spans="8:9" ht="12.5">
      <c r="H16877" s="958">
        <v>39746</v>
      </c>
      <c r="I16877" s="950" t="s">
        <v>1571</v>
      </c>
    </row>
    <row r="16878" spans="8:9" ht="12.5">
      <c r="H16878" s="958">
        <v>39747</v>
      </c>
      <c r="I16878" s="950" t="s">
        <v>1571</v>
      </c>
    </row>
    <row r="16879" spans="8:9" ht="12.5">
      <c r="H16879" s="958">
        <v>39750</v>
      </c>
      <c r="I16879" s="950" t="s">
        <v>1571</v>
      </c>
    </row>
    <row r="16880" spans="8:9" ht="12.5">
      <c r="H16880" s="958">
        <v>39751</v>
      </c>
      <c r="I16880" s="950" t="s">
        <v>1571</v>
      </c>
    </row>
    <row r="16881" spans="8:9" ht="12.5">
      <c r="H16881" s="958">
        <v>39752</v>
      </c>
      <c r="I16881" s="950" t="s">
        <v>1571</v>
      </c>
    </row>
    <row r="16882" spans="8:9" ht="12.5">
      <c r="H16882" s="958">
        <v>39753</v>
      </c>
      <c r="I16882" s="950" t="s">
        <v>1571</v>
      </c>
    </row>
    <row r="16883" spans="8:9" ht="12.5">
      <c r="H16883" s="958">
        <v>39754</v>
      </c>
      <c r="I16883" s="950" t="s">
        <v>1571</v>
      </c>
    </row>
    <row r="16884" spans="8:9" ht="12.5">
      <c r="H16884" s="958">
        <v>39755</v>
      </c>
      <c r="I16884" s="950" t="s">
        <v>1571</v>
      </c>
    </row>
    <row r="16885" spans="8:9" ht="12.5">
      <c r="H16885" s="958">
        <v>39756</v>
      </c>
      <c r="I16885" s="950" t="s">
        <v>1571</v>
      </c>
    </row>
    <row r="16886" spans="8:9" ht="12.5">
      <c r="H16886" s="958">
        <v>39759</v>
      </c>
      <c r="I16886" s="950" t="s">
        <v>1571</v>
      </c>
    </row>
    <row r="16887" spans="8:9" ht="12.5">
      <c r="H16887" s="958">
        <v>39760</v>
      </c>
      <c r="I16887" s="950" t="s">
        <v>1571</v>
      </c>
    </row>
    <row r="16888" spans="8:9" ht="12.5">
      <c r="H16888" s="958">
        <v>39762</v>
      </c>
      <c r="I16888" s="950" t="s">
        <v>1571</v>
      </c>
    </row>
    <row r="16889" spans="8:9" ht="12.5">
      <c r="H16889" s="958">
        <v>39766</v>
      </c>
      <c r="I16889" s="950" t="s">
        <v>1571</v>
      </c>
    </row>
    <row r="16890" spans="8:9" ht="12.5">
      <c r="H16890" s="958">
        <v>39767</v>
      </c>
      <c r="I16890" s="950" t="s">
        <v>1571</v>
      </c>
    </row>
    <row r="16891" spans="8:9" ht="12.5">
      <c r="H16891" s="958">
        <v>39769</v>
      </c>
      <c r="I16891" s="950" t="s">
        <v>1571</v>
      </c>
    </row>
    <row r="16892" spans="8:9" ht="12.5">
      <c r="H16892" s="958">
        <v>39771</v>
      </c>
      <c r="I16892" s="950" t="s">
        <v>1571</v>
      </c>
    </row>
    <row r="16893" spans="8:9" ht="12.5">
      <c r="H16893" s="958">
        <v>39772</v>
      </c>
      <c r="I16893" s="950" t="s">
        <v>1571</v>
      </c>
    </row>
    <row r="16894" spans="8:9" ht="12.5">
      <c r="H16894" s="958">
        <v>39773</v>
      </c>
      <c r="I16894" s="950" t="s">
        <v>1571</v>
      </c>
    </row>
    <row r="16895" spans="8:9" ht="12.5">
      <c r="H16895" s="958">
        <v>39776</v>
      </c>
      <c r="I16895" s="950" t="s">
        <v>1571</v>
      </c>
    </row>
    <row r="16896" spans="8:9" ht="12.5">
      <c r="H16896" s="958">
        <v>39813</v>
      </c>
      <c r="I16896" s="950" t="s">
        <v>1567</v>
      </c>
    </row>
    <row r="16897" spans="8:9" ht="12.5">
      <c r="H16897" s="958">
        <v>39815</v>
      </c>
      <c r="I16897" s="950" t="s">
        <v>1567</v>
      </c>
    </row>
    <row r="16898" spans="8:9" ht="12.5">
      <c r="H16898" s="958">
        <v>39817</v>
      </c>
      <c r="I16898" s="950" t="s">
        <v>1567</v>
      </c>
    </row>
    <row r="16899" spans="8:9" ht="12.5">
      <c r="H16899" s="958">
        <v>39818</v>
      </c>
      <c r="I16899" s="950" t="s">
        <v>1567</v>
      </c>
    </row>
    <row r="16900" spans="8:9" ht="12.5">
      <c r="H16900" s="958">
        <v>39819</v>
      </c>
      <c r="I16900" s="950" t="s">
        <v>1567</v>
      </c>
    </row>
    <row r="16901" spans="8:9" ht="12.5">
      <c r="H16901" s="958">
        <v>39823</v>
      </c>
      <c r="I16901" s="950" t="s">
        <v>1567</v>
      </c>
    </row>
    <row r="16902" spans="8:9" ht="12.5">
      <c r="H16902" s="958">
        <v>39824</v>
      </c>
      <c r="I16902" s="950" t="s">
        <v>1567</v>
      </c>
    </row>
    <row r="16903" spans="8:9" ht="12.5">
      <c r="H16903" s="958">
        <v>39825</v>
      </c>
      <c r="I16903" s="950" t="s">
        <v>1567</v>
      </c>
    </row>
    <row r="16904" spans="8:9" ht="12.5">
      <c r="H16904" s="958">
        <v>39826</v>
      </c>
      <c r="I16904" s="950" t="s">
        <v>1567</v>
      </c>
    </row>
    <row r="16905" spans="8:9" ht="12.5">
      <c r="H16905" s="958">
        <v>39827</v>
      </c>
      <c r="I16905" s="950" t="s">
        <v>1567</v>
      </c>
    </row>
    <row r="16906" spans="8:9" ht="12.5">
      <c r="H16906" s="958">
        <v>39828</v>
      </c>
      <c r="I16906" s="950" t="s">
        <v>1567</v>
      </c>
    </row>
    <row r="16907" spans="8:9" ht="12.5">
      <c r="H16907" s="958">
        <v>39829</v>
      </c>
      <c r="I16907" s="950" t="s">
        <v>1567</v>
      </c>
    </row>
    <row r="16908" spans="8:9" ht="12.5">
      <c r="H16908" s="958">
        <v>39832</v>
      </c>
      <c r="I16908" s="950" t="s">
        <v>1560</v>
      </c>
    </row>
    <row r="16909" spans="8:9" ht="12.5">
      <c r="H16909" s="958">
        <v>39834</v>
      </c>
      <c r="I16909" s="950" t="s">
        <v>1567</v>
      </c>
    </row>
    <row r="16910" spans="8:9" ht="12.5">
      <c r="H16910" s="958">
        <v>39836</v>
      </c>
      <c r="I16910" s="950" t="s">
        <v>1567</v>
      </c>
    </row>
    <row r="16911" spans="8:9" ht="12.5">
      <c r="H16911" s="958">
        <v>39837</v>
      </c>
      <c r="I16911" s="950" t="s">
        <v>1567</v>
      </c>
    </row>
    <row r="16912" spans="8:9" ht="12.5">
      <c r="H16912" s="958">
        <v>39840</v>
      </c>
      <c r="I16912" s="950" t="s">
        <v>1567</v>
      </c>
    </row>
    <row r="16913" spans="8:9" ht="12.5">
      <c r="H16913" s="958">
        <v>39841</v>
      </c>
      <c r="I16913" s="950" t="s">
        <v>1567</v>
      </c>
    </row>
    <row r="16914" spans="8:9" ht="12.5">
      <c r="H16914" s="958">
        <v>39842</v>
      </c>
      <c r="I16914" s="950" t="s">
        <v>1567</v>
      </c>
    </row>
    <row r="16915" spans="8:9" ht="12.5">
      <c r="H16915" s="958">
        <v>39845</v>
      </c>
      <c r="I16915" s="950" t="s">
        <v>1567</v>
      </c>
    </row>
    <row r="16916" spans="8:9" ht="12.5">
      <c r="H16916" s="958">
        <v>39846</v>
      </c>
      <c r="I16916" s="950" t="s">
        <v>1567</v>
      </c>
    </row>
    <row r="16917" spans="8:9" ht="12.5">
      <c r="H16917" s="958">
        <v>39851</v>
      </c>
      <c r="I16917" s="950" t="s">
        <v>1567</v>
      </c>
    </row>
    <row r="16918" spans="8:9" ht="12.5">
      <c r="H16918" s="958">
        <v>39852</v>
      </c>
      <c r="I16918" s="950" t="s">
        <v>1567</v>
      </c>
    </row>
    <row r="16919" spans="8:9" ht="12.5">
      <c r="H16919" s="958">
        <v>39854</v>
      </c>
      <c r="I16919" s="950" t="s">
        <v>1567</v>
      </c>
    </row>
    <row r="16920" spans="8:9" ht="12.5">
      <c r="H16920" s="958">
        <v>39859</v>
      </c>
      <c r="I16920" s="950" t="s">
        <v>1567</v>
      </c>
    </row>
    <row r="16921" spans="8:9" ht="12.5">
      <c r="H16921" s="958">
        <v>39861</v>
      </c>
      <c r="I16921" s="950" t="s">
        <v>1567</v>
      </c>
    </row>
    <row r="16922" spans="8:9" ht="12.5">
      <c r="H16922" s="958">
        <v>39862</v>
      </c>
      <c r="I16922" s="950" t="s">
        <v>1567</v>
      </c>
    </row>
    <row r="16923" spans="8:9" ht="12.5">
      <c r="H16923" s="958">
        <v>39866</v>
      </c>
      <c r="I16923" s="950" t="s">
        <v>1567</v>
      </c>
    </row>
    <row r="16924" spans="8:9" ht="12.5">
      <c r="H16924" s="958">
        <v>39867</v>
      </c>
      <c r="I16924" s="950" t="s">
        <v>1567</v>
      </c>
    </row>
    <row r="16925" spans="8:9" ht="12.5">
      <c r="H16925" s="958">
        <v>39870</v>
      </c>
      <c r="I16925" s="950" t="s">
        <v>1567</v>
      </c>
    </row>
    <row r="16926" spans="8:9" ht="12.5">
      <c r="H16926" s="958">
        <v>39877</v>
      </c>
      <c r="I16926" s="950" t="s">
        <v>1567</v>
      </c>
    </row>
    <row r="16927" spans="8:9" ht="12.5">
      <c r="H16927" s="958">
        <v>39885</v>
      </c>
      <c r="I16927" s="950" t="s">
        <v>1567</v>
      </c>
    </row>
    <row r="16928" spans="8:9" ht="12.5">
      <c r="H16928" s="958">
        <v>39886</v>
      </c>
      <c r="I16928" s="950" t="s">
        <v>1567</v>
      </c>
    </row>
    <row r="16929" spans="8:9" ht="12.5">
      <c r="H16929" s="958">
        <v>39897</v>
      </c>
      <c r="I16929" s="950" t="s">
        <v>1567</v>
      </c>
    </row>
    <row r="16930" spans="8:9" ht="12.5">
      <c r="H16930" s="958">
        <v>39901</v>
      </c>
      <c r="I16930" s="950" t="s">
        <v>1567</v>
      </c>
    </row>
    <row r="16931" spans="8:9" ht="12.5">
      <c r="H16931" s="958">
        <v>40003</v>
      </c>
      <c r="I16931" s="950" t="s">
        <v>1571</v>
      </c>
    </row>
    <row r="16932" spans="8:9" ht="12.5">
      <c r="H16932" s="958">
        <v>40004</v>
      </c>
      <c r="I16932" s="950" t="s">
        <v>1571</v>
      </c>
    </row>
    <row r="16933" spans="8:9" ht="12.5">
      <c r="H16933" s="958">
        <v>40006</v>
      </c>
      <c r="I16933" s="950" t="s">
        <v>1571</v>
      </c>
    </row>
    <row r="16934" spans="8:9" ht="12.5">
      <c r="H16934" s="958">
        <v>40007</v>
      </c>
      <c r="I16934" s="950" t="s">
        <v>1571</v>
      </c>
    </row>
    <row r="16935" spans="8:9" ht="12.5">
      <c r="H16935" s="958">
        <v>40008</v>
      </c>
      <c r="I16935" s="950" t="s">
        <v>1571</v>
      </c>
    </row>
    <row r="16936" spans="8:9" ht="12.5">
      <c r="H16936" s="958">
        <v>40009</v>
      </c>
      <c r="I16936" s="950" t="s">
        <v>1571</v>
      </c>
    </row>
    <row r="16937" spans="8:9" ht="12.5">
      <c r="H16937" s="958">
        <v>40010</v>
      </c>
      <c r="I16937" s="950" t="s">
        <v>1571</v>
      </c>
    </row>
    <row r="16938" spans="8:9" ht="12.5">
      <c r="H16938" s="958">
        <v>40011</v>
      </c>
      <c r="I16938" s="950" t="s">
        <v>1571</v>
      </c>
    </row>
    <row r="16939" spans="8:9" ht="12.5">
      <c r="H16939" s="958">
        <v>40012</v>
      </c>
      <c r="I16939" s="950" t="s">
        <v>1571</v>
      </c>
    </row>
    <row r="16940" spans="8:9" ht="12.5">
      <c r="H16940" s="958">
        <v>40013</v>
      </c>
      <c r="I16940" s="950" t="s">
        <v>1571</v>
      </c>
    </row>
    <row r="16941" spans="8:9" ht="12.5">
      <c r="H16941" s="958">
        <v>40014</v>
      </c>
      <c r="I16941" s="950" t="s">
        <v>1571</v>
      </c>
    </row>
    <row r="16942" spans="8:9" ht="12.5">
      <c r="H16942" s="958">
        <v>40018</v>
      </c>
      <c r="I16942" s="950" t="s">
        <v>1571</v>
      </c>
    </row>
    <row r="16943" spans="8:9" ht="12.5">
      <c r="H16943" s="958">
        <v>40019</v>
      </c>
      <c r="I16943" s="950" t="s">
        <v>1571</v>
      </c>
    </row>
    <row r="16944" spans="8:9" ht="12.5">
      <c r="H16944" s="958">
        <v>40020</v>
      </c>
      <c r="I16944" s="950" t="s">
        <v>1571</v>
      </c>
    </row>
    <row r="16945" spans="8:9" ht="12.5">
      <c r="H16945" s="958">
        <v>40022</v>
      </c>
      <c r="I16945" s="950" t="s">
        <v>1571</v>
      </c>
    </row>
    <row r="16946" spans="8:9" ht="12.5">
      <c r="H16946" s="958">
        <v>40023</v>
      </c>
      <c r="I16946" s="950" t="s">
        <v>1571</v>
      </c>
    </row>
    <row r="16947" spans="8:9" ht="12.5">
      <c r="H16947" s="958">
        <v>40025</v>
      </c>
      <c r="I16947" s="950" t="s">
        <v>1571</v>
      </c>
    </row>
    <row r="16948" spans="8:9" ht="12.5">
      <c r="H16948" s="958">
        <v>40026</v>
      </c>
      <c r="I16948" s="950" t="s">
        <v>1571</v>
      </c>
    </row>
    <row r="16949" spans="8:9" ht="12.5">
      <c r="H16949" s="958">
        <v>40027</v>
      </c>
      <c r="I16949" s="950" t="s">
        <v>1571</v>
      </c>
    </row>
    <row r="16950" spans="8:9" ht="12.5">
      <c r="H16950" s="958">
        <v>40031</v>
      </c>
      <c r="I16950" s="950" t="s">
        <v>1571</v>
      </c>
    </row>
    <row r="16951" spans="8:9" ht="12.5">
      <c r="H16951" s="958">
        <v>40032</v>
      </c>
      <c r="I16951" s="950" t="s">
        <v>1571</v>
      </c>
    </row>
    <row r="16952" spans="8:9" ht="12.5">
      <c r="H16952" s="958">
        <v>40033</v>
      </c>
      <c r="I16952" s="950" t="s">
        <v>1571</v>
      </c>
    </row>
    <row r="16953" spans="8:9" ht="12.5">
      <c r="H16953" s="958">
        <v>40036</v>
      </c>
      <c r="I16953" s="950" t="s">
        <v>1571</v>
      </c>
    </row>
    <row r="16954" spans="8:9" ht="12.5">
      <c r="H16954" s="958">
        <v>40037</v>
      </c>
      <c r="I16954" s="950" t="s">
        <v>1571</v>
      </c>
    </row>
    <row r="16955" spans="8:9" ht="12.5">
      <c r="H16955" s="958">
        <v>40040</v>
      </c>
      <c r="I16955" s="950" t="s">
        <v>1571</v>
      </c>
    </row>
    <row r="16956" spans="8:9" ht="12.5">
      <c r="H16956" s="958">
        <v>40041</v>
      </c>
      <c r="I16956" s="950" t="s">
        <v>1571</v>
      </c>
    </row>
    <row r="16957" spans="8:9" ht="12.5">
      <c r="H16957" s="958">
        <v>40045</v>
      </c>
      <c r="I16957" s="950" t="s">
        <v>1571</v>
      </c>
    </row>
    <row r="16958" spans="8:9" ht="12.5">
      <c r="H16958" s="958">
        <v>40046</v>
      </c>
      <c r="I16958" s="950" t="s">
        <v>1571</v>
      </c>
    </row>
    <row r="16959" spans="8:9" ht="12.5">
      <c r="H16959" s="958">
        <v>40047</v>
      </c>
      <c r="I16959" s="950" t="s">
        <v>1571</v>
      </c>
    </row>
    <row r="16960" spans="8:9" ht="12.5">
      <c r="H16960" s="958">
        <v>40048</v>
      </c>
      <c r="I16960" s="950" t="s">
        <v>1571</v>
      </c>
    </row>
    <row r="16961" spans="8:9" ht="12.5">
      <c r="H16961" s="958">
        <v>40049</v>
      </c>
      <c r="I16961" s="950" t="s">
        <v>1571</v>
      </c>
    </row>
    <row r="16962" spans="8:9" ht="12.5">
      <c r="H16962" s="958">
        <v>40050</v>
      </c>
      <c r="I16962" s="950" t="s">
        <v>1571</v>
      </c>
    </row>
    <row r="16963" spans="8:9" ht="12.5">
      <c r="H16963" s="958">
        <v>40051</v>
      </c>
      <c r="I16963" s="950" t="s">
        <v>1571</v>
      </c>
    </row>
    <row r="16964" spans="8:9" ht="12.5">
      <c r="H16964" s="958">
        <v>40052</v>
      </c>
      <c r="I16964" s="950" t="s">
        <v>1571</v>
      </c>
    </row>
    <row r="16965" spans="8:9" ht="12.5">
      <c r="H16965" s="958">
        <v>40055</v>
      </c>
      <c r="I16965" s="950" t="s">
        <v>1571</v>
      </c>
    </row>
    <row r="16966" spans="8:9" ht="12.5">
      <c r="H16966" s="958">
        <v>40056</v>
      </c>
      <c r="I16966" s="950" t="s">
        <v>1571</v>
      </c>
    </row>
    <row r="16967" spans="8:9" ht="12.5">
      <c r="H16967" s="958">
        <v>40057</v>
      </c>
      <c r="I16967" s="950" t="s">
        <v>1571</v>
      </c>
    </row>
    <row r="16968" spans="8:9" ht="12.5">
      <c r="H16968" s="958">
        <v>40058</v>
      </c>
      <c r="I16968" s="950" t="s">
        <v>1571</v>
      </c>
    </row>
    <row r="16969" spans="8:9" ht="12.5">
      <c r="H16969" s="958">
        <v>40059</v>
      </c>
      <c r="I16969" s="950" t="s">
        <v>1571</v>
      </c>
    </row>
    <row r="16970" spans="8:9" ht="12.5">
      <c r="H16970" s="958">
        <v>40060</v>
      </c>
      <c r="I16970" s="950" t="s">
        <v>1571</v>
      </c>
    </row>
    <row r="16971" spans="8:9" ht="12.5">
      <c r="H16971" s="958">
        <v>40061</v>
      </c>
      <c r="I16971" s="950" t="s">
        <v>1571</v>
      </c>
    </row>
    <row r="16972" spans="8:9" ht="12.5">
      <c r="H16972" s="958">
        <v>40062</v>
      </c>
      <c r="I16972" s="950" t="s">
        <v>1571</v>
      </c>
    </row>
    <row r="16973" spans="8:9" ht="12.5">
      <c r="H16973" s="958">
        <v>40063</v>
      </c>
      <c r="I16973" s="950" t="s">
        <v>1571</v>
      </c>
    </row>
    <row r="16974" spans="8:9" ht="12.5">
      <c r="H16974" s="958">
        <v>40065</v>
      </c>
      <c r="I16974" s="950" t="s">
        <v>1571</v>
      </c>
    </row>
    <row r="16975" spans="8:9" ht="12.5">
      <c r="H16975" s="958">
        <v>40066</v>
      </c>
      <c r="I16975" s="950" t="s">
        <v>1571</v>
      </c>
    </row>
    <row r="16976" spans="8:9" ht="12.5">
      <c r="H16976" s="958">
        <v>40067</v>
      </c>
      <c r="I16976" s="950" t="s">
        <v>1571</v>
      </c>
    </row>
    <row r="16977" spans="8:9" ht="12.5">
      <c r="H16977" s="958">
        <v>40068</v>
      </c>
      <c r="I16977" s="950" t="s">
        <v>1571</v>
      </c>
    </row>
    <row r="16978" spans="8:9" ht="12.5">
      <c r="H16978" s="958">
        <v>40069</v>
      </c>
      <c r="I16978" s="950" t="s">
        <v>1571</v>
      </c>
    </row>
    <row r="16979" spans="8:9" ht="12.5">
      <c r="H16979" s="958">
        <v>40070</v>
      </c>
      <c r="I16979" s="950" t="s">
        <v>1571</v>
      </c>
    </row>
    <row r="16980" spans="8:9" ht="12.5">
      <c r="H16980" s="958">
        <v>40071</v>
      </c>
      <c r="I16980" s="950" t="s">
        <v>1571</v>
      </c>
    </row>
    <row r="16981" spans="8:9" ht="12.5">
      <c r="H16981" s="958">
        <v>40075</v>
      </c>
      <c r="I16981" s="950" t="s">
        <v>1571</v>
      </c>
    </row>
    <row r="16982" spans="8:9" ht="12.5">
      <c r="H16982" s="958">
        <v>40076</v>
      </c>
      <c r="I16982" s="950" t="s">
        <v>1571</v>
      </c>
    </row>
    <row r="16983" spans="8:9" ht="12.5">
      <c r="H16983" s="958">
        <v>40077</v>
      </c>
      <c r="I16983" s="950" t="s">
        <v>1571</v>
      </c>
    </row>
    <row r="16984" spans="8:9" ht="12.5">
      <c r="H16984" s="958">
        <v>40078</v>
      </c>
      <c r="I16984" s="950" t="s">
        <v>1571</v>
      </c>
    </row>
    <row r="16985" spans="8:9" ht="12.5">
      <c r="H16985" s="958">
        <v>40104</v>
      </c>
      <c r="I16985" s="950" t="s">
        <v>1571</v>
      </c>
    </row>
    <row r="16986" spans="8:9" ht="12.5">
      <c r="H16986" s="958">
        <v>40107</v>
      </c>
      <c r="I16986" s="950" t="s">
        <v>1571</v>
      </c>
    </row>
    <row r="16987" spans="8:9" ht="12.5">
      <c r="H16987" s="958">
        <v>40108</v>
      </c>
      <c r="I16987" s="950" t="s">
        <v>1571</v>
      </c>
    </row>
    <row r="16988" spans="8:9" ht="12.5">
      <c r="H16988" s="958">
        <v>40109</v>
      </c>
      <c r="I16988" s="950" t="s">
        <v>1571</v>
      </c>
    </row>
    <row r="16989" spans="8:9" ht="12.5">
      <c r="H16989" s="958">
        <v>40110</v>
      </c>
      <c r="I16989" s="950" t="s">
        <v>1571</v>
      </c>
    </row>
    <row r="16990" spans="8:9" ht="12.5">
      <c r="H16990" s="958">
        <v>40111</v>
      </c>
      <c r="I16990" s="950" t="s">
        <v>1571</v>
      </c>
    </row>
    <row r="16991" spans="8:9" ht="12.5">
      <c r="H16991" s="958">
        <v>40115</v>
      </c>
      <c r="I16991" s="950" t="s">
        <v>1571</v>
      </c>
    </row>
    <row r="16992" spans="8:9" ht="12.5">
      <c r="H16992" s="958">
        <v>40117</v>
      </c>
      <c r="I16992" s="950" t="s">
        <v>1571</v>
      </c>
    </row>
    <row r="16993" spans="8:9" ht="12.5">
      <c r="H16993" s="958">
        <v>40118</v>
      </c>
      <c r="I16993" s="950" t="s">
        <v>1571</v>
      </c>
    </row>
    <row r="16994" spans="8:9" ht="12.5">
      <c r="H16994" s="958">
        <v>40119</v>
      </c>
      <c r="I16994" s="950" t="s">
        <v>1571</v>
      </c>
    </row>
    <row r="16995" spans="8:9" ht="12.5">
      <c r="H16995" s="958">
        <v>40121</v>
      </c>
      <c r="I16995" s="950" t="s">
        <v>1571</v>
      </c>
    </row>
    <row r="16996" spans="8:9" ht="12.5">
      <c r="H16996" s="958">
        <v>40122</v>
      </c>
      <c r="I16996" s="950" t="s">
        <v>1571</v>
      </c>
    </row>
    <row r="16997" spans="8:9" ht="12.5">
      <c r="H16997" s="958">
        <v>40129</v>
      </c>
      <c r="I16997" s="950" t="s">
        <v>1571</v>
      </c>
    </row>
    <row r="16998" spans="8:9" ht="12.5">
      <c r="H16998" s="958">
        <v>40140</v>
      </c>
      <c r="I16998" s="950" t="s">
        <v>1571</v>
      </c>
    </row>
    <row r="16999" spans="8:9" ht="12.5">
      <c r="H16999" s="958">
        <v>40142</v>
      </c>
      <c r="I16999" s="950" t="s">
        <v>1571</v>
      </c>
    </row>
    <row r="17000" spans="8:9" ht="12.5">
      <c r="H17000" s="958">
        <v>40143</v>
      </c>
      <c r="I17000" s="950" t="s">
        <v>1571</v>
      </c>
    </row>
    <row r="17001" spans="8:9" ht="12.5">
      <c r="H17001" s="958">
        <v>40144</v>
      </c>
      <c r="I17001" s="950" t="s">
        <v>1571</v>
      </c>
    </row>
    <row r="17002" spans="8:9" ht="12.5">
      <c r="H17002" s="958">
        <v>40145</v>
      </c>
      <c r="I17002" s="950" t="s">
        <v>1571</v>
      </c>
    </row>
    <row r="17003" spans="8:9" ht="12.5">
      <c r="H17003" s="958">
        <v>40146</v>
      </c>
      <c r="I17003" s="950" t="s">
        <v>1571</v>
      </c>
    </row>
    <row r="17004" spans="8:9" ht="12.5">
      <c r="H17004" s="958">
        <v>40150</v>
      </c>
      <c r="I17004" s="950" t="s">
        <v>1571</v>
      </c>
    </row>
    <row r="17005" spans="8:9" ht="12.5">
      <c r="H17005" s="958">
        <v>40152</v>
      </c>
      <c r="I17005" s="950" t="s">
        <v>1571</v>
      </c>
    </row>
    <row r="17006" spans="8:9" ht="12.5">
      <c r="H17006" s="958">
        <v>40153</v>
      </c>
      <c r="I17006" s="950" t="s">
        <v>1571</v>
      </c>
    </row>
    <row r="17007" spans="8:9" ht="12.5">
      <c r="H17007" s="958">
        <v>40155</v>
      </c>
      <c r="I17007" s="950" t="s">
        <v>1571</v>
      </c>
    </row>
    <row r="17008" spans="8:9" ht="12.5">
      <c r="H17008" s="958">
        <v>40157</v>
      </c>
      <c r="I17008" s="950" t="s">
        <v>1571</v>
      </c>
    </row>
    <row r="17009" spans="8:9" ht="12.5">
      <c r="H17009" s="958">
        <v>40159</v>
      </c>
      <c r="I17009" s="950" t="s">
        <v>1571</v>
      </c>
    </row>
    <row r="17010" spans="8:9" ht="12.5">
      <c r="H17010" s="958">
        <v>40160</v>
      </c>
      <c r="I17010" s="950" t="s">
        <v>1571</v>
      </c>
    </row>
    <row r="17011" spans="8:9" ht="12.5">
      <c r="H17011" s="958">
        <v>40161</v>
      </c>
      <c r="I17011" s="950" t="s">
        <v>1571</v>
      </c>
    </row>
    <row r="17012" spans="8:9" ht="12.5">
      <c r="H17012" s="958">
        <v>40162</v>
      </c>
      <c r="I17012" s="950" t="s">
        <v>1571</v>
      </c>
    </row>
    <row r="17013" spans="8:9" ht="12.5">
      <c r="H17013" s="958">
        <v>40165</v>
      </c>
      <c r="I17013" s="950" t="s">
        <v>1571</v>
      </c>
    </row>
    <row r="17014" spans="8:9" ht="12.5">
      <c r="H17014" s="958">
        <v>40170</v>
      </c>
      <c r="I17014" s="950" t="s">
        <v>1571</v>
      </c>
    </row>
    <row r="17015" spans="8:9" ht="12.5">
      <c r="H17015" s="958">
        <v>40171</v>
      </c>
      <c r="I17015" s="950" t="s">
        <v>1571</v>
      </c>
    </row>
    <row r="17016" spans="8:9" ht="12.5">
      <c r="H17016" s="958">
        <v>40175</v>
      </c>
      <c r="I17016" s="950" t="s">
        <v>1571</v>
      </c>
    </row>
    <row r="17017" spans="8:9" ht="12.5">
      <c r="H17017" s="958">
        <v>40176</v>
      </c>
      <c r="I17017" s="950" t="s">
        <v>1571</v>
      </c>
    </row>
    <row r="17018" spans="8:9" ht="12.5">
      <c r="H17018" s="958">
        <v>40177</v>
      </c>
      <c r="I17018" s="950" t="s">
        <v>1571</v>
      </c>
    </row>
    <row r="17019" spans="8:9" ht="12.5">
      <c r="H17019" s="958">
        <v>40178</v>
      </c>
      <c r="I17019" s="950" t="s">
        <v>1571</v>
      </c>
    </row>
    <row r="17020" spans="8:9" ht="12.5">
      <c r="H17020" s="958">
        <v>40201</v>
      </c>
      <c r="I17020" s="950" t="s">
        <v>1571</v>
      </c>
    </row>
    <row r="17021" spans="8:9" ht="12.5">
      <c r="H17021" s="958">
        <v>40202</v>
      </c>
      <c r="I17021" s="950" t="s">
        <v>1571</v>
      </c>
    </row>
    <row r="17022" spans="8:9" ht="12.5">
      <c r="H17022" s="958">
        <v>40203</v>
      </c>
      <c r="I17022" s="950" t="s">
        <v>1571</v>
      </c>
    </row>
    <row r="17023" spans="8:9" ht="12.5">
      <c r="H17023" s="958">
        <v>40204</v>
      </c>
      <c r="I17023" s="950" t="s">
        <v>1571</v>
      </c>
    </row>
    <row r="17024" spans="8:9" ht="12.5">
      <c r="H17024" s="958">
        <v>40205</v>
      </c>
      <c r="I17024" s="950" t="s">
        <v>1571</v>
      </c>
    </row>
    <row r="17025" spans="8:9" ht="12.5">
      <c r="H17025" s="958">
        <v>40206</v>
      </c>
      <c r="I17025" s="950" t="s">
        <v>1571</v>
      </c>
    </row>
    <row r="17026" spans="8:9" ht="12.5">
      <c r="H17026" s="958">
        <v>40207</v>
      </c>
      <c r="I17026" s="950" t="s">
        <v>1571</v>
      </c>
    </row>
    <row r="17027" spans="8:9" ht="12.5">
      <c r="H17027" s="958">
        <v>40208</v>
      </c>
      <c r="I17027" s="950" t="s">
        <v>1571</v>
      </c>
    </row>
    <row r="17028" spans="8:9" ht="12.5">
      <c r="H17028" s="958">
        <v>40209</v>
      </c>
      <c r="I17028" s="950" t="s">
        <v>1571</v>
      </c>
    </row>
    <row r="17029" spans="8:9" ht="12.5">
      <c r="H17029" s="958">
        <v>40210</v>
      </c>
      <c r="I17029" s="950" t="s">
        <v>1571</v>
      </c>
    </row>
    <row r="17030" spans="8:9" ht="12.5">
      <c r="H17030" s="958">
        <v>40211</v>
      </c>
      <c r="I17030" s="950" t="s">
        <v>1571</v>
      </c>
    </row>
    <row r="17031" spans="8:9" ht="12.5">
      <c r="H17031" s="958">
        <v>40212</v>
      </c>
      <c r="I17031" s="950" t="s">
        <v>1571</v>
      </c>
    </row>
    <row r="17032" spans="8:9" ht="12.5">
      <c r="H17032" s="958">
        <v>40213</v>
      </c>
      <c r="I17032" s="950" t="s">
        <v>1571</v>
      </c>
    </row>
    <row r="17033" spans="8:9" ht="12.5">
      <c r="H17033" s="958">
        <v>40214</v>
      </c>
      <c r="I17033" s="950" t="s">
        <v>1571</v>
      </c>
    </row>
    <row r="17034" spans="8:9" ht="12.5">
      <c r="H17034" s="958">
        <v>40215</v>
      </c>
      <c r="I17034" s="950" t="s">
        <v>1571</v>
      </c>
    </row>
    <row r="17035" spans="8:9" ht="12.5">
      <c r="H17035" s="958">
        <v>40216</v>
      </c>
      <c r="I17035" s="950" t="s">
        <v>1571</v>
      </c>
    </row>
    <row r="17036" spans="8:9" ht="12.5">
      <c r="H17036" s="958">
        <v>40217</v>
      </c>
      <c r="I17036" s="950" t="s">
        <v>1571</v>
      </c>
    </row>
    <row r="17037" spans="8:9" ht="12.5">
      <c r="H17037" s="958">
        <v>40218</v>
      </c>
      <c r="I17037" s="950" t="s">
        <v>1571</v>
      </c>
    </row>
    <row r="17038" spans="8:9" ht="12.5">
      <c r="H17038" s="958">
        <v>40219</v>
      </c>
      <c r="I17038" s="950" t="s">
        <v>1571</v>
      </c>
    </row>
    <row r="17039" spans="8:9" ht="12.5">
      <c r="H17039" s="958">
        <v>40220</v>
      </c>
      <c r="I17039" s="950" t="s">
        <v>1571</v>
      </c>
    </row>
    <row r="17040" spans="8:9" ht="12.5">
      <c r="H17040" s="958">
        <v>40221</v>
      </c>
      <c r="I17040" s="950" t="s">
        <v>1571</v>
      </c>
    </row>
    <row r="17041" spans="8:9" ht="12.5">
      <c r="H17041" s="958">
        <v>40222</v>
      </c>
      <c r="I17041" s="950" t="s">
        <v>1571</v>
      </c>
    </row>
    <row r="17042" spans="8:9" ht="12.5">
      <c r="H17042" s="958">
        <v>40223</v>
      </c>
      <c r="I17042" s="950" t="s">
        <v>1571</v>
      </c>
    </row>
    <row r="17043" spans="8:9" ht="12.5">
      <c r="H17043" s="958">
        <v>40224</v>
      </c>
      <c r="I17043" s="950" t="s">
        <v>1571</v>
      </c>
    </row>
    <row r="17044" spans="8:9" ht="12.5">
      <c r="H17044" s="958">
        <v>40225</v>
      </c>
      <c r="I17044" s="950" t="s">
        <v>1571</v>
      </c>
    </row>
    <row r="17045" spans="8:9" ht="12.5">
      <c r="H17045" s="958">
        <v>40228</v>
      </c>
      <c r="I17045" s="950" t="s">
        <v>1571</v>
      </c>
    </row>
    <row r="17046" spans="8:9" ht="12.5">
      <c r="H17046" s="958">
        <v>40229</v>
      </c>
      <c r="I17046" s="950" t="s">
        <v>1571</v>
      </c>
    </row>
    <row r="17047" spans="8:9" ht="12.5">
      <c r="H17047" s="958">
        <v>40231</v>
      </c>
      <c r="I17047" s="950" t="s">
        <v>1571</v>
      </c>
    </row>
    <row r="17048" spans="8:9" ht="12.5">
      <c r="H17048" s="958">
        <v>40232</v>
      </c>
      <c r="I17048" s="950" t="s">
        <v>1571</v>
      </c>
    </row>
    <row r="17049" spans="8:9" ht="12.5">
      <c r="H17049" s="958">
        <v>40233</v>
      </c>
      <c r="I17049" s="950" t="s">
        <v>1571</v>
      </c>
    </row>
    <row r="17050" spans="8:9" ht="12.5">
      <c r="H17050" s="958">
        <v>40241</v>
      </c>
      <c r="I17050" s="950" t="s">
        <v>1571</v>
      </c>
    </row>
    <row r="17051" spans="8:9" ht="12.5">
      <c r="H17051" s="958">
        <v>40242</v>
      </c>
      <c r="I17051" s="950" t="s">
        <v>1571</v>
      </c>
    </row>
    <row r="17052" spans="8:9" ht="12.5">
      <c r="H17052" s="958">
        <v>40243</v>
      </c>
      <c r="I17052" s="950" t="s">
        <v>1571</v>
      </c>
    </row>
    <row r="17053" spans="8:9" ht="12.5">
      <c r="H17053" s="958">
        <v>40245</v>
      </c>
      <c r="I17053" s="950" t="s">
        <v>1571</v>
      </c>
    </row>
    <row r="17054" spans="8:9" ht="12.5">
      <c r="H17054" s="958">
        <v>40250</v>
      </c>
      <c r="I17054" s="950" t="s">
        <v>1571</v>
      </c>
    </row>
    <row r="17055" spans="8:9" ht="12.5">
      <c r="H17055" s="958">
        <v>40251</v>
      </c>
      <c r="I17055" s="950" t="s">
        <v>1571</v>
      </c>
    </row>
    <row r="17056" spans="8:9" ht="12.5">
      <c r="H17056" s="958">
        <v>40252</v>
      </c>
      <c r="I17056" s="950" t="s">
        <v>1571</v>
      </c>
    </row>
    <row r="17057" spans="8:9" ht="12.5">
      <c r="H17057" s="958">
        <v>40253</v>
      </c>
      <c r="I17057" s="950" t="s">
        <v>1571</v>
      </c>
    </row>
    <row r="17058" spans="8:9" ht="12.5">
      <c r="H17058" s="958">
        <v>40255</v>
      </c>
      <c r="I17058" s="950" t="s">
        <v>1571</v>
      </c>
    </row>
    <row r="17059" spans="8:9" ht="12.5">
      <c r="H17059" s="958">
        <v>40256</v>
      </c>
      <c r="I17059" s="950" t="s">
        <v>1571</v>
      </c>
    </row>
    <row r="17060" spans="8:9" ht="12.5">
      <c r="H17060" s="958">
        <v>40257</v>
      </c>
      <c r="I17060" s="950" t="s">
        <v>1571</v>
      </c>
    </row>
    <row r="17061" spans="8:9" ht="12.5">
      <c r="H17061" s="958">
        <v>40258</v>
      </c>
      <c r="I17061" s="950" t="s">
        <v>1571</v>
      </c>
    </row>
    <row r="17062" spans="8:9" ht="12.5">
      <c r="H17062" s="958">
        <v>40259</v>
      </c>
      <c r="I17062" s="950" t="s">
        <v>1571</v>
      </c>
    </row>
    <row r="17063" spans="8:9" ht="12.5">
      <c r="H17063" s="958">
        <v>40261</v>
      </c>
      <c r="I17063" s="950" t="s">
        <v>1571</v>
      </c>
    </row>
    <row r="17064" spans="8:9" ht="12.5">
      <c r="H17064" s="958">
        <v>40266</v>
      </c>
      <c r="I17064" s="950" t="s">
        <v>1571</v>
      </c>
    </row>
    <row r="17065" spans="8:9" ht="12.5">
      <c r="H17065" s="958">
        <v>40268</v>
      </c>
      <c r="I17065" s="950" t="s">
        <v>1571</v>
      </c>
    </row>
    <row r="17066" spans="8:9" ht="12.5">
      <c r="H17066" s="958">
        <v>40269</v>
      </c>
      <c r="I17066" s="950" t="s">
        <v>1571</v>
      </c>
    </row>
    <row r="17067" spans="8:9" ht="12.5">
      <c r="H17067" s="958">
        <v>40270</v>
      </c>
      <c r="I17067" s="950" t="s">
        <v>1571</v>
      </c>
    </row>
    <row r="17068" spans="8:9" ht="12.5">
      <c r="H17068" s="958">
        <v>40272</v>
      </c>
      <c r="I17068" s="950" t="s">
        <v>1571</v>
      </c>
    </row>
    <row r="17069" spans="8:9" ht="12.5">
      <c r="H17069" s="958">
        <v>40280</v>
      </c>
      <c r="I17069" s="950" t="s">
        <v>1571</v>
      </c>
    </row>
    <row r="17070" spans="8:9" ht="12.5">
      <c r="H17070" s="958">
        <v>40281</v>
      </c>
      <c r="I17070" s="950" t="s">
        <v>1571</v>
      </c>
    </row>
    <row r="17071" spans="8:9" ht="12.5">
      <c r="H17071" s="958">
        <v>40282</v>
      </c>
      <c r="I17071" s="950" t="s">
        <v>1571</v>
      </c>
    </row>
    <row r="17072" spans="8:9" ht="12.5">
      <c r="H17072" s="958">
        <v>40283</v>
      </c>
      <c r="I17072" s="950" t="s">
        <v>1571</v>
      </c>
    </row>
    <row r="17073" spans="8:9" ht="12.5">
      <c r="H17073" s="958">
        <v>40285</v>
      </c>
      <c r="I17073" s="950" t="s">
        <v>1571</v>
      </c>
    </row>
    <row r="17074" spans="8:9" ht="12.5">
      <c r="H17074" s="958">
        <v>40287</v>
      </c>
      <c r="I17074" s="950" t="s">
        <v>1571</v>
      </c>
    </row>
    <row r="17075" spans="8:9" ht="12.5">
      <c r="H17075" s="958">
        <v>40289</v>
      </c>
      <c r="I17075" s="950" t="s">
        <v>1571</v>
      </c>
    </row>
    <row r="17076" spans="8:9" ht="12.5">
      <c r="H17076" s="958">
        <v>40290</v>
      </c>
      <c r="I17076" s="950" t="s">
        <v>1571</v>
      </c>
    </row>
    <row r="17077" spans="8:9" ht="12.5">
      <c r="H17077" s="958">
        <v>40291</v>
      </c>
      <c r="I17077" s="950" t="s">
        <v>1571</v>
      </c>
    </row>
    <row r="17078" spans="8:9" ht="12.5">
      <c r="H17078" s="958">
        <v>40292</v>
      </c>
      <c r="I17078" s="950" t="s">
        <v>1571</v>
      </c>
    </row>
    <row r="17079" spans="8:9" ht="12.5">
      <c r="H17079" s="958">
        <v>40293</v>
      </c>
      <c r="I17079" s="950" t="s">
        <v>1571</v>
      </c>
    </row>
    <row r="17080" spans="8:9" ht="12.5">
      <c r="H17080" s="958">
        <v>40294</v>
      </c>
      <c r="I17080" s="950" t="s">
        <v>1571</v>
      </c>
    </row>
    <row r="17081" spans="8:9" ht="12.5">
      <c r="H17081" s="958">
        <v>40295</v>
      </c>
      <c r="I17081" s="950" t="s">
        <v>1571</v>
      </c>
    </row>
    <row r="17082" spans="8:9" ht="12.5">
      <c r="H17082" s="958">
        <v>40296</v>
      </c>
      <c r="I17082" s="950" t="s">
        <v>1571</v>
      </c>
    </row>
    <row r="17083" spans="8:9" ht="12.5">
      <c r="H17083" s="958">
        <v>40297</v>
      </c>
      <c r="I17083" s="950" t="s">
        <v>1571</v>
      </c>
    </row>
    <row r="17084" spans="8:9" ht="12.5">
      <c r="H17084" s="958">
        <v>40298</v>
      </c>
      <c r="I17084" s="950" t="s">
        <v>1571</v>
      </c>
    </row>
    <row r="17085" spans="8:9" ht="12.5">
      <c r="H17085" s="958">
        <v>40299</v>
      </c>
      <c r="I17085" s="950" t="s">
        <v>1571</v>
      </c>
    </row>
    <row r="17086" spans="8:9" ht="12.5">
      <c r="H17086" s="958">
        <v>40310</v>
      </c>
      <c r="I17086" s="950" t="s">
        <v>1571</v>
      </c>
    </row>
    <row r="17087" spans="8:9" ht="12.5">
      <c r="H17087" s="958">
        <v>40311</v>
      </c>
      <c r="I17087" s="950" t="s">
        <v>1571</v>
      </c>
    </row>
    <row r="17088" spans="8:9" ht="12.5">
      <c r="H17088" s="958">
        <v>40312</v>
      </c>
      <c r="I17088" s="950" t="s">
        <v>1571</v>
      </c>
    </row>
    <row r="17089" spans="8:9" ht="12.5">
      <c r="H17089" s="958">
        <v>40313</v>
      </c>
      <c r="I17089" s="950" t="s">
        <v>1571</v>
      </c>
    </row>
    <row r="17090" spans="8:9" ht="12.5">
      <c r="H17090" s="958">
        <v>40316</v>
      </c>
      <c r="I17090" s="950" t="s">
        <v>1571</v>
      </c>
    </row>
    <row r="17091" spans="8:9" ht="12.5">
      <c r="H17091" s="958">
        <v>40317</v>
      </c>
      <c r="I17091" s="950" t="s">
        <v>1571</v>
      </c>
    </row>
    <row r="17092" spans="8:9" ht="12.5">
      <c r="H17092" s="958">
        <v>40319</v>
      </c>
      <c r="I17092" s="950" t="s">
        <v>1571</v>
      </c>
    </row>
    <row r="17093" spans="8:9" ht="12.5">
      <c r="H17093" s="958">
        <v>40322</v>
      </c>
      <c r="I17093" s="950" t="s">
        <v>1571</v>
      </c>
    </row>
    <row r="17094" spans="8:9" ht="12.5">
      <c r="H17094" s="958">
        <v>40324</v>
      </c>
      <c r="I17094" s="950" t="s">
        <v>1571</v>
      </c>
    </row>
    <row r="17095" spans="8:9" ht="12.5">
      <c r="H17095" s="958">
        <v>40328</v>
      </c>
      <c r="I17095" s="950" t="s">
        <v>1571</v>
      </c>
    </row>
    <row r="17096" spans="8:9" ht="12.5">
      <c r="H17096" s="958">
        <v>40330</v>
      </c>
      <c r="I17096" s="950" t="s">
        <v>1571</v>
      </c>
    </row>
    <row r="17097" spans="8:9" ht="12.5">
      <c r="H17097" s="958">
        <v>40334</v>
      </c>
      <c r="I17097" s="950" t="s">
        <v>1571</v>
      </c>
    </row>
    <row r="17098" spans="8:9" ht="12.5">
      <c r="H17098" s="958">
        <v>40336</v>
      </c>
      <c r="I17098" s="950" t="s">
        <v>1571</v>
      </c>
    </row>
    <row r="17099" spans="8:9" ht="12.5">
      <c r="H17099" s="958">
        <v>40337</v>
      </c>
      <c r="I17099" s="950" t="s">
        <v>1571</v>
      </c>
    </row>
    <row r="17100" spans="8:9" ht="12.5">
      <c r="H17100" s="958">
        <v>40339</v>
      </c>
      <c r="I17100" s="950" t="s">
        <v>1571</v>
      </c>
    </row>
    <row r="17101" spans="8:9" ht="12.5">
      <c r="H17101" s="958">
        <v>40340</v>
      </c>
      <c r="I17101" s="950" t="s">
        <v>1571</v>
      </c>
    </row>
    <row r="17102" spans="8:9" ht="12.5">
      <c r="H17102" s="958">
        <v>40342</v>
      </c>
      <c r="I17102" s="950" t="s">
        <v>1571</v>
      </c>
    </row>
    <row r="17103" spans="8:9" ht="12.5">
      <c r="H17103" s="958">
        <v>40346</v>
      </c>
      <c r="I17103" s="950" t="s">
        <v>1571</v>
      </c>
    </row>
    <row r="17104" spans="8:9" ht="12.5">
      <c r="H17104" s="958">
        <v>40347</v>
      </c>
      <c r="I17104" s="950" t="s">
        <v>1571</v>
      </c>
    </row>
    <row r="17105" spans="8:9" ht="12.5">
      <c r="H17105" s="958">
        <v>40348</v>
      </c>
      <c r="I17105" s="950" t="s">
        <v>1571</v>
      </c>
    </row>
    <row r="17106" spans="8:9" ht="12.5">
      <c r="H17106" s="958">
        <v>40350</v>
      </c>
      <c r="I17106" s="950" t="s">
        <v>1571</v>
      </c>
    </row>
    <row r="17107" spans="8:9" ht="12.5">
      <c r="H17107" s="958">
        <v>40351</v>
      </c>
      <c r="I17107" s="950" t="s">
        <v>1571</v>
      </c>
    </row>
    <row r="17108" spans="8:9" ht="12.5">
      <c r="H17108" s="958">
        <v>40353</v>
      </c>
      <c r="I17108" s="950" t="s">
        <v>1571</v>
      </c>
    </row>
    <row r="17109" spans="8:9" ht="12.5">
      <c r="H17109" s="958">
        <v>40355</v>
      </c>
      <c r="I17109" s="950" t="s">
        <v>1571</v>
      </c>
    </row>
    <row r="17110" spans="8:9" ht="12.5">
      <c r="H17110" s="958">
        <v>40356</v>
      </c>
      <c r="I17110" s="950" t="s">
        <v>1571</v>
      </c>
    </row>
    <row r="17111" spans="8:9" ht="12.5">
      <c r="H17111" s="958">
        <v>40357</v>
      </c>
      <c r="I17111" s="950" t="s">
        <v>1571</v>
      </c>
    </row>
    <row r="17112" spans="8:9" ht="12.5">
      <c r="H17112" s="958">
        <v>40358</v>
      </c>
      <c r="I17112" s="950" t="s">
        <v>1571</v>
      </c>
    </row>
    <row r="17113" spans="8:9" ht="12.5">
      <c r="H17113" s="958">
        <v>40359</v>
      </c>
      <c r="I17113" s="950" t="s">
        <v>1571</v>
      </c>
    </row>
    <row r="17114" spans="8:9" ht="12.5">
      <c r="H17114" s="958">
        <v>40360</v>
      </c>
      <c r="I17114" s="950" t="s">
        <v>1571</v>
      </c>
    </row>
    <row r="17115" spans="8:9" ht="12.5">
      <c r="H17115" s="958">
        <v>40361</v>
      </c>
      <c r="I17115" s="950" t="s">
        <v>1571</v>
      </c>
    </row>
    <row r="17116" spans="8:9" ht="12.5">
      <c r="H17116" s="958">
        <v>40362</v>
      </c>
      <c r="I17116" s="950" t="s">
        <v>1571</v>
      </c>
    </row>
    <row r="17117" spans="8:9" ht="12.5">
      <c r="H17117" s="958">
        <v>40363</v>
      </c>
      <c r="I17117" s="950" t="s">
        <v>1571</v>
      </c>
    </row>
    <row r="17118" spans="8:9" ht="12.5">
      <c r="H17118" s="958">
        <v>40366</v>
      </c>
      <c r="I17118" s="950" t="s">
        <v>1571</v>
      </c>
    </row>
    <row r="17119" spans="8:9" ht="12.5">
      <c r="H17119" s="958">
        <v>40370</v>
      </c>
      <c r="I17119" s="950" t="s">
        <v>1571</v>
      </c>
    </row>
    <row r="17120" spans="8:9" ht="12.5">
      <c r="H17120" s="958">
        <v>40371</v>
      </c>
      <c r="I17120" s="950" t="s">
        <v>1571</v>
      </c>
    </row>
    <row r="17121" spans="8:9" ht="12.5">
      <c r="H17121" s="958">
        <v>40372</v>
      </c>
      <c r="I17121" s="950" t="s">
        <v>1571</v>
      </c>
    </row>
    <row r="17122" spans="8:9" ht="12.5">
      <c r="H17122" s="958">
        <v>40374</v>
      </c>
      <c r="I17122" s="950" t="s">
        <v>1571</v>
      </c>
    </row>
    <row r="17123" spans="8:9" ht="12.5">
      <c r="H17123" s="958">
        <v>40376</v>
      </c>
      <c r="I17123" s="950" t="s">
        <v>1571</v>
      </c>
    </row>
    <row r="17124" spans="8:9" ht="12.5">
      <c r="H17124" s="958">
        <v>40379</v>
      </c>
      <c r="I17124" s="950" t="s">
        <v>1571</v>
      </c>
    </row>
    <row r="17125" spans="8:9" ht="12.5">
      <c r="H17125" s="958">
        <v>40380</v>
      </c>
      <c r="I17125" s="950" t="s">
        <v>1571</v>
      </c>
    </row>
    <row r="17126" spans="8:9" ht="12.5">
      <c r="H17126" s="958">
        <v>40383</v>
      </c>
      <c r="I17126" s="950" t="s">
        <v>1571</v>
      </c>
    </row>
    <row r="17127" spans="8:9" ht="12.5">
      <c r="H17127" s="958">
        <v>40384</v>
      </c>
      <c r="I17127" s="950" t="s">
        <v>1571</v>
      </c>
    </row>
    <row r="17128" spans="8:9" ht="12.5">
      <c r="H17128" s="958">
        <v>40385</v>
      </c>
      <c r="I17128" s="950" t="s">
        <v>1571</v>
      </c>
    </row>
    <row r="17129" spans="8:9" ht="12.5">
      <c r="H17129" s="958">
        <v>40387</v>
      </c>
      <c r="I17129" s="950" t="s">
        <v>1571</v>
      </c>
    </row>
    <row r="17130" spans="8:9" ht="12.5">
      <c r="H17130" s="958">
        <v>40390</v>
      </c>
      <c r="I17130" s="950" t="s">
        <v>1571</v>
      </c>
    </row>
    <row r="17131" spans="8:9" ht="12.5">
      <c r="H17131" s="958">
        <v>40391</v>
      </c>
      <c r="I17131" s="950" t="s">
        <v>1571</v>
      </c>
    </row>
    <row r="17132" spans="8:9" ht="12.5">
      <c r="H17132" s="958">
        <v>40392</v>
      </c>
      <c r="I17132" s="950" t="s">
        <v>1571</v>
      </c>
    </row>
    <row r="17133" spans="8:9" ht="12.5">
      <c r="H17133" s="958">
        <v>40402</v>
      </c>
      <c r="I17133" s="950" t="s">
        <v>1571</v>
      </c>
    </row>
    <row r="17134" spans="8:9" ht="12.5">
      <c r="H17134" s="958">
        <v>40403</v>
      </c>
      <c r="I17134" s="950" t="s">
        <v>1571</v>
      </c>
    </row>
    <row r="17135" spans="8:9" ht="12.5">
      <c r="H17135" s="958">
        <v>40404</v>
      </c>
      <c r="I17135" s="950" t="s">
        <v>1571</v>
      </c>
    </row>
    <row r="17136" spans="8:9" ht="12.5">
      <c r="H17136" s="958">
        <v>40405</v>
      </c>
      <c r="I17136" s="950" t="s">
        <v>1571</v>
      </c>
    </row>
    <row r="17137" spans="8:9" ht="12.5">
      <c r="H17137" s="958">
        <v>40409</v>
      </c>
      <c r="I17137" s="950" t="s">
        <v>1571</v>
      </c>
    </row>
    <row r="17138" spans="8:9" ht="12.5">
      <c r="H17138" s="958">
        <v>40410</v>
      </c>
      <c r="I17138" s="950" t="s">
        <v>1571</v>
      </c>
    </row>
    <row r="17139" spans="8:9" ht="12.5">
      <c r="H17139" s="958">
        <v>40419</v>
      </c>
      <c r="I17139" s="950" t="s">
        <v>1571</v>
      </c>
    </row>
    <row r="17140" spans="8:9" ht="12.5">
      <c r="H17140" s="958">
        <v>40422</v>
      </c>
      <c r="I17140" s="950" t="s">
        <v>1571</v>
      </c>
    </row>
    <row r="17141" spans="8:9" ht="12.5">
      <c r="H17141" s="958">
        <v>40423</v>
      </c>
      <c r="I17141" s="950" t="s">
        <v>1571</v>
      </c>
    </row>
    <row r="17142" spans="8:9" ht="12.5">
      <c r="H17142" s="958">
        <v>40434</v>
      </c>
      <c r="I17142" s="950" t="s">
        <v>1571</v>
      </c>
    </row>
    <row r="17143" spans="8:9" ht="12.5">
      <c r="H17143" s="958">
        <v>40437</v>
      </c>
      <c r="I17143" s="950" t="s">
        <v>1571</v>
      </c>
    </row>
    <row r="17144" spans="8:9" ht="12.5">
      <c r="H17144" s="958">
        <v>40440</v>
      </c>
      <c r="I17144" s="950" t="s">
        <v>1571</v>
      </c>
    </row>
    <row r="17145" spans="8:9" ht="12.5">
      <c r="H17145" s="958">
        <v>40442</v>
      </c>
      <c r="I17145" s="950" t="s">
        <v>1571</v>
      </c>
    </row>
    <row r="17146" spans="8:9" ht="12.5">
      <c r="H17146" s="958">
        <v>40444</v>
      </c>
      <c r="I17146" s="950" t="s">
        <v>1571</v>
      </c>
    </row>
    <row r="17147" spans="8:9" ht="12.5">
      <c r="H17147" s="958">
        <v>40445</v>
      </c>
      <c r="I17147" s="950" t="s">
        <v>1571</v>
      </c>
    </row>
    <row r="17148" spans="8:9" ht="12.5">
      <c r="H17148" s="958">
        <v>40446</v>
      </c>
      <c r="I17148" s="950" t="s">
        <v>1571</v>
      </c>
    </row>
    <row r="17149" spans="8:9" ht="12.5">
      <c r="H17149" s="958">
        <v>40447</v>
      </c>
      <c r="I17149" s="950" t="s">
        <v>1571</v>
      </c>
    </row>
    <row r="17150" spans="8:9" ht="12.5">
      <c r="H17150" s="958">
        <v>40448</v>
      </c>
      <c r="I17150" s="950" t="s">
        <v>1571</v>
      </c>
    </row>
    <row r="17151" spans="8:9" ht="12.5">
      <c r="H17151" s="958">
        <v>40452</v>
      </c>
      <c r="I17151" s="950" t="s">
        <v>1571</v>
      </c>
    </row>
    <row r="17152" spans="8:9" ht="12.5">
      <c r="H17152" s="958">
        <v>40456</v>
      </c>
      <c r="I17152" s="950" t="s">
        <v>1571</v>
      </c>
    </row>
    <row r="17153" spans="8:9" ht="12.5">
      <c r="H17153" s="958">
        <v>40460</v>
      </c>
      <c r="I17153" s="950" t="s">
        <v>1571</v>
      </c>
    </row>
    <row r="17154" spans="8:9" ht="12.5">
      <c r="H17154" s="958">
        <v>40461</v>
      </c>
      <c r="I17154" s="950" t="s">
        <v>1571</v>
      </c>
    </row>
    <row r="17155" spans="8:9" ht="12.5">
      <c r="H17155" s="958">
        <v>40464</v>
      </c>
      <c r="I17155" s="950" t="s">
        <v>1571</v>
      </c>
    </row>
    <row r="17156" spans="8:9" ht="12.5">
      <c r="H17156" s="958">
        <v>40468</v>
      </c>
      <c r="I17156" s="950" t="s">
        <v>1571</v>
      </c>
    </row>
    <row r="17157" spans="8:9" ht="12.5">
      <c r="H17157" s="958">
        <v>40472</v>
      </c>
      <c r="I17157" s="950" t="s">
        <v>1571</v>
      </c>
    </row>
    <row r="17158" spans="8:9" ht="12.5">
      <c r="H17158" s="958">
        <v>40473</v>
      </c>
      <c r="I17158" s="950" t="s">
        <v>1571</v>
      </c>
    </row>
    <row r="17159" spans="8:9" ht="12.5">
      <c r="H17159" s="958">
        <v>40475</v>
      </c>
      <c r="I17159" s="950" t="s">
        <v>1571</v>
      </c>
    </row>
    <row r="17160" spans="8:9" ht="12.5">
      <c r="H17160" s="958">
        <v>40476</v>
      </c>
      <c r="I17160" s="950" t="s">
        <v>1571</v>
      </c>
    </row>
    <row r="17161" spans="8:9" ht="12.5">
      <c r="H17161" s="958">
        <v>40481</v>
      </c>
      <c r="I17161" s="950" t="s">
        <v>1571</v>
      </c>
    </row>
    <row r="17162" spans="8:9" ht="12.5">
      <c r="H17162" s="958">
        <v>40484</v>
      </c>
      <c r="I17162" s="950" t="s">
        <v>1571</v>
      </c>
    </row>
    <row r="17163" spans="8:9" ht="12.5">
      <c r="H17163" s="958">
        <v>40486</v>
      </c>
      <c r="I17163" s="950" t="s">
        <v>1571</v>
      </c>
    </row>
    <row r="17164" spans="8:9" ht="12.5">
      <c r="H17164" s="958">
        <v>40488</v>
      </c>
      <c r="I17164" s="950" t="s">
        <v>1571</v>
      </c>
    </row>
    <row r="17165" spans="8:9" ht="12.5">
      <c r="H17165" s="958">
        <v>40489</v>
      </c>
      <c r="I17165" s="950" t="s">
        <v>1571</v>
      </c>
    </row>
    <row r="17166" spans="8:9" ht="12.5">
      <c r="H17166" s="958">
        <v>40492</v>
      </c>
      <c r="I17166" s="950" t="s">
        <v>1571</v>
      </c>
    </row>
    <row r="17167" spans="8:9" ht="12.5">
      <c r="H17167" s="958">
        <v>40502</v>
      </c>
      <c r="I17167" s="950" t="s">
        <v>1571</v>
      </c>
    </row>
    <row r="17168" spans="8:9" ht="12.5">
      <c r="H17168" s="958">
        <v>40503</v>
      </c>
      <c r="I17168" s="950" t="s">
        <v>1571</v>
      </c>
    </row>
    <row r="17169" spans="8:9" ht="12.5">
      <c r="H17169" s="958">
        <v>40504</v>
      </c>
      <c r="I17169" s="950" t="s">
        <v>1571</v>
      </c>
    </row>
    <row r="17170" spans="8:9" ht="12.5">
      <c r="H17170" s="958">
        <v>40505</v>
      </c>
      <c r="I17170" s="950" t="s">
        <v>1571</v>
      </c>
    </row>
    <row r="17171" spans="8:9" ht="12.5">
      <c r="H17171" s="958">
        <v>40506</v>
      </c>
      <c r="I17171" s="950" t="s">
        <v>1571</v>
      </c>
    </row>
    <row r="17172" spans="8:9" ht="12.5">
      <c r="H17172" s="958">
        <v>40507</v>
      </c>
      <c r="I17172" s="950" t="s">
        <v>1571</v>
      </c>
    </row>
    <row r="17173" spans="8:9" ht="12.5">
      <c r="H17173" s="958">
        <v>40508</v>
      </c>
      <c r="I17173" s="950" t="s">
        <v>1571</v>
      </c>
    </row>
    <row r="17174" spans="8:9" ht="12.5">
      <c r="H17174" s="958">
        <v>40509</v>
      </c>
      <c r="I17174" s="950" t="s">
        <v>1571</v>
      </c>
    </row>
    <row r="17175" spans="8:9" ht="12.5">
      <c r="H17175" s="958">
        <v>40510</v>
      </c>
      <c r="I17175" s="950" t="s">
        <v>1571</v>
      </c>
    </row>
    <row r="17176" spans="8:9" ht="12.5">
      <c r="H17176" s="958">
        <v>40511</v>
      </c>
      <c r="I17176" s="950" t="s">
        <v>1571</v>
      </c>
    </row>
    <row r="17177" spans="8:9" ht="12.5">
      <c r="H17177" s="958">
        <v>40512</v>
      </c>
      <c r="I17177" s="950" t="s">
        <v>1571</v>
      </c>
    </row>
    <row r="17178" spans="8:9" ht="12.5">
      <c r="H17178" s="958">
        <v>40513</v>
      </c>
      <c r="I17178" s="950" t="s">
        <v>1571</v>
      </c>
    </row>
    <row r="17179" spans="8:9" ht="12.5">
      <c r="H17179" s="958">
        <v>40514</v>
      </c>
      <c r="I17179" s="950" t="s">
        <v>1571</v>
      </c>
    </row>
    <row r="17180" spans="8:9" ht="12.5">
      <c r="H17180" s="958">
        <v>40515</v>
      </c>
      <c r="I17180" s="950" t="s">
        <v>1571</v>
      </c>
    </row>
    <row r="17181" spans="8:9" ht="12.5">
      <c r="H17181" s="958">
        <v>40516</v>
      </c>
      <c r="I17181" s="950" t="s">
        <v>1571</v>
      </c>
    </row>
    <row r="17182" spans="8:9" ht="12.5">
      <c r="H17182" s="958">
        <v>40517</v>
      </c>
      <c r="I17182" s="950" t="s">
        <v>1571</v>
      </c>
    </row>
    <row r="17183" spans="8:9" ht="12.5">
      <c r="H17183" s="958">
        <v>40522</v>
      </c>
      <c r="I17183" s="950" t="s">
        <v>1571</v>
      </c>
    </row>
    <row r="17184" spans="8:9" ht="12.5">
      <c r="H17184" s="958">
        <v>40523</v>
      </c>
      <c r="I17184" s="950" t="s">
        <v>1571</v>
      </c>
    </row>
    <row r="17185" spans="8:9" ht="12.5">
      <c r="H17185" s="958">
        <v>40524</v>
      </c>
      <c r="I17185" s="950" t="s">
        <v>1571</v>
      </c>
    </row>
    <row r="17186" spans="8:9" ht="12.5">
      <c r="H17186" s="958">
        <v>40526</v>
      </c>
      <c r="I17186" s="950" t="s">
        <v>1571</v>
      </c>
    </row>
    <row r="17187" spans="8:9" ht="12.5">
      <c r="H17187" s="958">
        <v>40533</v>
      </c>
      <c r="I17187" s="950" t="s">
        <v>1571</v>
      </c>
    </row>
    <row r="17188" spans="8:9" ht="12.5">
      <c r="H17188" s="958">
        <v>40536</v>
      </c>
      <c r="I17188" s="950" t="s">
        <v>1571</v>
      </c>
    </row>
    <row r="17189" spans="8:9" ht="12.5">
      <c r="H17189" s="958">
        <v>40544</v>
      </c>
      <c r="I17189" s="950" t="s">
        <v>1571</v>
      </c>
    </row>
    <row r="17190" spans="8:9" ht="12.5">
      <c r="H17190" s="958">
        <v>40546</v>
      </c>
      <c r="I17190" s="950" t="s">
        <v>1571</v>
      </c>
    </row>
    <row r="17191" spans="8:9" ht="12.5">
      <c r="H17191" s="958">
        <v>40550</v>
      </c>
      <c r="I17191" s="950" t="s">
        <v>1571</v>
      </c>
    </row>
    <row r="17192" spans="8:9" ht="12.5">
      <c r="H17192" s="958">
        <v>40555</v>
      </c>
      <c r="I17192" s="950" t="s">
        <v>1571</v>
      </c>
    </row>
    <row r="17193" spans="8:9" ht="12.5">
      <c r="H17193" s="958">
        <v>40574</v>
      </c>
      <c r="I17193" s="950" t="s">
        <v>1571</v>
      </c>
    </row>
    <row r="17194" spans="8:9" ht="12.5">
      <c r="H17194" s="958">
        <v>40575</v>
      </c>
      <c r="I17194" s="950" t="s">
        <v>1571</v>
      </c>
    </row>
    <row r="17195" spans="8:9" ht="12.5">
      <c r="H17195" s="958">
        <v>40576</v>
      </c>
      <c r="I17195" s="950" t="s">
        <v>1571</v>
      </c>
    </row>
    <row r="17196" spans="8:9" ht="12.5">
      <c r="H17196" s="958">
        <v>40577</v>
      </c>
      <c r="I17196" s="950" t="s">
        <v>1571</v>
      </c>
    </row>
    <row r="17197" spans="8:9" ht="12.5">
      <c r="H17197" s="958">
        <v>40578</v>
      </c>
      <c r="I17197" s="950" t="s">
        <v>1571</v>
      </c>
    </row>
    <row r="17198" spans="8:9" ht="12.5">
      <c r="H17198" s="958">
        <v>40579</v>
      </c>
      <c r="I17198" s="950" t="s">
        <v>1571</v>
      </c>
    </row>
    <row r="17199" spans="8:9" ht="12.5">
      <c r="H17199" s="958">
        <v>40580</v>
      </c>
      <c r="I17199" s="950" t="s">
        <v>1571</v>
      </c>
    </row>
    <row r="17200" spans="8:9" ht="12.5">
      <c r="H17200" s="958">
        <v>40581</v>
      </c>
      <c r="I17200" s="950" t="s">
        <v>1571</v>
      </c>
    </row>
    <row r="17201" spans="8:9" ht="12.5">
      <c r="H17201" s="958">
        <v>40582</v>
      </c>
      <c r="I17201" s="950" t="s">
        <v>1571</v>
      </c>
    </row>
    <row r="17202" spans="8:9" ht="12.5">
      <c r="H17202" s="958">
        <v>40583</v>
      </c>
      <c r="I17202" s="950" t="s">
        <v>1571</v>
      </c>
    </row>
    <row r="17203" spans="8:9" ht="12.5">
      <c r="H17203" s="958">
        <v>40588</v>
      </c>
      <c r="I17203" s="950" t="s">
        <v>1571</v>
      </c>
    </row>
    <row r="17204" spans="8:9" ht="12.5">
      <c r="H17204" s="958">
        <v>40591</v>
      </c>
      <c r="I17204" s="950" t="s">
        <v>1571</v>
      </c>
    </row>
    <row r="17205" spans="8:9" ht="12.5">
      <c r="H17205" s="958">
        <v>40598</v>
      </c>
      <c r="I17205" s="950" t="s">
        <v>1571</v>
      </c>
    </row>
    <row r="17206" spans="8:9" ht="12.5">
      <c r="H17206" s="958">
        <v>40601</v>
      </c>
      <c r="I17206" s="950" t="s">
        <v>1571</v>
      </c>
    </row>
    <row r="17207" spans="8:9" ht="12.5">
      <c r="H17207" s="958">
        <v>40602</v>
      </c>
      <c r="I17207" s="950" t="s">
        <v>1571</v>
      </c>
    </row>
    <row r="17208" spans="8:9" ht="12.5">
      <c r="H17208" s="958">
        <v>40603</v>
      </c>
      <c r="I17208" s="950" t="s">
        <v>1571</v>
      </c>
    </row>
    <row r="17209" spans="8:9" ht="12.5">
      <c r="H17209" s="958">
        <v>40604</v>
      </c>
      <c r="I17209" s="950" t="s">
        <v>1571</v>
      </c>
    </row>
    <row r="17210" spans="8:9" ht="12.5">
      <c r="H17210" s="958">
        <v>40618</v>
      </c>
      <c r="I17210" s="950" t="s">
        <v>1571</v>
      </c>
    </row>
    <row r="17211" spans="8:9" ht="12.5">
      <c r="H17211" s="958">
        <v>40619</v>
      </c>
      <c r="I17211" s="950" t="s">
        <v>1571</v>
      </c>
    </row>
    <row r="17212" spans="8:9" ht="12.5">
      <c r="H17212" s="958">
        <v>40620</v>
      </c>
      <c r="I17212" s="950" t="s">
        <v>1571</v>
      </c>
    </row>
    <row r="17213" spans="8:9" ht="12.5">
      <c r="H17213" s="958">
        <v>40621</v>
      </c>
      <c r="I17213" s="950" t="s">
        <v>1571</v>
      </c>
    </row>
    <row r="17214" spans="8:9" ht="12.5">
      <c r="H17214" s="958">
        <v>40622</v>
      </c>
      <c r="I17214" s="950" t="s">
        <v>1571</v>
      </c>
    </row>
    <row r="17215" spans="8:9" ht="12.5">
      <c r="H17215" s="958">
        <v>40701</v>
      </c>
      <c r="I17215" s="950" t="s">
        <v>1571</v>
      </c>
    </row>
    <row r="17216" spans="8:9" ht="12.5">
      <c r="H17216" s="958">
        <v>40702</v>
      </c>
      <c r="I17216" s="950" t="s">
        <v>1571</v>
      </c>
    </row>
    <row r="17217" spans="8:9" ht="12.5">
      <c r="H17217" s="958">
        <v>40724</v>
      </c>
      <c r="I17217" s="950" t="s">
        <v>1571</v>
      </c>
    </row>
    <row r="17218" spans="8:9" ht="12.5">
      <c r="H17218" s="958">
        <v>40729</v>
      </c>
      <c r="I17218" s="950" t="s">
        <v>1571</v>
      </c>
    </row>
    <row r="17219" spans="8:9" ht="12.5">
      <c r="H17219" s="958">
        <v>40730</v>
      </c>
      <c r="I17219" s="950" t="s">
        <v>1571</v>
      </c>
    </row>
    <row r="17220" spans="8:9" ht="12.5">
      <c r="H17220" s="958">
        <v>40734</v>
      </c>
      <c r="I17220" s="950" t="s">
        <v>1571</v>
      </c>
    </row>
    <row r="17221" spans="8:9" ht="12.5">
      <c r="H17221" s="958">
        <v>40737</v>
      </c>
      <c r="I17221" s="950" t="s">
        <v>1571</v>
      </c>
    </row>
    <row r="17222" spans="8:9" ht="12.5">
      <c r="H17222" s="958">
        <v>40740</v>
      </c>
      <c r="I17222" s="950" t="s">
        <v>1571</v>
      </c>
    </row>
    <row r="17223" spans="8:9" ht="12.5">
      <c r="H17223" s="958">
        <v>40741</v>
      </c>
      <c r="I17223" s="950" t="s">
        <v>1571</v>
      </c>
    </row>
    <row r="17224" spans="8:9" ht="12.5">
      <c r="H17224" s="958">
        <v>40742</v>
      </c>
      <c r="I17224" s="950" t="s">
        <v>1571</v>
      </c>
    </row>
    <row r="17225" spans="8:9" ht="12.5">
      <c r="H17225" s="958">
        <v>40743</v>
      </c>
      <c r="I17225" s="950" t="s">
        <v>1571</v>
      </c>
    </row>
    <row r="17226" spans="8:9" ht="12.5">
      <c r="H17226" s="958">
        <v>40744</v>
      </c>
      <c r="I17226" s="950" t="s">
        <v>1571</v>
      </c>
    </row>
    <row r="17227" spans="8:9" ht="12.5">
      <c r="H17227" s="958">
        <v>40745</v>
      </c>
      <c r="I17227" s="950" t="s">
        <v>1571</v>
      </c>
    </row>
    <row r="17228" spans="8:9" ht="12.5">
      <c r="H17228" s="958">
        <v>40755</v>
      </c>
      <c r="I17228" s="950" t="s">
        <v>1571</v>
      </c>
    </row>
    <row r="17229" spans="8:9" ht="12.5">
      <c r="H17229" s="958">
        <v>40759</v>
      </c>
      <c r="I17229" s="950" t="s">
        <v>1571</v>
      </c>
    </row>
    <row r="17230" spans="8:9" ht="12.5">
      <c r="H17230" s="958">
        <v>40763</v>
      </c>
      <c r="I17230" s="950" t="s">
        <v>1571</v>
      </c>
    </row>
    <row r="17231" spans="8:9" ht="12.5">
      <c r="H17231" s="958">
        <v>40769</v>
      </c>
      <c r="I17231" s="950" t="s">
        <v>1571</v>
      </c>
    </row>
    <row r="17232" spans="8:9" ht="12.5">
      <c r="H17232" s="958">
        <v>40771</v>
      </c>
      <c r="I17232" s="950" t="s">
        <v>1571</v>
      </c>
    </row>
    <row r="17233" spans="8:9" ht="12.5">
      <c r="H17233" s="958">
        <v>40801</v>
      </c>
      <c r="I17233" s="950" t="s">
        <v>1571</v>
      </c>
    </row>
    <row r="17234" spans="8:9" ht="12.5">
      <c r="H17234" s="958">
        <v>40803</v>
      </c>
      <c r="I17234" s="950" t="s">
        <v>1570</v>
      </c>
    </row>
    <row r="17235" spans="8:9" ht="12.5">
      <c r="H17235" s="958">
        <v>40806</v>
      </c>
      <c r="I17235" s="950" t="s">
        <v>1571</v>
      </c>
    </row>
    <row r="17236" spans="8:9" ht="12.5">
      <c r="H17236" s="958">
        <v>40807</v>
      </c>
      <c r="I17236" s="950" t="s">
        <v>1571</v>
      </c>
    </row>
    <row r="17237" spans="8:9" ht="12.5">
      <c r="H17237" s="958">
        <v>40808</v>
      </c>
      <c r="I17237" s="950" t="s">
        <v>1571</v>
      </c>
    </row>
    <row r="17238" spans="8:9" ht="12.5">
      <c r="H17238" s="958">
        <v>40810</v>
      </c>
      <c r="I17238" s="950" t="s">
        <v>1571</v>
      </c>
    </row>
    <row r="17239" spans="8:9" ht="12.5">
      <c r="H17239" s="958">
        <v>40813</v>
      </c>
      <c r="I17239" s="950" t="s">
        <v>1571</v>
      </c>
    </row>
    <row r="17240" spans="8:9" ht="12.5">
      <c r="H17240" s="958">
        <v>40815</v>
      </c>
      <c r="I17240" s="950" t="s">
        <v>1571</v>
      </c>
    </row>
    <row r="17241" spans="8:9" ht="12.5">
      <c r="H17241" s="958">
        <v>40816</v>
      </c>
      <c r="I17241" s="950" t="s">
        <v>1571</v>
      </c>
    </row>
    <row r="17242" spans="8:9" ht="12.5">
      <c r="H17242" s="958">
        <v>40818</v>
      </c>
      <c r="I17242" s="950" t="s">
        <v>1571</v>
      </c>
    </row>
    <row r="17243" spans="8:9" ht="12.5">
      <c r="H17243" s="958">
        <v>40819</v>
      </c>
      <c r="I17243" s="950" t="s">
        <v>1571</v>
      </c>
    </row>
    <row r="17244" spans="8:9" ht="12.5">
      <c r="H17244" s="958">
        <v>40820</v>
      </c>
      <c r="I17244" s="950" t="s">
        <v>1571</v>
      </c>
    </row>
    <row r="17245" spans="8:9" ht="12.5">
      <c r="H17245" s="958">
        <v>40823</v>
      </c>
      <c r="I17245" s="950" t="s">
        <v>1571</v>
      </c>
    </row>
    <row r="17246" spans="8:9" ht="12.5">
      <c r="H17246" s="958">
        <v>40824</v>
      </c>
      <c r="I17246" s="950" t="s">
        <v>1571</v>
      </c>
    </row>
    <row r="17247" spans="8:9" ht="12.5">
      <c r="H17247" s="958">
        <v>40826</v>
      </c>
      <c r="I17247" s="950" t="s">
        <v>1571</v>
      </c>
    </row>
    <row r="17248" spans="8:9" ht="12.5">
      <c r="H17248" s="958">
        <v>40827</v>
      </c>
      <c r="I17248" s="950" t="s">
        <v>1571</v>
      </c>
    </row>
    <row r="17249" spans="8:9" ht="12.5">
      <c r="H17249" s="958">
        <v>40828</v>
      </c>
      <c r="I17249" s="950" t="s">
        <v>1571</v>
      </c>
    </row>
    <row r="17250" spans="8:9" ht="12.5">
      <c r="H17250" s="958">
        <v>40829</v>
      </c>
      <c r="I17250" s="950" t="s">
        <v>1571</v>
      </c>
    </row>
    <row r="17251" spans="8:9" ht="12.5">
      <c r="H17251" s="958">
        <v>40830</v>
      </c>
      <c r="I17251" s="950" t="s">
        <v>1571</v>
      </c>
    </row>
    <row r="17252" spans="8:9" ht="12.5">
      <c r="H17252" s="958">
        <v>40831</v>
      </c>
      <c r="I17252" s="950" t="s">
        <v>1571</v>
      </c>
    </row>
    <row r="17253" spans="8:9" ht="12.5">
      <c r="H17253" s="958">
        <v>40840</v>
      </c>
      <c r="I17253" s="950" t="s">
        <v>1571</v>
      </c>
    </row>
    <row r="17254" spans="8:9" ht="12.5">
      <c r="H17254" s="958">
        <v>40843</v>
      </c>
      <c r="I17254" s="950" t="s">
        <v>1571</v>
      </c>
    </row>
    <row r="17255" spans="8:9" ht="12.5">
      <c r="H17255" s="958">
        <v>40844</v>
      </c>
      <c r="I17255" s="950" t="s">
        <v>1570</v>
      </c>
    </row>
    <row r="17256" spans="8:9" ht="12.5">
      <c r="H17256" s="958">
        <v>40845</v>
      </c>
      <c r="I17256" s="950" t="s">
        <v>1571</v>
      </c>
    </row>
    <row r="17257" spans="8:9" ht="12.5">
      <c r="H17257" s="958">
        <v>40847</v>
      </c>
      <c r="I17257" s="950" t="s">
        <v>1571</v>
      </c>
    </row>
    <row r="17258" spans="8:9" ht="12.5">
      <c r="H17258" s="958">
        <v>40849</v>
      </c>
      <c r="I17258" s="950" t="s">
        <v>1571</v>
      </c>
    </row>
    <row r="17259" spans="8:9" ht="12.5">
      <c r="H17259" s="958">
        <v>40854</v>
      </c>
      <c r="I17259" s="950" t="s">
        <v>1571</v>
      </c>
    </row>
    <row r="17260" spans="8:9" ht="12.5">
      <c r="H17260" s="958">
        <v>40855</v>
      </c>
      <c r="I17260" s="950" t="s">
        <v>1571</v>
      </c>
    </row>
    <row r="17261" spans="8:9" ht="12.5">
      <c r="H17261" s="958">
        <v>40856</v>
      </c>
      <c r="I17261" s="950" t="s">
        <v>1571</v>
      </c>
    </row>
    <row r="17262" spans="8:9" ht="12.5">
      <c r="H17262" s="958">
        <v>40858</v>
      </c>
      <c r="I17262" s="950" t="s">
        <v>1571</v>
      </c>
    </row>
    <row r="17263" spans="8:9" ht="12.5">
      <c r="H17263" s="958">
        <v>40862</v>
      </c>
      <c r="I17263" s="950" t="s">
        <v>1571</v>
      </c>
    </row>
    <row r="17264" spans="8:9" ht="12.5">
      <c r="H17264" s="958">
        <v>40863</v>
      </c>
      <c r="I17264" s="950" t="s">
        <v>1571</v>
      </c>
    </row>
    <row r="17265" spans="8:9" ht="12.5">
      <c r="H17265" s="958">
        <v>40865</v>
      </c>
      <c r="I17265" s="950" t="s">
        <v>1571</v>
      </c>
    </row>
    <row r="17266" spans="8:9" ht="12.5">
      <c r="H17266" s="958">
        <v>40868</v>
      </c>
      <c r="I17266" s="950" t="s">
        <v>1571</v>
      </c>
    </row>
    <row r="17267" spans="8:9" ht="12.5">
      <c r="H17267" s="958">
        <v>40870</v>
      </c>
      <c r="I17267" s="950" t="s">
        <v>1571</v>
      </c>
    </row>
    <row r="17268" spans="8:9" ht="12.5">
      <c r="H17268" s="958">
        <v>40873</v>
      </c>
      <c r="I17268" s="950" t="s">
        <v>1571</v>
      </c>
    </row>
    <row r="17269" spans="8:9" ht="12.5">
      <c r="H17269" s="958">
        <v>40874</v>
      </c>
      <c r="I17269" s="950" t="s">
        <v>1571</v>
      </c>
    </row>
    <row r="17270" spans="8:9" ht="12.5">
      <c r="H17270" s="958">
        <v>40902</v>
      </c>
      <c r="I17270" s="950" t="s">
        <v>1571</v>
      </c>
    </row>
    <row r="17271" spans="8:9" ht="12.5">
      <c r="H17271" s="958">
        <v>40903</v>
      </c>
      <c r="I17271" s="950" t="s">
        <v>1571</v>
      </c>
    </row>
    <row r="17272" spans="8:9" ht="12.5">
      <c r="H17272" s="958">
        <v>40906</v>
      </c>
      <c r="I17272" s="950" t="s">
        <v>1571</v>
      </c>
    </row>
    <row r="17273" spans="8:9" ht="12.5">
      <c r="H17273" s="958">
        <v>40913</v>
      </c>
      <c r="I17273" s="950" t="s">
        <v>1571</v>
      </c>
    </row>
    <row r="17274" spans="8:9" ht="12.5">
      <c r="H17274" s="958">
        <v>40914</v>
      </c>
      <c r="I17274" s="950" t="s">
        <v>1571</v>
      </c>
    </row>
    <row r="17275" spans="8:9" ht="12.5">
      <c r="H17275" s="958">
        <v>40915</v>
      </c>
      <c r="I17275" s="950" t="s">
        <v>1571</v>
      </c>
    </row>
    <row r="17276" spans="8:9" ht="12.5">
      <c r="H17276" s="958">
        <v>40921</v>
      </c>
      <c r="I17276" s="950" t="s">
        <v>1571</v>
      </c>
    </row>
    <row r="17277" spans="8:9" ht="12.5">
      <c r="H17277" s="958">
        <v>40923</v>
      </c>
      <c r="I17277" s="950" t="s">
        <v>1571</v>
      </c>
    </row>
    <row r="17278" spans="8:9" ht="12.5">
      <c r="H17278" s="958">
        <v>40927</v>
      </c>
      <c r="I17278" s="950" t="s">
        <v>1571</v>
      </c>
    </row>
    <row r="17279" spans="8:9" ht="12.5">
      <c r="H17279" s="958">
        <v>40930</v>
      </c>
      <c r="I17279" s="950" t="s">
        <v>1571</v>
      </c>
    </row>
    <row r="17280" spans="8:9" ht="12.5">
      <c r="H17280" s="958">
        <v>40932</v>
      </c>
      <c r="I17280" s="950" t="s">
        <v>1571</v>
      </c>
    </row>
    <row r="17281" spans="8:9" ht="12.5">
      <c r="H17281" s="958">
        <v>40935</v>
      </c>
      <c r="I17281" s="950" t="s">
        <v>1571</v>
      </c>
    </row>
    <row r="17282" spans="8:9" ht="12.5">
      <c r="H17282" s="958">
        <v>40939</v>
      </c>
      <c r="I17282" s="950" t="s">
        <v>1571</v>
      </c>
    </row>
    <row r="17283" spans="8:9" ht="12.5">
      <c r="H17283" s="958">
        <v>40940</v>
      </c>
      <c r="I17283" s="950" t="s">
        <v>1571</v>
      </c>
    </row>
    <row r="17284" spans="8:9" ht="12.5">
      <c r="H17284" s="958">
        <v>40941</v>
      </c>
      <c r="I17284" s="950" t="s">
        <v>1571</v>
      </c>
    </row>
    <row r="17285" spans="8:9" ht="12.5">
      <c r="H17285" s="958">
        <v>40943</v>
      </c>
      <c r="I17285" s="950" t="s">
        <v>1571</v>
      </c>
    </row>
    <row r="17286" spans="8:9" ht="12.5">
      <c r="H17286" s="958">
        <v>40944</v>
      </c>
      <c r="I17286" s="950" t="s">
        <v>1571</v>
      </c>
    </row>
    <row r="17287" spans="8:9" ht="12.5">
      <c r="H17287" s="958">
        <v>40946</v>
      </c>
      <c r="I17287" s="950" t="s">
        <v>1571</v>
      </c>
    </row>
    <row r="17288" spans="8:9" ht="12.5">
      <c r="H17288" s="958">
        <v>40949</v>
      </c>
      <c r="I17288" s="950" t="s">
        <v>1571</v>
      </c>
    </row>
    <row r="17289" spans="8:9" ht="12.5">
      <c r="H17289" s="958">
        <v>40951</v>
      </c>
      <c r="I17289" s="950" t="s">
        <v>1571</v>
      </c>
    </row>
    <row r="17290" spans="8:9" ht="12.5">
      <c r="H17290" s="958">
        <v>40953</v>
      </c>
      <c r="I17290" s="950" t="s">
        <v>1571</v>
      </c>
    </row>
    <row r="17291" spans="8:9" ht="12.5">
      <c r="H17291" s="958">
        <v>40955</v>
      </c>
      <c r="I17291" s="950" t="s">
        <v>1571</v>
      </c>
    </row>
    <row r="17292" spans="8:9" ht="12.5">
      <c r="H17292" s="958">
        <v>40958</v>
      </c>
      <c r="I17292" s="950" t="s">
        <v>1571</v>
      </c>
    </row>
    <row r="17293" spans="8:9" ht="12.5">
      <c r="H17293" s="958">
        <v>40962</v>
      </c>
      <c r="I17293" s="950" t="s">
        <v>1571</v>
      </c>
    </row>
    <row r="17294" spans="8:9" ht="12.5">
      <c r="H17294" s="958">
        <v>40964</v>
      </c>
      <c r="I17294" s="950" t="s">
        <v>1571</v>
      </c>
    </row>
    <row r="17295" spans="8:9" ht="12.5">
      <c r="H17295" s="958">
        <v>40965</v>
      </c>
      <c r="I17295" s="950" t="s">
        <v>1571</v>
      </c>
    </row>
    <row r="17296" spans="8:9" ht="12.5">
      <c r="H17296" s="958">
        <v>40972</v>
      </c>
      <c r="I17296" s="950" t="s">
        <v>1571</v>
      </c>
    </row>
    <row r="17297" spans="8:9" ht="12.5">
      <c r="H17297" s="958">
        <v>40977</v>
      </c>
      <c r="I17297" s="950" t="s">
        <v>1571</v>
      </c>
    </row>
    <row r="17298" spans="8:9" ht="12.5">
      <c r="H17298" s="958">
        <v>40979</v>
      </c>
      <c r="I17298" s="950" t="s">
        <v>1571</v>
      </c>
    </row>
    <row r="17299" spans="8:9" ht="12.5">
      <c r="H17299" s="958">
        <v>40981</v>
      </c>
      <c r="I17299" s="950" t="s">
        <v>1571</v>
      </c>
    </row>
    <row r="17300" spans="8:9" ht="12.5">
      <c r="H17300" s="958">
        <v>40982</v>
      </c>
      <c r="I17300" s="950" t="s">
        <v>1571</v>
      </c>
    </row>
    <row r="17301" spans="8:9" ht="12.5">
      <c r="H17301" s="958">
        <v>40983</v>
      </c>
      <c r="I17301" s="950" t="s">
        <v>1571</v>
      </c>
    </row>
    <row r="17302" spans="8:9" ht="12.5">
      <c r="H17302" s="958">
        <v>40988</v>
      </c>
      <c r="I17302" s="950" t="s">
        <v>1571</v>
      </c>
    </row>
    <row r="17303" spans="8:9" ht="12.5">
      <c r="H17303" s="958">
        <v>40995</v>
      </c>
      <c r="I17303" s="950" t="s">
        <v>1571</v>
      </c>
    </row>
    <row r="17304" spans="8:9" ht="12.5">
      <c r="H17304" s="958">
        <v>40997</v>
      </c>
      <c r="I17304" s="950" t="s">
        <v>1571</v>
      </c>
    </row>
    <row r="17305" spans="8:9" ht="12.5">
      <c r="H17305" s="958">
        <v>41001</v>
      </c>
      <c r="I17305" s="950" t="s">
        <v>1571</v>
      </c>
    </row>
    <row r="17306" spans="8:9" ht="12.5">
      <c r="H17306" s="958">
        <v>41002</v>
      </c>
      <c r="I17306" s="950" t="s">
        <v>1571</v>
      </c>
    </row>
    <row r="17307" spans="8:9" ht="12.5">
      <c r="H17307" s="958">
        <v>41003</v>
      </c>
      <c r="I17307" s="950" t="s">
        <v>1571</v>
      </c>
    </row>
    <row r="17308" spans="8:9" ht="12.5">
      <c r="H17308" s="958">
        <v>41004</v>
      </c>
      <c r="I17308" s="950" t="s">
        <v>1571</v>
      </c>
    </row>
    <row r="17309" spans="8:9" ht="12.5">
      <c r="H17309" s="958">
        <v>41005</v>
      </c>
      <c r="I17309" s="950" t="s">
        <v>1571</v>
      </c>
    </row>
    <row r="17310" spans="8:9" ht="12.5">
      <c r="H17310" s="958">
        <v>41006</v>
      </c>
      <c r="I17310" s="950" t="s">
        <v>1571</v>
      </c>
    </row>
    <row r="17311" spans="8:9" ht="12.5">
      <c r="H17311" s="958">
        <v>41007</v>
      </c>
      <c r="I17311" s="950" t="s">
        <v>1571</v>
      </c>
    </row>
    <row r="17312" spans="8:9" ht="12.5">
      <c r="H17312" s="958">
        <v>41008</v>
      </c>
      <c r="I17312" s="950" t="s">
        <v>1571</v>
      </c>
    </row>
    <row r="17313" spans="8:9" ht="12.5">
      <c r="H17313" s="958">
        <v>41010</v>
      </c>
      <c r="I17313" s="950" t="s">
        <v>1571</v>
      </c>
    </row>
    <row r="17314" spans="8:9" ht="12.5">
      <c r="H17314" s="958">
        <v>41011</v>
      </c>
      <c r="I17314" s="950" t="s">
        <v>1571</v>
      </c>
    </row>
    <row r="17315" spans="8:9" ht="12.5">
      <c r="H17315" s="958">
        <v>41012</v>
      </c>
      <c r="I17315" s="950" t="s">
        <v>1571</v>
      </c>
    </row>
    <row r="17316" spans="8:9" ht="12.5">
      <c r="H17316" s="958">
        <v>41014</v>
      </c>
      <c r="I17316" s="950" t="s">
        <v>1571</v>
      </c>
    </row>
    <row r="17317" spans="8:9" ht="12.5">
      <c r="H17317" s="958">
        <v>41015</v>
      </c>
      <c r="I17317" s="950" t="s">
        <v>1571</v>
      </c>
    </row>
    <row r="17318" spans="8:9" ht="12.5">
      <c r="H17318" s="958">
        <v>41016</v>
      </c>
      <c r="I17318" s="950" t="s">
        <v>1571</v>
      </c>
    </row>
    <row r="17319" spans="8:9" ht="12.5">
      <c r="H17319" s="958">
        <v>41017</v>
      </c>
      <c r="I17319" s="950" t="s">
        <v>1571</v>
      </c>
    </row>
    <row r="17320" spans="8:9" ht="12.5">
      <c r="H17320" s="958">
        <v>41018</v>
      </c>
      <c r="I17320" s="950" t="s">
        <v>1571</v>
      </c>
    </row>
    <row r="17321" spans="8:9" ht="12.5">
      <c r="H17321" s="958">
        <v>41019</v>
      </c>
      <c r="I17321" s="950" t="s">
        <v>1571</v>
      </c>
    </row>
    <row r="17322" spans="8:9" ht="12.5">
      <c r="H17322" s="958">
        <v>41022</v>
      </c>
      <c r="I17322" s="950" t="s">
        <v>1571</v>
      </c>
    </row>
    <row r="17323" spans="8:9" ht="12.5">
      <c r="H17323" s="958">
        <v>41030</v>
      </c>
      <c r="I17323" s="950" t="s">
        <v>1571</v>
      </c>
    </row>
    <row r="17324" spans="8:9" ht="12.5">
      <c r="H17324" s="958">
        <v>41031</v>
      </c>
      <c r="I17324" s="950" t="s">
        <v>1571</v>
      </c>
    </row>
    <row r="17325" spans="8:9" ht="12.5">
      <c r="H17325" s="958">
        <v>41033</v>
      </c>
      <c r="I17325" s="950" t="s">
        <v>1571</v>
      </c>
    </row>
    <row r="17326" spans="8:9" ht="12.5">
      <c r="H17326" s="958">
        <v>41034</v>
      </c>
      <c r="I17326" s="950" t="s">
        <v>1571</v>
      </c>
    </row>
    <row r="17327" spans="8:9" ht="12.5">
      <c r="H17327" s="958">
        <v>41035</v>
      </c>
      <c r="I17327" s="950" t="s">
        <v>1571</v>
      </c>
    </row>
    <row r="17328" spans="8:9" ht="12.5">
      <c r="H17328" s="958">
        <v>41037</v>
      </c>
      <c r="I17328" s="950" t="s">
        <v>1571</v>
      </c>
    </row>
    <row r="17329" spans="8:9" ht="12.5">
      <c r="H17329" s="958">
        <v>41039</v>
      </c>
      <c r="I17329" s="950" t="s">
        <v>1571</v>
      </c>
    </row>
    <row r="17330" spans="8:9" ht="12.5">
      <c r="H17330" s="958">
        <v>41040</v>
      </c>
      <c r="I17330" s="950" t="s">
        <v>1571</v>
      </c>
    </row>
    <row r="17331" spans="8:9" ht="12.5">
      <c r="H17331" s="958">
        <v>41041</v>
      </c>
      <c r="I17331" s="950" t="s">
        <v>1571</v>
      </c>
    </row>
    <row r="17332" spans="8:9" ht="12.5">
      <c r="H17332" s="958">
        <v>41042</v>
      </c>
      <c r="I17332" s="950" t="s">
        <v>1571</v>
      </c>
    </row>
    <row r="17333" spans="8:9" ht="12.5">
      <c r="H17333" s="958">
        <v>41043</v>
      </c>
      <c r="I17333" s="950" t="s">
        <v>1571</v>
      </c>
    </row>
    <row r="17334" spans="8:9" ht="12.5">
      <c r="H17334" s="958">
        <v>41044</v>
      </c>
      <c r="I17334" s="950" t="s">
        <v>1571</v>
      </c>
    </row>
    <row r="17335" spans="8:9" ht="12.5">
      <c r="H17335" s="958">
        <v>41045</v>
      </c>
      <c r="I17335" s="950" t="s">
        <v>1571</v>
      </c>
    </row>
    <row r="17336" spans="8:9" ht="12.5">
      <c r="H17336" s="958">
        <v>41046</v>
      </c>
      <c r="I17336" s="950" t="s">
        <v>1571</v>
      </c>
    </row>
    <row r="17337" spans="8:9" ht="12.5">
      <c r="H17337" s="958">
        <v>41048</v>
      </c>
      <c r="I17337" s="950" t="s">
        <v>1571</v>
      </c>
    </row>
    <row r="17338" spans="8:9" ht="12.5">
      <c r="H17338" s="958">
        <v>41049</v>
      </c>
      <c r="I17338" s="950" t="s">
        <v>1571</v>
      </c>
    </row>
    <row r="17339" spans="8:9" ht="12.5">
      <c r="H17339" s="958">
        <v>41051</v>
      </c>
      <c r="I17339" s="950" t="s">
        <v>1571</v>
      </c>
    </row>
    <row r="17340" spans="8:9" ht="12.5">
      <c r="H17340" s="958">
        <v>41052</v>
      </c>
      <c r="I17340" s="950" t="s">
        <v>1571</v>
      </c>
    </row>
    <row r="17341" spans="8:9" ht="12.5">
      <c r="H17341" s="958">
        <v>41053</v>
      </c>
      <c r="I17341" s="950" t="s">
        <v>1571</v>
      </c>
    </row>
    <row r="17342" spans="8:9" ht="12.5">
      <c r="H17342" s="958">
        <v>41054</v>
      </c>
      <c r="I17342" s="950" t="s">
        <v>1571</v>
      </c>
    </row>
    <row r="17343" spans="8:9" ht="12.5">
      <c r="H17343" s="958">
        <v>41055</v>
      </c>
      <c r="I17343" s="950" t="s">
        <v>1571</v>
      </c>
    </row>
    <row r="17344" spans="8:9" ht="12.5">
      <c r="H17344" s="958">
        <v>41056</v>
      </c>
      <c r="I17344" s="950" t="s">
        <v>1571</v>
      </c>
    </row>
    <row r="17345" spans="8:9" ht="12.5">
      <c r="H17345" s="958">
        <v>41059</v>
      </c>
      <c r="I17345" s="950" t="s">
        <v>1571</v>
      </c>
    </row>
    <row r="17346" spans="8:9" ht="12.5">
      <c r="H17346" s="958">
        <v>41061</v>
      </c>
      <c r="I17346" s="950" t="s">
        <v>1571</v>
      </c>
    </row>
    <row r="17347" spans="8:9" ht="12.5">
      <c r="H17347" s="958">
        <v>41062</v>
      </c>
      <c r="I17347" s="950" t="s">
        <v>1571</v>
      </c>
    </row>
    <row r="17348" spans="8:9" ht="12.5">
      <c r="H17348" s="958">
        <v>41063</v>
      </c>
      <c r="I17348" s="950" t="s">
        <v>1571</v>
      </c>
    </row>
    <row r="17349" spans="8:9" ht="12.5">
      <c r="H17349" s="958">
        <v>41064</v>
      </c>
      <c r="I17349" s="950" t="s">
        <v>1571</v>
      </c>
    </row>
    <row r="17350" spans="8:9" ht="12.5">
      <c r="H17350" s="958">
        <v>41065</v>
      </c>
      <c r="I17350" s="950" t="s">
        <v>1571</v>
      </c>
    </row>
    <row r="17351" spans="8:9" ht="12.5">
      <c r="H17351" s="958">
        <v>41071</v>
      </c>
      <c r="I17351" s="950" t="s">
        <v>1571</v>
      </c>
    </row>
    <row r="17352" spans="8:9" ht="12.5">
      <c r="H17352" s="958">
        <v>41072</v>
      </c>
      <c r="I17352" s="950" t="s">
        <v>1571</v>
      </c>
    </row>
    <row r="17353" spans="8:9" ht="12.5">
      <c r="H17353" s="958">
        <v>41073</v>
      </c>
      <c r="I17353" s="950" t="s">
        <v>1571</v>
      </c>
    </row>
    <row r="17354" spans="8:9" ht="12.5">
      <c r="H17354" s="958">
        <v>41074</v>
      </c>
      <c r="I17354" s="950" t="s">
        <v>1571</v>
      </c>
    </row>
    <row r="17355" spans="8:9" ht="12.5">
      <c r="H17355" s="958">
        <v>41075</v>
      </c>
      <c r="I17355" s="950" t="s">
        <v>1571</v>
      </c>
    </row>
    <row r="17356" spans="8:9" ht="12.5">
      <c r="H17356" s="958">
        <v>41076</v>
      </c>
      <c r="I17356" s="950" t="s">
        <v>1571</v>
      </c>
    </row>
    <row r="17357" spans="8:9" ht="12.5">
      <c r="H17357" s="958">
        <v>41080</v>
      </c>
      <c r="I17357" s="950" t="s">
        <v>1571</v>
      </c>
    </row>
    <row r="17358" spans="8:9" ht="12.5">
      <c r="H17358" s="958">
        <v>41081</v>
      </c>
      <c r="I17358" s="950" t="s">
        <v>1571</v>
      </c>
    </row>
    <row r="17359" spans="8:9" ht="12.5">
      <c r="H17359" s="958">
        <v>41083</v>
      </c>
      <c r="I17359" s="950" t="s">
        <v>1571</v>
      </c>
    </row>
    <row r="17360" spans="8:9" ht="12.5">
      <c r="H17360" s="958">
        <v>41085</v>
      </c>
      <c r="I17360" s="950" t="s">
        <v>1571</v>
      </c>
    </row>
    <row r="17361" spans="8:9" ht="12.5">
      <c r="H17361" s="958">
        <v>41086</v>
      </c>
      <c r="I17361" s="950" t="s">
        <v>1571</v>
      </c>
    </row>
    <row r="17362" spans="8:9" ht="12.5">
      <c r="H17362" s="958">
        <v>41091</v>
      </c>
      <c r="I17362" s="950" t="s">
        <v>1571</v>
      </c>
    </row>
    <row r="17363" spans="8:9" ht="12.5">
      <c r="H17363" s="958">
        <v>41092</v>
      </c>
      <c r="I17363" s="950" t="s">
        <v>1571</v>
      </c>
    </row>
    <row r="17364" spans="8:9" ht="12.5">
      <c r="H17364" s="958">
        <v>41093</v>
      </c>
      <c r="I17364" s="950" t="s">
        <v>1571</v>
      </c>
    </row>
    <row r="17365" spans="8:9" ht="12.5">
      <c r="H17365" s="958">
        <v>41094</v>
      </c>
      <c r="I17365" s="950" t="s">
        <v>1571</v>
      </c>
    </row>
    <row r="17366" spans="8:9" ht="12.5">
      <c r="H17366" s="958">
        <v>41095</v>
      </c>
      <c r="I17366" s="950" t="s">
        <v>1571</v>
      </c>
    </row>
    <row r="17367" spans="8:9" ht="12.5">
      <c r="H17367" s="958">
        <v>41096</v>
      </c>
      <c r="I17367" s="950" t="s">
        <v>1571</v>
      </c>
    </row>
    <row r="17368" spans="8:9" ht="12.5">
      <c r="H17368" s="958">
        <v>41097</v>
      </c>
      <c r="I17368" s="950" t="s">
        <v>1571</v>
      </c>
    </row>
    <row r="17369" spans="8:9" ht="12.5">
      <c r="H17369" s="958">
        <v>41098</v>
      </c>
      <c r="I17369" s="950" t="s">
        <v>1571</v>
      </c>
    </row>
    <row r="17370" spans="8:9" ht="12.5">
      <c r="H17370" s="958">
        <v>41099</v>
      </c>
      <c r="I17370" s="950" t="s">
        <v>1571</v>
      </c>
    </row>
    <row r="17371" spans="8:9" ht="12.5">
      <c r="H17371" s="958">
        <v>41101</v>
      </c>
      <c r="I17371" s="950" t="s">
        <v>1570</v>
      </c>
    </row>
    <row r="17372" spans="8:9" ht="12.5">
      <c r="H17372" s="958">
        <v>41102</v>
      </c>
      <c r="I17372" s="950" t="s">
        <v>1570</v>
      </c>
    </row>
    <row r="17373" spans="8:9" ht="12.5">
      <c r="H17373" s="958">
        <v>41105</v>
      </c>
      <c r="I17373" s="950" t="s">
        <v>1570</v>
      </c>
    </row>
    <row r="17374" spans="8:9" ht="12.5">
      <c r="H17374" s="958">
        <v>41114</v>
      </c>
      <c r="I17374" s="950" t="s">
        <v>1570</v>
      </c>
    </row>
    <row r="17375" spans="8:9" ht="12.5">
      <c r="H17375" s="958">
        <v>41121</v>
      </c>
      <c r="I17375" s="950" t="s">
        <v>1571</v>
      </c>
    </row>
    <row r="17376" spans="8:9" ht="12.5">
      <c r="H17376" s="958">
        <v>41124</v>
      </c>
      <c r="I17376" s="950" t="s">
        <v>1571</v>
      </c>
    </row>
    <row r="17377" spans="8:9" ht="12.5">
      <c r="H17377" s="958">
        <v>41128</v>
      </c>
      <c r="I17377" s="950" t="s">
        <v>1571</v>
      </c>
    </row>
    <row r="17378" spans="8:9" ht="12.5">
      <c r="H17378" s="958">
        <v>41129</v>
      </c>
      <c r="I17378" s="950" t="s">
        <v>1570</v>
      </c>
    </row>
    <row r="17379" spans="8:9" ht="12.5">
      <c r="H17379" s="958">
        <v>41132</v>
      </c>
      <c r="I17379" s="950" t="s">
        <v>1570</v>
      </c>
    </row>
    <row r="17380" spans="8:9" ht="12.5">
      <c r="H17380" s="958">
        <v>41135</v>
      </c>
      <c r="I17380" s="950" t="s">
        <v>1571</v>
      </c>
    </row>
    <row r="17381" spans="8:9" ht="12.5">
      <c r="H17381" s="958">
        <v>41139</v>
      </c>
      <c r="I17381" s="950" t="s">
        <v>1570</v>
      </c>
    </row>
    <row r="17382" spans="8:9" ht="12.5">
      <c r="H17382" s="958">
        <v>41141</v>
      </c>
      <c r="I17382" s="950" t="s">
        <v>1571</v>
      </c>
    </row>
    <row r="17383" spans="8:9" ht="12.5">
      <c r="H17383" s="958">
        <v>41142</v>
      </c>
      <c r="I17383" s="950" t="s">
        <v>1570</v>
      </c>
    </row>
    <row r="17384" spans="8:9" ht="12.5">
      <c r="H17384" s="958">
        <v>41143</v>
      </c>
      <c r="I17384" s="950" t="s">
        <v>1571</v>
      </c>
    </row>
    <row r="17385" spans="8:9" ht="12.5">
      <c r="H17385" s="958">
        <v>41144</v>
      </c>
      <c r="I17385" s="950" t="s">
        <v>1571</v>
      </c>
    </row>
    <row r="17386" spans="8:9" ht="12.5">
      <c r="H17386" s="958">
        <v>41146</v>
      </c>
      <c r="I17386" s="950" t="s">
        <v>1570</v>
      </c>
    </row>
    <row r="17387" spans="8:9" ht="12.5">
      <c r="H17387" s="958">
        <v>41149</v>
      </c>
      <c r="I17387" s="950" t="s">
        <v>1571</v>
      </c>
    </row>
    <row r="17388" spans="8:9" ht="12.5">
      <c r="H17388" s="958">
        <v>41159</v>
      </c>
      <c r="I17388" s="950" t="s">
        <v>1571</v>
      </c>
    </row>
    <row r="17389" spans="8:9" ht="12.5">
      <c r="H17389" s="958">
        <v>41160</v>
      </c>
      <c r="I17389" s="950" t="s">
        <v>1571</v>
      </c>
    </row>
    <row r="17390" spans="8:9" ht="12.5">
      <c r="H17390" s="958">
        <v>41164</v>
      </c>
      <c r="I17390" s="950" t="s">
        <v>1571</v>
      </c>
    </row>
    <row r="17391" spans="8:9" ht="12.5">
      <c r="H17391" s="958">
        <v>41166</v>
      </c>
      <c r="I17391" s="950" t="s">
        <v>1571</v>
      </c>
    </row>
    <row r="17392" spans="8:9" ht="12.5">
      <c r="H17392" s="958">
        <v>41168</v>
      </c>
      <c r="I17392" s="950" t="s">
        <v>1570</v>
      </c>
    </row>
    <row r="17393" spans="8:9" ht="12.5">
      <c r="H17393" s="958">
        <v>41169</v>
      </c>
      <c r="I17393" s="950" t="s">
        <v>1570</v>
      </c>
    </row>
    <row r="17394" spans="8:9" ht="12.5">
      <c r="H17394" s="958">
        <v>41171</v>
      </c>
      <c r="I17394" s="950" t="s">
        <v>1571</v>
      </c>
    </row>
    <row r="17395" spans="8:9" ht="12.5">
      <c r="H17395" s="958">
        <v>41173</v>
      </c>
      <c r="I17395" s="950" t="s">
        <v>1570</v>
      </c>
    </row>
    <row r="17396" spans="8:9" ht="12.5">
      <c r="H17396" s="958">
        <v>41174</v>
      </c>
      <c r="I17396" s="950" t="s">
        <v>1571</v>
      </c>
    </row>
    <row r="17397" spans="8:9" ht="12.5">
      <c r="H17397" s="958">
        <v>41175</v>
      </c>
      <c r="I17397" s="950" t="s">
        <v>1571</v>
      </c>
    </row>
    <row r="17398" spans="8:9" ht="12.5">
      <c r="H17398" s="958">
        <v>41179</v>
      </c>
      <c r="I17398" s="950" t="s">
        <v>1571</v>
      </c>
    </row>
    <row r="17399" spans="8:9" ht="12.5">
      <c r="H17399" s="958">
        <v>41180</v>
      </c>
      <c r="I17399" s="950" t="s">
        <v>1571</v>
      </c>
    </row>
    <row r="17400" spans="8:9" ht="12.5">
      <c r="H17400" s="958">
        <v>41181</v>
      </c>
      <c r="I17400" s="950" t="s">
        <v>1570</v>
      </c>
    </row>
    <row r="17401" spans="8:9" ht="12.5">
      <c r="H17401" s="958">
        <v>41183</v>
      </c>
      <c r="I17401" s="950" t="s">
        <v>1570</v>
      </c>
    </row>
    <row r="17402" spans="8:9" ht="12.5">
      <c r="H17402" s="958">
        <v>41189</v>
      </c>
      <c r="I17402" s="950" t="s">
        <v>1571</v>
      </c>
    </row>
    <row r="17403" spans="8:9" ht="12.5">
      <c r="H17403" s="958">
        <v>41201</v>
      </c>
      <c r="I17403" s="950" t="s">
        <v>1570</v>
      </c>
    </row>
    <row r="17404" spans="8:9" ht="12.5">
      <c r="H17404" s="958">
        <v>41203</v>
      </c>
      <c r="I17404" s="950" t="s">
        <v>1570</v>
      </c>
    </row>
    <row r="17405" spans="8:9" ht="12.5">
      <c r="H17405" s="958">
        <v>41204</v>
      </c>
      <c r="I17405" s="950" t="s">
        <v>1571</v>
      </c>
    </row>
    <row r="17406" spans="8:9" ht="12.5">
      <c r="H17406" s="958">
        <v>41214</v>
      </c>
      <c r="I17406" s="950" t="s">
        <v>1571</v>
      </c>
    </row>
    <row r="17407" spans="8:9" ht="12.5">
      <c r="H17407" s="958">
        <v>41216</v>
      </c>
      <c r="I17407" s="950" t="s">
        <v>1571</v>
      </c>
    </row>
    <row r="17408" spans="8:9" ht="12.5">
      <c r="H17408" s="958">
        <v>41219</v>
      </c>
      <c r="I17408" s="950" t="s">
        <v>1571</v>
      </c>
    </row>
    <row r="17409" spans="8:9" ht="12.5">
      <c r="H17409" s="958">
        <v>41222</v>
      </c>
      <c r="I17409" s="950" t="s">
        <v>1571</v>
      </c>
    </row>
    <row r="17410" spans="8:9" ht="12.5">
      <c r="H17410" s="958">
        <v>41224</v>
      </c>
      <c r="I17410" s="950" t="s">
        <v>1571</v>
      </c>
    </row>
    <row r="17411" spans="8:9" ht="12.5">
      <c r="H17411" s="958">
        <v>41226</v>
      </c>
      <c r="I17411" s="950" t="s">
        <v>1571</v>
      </c>
    </row>
    <row r="17412" spans="8:9" ht="12.5">
      <c r="H17412" s="958">
        <v>41230</v>
      </c>
      <c r="I17412" s="950" t="s">
        <v>1571</v>
      </c>
    </row>
    <row r="17413" spans="8:9" ht="12.5">
      <c r="H17413" s="958">
        <v>41231</v>
      </c>
      <c r="I17413" s="950" t="s">
        <v>1570</v>
      </c>
    </row>
    <row r="17414" spans="8:9" ht="12.5">
      <c r="H17414" s="958">
        <v>41232</v>
      </c>
      <c r="I17414" s="950" t="s">
        <v>1571</v>
      </c>
    </row>
    <row r="17415" spans="8:9" ht="12.5">
      <c r="H17415" s="958">
        <v>41234</v>
      </c>
      <c r="I17415" s="950" t="s">
        <v>1571</v>
      </c>
    </row>
    <row r="17416" spans="8:9" ht="12.5">
      <c r="H17416" s="958">
        <v>41238</v>
      </c>
      <c r="I17416" s="950" t="s">
        <v>1571</v>
      </c>
    </row>
    <row r="17417" spans="8:9" ht="12.5">
      <c r="H17417" s="958">
        <v>41240</v>
      </c>
      <c r="I17417" s="950" t="s">
        <v>1571</v>
      </c>
    </row>
    <row r="17418" spans="8:9" ht="12.5">
      <c r="H17418" s="958">
        <v>41250</v>
      </c>
      <c r="I17418" s="950" t="s">
        <v>1570</v>
      </c>
    </row>
    <row r="17419" spans="8:9" ht="12.5">
      <c r="H17419" s="958">
        <v>41254</v>
      </c>
      <c r="I17419" s="950" t="s">
        <v>1571</v>
      </c>
    </row>
    <row r="17420" spans="8:9" ht="12.5">
      <c r="H17420" s="958">
        <v>41255</v>
      </c>
      <c r="I17420" s="950" t="s">
        <v>1571</v>
      </c>
    </row>
    <row r="17421" spans="8:9" ht="12.5">
      <c r="H17421" s="958">
        <v>41256</v>
      </c>
      <c r="I17421" s="950" t="s">
        <v>1571</v>
      </c>
    </row>
    <row r="17422" spans="8:9" ht="12.5">
      <c r="H17422" s="958">
        <v>41257</v>
      </c>
      <c r="I17422" s="950" t="s">
        <v>1571</v>
      </c>
    </row>
    <row r="17423" spans="8:9" ht="12.5">
      <c r="H17423" s="958">
        <v>41260</v>
      </c>
      <c r="I17423" s="950" t="s">
        <v>1571</v>
      </c>
    </row>
    <row r="17424" spans="8:9" ht="12.5">
      <c r="H17424" s="958">
        <v>41262</v>
      </c>
      <c r="I17424" s="950" t="s">
        <v>1571</v>
      </c>
    </row>
    <row r="17425" spans="8:9" ht="12.5">
      <c r="H17425" s="958">
        <v>41263</v>
      </c>
      <c r="I17425" s="950" t="s">
        <v>1571</v>
      </c>
    </row>
    <row r="17426" spans="8:9" ht="12.5">
      <c r="H17426" s="958">
        <v>41264</v>
      </c>
      <c r="I17426" s="950" t="s">
        <v>1571</v>
      </c>
    </row>
    <row r="17427" spans="8:9" ht="12.5">
      <c r="H17427" s="958">
        <v>41265</v>
      </c>
      <c r="I17427" s="950" t="s">
        <v>1571</v>
      </c>
    </row>
    <row r="17428" spans="8:9" ht="12.5">
      <c r="H17428" s="958">
        <v>41267</v>
      </c>
      <c r="I17428" s="950" t="s">
        <v>1570</v>
      </c>
    </row>
    <row r="17429" spans="8:9" ht="12.5">
      <c r="H17429" s="958">
        <v>41268</v>
      </c>
      <c r="I17429" s="950" t="s">
        <v>1570</v>
      </c>
    </row>
    <row r="17430" spans="8:9" ht="12.5">
      <c r="H17430" s="958">
        <v>41271</v>
      </c>
      <c r="I17430" s="950" t="s">
        <v>1571</v>
      </c>
    </row>
    <row r="17431" spans="8:9" ht="12.5">
      <c r="H17431" s="958">
        <v>41274</v>
      </c>
      <c r="I17431" s="950" t="s">
        <v>1571</v>
      </c>
    </row>
    <row r="17432" spans="8:9" ht="12.5">
      <c r="H17432" s="958">
        <v>41301</v>
      </c>
      <c r="I17432" s="950" t="s">
        <v>1571</v>
      </c>
    </row>
    <row r="17433" spans="8:9" ht="12.5">
      <c r="H17433" s="958">
        <v>41307</v>
      </c>
      <c r="I17433" s="950" t="s">
        <v>1571</v>
      </c>
    </row>
    <row r="17434" spans="8:9" ht="12.5">
      <c r="H17434" s="958">
        <v>41310</v>
      </c>
      <c r="I17434" s="950" t="s">
        <v>1570</v>
      </c>
    </row>
    <row r="17435" spans="8:9" ht="12.5">
      <c r="H17435" s="958">
        <v>41311</v>
      </c>
      <c r="I17435" s="950" t="s">
        <v>1571</v>
      </c>
    </row>
    <row r="17436" spans="8:9" ht="12.5">
      <c r="H17436" s="958">
        <v>41313</v>
      </c>
      <c r="I17436" s="950" t="s">
        <v>1571</v>
      </c>
    </row>
    <row r="17437" spans="8:9" ht="12.5">
      <c r="H17437" s="958">
        <v>41314</v>
      </c>
      <c r="I17437" s="950" t="s">
        <v>1571</v>
      </c>
    </row>
    <row r="17438" spans="8:9" ht="12.5">
      <c r="H17438" s="958">
        <v>41317</v>
      </c>
      <c r="I17438" s="950" t="s">
        <v>1570</v>
      </c>
    </row>
    <row r="17439" spans="8:9" ht="12.5">
      <c r="H17439" s="958">
        <v>41332</v>
      </c>
      <c r="I17439" s="950" t="s">
        <v>1571</v>
      </c>
    </row>
    <row r="17440" spans="8:9" ht="12.5">
      <c r="H17440" s="958">
        <v>41333</v>
      </c>
      <c r="I17440" s="950" t="s">
        <v>1571</v>
      </c>
    </row>
    <row r="17441" spans="8:9" ht="12.5">
      <c r="H17441" s="958">
        <v>41338</v>
      </c>
      <c r="I17441" s="950" t="s">
        <v>1571</v>
      </c>
    </row>
    <row r="17442" spans="8:9" ht="12.5">
      <c r="H17442" s="958">
        <v>41339</v>
      </c>
      <c r="I17442" s="950" t="s">
        <v>1571</v>
      </c>
    </row>
    <row r="17443" spans="8:9" ht="12.5">
      <c r="H17443" s="958">
        <v>41347</v>
      </c>
      <c r="I17443" s="950" t="s">
        <v>1571</v>
      </c>
    </row>
    <row r="17444" spans="8:9" ht="12.5">
      <c r="H17444" s="958">
        <v>41348</v>
      </c>
      <c r="I17444" s="950" t="s">
        <v>1570</v>
      </c>
    </row>
    <row r="17445" spans="8:9" ht="12.5">
      <c r="H17445" s="958">
        <v>41351</v>
      </c>
      <c r="I17445" s="950" t="s">
        <v>1571</v>
      </c>
    </row>
    <row r="17446" spans="8:9" ht="12.5">
      <c r="H17446" s="958">
        <v>41352</v>
      </c>
      <c r="I17446" s="950" t="s">
        <v>1571</v>
      </c>
    </row>
    <row r="17447" spans="8:9" ht="12.5">
      <c r="H17447" s="958">
        <v>41360</v>
      </c>
      <c r="I17447" s="950" t="s">
        <v>1571</v>
      </c>
    </row>
    <row r="17448" spans="8:9" ht="12.5">
      <c r="H17448" s="958">
        <v>41362</v>
      </c>
      <c r="I17448" s="950" t="s">
        <v>1571</v>
      </c>
    </row>
    <row r="17449" spans="8:9" ht="12.5">
      <c r="H17449" s="958">
        <v>41364</v>
      </c>
      <c r="I17449" s="950" t="s">
        <v>1571</v>
      </c>
    </row>
    <row r="17450" spans="8:9" ht="12.5">
      <c r="H17450" s="958">
        <v>41365</v>
      </c>
      <c r="I17450" s="950" t="s">
        <v>1571</v>
      </c>
    </row>
    <row r="17451" spans="8:9" ht="12.5">
      <c r="H17451" s="958">
        <v>41366</v>
      </c>
      <c r="I17451" s="950" t="s">
        <v>1570</v>
      </c>
    </row>
    <row r="17452" spans="8:9" ht="12.5">
      <c r="H17452" s="958">
        <v>41367</v>
      </c>
      <c r="I17452" s="950" t="s">
        <v>1570</v>
      </c>
    </row>
    <row r="17453" spans="8:9" ht="12.5">
      <c r="H17453" s="958">
        <v>41368</v>
      </c>
      <c r="I17453" s="950" t="s">
        <v>1571</v>
      </c>
    </row>
    <row r="17454" spans="8:9" ht="12.5">
      <c r="H17454" s="958">
        <v>41385</v>
      </c>
      <c r="I17454" s="950" t="s">
        <v>1570</v>
      </c>
    </row>
    <row r="17455" spans="8:9" ht="12.5">
      <c r="H17455" s="958">
        <v>41386</v>
      </c>
      <c r="I17455" s="950" t="s">
        <v>1571</v>
      </c>
    </row>
    <row r="17456" spans="8:9" ht="12.5">
      <c r="H17456" s="958">
        <v>41390</v>
      </c>
      <c r="I17456" s="950" t="s">
        <v>1570</v>
      </c>
    </row>
    <row r="17457" spans="8:9" ht="12.5">
      <c r="H17457" s="958">
        <v>41397</v>
      </c>
      <c r="I17457" s="950" t="s">
        <v>1571</v>
      </c>
    </row>
    <row r="17458" spans="8:9" ht="12.5">
      <c r="H17458" s="958">
        <v>41408</v>
      </c>
      <c r="I17458" s="950" t="s">
        <v>1571</v>
      </c>
    </row>
    <row r="17459" spans="8:9" ht="12.5">
      <c r="H17459" s="958">
        <v>41413</v>
      </c>
      <c r="I17459" s="950" t="s">
        <v>1571</v>
      </c>
    </row>
    <row r="17460" spans="8:9" ht="12.5">
      <c r="H17460" s="958">
        <v>41421</v>
      </c>
      <c r="I17460" s="950" t="s">
        <v>1571</v>
      </c>
    </row>
    <row r="17461" spans="8:9" ht="12.5">
      <c r="H17461" s="958">
        <v>41425</v>
      </c>
      <c r="I17461" s="950" t="s">
        <v>1571</v>
      </c>
    </row>
    <row r="17462" spans="8:9" ht="12.5">
      <c r="H17462" s="958">
        <v>41426</v>
      </c>
      <c r="I17462" s="950" t="s">
        <v>1570</v>
      </c>
    </row>
    <row r="17463" spans="8:9" ht="12.5">
      <c r="H17463" s="958">
        <v>41451</v>
      </c>
      <c r="I17463" s="950" t="s">
        <v>1571</v>
      </c>
    </row>
    <row r="17464" spans="8:9" ht="12.5">
      <c r="H17464" s="958">
        <v>41459</v>
      </c>
      <c r="I17464" s="950" t="s">
        <v>1571</v>
      </c>
    </row>
    <row r="17465" spans="8:9" ht="12.5">
      <c r="H17465" s="958">
        <v>41464</v>
      </c>
      <c r="I17465" s="950" t="s">
        <v>1571</v>
      </c>
    </row>
    <row r="17466" spans="8:9" ht="12.5">
      <c r="H17466" s="958">
        <v>41465</v>
      </c>
      <c r="I17466" s="950" t="s">
        <v>1571</v>
      </c>
    </row>
    <row r="17467" spans="8:9" ht="12.5">
      <c r="H17467" s="958">
        <v>41472</v>
      </c>
      <c r="I17467" s="950" t="s">
        <v>1571</v>
      </c>
    </row>
    <row r="17468" spans="8:9" ht="12.5">
      <c r="H17468" s="958">
        <v>41477</v>
      </c>
      <c r="I17468" s="950" t="s">
        <v>1570</v>
      </c>
    </row>
    <row r="17469" spans="8:9" ht="12.5">
      <c r="H17469" s="958">
        <v>41501</v>
      </c>
      <c r="I17469" s="950" t="s">
        <v>1571</v>
      </c>
    </row>
    <row r="17470" spans="8:9" ht="12.5">
      <c r="H17470" s="958">
        <v>41502</v>
      </c>
      <c r="I17470" s="950" t="s">
        <v>1570</v>
      </c>
    </row>
    <row r="17471" spans="8:9" ht="12.5">
      <c r="H17471" s="958">
        <v>41503</v>
      </c>
      <c r="I17471" s="950" t="s">
        <v>1570</v>
      </c>
    </row>
    <row r="17472" spans="8:9" ht="12.5">
      <c r="H17472" s="958">
        <v>41512</v>
      </c>
      <c r="I17472" s="950" t="s">
        <v>1570</v>
      </c>
    </row>
    <row r="17473" spans="8:9" ht="12.5">
      <c r="H17473" s="958">
        <v>41513</v>
      </c>
      <c r="I17473" s="950" t="s">
        <v>1570</v>
      </c>
    </row>
    <row r="17474" spans="8:9" ht="12.5">
      <c r="H17474" s="958">
        <v>41514</v>
      </c>
      <c r="I17474" s="950" t="s">
        <v>1570</v>
      </c>
    </row>
    <row r="17475" spans="8:9" ht="12.5">
      <c r="H17475" s="958">
        <v>41517</v>
      </c>
      <c r="I17475" s="950" t="s">
        <v>1570</v>
      </c>
    </row>
    <row r="17476" spans="8:9" ht="12.5">
      <c r="H17476" s="958">
        <v>41519</v>
      </c>
      <c r="I17476" s="950" t="s">
        <v>1570</v>
      </c>
    </row>
    <row r="17477" spans="8:9" ht="12.5">
      <c r="H17477" s="958">
        <v>41520</v>
      </c>
      <c r="I17477" s="950" t="s">
        <v>1570</v>
      </c>
    </row>
    <row r="17478" spans="8:9" ht="12.5">
      <c r="H17478" s="958">
        <v>41522</v>
      </c>
      <c r="I17478" s="950" t="s">
        <v>1570</v>
      </c>
    </row>
    <row r="17479" spans="8:9" ht="12.5">
      <c r="H17479" s="958">
        <v>41524</v>
      </c>
      <c r="I17479" s="950" t="s">
        <v>1570</v>
      </c>
    </row>
    <row r="17480" spans="8:9" ht="12.5">
      <c r="H17480" s="958">
        <v>41526</v>
      </c>
      <c r="I17480" s="950" t="s">
        <v>1570</v>
      </c>
    </row>
    <row r="17481" spans="8:9" ht="12.5">
      <c r="H17481" s="958">
        <v>41527</v>
      </c>
      <c r="I17481" s="950" t="s">
        <v>1570</v>
      </c>
    </row>
    <row r="17482" spans="8:9" ht="12.5">
      <c r="H17482" s="958">
        <v>41528</v>
      </c>
      <c r="I17482" s="950" t="s">
        <v>1570</v>
      </c>
    </row>
    <row r="17483" spans="8:9" ht="12.5">
      <c r="H17483" s="958">
        <v>41531</v>
      </c>
      <c r="I17483" s="950" t="s">
        <v>1570</v>
      </c>
    </row>
    <row r="17484" spans="8:9" ht="12.5">
      <c r="H17484" s="958">
        <v>41534</v>
      </c>
      <c r="I17484" s="950" t="s">
        <v>1570</v>
      </c>
    </row>
    <row r="17485" spans="8:9" ht="12.5">
      <c r="H17485" s="958">
        <v>41535</v>
      </c>
      <c r="I17485" s="950" t="s">
        <v>1570</v>
      </c>
    </row>
    <row r="17486" spans="8:9" ht="12.5">
      <c r="H17486" s="958">
        <v>41537</v>
      </c>
      <c r="I17486" s="950" t="s">
        <v>1570</v>
      </c>
    </row>
    <row r="17487" spans="8:9" ht="12.5">
      <c r="H17487" s="958">
        <v>41538</v>
      </c>
      <c r="I17487" s="950" t="s">
        <v>1570</v>
      </c>
    </row>
    <row r="17488" spans="8:9" ht="12.5">
      <c r="H17488" s="958">
        <v>41539</v>
      </c>
      <c r="I17488" s="950" t="s">
        <v>1570</v>
      </c>
    </row>
    <row r="17489" spans="8:9" ht="12.5">
      <c r="H17489" s="958">
        <v>41540</v>
      </c>
      <c r="I17489" s="950" t="s">
        <v>1570</v>
      </c>
    </row>
    <row r="17490" spans="8:9" ht="12.5">
      <c r="H17490" s="958">
        <v>41542</v>
      </c>
      <c r="I17490" s="950" t="s">
        <v>1570</v>
      </c>
    </row>
    <row r="17491" spans="8:9" ht="12.5">
      <c r="H17491" s="958">
        <v>41543</v>
      </c>
      <c r="I17491" s="950" t="s">
        <v>1570</v>
      </c>
    </row>
    <row r="17492" spans="8:9" ht="12.5">
      <c r="H17492" s="958">
        <v>41544</v>
      </c>
      <c r="I17492" s="950" t="s">
        <v>1570</v>
      </c>
    </row>
    <row r="17493" spans="8:9" ht="12.5">
      <c r="H17493" s="958">
        <v>41547</v>
      </c>
      <c r="I17493" s="950" t="s">
        <v>1570</v>
      </c>
    </row>
    <row r="17494" spans="8:9" ht="12.5">
      <c r="H17494" s="958">
        <v>41548</v>
      </c>
      <c r="I17494" s="950" t="s">
        <v>1570</v>
      </c>
    </row>
    <row r="17495" spans="8:9" ht="12.5">
      <c r="H17495" s="958">
        <v>41549</v>
      </c>
      <c r="I17495" s="950" t="s">
        <v>1570</v>
      </c>
    </row>
    <row r="17496" spans="8:9" ht="12.5">
      <c r="H17496" s="958">
        <v>41553</v>
      </c>
      <c r="I17496" s="950" t="s">
        <v>1570</v>
      </c>
    </row>
    <row r="17497" spans="8:9" ht="12.5">
      <c r="H17497" s="958">
        <v>41554</v>
      </c>
      <c r="I17497" s="950" t="s">
        <v>1570</v>
      </c>
    </row>
    <row r="17498" spans="8:9" ht="12.5">
      <c r="H17498" s="958">
        <v>41555</v>
      </c>
      <c r="I17498" s="950" t="s">
        <v>1570</v>
      </c>
    </row>
    <row r="17499" spans="8:9" ht="12.5">
      <c r="H17499" s="958">
        <v>41557</v>
      </c>
      <c r="I17499" s="950" t="s">
        <v>1570</v>
      </c>
    </row>
    <row r="17500" spans="8:9" ht="12.5">
      <c r="H17500" s="958">
        <v>41558</v>
      </c>
      <c r="I17500" s="950" t="s">
        <v>1570</v>
      </c>
    </row>
    <row r="17501" spans="8:9" ht="12.5">
      <c r="H17501" s="958">
        <v>41559</v>
      </c>
      <c r="I17501" s="950" t="s">
        <v>1570</v>
      </c>
    </row>
    <row r="17502" spans="8:9" ht="12.5">
      <c r="H17502" s="958">
        <v>41560</v>
      </c>
      <c r="I17502" s="950" t="s">
        <v>1570</v>
      </c>
    </row>
    <row r="17503" spans="8:9" ht="12.5">
      <c r="H17503" s="958">
        <v>41561</v>
      </c>
      <c r="I17503" s="950" t="s">
        <v>1570</v>
      </c>
    </row>
    <row r="17504" spans="8:9" ht="12.5">
      <c r="H17504" s="958">
        <v>41562</v>
      </c>
      <c r="I17504" s="950" t="s">
        <v>1570</v>
      </c>
    </row>
    <row r="17505" spans="8:9" ht="12.5">
      <c r="H17505" s="958">
        <v>41563</v>
      </c>
      <c r="I17505" s="950" t="s">
        <v>1570</v>
      </c>
    </row>
    <row r="17506" spans="8:9" ht="12.5">
      <c r="H17506" s="958">
        <v>41564</v>
      </c>
      <c r="I17506" s="950" t="s">
        <v>1570</v>
      </c>
    </row>
    <row r="17507" spans="8:9" ht="12.5">
      <c r="H17507" s="958">
        <v>41566</v>
      </c>
      <c r="I17507" s="950" t="s">
        <v>1570</v>
      </c>
    </row>
    <row r="17508" spans="8:9" ht="12.5">
      <c r="H17508" s="958">
        <v>41567</v>
      </c>
      <c r="I17508" s="950" t="s">
        <v>1570</v>
      </c>
    </row>
    <row r="17509" spans="8:9" ht="12.5">
      <c r="H17509" s="958">
        <v>41568</v>
      </c>
      <c r="I17509" s="950" t="s">
        <v>1570</v>
      </c>
    </row>
    <row r="17510" spans="8:9" ht="12.5">
      <c r="H17510" s="958">
        <v>41571</v>
      </c>
      <c r="I17510" s="950" t="s">
        <v>1570</v>
      </c>
    </row>
    <row r="17511" spans="8:9" ht="12.5">
      <c r="H17511" s="958">
        <v>41572</v>
      </c>
      <c r="I17511" s="950" t="s">
        <v>1570</v>
      </c>
    </row>
    <row r="17512" spans="8:9" ht="12.5">
      <c r="H17512" s="958">
        <v>41601</v>
      </c>
      <c r="I17512" s="950" t="s">
        <v>1571</v>
      </c>
    </row>
    <row r="17513" spans="8:9" ht="12.5">
      <c r="H17513" s="958">
        <v>41602</v>
      </c>
      <c r="I17513" s="950" t="s">
        <v>1571</v>
      </c>
    </row>
    <row r="17514" spans="8:9" ht="12.5">
      <c r="H17514" s="958">
        <v>41603</v>
      </c>
      <c r="I17514" s="950" t="s">
        <v>1571</v>
      </c>
    </row>
    <row r="17515" spans="8:9" ht="12.5">
      <c r="H17515" s="958">
        <v>41604</v>
      </c>
      <c r="I17515" s="950" t="s">
        <v>1570</v>
      </c>
    </row>
    <row r="17516" spans="8:9" ht="12.5">
      <c r="H17516" s="958">
        <v>41605</v>
      </c>
      <c r="I17516" s="950" t="s">
        <v>1570</v>
      </c>
    </row>
    <row r="17517" spans="8:9" ht="12.5">
      <c r="H17517" s="958">
        <v>41606</v>
      </c>
      <c r="I17517" s="950" t="s">
        <v>1570</v>
      </c>
    </row>
    <row r="17518" spans="8:9" ht="12.5">
      <c r="H17518" s="958">
        <v>41607</v>
      </c>
      <c r="I17518" s="950" t="s">
        <v>1571</v>
      </c>
    </row>
    <row r="17519" spans="8:9" ht="12.5">
      <c r="H17519" s="958">
        <v>41612</v>
      </c>
      <c r="I17519" s="950" t="s">
        <v>1570</v>
      </c>
    </row>
    <row r="17520" spans="8:9" ht="12.5">
      <c r="H17520" s="958">
        <v>41615</v>
      </c>
      <c r="I17520" s="950" t="s">
        <v>1571</v>
      </c>
    </row>
    <row r="17521" spans="8:9" ht="12.5">
      <c r="H17521" s="958">
        <v>41616</v>
      </c>
      <c r="I17521" s="950" t="s">
        <v>1571</v>
      </c>
    </row>
    <row r="17522" spans="8:9" ht="12.5">
      <c r="H17522" s="958">
        <v>41619</v>
      </c>
      <c r="I17522" s="950" t="s">
        <v>1570</v>
      </c>
    </row>
    <row r="17523" spans="8:9" ht="12.5">
      <c r="H17523" s="958">
        <v>41621</v>
      </c>
      <c r="I17523" s="950" t="s">
        <v>1571</v>
      </c>
    </row>
    <row r="17524" spans="8:9" ht="12.5">
      <c r="H17524" s="958">
        <v>41622</v>
      </c>
      <c r="I17524" s="950" t="s">
        <v>1571</v>
      </c>
    </row>
    <row r="17525" spans="8:9" ht="12.5">
      <c r="H17525" s="958">
        <v>41630</v>
      </c>
      <c r="I17525" s="950" t="s">
        <v>1571</v>
      </c>
    </row>
    <row r="17526" spans="8:9" ht="12.5">
      <c r="H17526" s="958">
        <v>41631</v>
      </c>
      <c r="I17526" s="950" t="s">
        <v>1570</v>
      </c>
    </row>
    <row r="17527" spans="8:9" ht="12.5">
      <c r="H17527" s="958">
        <v>41632</v>
      </c>
      <c r="I17527" s="950" t="s">
        <v>1571</v>
      </c>
    </row>
    <row r="17528" spans="8:9" ht="12.5">
      <c r="H17528" s="958">
        <v>41635</v>
      </c>
      <c r="I17528" s="950" t="s">
        <v>1570</v>
      </c>
    </row>
    <row r="17529" spans="8:9" ht="12.5">
      <c r="H17529" s="958">
        <v>41636</v>
      </c>
      <c r="I17529" s="950" t="s">
        <v>1570</v>
      </c>
    </row>
    <row r="17530" spans="8:9" ht="12.5">
      <c r="H17530" s="958">
        <v>41640</v>
      </c>
      <c r="I17530" s="950" t="s">
        <v>1571</v>
      </c>
    </row>
    <row r="17531" spans="8:9" ht="12.5">
      <c r="H17531" s="958">
        <v>41642</v>
      </c>
      <c r="I17531" s="950" t="s">
        <v>1571</v>
      </c>
    </row>
    <row r="17532" spans="8:9" ht="12.5">
      <c r="H17532" s="958">
        <v>41643</v>
      </c>
      <c r="I17532" s="950" t="s">
        <v>1571</v>
      </c>
    </row>
    <row r="17533" spans="8:9" ht="12.5">
      <c r="H17533" s="958">
        <v>41645</v>
      </c>
      <c r="I17533" s="950" t="s">
        <v>1571</v>
      </c>
    </row>
    <row r="17534" spans="8:9" ht="12.5">
      <c r="H17534" s="958">
        <v>41647</v>
      </c>
      <c r="I17534" s="950" t="s">
        <v>1570</v>
      </c>
    </row>
    <row r="17535" spans="8:9" ht="12.5">
      <c r="H17535" s="958">
        <v>41649</v>
      </c>
      <c r="I17535" s="950" t="s">
        <v>1571</v>
      </c>
    </row>
    <row r="17536" spans="8:9" ht="12.5">
      <c r="H17536" s="958">
        <v>41650</v>
      </c>
      <c r="I17536" s="950" t="s">
        <v>1570</v>
      </c>
    </row>
    <row r="17537" spans="8:9" ht="12.5">
      <c r="H17537" s="958">
        <v>41651</v>
      </c>
      <c r="I17537" s="950" t="s">
        <v>1570</v>
      </c>
    </row>
    <row r="17538" spans="8:9" ht="12.5">
      <c r="H17538" s="958">
        <v>41653</v>
      </c>
      <c r="I17538" s="950" t="s">
        <v>1571</v>
      </c>
    </row>
    <row r="17539" spans="8:9" ht="12.5">
      <c r="H17539" s="958">
        <v>41655</v>
      </c>
      <c r="I17539" s="950" t="s">
        <v>1571</v>
      </c>
    </row>
    <row r="17540" spans="8:9" ht="12.5">
      <c r="H17540" s="958">
        <v>41659</v>
      </c>
      <c r="I17540" s="950" t="s">
        <v>1570</v>
      </c>
    </row>
    <row r="17541" spans="8:9" ht="12.5">
      <c r="H17541" s="958">
        <v>41660</v>
      </c>
      <c r="I17541" s="950" t="s">
        <v>1570</v>
      </c>
    </row>
    <row r="17542" spans="8:9" ht="12.5">
      <c r="H17542" s="958">
        <v>41663</v>
      </c>
      <c r="I17542" s="950" t="s">
        <v>1570</v>
      </c>
    </row>
    <row r="17543" spans="8:9" ht="12.5">
      <c r="H17543" s="958">
        <v>41666</v>
      </c>
      <c r="I17543" s="950" t="s">
        <v>1571</v>
      </c>
    </row>
    <row r="17544" spans="8:9" ht="12.5">
      <c r="H17544" s="958">
        <v>41667</v>
      </c>
      <c r="I17544" s="950" t="s">
        <v>1570</v>
      </c>
    </row>
    <row r="17545" spans="8:9" ht="12.5">
      <c r="H17545" s="958">
        <v>41669</v>
      </c>
      <c r="I17545" s="950" t="s">
        <v>1570</v>
      </c>
    </row>
    <row r="17546" spans="8:9" ht="12.5">
      <c r="H17546" s="958">
        <v>41701</v>
      </c>
      <c r="I17546" s="950" t="s">
        <v>1570</v>
      </c>
    </row>
    <row r="17547" spans="8:9" ht="12.5">
      <c r="H17547" s="958">
        <v>41702</v>
      </c>
      <c r="I17547" s="950" t="s">
        <v>1570</v>
      </c>
    </row>
    <row r="17548" spans="8:9" ht="12.5">
      <c r="H17548" s="958">
        <v>41712</v>
      </c>
      <c r="I17548" s="950" t="s">
        <v>1570</v>
      </c>
    </row>
    <row r="17549" spans="8:9" ht="12.5">
      <c r="H17549" s="958">
        <v>41713</v>
      </c>
      <c r="I17549" s="950" t="s">
        <v>1570</v>
      </c>
    </row>
    <row r="17550" spans="8:9" ht="12.5">
      <c r="H17550" s="958">
        <v>41714</v>
      </c>
      <c r="I17550" s="950" t="s">
        <v>1571</v>
      </c>
    </row>
    <row r="17551" spans="8:9" ht="12.5">
      <c r="H17551" s="958">
        <v>41719</v>
      </c>
      <c r="I17551" s="950" t="s">
        <v>1570</v>
      </c>
    </row>
    <row r="17552" spans="8:9" ht="12.5">
      <c r="H17552" s="958">
        <v>41721</v>
      </c>
      <c r="I17552" s="950" t="s">
        <v>1571</v>
      </c>
    </row>
    <row r="17553" spans="8:9" ht="12.5">
      <c r="H17553" s="958">
        <v>41722</v>
      </c>
      <c r="I17553" s="950" t="s">
        <v>1570</v>
      </c>
    </row>
    <row r="17554" spans="8:9" ht="12.5">
      <c r="H17554" s="958">
        <v>41723</v>
      </c>
      <c r="I17554" s="950" t="s">
        <v>1570</v>
      </c>
    </row>
    <row r="17555" spans="8:9" ht="12.5">
      <c r="H17555" s="958">
        <v>41725</v>
      </c>
      <c r="I17555" s="950" t="s">
        <v>1570</v>
      </c>
    </row>
    <row r="17556" spans="8:9" ht="12.5">
      <c r="H17556" s="958">
        <v>41727</v>
      </c>
      <c r="I17556" s="950" t="s">
        <v>1570</v>
      </c>
    </row>
    <row r="17557" spans="8:9" ht="12.5">
      <c r="H17557" s="958">
        <v>41729</v>
      </c>
      <c r="I17557" s="950" t="s">
        <v>1570</v>
      </c>
    </row>
    <row r="17558" spans="8:9" ht="12.5">
      <c r="H17558" s="958">
        <v>41731</v>
      </c>
      <c r="I17558" s="950" t="s">
        <v>1570</v>
      </c>
    </row>
    <row r="17559" spans="8:9" ht="12.5">
      <c r="H17559" s="958">
        <v>41735</v>
      </c>
      <c r="I17559" s="950" t="s">
        <v>1571</v>
      </c>
    </row>
    <row r="17560" spans="8:9" ht="12.5">
      <c r="H17560" s="958">
        <v>41736</v>
      </c>
      <c r="I17560" s="950" t="s">
        <v>1570</v>
      </c>
    </row>
    <row r="17561" spans="8:9" ht="12.5">
      <c r="H17561" s="958">
        <v>41739</v>
      </c>
      <c r="I17561" s="950" t="s">
        <v>1570</v>
      </c>
    </row>
    <row r="17562" spans="8:9" ht="12.5">
      <c r="H17562" s="958">
        <v>41740</v>
      </c>
      <c r="I17562" s="950" t="s">
        <v>1570</v>
      </c>
    </row>
    <row r="17563" spans="8:9" ht="12.5">
      <c r="H17563" s="958">
        <v>41743</v>
      </c>
      <c r="I17563" s="950" t="s">
        <v>1570</v>
      </c>
    </row>
    <row r="17564" spans="8:9" ht="12.5">
      <c r="H17564" s="958">
        <v>41745</v>
      </c>
      <c r="I17564" s="950" t="s">
        <v>1570</v>
      </c>
    </row>
    <row r="17565" spans="8:9" ht="12.5">
      <c r="H17565" s="958">
        <v>41746</v>
      </c>
      <c r="I17565" s="950" t="s">
        <v>1570</v>
      </c>
    </row>
    <row r="17566" spans="8:9" ht="12.5">
      <c r="H17566" s="958">
        <v>41747</v>
      </c>
      <c r="I17566" s="950" t="s">
        <v>1570</v>
      </c>
    </row>
    <row r="17567" spans="8:9" ht="12.5">
      <c r="H17567" s="958">
        <v>41749</v>
      </c>
      <c r="I17567" s="950" t="s">
        <v>1571</v>
      </c>
    </row>
    <row r="17568" spans="8:9" ht="12.5">
      <c r="H17568" s="958">
        <v>41751</v>
      </c>
      <c r="I17568" s="950" t="s">
        <v>1570</v>
      </c>
    </row>
    <row r="17569" spans="8:9" ht="12.5">
      <c r="H17569" s="958">
        <v>41754</v>
      </c>
      <c r="I17569" s="950" t="s">
        <v>1570</v>
      </c>
    </row>
    <row r="17570" spans="8:9" ht="12.5">
      <c r="H17570" s="958">
        <v>41759</v>
      </c>
      <c r="I17570" s="950" t="s">
        <v>1570</v>
      </c>
    </row>
    <row r="17571" spans="8:9" ht="12.5">
      <c r="H17571" s="958">
        <v>41760</v>
      </c>
      <c r="I17571" s="950" t="s">
        <v>1570</v>
      </c>
    </row>
    <row r="17572" spans="8:9" ht="12.5">
      <c r="H17572" s="958">
        <v>41762</v>
      </c>
      <c r="I17572" s="950" t="s">
        <v>1571</v>
      </c>
    </row>
    <row r="17573" spans="8:9" ht="12.5">
      <c r="H17573" s="958">
        <v>41763</v>
      </c>
      <c r="I17573" s="950" t="s">
        <v>1570</v>
      </c>
    </row>
    <row r="17574" spans="8:9" ht="12.5">
      <c r="H17574" s="958">
        <v>41764</v>
      </c>
      <c r="I17574" s="950" t="s">
        <v>1570</v>
      </c>
    </row>
    <row r="17575" spans="8:9" ht="12.5">
      <c r="H17575" s="958">
        <v>41766</v>
      </c>
      <c r="I17575" s="950" t="s">
        <v>1570</v>
      </c>
    </row>
    <row r="17576" spans="8:9" ht="12.5">
      <c r="H17576" s="958">
        <v>41772</v>
      </c>
      <c r="I17576" s="950" t="s">
        <v>1571</v>
      </c>
    </row>
    <row r="17577" spans="8:9" ht="12.5">
      <c r="H17577" s="958">
        <v>41773</v>
      </c>
      <c r="I17577" s="950" t="s">
        <v>1570</v>
      </c>
    </row>
    <row r="17578" spans="8:9" ht="12.5">
      <c r="H17578" s="958">
        <v>41774</v>
      </c>
      <c r="I17578" s="950" t="s">
        <v>1570</v>
      </c>
    </row>
    <row r="17579" spans="8:9" ht="12.5">
      <c r="H17579" s="958">
        <v>41775</v>
      </c>
      <c r="I17579" s="950" t="s">
        <v>1570</v>
      </c>
    </row>
    <row r="17580" spans="8:9" ht="12.5">
      <c r="H17580" s="958">
        <v>41776</v>
      </c>
      <c r="I17580" s="950" t="s">
        <v>1570</v>
      </c>
    </row>
    <row r="17581" spans="8:9" ht="12.5">
      <c r="H17581" s="958">
        <v>41777</v>
      </c>
      <c r="I17581" s="950" t="s">
        <v>1571</v>
      </c>
    </row>
    <row r="17582" spans="8:9" ht="12.5">
      <c r="H17582" s="958">
        <v>41778</v>
      </c>
      <c r="I17582" s="950" t="s">
        <v>1570</v>
      </c>
    </row>
    <row r="17583" spans="8:9" ht="12.5">
      <c r="H17583" s="958">
        <v>41804</v>
      </c>
      <c r="I17583" s="950" t="s">
        <v>1570</v>
      </c>
    </row>
    <row r="17584" spans="8:9" ht="12.5">
      <c r="H17584" s="958">
        <v>41810</v>
      </c>
      <c r="I17584" s="950" t="s">
        <v>1570</v>
      </c>
    </row>
    <row r="17585" spans="8:9" ht="12.5">
      <c r="H17585" s="958">
        <v>41812</v>
      </c>
      <c r="I17585" s="950" t="s">
        <v>1570</v>
      </c>
    </row>
    <row r="17586" spans="8:9" ht="12.5">
      <c r="H17586" s="958">
        <v>41815</v>
      </c>
      <c r="I17586" s="950" t="s">
        <v>1570</v>
      </c>
    </row>
    <row r="17587" spans="8:9" ht="12.5">
      <c r="H17587" s="958">
        <v>41817</v>
      </c>
      <c r="I17587" s="950" t="s">
        <v>1570</v>
      </c>
    </row>
    <row r="17588" spans="8:9" ht="12.5">
      <c r="H17588" s="958">
        <v>41819</v>
      </c>
      <c r="I17588" s="950" t="s">
        <v>1571</v>
      </c>
    </row>
    <row r="17589" spans="8:9" ht="12.5">
      <c r="H17589" s="958">
        <v>41821</v>
      </c>
      <c r="I17589" s="950" t="s">
        <v>1570</v>
      </c>
    </row>
    <row r="17590" spans="8:9" ht="12.5">
      <c r="H17590" s="958">
        <v>41822</v>
      </c>
      <c r="I17590" s="950" t="s">
        <v>1570</v>
      </c>
    </row>
    <row r="17591" spans="8:9" ht="12.5">
      <c r="H17591" s="958">
        <v>41824</v>
      </c>
      <c r="I17591" s="950" t="s">
        <v>1570</v>
      </c>
    </row>
    <row r="17592" spans="8:9" ht="12.5">
      <c r="H17592" s="958">
        <v>41825</v>
      </c>
      <c r="I17592" s="950" t="s">
        <v>1570</v>
      </c>
    </row>
    <row r="17593" spans="8:9" ht="12.5">
      <c r="H17593" s="958">
        <v>41826</v>
      </c>
      <c r="I17593" s="950" t="s">
        <v>1570</v>
      </c>
    </row>
    <row r="17594" spans="8:9" ht="12.5">
      <c r="H17594" s="958">
        <v>41828</v>
      </c>
      <c r="I17594" s="950" t="s">
        <v>1570</v>
      </c>
    </row>
    <row r="17595" spans="8:9" ht="12.5">
      <c r="H17595" s="958">
        <v>41831</v>
      </c>
      <c r="I17595" s="950" t="s">
        <v>1571</v>
      </c>
    </row>
    <row r="17596" spans="8:9" ht="12.5">
      <c r="H17596" s="958">
        <v>41832</v>
      </c>
      <c r="I17596" s="950" t="s">
        <v>1570</v>
      </c>
    </row>
    <row r="17597" spans="8:9" ht="12.5">
      <c r="H17597" s="958">
        <v>41833</v>
      </c>
      <c r="I17597" s="950" t="s">
        <v>1571</v>
      </c>
    </row>
    <row r="17598" spans="8:9" ht="12.5">
      <c r="H17598" s="958">
        <v>41834</v>
      </c>
      <c r="I17598" s="950" t="s">
        <v>1570</v>
      </c>
    </row>
    <row r="17599" spans="8:9" ht="12.5">
      <c r="H17599" s="958">
        <v>41835</v>
      </c>
      <c r="I17599" s="950" t="s">
        <v>1570</v>
      </c>
    </row>
    <row r="17600" spans="8:9" ht="12.5">
      <c r="H17600" s="958">
        <v>41836</v>
      </c>
      <c r="I17600" s="950" t="s">
        <v>1570</v>
      </c>
    </row>
    <row r="17601" spans="8:9" ht="12.5">
      <c r="H17601" s="958">
        <v>41837</v>
      </c>
      <c r="I17601" s="950" t="s">
        <v>1571</v>
      </c>
    </row>
    <row r="17602" spans="8:9" ht="12.5">
      <c r="H17602" s="958">
        <v>41838</v>
      </c>
      <c r="I17602" s="950" t="s">
        <v>1570</v>
      </c>
    </row>
    <row r="17603" spans="8:9" ht="12.5">
      <c r="H17603" s="958">
        <v>41839</v>
      </c>
      <c r="I17603" s="950" t="s">
        <v>1571</v>
      </c>
    </row>
    <row r="17604" spans="8:9" ht="12.5">
      <c r="H17604" s="958">
        <v>41840</v>
      </c>
      <c r="I17604" s="950" t="s">
        <v>1570</v>
      </c>
    </row>
    <row r="17605" spans="8:9" ht="12.5">
      <c r="H17605" s="958">
        <v>41843</v>
      </c>
      <c r="I17605" s="950" t="s">
        <v>1570</v>
      </c>
    </row>
    <row r="17606" spans="8:9" ht="12.5">
      <c r="H17606" s="958">
        <v>41844</v>
      </c>
      <c r="I17606" s="950" t="s">
        <v>1570</v>
      </c>
    </row>
    <row r="17607" spans="8:9" ht="12.5">
      <c r="H17607" s="958">
        <v>41845</v>
      </c>
      <c r="I17607" s="950" t="s">
        <v>1570</v>
      </c>
    </row>
    <row r="17608" spans="8:9" ht="12.5">
      <c r="H17608" s="958">
        <v>41847</v>
      </c>
      <c r="I17608" s="950" t="s">
        <v>1570</v>
      </c>
    </row>
    <row r="17609" spans="8:9" ht="12.5">
      <c r="H17609" s="958">
        <v>41848</v>
      </c>
      <c r="I17609" s="950" t="s">
        <v>1570</v>
      </c>
    </row>
    <row r="17610" spans="8:9" ht="12.5">
      <c r="H17610" s="958">
        <v>41849</v>
      </c>
      <c r="I17610" s="950" t="s">
        <v>1570</v>
      </c>
    </row>
    <row r="17611" spans="8:9" ht="12.5">
      <c r="H17611" s="958">
        <v>41855</v>
      </c>
      <c r="I17611" s="950" t="s">
        <v>1570</v>
      </c>
    </row>
    <row r="17612" spans="8:9" ht="12.5">
      <c r="H17612" s="958">
        <v>41858</v>
      </c>
      <c r="I17612" s="950" t="s">
        <v>1571</v>
      </c>
    </row>
    <row r="17613" spans="8:9" ht="12.5">
      <c r="H17613" s="958">
        <v>41859</v>
      </c>
      <c r="I17613" s="950" t="s">
        <v>1570</v>
      </c>
    </row>
    <row r="17614" spans="8:9" ht="12.5">
      <c r="H17614" s="958">
        <v>41861</v>
      </c>
      <c r="I17614" s="950" t="s">
        <v>1570</v>
      </c>
    </row>
    <row r="17615" spans="8:9" ht="12.5">
      <c r="H17615" s="958">
        <v>41862</v>
      </c>
      <c r="I17615" s="950" t="s">
        <v>1570</v>
      </c>
    </row>
    <row r="17616" spans="8:9" ht="12.5">
      <c r="H17616" s="958">
        <v>42001</v>
      </c>
      <c r="I17616" s="950" t="s">
        <v>1571</v>
      </c>
    </row>
    <row r="17617" spans="8:9" ht="12.5">
      <c r="H17617" s="958">
        <v>42002</v>
      </c>
      <c r="I17617" s="950" t="s">
        <v>1571</v>
      </c>
    </row>
    <row r="17618" spans="8:9" ht="12.5">
      <c r="H17618" s="958">
        <v>42003</v>
      </c>
      <c r="I17618" s="950" t="s">
        <v>1571</v>
      </c>
    </row>
    <row r="17619" spans="8:9" ht="12.5">
      <c r="H17619" s="958">
        <v>42020</v>
      </c>
      <c r="I17619" s="950" t="s">
        <v>1571</v>
      </c>
    </row>
    <row r="17620" spans="8:9" ht="12.5">
      <c r="H17620" s="958">
        <v>42021</v>
      </c>
      <c r="I17620" s="950" t="s">
        <v>1571</v>
      </c>
    </row>
    <row r="17621" spans="8:9" ht="12.5">
      <c r="H17621" s="958">
        <v>42022</v>
      </c>
      <c r="I17621" s="950" t="s">
        <v>1571</v>
      </c>
    </row>
    <row r="17622" spans="8:9" ht="12.5">
      <c r="H17622" s="958">
        <v>42023</v>
      </c>
      <c r="I17622" s="950" t="s">
        <v>1571</v>
      </c>
    </row>
    <row r="17623" spans="8:9" ht="12.5">
      <c r="H17623" s="958">
        <v>42024</v>
      </c>
      <c r="I17623" s="950" t="s">
        <v>1571</v>
      </c>
    </row>
    <row r="17624" spans="8:9" ht="12.5">
      <c r="H17624" s="958">
        <v>42025</v>
      </c>
      <c r="I17624" s="950" t="s">
        <v>1571</v>
      </c>
    </row>
    <row r="17625" spans="8:9" ht="12.5">
      <c r="H17625" s="958">
        <v>42027</v>
      </c>
      <c r="I17625" s="950" t="s">
        <v>1571</v>
      </c>
    </row>
    <row r="17626" spans="8:9" ht="12.5">
      <c r="H17626" s="958">
        <v>42028</v>
      </c>
      <c r="I17626" s="950" t="s">
        <v>1571</v>
      </c>
    </row>
    <row r="17627" spans="8:9" ht="12.5">
      <c r="H17627" s="958">
        <v>42029</v>
      </c>
      <c r="I17627" s="950" t="s">
        <v>1571</v>
      </c>
    </row>
    <row r="17628" spans="8:9" ht="12.5">
      <c r="H17628" s="958">
        <v>42031</v>
      </c>
      <c r="I17628" s="950" t="s">
        <v>1571</v>
      </c>
    </row>
    <row r="17629" spans="8:9" ht="12.5">
      <c r="H17629" s="958">
        <v>42032</v>
      </c>
      <c r="I17629" s="950" t="s">
        <v>1571</v>
      </c>
    </row>
    <row r="17630" spans="8:9" ht="12.5">
      <c r="H17630" s="958">
        <v>42033</v>
      </c>
      <c r="I17630" s="950" t="s">
        <v>1571</v>
      </c>
    </row>
    <row r="17631" spans="8:9" ht="12.5">
      <c r="H17631" s="958">
        <v>42035</v>
      </c>
      <c r="I17631" s="950" t="s">
        <v>1571</v>
      </c>
    </row>
    <row r="17632" spans="8:9" ht="12.5">
      <c r="H17632" s="958">
        <v>42036</v>
      </c>
      <c r="I17632" s="950" t="s">
        <v>1571</v>
      </c>
    </row>
    <row r="17633" spans="8:9" ht="12.5">
      <c r="H17633" s="958">
        <v>42037</v>
      </c>
      <c r="I17633" s="950" t="s">
        <v>1571</v>
      </c>
    </row>
    <row r="17634" spans="8:9" ht="12.5">
      <c r="H17634" s="958">
        <v>42038</v>
      </c>
      <c r="I17634" s="950" t="s">
        <v>1571</v>
      </c>
    </row>
    <row r="17635" spans="8:9" ht="12.5">
      <c r="H17635" s="958">
        <v>42039</v>
      </c>
      <c r="I17635" s="950" t="s">
        <v>1571</v>
      </c>
    </row>
    <row r="17636" spans="8:9" ht="12.5">
      <c r="H17636" s="958">
        <v>42040</v>
      </c>
      <c r="I17636" s="950" t="s">
        <v>1571</v>
      </c>
    </row>
    <row r="17637" spans="8:9" ht="12.5">
      <c r="H17637" s="958">
        <v>42041</v>
      </c>
      <c r="I17637" s="950" t="s">
        <v>1571</v>
      </c>
    </row>
    <row r="17638" spans="8:9" ht="12.5">
      <c r="H17638" s="958">
        <v>42044</v>
      </c>
      <c r="I17638" s="950" t="s">
        <v>1571</v>
      </c>
    </row>
    <row r="17639" spans="8:9" ht="12.5">
      <c r="H17639" s="958">
        <v>42045</v>
      </c>
      <c r="I17639" s="950" t="s">
        <v>1571</v>
      </c>
    </row>
    <row r="17640" spans="8:9" ht="12.5">
      <c r="H17640" s="958">
        <v>42047</v>
      </c>
      <c r="I17640" s="950" t="s">
        <v>1571</v>
      </c>
    </row>
    <row r="17641" spans="8:9" ht="12.5">
      <c r="H17641" s="958">
        <v>42048</v>
      </c>
      <c r="I17641" s="950" t="s">
        <v>1571</v>
      </c>
    </row>
    <row r="17642" spans="8:9" ht="12.5">
      <c r="H17642" s="958">
        <v>42049</v>
      </c>
      <c r="I17642" s="950" t="s">
        <v>1571</v>
      </c>
    </row>
    <row r="17643" spans="8:9" ht="12.5">
      <c r="H17643" s="958">
        <v>42050</v>
      </c>
      <c r="I17643" s="950" t="s">
        <v>1571</v>
      </c>
    </row>
    <row r="17644" spans="8:9" ht="12.5">
      <c r="H17644" s="958">
        <v>42051</v>
      </c>
      <c r="I17644" s="950" t="s">
        <v>1571</v>
      </c>
    </row>
    <row r="17645" spans="8:9" ht="12.5">
      <c r="H17645" s="958">
        <v>42053</v>
      </c>
      <c r="I17645" s="950" t="s">
        <v>1571</v>
      </c>
    </row>
    <row r="17646" spans="8:9" ht="12.5">
      <c r="H17646" s="958">
        <v>42054</v>
      </c>
      <c r="I17646" s="950" t="s">
        <v>1571</v>
      </c>
    </row>
    <row r="17647" spans="8:9" ht="12.5">
      <c r="H17647" s="958">
        <v>42055</v>
      </c>
      <c r="I17647" s="950" t="s">
        <v>1571</v>
      </c>
    </row>
    <row r="17648" spans="8:9" ht="12.5">
      <c r="H17648" s="958">
        <v>42056</v>
      </c>
      <c r="I17648" s="950" t="s">
        <v>1571</v>
      </c>
    </row>
    <row r="17649" spans="8:9" ht="12.5">
      <c r="H17649" s="958">
        <v>42058</v>
      </c>
      <c r="I17649" s="950" t="s">
        <v>1571</v>
      </c>
    </row>
    <row r="17650" spans="8:9" ht="12.5">
      <c r="H17650" s="958">
        <v>42060</v>
      </c>
      <c r="I17650" s="950" t="s">
        <v>1571</v>
      </c>
    </row>
    <row r="17651" spans="8:9" ht="12.5">
      <c r="H17651" s="958">
        <v>42061</v>
      </c>
      <c r="I17651" s="950" t="s">
        <v>1571</v>
      </c>
    </row>
    <row r="17652" spans="8:9" ht="12.5">
      <c r="H17652" s="958">
        <v>42063</v>
      </c>
      <c r="I17652" s="950" t="s">
        <v>1571</v>
      </c>
    </row>
    <row r="17653" spans="8:9" ht="12.5">
      <c r="H17653" s="958">
        <v>42064</v>
      </c>
      <c r="I17653" s="950" t="s">
        <v>1571</v>
      </c>
    </row>
    <row r="17654" spans="8:9" ht="12.5">
      <c r="H17654" s="958">
        <v>42066</v>
      </c>
      <c r="I17654" s="950" t="s">
        <v>1571</v>
      </c>
    </row>
    <row r="17655" spans="8:9" ht="12.5">
      <c r="H17655" s="958">
        <v>42069</v>
      </c>
      <c r="I17655" s="950" t="s">
        <v>1571</v>
      </c>
    </row>
    <row r="17656" spans="8:9" ht="12.5">
      <c r="H17656" s="958">
        <v>42070</v>
      </c>
      <c r="I17656" s="950" t="s">
        <v>1571</v>
      </c>
    </row>
    <row r="17657" spans="8:9" ht="12.5">
      <c r="H17657" s="958">
        <v>42071</v>
      </c>
      <c r="I17657" s="950" t="s">
        <v>1571</v>
      </c>
    </row>
    <row r="17658" spans="8:9" ht="12.5">
      <c r="H17658" s="958">
        <v>42076</v>
      </c>
      <c r="I17658" s="950" t="s">
        <v>1571</v>
      </c>
    </row>
    <row r="17659" spans="8:9" ht="12.5">
      <c r="H17659" s="958">
        <v>42078</v>
      </c>
      <c r="I17659" s="950" t="s">
        <v>1571</v>
      </c>
    </row>
    <row r="17660" spans="8:9" ht="12.5">
      <c r="H17660" s="958">
        <v>42079</v>
      </c>
      <c r="I17660" s="950" t="s">
        <v>1571</v>
      </c>
    </row>
    <row r="17661" spans="8:9" ht="12.5">
      <c r="H17661" s="958">
        <v>42081</v>
      </c>
      <c r="I17661" s="950" t="s">
        <v>1571</v>
      </c>
    </row>
    <row r="17662" spans="8:9" ht="12.5">
      <c r="H17662" s="958">
        <v>42082</v>
      </c>
      <c r="I17662" s="950" t="s">
        <v>1571</v>
      </c>
    </row>
    <row r="17663" spans="8:9" ht="12.5">
      <c r="H17663" s="958">
        <v>42083</v>
      </c>
      <c r="I17663" s="950" t="s">
        <v>1571</v>
      </c>
    </row>
    <row r="17664" spans="8:9" ht="12.5">
      <c r="H17664" s="958">
        <v>42084</v>
      </c>
      <c r="I17664" s="950" t="s">
        <v>1571</v>
      </c>
    </row>
    <row r="17665" spans="8:9" ht="12.5">
      <c r="H17665" s="958">
        <v>42085</v>
      </c>
      <c r="I17665" s="950" t="s">
        <v>1571</v>
      </c>
    </row>
    <row r="17666" spans="8:9" ht="12.5">
      <c r="H17666" s="958">
        <v>42086</v>
      </c>
      <c r="I17666" s="950" t="s">
        <v>1571</v>
      </c>
    </row>
    <row r="17667" spans="8:9" ht="12.5">
      <c r="H17667" s="958">
        <v>42087</v>
      </c>
      <c r="I17667" s="950" t="s">
        <v>1571</v>
      </c>
    </row>
    <row r="17668" spans="8:9" ht="12.5">
      <c r="H17668" s="958">
        <v>42088</v>
      </c>
      <c r="I17668" s="950" t="s">
        <v>1571</v>
      </c>
    </row>
    <row r="17669" spans="8:9" ht="12.5">
      <c r="H17669" s="958">
        <v>42101</v>
      </c>
      <c r="I17669" s="950" t="s">
        <v>1571</v>
      </c>
    </row>
    <row r="17670" spans="8:9" ht="12.5">
      <c r="H17670" s="958">
        <v>42102</v>
      </c>
      <c r="I17670" s="950" t="s">
        <v>1571</v>
      </c>
    </row>
    <row r="17671" spans="8:9" ht="12.5">
      <c r="H17671" s="958">
        <v>42103</v>
      </c>
      <c r="I17671" s="950" t="s">
        <v>1571</v>
      </c>
    </row>
    <row r="17672" spans="8:9" ht="12.5">
      <c r="H17672" s="958">
        <v>42104</v>
      </c>
      <c r="I17672" s="950" t="s">
        <v>1571</v>
      </c>
    </row>
    <row r="17673" spans="8:9" ht="12.5">
      <c r="H17673" s="958">
        <v>42120</v>
      </c>
      <c r="I17673" s="950" t="s">
        <v>1571</v>
      </c>
    </row>
    <row r="17674" spans="8:9" ht="12.5">
      <c r="H17674" s="958">
        <v>42122</v>
      </c>
      <c r="I17674" s="950" t="s">
        <v>1571</v>
      </c>
    </row>
    <row r="17675" spans="8:9" ht="12.5">
      <c r="H17675" s="958">
        <v>42123</v>
      </c>
      <c r="I17675" s="950" t="s">
        <v>1571</v>
      </c>
    </row>
    <row r="17676" spans="8:9" ht="12.5">
      <c r="H17676" s="958">
        <v>42124</v>
      </c>
      <c r="I17676" s="950" t="s">
        <v>1571</v>
      </c>
    </row>
    <row r="17677" spans="8:9" ht="12.5">
      <c r="H17677" s="958">
        <v>42127</v>
      </c>
      <c r="I17677" s="950" t="s">
        <v>1571</v>
      </c>
    </row>
    <row r="17678" spans="8:9" ht="12.5">
      <c r="H17678" s="958">
        <v>42128</v>
      </c>
      <c r="I17678" s="950" t="s">
        <v>1571</v>
      </c>
    </row>
    <row r="17679" spans="8:9" ht="12.5">
      <c r="H17679" s="958">
        <v>42129</v>
      </c>
      <c r="I17679" s="950" t="s">
        <v>1571</v>
      </c>
    </row>
    <row r="17680" spans="8:9" ht="12.5">
      <c r="H17680" s="958">
        <v>42130</v>
      </c>
      <c r="I17680" s="950" t="s">
        <v>1571</v>
      </c>
    </row>
    <row r="17681" spans="8:9" ht="12.5">
      <c r="H17681" s="958">
        <v>42131</v>
      </c>
      <c r="I17681" s="950" t="s">
        <v>1571</v>
      </c>
    </row>
    <row r="17682" spans="8:9" ht="12.5">
      <c r="H17682" s="958">
        <v>42133</v>
      </c>
      <c r="I17682" s="950" t="s">
        <v>1571</v>
      </c>
    </row>
    <row r="17683" spans="8:9" ht="12.5">
      <c r="H17683" s="958">
        <v>42134</v>
      </c>
      <c r="I17683" s="950" t="s">
        <v>1571</v>
      </c>
    </row>
    <row r="17684" spans="8:9" ht="12.5">
      <c r="H17684" s="958">
        <v>42135</v>
      </c>
      <c r="I17684" s="950" t="s">
        <v>1571</v>
      </c>
    </row>
    <row r="17685" spans="8:9" ht="12.5">
      <c r="H17685" s="958">
        <v>42140</v>
      </c>
      <c r="I17685" s="950" t="s">
        <v>1571</v>
      </c>
    </row>
    <row r="17686" spans="8:9" ht="12.5">
      <c r="H17686" s="958">
        <v>42141</v>
      </c>
      <c r="I17686" s="950" t="s">
        <v>1571</v>
      </c>
    </row>
    <row r="17687" spans="8:9" ht="12.5">
      <c r="H17687" s="958">
        <v>42142</v>
      </c>
      <c r="I17687" s="950" t="s">
        <v>1571</v>
      </c>
    </row>
    <row r="17688" spans="8:9" ht="12.5">
      <c r="H17688" s="958">
        <v>42151</v>
      </c>
      <c r="I17688" s="950" t="s">
        <v>1571</v>
      </c>
    </row>
    <row r="17689" spans="8:9" ht="12.5">
      <c r="H17689" s="958">
        <v>42152</v>
      </c>
      <c r="I17689" s="950" t="s">
        <v>1571</v>
      </c>
    </row>
    <row r="17690" spans="8:9" ht="12.5">
      <c r="H17690" s="958">
        <v>42153</v>
      </c>
      <c r="I17690" s="950" t="s">
        <v>1571</v>
      </c>
    </row>
    <row r="17691" spans="8:9" ht="12.5">
      <c r="H17691" s="958">
        <v>42154</v>
      </c>
      <c r="I17691" s="950" t="s">
        <v>1571</v>
      </c>
    </row>
    <row r="17692" spans="8:9" ht="12.5">
      <c r="H17692" s="958">
        <v>42156</v>
      </c>
      <c r="I17692" s="950" t="s">
        <v>1571</v>
      </c>
    </row>
    <row r="17693" spans="8:9" ht="12.5">
      <c r="H17693" s="958">
        <v>42157</v>
      </c>
      <c r="I17693" s="950" t="s">
        <v>1571</v>
      </c>
    </row>
    <row r="17694" spans="8:9" ht="12.5">
      <c r="H17694" s="958">
        <v>42159</v>
      </c>
      <c r="I17694" s="950" t="s">
        <v>1571</v>
      </c>
    </row>
    <row r="17695" spans="8:9" ht="12.5">
      <c r="H17695" s="958">
        <v>42160</v>
      </c>
      <c r="I17695" s="950" t="s">
        <v>1571</v>
      </c>
    </row>
    <row r="17696" spans="8:9" ht="12.5">
      <c r="H17696" s="958">
        <v>42163</v>
      </c>
      <c r="I17696" s="950" t="s">
        <v>1571</v>
      </c>
    </row>
    <row r="17697" spans="8:9" ht="12.5">
      <c r="H17697" s="958">
        <v>42164</v>
      </c>
      <c r="I17697" s="950" t="s">
        <v>1571</v>
      </c>
    </row>
    <row r="17698" spans="8:9" ht="12.5">
      <c r="H17698" s="958">
        <v>42166</v>
      </c>
      <c r="I17698" s="950" t="s">
        <v>1571</v>
      </c>
    </row>
    <row r="17699" spans="8:9" ht="12.5">
      <c r="H17699" s="958">
        <v>42167</v>
      </c>
      <c r="I17699" s="950" t="s">
        <v>1571</v>
      </c>
    </row>
    <row r="17700" spans="8:9" ht="12.5">
      <c r="H17700" s="958">
        <v>42170</v>
      </c>
      <c r="I17700" s="950" t="s">
        <v>1571</v>
      </c>
    </row>
    <row r="17701" spans="8:9" ht="12.5">
      <c r="H17701" s="958">
        <v>42171</v>
      </c>
      <c r="I17701" s="950" t="s">
        <v>1571</v>
      </c>
    </row>
    <row r="17702" spans="8:9" ht="12.5">
      <c r="H17702" s="958">
        <v>42201</v>
      </c>
      <c r="I17702" s="950" t="s">
        <v>1571</v>
      </c>
    </row>
    <row r="17703" spans="8:9" ht="12.5">
      <c r="H17703" s="958">
        <v>42202</v>
      </c>
      <c r="I17703" s="950" t="s">
        <v>1571</v>
      </c>
    </row>
    <row r="17704" spans="8:9" ht="12.5">
      <c r="H17704" s="958">
        <v>42204</v>
      </c>
      <c r="I17704" s="950" t="s">
        <v>1571</v>
      </c>
    </row>
    <row r="17705" spans="8:9" ht="12.5">
      <c r="H17705" s="958">
        <v>42206</v>
      </c>
      <c r="I17705" s="950" t="s">
        <v>1571</v>
      </c>
    </row>
    <row r="17706" spans="8:9" ht="12.5">
      <c r="H17706" s="958">
        <v>42207</v>
      </c>
      <c r="I17706" s="950" t="s">
        <v>1571</v>
      </c>
    </row>
    <row r="17707" spans="8:9" ht="12.5">
      <c r="H17707" s="958">
        <v>42210</v>
      </c>
      <c r="I17707" s="950" t="s">
        <v>1571</v>
      </c>
    </row>
    <row r="17708" spans="8:9" ht="12.5">
      <c r="H17708" s="958">
        <v>42211</v>
      </c>
      <c r="I17708" s="950" t="s">
        <v>1571</v>
      </c>
    </row>
    <row r="17709" spans="8:9" ht="12.5">
      <c r="H17709" s="958">
        <v>42214</v>
      </c>
      <c r="I17709" s="950" t="s">
        <v>1571</v>
      </c>
    </row>
    <row r="17710" spans="8:9" ht="12.5">
      <c r="H17710" s="958">
        <v>42215</v>
      </c>
      <c r="I17710" s="950" t="s">
        <v>1571</v>
      </c>
    </row>
    <row r="17711" spans="8:9" ht="12.5">
      <c r="H17711" s="958">
        <v>42216</v>
      </c>
      <c r="I17711" s="950" t="s">
        <v>1571</v>
      </c>
    </row>
    <row r="17712" spans="8:9" ht="12.5">
      <c r="H17712" s="958">
        <v>42217</v>
      </c>
      <c r="I17712" s="950" t="s">
        <v>1571</v>
      </c>
    </row>
    <row r="17713" spans="8:9" ht="12.5">
      <c r="H17713" s="958">
        <v>42219</v>
      </c>
      <c r="I17713" s="950" t="s">
        <v>1571</v>
      </c>
    </row>
    <row r="17714" spans="8:9" ht="12.5">
      <c r="H17714" s="958">
        <v>42220</v>
      </c>
      <c r="I17714" s="950" t="s">
        <v>1571</v>
      </c>
    </row>
    <row r="17715" spans="8:9" ht="12.5">
      <c r="H17715" s="958">
        <v>42221</v>
      </c>
      <c r="I17715" s="950" t="s">
        <v>1571</v>
      </c>
    </row>
    <row r="17716" spans="8:9" ht="12.5">
      <c r="H17716" s="958">
        <v>42223</v>
      </c>
      <c r="I17716" s="950" t="s">
        <v>1571</v>
      </c>
    </row>
    <row r="17717" spans="8:9" ht="12.5">
      <c r="H17717" s="958">
        <v>42232</v>
      </c>
      <c r="I17717" s="950" t="s">
        <v>1571</v>
      </c>
    </row>
    <row r="17718" spans="8:9" ht="12.5">
      <c r="H17718" s="958">
        <v>42234</v>
      </c>
      <c r="I17718" s="950" t="s">
        <v>1571</v>
      </c>
    </row>
    <row r="17719" spans="8:9" ht="12.5">
      <c r="H17719" s="958">
        <v>42236</v>
      </c>
      <c r="I17719" s="950" t="s">
        <v>1571</v>
      </c>
    </row>
    <row r="17720" spans="8:9" ht="12.5">
      <c r="H17720" s="958">
        <v>42240</v>
      </c>
      <c r="I17720" s="950" t="s">
        <v>1571</v>
      </c>
    </row>
    <row r="17721" spans="8:9" ht="12.5">
      <c r="H17721" s="958">
        <v>42241</v>
      </c>
      <c r="I17721" s="950" t="s">
        <v>1571</v>
      </c>
    </row>
    <row r="17722" spans="8:9" ht="12.5">
      <c r="H17722" s="958">
        <v>42252</v>
      </c>
      <c r="I17722" s="950" t="s">
        <v>1571</v>
      </c>
    </row>
    <row r="17723" spans="8:9" ht="12.5">
      <c r="H17723" s="958">
        <v>42254</v>
      </c>
      <c r="I17723" s="950" t="s">
        <v>1571</v>
      </c>
    </row>
    <row r="17724" spans="8:9" ht="12.5">
      <c r="H17724" s="958">
        <v>42256</v>
      </c>
      <c r="I17724" s="950" t="s">
        <v>1571</v>
      </c>
    </row>
    <row r="17725" spans="8:9" ht="12.5">
      <c r="H17725" s="958">
        <v>42259</v>
      </c>
      <c r="I17725" s="950" t="s">
        <v>1571</v>
      </c>
    </row>
    <row r="17726" spans="8:9" ht="12.5">
      <c r="H17726" s="958">
        <v>42261</v>
      </c>
      <c r="I17726" s="950" t="s">
        <v>1571</v>
      </c>
    </row>
    <row r="17727" spans="8:9" ht="12.5">
      <c r="H17727" s="958">
        <v>42262</v>
      </c>
      <c r="I17727" s="950" t="s">
        <v>1571</v>
      </c>
    </row>
    <row r="17728" spans="8:9" ht="12.5">
      <c r="H17728" s="958">
        <v>42265</v>
      </c>
      <c r="I17728" s="950" t="s">
        <v>1571</v>
      </c>
    </row>
    <row r="17729" spans="8:9" ht="12.5">
      <c r="H17729" s="958">
        <v>42266</v>
      </c>
      <c r="I17729" s="950" t="s">
        <v>1571</v>
      </c>
    </row>
    <row r="17730" spans="8:9" ht="12.5">
      <c r="H17730" s="958">
        <v>42273</v>
      </c>
      <c r="I17730" s="950" t="s">
        <v>1571</v>
      </c>
    </row>
    <row r="17731" spans="8:9" ht="12.5">
      <c r="H17731" s="958">
        <v>42274</v>
      </c>
      <c r="I17731" s="950" t="s">
        <v>1571</v>
      </c>
    </row>
    <row r="17732" spans="8:9" ht="12.5">
      <c r="H17732" s="958">
        <v>42275</v>
      </c>
      <c r="I17732" s="950" t="s">
        <v>1571</v>
      </c>
    </row>
    <row r="17733" spans="8:9" ht="12.5">
      <c r="H17733" s="958">
        <v>42276</v>
      </c>
      <c r="I17733" s="950" t="s">
        <v>1571</v>
      </c>
    </row>
    <row r="17734" spans="8:9" ht="12.5">
      <c r="H17734" s="958">
        <v>42280</v>
      </c>
      <c r="I17734" s="950" t="s">
        <v>1571</v>
      </c>
    </row>
    <row r="17735" spans="8:9" ht="12.5">
      <c r="H17735" s="958">
        <v>42283</v>
      </c>
      <c r="I17735" s="950" t="s">
        <v>1571</v>
      </c>
    </row>
    <row r="17736" spans="8:9" ht="12.5">
      <c r="H17736" s="958">
        <v>42285</v>
      </c>
      <c r="I17736" s="950" t="s">
        <v>1571</v>
      </c>
    </row>
    <row r="17737" spans="8:9" ht="12.5">
      <c r="H17737" s="958">
        <v>42286</v>
      </c>
      <c r="I17737" s="950" t="s">
        <v>1571</v>
      </c>
    </row>
    <row r="17738" spans="8:9" ht="12.5">
      <c r="H17738" s="958">
        <v>42288</v>
      </c>
      <c r="I17738" s="950" t="s">
        <v>1571</v>
      </c>
    </row>
    <row r="17739" spans="8:9" ht="12.5">
      <c r="H17739" s="958">
        <v>42301</v>
      </c>
      <c r="I17739" s="950" t="s">
        <v>1571</v>
      </c>
    </row>
    <row r="17740" spans="8:9" ht="12.5">
      <c r="H17740" s="958">
        <v>42302</v>
      </c>
      <c r="I17740" s="950" t="s">
        <v>1571</v>
      </c>
    </row>
    <row r="17741" spans="8:9" ht="12.5">
      <c r="H17741" s="958">
        <v>42303</v>
      </c>
      <c r="I17741" s="950" t="s">
        <v>1571</v>
      </c>
    </row>
    <row r="17742" spans="8:9" ht="12.5">
      <c r="H17742" s="958">
        <v>42304</v>
      </c>
      <c r="I17742" s="950" t="s">
        <v>1571</v>
      </c>
    </row>
    <row r="17743" spans="8:9" ht="12.5">
      <c r="H17743" s="958">
        <v>42320</v>
      </c>
      <c r="I17743" s="950" t="s">
        <v>1571</v>
      </c>
    </row>
    <row r="17744" spans="8:9" ht="12.5">
      <c r="H17744" s="958">
        <v>42321</v>
      </c>
      <c r="I17744" s="950" t="s">
        <v>1571</v>
      </c>
    </row>
    <row r="17745" spans="8:9" ht="12.5">
      <c r="H17745" s="958">
        <v>42322</v>
      </c>
      <c r="I17745" s="950" t="s">
        <v>1571</v>
      </c>
    </row>
    <row r="17746" spans="8:9" ht="12.5">
      <c r="H17746" s="958">
        <v>42323</v>
      </c>
      <c r="I17746" s="950" t="s">
        <v>1571</v>
      </c>
    </row>
    <row r="17747" spans="8:9" ht="12.5">
      <c r="H17747" s="958">
        <v>42324</v>
      </c>
      <c r="I17747" s="950" t="s">
        <v>1571</v>
      </c>
    </row>
    <row r="17748" spans="8:9" ht="12.5">
      <c r="H17748" s="958">
        <v>42325</v>
      </c>
      <c r="I17748" s="950" t="s">
        <v>1571</v>
      </c>
    </row>
    <row r="17749" spans="8:9" ht="12.5">
      <c r="H17749" s="958">
        <v>42326</v>
      </c>
      <c r="I17749" s="950" t="s">
        <v>1571</v>
      </c>
    </row>
    <row r="17750" spans="8:9" ht="12.5">
      <c r="H17750" s="958">
        <v>42327</v>
      </c>
      <c r="I17750" s="950" t="s">
        <v>1571</v>
      </c>
    </row>
    <row r="17751" spans="8:9" ht="12.5">
      <c r="H17751" s="958">
        <v>42328</v>
      </c>
      <c r="I17751" s="950" t="s">
        <v>1571</v>
      </c>
    </row>
    <row r="17752" spans="8:9" ht="12.5">
      <c r="H17752" s="958">
        <v>42330</v>
      </c>
      <c r="I17752" s="950" t="s">
        <v>1571</v>
      </c>
    </row>
    <row r="17753" spans="8:9" ht="12.5">
      <c r="H17753" s="958">
        <v>42332</v>
      </c>
      <c r="I17753" s="950" t="s">
        <v>1571</v>
      </c>
    </row>
    <row r="17754" spans="8:9" ht="12.5">
      <c r="H17754" s="958">
        <v>42333</v>
      </c>
      <c r="I17754" s="950" t="s">
        <v>1571</v>
      </c>
    </row>
    <row r="17755" spans="8:9" ht="12.5">
      <c r="H17755" s="958">
        <v>42334</v>
      </c>
      <c r="I17755" s="950" t="s">
        <v>1571</v>
      </c>
    </row>
    <row r="17756" spans="8:9" ht="12.5">
      <c r="H17756" s="958">
        <v>42337</v>
      </c>
      <c r="I17756" s="950" t="s">
        <v>1571</v>
      </c>
    </row>
    <row r="17757" spans="8:9" ht="12.5">
      <c r="H17757" s="958">
        <v>42338</v>
      </c>
      <c r="I17757" s="950" t="s">
        <v>1571</v>
      </c>
    </row>
    <row r="17758" spans="8:9" ht="12.5">
      <c r="H17758" s="958">
        <v>42339</v>
      </c>
      <c r="I17758" s="950" t="s">
        <v>1571</v>
      </c>
    </row>
    <row r="17759" spans="8:9" ht="12.5">
      <c r="H17759" s="958">
        <v>42343</v>
      </c>
      <c r="I17759" s="950" t="s">
        <v>1571</v>
      </c>
    </row>
    <row r="17760" spans="8:9" ht="12.5">
      <c r="H17760" s="958">
        <v>42344</v>
      </c>
      <c r="I17760" s="950" t="s">
        <v>1571</v>
      </c>
    </row>
    <row r="17761" spans="8:9" ht="12.5">
      <c r="H17761" s="958">
        <v>42345</v>
      </c>
      <c r="I17761" s="950" t="s">
        <v>1571</v>
      </c>
    </row>
    <row r="17762" spans="8:9" ht="12.5">
      <c r="H17762" s="958">
        <v>42347</v>
      </c>
      <c r="I17762" s="950" t="s">
        <v>1571</v>
      </c>
    </row>
    <row r="17763" spans="8:9" ht="12.5">
      <c r="H17763" s="958">
        <v>42348</v>
      </c>
      <c r="I17763" s="950" t="s">
        <v>1571</v>
      </c>
    </row>
    <row r="17764" spans="8:9" ht="12.5">
      <c r="H17764" s="958">
        <v>42349</v>
      </c>
      <c r="I17764" s="950" t="s">
        <v>1571</v>
      </c>
    </row>
    <row r="17765" spans="8:9" ht="12.5">
      <c r="H17765" s="958">
        <v>42350</v>
      </c>
      <c r="I17765" s="950" t="s">
        <v>1571</v>
      </c>
    </row>
    <row r="17766" spans="8:9" ht="12.5">
      <c r="H17766" s="958">
        <v>42351</v>
      </c>
      <c r="I17766" s="950" t="s">
        <v>1571</v>
      </c>
    </row>
    <row r="17767" spans="8:9" ht="12.5">
      <c r="H17767" s="958">
        <v>42352</v>
      </c>
      <c r="I17767" s="950" t="s">
        <v>1571</v>
      </c>
    </row>
    <row r="17768" spans="8:9" ht="12.5">
      <c r="H17768" s="958">
        <v>42354</v>
      </c>
      <c r="I17768" s="950" t="s">
        <v>1571</v>
      </c>
    </row>
    <row r="17769" spans="8:9" ht="12.5">
      <c r="H17769" s="958">
        <v>42355</v>
      </c>
      <c r="I17769" s="950" t="s">
        <v>1571</v>
      </c>
    </row>
    <row r="17770" spans="8:9" ht="12.5">
      <c r="H17770" s="958">
        <v>42356</v>
      </c>
      <c r="I17770" s="950" t="s">
        <v>1571</v>
      </c>
    </row>
    <row r="17771" spans="8:9" ht="12.5">
      <c r="H17771" s="958">
        <v>42361</v>
      </c>
      <c r="I17771" s="950" t="s">
        <v>1571</v>
      </c>
    </row>
    <row r="17772" spans="8:9" ht="12.5">
      <c r="H17772" s="958">
        <v>42364</v>
      </c>
      <c r="I17772" s="950" t="s">
        <v>1571</v>
      </c>
    </row>
    <row r="17773" spans="8:9" ht="12.5">
      <c r="H17773" s="958">
        <v>42366</v>
      </c>
      <c r="I17773" s="950" t="s">
        <v>1571</v>
      </c>
    </row>
    <row r="17774" spans="8:9" ht="12.5">
      <c r="H17774" s="958">
        <v>42367</v>
      </c>
      <c r="I17774" s="950" t="s">
        <v>1571</v>
      </c>
    </row>
    <row r="17775" spans="8:9" ht="12.5">
      <c r="H17775" s="958">
        <v>42368</v>
      </c>
      <c r="I17775" s="950" t="s">
        <v>1571</v>
      </c>
    </row>
    <row r="17776" spans="8:9" ht="12.5">
      <c r="H17776" s="958">
        <v>42369</v>
      </c>
      <c r="I17776" s="950" t="s">
        <v>1571</v>
      </c>
    </row>
    <row r="17777" spans="8:9" ht="12.5">
      <c r="H17777" s="958">
        <v>42370</v>
      </c>
      <c r="I17777" s="950" t="s">
        <v>1571</v>
      </c>
    </row>
    <row r="17778" spans="8:9" ht="12.5">
      <c r="H17778" s="958">
        <v>42371</v>
      </c>
      <c r="I17778" s="950" t="s">
        <v>1571</v>
      </c>
    </row>
    <row r="17779" spans="8:9" ht="12.5">
      <c r="H17779" s="958">
        <v>42372</v>
      </c>
      <c r="I17779" s="950" t="s">
        <v>1571</v>
      </c>
    </row>
    <row r="17780" spans="8:9" ht="12.5">
      <c r="H17780" s="958">
        <v>42374</v>
      </c>
      <c r="I17780" s="950" t="s">
        <v>1571</v>
      </c>
    </row>
    <row r="17781" spans="8:9" ht="12.5">
      <c r="H17781" s="958">
        <v>42375</v>
      </c>
      <c r="I17781" s="950" t="s">
        <v>1571</v>
      </c>
    </row>
    <row r="17782" spans="8:9" ht="12.5">
      <c r="H17782" s="958">
        <v>42376</v>
      </c>
      <c r="I17782" s="950" t="s">
        <v>1571</v>
      </c>
    </row>
    <row r="17783" spans="8:9" ht="12.5">
      <c r="H17783" s="958">
        <v>42377</v>
      </c>
      <c r="I17783" s="950" t="s">
        <v>1571</v>
      </c>
    </row>
    <row r="17784" spans="8:9" ht="12.5">
      <c r="H17784" s="958">
        <v>42378</v>
      </c>
      <c r="I17784" s="950" t="s">
        <v>1571</v>
      </c>
    </row>
    <row r="17785" spans="8:9" ht="12.5">
      <c r="H17785" s="958">
        <v>42402</v>
      </c>
      <c r="I17785" s="950" t="s">
        <v>1571</v>
      </c>
    </row>
    <row r="17786" spans="8:9" ht="12.5">
      <c r="H17786" s="958">
        <v>42404</v>
      </c>
      <c r="I17786" s="950" t="s">
        <v>1571</v>
      </c>
    </row>
    <row r="17787" spans="8:9" ht="12.5">
      <c r="H17787" s="958">
        <v>42406</v>
      </c>
      <c r="I17787" s="950" t="s">
        <v>1571</v>
      </c>
    </row>
    <row r="17788" spans="8:9" ht="12.5">
      <c r="H17788" s="958">
        <v>42408</v>
      </c>
      <c r="I17788" s="950" t="s">
        <v>1571</v>
      </c>
    </row>
    <row r="17789" spans="8:9" ht="12.5">
      <c r="H17789" s="958">
        <v>42409</v>
      </c>
      <c r="I17789" s="950" t="s">
        <v>1571</v>
      </c>
    </row>
    <row r="17790" spans="8:9" ht="12.5">
      <c r="H17790" s="958">
        <v>42410</v>
      </c>
      <c r="I17790" s="950" t="s">
        <v>1571</v>
      </c>
    </row>
    <row r="17791" spans="8:9" ht="12.5">
      <c r="H17791" s="958">
        <v>42411</v>
      </c>
      <c r="I17791" s="950" t="s">
        <v>1571</v>
      </c>
    </row>
    <row r="17792" spans="8:9" ht="12.5">
      <c r="H17792" s="958">
        <v>42413</v>
      </c>
      <c r="I17792" s="950" t="s">
        <v>1571</v>
      </c>
    </row>
    <row r="17793" spans="8:9" ht="12.5">
      <c r="H17793" s="958">
        <v>42419</v>
      </c>
      <c r="I17793" s="950" t="s">
        <v>1571</v>
      </c>
    </row>
    <row r="17794" spans="8:9" ht="12.5">
      <c r="H17794" s="958">
        <v>42420</v>
      </c>
      <c r="I17794" s="950" t="s">
        <v>1571</v>
      </c>
    </row>
    <row r="17795" spans="8:9" ht="12.5">
      <c r="H17795" s="958">
        <v>42431</v>
      </c>
      <c r="I17795" s="950" t="s">
        <v>1571</v>
      </c>
    </row>
    <row r="17796" spans="8:9" ht="12.5">
      <c r="H17796" s="958">
        <v>42436</v>
      </c>
      <c r="I17796" s="950" t="s">
        <v>1571</v>
      </c>
    </row>
    <row r="17797" spans="8:9" ht="12.5">
      <c r="H17797" s="958">
        <v>42437</v>
      </c>
      <c r="I17797" s="950" t="s">
        <v>1571</v>
      </c>
    </row>
    <row r="17798" spans="8:9" ht="12.5">
      <c r="H17798" s="958">
        <v>42440</v>
      </c>
      <c r="I17798" s="950" t="s">
        <v>1571</v>
      </c>
    </row>
    <row r="17799" spans="8:9" ht="12.5">
      <c r="H17799" s="958">
        <v>42441</v>
      </c>
      <c r="I17799" s="950" t="s">
        <v>1571</v>
      </c>
    </row>
    <row r="17800" spans="8:9" ht="12.5">
      <c r="H17800" s="958">
        <v>42442</v>
      </c>
      <c r="I17800" s="950" t="s">
        <v>1571</v>
      </c>
    </row>
    <row r="17801" spans="8:9" ht="12.5">
      <c r="H17801" s="958">
        <v>42444</v>
      </c>
      <c r="I17801" s="950" t="s">
        <v>1571</v>
      </c>
    </row>
    <row r="17802" spans="8:9" ht="12.5">
      <c r="H17802" s="958">
        <v>42445</v>
      </c>
      <c r="I17802" s="950" t="s">
        <v>1571</v>
      </c>
    </row>
    <row r="17803" spans="8:9" ht="12.5">
      <c r="H17803" s="958">
        <v>42450</v>
      </c>
      <c r="I17803" s="950" t="s">
        <v>1571</v>
      </c>
    </row>
    <row r="17804" spans="8:9" ht="12.5">
      <c r="H17804" s="958">
        <v>42451</v>
      </c>
      <c r="I17804" s="950" t="s">
        <v>1571</v>
      </c>
    </row>
    <row r="17805" spans="8:9" ht="12.5">
      <c r="H17805" s="958">
        <v>42452</v>
      </c>
      <c r="I17805" s="950" t="s">
        <v>1571</v>
      </c>
    </row>
    <row r="17806" spans="8:9" ht="12.5">
      <c r="H17806" s="958">
        <v>42453</v>
      </c>
      <c r="I17806" s="950" t="s">
        <v>1571</v>
      </c>
    </row>
    <row r="17807" spans="8:9" ht="12.5">
      <c r="H17807" s="958">
        <v>42455</v>
      </c>
      <c r="I17807" s="950" t="s">
        <v>1571</v>
      </c>
    </row>
    <row r="17808" spans="8:9" ht="12.5">
      <c r="H17808" s="958">
        <v>42456</v>
      </c>
      <c r="I17808" s="950" t="s">
        <v>1571</v>
      </c>
    </row>
    <row r="17809" spans="8:9" ht="12.5">
      <c r="H17809" s="958">
        <v>42457</v>
      </c>
      <c r="I17809" s="950" t="s">
        <v>1571</v>
      </c>
    </row>
    <row r="17810" spans="8:9" ht="12.5">
      <c r="H17810" s="958">
        <v>42458</v>
      </c>
      <c r="I17810" s="950" t="s">
        <v>1571</v>
      </c>
    </row>
    <row r="17811" spans="8:9" ht="12.5">
      <c r="H17811" s="958">
        <v>42459</v>
      </c>
      <c r="I17811" s="950" t="s">
        <v>1571</v>
      </c>
    </row>
    <row r="17812" spans="8:9" ht="12.5">
      <c r="H17812" s="958">
        <v>42460</v>
      </c>
      <c r="I17812" s="950" t="s">
        <v>1571</v>
      </c>
    </row>
    <row r="17813" spans="8:9" ht="12.5">
      <c r="H17813" s="958">
        <v>42461</v>
      </c>
      <c r="I17813" s="950" t="s">
        <v>1571</v>
      </c>
    </row>
    <row r="17814" spans="8:9" ht="12.5">
      <c r="H17814" s="958">
        <v>42462</v>
      </c>
      <c r="I17814" s="950" t="s">
        <v>1571</v>
      </c>
    </row>
    <row r="17815" spans="8:9" ht="12.5">
      <c r="H17815" s="958">
        <v>42463</v>
      </c>
      <c r="I17815" s="950" t="s">
        <v>1571</v>
      </c>
    </row>
    <row r="17816" spans="8:9" ht="12.5">
      <c r="H17816" s="958">
        <v>42464</v>
      </c>
      <c r="I17816" s="950" t="s">
        <v>1571</v>
      </c>
    </row>
    <row r="17817" spans="8:9" ht="12.5">
      <c r="H17817" s="958">
        <v>42501</v>
      </c>
      <c r="I17817" s="950" t="s">
        <v>1571</v>
      </c>
    </row>
    <row r="17818" spans="8:9" ht="12.5">
      <c r="H17818" s="958">
        <v>42502</v>
      </c>
      <c r="I17818" s="950" t="s">
        <v>1571</v>
      </c>
    </row>
    <row r="17819" spans="8:9" ht="12.5">
      <c r="H17819" s="958">
        <v>42503</v>
      </c>
      <c r="I17819" s="950" t="s">
        <v>1571</v>
      </c>
    </row>
    <row r="17820" spans="8:9" ht="12.5">
      <c r="H17820" s="958">
        <v>42516</v>
      </c>
      <c r="I17820" s="950" t="s">
        <v>1571</v>
      </c>
    </row>
    <row r="17821" spans="8:9" ht="12.5">
      <c r="H17821" s="958">
        <v>42518</v>
      </c>
      <c r="I17821" s="950" t="s">
        <v>1571</v>
      </c>
    </row>
    <row r="17822" spans="8:9" ht="12.5">
      <c r="H17822" s="958">
        <v>42519</v>
      </c>
      <c r="I17822" s="950" t="s">
        <v>1571</v>
      </c>
    </row>
    <row r="17823" spans="8:9" ht="12.5">
      <c r="H17823" s="958">
        <v>42528</v>
      </c>
      <c r="I17823" s="950" t="s">
        <v>1571</v>
      </c>
    </row>
    <row r="17824" spans="8:9" ht="12.5">
      <c r="H17824" s="958">
        <v>42533</v>
      </c>
      <c r="I17824" s="950" t="s">
        <v>1571</v>
      </c>
    </row>
    <row r="17825" spans="8:9" ht="12.5">
      <c r="H17825" s="958">
        <v>42539</v>
      </c>
      <c r="I17825" s="950" t="s">
        <v>1571</v>
      </c>
    </row>
    <row r="17826" spans="8:9" ht="12.5">
      <c r="H17826" s="958">
        <v>42541</v>
      </c>
      <c r="I17826" s="950" t="s">
        <v>1571</v>
      </c>
    </row>
    <row r="17827" spans="8:9" ht="12.5">
      <c r="H17827" s="958">
        <v>42544</v>
      </c>
      <c r="I17827" s="950" t="s">
        <v>1571</v>
      </c>
    </row>
    <row r="17828" spans="8:9" ht="12.5">
      <c r="H17828" s="958">
        <v>42553</v>
      </c>
      <c r="I17828" s="950" t="s">
        <v>1571</v>
      </c>
    </row>
    <row r="17829" spans="8:9" ht="12.5">
      <c r="H17829" s="958">
        <v>42558</v>
      </c>
      <c r="I17829" s="950" t="s">
        <v>1571</v>
      </c>
    </row>
    <row r="17830" spans="8:9" ht="12.5">
      <c r="H17830" s="958">
        <v>42564</v>
      </c>
      <c r="I17830" s="950" t="s">
        <v>1571</v>
      </c>
    </row>
    <row r="17831" spans="8:9" ht="12.5">
      <c r="H17831" s="958">
        <v>42565</v>
      </c>
      <c r="I17831" s="950" t="s">
        <v>1571</v>
      </c>
    </row>
    <row r="17832" spans="8:9" ht="12.5">
      <c r="H17832" s="958">
        <v>42566</v>
      </c>
      <c r="I17832" s="950" t="s">
        <v>1571</v>
      </c>
    </row>
    <row r="17833" spans="8:9" ht="12.5">
      <c r="H17833" s="958">
        <v>42567</v>
      </c>
      <c r="I17833" s="950" t="s">
        <v>1571</v>
      </c>
    </row>
    <row r="17834" spans="8:9" ht="12.5">
      <c r="H17834" s="958">
        <v>42602</v>
      </c>
      <c r="I17834" s="950" t="s">
        <v>1571</v>
      </c>
    </row>
    <row r="17835" spans="8:9" ht="12.5">
      <c r="H17835" s="958">
        <v>42603</v>
      </c>
      <c r="I17835" s="950" t="s">
        <v>1571</v>
      </c>
    </row>
    <row r="17836" spans="8:9" ht="12.5">
      <c r="H17836" s="958">
        <v>42629</v>
      </c>
      <c r="I17836" s="950" t="s">
        <v>1571</v>
      </c>
    </row>
    <row r="17837" spans="8:9" ht="12.5">
      <c r="H17837" s="958">
        <v>42631</v>
      </c>
      <c r="I17837" s="950" t="s">
        <v>1571</v>
      </c>
    </row>
    <row r="17838" spans="8:9" ht="12.5">
      <c r="H17838" s="958">
        <v>42633</v>
      </c>
      <c r="I17838" s="950" t="s">
        <v>1571</v>
      </c>
    </row>
    <row r="17839" spans="8:9" ht="12.5">
      <c r="H17839" s="958">
        <v>42634</v>
      </c>
      <c r="I17839" s="950" t="s">
        <v>1571</v>
      </c>
    </row>
    <row r="17840" spans="8:9" ht="12.5">
      <c r="H17840" s="958">
        <v>42635</v>
      </c>
      <c r="I17840" s="950" t="s">
        <v>1571</v>
      </c>
    </row>
    <row r="17841" spans="8:9" ht="12.5">
      <c r="H17841" s="958">
        <v>42638</v>
      </c>
      <c r="I17841" s="950" t="s">
        <v>1571</v>
      </c>
    </row>
    <row r="17842" spans="8:9" ht="12.5">
      <c r="H17842" s="958">
        <v>42642</v>
      </c>
      <c r="I17842" s="950" t="s">
        <v>1571</v>
      </c>
    </row>
    <row r="17843" spans="8:9" ht="12.5">
      <c r="H17843" s="958">
        <v>42647</v>
      </c>
      <c r="I17843" s="950" t="s">
        <v>1571</v>
      </c>
    </row>
    <row r="17844" spans="8:9" ht="12.5">
      <c r="H17844" s="958">
        <v>42649</v>
      </c>
      <c r="I17844" s="950" t="s">
        <v>1571</v>
      </c>
    </row>
    <row r="17845" spans="8:9" ht="12.5">
      <c r="H17845" s="958">
        <v>42653</v>
      </c>
      <c r="I17845" s="950" t="s">
        <v>1571</v>
      </c>
    </row>
    <row r="17846" spans="8:9" ht="12.5">
      <c r="H17846" s="958">
        <v>42701</v>
      </c>
      <c r="I17846" s="950" t="s">
        <v>1571</v>
      </c>
    </row>
    <row r="17847" spans="8:9" ht="12.5">
      <c r="H17847" s="958">
        <v>42702</v>
      </c>
      <c r="I17847" s="950" t="s">
        <v>1571</v>
      </c>
    </row>
    <row r="17848" spans="8:9" ht="12.5">
      <c r="H17848" s="958">
        <v>42712</v>
      </c>
      <c r="I17848" s="950" t="s">
        <v>1571</v>
      </c>
    </row>
    <row r="17849" spans="8:9" ht="12.5">
      <c r="H17849" s="958">
        <v>42713</v>
      </c>
      <c r="I17849" s="950" t="s">
        <v>1571</v>
      </c>
    </row>
    <row r="17850" spans="8:9" ht="12.5">
      <c r="H17850" s="958">
        <v>42715</v>
      </c>
      <c r="I17850" s="950" t="s">
        <v>1571</v>
      </c>
    </row>
    <row r="17851" spans="8:9" ht="12.5">
      <c r="H17851" s="958">
        <v>42716</v>
      </c>
      <c r="I17851" s="950" t="s">
        <v>1571</v>
      </c>
    </row>
    <row r="17852" spans="8:9" ht="12.5">
      <c r="H17852" s="958">
        <v>42717</v>
      </c>
      <c r="I17852" s="950" t="s">
        <v>1571</v>
      </c>
    </row>
    <row r="17853" spans="8:9" ht="12.5">
      <c r="H17853" s="958">
        <v>42718</v>
      </c>
      <c r="I17853" s="950" t="s">
        <v>1571</v>
      </c>
    </row>
    <row r="17854" spans="8:9" ht="12.5">
      <c r="H17854" s="958">
        <v>42719</v>
      </c>
      <c r="I17854" s="950" t="s">
        <v>1571</v>
      </c>
    </row>
    <row r="17855" spans="8:9" ht="12.5">
      <c r="H17855" s="958">
        <v>42720</v>
      </c>
      <c r="I17855" s="950" t="s">
        <v>1571</v>
      </c>
    </row>
    <row r="17856" spans="8:9" ht="12.5">
      <c r="H17856" s="958">
        <v>42721</v>
      </c>
      <c r="I17856" s="950" t="s">
        <v>1571</v>
      </c>
    </row>
    <row r="17857" spans="8:9" ht="12.5">
      <c r="H17857" s="958">
        <v>42722</v>
      </c>
      <c r="I17857" s="950" t="s">
        <v>1571</v>
      </c>
    </row>
    <row r="17858" spans="8:9" ht="12.5">
      <c r="H17858" s="958">
        <v>42724</v>
      </c>
      <c r="I17858" s="950" t="s">
        <v>1571</v>
      </c>
    </row>
    <row r="17859" spans="8:9" ht="12.5">
      <c r="H17859" s="958">
        <v>42726</v>
      </c>
      <c r="I17859" s="950" t="s">
        <v>1571</v>
      </c>
    </row>
    <row r="17860" spans="8:9" ht="12.5">
      <c r="H17860" s="958">
        <v>42728</v>
      </c>
      <c r="I17860" s="950" t="s">
        <v>1571</v>
      </c>
    </row>
    <row r="17861" spans="8:9" ht="12.5">
      <c r="H17861" s="958">
        <v>42729</v>
      </c>
      <c r="I17861" s="950" t="s">
        <v>1571</v>
      </c>
    </row>
    <row r="17862" spans="8:9" ht="12.5">
      <c r="H17862" s="958">
        <v>42731</v>
      </c>
      <c r="I17862" s="950" t="s">
        <v>1571</v>
      </c>
    </row>
    <row r="17863" spans="8:9" ht="12.5">
      <c r="H17863" s="958">
        <v>42732</v>
      </c>
      <c r="I17863" s="950" t="s">
        <v>1571</v>
      </c>
    </row>
    <row r="17864" spans="8:9" ht="12.5">
      <c r="H17864" s="958">
        <v>42733</v>
      </c>
      <c r="I17864" s="950" t="s">
        <v>1571</v>
      </c>
    </row>
    <row r="17865" spans="8:9" ht="12.5">
      <c r="H17865" s="958">
        <v>42740</v>
      </c>
      <c r="I17865" s="950" t="s">
        <v>1571</v>
      </c>
    </row>
    <row r="17866" spans="8:9" ht="12.5">
      <c r="H17866" s="958">
        <v>42741</v>
      </c>
      <c r="I17866" s="950" t="s">
        <v>1571</v>
      </c>
    </row>
    <row r="17867" spans="8:9" ht="12.5">
      <c r="H17867" s="958">
        <v>42742</v>
      </c>
      <c r="I17867" s="950" t="s">
        <v>1571</v>
      </c>
    </row>
    <row r="17868" spans="8:9" ht="12.5">
      <c r="H17868" s="958">
        <v>42743</v>
      </c>
      <c r="I17868" s="950" t="s">
        <v>1571</v>
      </c>
    </row>
    <row r="17869" spans="8:9" ht="12.5">
      <c r="H17869" s="958">
        <v>42746</v>
      </c>
      <c r="I17869" s="950" t="s">
        <v>1571</v>
      </c>
    </row>
    <row r="17870" spans="8:9" ht="12.5">
      <c r="H17870" s="958">
        <v>42748</v>
      </c>
      <c r="I17870" s="950" t="s">
        <v>1571</v>
      </c>
    </row>
    <row r="17871" spans="8:9" ht="12.5">
      <c r="H17871" s="958">
        <v>42749</v>
      </c>
      <c r="I17871" s="950" t="s">
        <v>1571</v>
      </c>
    </row>
    <row r="17872" spans="8:9" ht="12.5">
      <c r="H17872" s="958">
        <v>42753</v>
      </c>
      <c r="I17872" s="950" t="s">
        <v>1571</v>
      </c>
    </row>
    <row r="17873" spans="8:9" ht="12.5">
      <c r="H17873" s="958">
        <v>42754</v>
      </c>
      <c r="I17873" s="950" t="s">
        <v>1571</v>
      </c>
    </row>
    <row r="17874" spans="8:9" ht="12.5">
      <c r="H17874" s="958">
        <v>42755</v>
      </c>
      <c r="I17874" s="950" t="s">
        <v>1571</v>
      </c>
    </row>
    <row r="17875" spans="8:9" ht="12.5">
      <c r="H17875" s="958">
        <v>42757</v>
      </c>
      <c r="I17875" s="950" t="s">
        <v>1571</v>
      </c>
    </row>
    <row r="17876" spans="8:9" ht="12.5">
      <c r="H17876" s="958">
        <v>42758</v>
      </c>
      <c r="I17876" s="950" t="s">
        <v>1571</v>
      </c>
    </row>
    <row r="17877" spans="8:9" ht="12.5">
      <c r="H17877" s="958">
        <v>42759</v>
      </c>
      <c r="I17877" s="950" t="s">
        <v>1571</v>
      </c>
    </row>
    <row r="17878" spans="8:9" ht="12.5">
      <c r="H17878" s="958">
        <v>42762</v>
      </c>
      <c r="I17878" s="950" t="s">
        <v>1571</v>
      </c>
    </row>
    <row r="17879" spans="8:9" ht="12.5">
      <c r="H17879" s="958">
        <v>42764</v>
      </c>
      <c r="I17879" s="950" t="s">
        <v>1571</v>
      </c>
    </row>
    <row r="17880" spans="8:9" ht="12.5">
      <c r="H17880" s="958">
        <v>42765</v>
      </c>
      <c r="I17880" s="950" t="s">
        <v>1571</v>
      </c>
    </row>
    <row r="17881" spans="8:9" ht="12.5">
      <c r="H17881" s="958">
        <v>42776</v>
      </c>
      <c r="I17881" s="950" t="s">
        <v>1571</v>
      </c>
    </row>
    <row r="17882" spans="8:9" ht="12.5">
      <c r="H17882" s="958">
        <v>42782</v>
      </c>
      <c r="I17882" s="950" t="s">
        <v>1571</v>
      </c>
    </row>
    <row r="17883" spans="8:9" ht="12.5">
      <c r="H17883" s="958">
        <v>42784</v>
      </c>
      <c r="I17883" s="950" t="s">
        <v>1571</v>
      </c>
    </row>
    <row r="17884" spans="8:9" ht="12.5">
      <c r="H17884" s="958">
        <v>42788</v>
      </c>
      <c r="I17884" s="950" t="s">
        <v>1571</v>
      </c>
    </row>
    <row r="17885" spans="8:9" ht="12.5">
      <c r="H17885" s="958">
        <v>43001</v>
      </c>
      <c r="I17885" s="950" t="s">
        <v>1570</v>
      </c>
    </row>
    <row r="17886" spans="8:9" ht="12.5">
      <c r="H17886" s="958">
        <v>43002</v>
      </c>
      <c r="I17886" s="950" t="s">
        <v>1570</v>
      </c>
    </row>
    <row r="17887" spans="8:9" ht="12.5">
      <c r="H17887" s="958">
        <v>43003</v>
      </c>
      <c r="I17887" s="950" t="s">
        <v>1570</v>
      </c>
    </row>
    <row r="17888" spans="8:9" ht="12.5">
      <c r="H17888" s="958">
        <v>43004</v>
      </c>
      <c r="I17888" s="950" t="s">
        <v>1570</v>
      </c>
    </row>
    <row r="17889" spans="8:9" ht="12.5">
      <c r="H17889" s="958">
        <v>43005</v>
      </c>
      <c r="I17889" s="950" t="s">
        <v>1570</v>
      </c>
    </row>
    <row r="17890" spans="8:9" ht="12.5">
      <c r="H17890" s="958">
        <v>43006</v>
      </c>
      <c r="I17890" s="950" t="s">
        <v>1570</v>
      </c>
    </row>
    <row r="17891" spans="8:9" ht="12.5">
      <c r="H17891" s="958">
        <v>43007</v>
      </c>
      <c r="I17891" s="950" t="s">
        <v>1570</v>
      </c>
    </row>
    <row r="17892" spans="8:9" ht="12.5">
      <c r="H17892" s="958">
        <v>43008</v>
      </c>
      <c r="I17892" s="950" t="s">
        <v>1570</v>
      </c>
    </row>
    <row r="17893" spans="8:9" ht="12.5">
      <c r="H17893" s="958">
        <v>43009</v>
      </c>
      <c r="I17893" s="950" t="s">
        <v>1570</v>
      </c>
    </row>
    <row r="17894" spans="8:9" ht="12.5">
      <c r="H17894" s="958">
        <v>43010</v>
      </c>
      <c r="I17894" s="950" t="s">
        <v>1570</v>
      </c>
    </row>
    <row r="17895" spans="8:9" ht="12.5">
      <c r="H17895" s="958">
        <v>43011</v>
      </c>
      <c r="I17895" s="950" t="s">
        <v>1570</v>
      </c>
    </row>
    <row r="17896" spans="8:9" ht="12.5">
      <c r="H17896" s="958">
        <v>43013</v>
      </c>
      <c r="I17896" s="950" t="s">
        <v>1570</v>
      </c>
    </row>
    <row r="17897" spans="8:9" ht="12.5">
      <c r="H17897" s="958">
        <v>43014</v>
      </c>
      <c r="I17897" s="950" t="s">
        <v>1570</v>
      </c>
    </row>
    <row r="17898" spans="8:9" ht="12.5">
      <c r="H17898" s="958">
        <v>43015</v>
      </c>
      <c r="I17898" s="950" t="s">
        <v>1570</v>
      </c>
    </row>
    <row r="17899" spans="8:9" ht="12.5">
      <c r="H17899" s="958">
        <v>43016</v>
      </c>
      <c r="I17899" s="950" t="s">
        <v>1570</v>
      </c>
    </row>
    <row r="17900" spans="8:9" ht="12.5">
      <c r="H17900" s="958">
        <v>43017</v>
      </c>
      <c r="I17900" s="950" t="s">
        <v>1570</v>
      </c>
    </row>
    <row r="17901" spans="8:9" ht="12.5">
      <c r="H17901" s="958">
        <v>43018</v>
      </c>
      <c r="I17901" s="950" t="s">
        <v>1570</v>
      </c>
    </row>
    <row r="17902" spans="8:9" ht="12.5">
      <c r="H17902" s="958">
        <v>43019</v>
      </c>
      <c r="I17902" s="950" t="s">
        <v>1570</v>
      </c>
    </row>
    <row r="17903" spans="8:9" ht="12.5">
      <c r="H17903" s="958">
        <v>43021</v>
      </c>
      <c r="I17903" s="950" t="s">
        <v>1570</v>
      </c>
    </row>
    <row r="17904" spans="8:9" ht="12.5">
      <c r="H17904" s="958">
        <v>43022</v>
      </c>
      <c r="I17904" s="950" t="s">
        <v>1570</v>
      </c>
    </row>
    <row r="17905" spans="8:9" ht="12.5">
      <c r="H17905" s="958">
        <v>43023</v>
      </c>
      <c r="I17905" s="950" t="s">
        <v>1570</v>
      </c>
    </row>
    <row r="17906" spans="8:9" ht="12.5">
      <c r="H17906" s="958">
        <v>43025</v>
      </c>
      <c r="I17906" s="950" t="s">
        <v>1570</v>
      </c>
    </row>
    <row r="17907" spans="8:9" ht="12.5">
      <c r="H17907" s="958">
        <v>43026</v>
      </c>
      <c r="I17907" s="950" t="s">
        <v>1570</v>
      </c>
    </row>
    <row r="17908" spans="8:9" ht="12.5">
      <c r="H17908" s="958">
        <v>43027</v>
      </c>
      <c r="I17908" s="950" t="s">
        <v>1570</v>
      </c>
    </row>
    <row r="17909" spans="8:9" ht="12.5">
      <c r="H17909" s="958">
        <v>43028</v>
      </c>
      <c r="I17909" s="950" t="s">
        <v>1570</v>
      </c>
    </row>
    <row r="17910" spans="8:9" ht="12.5">
      <c r="H17910" s="958">
        <v>43029</v>
      </c>
      <c r="I17910" s="950" t="s">
        <v>1570</v>
      </c>
    </row>
    <row r="17911" spans="8:9" ht="12.5">
      <c r="H17911" s="958">
        <v>43030</v>
      </c>
      <c r="I17911" s="950" t="s">
        <v>1570</v>
      </c>
    </row>
    <row r="17912" spans="8:9" ht="12.5">
      <c r="H17912" s="958">
        <v>43031</v>
      </c>
      <c r="I17912" s="950" t="s">
        <v>1570</v>
      </c>
    </row>
    <row r="17913" spans="8:9" ht="12.5">
      <c r="H17913" s="958">
        <v>43032</v>
      </c>
      <c r="I17913" s="950" t="s">
        <v>1570</v>
      </c>
    </row>
    <row r="17914" spans="8:9" ht="12.5">
      <c r="H17914" s="958">
        <v>43033</v>
      </c>
      <c r="I17914" s="950" t="s">
        <v>1570</v>
      </c>
    </row>
    <row r="17915" spans="8:9" ht="12.5">
      <c r="H17915" s="958">
        <v>43035</v>
      </c>
      <c r="I17915" s="950" t="s">
        <v>1570</v>
      </c>
    </row>
    <row r="17916" spans="8:9" ht="12.5">
      <c r="H17916" s="958">
        <v>43036</v>
      </c>
      <c r="I17916" s="950" t="s">
        <v>1570</v>
      </c>
    </row>
    <row r="17917" spans="8:9" ht="12.5">
      <c r="H17917" s="958">
        <v>43037</v>
      </c>
      <c r="I17917" s="950" t="s">
        <v>1570</v>
      </c>
    </row>
    <row r="17918" spans="8:9" ht="12.5">
      <c r="H17918" s="958">
        <v>43040</v>
      </c>
      <c r="I17918" s="950" t="s">
        <v>1570</v>
      </c>
    </row>
    <row r="17919" spans="8:9" ht="12.5">
      <c r="H17919" s="958">
        <v>43041</v>
      </c>
      <c r="I17919" s="950" t="s">
        <v>1570</v>
      </c>
    </row>
    <row r="17920" spans="8:9" ht="12.5">
      <c r="H17920" s="958">
        <v>43044</v>
      </c>
      <c r="I17920" s="950" t="s">
        <v>1570</v>
      </c>
    </row>
    <row r="17921" spans="8:9" ht="12.5">
      <c r="H17921" s="958">
        <v>43045</v>
      </c>
      <c r="I17921" s="950" t="s">
        <v>1570</v>
      </c>
    </row>
    <row r="17922" spans="8:9" ht="12.5">
      <c r="H17922" s="958">
        <v>43046</v>
      </c>
      <c r="I17922" s="950" t="s">
        <v>1570</v>
      </c>
    </row>
    <row r="17923" spans="8:9" ht="12.5">
      <c r="H17923" s="958">
        <v>43047</v>
      </c>
      <c r="I17923" s="950" t="s">
        <v>1570</v>
      </c>
    </row>
    <row r="17924" spans="8:9" ht="12.5">
      <c r="H17924" s="958">
        <v>43048</v>
      </c>
      <c r="I17924" s="950" t="s">
        <v>1570</v>
      </c>
    </row>
    <row r="17925" spans="8:9" ht="12.5">
      <c r="H17925" s="958">
        <v>43050</v>
      </c>
      <c r="I17925" s="950" t="s">
        <v>1570</v>
      </c>
    </row>
    <row r="17926" spans="8:9" ht="12.5">
      <c r="H17926" s="958">
        <v>43054</v>
      </c>
      <c r="I17926" s="950" t="s">
        <v>1570</v>
      </c>
    </row>
    <row r="17927" spans="8:9" ht="12.5">
      <c r="H17927" s="958">
        <v>43055</v>
      </c>
      <c r="I17927" s="950" t="s">
        <v>1570</v>
      </c>
    </row>
    <row r="17928" spans="8:9" ht="12.5">
      <c r="H17928" s="958">
        <v>43056</v>
      </c>
      <c r="I17928" s="950" t="s">
        <v>1570</v>
      </c>
    </row>
    <row r="17929" spans="8:9" ht="12.5">
      <c r="H17929" s="958">
        <v>43058</v>
      </c>
      <c r="I17929" s="950" t="s">
        <v>1570</v>
      </c>
    </row>
    <row r="17930" spans="8:9" ht="12.5">
      <c r="H17930" s="958">
        <v>43060</v>
      </c>
      <c r="I17930" s="950" t="s">
        <v>1570</v>
      </c>
    </row>
    <row r="17931" spans="8:9" ht="12.5">
      <c r="H17931" s="958">
        <v>43061</v>
      </c>
      <c r="I17931" s="950" t="s">
        <v>1570</v>
      </c>
    </row>
    <row r="17932" spans="8:9" ht="12.5">
      <c r="H17932" s="958">
        <v>43062</v>
      </c>
      <c r="I17932" s="950" t="s">
        <v>1570</v>
      </c>
    </row>
    <row r="17933" spans="8:9" ht="12.5">
      <c r="H17933" s="958">
        <v>43064</v>
      </c>
      <c r="I17933" s="950" t="s">
        <v>1570</v>
      </c>
    </row>
    <row r="17934" spans="8:9" ht="12.5">
      <c r="H17934" s="958">
        <v>43065</v>
      </c>
      <c r="I17934" s="950" t="s">
        <v>1570</v>
      </c>
    </row>
    <row r="17935" spans="8:9" ht="12.5">
      <c r="H17935" s="958">
        <v>43066</v>
      </c>
      <c r="I17935" s="950" t="s">
        <v>1570</v>
      </c>
    </row>
    <row r="17936" spans="8:9" ht="12.5">
      <c r="H17936" s="958">
        <v>43067</v>
      </c>
      <c r="I17936" s="950" t="s">
        <v>1570</v>
      </c>
    </row>
    <row r="17937" spans="8:9" ht="12.5">
      <c r="H17937" s="958">
        <v>43068</v>
      </c>
      <c r="I17937" s="950" t="s">
        <v>1570</v>
      </c>
    </row>
    <row r="17938" spans="8:9" ht="12.5">
      <c r="H17938" s="958">
        <v>43069</v>
      </c>
      <c r="I17938" s="950" t="s">
        <v>1570</v>
      </c>
    </row>
    <row r="17939" spans="8:9" ht="12.5">
      <c r="H17939" s="958">
        <v>43070</v>
      </c>
      <c r="I17939" s="950" t="s">
        <v>1570</v>
      </c>
    </row>
    <row r="17940" spans="8:9" ht="12.5">
      <c r="H17940" s="958">
        <v>43071</v>
      </c>
      <c r="I17940" s="950" t="s">
        <v>1570</v>
      </c>
    </row>
    <row r="17941" spans="8:9" ht="12.5">
      <c r="H17941" s="958">
        <v>43072</v>
      </c>
      <c r="I17941" s="950" t="s">
        <v>1570</v>
      </c>
    </row>
    <row r="17942" spans="8:9" ht="12.5">
      <c r="H17942" s="958">
        <v>43073</v>
      </c>
      <c r="I17942" s="950" t="s">
        <v>1570</v>
      </c>
    </row>
    <row r="17943" spans="8:9" ht="12.5">
      <c r="H17943" s="958">
        <v>43074</v>
      </c>
      <c r="I17943" s="950" t="s">
        <v>1570</v>
      </c>
    </row>
    <row r="17944" spans="8:9" ht="12.5">
      <c r="H17944" s="958">
        <v>43076</v>
      </c>
      <c r="I17944" s="950" t="s">
        <v>1570</v>
      </c>
    </row>
    <row r="17945" spans="8:9" ht="12.5">
      <c r="H17945" s="958">
        <v>43077</v>
      </c>
      <c r="I17945" s="950" t="s">
        <v>1570</v>
      </c>
    </row>
    <row r="17946" spans="8:9" ht="12.5">
      <c r="H17946" s="958">
        <v>43078</v>
      </c>
      <c r="I17946" s="950" t="s">
        <v>1570</v>
      </c>
    </row>
    <row r="17947" spans="8:9" ht="12.5">
      <c r="H17947" s="958">
        <v>43080</v>
      </c>
      <c r="I17947" s="950" t="s">
        <v>1570</v>
      </c>
    </row>
    <row r="17948" spans="8:9" ht="12.5">
      <c r="H17948" s="958">
        <v>43081</v>
      </c>
      <c r="I17948" s="950" t="s">
        <v>1570</v>
      </c>
    </row>
    <row r="17949" spans="8:9" ht="12.5">
      <c r="H17949" s="958">
        <v>43082</v>
      </c>
      <c r="I17949" s="950" t="s">
        <v>1570</v>
      </c>
    </row>
    <row r="17950" spans="8:9" ht="12.5">
      <c r="H17950" s="958">
        <v>43083</v>
      </c>
      <c r="I17950" s="950" t="s">
        <v>1570</v>
      </c>
    </row>
    <row r="17951" spans="8:9" ht="12.5">
      <c r="H17951" s="958">
        <v>43084</v>
      </c>
      <c r="I17951" s="950" t="s">
        <v>1570</v>
      </c>
    </row>
    <row r="17952" spans="8:9" ht="12.5">
      <c r="H17952" s="958">
        <v>43085</v>
      </c>
      <c r="I17952" s="950" t="s">
        <v>1570</v>
      </c>
    </row>
    <row r="17953" spans="8:9" ht="12.5">
      <c r="H17953" s="958">
        <v>43086</v>
      </c>
      <c r="I17953" s="950" t="s">
        <v>1570</v>
      </c>
    </row>
    <row r="17954" spans="8:9" ht="12.5">
      <c r="H17954" s="958">
        <v>43093</v>
      </c>
      <c r="I17954" s="950" t="s">
        <v>1570</v>
      </c>
    </row>
    <row r="17955" spans="8:9" ht="12.5">
      <c r="H17955" s="958">
        <v>43101</v>
      </c>
      <c r="I17955" s="950" t="s">
        <v>1570</v>
      </c>
    </row>
    <row r="17956" spans="8:9" ht="12.5">
      <c r="H17956" s="958">
        <v>43102</v>
      </c>
      <c r="I17956" s="950" t="s">
        <v>1570</v>
      </c>
    </row>
    <row r="17957" spans="8:9" ht="12.5">
      <c r="H17957" s="958">
        <v>43103</v>
      </c>
      <c r="I17957" s="950" t="s">
        <v>1570</v>
      </c>
    </row>
    <row r="17958" spans="8:9" ht="12.5">
      <c r="H17958" s="958">
        <v>43105</v>
      </c>
      <c r="I17958" s="950" t="s">
        <v>1570</v>
      </c>
    </row>
    <row r="17959" spans="8:9" ht="12.5">
      <c r="H17959" s="958">
        <v>43106</v>
      </c>
      <c r="I17959" s="950" t="s">
        <v>1570</v>
      </c>
    </row>
    <row r="17960" spans="8:9" ht="12.5">
      <c r="H17960" s="958">
        <v>43107</v>
      </c>
      <c r="I17960" s="950" t="s">
        <v>1570</v>
      </c>
    </row>
    <row r="17961" spans="8:9" ht="12.5">
      <c r="H17961" s="958">
        <v>43109</v>
      </c>
      <c r="I17961" s="950" t="s">
        <v>1570</v>
      </c>
    </row>
    <row r="17962" spans="8:9" ht="12.5">
      <c r="H17962" s="958">
        <v>43110</v>
      </c>
      <c r="I17962" s="950" t="s">
        <v>1570</v>
      </c>
    </row>
    <row r="17963" spans="8:9" ht="12.5">
      <c r="H17963" s="958">
        <v>43111</v>
      </c>
      <c r="I17963" s="950" t="s">
        <v>1570</v>
      </c>
    </row>
    <row r="17964" spans="8:9" ht="12.5">
      <c r="H17964" s="958">
        <v>43112</v>
      </c>
      <c r="I17964" s="950" t="s">
        <v>1570</v>
      </c>
    </row>
    <row r="17965" spans="8:9" ht="12.5">
      <c r="H17965" s="958">
        <v>43113</v>
      </c>
      <c r="I17965" s="950" t="s">
        <v>1570</v>
      </c>
    </row>
    <row r="17966" spans="8:9" ht="12.5">
      <c r="H17966" s="958">
        <v>43115</v>
      </c>
      <c r="I17966" s="950" t="s">
        <v>1570</v>
      </c>
    </row>
    <row r="17967" spans="8:9" ht="12.5">
      <c r="H17967" s="958">
        <v>43116</v>
      </c>
      <c r="I17967" s="950" t="s">
        <v>1570</v>
      </c>
    </row>
    <row r="17968" spans="8:9" ht="12.5">
      <c r="H17968" s="958">
        <v>43117</v>
      </c>
      <c r="I17968" s="950" t="s">
        <v>1570</v>
      </c>
    </row>
    <row r="17969" spans="8:9" ht="12.5">
      <c r="H17969" s="958">
        <v>43119</v>
      </c>
      <c r="I17969" s="950" t="s">
        <v>1570</v>
      </c>
    </row>
    <row r="17970" spans="8:9" ht="12.5">
      <c r="H17970" s="958">
        <v>43123</v>
      </c>
      <c r="I17970" s="950" t="s">
        <v>1570</v>
      </c>
    </row>
    <row r="17971" spans="8:9" ht="12.5">
      <c r="H17971" s="958">
        <v>43125</v>
      </c>
      <c r="I17971" s="950" t="s">
        <v>1570</v>
      </c>
    </row>
    <row r="17972" spans="8:9" ht="12.5">
      <c r="H17972" s="958">
        <v>43126</v>
      </c>
      <c r="I17972" s="950" t="s">
        <v>1570</v>
      </c>
    </row>
    <row r="17973" spans="8:9" ht="12.5">
      <c r="H17973" s="958">
        <v>43127</v>
      </c>
      <c r="I17973" s="950" t="s">
        <v>1570</v>
      </c>
    </row>
    <row r="17974" spans="8:9" ht="12.5">
      <c r="H17974" s="958">
        <v>43128</v>
      </c>
      <c r="I17974" s="950" t="s">
        <v>1570</v>
      </c>
    </row>
    <row r="17975" spans="8:9" ht="12.5">
      <c r="H17975" s="958">
        <v>43130</v>
      </c>
      <c r="I17975" s="950" t="s">
        <v>1570</v>
      </c>
    </row>
    <row r="17976" spans="8:9" ht="12.5">
      <c r="H17976" s="958">
        <v>43135</v>
      </c>
      <c r="I17976" s="950" t="s">
        <v>1570</v>
      </c>
    </row>
    <row r="17977" spans="8:9" ht="12.5">
      <c r="H17977" s="958">
        <v>43136</v>
      </c>
      <c r="I17977" s="950" t="s">
        <v>1570</v>
      </c>
    </row>
    <row r="17978" spans="8:9" ht="12.5">
      <c r="H17978" s="958">
        <v>43137</v>
      </c>
      <c r="I17978" s="950" t="s">
        <v>1570</v>
      </c>
    </row>
    <row r="17979" spans="8:9" ht="12.5">
      <c r="H17979" s="958">
        <v>43138</v>
      </c>
      <c r="I17979" s="950" t="s">
        <v>1570</v>
      </c>
    </row>
    <row r="17980" spans="8:9" ht="12.5">
      <c r="H17980" s="958">
        <v>43140</v>
      </c>
      <c r="I17980" s="950" t="s">
        <v>1570</v>
      </c>
    </row>
    <row r="17981" spans="8:9" ht="12.5">
      <c r="H17981" s="958">
        <v>43142</v>
      </c>
      <c r="I17981" s="950" t="s">
        <v>1570</v>
      </c>
    </row>
    <row r="17982" spans="8:9" ht="12.5">
      <c r="H17982" s="958">
        <v>43143</v>
      </c>
      <c r="I17982" s="950" t="s">
        <v>1570</v>
      </c>
    </row>
    <row r="17983" spans="8:9" ht="12.5">
      <c r="H17983" s="958">
        <v>43144</v>
      </c>
      <c r="I17983" s="950" t="s">
        <v>1570</v>
      </c>
    </row>
    <row r="17984" spans="8:9" ht="12.5">
      <c r="H17984" s="958">
        <v>43145</v>
      </c>
      <c r="I17984" s="950" t="s">
        <v>1570</v>
      </c>
    </row>
    <row r="17985" spans="8:9" ht="12.5">
      <c r="H17985" s="958">
        <v>43146</v>
      </c>
      <c r="I17985" s="950" t="s">
        <v>1570</v>
      </c>
    </row>
    <row r="17986" spans="8:9" ht="12.5">
      <c r="H17986" s="958">
        <v>43147</v>
      </c>
      <c r="I17986" s="950" t="s">
        <v>1570</v>
      </c>
    </row>
    <row r="17987" spans="8:9" ht="12.5">
      <c r="H17987" s="958">
        <v>43148</v>
      </c>
      <c r="I17987" s="950" t="s">
        <v>1570</v>
      </c>
    </row>
    <row r="17988" spans="8:9" ht="12.5">
      <c r="H17988" s="958">
        <v>43149</v>
      </c>
      <c r="I17988" s="950" t="s">
        <v>1570</v>
      </c>
    </row>
    <row r="17989" spans="8:9" ht="12.5">
      <c r="H17989" s="958">
        <v>43150</v>
      </c>
      <c r="I17989" s="950" t="s">
        <v>1570</v>
      </c>
    </row>
    <row r="17990" spans="8:9" ht="12.5">
      <c r="H17990" s="958">
        <v>43151</v>
      </c>
      <c r="I17990" s="950" t="s">
        <v>1570</v>
      </c>
    </row>
    <row r="17991" spans="8:9" ht="12.5">
      <c r="H17991" s="958">
        <v>43152</v>
      </c>
      <c r="I17991" s="950" t="s">
        <v>1570</v>
      </c>
    </row>
    <row r="17992" spans="8:9" ht="12.5">
      <c r="H17992" s="958">
        <v>43153</v>
      </c>
      <c r="I17992" s="950" t="s">
        <v>1570</v>
      </c>
    </row>
    <row r="17993" spans="8:9" ht="12.5">
      <c r="H17993" s="958">
        <v>43154</v>
      </c>
      <c r="I17993" s="950" t="s">
        <v>1570</v>
      </c>
    </row>
    <row r="17994" spans="8:9" ht="12.5">
      <c r="H17994" s="958">
        <v>43155</v>
      </c>
      <c r="I17994" s="950" t="s">
        <v>1570</v>
      </c>
    </row>
    <row r="17995" spans="8:9" ht="12.5">
      <c r="H17995" s="958">
        <v>43156</v>
      </c>
      <c r="I17995" s="950" t="s">
        <v>1570</v>
      </c>
    </row>
    <row r="17996" spans="8:9" ht="12.5">
      <c r="H17996" s="958">
        <v>43157</v>
      </c>
      <c r="I17996" s="950" t="s">
        <v>1570</v>
      </c>
    </row>
    <row r="17997" spans="8:9" ht="12.5">
      <c r="H17997" s="958">
        <v>43158</v>
      </c>
      <c r="I17997" s="950" t="s">
        <v>1570</v>
      </c>
    </row>
    <row r="17998" spans="8:9" ht="12.5">
      <c r="H17998" s="958">
        <v>43160</v>
      </c>
      <c r="I17998" s="950" t="s">
        <v>1570</v>
      </c>
    </row>
    <row r="17999" spans="8:9" ht="12.5">
      <c r="H17999" s="958">
        <v>43162</v>
      </c>
      <c r="I17999" s="950" t="s">
        <v>1570</v>
      </c>
    </row>
    <row r="18000" spans="8:9" ht="12.5">
      <c r="H18000" s="958">
        <v>43163</v>
      </c>
      <c r="I18000" s="950" t="s">
        <v>1570</v>
      </c>
    </row>
    <row r="18001" spans="8:9" ht="12.5">
      <c r="H18001" s="958">
        <v>43164</v>
      </c>
      <c r="I18001" s="950" t="s">
        <v>1570</v>
      </c>
    </row>
    <row r="18002" spans="8:9" ht="12.5">
      <c r="H18002" s="958">
        <v>43194</v>
      </c>
      <c r="I18002" s="950" t="s">
        <v>1570</v>
      </c>
    </row>
    <row r="18003" spans="8:9" ht="12.5">
      <c r="H18003" s="958">
        <v>43195</v>
      </c>
      <c r="I18003" s="950" t="s">
        <v>1570</v>
      </c>
    </row>
    <row r="18004" spans="8:9" ht="12.5">
      <c r="H18004" s="958">
        <v>43199</v>
      </c>
      <c r="I18004" s="950" t="s">
        <v>1570</v>
      </c>
    </row>
    <row r="18005" spans="8:9" ht="12.5">
      <c r="H18005" s="958">
        <v>43201</v>
      </c>
      <c r="I18005" s="950" t="s">
        <v>1570</v>
      </c>
    </row>
    <row r="18006" spans="8:9" ht="12.5">
      <c r="H18006" s="958">
        <v>43202</v>
      </c>
      <c r="I18006" s="950" t="s">
        <v>1570</v>
      </c>
    </row>
    <row r="18007" spans="8:9" ht="12.5">
      <c r="H18007" s="958">
        <v>43203</v>
      </c>
      <c r="I18007" s="950" t="s">
        <v>1570</v>
      </c>
    </row>
    <row r="18008" spans="8:9" ht="12.5">
      <c r="H18008" s="958">
        <v>43204</v>
      </c>
      <c r="I18008" s="950" t="s">
        <v>1570</v>
      </c>
    </row>
    <row r="18009" spans="8:9" ht="12.5">
      <c r="H18009" s="958">
        <v>43205</v>
      </c>
      <c r="I18009" s="950" t="s">
        <v>1570</v>
      </c>
    </row>
    <row r="18010" spans="8:9" ht="12.5">
      <c r="H18010" s="958">
        <v>43206</v>
      </c>
      <c r="I18010" s="950" t="s">
        <v>1570</v>
      </c>
    </row>
    <row r="18011" spans="8:9" ht="12.5">
      <c r="H18011" s="958">
        <v>43207</v>
      </c>
      <c r="I18011" s="950" t="s">
        <v>1570</v>
      </c>
    </row>
    <row r="18012" spans="8:9" ht="12.5">
      <c r="H18012" s="958">
        <v>43209</v>
      </c>
      <c r="I18012" s="950" t="s">
        <v>1570</v>
      </c>
    </row>
    <row r="18013" spans="8:9" ht="12.5">
      <c r="H18013" s="958">
        <v>43210</v>
      </c>
      <c r="I18013" s="950" t="s">
        <v>1570</v>
      </c>
    </row>
    <row r="18014" spans="8:9" ht="12.5">
      <c r="H18014" s="958">
        <v>43211</v>
      </c>
      <c r="I18014" s="950" t="s">
        <v>1570</v>
      </c>
    </row>
    <row r="18015" spans="8:9" ht="12.5">
      <c r="H18015" s="958">
        <v>43212</v>
      </c>
      <c r="I18015" s="950" t="s">
        <v>1570</v>
      </c>
    </row>
    <row r="18016" spans="8:9" ht="12.5">
      <c r="H18016" s="958">
        <v>43213</v>
      </c>
      <c r="I18016" s="950" t="s">
        <v>1570</v>
      </c>
    </row>
    <row r="18017" spans="8:9" ht="12.5">
      <c r="H18017" s="958">
        <v>43214</v>
      </c>
      <c r="I18017" s="950" t="s">
        <v>1570</v>
      </c>
    </row>
    <row r="18018" spans="8:9" ht="12.5">
      <c r="H18018" s="958">
        <v>43215</v>
      </c>
      <c r="I18018" s="950" t="s">
        <v>1570</v>
      </c>
    </row>
    <row r="18019" spans="8:9" ht="12.5">
      <c r="H18019" s="958">
        <v>43216</v>
      </c>
      <c r="I18019" s="950" t="s">
        <v>1570</v>
      </c>
    </row>
    <row r="18020" spans="8:9" ht="12.5">
      <c r="H18020" s="958">
        <v>43217</v>
      </c>
      <c r="I18020" s="950" t="s">
        <v>1570</v>
      </c>
    </row>
    <row r="18021" spans="8:9" ht="12.5">
      <c r="H18021" s="958">
        <v>43218</v>
      </c>
      <c r="I18021" s="950" t="s">
        <v>1570</v>
      </c>
    </row>
    <row r="18022" spans="8:9" ht="12.5">
      <c r="H18022" s="958">
        <v>43219</v>
      </c>
      <c r="I18022" s="950" t="s">
        <v>1570</v>
      </c>
    </row>
    <row r="18023" spans="8:9" ht="12.5">
      <c r="H18023" s="958">
        <v>43220</v>
      </c>
      <c r="I18023" s="950" t="s">
        <v>1570</v>
      </c>
    </row>
    <row r="18024" spans="8:9" ht="12.5">
      <c r="H18024" s="958">
        <v>43221</v>
      </c>
      <c r="I18024" s="950" t="s">
        <v>1570</v>
      </c>
    </row>
    <row r="18025" spans="8:9" ht="12.5">
      <c r="H18025" s="958">
        <v>43222</v>
      </c>
      <c r="I18025" s="950" t="s">
        <v>1570</v>
      </c>
    </row>
    <row r="18026" spans="8:9" ht="12.5">
      <c r="H18026" s="958">
        <v>43223</v>
      </c>
      <c r="I18026" s="950" t="s">
        <v>1570</v>
      </c>
    </row>
    <row r="18027" spans="8:9" ht="12.5">
      <c r="H18027" s="958">
        <v>43224</v>
      </c>
      <c r="I18027" s="950" t="s">
        <v>1570</v>
      </c>
    </row>
    <row r="18028" spans="8:9" ht="12.5">
      <c r="H18028" s="958">
        <v>43226</v>
      </c>
      <c r="I18028" s="950" t="s">
        <v>1570</v>
      </c>
    </row>
    <row r="18029" spans="8:9" ht="12.5">
      <c r="H18029" s="958">
        <v>43227</v>
      </c>
      <c r="I18029" s="950" t="s">
        <v>1570</v>
      </c>
    </row>
    <row r="18030" spans="8:9" ht="12.5">
      <c r="H18030" s="958">
        <v>43228</v>
      </c>
      <c r="I18030" s="950" t="s">
        <v>1570</v>
      </c>
    </row>
    <row r="18031" spans="8:9" ht="12.5">
      <c r="H18031" s="958">
        <v>43229</v>
      </c>
      <c r="I18031" s="950" t="s">
        <v>1570</v>
      </c>
    </row>
    <row r="18032" spans="8:9" ht="12.5">
      <c r="H18032" s="958">
        <v>43230</v>
      </c>
      <c r="I18032" s="950" t="s">
        <v>1570</v>
      </c>
    </row>
    <row r="18033" spans="8:9" ht="12.5">
      <c r="H18033" s="958">
        <v>43231</v>
      </c>
      <c r="I18033" s="950" t="s">
        <v>1570</v>
      </c>
    </row>
    <row r="18034" spans="8:9" ht="12.5">
      <c r="H18034" s="958">
        <v>43232</v>
      </c>
      <c r="I18034" s="950" t="s">
        <v>1570</v>
      </c>
    </row>
    <row r="18035" spans="8:9" ht="12.5">
      <c r="H18035" s="958">
        <v>43234</v>
      </c>
      <c r="I18035" s="950" t="s">
        <v>1570</v>
      </c>
    </row>
    <row r="18036" spans="8:9" ht="12.5">
      <c r="H18036" s="958">
        <v>43235</v>
      </c>
      <c r="I18036" s="950" t="s">
        <v>1570</v>
      </c>
    </row>
    <row r="18037" spans="8:9" ht="12.5">
      <c r="H18037" s="958">
        <v>43236</v>
      </c>
      <c r="I18037" s="950" t="s">
        <v>1570</v>
      </c>
    </row>
    <row r="18038" spans="8:9" ht="12.5">
      <c r="H18038" s="958">
        <v>43240</v>
      </c>
      <c r="I18038" s="950" t="s">
        <v>1570</v>
      </c>
    </row>
    <row r="18039" spans="8:9" ht="12.5">
      <c r="H18039" s="958">
        <v>43251</v>
      </c>
      <c r="I18039" s="950" t="s">
        <v>1570</v>
      </c>
    </row>
    <row r="18040" spans="8:9" ht="12.5">
      <c r="H18040" s="958">
        <v>43260</v>
      </c>
      <c r="I18040" s="950" t="s">
        <v>1570</v>
      </c>
    </row>
    <row r="18041" spans="8:9" ht="12.5">
      <c r="H18041" s="958">
        <v>43266</v>
      </c>
      <c r="I18041" s="950" t="s">
        <v>1570</v>
      </c>
    </row>
    <row r="18042" spans="8:9" ht="12.5">
      <c r="H18042" s="958">
        <v>43268</v>
      </c>
      <c r="I18042" s="950" t="s">
        <v>1570</v>
      </c>
    </row>
    <row r="18043" spans="8:9" ht="12.5">
      <c r="H18043" s="958">
        <v>43270</v>
      </c>
      <c r="I18043" s="950" t="s">
        <v>1570</v>
      </c>
    </row>
    <row r="18044" spans="8:9" ht="12.5">
      <c r="H18044" s="958">
        <v>43271</v>
      </c>
      <c r="I18044" s="950" t="s">
        <v>1570</v>
      </c>
    </row>
    <row r="18045" spans="8:9" ht="12.5">
      <c r="H18045" s="958">
        <v>43272</v>
      </c>
      <c r="I18045" s="950" t="s">
        <v>1570</v>
      </c>
    </row>
    <row r="18046" spans="8:9" ht="12.5">
      <c r="H18046" s="958">
        <v>43279</v>
      </c>
      <c r="I18046" s="950" t="s">
        <v>1570</v>
      </c>
    </row>
    <row r="18047" spans="8:9" ht="12.5">
      <c r="H18047" s="958">
        <v>43287</v>
      </c>
      <c r="I18047" s="950" t="s">
        <v>1570</v>
      </c>
    </row>
    <row r="18048" spans="8:9" ht="12.5">
      <c r="H18048" s="958">
        <v>43291</v>
      </c>
      <c r="I18048" s="950" t="s">
        <v>1570</v>
      </c>
    </row>
    <row r="18049" spans="8:9" ht="12.5">
      <c r="H18049" s="958">
        <v>43301</v>
      </c>
      <c r="I18049" s="950" t="s">
        <v>1570</v>
      </c>
    </row>
    <row r="18050" spans="8:9" ht="12.5">
      <c r="H18050" s="958">
        <v>43302</v>
      </c>
      <c r="I18050" s="950" t="s">
        <v>1570</v>
      </c>
    </row>
    <row r="18051" spans="8:9" ht="12.5">
      <c r="H18051" s="958">
        <v>43306</v>
      </c>
      <c r="I18051" s="950" t="s">
        <v>1570</v>
      </c>
    </row>
    <row r="18052" spans="8:9" ht="12.5">
      <c r="H18052" s="958">
        <v>43310</v>
      </c>
      <c r="I18052" s="950" t="s">
        <v>1570</v>
      </c>
    </row>
    <row r="18053" spans="8:9" ht="12.5">
      <c r="H18053" s="958">
        <v>43311</v>
      </c>
      <c r="I18053" s="950" t="s">
        <v>1570</v>
      </c>
    </row>
    <row r="18054" spans="8:9" ht="12.5">
      <c r="H18054" s="958">
        <v>43314</v>
      </c>
      <c r="I18054" s="950" t="s">
        <v>1570</v>
      </c>
    </row>
    <row r="18055" spans="8:9" ht="12.5">
      <c r="H18055" s="958">
        <v>43315</v>
      </c>
      <c r="I18055" s="950" t="s">
        <v>1570</v>
      </c>
    </row>
    <row r="18056" spans="8:9" ht="12.5">
      <c r="H18056" s="958">
        <v>43316</v>
      </c>
      <c r="I18056" s="950" t="s">
        <v>1570</v>
      </c>
    </row>
    <row r="18057" spans="8:9" ht="12.5">
      <c r="H18057" s="958">
        <v>43317</v>
      </c>
      <c r="I18057" s="950" t="s">
        <v>1570</v>
      </c>
    </row>
    <row r="18058" spans="8:9" ht="12.5">
      <c r="H18058" s="958">
        <v>43318</v>
      </c>
      <c r="I18058" s="950" t="s">
        <v>1570</v>
      </c>
    </row>
    <row r="18059" spans="8:9" ht="12.5">
      <c r="H18059" s="958">
        <v>43319</v>
      </c>
      <c r="I18059" s="950" t="s">
        <v>1570</v>
      </c>
    </row>
    <row r="18060" spans="8:9" ht="12.5">
      <c r="H18060" s="958">
        <v>43320</v>
      </c>
      <c r="I18060" s="950" t="s">
        <v>1570</v>
      </c>
    </row>
    <row r="18061" spans="8:9" ht="12.5">
      <c r="H18061" s="958">
        <v>43321</v>
      </c>
      <c r="I18061" s="950" t="s">
        <v>1570</v>
      </c>
    </row>
    <row r="18062" spans="8:9" ht="12.5">
      <c r="H18062" s="958">
        <v>43322</v>
      </c>
      <c r="I18062" s="950" t="s">
        <v>1570</v>
      </c>
    </row>
    <row r="18063" spans="8:9" ht="12.5">
      <c r="H18063" s="958">
        <v>43323</v>
      </c>
      <c r="I18063" s="950" t="s">
        <v>1570</v>
      </c>
    </row>
    <row r="18064" spans="8:9" ht="12.5">
      <c r="H18064" s="958">
        <v>43324</v>
      </c>
      <c r="I18064" s="950" t="s">
        <v>1570</v>
      </c>
    </row>
    <row r="18065" spans="8:9" ht="12.5">
      <c r="H18065" s="958">
        <v>43325</v>
      </c>
      <c r="I18065" s="950" t="s">
        <v>1570</v>
      </c>
    </row>
    <row r="18066" spans="8:9" ht="12.5">
      <c r="H18066" s="958">
        <v>43326</v>
      </c>
      <c r="I18066" s="950" t="s">
        <v>1570</v>
      </c>
    </row>
    <row r="18067" spans="8:9" ht="12.5">
      <c r="H18067" s="958">
        <v>43330</v>
      </c>
      <c r="I18067" s="950" t="s">
        <v>1570</v>
      </c>
    </row>
    <row r="18068" spans="8:9" ht="12.5">
      <c r="H18068" s="958">
        <v>43331</v>
      </c>
      <c r="I18068" s="950" t="s">
        <v>1570</v>
      </c>
    </row>
    <row r="18069" spans="8:9" ht="12.5">
      <c r="H18069" s="958">
        <v>43332</v>
      </c>
      <c r="I18069" s="950" t="s">
        <v>1570</v>
      </c>
    </row>
    <row r="18070" spans="8:9" ht="12.5">
      <c r="H18070" s="958">
        <v>43333</v>
      </c>
      <c r="I18070" s="950" t="s">
        <v>1570</v>
      </c>
    </row>
    <row r="18071" spans="8:9" ht="12.5">
      <c r="H18071" s="958">
        <v>43334</v>
      </c>
      <c r="I18071" s="950" t="s">
        <v>1570</v>
      </c>
    </row>
    <row r="18072" spans="8:9" ht="12.5">
      <c r="H18072" s="958">
        <v>43335</v>
      </c>
      <c r="I18072" s="950" t="s">
        <v>1570</v>
      </c>
    </row>
    <row r="18073" spans="8:9" ht="12.5">
      <c r="H18073" s="958">
        <v>43336</v>
      </c>
      <c r="I18073" s="950" t="s">
        <v>1570</v>
      </c>
    </row>
    <row r="18074" spans="8:9" ht="12.5">
      <c r="H18074" s="958">
        <v>43337</v>
      </c>
      <c r="I18074" s="950" t="s">
        <v>1570</v>
      </c>
    </row>
    <row r="18075" spans="8:9" ht="12.5">
      <c r="H18075" s="958">
        <v>43338</v>
      </c>
      <c r="I18075" s="950" t="s">
        <v>1570</v>
      </c>
    </row>
    <row r="18076" spans="8:9" ht="12.5">
      <c r="H18076" s="958">
        <v>43340</v>
      </c>
      <c r="I18076" s="950" t="s">
        <v>1570</v>
      </c>
    </row>
    <row r="18077" spans="8:9" ht="12.5">
      <c r="H18077" s="958">
        <v>43341</v>
      </c>
      <c r="I18077" s="950" t="s">
        <v>1570</v>
      </c>
    </row>
    <row r="18078" spans="8:9" ht="12.5">
      <c r="H18078" s="958">
        <v>43342</v>
      </c>
      <c r="I18078" s="950" t="s">
        <v>1570</v>
      </c>
    </row>
    <row r="18079" spans="8:9" ht="12.5">
      <c r="H18079" s="958">
        <v>43343</v>
      </c>
      <c r="I18079" s="950" t="s">
        <v>1570</v>
      </c>
    </row>
    <row r="18080" spans="8:9" ht="12.5">
      <c r="H18080" s="958">
        <v>43344</v>
      </c>
      <c r="I18080" s="950" t="s">
        <v>1570</v>
      </c>
    </row>
    <row r="18081" spans="8:9" ht="12.5">
      <c r="H18081" s="958">
        <v>43345</v>
      </c>
      <c r="I18081" s="950" t="s">
        <v>1570</v>
      </c>
    </row>
    <row r="18082" spans="8:9" ht="12.5">
      <c r="H18082" s="958">
        <v>43346</v>
      </c>
      <c r="I18082" s="950" t="s">
        <v>1570</v>
      </c>
    </row>
    <row r="18083" spans="8:9" ht="12.5">
      <c r="H18083" s="958">
        <v>43347</v>
      </c>
      <c r="I18083" s="950" t="s">
        <v>1570</v>
      </c>
    </row>
    <row r="18084" spans="8:9" ht="12.5">
      <c r="H18084" s="958">
        <v>43348</v>
      </c>
      <c r="I18084" s="950" t="s">
        <v>1570</v>
      </c>
    </row>
    <row r="18085" spans="8:9" ht="12.5">
      <c r="H18085" s="958">
        <v>43349</v>
      </c>
      <c r="I18085" s="950" t="s">
        <v>1570</v>
      </c>
    </row>
    <row r="18086" spans="8:9" ht="12.5">
      <c r="H18086" s="958">
        <v>43350</v>
      </c>
      <c r="I18086" s="950" t="s">
        <v>1570</v>
      </c>
    </row>
    <row r="18087" spans="8:9" ht="12.5">
      <c r="H18087" s="958">
        <v>43351</v>
      </c>
      <c r="I18087" s="950" t="s">
        <v>1570</v>
      </c>
    </row>
    <row r="18088" spans="8:9" ht="12.5">
      <c r="H18088" s="958">
        <v>43356</v>
      </c>
      <c r="I18088" s="950" t="s">
        <v>1570</v>
      </c>
    </row>
    <row r="18089" spans="8:9" ht="12.5">
      <c r="H18089" s="958">
        <v>43357</v>
      </c>
      <c r="I18089" s="950" t="s">
        <v>1570</v>
      </c>
    </row>
    <row r="18090" spans="8:9" ht="12.5">
      <c r="H18090" s="958">
        <v>43358</v>
      </c>
      <c r="I18090" s="950" t="s">
        <v>1570</v>
      </c>
    </row>
    <row r="18091" spans="8:9" ht="12.5">
      <c r="H18091" s="958">
        <v>43359</v>
      </c>
      <c r="I18091" s="950" t="s">
        <v>1570</v>
      </c>
    </row>
    <row r="18092" spans="8:9" ht="12.5">
      <c r="H18092" s="958">
        <v>43360</v>
      </c>
      <c r="I18092" s="950" t="s">
        <v>1570</v>
      </c>
    </row>
    <row r="18093" spans="8:9" ht="12.5">
      <c r="H18093" s="958">
        <v>43402</v>
      </c>
      <c r="I18093" s="950" t="s">
        <v>1570</v>
      </c>
    </row>
    <row r="18094" spans="8:9" ht="12.5">
      <c r="H18094" s="958">
        <v>43403</v>
      </c>
      <c r="I18094" s="950" t="s">
        <v>1570</v>
      </c>
    </row>
    <row r="18095" spans="8:9" ht="12.5">
      <c r="H18095" s="958">
        <v>43406</v>
      </c>
      <c r="I18095" s="950" t="s">
        <v>1570</v>
      </c>
    </row>
    <row r="18096" spans="8:9" ht="12.5">
      <c r="H18096" s="958">
        <v>43407</v>
      </c>
      <c r="I18096" s="950" t="s">
        <v>1570</v>
      </c>
    </row>
    <row r="18097" spans="8:9" ht="12.5">
      <c r="H18097" s="958">
        <v>43408</v>
      </c>
      <c r="I18097" s="950" t="s">
        <v>1570</v>
      </c>
    </row>
    <row r="18098" spans="8:9" ht="12.5">
      <c r="H18098" s="958">
        <v>43410</v>
      </c>
      <c r="I18098" s="950" t="s">
        <v>1570</v>
      </c>
    </row>
    <row r="18099" spans="8:9" ht="12.5">
      <c r="H18099" s="958">
        <v>43412</v>
      </c>
      <c r="I18099" s="950" t="s">
        <v>1570</v>
      </c>
    </row>
    <row r="18100" spans="8:9" ht="12.5">
      <c r="H18100" s="958">
        <v>43413</v>
      </c>
      <c r="I18100" s="950" t="s">
        <v>1570</v>
      </c>
    </row>
    <row r="18101" spans="8:9" ht="12.5">
      <c r="H18101" s="958">
        <v>43414</v>
      </c>
      <c r="I18101" s="950" t="s">
        <v>1570</v>
      </c>
    </row>
    <row r="18102" spans="8:9" ht="12.5">
      <c r="H18102" s="958">
        <v>43416</v>
      </c>
      <c r="I18102" s="950" t="s">
        <v>1570</v>
      </c>
    </row>
    <row r="18103" spans="8:9" ht="12.5">
      <c r="H18103" s="958">
        <v>43420</v>
      </c>
      <c r="I18103" s="950" t="s">
        <v>1570</v>
      </c>
    </row>
    <row r="18104" spans="8:9" ht="12.5">
      <c r="H18104" s="958">
        <v>43430</v>
      </c>
      <c r="I18104" s="950" t="s">
        <v>1570</v>
      </c>
    </row>
    <row r="18105" spans="8:9" ht="12.5">
      <c r="H18105" s="958">
        <v>43431</v>
      </c>
      <c r="I18105" s="950" t="s">
        <v>1570</v>
      </c>
    </row>
    <row r="18106" spans="8:9" ht="12.5">
      <c r="H18106" s="958">
        <v>43432</v>
      </c>
      <c r="I18106" s="950" t="s">
        <v>1570</v>
      </c>
    </row>
    <row r="18107" spans="8:9" ht="12.5">
      <c r="H18107" s="958">
        <v>43433</v>
      </c>
      <c r="I18107" s="950" t="s">
        <v>1570</v>
      </c>
    </row>
    <row r="18108" spans="8:9" ht="12.5">
      <c r="H18108" s="958">
        <v>43434</v>
      </c>
      <c r="I18108" s="950" t="s">
        <v>1570</v>
      </c>
    </row>
    <row r="18109" spans="8:9" ht="12.5">
      <c r="H18109" s="958">
        <v>43435</v>
      </c>
      <c r="I18109" s="950" t="s">
        <v>1570</v>
      </c>
    </row>
    <row r="18110" spans="8:9" ht="12.5">
      <c r="H18110" s="958">
        <v>43436</v>
      </c>
      <c r="I18110" s="950" t="s">
        <v>1570</v>
      </c>
    </row>
    <row r="18111" spans="8:9" ht="12.5">
      <c r="H18111" s="958">
        <v>43437</v>
      </c>
      <c r="I18111" s="950" t="s">
        <v>1570</v>
      </c>
    </row>
    <row r="18112" spans="8:9" ht="12.5">
      <c r="H18112" s="958">
        <v>43438</v>
      </c>
      <c r="I18112" s="950" t="s">
        <v>1570</v>
      </c>
    </row>
    <row r="18113" spans="8:9" ht="12.5">
      <c r="H18113" s="958">
        <v>43439</v>
      </c>
      <c r="I18113" s="950" t="s">
        <v>1570</v>
      </c>
    </row>
    <row r="18114" spans="8:9" ht="12.5">
      <c r="H18114" s="958">
        <v>43440</v>
      </c>
      <c r="I18114" s="950" t="s">
        <v>1570</v>
      </c>
    </row>
    <row r="18115" spans="8:9" ht="12.5">
      <c r="H18115" s="958">
        <v>43441</v>
      </c>
      <c r="I18115" s="950" t="s">
        <v>1570</v>
      </c>
    </row>
    <row r="18116" spans="8:9" ht="12.5">
      <c r="H18116" s="958">
        <v>43442</v>
      </c>
      <c r="I18116" s="950" t="s">
        <v>1570</v>
      </c>
    </row>
    <row r="18117" spans="8:9" ht="12.5">
      <c r="H18117" s="958">
        <v>43443</v>
      </c>
      <c r="I18117" s="950" t="s">
        <v>1570</v>
      </c>
    </row>
    <row r="18118" spans="8:9" ht="12.5">
      <c r="H18118" s="958">
        <v>43445</v>
      </c>
      <c r="I18118" s="950" t="s">
        <v>1570</v>
      </c>
    </row>
    <row r="18119" spans="8:9" ht="12.5">
      <c r="H18119" s="958">
        <v>43446</v>
      </c>
      <c r="I18119" s="950" t="s">
        <v>1570</v>
      </c>
    </row>
    <row r="18120" spans="8:9" ht="12.5">
      <c r="H18120" s="958">
        <v>43447</v>
      </c>
      <c r="I18120" s="950" t="s">
        <v>1570</v>
      </c>
    </row>
    <row r="18121" spans="8:9" ht="12.5">
      <c r="H18121" s="958">
        <v>43449</v>
      </c>
      <c r="I18121" s="950" t="s">
        <v>1570</v>
      </c>
    </row>
    <row r="18122" spans="8:9" ht="12.5">
      <c r="H18122" s="958">
        <v>43450</v>
      </c>
      <c r="I18122" s="950" t="s">
        <v>1570</v>
      </c>
    </row>
    <row r="18123" spans="8:9" ht="12.5">
      <c r="H18123" s="958">
        <v>43451</v>
      </c>
      <c r="I18123" s="950" t="s">
        <v>1570</v>
      </c>
    </row>
    <row r="18124" spans="8:9" ht="12.5">
      <c r="H18124" s="958">
        <v>43452</v>
      </c>
      <c r="I18124" s="950" t="s">
        <v>1570</v>
      </c>
    </row>
    <row r="18125" spans="8:9" ht="12.5">
      <c r="H18125" s="958">
        <v>43456</v>
      </c>
      <c r="I18125" s="950" t="s">
        <v>1570</v>
      </c>
    </row>
    <row r="18126" spans="8:9" ht="12.5">
      <c r="H18126" s="958">
        <v>43457</v>
      </c>
      <c r="I18126" s="950" t="s">
        <v>1570</v>
      </c>
    </row>
    <row r="18127" spans="8:9" ht="12.5">
      <c r="H18127" s="958">
        <v>43458</v>
      </c>
      <c r="I18127" s="950" t="s">
        <v>1570</v>
      </c>
    </row>
    <row r="18128" spans="8:9" ht="12.5">
      <c r="H18128" s="958">
        <v>43460</v>
      </c>
      <c r="I18128" s="950" t="s">
        <v>1570</v>
      </c>
    </row>
    <row r="18129" spans="8:9" ht="12.5">
      <c r="H18129" s="958">
        <v>43462</v>
      </c>
      <c r="I18129" s="950" t="s">
        <v>1570</v>
      </c>
    </row>
    <row r="18130" spans="8:9" ht="12.5">
      <c r="H18130" s="958">
        <v>43463</v>
      </c>
      <c r="I18130" s="950" t="s">
        <v>1570</v>
      </c>
    </row>
    <row r="18131" spans="8:9" ht="12.5">
      <c r="H18131" s="958">
        <v>43464</v>
      </c>
      <c r="I18131" s="950" t="s">
        <v>1570</v>
      </c>
    </row>
    <row r="18132" spans="8:9" ht="12.5">
      <c r="H18132" s="958">
        <v>43465</v>
      </c>
      <c r="I18132" s="950" t="s">
        <v>1570</v>
      </c>
    </row>
    <row r="18133" spans="8:9" ht="12.5">
      <c r="H18133" s="958">
        <v>43466</v>
      </c>
      <c r="I18133" s="950" t="s">
        <v>1570</v>
      </c>
    </row>
    <row r="18134" spans="8:9" ht="12.5">
      <c r="H18134" s="958">
        <v>43467</v>
      </c>
      <c r="I18134" s="950" t="s">
        <v>1570</v>
      </c>
    </row>
    <row r="18135" spans="8:9" ht="12.5">
      <c r="H18135" s="958">
        <v>43468</v>
      </c>
      <c r="I18135" s="950" t="s">
        <v>1570</v>
      </c>
    </row>
    <row r="18136" spans="8:9" ht="12.5">
      <c r="H18136" s="958">
        <v>43469</v>
      </c>
      <c r="I18136" s="950" t="s">
        <v>1570</v>
      </c>
    </row>
    <row r="18137" spans="8:9" ht="12.5">
      <c r="H18137" s="958">
        <v>43501</v>
      </c>
      <c r="I18137" s="950" t="s">
        <v>1570</v>
      </c>
    </row>
    <row r="18138" spans="8:9" ht="12.5">
      <c r="H18138" s="958">
        <v>43502</v>
      </c>
      <c r="I18138" s="950" t="s">
        <v>1570</v>
      </c>
    </row>
    <row r="18139" spans="8:9" ht="12.5">
      <c r="H18139" s="958">
        <v>43504</v>
      </c>
      <c r="I18139" s="950" t="s">
        <v>1570</v>
      </c>
    </row>
    <row r="18140" spans="8:9" ht="12.5">
      <c r="H18140" s="958">
        <v>43505</v>
      </c>
      <c r="I18140" s="950" t="s">
        <v>1570</v>
      </c>
    </row>
    <row r="18141" spans="8:9" ht="12.5">
      <c r="H18141" s="958">
        <v>43506</v>
      </c>
      <c r="I18141" s="950" t="s">
        <v>1570</v>
      </c>
    </row>
    <row r="18142" spans="8:9" ht="12.5">
      <c r="H18142" s="958">
        <v>43510</v>
      </c>
      <c r="I18142" s="950" t="s">
        <v>1570</v>
      </c>
    </row>
    <row r="18143" spans="8:9" ht="12.5">
      <c r="H18143" s="958">
        <v>43511</v>
      </c>
      <c r="I18143" s="950" t="s">
        <v>1570</v>
      </c>
    </row>
    <row r="18144" spans="8:9" ht="12.5">
      <c r="H18144" s="958">
        <v>43512</v>
      </c>
      <c r="I18144" s="950" t="s">
        <v>1570</v>
      </c>
    </row>
    <row r="18145" spans="8:9" ht="12.5">
      <c r="H18145" s="958">
        <v>43515</v>
      </c>
      <c r="I18145" s="950" t="s">
        <v>1570</v>
      </c>
    </row>
    <row r="18146" spans="8:9" ht="12.5">
      <c r="H18146" s="958">
        <v>43516</v>
      </c>
      <c r="I18146" s="950" t="s">
        <v>1570</v>
      </c>
    </row>
    <row r="18147" spans="8:9" ht="12.5">
      <c r="H18147" s="958">
        <v>43517</v>
      </c>
      <c r="I18147" s="950" t="s">
        <v>1570</v>
      </c>
    </row>
    <row r="18148" spans="8:9" ht="12.5">
      <c r="H18148" s="958">
        <v>43518</v>
      </c>
      <c r="I18148" s="950" t="s">
        <v>1570</v>
      </c>
    </row>
    <row r="18149" spans="8:9" ht="12.5">
      <c r="H18149" s="958">
        <v>43519</v>
      </c>
      <c r="I18149" s="950" t="s">
        <v>1570</v>
      </c>
    </row>
    <row r="18150" spans="8:9" ht="12.5">
      <c r="H18150" s="958">
        <v>43520</v>
      </c>
      <c r="I18150" s="950" t="s">
        <v>1570</v>
      </c>
    </row>
    <row r="18151" spans="8:9" ht="12.5">
      <c r="H18151" s="958">
        <v>43521</v>
      </c>
      <c r="I18151" s="950" t="s">
        <v>1570</v>
      </c>
    </row>
    <row r="18152" spans="8:9" ht="12.5">
      <c r="H18152" s="958">
        <v>43522</v>
      </c>
      <c r="I18152" s="950" t="s">
        <v>1570</v>
      </c>
    </row>
    <row r="18153" spans="8:9" ht="12.5">
      <c r="H18153" s="958">
        <v>43523</v>
      </c>
      <c r="I18153" s="950" t="s">
        <v>1570</v>
      </c>
    </row>
    <row r="18154" spans="8:9" ht="12.5">
      <c r="H18154" s="958">
        <v>43524</v>
      </c>
      <c r="I18154" s="950" t="s">
        <v>1570</v>
      </c>
    </row>
    <row r="18155" spans="8:9" ht="12.5">
      <c r="H18155" s="958">
        <v>43525</v>
      </c>
      <c r="I18155" s="950" t="s">
        <v>1570</v>
      </c>
    </row>
    <row r="18156" spans="8:9" ht="12.5">
      <c r="H18156" s="958">
        <v>43526</v>
      </c>
      <c r="I18156" s="950" t="s">
        <v>1570</v>
      </c>
    </row>
    <row r="18157" spans="8:9" ht="12.5">
      <c r="H18157" s="958">
        <v>43527</v>
      </c>
      <c r="I18157" s="950" t="s">
        <v>1570</v>
      </c>
    </row>
    <row r="18158" spans="8:9" ht="12.5">
      <c r="H18158" s="958">
        <v>43528</v>
      </c>
      <c r="I18158" s="950" t="s">
        <v>1570</v>
      </c>
    </row>
    <row r="18159" spans="8:9" ht="12.5">
      <c r="H18159" s="958">
        <v>43529</v>
      </c>
      <c r="I18159" s="950" t="s">
        <v>1570</v>
      </c>
    </row>
    <row r="18160" spans="8:9" ht="12.5">
      <c r="H18160" s="958">
        <v>43530</v>
      </c>
      <c r="I18160" s="950" t="s">
        <v>1570</v>
      </c>
    </row>
    <row r="18161" spans="8:9" ht="12.5">
      <c r="H18161" s="958">
        <v>43531</v>
      </c>
      <c r="I18161" s="950" t="s">
        <v>1570</v>
      </c>
    </row>
    <row r="18162" spans="8:9" ht="12.5">
      <c r="H18162" s="958">
        <v>43532</v>
      </c>
      <c r="I18162" s="950" t="s">
        <v>1570</v>
      </c>
    </row>
    <row r="18163" spans="8:9" ht="12.5">
      <c r="H18163" s="958">
        <v>43533</v>
      </c>
      <c r="I18163" s="950" t="s">
        <v>1570</v>
      </c>
    </row>
    <row r="18164" spans="8:9" ht="12.5">
      <c r="H18164" s="958">
        <v>43534</v>
      </c>
      <c r="I18164" s="950" t="s">
        <v>1570</v>
      </c>
    </row>
    <row r="18165" spans="8:9" ht="12.5">
      <c r="H18165" s="958">
        <v>43535</v>
      </c>
      <c r="I18165" s="950" t="s">
        <v>1570</v>
      </c>
    </row>
    <row r="18166" spans="8:9" ht="12.5">
      <c r="H18166" s="958">
        <v>43536</v>
      </c>
      <c r="I18166" s="950" t="s">
        <v>1570</v>
      </c>
    </row>
    <row r="18167" spans="8:9" ht="12.5">
      <c r="H18167" s="958">
        <v>43537</v>
      </c>
      <c r="I18167" s="950" t="s">
        <v>1570</v>
      </c>
    </row>
    <row r="18168" spans="8:9" ht="12.5">
      <c r="H18168" s="958">
        <v>43540</v>
      </c>
      <c r="I18168" s="950" t="s">
        <v>1570</v>
      </c>
    </row>
    <row r="18169" spans="8:9" ht="12.5">
      <c r="H18169" s="958">
        <v>43541</v>
      </c>
      <c r="I18169" s="950" t="s">
        <v>1570</v>
      </c>
    </row>
    <row r="18170" spans="8:9" ht="12.5">
      <c r="H18170" s="958">
        <v>43542</v>
      </c>
      <c r="I18170" s="950" t="s">
        <v>1570</v>
      </c>
    </row>
    <row r="18171" spans="8:9" ht="12.5">
      <c r="H18171" s="958">
        <v>43543</v>
      </c>
      <c r="I18171" s="950" t="s">
        <v>1570</v>
      </c>
    </row>
    <row r="18172" spans="8:9" ht="12.5">
      <c r="H18172" s="958">
        <v>43545</v>
      </c>
      <c r="I18172" s="950" t="s">
        <v>1570</v>
      </c>
    </row>
    <row r="18173" spans="8:9" ht="12.5">
      <c r="H18173" s="958">
        <v>43547</v>
      </c>
      <c r="I18173" s="950" t="s">
        <v>1570</v>
      </c>
    </row>
    <row r="18174" spans="8:9" ht="12.5">
      <c r="H18174" s="958">
        <v>43548</v>
      </c>
      <c r="I18174" s="950" t="s">
        <v>1570</v>
      </c>
    </row>
    <row r="18175" spans="8:9" ht="12.5">
      <c r="H18175" s="958">
        <v>43549</v>
      </c>
      <c r="I18175" s="950" t="s">
        <v>1570</v>
      </c>
    </row>
    <row r="18176" spans="8:9" ht="12.5">
      <c r="H18176" s="958">
        <v>43550</v>
      </c>
      <c r="I18176" s="950" t="s">
        <v>1570</v>
      </c>
    </row>
    <row r="18177" spans="8:9" ht="12.5">
      <c r="H18177" s="958">
        <v>43551</v>
      </c>
      <c r="I18177" s="950" t="s">
        <v>1570</v>
      </c>
    </row>
    <row r="18178" spans="8:9" ht="12.5">
      <c r="H18178" s="958">
        <v>43552</v>
      </c>
      <c r="I18178" s="950" t="s">
        <v>1570</v>
      </c>
    </row>
    <row r="18179" spans="8:9" ht="12.5">
      <c r="H18179" s="958">
        <v>43553</v>
      </c>
      <c r="I18179" s="950" t="s">
        <v>1570</v>
      </c>
    </row>
    <row r="18180" spans="8:9" ht="12.5">
      <c r="H18180" s="958">
        <v>43554</v>
      </c>
      <c r="I18180" s="950" t="s">
        <v>1570</v>
      </c>
    </row>
    <row r="18181" spans="8:9" ht="12.5">
      <c r="H18181" s="958">
        <v>43555</v>
      </c>
      <c r="I18181" s="950" t="s">
        <v>1570</v>
      </c>
    </row>
    <row r="18182" spans="8:9" ht="12.5">
      <c r="H18182" s="958">
        <v>43556</v>
      </c>
      <c r="I18182" s="950" t="s">
        <v>1570</v>
      </c>
    </row>
    <row r="18183" spans="8:9" ht="12.5">
      <c r="H18183" s="958">
        <v>43557</v>
      </c>
      <c r="I18183" s="950" t="s">
        <v>1570</v>
      </c>
    </row>
    <row r="18184" spans="8:9" ht="12.5">
      <c r="H18184" s="958">
        <v>43558</v>
      </c>
      <c r="I18184" s="950" t="s">
        <v>1570</v>
      </c>
    </row>
    <row r="18185" spans="8:9" ht="12.5">
      <c r="H18185" s="958">
        <v>43560</v>
      </c>
      <c r="I18185" s="950" t="s">
        <v>1570</v>
      </c>
    </row>
    <row r="18186" spans="8:9" ht="12.5">
      <c r="H18186" s="958">
        <v>43565</v>
      </c>
      <c r="I18186" s="950" t="s">
        <v>1570</v>
      </c>
    </row>
    <row r="18187" spans="8:9" ht="12.5">
      <c r="H18187" s="958">
        <v>43566</v>
      </c>
      <c r="I18187" s="950" t="s">
        <v>1570</v>
      </c>
    </row>
    <row r="18188" spans="8:9" ht="12.5">
      <c r="H18188" s="958">
        <v>43567</v>
      </c>
      <c r="I18188" s="950" t="s">
        <v>1570</v>
      </c>
    </row>
    <row r="18189" spans="8:9" ht="12.5">
      <c r="H18189" s="958">
        <v>43569</v>
      </c>
      <c r="I18189" s="950" t="s">
        <v>1570</v>
      </c>
    </row>
    <row r="18190" spans="8:9" ht="12.5">
      <c r="H18190" s="958">
        <v>43570</v>
      </c>
      <c r="I18190" s="950" t="s">
        <v>1570</v>
      </c>
    </row>
    <row r="18191" spans="8:9" ht="12.5">
      <c r="H18191" s="958">
        <v>43571</v>
      </c>
      <c r="I18191" s="950" t="s">
        <v>1570</v>
      </c>
    </row>
    <row r="18192" spans="8:9" ht="12.5">
      <c r="H18192" s="958">
        <v>43601</v>
      </c>
      <c r="I18192" s="950" t="s">
        <v>1570</v>
      </c>
    </row>
    <row r="18193" spans="8:9" ht="12.5">
      <c r="H18193" s="958">
        <v>43603</v>
      </c>
      <c r="I18193" s="950" t="s">
        <v>1570</v>
      </c>
    </row>
    <row r="18194" spans="8:9" ht="12.5">
      <c r="H18194" s="958">
        <v>43604</v>
      </c>
      <c r="I18194" s="950" t="s">
        <v>1570</v>
      </c>
    </row>
    <row r="18195" spans="8:9" ht="12.5">
      <c r="H18195" s="958">
        <v>43605</v>
      </c>
      <c r="I18195" s="950" t="s">
        <v>1570</v>
      </c>
    </row>
    <row r="18196" spans="8:9" ht="12.5">
      <c r="H18196" s="958">
        <v>43606</v>
      </c>
      <c r="I18196" s="950" t="s">
        <v>1570</v>
      </c>
    </row>
    <row r="18197" spans="8:9" ht="12.5">
      <c r="H18197" s="958">
        <v>43607</v>
      </c>
      <c r="I18197" s="950" t="s">
        <v>1570</v>
      </c>
    </row>
    <row r="18198" spans="8:9" ht="12.5">
      <c r="H18198" s="958">
        <v>43608</v>
      </c>
      <c r="I18198" s="950" t="s">
        <v>1570</v>
      </c>
    </row>
    <row r="18199" spans="8:9" ht="12.5">
      <c r="H18199" s="958">
        <v>43609</v>
      </c>
      <c r="I18199" s="950" t="s">
        <v>1570</v>
      </c>
    </row>
    <row r="18200" spans="8:9" ht="12.5">
      <c r="H18200" s="958">
        <v>43610</v>
      </c>
      <c r="I18200" s="950" t="s">
        <v>1570</v>
      </c>
    </row>
    <row r="18201" spans="8:9" ht="12.5">
      <c r="H18201" s="958">
        <v>43611</v>
      </c>
      <c r="I18201" s="950" t="s">
        <v>1570</v>
      </c>
    </row>
    <row r="18202" spans="8:9" ht="12.5">
      <c r="H18202" s="958">
        <v>43612</v>
      </c>
      <c r="I18202" s="950" t="s">
        <v>1570</v>
      </c>
    </row>
    <row r="18203" spans="8:9" ht="12.5">
      <c r="H18203" s="958">
        <v>43613</v>
      </c>
      <c r="I18203" s="950" t="s">
        <v>1570</v>
      </c>
    </row>
    <row r="18204" spans="8:9" ht="12.5">
      <c r="H18204" s="958">
        <v>43614</v>
      </c>
      <c r="I18204" s="950" t="s">
        <v>1570</v>
      </c>
    </row>
    <row r="18205" spans="8:9" ht="12.5">
      <c r="H18205" s="958">
        <v>43615</v>
      </c>
      <c r="I18205" s="950" t="s">
        <v>1570</v>
      </c>
    </row>
    <row r="18206" spans="8:9" ht="12.5">
      <c r="H18206" s="958">
        <v>43616</v>
      </c>
      <c r="I18206" s="950" t="s">
        <v>1570</v>
      </c>
    </row>
    <row r="18207" spans="8:9" ht="12.5">
      <c r="H18207" s="958">
        <v>43617</v>
      </c>
      <c r="I18207" s="950" t="s">
        <v>1570</v>
      </c>
    </row>
    <row r="18208" spans="8:9" ht="12.5">
      <c r="H18208" s="958">
        <v>43618</v>
      </c>
      <c r="I18208" s="950" t="s">
        <v>1570</v>
      </c>
    </row>
    <row r="18209" spans="8:9" ht="12.5">
      <c r="H18209" s="958">
        <v>43619</v>
      </c>
      <c r="I18209" s="950" t="s">
        <v>1570</v>
      </c>
    </row>
    <row r="18210" spans="8:9" ht="12.5">
      <c r="H18210" s="958">
        <v>43620</v>
      </c>
      <c r="I18210" s="950" t="s">
        <v>1570</v>
      </c>
    </row>
    <row r="18211" spans="8:9" ht="12.5">
      <c r="H18211" s="958">
        <v>43623</v>
      </c>
      <c r="I18211" s="950" t="s">
        <v>1570</v>
      </c>
    </row>
    <row r="18212" spans="8:9" ht="12.5">
      <c r="H18212" s="958">
        <v>43635</v>
      </c>
      <c r="I18212" s="950" t="s">
        <v>1570</v>
      </c>
    </row>
    <row r="18213" spans="8:9" ht="12.5">
      <c r="H18213" s="958">
        <v>43652</v>
      </c>
      <c r="I18213" s="950" t="s">
        <v>1570</v>
      </c>
    </row>
    <row r="18214" spans="8:9" ht="12.5">
      <c r="H18214" s="958">
        <v>43654</v>
      </c>
      <c r="I18214" s="950" t="s">
        <v>1570</v>
      </c>
    </row>
    <row r="18215" spans="8:9" ht="12.5">
      <c r="H18215" s="958">
        <v>43656</v>
      </c>
      <c r="I18215" s="950" t="s">
        <v>1570</v>
      </c>
    </row>
    <row r="18216" spans="8:9" ht="12.5">
      <c r="H18216" s="958">
        <v>43657</v>
      </c>
      <c r="I18216" s="950" t="s">
        <v>1570</v>
      </c>
    </row>
    <row r="18217" spans="8:9" ht="12.5">
      <c r="H18217" s="958">
        <v>43659</v>
      </c>
      <c r="I18217" s="950" t="s">
        <v>1570</v>
      </c>
    </row>
    <row r="18218" spans="8:9" ht="12.5">
      <c r="H18218" s="958">
        <v>43660</v>
      </c>
      <c r="I18218" s="950" t="s">
        <v>1570</v>
      </c>
    </row>
    <row r="18219" spans="8:9" ht="12.5">
      <c r="H18219" s="958">
        <v>43661</v>
      </c>
      <c r="I18219" s="950" t="s">
        <v>1570</v>
      </c>
    </row>
    <row r="18220" spans="8:9" ht="12.5">
      <c r="H18220" s="958">
        <v>43666</v>
      </c>
      <c r="I18220" s="950" t="s">
        <v>1570</v>
      </c>
    </row>
    <row r="18221" spans="8:9" ht="12.5">
      <c r="H18221" s="958">
        <v>43667</v>
      </c>
      <c r="I18221" s="950" t="s">
        <v>1570</v>
      </c>
    </row>
    <row r="18222" spans="8:9" ht="12.5">
      <c r="H18222" s="958">
        <v>43681</v>
      </c>
      <c r="I18222" s="950" t="s">
        <v>1570</v>
      </c>
    </row>
    <row r="18223" spans="8:9" ht="12.5">
      <c r="H18223" s="958">
        <v>43682</v>
      </c>
      <c r="I18223" s="950" t="s">
        <v>1570</v>
      </c>
    </row>
    <row r="18224" spans="8:9" ht="12.5">
      <c r="H18224" s="958">
        <v>43697</v>
      </c>
      <c r="I18224" s="950" t="s">
        <v>1570</v>
      </c>
    </row>
    <row r="18225" spans="8:9" ht="12.5">
      <c r="H18225" s="958">
        <v>43699</v>
      </c>
      <c r="I18225" s="950" t="s">
        <v>1570</v>
      </c>
    </row>
    <row r="18226" spans="8:9" ht="12.5">
      <c r="H18226" s="958">
        <v>43701</v>
      </c>
      <c r="I18226" s="950" t="s">
        <v>1570</v>
      </c>
    </row>
    <row r="18227" spans="8:9" ht="12.5">
      <c r="H18227" s="958">
        <v>43702</v>
      </c>
      <c r="I18227" s="950" t="s">
        <v>1570</v>
      </c>
    </row>
    <row r="18228" spans="8:9" ht="12.5">
      <c r="H18228" s="958">
        <v>43711</v>
      </c>
      <c r="I18228" s="950" t="s">
        <v>1570</v>
      </c>
    </row>
    <row r="18229" spans="8:9" ht="12.5">
      <c r="H18229" s="958">
        <v>43713</v>
      </c>
      <c r="I18229" s="950" t="s">
        <v>1570</v>
      </c>
    </row>
    <row r="18230" spans="8:9" ht="12.5">
      <c r="H18230" s="958">
        <v>43716</v>
      </c>
      <c r="I18230" s="950" t="s">
        <v>1570</v>
      </c>
    </row>
    <row r="18231" spans="8:9" ht="12.5">
      <c r="H18231" s="958">
        <v>43717</v>
      </c>
      <c r="I18231" s="950" t="s">
        <v>1570</v>
      </c>
    </row>
    <row r="18232" spans="8:9" ht="12.5">
      <c r="H18232" s="958">
        <v>43718</v>
      </c>
      <c r="I18232" s="950" t="s">
        <v>1570</v>
      </c>
    </row>
    <row r="18233" spans="8:9" ht="12.5">
      <c r="H18233" s="958">
        <v>43719</v>
      </c>
      <c r="I18233" s="950" t="s">
        <v>1570</v>
      </c>
    </row>
    <row r="18234" spans="8:9" ht="12.5">
      <c r="H18234" s="958">
        <v>43720</v>
      </c>
      <c r="I18234" s="950" t="s">
        <v>1570</v>
      </c>
    </row>
    <row r="18235" spans="8:9" ht="12.5">
      <c r="H18235" s="958">
        <v>43721</v>
      </c>
      <c r="I18235" s="950" t="s">
        <v>1570</v>
      </c>
    </row>
    <row r="18236" spans="8:9" ht="12.5">
      <c r="H18236" s="958">
        <v>43722</v>
      </c>
      <c r="I18236" s="950" t="s">
        <v>1570</v>
      </c>
    </row>
    <row r="18237" spans="8:9" ht="12.5">
      <c r="H18237" s="958">
        <v>43723</v>
      </c>
      <c r="I18237" s="950" t="s">
        <v>1570</v>
      </c>
    </row>
    <row r="18238" spans="8:9" ht="12.5">
      <c r="H18238" s="958">
        <v>43724</v>
      </c>
      <c r="I18238" s="950" t="s">
        <v>1570</v>
      </c>
    </row>
    <row r="18239" spans="8:9" ht="12.5">
      <c r="H18239" s="958">
        <v>43725</v>
      </c>
      <c r="I18239" s="950" t="s">
        <v>1570</v>
      </c>
    </row>
    <row r="18240" spans="8:9" ht="12.5">
      <c r="H18240" s="958">
        <v>43727</v>
      </c>
      <c r="I18240" s="950" t="s">
        <v>1570</v>
      </c>
    </row>
    <row r="18241" spans="8:9" ht="12.5">
      <c r="H18241" s="958">
        <v>43728</v>
      </c>
      <c r="I18241" s="950" t="s">
        <v>1570</v>
      </c>
    </row>
    <row r="18242" spans="8:9" ht="12.5">
      <c r="H18242" s="958">
        <v>43730</v>
      </c>
      <c r="I18242" s="950" t="s">
        <v>1570</v>
      </c>
    </row>
    <row r="18243" spans="8:9" ht="12.5">
      <c r="H18243" s="958">
        <v>43731</v>
      </c>
      <c r="I18243" s="950" t="s">
        <v>1570</v>
      </c>
    </row>
    <row r="18244" spans="8:9" ht="12.5">
      <c r="H18244" s="958">
        <v>43732</v>
      </c>
      <c r="I18244" s="950" t="s">
        <v>1570</v>
      </c>
    </row>
    <row r="18245" spans="8:9" ht="12.5">
      <c r="H18245" s="958">
        <v>43733</v>
      </c>
      <c r="I18245" s="950" t="s">
        <v>1570</v>
      </c>
    </row>
    <row r="18246" spans="8:9" ht="12.5">
      <c r="H18246" s="958">
        <v>43734</v>
      </c>
      <c r="I18246" s="950" t="s">
        <v>1570</v>
      </c>
    </row>
    <row r="18247" spans="8:9" ht="12.5">
      <c r="H18247" s="958">
        <v>43735</v>
      </c>
      <c r="I18247" s="950" t="s">
        <v>1570</v>
      </c>
    </row>
    <row r="18248" spans="8:9" ht="12.5">
      <c r="H18248" s="958">
        <v>43736</v>
      </c>
      <c r="I18248" s="950" t="s">
        <v>1570</v>
      </c>
    </row>
    <row r="18249" spans="8:9" ht="12.5">
      <c r="H18249" s="958">
        <v>43738</v>
      </c>
      <c r="I18249" s="950" t="s">
        <v>1570</v>
      </c>
    </row>
    <row r="18250" spans="8:9" ht="12.5">
      <c r="H18250" s="958">
        <v>43739</v>
      </c>
      <c r="I18250" s="950" t="s">
        <v>1570</v>
      </c>
    </row>
    <row r="18251" spans="8:9" ht="12.5">
      <c r="H18251" s="958">
        <v>43740</v>
      </c>
      <c r="I18251" s="950" t="s">
        <v>1570</v>
      </c>
    </row>
    <row r="18252" spans="8:9" ht="12.5">
      <c r="H18252" s="958">
        <v>43746</v>
      </c>
      <c r="I18252" s="950" t="s">
        <v>1570</v>
      </c>
    </row>
    <row r="18253" spans="8:9" ht="12.5">
      <c r="H18253" s="958">
        <v>43747</v>
      </c>
      <c r="I18253" s="950" t="s">
        <v>1570</v>
      </c>
    </row>
    <row r="18254" spans="8:9" ht="12.5">
      <c r="H18254" s="958">
        <v>43748</v>
      </c>
      <c r="I18254" s="950" t="s">
        <v>1570</v>
      </c>
    </row>
    <row r="18255" spans="8:9" ht="12.5">
      <c r="H18255" s="958">
        <v>43749</v>
      </c>
      <c r="I18255" s="950" t="s">
        <v>1570</v>
      </c>
    </row>
    <row r="18256" spans="8:9" ht="12.5">
      <c r="H18256" s="958">
        <v>43750</v>
      </c>
      <c r="I18256" s="950" t="s">
        <v>1570</v>
      </c>
    </row>
    <row r="18257" spans="8:9" ht="12.5">
      <c r="H18257" s="958">
        <v>43752</v>
      </c>
      <c r="I18257" s="950" t="s">
        <v>1570</v>
      </c>
    </row>
    <row r="18258" spans="8:9" ht="12.5">
      <c r="H18258" s="958">
        <v>43754</v>
      </c>
      <c r="I18258" s="950" t="s">
        <v>1570</v>
      </c>
    </row>
    <row r="18259" spans="8:9" ht="12.5">
      <c r="H18259" s="958">
        <v>43755</v>
      </c>
      <c r="I18259" s="950" t="s">
        <v>1570</v>
      </c>
    </row>
    <row r="18260" spans="8:9" ht="12.5">
      <c r="H18260" s="958">
        <v>43756</v>
      </c>
      <c r="I18260" s="950" t="s">
        <v>1570</v>
      </c>
    </row>
    <row r="18261" spans="8:9" ht="12.5">
      <c r="H18261" s="958">
        <v>43757</v>
      </c>
      <c r="I18261" s="950" t="s">
        <v>1570</v>
      </c>
    </row>
    <row r="18262" spans="8:9" ht="12.5">
      <c r="H18262" s="958">
        <v>43758</v>
      </c>
      <c r="I18262" s="950" t="s">
        <v>1570</v>
      </c>
    </row>
    <row r="18263" spans="8:9" ht="12.5">
      <c r="H18263" s="958">
        <v>43759</v>
      </c>
      <c r="I18263" s="950" t="s">
        <v>1570</v>
      </c>
    </row>
    <row r="18264" spans="8:9" ht="12.5">
      <c r="H18264" s="958">
        <v>43760</v>
      </c>
      <c r="I18264" s="950" t="s">
        <v>1570</v>
      </c>
    </row>
    <row r="18265" spans="8:9" ht="12.5">
      <c r="H18265" s="958">
        <v>43761</v>
      </c>
      <c r="I18265" s="950" t="s">
        <v>1570</v>
      </c>
    </row>
    <row r="18266" spans="8:9" ht="12.5">
      <c r="H18266" s="958">
        <v>43762</v>
      </c>
      <c r="I18266" s="950" t="s">
        <v>1570</v>
      </c>
    </row>
    <row r="18267" spans="8:9" ht="12.5">
      <c r="H18267" s="958">
        <v>43764</v>
      </c>
      <c r="I18267" s="950" t="s">
        <v>1570</v>
      </c>
    </row>
    <row r="18268" spans="8:9" ht="12.5">
      <c r="H18268" s="958">
        <v>43766</v>
      </c>
      <c r="I18268" s="950" t="s">
        <v>1570</v>
      </c>
    </row>
    <row r="18269" spans="8:9" ht="12.5">
      <c r="H18269" s="958">
        <v>43767</v>
      </c>
      <c r="I18269" s="950" t="s">
        <v>1570</v>
      </c>
    </row>
    <row r="18270" spans="8:9" ht="12.5">
      <c r="H18270" s="958">
        <v>43768</v>
      </c>
      <c r="I18270" s="950" t="s">
        <v>1570</v>
      </c>
    </row>
    <row r="18271" spans="8:9" ht="12.5">
      <c r="H18271" s="958">
        <v>43771</v>
      </c>
      <c r="I18271" s="950" t="s">
        <v>1570</v>
      </c>
    </row>
    <row r="18272" spans="8:9" ht="12.5">
      <c r="H18272" s="958">
        <v>43772</v>
      </c>
      <c r="I18272" s="950" t="s">
        <v>1570</v>
      </c>
    </row>
    <row r="18273" spans="8:9" ht="12.5">
      <c r="H18273" s="958">
        <v>43773</v>
      </c>
      <c r="I18273" s="950" t="s">
        <v>1570</v>
      </c>
    </row>
    <row r="18274" spans="8:9" ht="12.5">
      <c r="H18274" s="958">
        <v>43777</v>
      </c>
      <c r="I18274" s="950" t="s">
        <v>1570</v>
      </c>
    </row>
    <row r="18275" spans="8:9" ht="12.5">
      <c r="H18275" s="958">
        <v>43778</v>
      </c>
      <c r="I18275" s="950" t="s">
        <v>1570</v>
      </c>
    </row>
    <row r="18276" spans="8:9" ht="12.5">
      <c r="H18276" s="958">
        <v>43779</v>
      </c>
      <c r="I18276" s="950" t="s">
        <v>1570</v>
      </c>
    </row>
    <row r="18277" spans="8:9" ht="12.5">
      <c r="H18277" s="958">
        <v>43780</v>
      </c>
      <c r="I18277" s="950" t="s">
        <v>1570</v>
      </c>
    </row>
    <row r="18278" spans="8:9" ht="12.5">
      <c r="H18278" s="958">
        <v>43782</v>
      </c>
      <c r="I18278" s="950" t="s">
        <v>1570</v>
      </c>
    </row>
    <row r="18279" spans="8:9" ht="12.5">
      <c r="H18279" s="958">
        <v>43783</v>
      </c>
      <c r="I18279" s="950" t="s">
        <v>1570</v>
      </c>
    </row>
    <row r="18280" spans="8:9" ht="12.5">
      <c r="H18280" s="958">
        <v>43786</v>
      </c>
      <c r="I18280" s="950" t="s">
        <v>1570</v>
      </c>
    </row>
    <row r="18281" spans="8:9" ht="12.5">
      <c r="H18281" s="958">
        <v>43787</v>
      </c>
      <c r="I18281" s="950" t="s">
        <v>1570</v>
      </c>
    </row>
    <row r="18282" spans="8:9" ht="12.5">
      <c r="H18282" s="958">
        <v>43788</v>
      </c>
      <c r="I18282" s="950" t="s">
        <v>1570</v>
      </c>
    </row>
    <row r="18283" spans="8:9" ht="12.5">
      <c r="H18283" s="958">
        <v>43791</v>
      </c>
      <c r="I18283" s="950" t="s">
        <v>1570</v>
      </c>
    </row>
    <row r="18284" spans="8:9" ht="12.5">
      <c r="H18284" s="958">
        <v>43793</v>
      </c>
      <c r="I18284" s="950" t="s">
        <v>1570</v>
      </c>
    </row>
    <row r="18285" spans="8:9" ht="12.5">
      <c r="H18285" s="958">
        <v>43802</v>
      </c>
      <c r="I18285" s="950" t="s">
        <v>1570</v>
      </c>
    </row>
    <row r="18286" spans="8:9" ht="12.5">
      <c r="H18286" s="958">
        <v>43803</v>
      </c>
      <c r="I18286" s="950" t="s">
        <v>1570</v>
      </c>
    </row>
    <row r="18287" spans="8:9" ht="12.5">
      <c r="H18287" s="958">
        <v>43804</v>
      </c>
      <c r="I18287" s="950" t="s">
        <v>1570</v>
      </c>
    </row>
    <row r="18288" spans="8:9" ht="12.5">
      <c r="H18288" s="958">
        <v>43805</v>
      </c>
      <c r="I18288" s="950" t="s">
        <v>1570</v>
      </c>
    </row>
    <row r="18289" spans="8:9" ht="12.5">
      <c r="H18289" s="958">
        <v>43811</v>
      </c>
      <c r="I18289" s="950" t="s">
        <v>1570</v>
      </c>
    </row>
    <row r="18290" spans="8:9" ht="12.5">
      <c r="H18290" s="958">
        <v>43812</v>
      </c>
      <c r="I18290" s="950" t="s">
        <v>1570</v>
      </c>
    </row>
    <row r="18291" spans="8:9" ht="12.5">
      <c r="H18291" s="958">
        <v>43821</v>
      </c>
      <c r="I18291" s="950" t="s">
        <v>1570</v>
      </c>
    </row>
    <row r="18292" spans="8:9" ht="12.5">
      <c r="H18292" s="958">
        <v>43822</v>
      </c>
      <c r="I18292" s="950" t="s">
        <v>1570</v>
      </c>
    </row>
    <row r="18293" spans="8:9" ht="12.5">
      <c r="H18293" s="958">
        <v>43824</v>
      </c>
      <c r="I18293" s="950" t="s">
        <v>1570</v>
      </c>
    </row>
    <row r="18294" spans="8:9" ht="12.5">
      <c r="H18294" s="958">
        <v>43828</v>
      </c>
      <c r="I18294" s="950" t="s">
        <v>1570</v>
      </c>
    </row>
    <row r="18295" spans="8:9" ht="12.5">
      <c r="H18295" s="958">
        <v>43830</v>
      </c>
      <c r="I18295" s="950" t="s">
        <v>1570</v>
      </c>
    </row>
    <row r="18296" spans="8:9" ht="12.5">
      <c r="H18296" s="958">
        <v>43832</v>
      </c>
      <c r="I18296" s="950" t="s">
        <v>1570</v>
      </c>
    </row>
    <row r="18297" spans="8:9" ht="12.5">
      <c r="H18297" s="958">
        <v>43836</v>
      </c>
      <c r="I18297" s="950" t="s">
        <v>1570</v>
      </c>
    </row>
    <row r="18298" spans="8:9" ht="12.5">
      <c r="H18298" s="958">
        <v>43837</v>
      </c>
      <c r="I18298" s="950" t="s">
        <v>1570</v>
      </c>
    </row>
    <row r="18299" spans="8:9" ht="12.5">
      <c r="H18299" s="958">
        <v>43840</v>
      </c>
      <c r="I18299" s="950" t="s">
        <v>1570</v>
      </c>
    </row>
    <row r="18300" spans="8:9" ht="12.5">
      <c r="H18300" s="958">
        <v>43842</v>
      </c>
      <c r="I18300" s="950" t="s">
        <v>1570</v>
      </c>
    </row>
    <row r="18301" spans="8:9" ht="12.5">
      <c r="H18301" s="958">
        <v>43843</v>
      </c>
      <c r="I18301" s="950" t="s">
        <v>1570</v>
      </c>
    </row>
    <row r="18302" spans="8:9" ht="12.5">
      <c r="H18302" s="958">
        <v>43844</v>
      </c>
      <c r="I18302" s="950" t="s">
        <v>1570</v>
      </c>
    </row>
    <row r="18303" spans="8:9" ht="12.5">
      <c r="H18303" s="958">
        <v>43845</v>
      </c>
      <c r="I18303" s="950" t="s">
        <v>1570</v>
      </c>
    </row>
    <row r="18304" spans="8:9" ht="12.5">
      <c r="H18304" s="958">
        <v>43901</v>
      </c>
      <c r="I18304" s="950" t="s">
        <v>1570</v>
      </c>
    </row>
    <row r="18305" spans="8:9" ht="12.5">
      <c r="H18305" s="958">
        <v>43902</v>
      </c>
      <c r="I18305" s="950" t="s">
        <v>1570</v>
      </c>
    </row>
    <row r="18306" spans="8:9" ht="12.5">
      <c r="H18306" s="958">
        <v>43903</v>
      </c>
      <c r="I18306" s="950" t="s">
        <v>1570</v>
      </c>
    </row>
    <row r="18307" spans="8:9" ht="12.5">
      <c r="H18307" s="958">
        <v>43905</v>
      </c>
      <c r="I18307" s="950" t="s">
        <v>1570</v>
      </c>
    </row>
    <row r="18308" spans="8:9" ht="12.5">
      <c r="H18308" s="958">
        <v>43906</v>
      </c>
      <c r="I18308" s="950" t="s">
        <v>1570</v>
      </c>
    </row>
    <row r="18309" spans="8:9" ht="12.5">
      <c r="H18309" s="958">
        <v>43907</v>
      </c>
      <c r="I18309" s="950" t="s">
        <v>1570</v>
      </c>
    </row>
    <row r="18310" spans="8:9" ht="12.5">
      <c r="H18310" s="958">
        <v>43908</v>
      </c>
      <c r="I18310" s="950" t="s">
        <v>1570</v>
      </c>
    </row>
    <row r="18311" spans="8:9" ht="12.5">
      <c r="H18311" s="958">
        <v>43909</v>
      </c>
      <c r="I18311" s="950" t="s">
        <v>1570</v>
      </c>
    </row>
    <row r="18312" spans="8:9" ht="12.5">
      <c r="H18312" s="958">
        <v>43910</v>
      </c>
      <c r="I18312" s="950" t="s">
        <v>1570</v>
      </c>
    </row>
    <row r="18313" spans="8:9" ht="12.5">
      <c r="H18313" s="958">
        <v>43912</v>
      </c>
      <c r="I18313" s="950" t="s">
        <v>1570</v>
      </c>
    </row>
    <row r="18314" spans="8:9" ht="12.5">
      <c r="H18314" s="958">
        <v>43913</v>
      </c>
      <c r="I18314" s="950" t="s">
        <v>1570</v>
      </c>
    </row>
    <row r="18315" spans="8:9" ht="12.5">
      <c r="H18315" s="958">
        <v>43914</v>
      </c>
      <c r="I18315" s="950" t="s">
        <v>1570</v>
      </c>
    </row>
    <row r="18316" spans="8:9" ht="12.5">
      <c r="H18316" s="958">
        <v>43915</v>
      </c>
      <c r="I18316" s="950" t="s">
        <v>1570</v>
      </c>
    </row>
    <row r="18317" spans="8:9" ht="12.5">
      <c r="H18317" s="958">
        <v>43916</v>
      </c>
      <c r="I18317" s="950" t="s">
        <v>1570</v>
      </c>
    </row>
    <row r="18318" spans="8:9" ht="12.5">
      <c r="H18318" s="958">
        <v>43917</v>
      </c>
      <c r="I18318" s="950" t="s">
        <v>1570</v>
      </c>
    </row>
    <row r="18319" spans="8:9" ht="12.5">
      <c r="H18319" s="958">
        <v>43920</v>
      </c>
      <c r="I18319" s="950" t="s">
        <v>1570</v>
      </c>
    </row>
    <row r="18320" spans="8:9" ht="12.5">
      <c r="H18320" s="958">
        <v>43925</v>
      </c>
      <c r="I18320" s="950" t="s">
        <v>1570</v>
      </c>
    </row>
    <row r="18321" spans="8:9" ht="12.5">
      <c r="H18321" s="958">
        <v>43926</v>
      </c>
      <c r="I18321" s="950" t="s">
        <v>1570</v>
      </c>
    </row>
    <row r="18322" spans="8:9" ht="12.5">
      <c r="H18322" s="958">
        <v>43927</v>
      </c>
      <c r="I18322" s="950" t="s">
        <v>1570</v>
      </c>
    </row>
    <row r="18323" spans="8:9" ht="12.5">
      <c r="H18323" s="958">
        <v>43928</v>
      </c>
      <c r="I18323" s="950" t="s">
        <v>1570</v>
      </c>
    </row>
    <row r="18324" spans="8:9" ht="12.5">
      <c r="H18324" s="958">
        <v>43930</v>
      </c>
      <c r="I18324" s="950" t="s">
        <v>1570</v>
      </c>
    </row>
    <row r="18325" spans="8:9" ht="12.5">
      <c r="H18325" s="958">
        <v>43931</v>
      </c>
      <c r="I18325" s="950" t="s">
        <v>1570</v>
      </c>
    </row>
    <row r="18326" spans="8:9" ht="12.5">
      <c r="H18326" s="958">
        <v>43932</v>
      </c>
      <c r="I18326" s="950" t="s">
        <v>1570</v>
      </c>
    </row>
    <row r="18327" spans="8:9" ht="12.5">
      <c r="H18327" s="958">
        <v>43933</v>
      </c>
      <c r="I18327" s="950" t="s">
        <v>1570</v>
      </c>
    </row>
    <row r="18328" spans="8:9" ht="12.5">
      <c r="H18328" s="958">
        <v>43934</v>
      </c>
      <c r="I18328" s="950" t="s">
        <v>1570</v>
      </c>
    </row>
    <row r="18329" spans="8:9" ht="12.5">
      <c r="H18329" s="958">
        <v>43935</v>
      </c>
      <c r="I18329" s="950" t="s">
        <v>1570</v>
      </c>
    </row>
    <row r="18330" spans="8:9" ht="12.5">
      <c r="H18330" s="958">
        <v>43937</v>
      </c>
      <c r="I18330" s="950" t="s">
        <v>1570</v>
      </c>
    </row>
    <row r="18331" spans="8:9" ht="12.5">
      <c r="H18331" s="958">
        <v>43938</v>
      </c>
      <c r="I18331" s="950" t="s">
        <v>1570</v>
      </c>
    </row>
    <row r="18332" spans="8:9" ht="12.5">
      <c r="H18332" s="958">
        <v>43939</v>
      </c>
      <c r="I18332" s="950" t="s">
        <v>1570</v>
      </c>
    </row>
    <row r="18333" spans="8:9" ht="12.5">
      <c r="H18333" s="958">
        <v>43940</v>
      </c>
      <c r="I18333" s="950" t="s">
        <v>1570</v>
      </c>
    </row>
    <row r="18334" spans="8:9" ht="12.5">
      <c r="H18334" s="958">
        <v>43941</v>
      </c>
      <c r="I18334" s="950" t="s">
        <v>1570</v>
      </c>
    </row>
    <row r="18335" spans="8:9" ht="12.5">
      <c r="H18335" s="958">
        <v>43942</v>
      </c>
      <c r="I18335" s="950" t="s">
        <v>1570</v>
      </c>
    </row>
    <row r="18336" spans="8:9" ht="12.5">
      <c r="H18336" s="958">
        <v>43943</v>
      </c>
      <c r="I18336" s="950" t="s">
        <v>1570</v>
      </c>
    </row>
    <row r="18337" spans="8:9" ht="12.5">
      <c r="H18337" s="958">
        <v>43944</v>
      </c>
      <c r="I18337" s="950" t="s">
        <v>1570</v>
      </c>
    </row>
    <row r="18338" spans="8:9" ht="12.5">
      <c r="H18338" s="958">
        <v>43945</v>
      </c>
      <c r="I18338" s="950" t="s">
        <v>1570</v>
      </c>
    </row>
    <row r="18339" spans="8:9" ht="12.5">
      <c r="H18339" s="958">
        <v>43946</v>
      </c>
      <c r="I18339" s="950" t="s">
        <v>1570</v>
      </c>
    </row>
    <row r="18340" spans="8:9" ht="12.5">
      <c r="H18340" s="958">
        <v>43947</v>
      </c>
      <c r="I18340" s="950" t="s">
        <v>1570</v>
      </c>
    </row>
    <row r="18341" spans="8:9" ht="12.5">
      <c r="H18341" s="958">
        <v>43948</v>
      </c>
      <c r="I18341" s="950" t="s">
        <v>1570</v>
      </c>
    </row>
    <row r="18342" spans="8:9" ht="12.5">
      <c r="H18342" s="958">
        <v>43950</v>
      </c>
      <c r="I18342" s="950" t="s">
        <v>1570</v>
      </c>
    </row>
    <row r="18343" spans="8:9" ht="12.5">
      <c r="H18343" s="958">
        <v>43951</v>
      </c>
      <c r="I18343" s="950" t="s">
        <v>1570</v>
      </c>
    </row>
    <row r="18344" spans="8:9" ht="12.5">
      <c r="H18344" s="958">
        <v>43952</v>
      </c>
      <c r="I18344" s="950" t="s">
        <v>1570</v>
      </c>
    </row>
    <row r="18345" spans="8:9" ht="12.5">
      <c r="H18345" s="958">
        <v>43953</v>
      </c>
      <c r="I18345" s="950" t="s">
        <v>1570</v>
      </c>
    </row>
    <row r="18346" spans="8:9" ht="12.5">
      <c r="H18346" s="958">
        <v>43961</v>
      </c>
      <c r="I18346" s="950" t="s">
        <v>1570</v>
      </c>
    </row>
    <row r="18347" spans="8:9" ht="12.5">
      <c r="H18347" s="958">
        <v>43962</v>
      </c>
      <c r="I18347" s="950" t="s">
        <v>1570</v>
      </c>
    </row>
    <row r="18348" spans="8:9" ht="12.5">
      <c r="H18348" s="958">
        <v>43963</v>
      </c>
      <c r="I18348" s="950" t="s">
        <v>1570</v>
      </c>
    </row>
    <row r="18349" spans="8:9" ht="12.5">
      <c r="H18349" s="958">
        <v>43964</v>
      </c>
      <c r="I18349" s="950" t="s">
        <v>1570</v>
      </c>
    </row>
    <row r="18350" spans="8:9" ht="12.5">
      <c r="H18350" s="958">
        <v>43967</v>
      </c>
      <c r="I18350" s="950" t="s">
        <v>1570</v>
      </c>
    </row>
    <row r="18351" spans="8:9" ht="12.5">
      <c r="H18351" s="958">
        <v>43968</v>
      </c>
      <c r="I18351" s="950" t="s">
        <v>1570</v>
      </c>
    </row>
    <row r="18352" spans="8:9" ht="12.5">
      <c r="H18352" s="958">
        <v>43970</v>
      </c>
      <c r="I18352" s="950" t="s">
        <v>1570</v>
      </c>
    </row>
    <row r="18353" spans="8:9" ht="12.5">
      <c r="H18353" s="958">
        <v>43971</v>
      </c>
      <c r="I18353" s="950" t="s">
        <v>1570</v>
      </c>
    </row>
    <row r="18354" spans="8:9" ht="12.5">
      <c r="H18354" s="958">
        <v>43972</v>
      </c>
      <c r="I18354" s="950" t="s">
        <v>1570</v>
      </c>
    </row>
    <row r="18355" spans="8:9" ht="12.5">
      <c r="H18355" s="958">
        <v>43973</v>
      </c>
      <c r="I18355" s="950" t="s">
        <v>1570</v>
      </c>
    </row>
    <row r="18356" spans="8:9" ht="12.5">
      <c r="H18356" s="958">
        <v>43974</v>
      </c>
      <c r="I18356" s="950" t="s">
        <v>1570</v>
      </c>
    </row>
    <row r="18357" spans="8:9" ht="12.5">
      <c r="H18357" s="958">
        <v>43976</v>
      </c>
      <c r="I18357" s="950" t="s">
        <v>1570</v>
      </c>
    </row>
    <row r="18358" spans="8:9" ht="12.5">
      <c r="H18358" s="958">
        <v>43977</v>
      </c>
      <c r="I18358" s="950" t="s">
        <v>1570</v>
      </c>
    </row>
    <row r="18359" spans="8:9" ht="12.5">
      <c r="H18359" s="958">
        <v>43981</v>
      </c>
      <c r="I18359" s="950" t="s">
        <v>1570</v>
      </c>
    </row>
    <row r="18360" spans="8:9" ht="12.5">
      <c r="H18360" s="958">
        <v>43983</v>
      </c>
      <c r="I18360" s="950" t="s">
        <v>1570</v>
      </c>
    </row>
    <row r="18361" spans="8:9" ht="12.5">
      <c r="H18361" s="958">
        <v>43984</v>
      </c>
      <c r="I18361" s="950" t="s">
        <v>1570</v>
      </c>
    </row>
    <row r="18362" spans="8:9" ht="12.5">
      <c r="H18362" s="958">
        <v>43985</v>
      </c>
      <c r="I18362" s="950" t="s">
        <v>1570</v>
      </c>
    </row>
    <row r="18363" spans="8:9" ht="12.5">
      <c r="H18363" s="958">
        <v>43986</v>
      </c>
      <c r="I18363" s="950" t="s">
        <v>1570</v>
      </c>
    </row>
    <row r="18364" spans="8:9" ht="12.5">
      <c r="H18364" s="958">
        <v>43988</v>
      </c>
      <c r="I18364" s="950" t="s">
        <v>1570</v>
      </c>
    </row>
    <row r="18365" spans="8:9" ht="12.5">
      <c r="H18365" s="958">
        <v>44001</v>
      </c>
      <c r="I18365" s="950" t="s">
        <v>1570</v>
      </c>
    </row>
    <row r="18366" spans="8:9" ht="12.5">
      <c r="H18366" s="958">
        <v>44003</v>
      </c>
      <c r="I18366" s="950" t="s">
        <v>1570</v>
      </c>
    </row>
    <row r="18367" spans="8:9" ht="12.5">
      <c r="H18367" s="958">
        <v>44004</v>
      </c>
      <c r="I18367" s="950" t="s">
        <v>1570</v>
      </c>
    </row>
    <row r="18368" spans="8:9" ht="12.5">
      <c r="H18368" s="958">
        <v>44005</v>
      </c>
      <c r="I18368" s="950" t="s">
        <v>1570</v>
      </c>
    </row>
    <row r="18369" spans="8:9" ht="12.5">
      <c r="H18369" s="958">
        <v>44010</v>
      </c>
      <c r="I18369" s="950" t="s">
        <v>1570</v>
      </c>
    </row>
    <row r="18370" spans="8:9" ht="12.5">
      <c r="H18370" s="958">
        <v>44011</v>
      </c>
      <c r="I18370" s="950" t="s">
        <v>1570</v>
      </c>
    </row>
    <row r="18371" spans="8:9" ht="12.5">
      <c r="H18371" s="958">
        <v>44012</v>
      </c>
      <c r="I18371" s="950" t="s">
        <v>1570</v>
      </c>
    </row>
    <row r="18372" spans="8:9" ht="12.5">
      <c r="H18372" s="958">
        <v>44017</v>
      </c>
      <c r="I18372" s="950" t="s">
        <v>1570</v>
      </c>
    </row>
    <row r="18373" spans="8:9" ht="12.5">
      <c r="H18373" s="958">
        <v>44021</v>
      </c>
      <c r="I18373" s="950" t="s">
        <v>1570</v>
      </c>
    </row>
    <row r="18374" spans="8:9" ht="12.5">
      <c r="H18374" s="958">
        <v>44022</v>
      </c>
      <c r="I18374" s="950" t="s">
        <v>1570</v>
      </c>
    </row>
    <row r="18375" spans="8:9" ht="12.5">
      <c r="H18375" s="958">
        <v>44023</v>
      </c>
      <c r="I18375" s="950" t="s">
        <v>1570</v>
      </c>
    </row>
    <row r="18376" spans="8:9" ht="12.5">
      <c r="H18376" s="958">
        <v>44024</v>
      </c>
      <c r="I18376" s="950" t="s">
        <v>1570</v>
      </c>
    </row>
    <row r="18377" spans="8:9" ht="12.5">
      <c r="H18377" s="958">
        <v>44026</v>
      </c>
      <c r="I18377" s="950" t="s">
        <v>1570</v>
      </c>
    </row>
    <row r="18378" spans="8:9" ht="12.5">
      <c r="H18378" s="958">
        <v>44028</v>
      </c>
      <c r="I18378" s="950" t="s">
        <v>1570</v>
      </c>
    </row>
    <row r="18379" spans="8:9" ht="12.5">
      <c r="H18379" s="958">
        <v>44030</v>
      </c>
      <c r="I18379" s="950" t="s">
        <v>1570</v>
      </c>
    </row>
    <row r="18380" spans="8:9" ht="12.5">
      <c r="H18380" s="958">
        <v>44032</v>
      </c>
      <c r="I18380" s="950" t="s">
        <v>1570</v>
      </c>
    </row>
    <row r="18381" spans="8:9" ht="12.5">
      <c r="H18381" s="958">
        <v>44033</v>
      </c>
      <c r="I18381" s="950" t="s">
        <v>1570</v>
      </c>
    </row>
    <row r="18382" spans="8:9" ht="12.5">
      <c r="H18382" s="958">
        <v>44035</v>
      </c>
      <c r="I18382" s="950" t="s">
        <v>1570</v>
      </c>
    </row>
    <row r="18383" spans="8:9" ht="12.5">
      <c r="H18383" s="958">
        <v>44036</v>
      </c>
      <c r="I18383" s="950" t="s">
        <v>1570</v>
      </c>
    </row>
    <row r="18384" spans="8:9" ht="12.5">
      <c r="H18384" s="958">
        <v>44039</v>
      </c>
      <c r="I18384" s="950" t="s">
        <v>1570</v>
      </c>
    </row>
    <row r="18385" spans="8:9" ht="12.5">
      <c r="H18385" s="958">
        <v>44040</v>
      </c>
      <c r="I18385" s="950" t="s">
        <v>1570</v>
      </c>
    </row>
    <row r="18386" spans="8:9" ht="12.5">
      <c r="H18386" s="958">
        <v>44041</v>
      </c>
      <c r="I18386" s="950" t="s">
        <v>1570</v>
      </c>
    </row>
    <row r="18387" spans="8:9" ht="12.5">
      <c r="H18387" s="958">
        <v>44044</v>
      </c>
      <c r="I18387" s="950" t="s">
        <v>1570</v>
      </c>
    </row>
    <row r="18388" spans="8:9" ht="12.5">
      <c r="H18388" s="958">
        <v>44045</v>
      </c>
      <c r="I18388" s="950" t="s">
        <v>1570</v>
      </c>
    </row>
    <row r="18389" spans="8:9" ht="12.5">
      <c r="H18389" s="958">
        <v>44046</v>
      </c>
      <c r="I18389" s="950" t="s">
        <v>1570</v>
      </c>
    </row>
    <row r="18390" spans="8:9" ht="12.5">
      <c r="H18390" s="958">
        <v>44047</v>
      </c>
      <c r="I18390" s="950" t="s">
        <v>1570</v>
      </c>
    </row>
    <row r="18391" spans="8:9" ht="12.5">
      <c r="H18391" s="958">
        <v>44048</v>
      </c>
      <c r="I18391" s="950" t="s">
        <v>1570</v>
      </c>
    </row>
    <row r="18392" spans="8:9" ht="12.5">
      <c r="H18392" s="958">
        <v>44049</v>
      </c>
      <c r="I18392" s="950" t="s">
        <v>1570</v>
      </c>
    </row>
    <row r="18393" spans="8:9" ht="12.5">
      <c r="H18393" s="958">
        <v>44050</v>
      </c>
      <c r="I18393" s="950" t="s">
        <v>1570</v>
      </c>
    </row>
    <row r="18394" spans="8:9" ht="12.5">
      <c r="H18394" s="958">
        <v>44052</v>
      </c>
      <c r="I18394" s="950" t="s">
        <v>1570</v>
      </c>
    </row>
    <row r="18395" spans="8:9" ht="12.5">
      <c r="H18395" s="958">
        <v>44053</v>
      </c>
      <c r="I18395" s="950" t="s">
        <v>1570</v>
      </c>
    </row>
    <row r="18396" spans="8:9" ht="12.5">
      <c r="H18396" s="958">
        <v>44054</v>
      </c>
      <c r="I18396" s="950" t="s">
        <v>1570</v>
      </c>
    </row>
    <row r="18397" spans="8:9" ht="12.5">
      <c r="H18397" s="958">
        <v>44055</v>
      </c>
      <c r="I18397" s="950" t="s">
        <v>1570</v>
      </c>
    </row>
    <row r="18398" spans="8:9" ht="12.5">
      <c r="H18398" s="958">
        <v>44056</v>
      </c>
      <c r="I18398" s="950" t="s">
        <v>1570</v>
      </c>
    </row>
    <row r="18399" spans="8:9" ht="12.5">
      <c r="H18399" s="958">
        <v>44057</v>
      </c>
      <c r="I18399" s="950" t="s">
        <v>1570</v>
      </c>
    </row>
    <row r="18400" spans="8:9" ht="12.5">
      <c r="H18400" s="958">
        <v>44060</v>
      </c>
      <c r="I18400" s="950" t="s">
        <v>1570</v>
      </c>
    </row>
    <row r="18401" spans="8:9" ht="12.5">
      <c r="H18401" s="958">
        <v>44061</v>
      </c>
      <c r="I18401" s="950" t="s">
        <v>1570</v>
      </c>
    </row>
    <row r="18402" spans="8:9" ht="12.5">
      <c r="H18402" s="958">
        <v>44062</v>
      </c>
      <c r="I18402" s="950" t="s">
        <v>1570</v>
      </c>
    </row>
    <row r="18403" spans="8:9" ht="12.5">
      <c r="H18403" s="958">
        <v>44064</v>
      </c>
      <c r="I18403" s="950" t="s">
        <v>1570</v>
      </c>
    </row>
    <row r="18404" spans="8:9" ht="12.5">
      <c r="H18404" s="958">
        <v>44065</v>
      </c>
      <c r="I18404" s="950" t="s">
        <v>1570</v>
      </c>
    </row>
    <row r="18405" spans="8:9" ht="12.5">
      <c r="H18405" s="958">
        <v>44067</v>
      </c>
      <c r="I18405" s="950" t="s">
        <v>1570</v>
      </c>
    </row>
    <row r="18406" spans="8:9" ht="12.5">
      <c r="H18406" s="958">
        <v>44068</v>
      </c>
      <c r="I18406" s="950" t="s">
        <v>1570</v>
      </c>
    </row>
    <row r="18407" spans="8:9" ht="12.5">
      <c r="H18407" s="958">
        <v>44070</v>
      </c>
      <c r="I18407" s="950" t="s">
        <v>1570</v>
      </c>
    </row>
    <row r="18408" spans="8:9" ht="12.5">
      <c r="H18408" s="958">
        <v>44072</v>
      </c>
      <c r="I18408" s="950" t="s">
        <v>1570</v>
      </c>
    </row>
    <row r="18409" spans="8:9" ht="12.5">
      <c r="H18409" s="958">
        <v>44073</v>
      </c>
      <c r="I18409" s="950" t="s">
        <v>1570</v>
      </c>
    </row>
    <row r="18410" spans="8:9" ht="12.5">
      <c r="H18410" s="958">
        <v>44074</v>
      </c>
      <c r="I18410" s="950" t="s">
        <v>1570</v>
      </c>
    </row>
    <row r="18411" spans="8:9" ht="12.5">
      <c r="H18411" s="958">
        <v>44076</v>
      </c>
      <c r="I18411" s="950" t="s">
        <v>1570</v>
      </c>
    </row>
    <row r="18412" spans="8:9" ht="12.5">
      <c r="H18412" s="958">
        <v>44077</v>
      </c>
      <c r="I18412" s="950" t="s">
        <v>1570</v>
      </c>
    </row>
    <row r="18413" spans="8:9" ht="12.5">
      <c r="H18413" s="958">
        <v>44080</v>
      </c>
      <c r="I18413" s="950" t="s">
        <v>1570</v>
      </c>
    </row>
    <row r="18414" spans="8:9" ht="12.5">
      <c r="H18414" s="958">
        <v>44081</v>
      </c>
      <c r="I18414" s="950" t="s">
        <v>1570</v>
      </c>
    </row>
    <row r="18415" spans="8:9" ht="12.5">
      <c r="H18415" s="958">
        <v>44082</v>
      </c>
      <c r="I18415" s="950" t="s">
        <v>1570</v>
      </c>
    </row>
    <row r="18416" spans="8:9" ht="12.5">
      <c r="H18416" s="958">
        <v>44084</v>
      </c>
      <c r="I18416" s="950" t="s">
        <v>1570</v>
      </c>
    </row>
    <row r="18417" spans="8:9" ht="12.5">
      <c r="H18417" s="958">
        <v>44085</v>
      </c>
      <c r="I18417" s="950" t="s">
        <v>1570</v>
      </c>
    </row>
    <row r="18418" spans="8:9" ht="12.5">
      <c r="H18418" s="958">
        <v>44086</v>
      </c>
      <c r="I18418" s="950" t="s">
        <v>1570</v>
      </c>
    </row>
    <row r="18419" spans="8:9" ht="12.5">
      <c r="H18419" s="958">
        <v>44087</v>
      </c>
      <c r="I18419" s="950" t="s">
        <v>1570</v>
      </c>
    </row>
    <row r="18420" spans="8:9" ht="12.5">
      <c r="H18420" s="958">
        <v>44088</v>
      </c>
      <c r="I18420" s="950" t="s">
        <v>1570</v>
      </c>
    </row>
    <row r="18421" spans="8:9" ht="12.5">
      <c r="H18421" s="958">
        <v>44089</v>
      </c>
      <c r="I18421" s="950" t="s">
        <v>1570</v>
      </c>
    </row>
    <row r="18422" spans="8:9" ht="12.5">
      <c r="H18422" s="958">
        <v>44090</v>
      </c>
      <c r="I18422" s="950" t="s">
        <v>1570</v>
      </c>
    </row>
    <row r="18423" spans="8:9" ht="12.5">
      <c r="H18423" s="958">
        <v>44092</v>
      </c>
      <c r="I18423" s="950" t="s">
        <v>1570</v>
      </c>
    </row>
    <row r="18424" spans="8:9" ht="12.5">
      <c r="H18424" s="958">
        <v>44093</v>
      </c>
      <c r="I18424" s="950" t="s">
        <v>1570</v>
      </c>
    </row>
    <row r="18425" spans="8:9" ht="12.5">
      <c r="H18425" s="958">
        <v>44094</v>
      </c>
      <c r="I18425" s="950" t="s">
        <v>1570</v>
      </c>
    </row>
    <row r="18426" spans="8:9" ht="12.5">
      <c r="H18426" s="958">
        <v>44095</v>
      </c>
      <c r="I18426" s="950" t="s">
        <v>1570</v>
      </c>
    </row>
    <row r="18427" spans="8:9" ht="12.5">
      <c r="H18427" s="958">
        <v>44096</v>
      </c>
      <c r="I18427" s="950" t="s">
        <v>1570</v>
      </c>
    </row>
    <row r="18428" spans="8:9" ht="12.5">
      <c r="H18428" s="958">
        <v>44097</v>
      </c>
      <c r="I18428" s="950" t="s">
        <v>1570</v>
      </c>
    </row>
    <row r="18429" spans="8:9" ht="12.5">
      <c r="H18429" s="958">
        <v>44099</v>
      </c>
      <c r="I18429" s="950" t="s">
        <v>1570</v>
      </c>
    </row>
    <row r="18430" spans="8:9" ht="12.5">
      <c r="H18430" s="958">
        <v>44101</v>
      </c>
      <c r="I18430" s="950" t="s">
        <v>1570</v>
      </c>
    </row>
    <row r="18431" spans="8:9" ht="12.5">
      <c r="H18431" s="958">
        <v>44102</v>
      </c>
      <c r="I18431" s="950" t="s">
        <v>1570</v>
      </c>
    </row>
    <row r="18432" spans="8:9" ht="12.5">
      <c r="H18432" s="958">
        <v>44103</v>
      </c>
      <c r="I18432" s="950" t="s">
        <v>1570</v>
      </c>
    </row>
    <row r="18433" spans="8:9" ht="12.5">
      <c r="H18433" s="958">
        <v>44104</v>
      </c>
      <c r="I18433" s="950" t="s">
        <v>1570</v>
      </c>
    </row>
    <row r="18434" spans="8:9" ht="12.5">
      <c r="H18434" s="958">
        <v>44105</v>
      </c>
      <c r="I18434" s="950" t="s">
        <v>1570</v>
      </c>
    </row>
    <row r="18435" spans="8:9" ht="12.5">
      <c r="H18435" s="958">
        <v>44106</v>
      </c>
      <c r="I18435" s="950" t="s">
        <v>1570</v>
      </c>
    </row>
    <row r="18436" spans="8:9" ht="12.5">
      <c r="H18436" s="958">
        <v>44107</v>
      </c>
      <c r="I18436" s="950" t="s">
        <v>1570</v>
      </c>
    </row>
    <row r="18437" spans="8:9" ht="12.5">
      <c r="H18437" s="958">
        <v>44108</v>
      </c>
      <c r="I18437" s="950" t="s">
        <v>1570</v>
      </c>
    </row>
    <row r="18438" spans="8:9" ht="12.5">
      <c r="H18438" s="958">
        <v>44109</v>
      </c>
      <c r="I18438" s="950" t="s">
        <v>1570</v>
      </c>
    </row>
    <row r="18439" spans="8:9" ht="12.5">
      <c r="H18439" s="958">
        <v>44110</v>
      </c>
      <c r="I18439" s="950" t="s">
        <v>1570</v>
      </c>
    </row>
    <row r="18440" spans="8:9" ht="12.5">
      <c r="H18440" s="958">
        <v>44111</v>
      </c>
      <c r="I18440" s="950" t="s">
        <v>1570</v>
      </c>
    </row>
    <row r="18441" spans="8:9" ht="12.5">
      <c r="H18441" s="958">
        <v>44112</v>
      </c>
      <c r="I18441" s="950" t="s">
        <v>1570</v>
      </c>
    </row>
    <row r="18442" spans="8:9" ht="12.5">
      <c r="H18442" s="958">
        <v>44113</v>
      </c>
      <c r="I18442" s="950" t="s">
        <v>1570</v>
      </c>
    </row>
    <row r="18443" spans="8:9" ht="12.5">
      <c r="H18443" s="958">
        <v>44114</v>
      </c>
      <c r="I18443" s="950" t="s">
        <v>1570</v>
      </c>
    </row>
    <row r="18444" spans="8:9" ht="12.5">
      <c r="H18444" s="958">
        <v>44115</v>
      </c>
      <c r="I18444" s="950" t="s">
        <v>1570</v>
      </c>
    </row>
    <row r="18445" spans="8:9" ht="12.5">
      <c r="H18445" s="958">
        <v>44116</v>
      </c>
      <c r="I18445" s="950" t="s">
        <v>1570</v>
      </c>
    </row>
    <row r="18446" spans="8:9" ht="12.5">
      <c r="H18446" s="958">
        <v>44117</v>
      </c>
      <c r="I18446" s="950" t="s">
        <v>1570</v>
      </c>
    </row>
    <row r="18447" spans="8:9" ht="12.5">
      <c r="H18447" s="958">
        <v>44118</v>
      </c>
      <c r="I18447" s="950" t="s">
        <v>1570</v>
      </c>
    </row>
    <row r="18448" spans="8:9" ht="12.5">
      <c r="H18448" s="958">
        <v>44119</v>
      </c>
      <c r="I18448" s="950" t="s">
        <v>1570</v>
      </c>
    </row>
    <row r="18449" spans="8:9" ht="12.5">
      <c r="H18449" s="958">
        <v>44120</v>
      </c>
      <c r="I18449" s="950" t="s">
        <v>1570</v>
      </c>
    </row>
    <row r="18450" spans="8:9" ht="12.5">
      <c r="H18450" s="958">
        <v>44121</v>
      </c>
      <c r="I18450" s="950" t="s">
        <v>1570</v>
      </c>
    </row>
    <row r="18451" spans="8:9" ht="12.5">
      <c r="H18451" s="958">
        <v>44122</v>
      </c>
      <c r="I18451" s="950" t="s">
        <v>1570</v>
      </c>
    </row>
    <row r="18452" spans="8:9" ht="12.5">
      <c r="H18452" s="958">
        <v>44123</v>
      </c>
      <c r="I18452" s="950" t="s">
        <v>1570</v>
      </c>
    </row>
    <row r="18453" spans="8:9" ht="12.5">
      <c r="H18453" s="958">
        <v>44124</v>
      </c>
      <c r="I18453" s="950" t="s">
        <v>1570</v>
      </c>
    </row>
    <row r="18454" spans="8:9" ht="12.5">
      <c r="H18454" s="958">
        <v>44125</v>
      </c>
      <c r="I18454" s="950" t="s">
        <v>1570</v>
      </c>
    </row>
    <row r="18455" spans="8:9" ht="12.5">
      <c r="H18455" s="958">
        <v>44126</v>
      </c>
      <c r="I18455" s="950" t="s">
        <v>1570</v>
      </c>
    </row>
    <row r="18456" spans="8:9" ht="12.5">
      <c r="H18456" s="958">
        <v>44127</v>
      </c>
      <c r="I18456" s="950" t="s">
        <v>1570</v>
      </c>
    </row>
    <row r="18457" spans="8:9" ht="12.5">
      <c r="H18457" s="958">
        <v>44128</v>
      </c>
      <c r="I18457" s="950" t="s">
        <v>1570</v>
      </c>
    </row>
    <row r="18458" spans="8:9" ht="12.5">
      <c r="H18458" s="958">
        <v>44129</v>
      </c>
      <c r="I18458" s="950" t="s">
        <v>1570</v>
      </c>
    </row>
    <row r="18459" spans="8:9" ht="12.5">
      <c r="H18459" s="958">
        <v>44130</v>
      </c>
      <c r="I18459" s="950" t="s">
        <v>1570</v>
      </c>
    </row>
    <row r="18460" spans="8:9" ht="12.5">
      <c r="H18460" s="958">
        <v>44131</v>
      </c>
      <c r="I18460" s="950" t="s">
        <v>1570</v>
      </c>
    </row>
    <row r="18461" spans="8:9" ht="12.5">
      <c r="H18461" s="958">
        <v>44132</v>
      </c>
      <c r="I18461" s="950" t="s">
        <v>1570</v>
      </c>
    </row>
    <row r="18462" spans="8:9" ht="12.5">
      <c r="H18462" s="958">
        <v>44133</v>
      </c>
      <c r="I18462" s="950" t="s">
        <v>1570</v>
      </c>
    </row>
    <row r="18463" spans="8:9" ht="12.5">
      <c r="H18463" s="958">
        <v>44134</v>
      </c>
      <c r="I18463" s="950" t="s">
        <v>1570</v>
      </c>
    </row>
    <row r="18464" spans="8:9" ht="12.5">
      <c r="H18464" s="958">
        <v>44135</v>
      </c>
      <c r="I18464" s="950" t="s">
        <v>1570</v>
      </c>
    </row>
    <row r="18465" spans="8:9" ht="12.5">
      <c r="H18465" s="958">
        <v>44136</v>
      </c>
      <c r="I18465" s="950" t="s">
        <v>1570</v>
      </c>
    </row>
    <row r="18466" spans="8:9" ht="12.5">
      <c r="H18466" s="958">
        <v>44137</v>
      </c>
      <c r="I18466" s="950" t="s">
        <v>1570</v>
      </c>
    </row>
    <row r="18467" spans="8:9" ht="12.5">
      <c r="H18467" s="958">
        <v>44138</v>
      </c>
      <c r="I18467" s="950" t="s">
        <v>1570</v>
      </c>
    </row>
    <row r="18468" spans="8:9" ht="12.5">
      <c r="H18468" s="958">
        <v>44139</v>
      </c>
      <c r="I18468" s="950" t="s">
        <v>1570</v>
      </c>
    </row>
    <row r="18469" spans="8:9" ht="12.5">
      <c r="H18469" s="958">
        <v>44140</v>
      </c>
      <c r="I18469" s="950" t="s">
        <v>1570</v>
      </c>
    </row>
    <row r="18470" spans="8:9" ht="12.5">
      <c r="H18470" s="958">
        <v>44141</v>
      </c>
      <c r="I18470" s="950" t="s">
        <v>1570</v>
      </c>
    </row>
    <row r="18471" spans="8:9" ht="12.5">
      <c r="H18471" s="958">
        <v>44142</v>
      </c>
      <c r="I18471" s="950" t="s">
        <v>1570</v>
      </c>
    </row>
    <row r="18472" spans="8:9" ht="12.5">
      <c r="H18472" s="958">
        <v>44143</v>
      </c>
      <c r="I18472" s="950" t="s">
        <v>1570</v>
      </c>
    </row>
    <row r="18473" spans="8:9" ht="12.5">
      <c r="H18473" s="958">
        <v>44144</v>
      </c>
      <c r="I18473" s="950" t="s">
        <v>1570</v>
      </c>
    </row>
    <row r="18474" spans="8:9" ht="12.5">
      <c r="H18474" s="958">
        <v>44145</v>
      </c>
      <c r="I18474" s="950" t="s">
        <v>1570</v>
      </c>
    </row>
    <row r="18475" spans="8:9" ht="12.5">
      <c r="H18475" s="958">
        <v>44146</v>
      </c>
      <c r="I18475" s="950" t="s">
        <v>1570</v>
      </c>
    </row>
    <row r="18476" spans="8:9" ht="12.5">
      <c r="H18476" s="958">
        <v>44147</v>
      </c>
      <c r="I18476" s="950" t="s">
        <v>1570</v>
      </c>
    </row>
    <row r="18477" spans="8:9" ht="12.5">
      <c r="H18477" s="958">
        <v>44149</v>
      </c>
      <c r="I18477" s="950" t="s">
        <v>1570</v>
      </c>
    </row>
    <row r="18478" spans="8:9" ht="12.5">
      <c r="H18478" s="958">
        <v>44181</v>
      </c>
      <c r="I18478" s="950" t="s">
        <v>1570</v>
      </c>
    </row>
    <row r="18479" spans="8:9" ht="12.5">
      <c r="H18479" s="958">
        <v>44188</v>
      </c>
      <c r="I18479" s="950" t="s">
        <v>1570</v>
      </c>
    </row>
    <row r="18480" spans="8:9" ht="12.5">
      <c r="H18480" s="958">
        <v>44190</v>
      </c>
      <c r="I18480" s="950" t="s">
        <v>1570</v>
      </c>
    </row>
    <row r="18481" spans="8:9" ht="12.5">
      <c r="H18481" s="958">
        <v>44191</v>
      </c>
      <c r="I18481" s="950" t="s">
        <v>1570</v>
      </c>
    </row>
    <row r="18482" spans="8:9" ht="12.5">
      <c r="H18482" s="958">
        <v>44192</v>
      </c>
      <c r="I18482" s="950" t="s">
        <v>1570</v>
      </c>
    </row>
    <row r="18483" spans="8:9" ht="12.5">
      <c r="H18483" s="958">
        <v>44193</v>
      </c>
      <c r="I18483" s="950" t="s">
        <v>1570</v>
      </c>
    </row>
    <row r="18484" spans="8:9" ht="12.5">
      <c r="H18484" s="958">
        <v>44194</v>
      </c>
      <c r="I18484" s="950" t="s">
        <v>1570</v>
      </c>
    </row>
    <row r="18485" spans="8:9" ht="12.5">
      <c r="H18485" s="958">
        <v>44195</v>
      </c>
      <c r="I18485" s="950" t="s">
        <v>1570</v>
      </c>
    </row>
    <row r="18486" spans="8:9" ht="12.5">
      <c r="H18486" s="958">
        <v>44197</v>
      </c>
      <c r="I18486" s="950" t="s">
        <v>1570</v>
      </c>
    </row>
    <row r="18487" spans="8:9" ht="12.5">
      <c r="H18487" s="958">
        <v>44198</v>
      </c>
      <c r="I18487" s="950" t="s">
        <v>1570</v>
      </c>
    </row>
    <row r="18488" spans="8:9" ht="12.5">
      <c r="H18488" s="958">
        <v>44199</v>
      </c>
      <c r="I18488" s="950" t="s">
        <v>1570</v>
      </c>
    </row>
    <row r="18489" spans="8:9" ht="12.5">
      <c r="H18489" s="958">
        <v>44201</v>
      </c>
      <c r="I18489" s="950" t="s">
        <v>1570</v>
      </c>
    </row>
    <row r="18490" spans="8:9" ht="12.5">
      <c r="H18490" s="958">
        <v>44202</v>
      </c>
      <c r="I18490" s="950" t="s">
        <v>1570</v>
      </c>
    </row>
    <row r="18491" spans="8:9" ht="12.5">
      <c r="H18491" s="958">
        <v>44203</v>
      </c>
      <c r="I18491" s="950" t="s">
        <v>1570</v>
      </c>
    </row>
    <row r="18492" spans="8:9" ht="12.5">
      <c r="H18492" s="958">
        <v>44210</v>
      </c>
      <c r="I18492" s="950" t="s">
        <v>1570</v>
      </c>
    </row>
    <row r="18493" spans="8:9" ht="12.5">
      <c r="H18493" s="958">
        <v>44211</v>
      </c>
      <c r="I18493" s="950" t="s">
        <v>1570</v>
      </c>
    </row>
    <row r="18494" spans="8:9" ht="12.5">
      <c r="H18494" s="958">
        <v>44212</v>
      </c>
      <c r="I18494" s="950" t="s">
        <v>1570</v>
      </c>
    </row>
    <row r="18495" spans="8:9" ht="12.5">
      <c r="H18495" s="958">
        <v>44214</v>
      </c>
      <c r="I18495" s="950" t="s">
        <v>1570</v>
      </c>
    </row>
    <row r="18496" spans="8:9" ht="12.5">
      <c r="H18496" s="958">
        <v>44215</v>
      </c>
      <c r="I18496" s="950" t="s">
        <v>1570</v>
      </c>
    </row>
    <row r="18497" spans="8:9" ht="12.5">
      <c r="H18497" s="958">
        <v>44216</v>
      </c>
      <c r="I18497" s="950" t="s">
        <v>1570</v>
      </c>
    </row>
    <row r="18498" spans="8:9" ht="12.5">
      <c r="H18498" s="958">
        <v>44217</v>
      </c>
      <c r="I18498" s="950" t="s">
        <v>1570</v>
      </c>
    </row>
    <row r="18499" spans="8:9" ht="12.5">
      <c r="H18499" s="958">
        <v>44221</v>
      </c>
      <c r="I18499" s="950" t="s">
        <v>1570</v>
      </c>
    </row>
    <row r="18500" spans="8:9" ht="12.5">
      <c r="H18500" s="958">
        <v>44222</v>
      </c>
      <c r="I18500" s="950" t="s">
        <v>1570</v>
      </c>
    </row>
    <row r="18501" spans="8:9" ht="12.5">
      <c r="H18501" s="958">
        <v>44223</v>
      </c>
      <c r="I18501" s="950" t="s">
        <v>1570</v>
      </c>
    </row>
    <row r="18502" spans="8:9" ht="12.5">
      <c r="H18502" s="958">
        <v>44224</v>
      </c>
      <c r="I18502" s="950" t="s">
        <v>1570</v>
      </c>
    </row>
    <row r="18503" spans="8:9" ht="12.5">
      <c r="H18503" s="958">
        <v>44230</v>
      </c>
      <c r="I18503" s="950" t="s">
        <v>1570</v>
      </c>
    </row>
    <row r="18504" spans="8:9" ht="12.5">
      <c r="H18504" s="958">
        <v>44231</v>
      </c>
      <c r="I18504" s="950" t="s">
        <v>1570</v>
      </c>
    </row>
    <row r="18505" spans="8:9" ht="12.5">
      <c r="H18505" s="958">
        <v>44232</v>
      </c>
      <c r="I18505" s="950" t="s">
        <v>1570</v>
      </c>
    </row>
    <row r="18506" spans="8:9" ht="12.5">
      <c r="H18506" s="958">
        <v>44233</v>
      </c>
      <c r="I18506" s="950" t="s">
        <v>1570</v>
      </c>
    </row>
    <row r="18507" spans="8:9" ht="12.5">
      <c r="H18507" s="958">
        <v>44234</v>
      </c>
      <c r="I18507" s="950" t="s">
        <v>1570</v>
      </c>
    </row>
    <row r="18508" spans="8:9" ht="12.5">
      <c r="H18508" s="958">
        <v>44235</v>
      </c>
      <c r="I18508" s="950" t="s">
        <v>1570</v>
      </c>
    </row>
    <row r="18509" spans="8:9" ht="12.5">
      <c r="H18509" s="958">
        <v>44236</v>
      </c>
      <c r="I18509" s="950" t="s">
        <v>1570</v>
      </c>
    </row>
    <row r="18510" spans="8:9" ht="12.5">
      <c r="H18510" s="958">
        <v>44237</v>
      </c>
      <c r="I18510" s="950" t="s">
        <v>1570</v>
      </c>
    </row>
    <row r="18511" spans="8:9" ht="12.5">
      <c r="H18511" s="958">
        <v>44240</v>
      </c>
      <c r="I18511" s="950" t="s">
        <v>1570</v>
      </c>
    </row>
    <row r="18512" spans="8:9" ht="12.5">
      <c r="H18512" s="958">
        <v>44241</v>
      </c>
      <c r="I18512" s="950" t="s">
        <v>1570</v>
      </c>
    </row>
    <row r="18513" spans="8:9" ht="12.5">
      <c r="H18513" s="958">
        <v>44242</v>
      </c>
      <c r="I18513" s="950" t="s">
        <v>1570</v>
      </c>
    </row>
    <row r="18514" spans="8:9" ht="12.5">
      <c r="H18514" s="958">
        <v>44243</v>
      </c>
      <c r="I18514" s="950" t="s">
        <v>1570</v>
      </c>
    </row>
    <row r="18515" spans="8:9" ht="12.5">
      <c r="H18515" s="958">
        <v>44250</v>
      </c>
      <c r="I18515" s="950" t="s">
        <v>1570</v>
      </c>
    </row>
    <row r="18516" spans="8:9" ht="12.5">
      <c r="H18516" s="958">
        <v>44251</v>
      </c>
      <c r="I18516" s="950" t="s">
        <v>1570</v>
      </c>
    </row>
    <row r="18517" spans="8:9" ht="12.5">
      <c r="H18517" s="958">
        <v>44253</v>
      </c>
      <c r="I18517" s="950" t="s">
        <v>1570</v>
      </c>
    </row>
    <row r="18518" spans="8:9" ht="12.5">
      <c r="H18518" s="958">
        <v>44254</v>
      </c>
      <c r="I18518" s="950" t="s">
        <v>1570</v>
      </c>
    </row>
    <row r="18519" spans="8:9" ht="12.5">
      <c r="H18519" s="958">
        <v>44255</v>
      </c>
      <c r="I18519" s="950" t="s">
        <v>1570</v>
      </c>
    </row>
    <row r="18520" spans="8:9" ht="12.5">
      <c r="H18520" s="958">
        <v>44256</v>
      </c>
      <c r="I18520" s="950" t="s">
        <v>1570</v>
      </c>
    </row>
    <row r="18521" spans="8:9" ht="12.5">
      <c r="H18521" s="958">
        <v>44258</v>
      </c>
      <c r="I18521" s="950" t="s">
        <v>1570</v>
      </c>
    </row>
    <row r="18522" spans="8:9" ht="12.5">
      <c r="H18522" s="958">
        <v>44260</v>
      </c>
      <c r="I18522" s="950" t="s">
        <v>1570</v>
      </c>
    </row>
    <row r="18523" spans="8:9" ht="12.5">
      <c r="H18523" s="958">
        <v>44262</v>
      </c>
      <c r="I18523" s="950" t="s">
        <v>1570</v>
      </c>
    </row>
    <row r="18524" spans="8:9" ht="12.5">
      <c r="H18524" s="958">
        <v>44264</v>
      </c>
      <c r="I18524" s="950" t="s">
        <v>1570</v>
      </c>
    </row>
    <row r="18525" spans="8:9" ht="12.5">
      <c r="H18525" s="958">
        <v>44265</v>
      </c>
      <c r="I18525" s="950" t="s">
        <v>1570</v>
      </c>
    </row>
    <row r="18526" spans="8:9" ht="12.5">
      <c r="H18526" s="958">
        <v>44266</v>
      </c>
      <c r="I18526" s="950" t="s">
        <v>1570</v>
      </c>
    </row>
    <row r="18527" spans="8:9" ht="12.5">
      <c r="H18527" s="958">
        <v>44270</v>
      </c>
      <c r="I18527" s="950" t="s">
        <v>1570</v>
      </c>
    </row>
    <row r="18528" spans="8:9" ht="12.5">
      <c r="H18528" s="958">
        <v>44272</v>
      </c>
      <c r="I18528" s="950" t="s">
        <v>1570</v>
      </c>
    </row>
    <row r="18529" spans="8:9" ht="12.5">
      <c r="H18529" s="958">
        <v>44273</v>
      </c>
      <c r="I18529" s="950" t="s">
        <v>1570</v>
      </c>
    </row>
    <row r="18530" spans="8:9" ht="12.5">
      <c r="H18530" s="958">
        <v>44274</v>
      </c>
      <c r="I18530" s="950" t="s">
        <v>1570</v>
      </c>
    </row>
    <row r="18531" spans="8:9" ht="12.5">
      <c r="H18531" s="958">
        <v>44275</v>
      </c>
      <c r="I18531" s="950" t="s">
        <v>1570</v>
      </c>
    </row>
    <row r="18532" spans="8:9" ht="12.5">
      <c r="H18532" s="958">
        <v>44276</v>
      </c>
      <c r="I18532" s="950" t="s">
        <v>1570</v>
      </c>
    </row>
    <row r="18533" spans="8:9" ht="12.5">
      <c r="H18533" s="958">
        <v>44278</v>
      </c>
      <c r="I18533" s="950" t="s">
        <v>1570</v>
      </c>
    </row>
    <row r="18534" spans="8:9" ht="12.5">
      <c r="H18534" s="958">
        <v>44280</v>
      </c>
      <c r="I18534" s="950" t="s">
        <v>1570</v>
      </c>
    </row>
    <row r="18535" spans="8:9" ht="12.5">
      <c r="H18535" s="958">
        <v>44281</v>
      </c>
      <c r="I18535" s="950" t="s">
        <v>1570</v>
      </c>
    </row>
    <row r="18536" spans="8:9" ht="12.5">
      <c r="H18536" s="958">
        <v>44282</v>
      </c>
      <c r="I18536" s="950" t="s">
        <v>1570</v>
      </c>
    </row>
    <row r="18537" spans="8:9" ht="12.5">
      <c r="H18537" s="958">
        <v>44285</v>
      </c>
      <c r="I18537" s="950" t="s">
        <v>1570</v>
      </c>
    </row>
    <row r="18538" spans="8:9" ht="12.5">
      <c r="H18538" s="958">
        <v>44286</v>
      </c>
      <c r="I18538" s="950" t="s">
        <v>1570</v>
      </c>
    </row>
    <row r="18539" spans="8:9" ht="12.5">
      <c r="H18539" s="958">
        <v>44287</v>
      </c>
      <c r="I18539" s="950" t="s">
        <v>1570</v>
      </c>
    </row>
    <row r="18540" spans="8:9" ht="12.5">
      <c r="H18540" s="958">
        <v>44288</v>
      </c>
      <c r="I18540" s="950" t="s">
        <v>1570</v>
      </c>
    </row>
    <row r="18541" spans="8:9" ht="12.5">
      <c r="H18541" s="958">
        <v>44301</v>
      </c>
      <c r="I18541" s="950" t="s">
        <v>1570</v>
      </c>
    </row>
    <row r="18542" spans="8:9" ht="12.5">
      <c r="H18542" s="958">
        <v>44302</v>
      </c>
      <c r="I18542" s="950" t="s">
        <v>1570</v>
      </c>
    </row>
    <row r="18543" spans="8:9" ht="12.5">
      <c r="H18543" s="958">
        <v>44303</v>
      </c>
      <c r="I18543" s="950" t="s">
        <v>1570</v>
      </c>
    </row>
    <row r="18544" spans="8:9" ht="12.5">
      <c r="H18544" s="958">
        <v>44304</v>
      </c>
      <c r="I18544" s="950" t="s">
        <v>1570</v>
      </c>
    </row>
    <row r="18545" spans="8:9" ht="12.5">
      <c r="H18545" s="958">
        <v>44305</v>
      </c>
      <c r="I18545" s="950" t="s">
        <v>1570</v>
      </c>
    </row>
    <row r="18546" spans="8:9" ht="12.5">
      <c r="H18546" s="958">
        <v>44306</v>
      </c>
      <c r="I18546" s="950" t="s">
        <v>1570</v>
      </c>
    </row>
    <row r="18547" spans="8:9" ht="12.5">
      <c r="H18547" s="958">
        <v>44307</v>
      </c>
      <c r="I18547" s="950" t="s">
        <v>1570</v>
      </c>
    </row>
    <row r="18548" spans="8:9" ht="12.5">
      <c r="H18548" s="958">
        <v>44308</v>
      </c>
      <c r="I18548" s="950" t="s">
        <v>1570</v>
      </c>
    </row>
    <row r="18549" spans="8:9" ht="12.5">
      <c r="H18549" s="958">
        <v>44309</v>
      </c>
      <c r="I18549" s="950" t="s">
        <v>1570</v>
      </c>
    </row>
    <row r="18550" spans="8:9" ht="12.5">
      <c r="H18550" s="958">
        <v>44310</v>
      </c>
      <c r="I18550" s="950" t="s">
        <v>1570</v>
      </c>
    </row>
    <row r="18551" spans="8:9" ht="12.5">
      <c r="H18551" s="958">
        <v>44311</v>
      </c>
      <c r="I18551" s="950" t="s">
        <v>1570</v>
      </c>
    </row>
    <row r="18552" spans="8:9" ht="12.5">
      <c r="H18552" s="958">
        <v>44312</v>
      </c>
      <c r="I18552" s="950" t="s">
        <v>1570</v>
      </c>
    </row>
    <row r="18553" spans="8:9" ht="12.5">
      <c r="H18553" s="958">
        <v>44313</v>
      </c>
      <c r="I18553" s="950" t="s">
        <v>1570</v>
      </c>
    </row>
    <row r="18554" spans="8:9" ht="12.5">
      <c r="H18554" s="958">
        <v>44314</v>
      </c>
      <c r="I18554" s="950" t="s">
        <v>1570</v>
      </c>
    </row>
    <row r="18555" spans="8:9" ht="12.5">
      <c r="H18555" s="958">
        <v>44315</v>
      </c>
      <c r="I18555" s="950" t="s">
        <v>1570</v>
      </c>
    </row>
    <row r="18556" spans="8:9" ht="12.5">
      <c r="H18556" s="958">
        <v>44316</v>
      </c>
      <c r="I18556" s="950" t="s">
        <v>1570</v>
      </c>
    </row>
    <row r="18557" spans="8:9" ht="12.5">
      <c r="H18557" s="958">
        <v>44317</v>
      </c>
      <c r="I18557" s="950" t="s">
        <v>1570</v>
      </c>
    </row>
    <row r="18558" spans="8:9" ht="12.5">
      <c r="H18558" s="958">
        <v>44319</v>
      </c>
      <c r="I18558" s="950" t="s">
        <v>1570</v>
      </c>
    </row>
    <row r="18559" spans="8:9" ht="12.5">
      <c r="H18559" s="958">
        <v>44320</v>
      </c>
      <c r="I18559" s="950" t="s">
        <v>1570</v>
      </c>
    </row>
    <row r="18560" spans="8:9" ht="12.5">
      <c r="H18560" s="958">
        <v>44321</v>
      </c>
      <c r="I18560" s="950" t="s">
        <v>1570</v>
      </c>
    </row>
    <row r="18561" spans="8:9" ht="12.5">
      <c r="H18561" s="958">
        <v>44325</v>
      </c>
      <c r="I18561" s="950" t="s">
        <v>1570</v>
      </c>
    </row>
    <row r="18562" spans="8:9" ht="12.5">
      <c r="H18562" s="958">
        <v>44326</v>
      </c>
      <c r="I18562" s="950" t="s">
        <v>1570</v>
      </c>
    </row>
    <row r="18563" spans="8:9" ht="12.5">
      <c r="H18563" s="958">
        <v>44328</v>
      </c>
      <c r="I18563" s="950" t="s">
        <v>1570</v>
      </c>
    </row>
    <row r="18564" spans="8:9" ht="12.5">
      <c r="H18564" s="958">
        <v>44333</v>
      </c>
      <c r="I18564" s="950" t="s">
        <v>1570</v>
      </c>
    </row>
    <row r="18565" spans="8:9" ht="12.5">
      <c r="H18565" s="958">
        <v>44334</v>
      </c>
      <c r="I18565" s="950" t="s">
        <v>1570</v>
      </c>
    </row>
    <row r="18566" spans="8:9" ht="12.5">
      <c r="H18566" s="958">
        <v>44372</v>
      </c>
      <c r="I18566" s="950" t="s">
        <v>1570</v>
      </c>
    </row>
    <row r="18567" spans="8:9" ht="12.5">
      <c r="H18567" s="958">
        <v>44393</v>
      </c>
      <c r="I18567" s="950" t="s">
        <v>1570</v>
      </c>
    </row>
    <row r="18568" spans="8:9" ht="12.5">
      <c r="H18568" s="958">
        <v>44396</v>
      </c>
      <c r="I18568" s="950" t="s">
        <v>1570</v>
      </c>
    </row>
    <row r="18569" spans="8:9" ht="12.5">
      <c r="H18569" s="958">
        <v>44398</v>
      </c>
      <c r="I18569" s="950" t="s">
        <v>1570</v>
      </c>
    </row>
    <row r="18570" spans="8:9" ht="12.5">
      <c r="H18570" s="958">
        <v>44399</v>
      </c>
      <c r="I18570" s="950" t="s">
        <v>1570</v>
      </c>
    </row>
    <row r="18571" spans="8:9" ht="12.5">
      <c r="H18571" s="958">
        <v>44401</v>
      </c>
      <c r="I18571" s="950" t="s">
        <v>1570</v>
      </c>
    </row>
    <row r="18572" spans="8:9" ht="12.5">
      <c r="H18572" s="958">
        <v>44402</v>
      </c>
      <c r="I18572" s="950" t="s">
        <v>1570</v>
      </c>
    </row>
    <row r="18573" spans="8:9" ht="12.5">
      <c r="H18573" s="958">
        <v>44403</v>
      </c>
      <c r="I18573" s="950" t="s">
        <v>1570</v>
      </c>
    </row>
    <row r="18574" spans="8:9" ht="12.5">
      <c r="H18574" s="958">
        <v>44404</v>
      </c>
      <c r="I18574" s="950" t="s">
        <v>1570</v>
      </c>
    </row>
    <row r="18575" spans="8:9" ht="12.5">
      <c r="H18575" s="958">
        <v>44405</v>
      </c>
      <c r="I18575" s="950" t="s">
        <v>1570</v>
      </c>
    </row>
    <row r="18576" spans="8:9" ht="12.5">
      <c r="H18576" s="958">
        <v>44406</v>
      </c>
      <c r="I18576" s="950" t="s">
        <v>1570</v>
      </c>
    </row>
    <row r="18577" spans="8:9" ht="12.5">
      <c r="H18577" s="958">
        <v>44408</v>
      </c>
      <c r="I18577" s="950" t="s">
        <v>1570</v>
      </c>
    </row>
    <row r="18578" spans="8:9" ht="12.5">
      <c r="H18578" s="958">
        <v>44410</v>
      </c>
      <c r="I18578" s="950" t="s">
        <v>1570</v>
      </c>
    </row>
    <row r="18579" spans="8:9" ht="12.5">
      <c r="H18579" s="958">
        <v>44411</v>
      </c>
      <c r="I18579" s="950" t="s">
        <v>1570</v>
      </c>
    </row>
    <row r="18580" spans="8:9" ht="12.5">
      <c r="H18580" s="958">
        <v>44412</v>
      </c>
      <c r="I18580" s="950" t="s">
        <v>1570</v>
      </c>
    </row>
    <row r="18581" spans="8:9" ht="12.5">
      <c r="H18581" s="958">
        <v>44413</v>
      </c>
      <c r="I18581" s="950" t="s">
        <v>1570</v>
      </c>
    </row>
    <row r="18582" spans="8:9" ht="12.5">
      <c r="H18582" s="958">
        <v>44415</v>
      </c>
      <c r="I18582" s="950" t="s">
        <v>1570</v>
      </c>
    </row>
    <row r="18583" spans="8:9" ht="12.5">
      <c r="H18583" s="958">
        <v>44416</v>
      </c>
      <c r="I18583" s="950" t="s">
        <v>1570</v>
      </c>
    </row>
    <row r="18584" spans="8:9" ht="12.5">
      <c r="H18584" s="958">
        <v>44417</v>
      </c>
      <c r="I18584" s="950" t="s">
        <v>1570</v>
      </c>
    </row>
    <row r="18585" spans="8:9" ht="12.5">
      <c r="H18585" s="958">
        <v>44418</v>
      </c>
      <c r="I18585" s="950" t="s">
        <v>1570</v>
      </c>
    </row>
    <row r="18586" spans="8:9" ht="12.5">
      <c r="H18586" s="958">
        <v>44420</v>
      </c>
      <c r="I18586" s="950" t="s">
        <v>1570</v>
      </c>
    </row>
    <row r="18587" spans="8:9" ht="12.5">
      <c r="H18587" s="958">
        <v>44422</v>
      </c>
      <c r="I18587" s="950" t="s">
        <v>1570</v>
      </c>
    </row>
    <row r="18588" spans="8:9" ht="12.5">
      <c r="H18588" s="958">
        <v>44423</v>
      </c>
      <c r="I18588" s="950" t="s">
        <v>1570</v>
      </c>
    </row>
    <row r="18589" spans="8:9" ht="12.5">
      <c r="H18589" s="958">
        <v>44424</v>
      </c>
      <c r="I18589" s="950" t="s">
        <v>1570</v>
      </c>
    </row>
    <row r="18590" spans="8:9" ht="12.5">
      <c r="H18590" s="958">
        <v>44425</v>
      </c>
      <c r="I18590" s="950" t="s">
        <v>1570</v>
      </c>
    </row>
    <row r="18591" spans="8:9" ht="12.5">
      <c r="H18591" s="958">
        <v>44427</v>
      </c>
      <c r="I18591" s="950" t="s">
        <v>1570</v>
      </c>
    </row>
    <row r="18592" spans="8:9" ht="12.5">
      <c r="H18592" s="958">
        <v>44428</v>
      </c>
      <c r="I18592" s="950" t="s">
        <v>1570</v>
      </c>
    </row>
    <row r="18593" spans="8:9" ht="12.5">
      <c r="H18593" s="958">
        <v>44429</v>
      </c>
      <c r="I18593" s="950" t="s">
        <v>1570</v>
      </c>
    </row>
    <row r="18594" spans="8:9" ht="12.5">
      <c r="H18594" s="958">
        <v>44430</v>
      </c>
      <c r="I18594" s="950" t="s">
        <v>1570</v>
      </c>
    </row>
    <row r="18595" spans="8:9" ht="12.5">
      <c r="H18595" s="958">
        <v>44431</v>
      </c>
      <c r="I18595" s="950" t="s">
        <v>1570</v>
      </c>
    </row>
    <row r="18596" spans="8:9" ht="12.5">
      <c r="H18596" s="958">
        <v>44432</v>
      </c>
      <c r="I18596" s="950" t="s">
        <v>1570</v>
      </c>
    </row>
    <row r="18597" spans="8:9" ht="12.5">
      <c r="H18597" s="958">
        <v>44436</v>
      </c>
      <c r="I18597" s="950" t="s">
        <v>1570</v>
      </c>
    </row>
    <row r="18598" spans="8:9" ht="12.5">
      <c r="H18598" s="958">
        <v>44437</v>
      </c>
      <c r="I18598" s="950" t="s">
        <v>1570</v>
      </c>
    </row>
    <row r="18599" spans="8:9" ht="12.5">
      <c r="H18599" s="958">
        <v>44438</v>
      </c>
      <c r="I18599" s="950" t="s">
        <v>1570</v>
      </c>
    </row>
    <row r="18600" spans="8:9" ht="12.5">
      <c r="H18600" s="958">
        <v>44439</v>
      </c>
      <c r="I18600" s="950" t="s">
        <v>1570</v>
      </c>
    </row>
    <row r="18601" spans="8:9" ht="12.5">
      <c r="H18601" s="958">
        <v>44440</v>
      </c>
      <c r="I18601" s="950" t="s">
        <v>1570</v>
      </c>
    </row>
    <row r="18602" spans="8:9" ht="12.5">
      <c r="H18602" s="958">
        <v>44441</v>
      </c>
      <c r="I18602" s="950" t="s">
        <v>1570</v>
      </c>
    </row>
    <row r="18603" spans="8:9" ht="12.5">
      <c r="H18603" s="958">
        <v>44442</v>
      </c>
      <c r="I18603" s="950" t="s">
        <v>1570</v>
      </c>
    </row>
    <row r="18604" spans="8:9" ht="12.5">
      <c r="H18604" s="958">
        <v>44443</v>
      </c>
      <c r="I18604" s="950" t="s">
        <v>1570</v>
      </c>
    </row>
    <row r="18605" spans="8:9" ht="12.5">
      <c r="H18605" s="958">
        <v>44444</v>
      </c>
      <c r="I18605" s="950" t="s">
        <v>1570</v>
      </c>
    </row>
    <row r="18606" spans="8:9" ht="12.5">
      <c r="H18606" s="958">
        <v>44445</v>
      </c>
      <c r="I18606" s="950" t="s">
        <v>1570</v>
      </c>
    </row>
    <row r="18607" spans="8:9" ht="12.5">
      <c r="H18607" s="958">
        <v>44446</v>
      </c>
      <c r="I18607" s="950" t="s">
        <v>1570</v>
      </c>
    </row>
    <row r="18608" spans="8:9" ht="12.5">
      <c r="H18608" s="958">
        <v>44449</v>
      </c>
      <c r="I18608" s="950" t="s">
        <v>1570</v>
      </c>
    </row>
    <row r="18609" spans="8:9" ht="12.5">
      <c r="H18609" s="958">
        <v>44450</v>
      </c>
      <c r="I18609" s="950" t="s">
        <v>1570</v>
      </c>
    </row>
    <row r="18610" spans="8:9" ht="12.5">
      <c r="H18610" s="958">
        <v>44451</v>
      </c>
      <c r="I18610" s="950" t="s">
        <v>1570</v>
      </c>
    </row>
    <row r="18611" spans="8:9" ht="12.5">
      <c r="H18611" s="958">
        <v>44452</v>
      </c>
      <c r="I18611" s="950" t="s">
        <v>1570</v>
      </c>
    </row>
    <row r="18612" spans="8:9" ht="12.5">
      <c r="H18612" s="958">
        <v>44453</v>
      </c>
      <c r="I18612" s="950" t="s">
        <v>1570</v>
      </c>
    </row>
    <row r="18613" spans="8:9" ht="12.5">
      <c r="H18613" s="958">
        <v>44454</v>
      </c>
      <c r="I18613" s="950" t="s">
        <v>1570</v>
      </c>
    </row>
    <row r="18614" spans="8:9" ht="12.5">
      <c r="H18614" s="958">
        <v>44455</v>
      </c>
      <c r="I18614" s="950" t="s">
        <v>1570</v>
      </c>
    </row>
    <row r="18615" spans="8:9" ht="12.5">
      <c r="H18615" s="958">
        <v>44460</v>
      </c>
      <c r="I18615" s="950" t="s">
        <v>1570</v>
      </c>
    </row>
    <row r="18616" spans="8:9" ht="12.5">
      <c r="H18616" s="958">
        <v>44470</v>
      </c>
      <c r="I18616" s="950" t="s">
        <v>1570</v>
      </c>
    </row>
    <row r="18617" spans="8:9" ht="12.5">
      <c r="H18617" s="958">
        <v>44471</v>
      </c>
      <c r="I18617" s="950" t="s">
        <v>1570</v>
      </c>
    </row>
    <row r="18618" spans="8:9" ht="12.5">
      <c r="H18618" s="958">
        <v>44473</v>
      </c>
      <c r="I18618" s="950" t="s">
        <v>1570</v>
      </c>
    </row>
    <row r="18619" spans="8:9" ht="12.5">
      <c r="H18619" s="958">
        <v>44481</v>
      </c>
      <c r="I18619" s="950" t="s">
        <v>1570</v>
      </c>
    </row>
    <row r="18620" spans="8:9" ht="12.5">
      <c r="H18620" s="958">
        <v>44482</v>
      </c>
      <c r="I18620" s="950" t="s">
        <v>1570</v>
      </c>
    </row>
    <row r="18621" spans="8:9" ht="12.5">
      <c r="H18621" s="958">
        <v>44483</v>
      </c>
      <c r="I18621" s="950" t="s">
        <v>1570</v>
      </c>
    </row>
    <row r="18622" spans="8:9" ht="12.5">
      <c r="H18622" s="958">
        <v>44484</v>
      </c>
      <c r="I18622" s="950" t="s">
        <v>1570</v>
      </c>
    </row>
    <row r="18623" spans="8:9" ht="12.5">
      <c r="H18623" s="958">
        <v>44485</v>
      </c>
      <c r="I18623" s="950" t="s">
        <v>1570</v>
      </c>
    </row>
    <row r="18624" spans="8:9" ht="12.5">
      <c r="H18624" s="958">
        <v>44486</v>
      </c>
      <c r="I18624" s="950" t="s">
        <v>1570</v>
      </c>
    </row>
    <row r="18625" spans="8:9" ht="12.5">
      <c r="H18625" s="958">
        <v>44488</v>
      </c>
      <c r="I18625" s="950" t="s">
        <v>1570</v>
      </c>
    </row>
    <row r="18626" spans="8:9" ht="12.5">
      <c r="H18626" s="958">
        <v>44490</v>
      </c>
      <c r="I18626" s="950" t="s">
        <v>1570</v>
      </c>
    </row>
    <row r="18627" spans="8:9" ht="12.5">
      <c r="H18627" s="958">
        <v>44491</v>
      </c>
      <c r="I18627" s="950" t="s">
        <v>1570</v>
      </c>
    </row>
    <row r="18628" spans="8:9" ht="12.5">
      <c r="H18628" s="958">
        <v>44492</v>
      </c>
      <c r="I18628" s="950" t="s">
        <v>1570</v>
      </c>
    </row>
    <row r="18629" spans="8:9" ht="12.5">
      <c r="H18629" s="958">
        <v>44493</v>
      </c>
      <c r="I18629" s="950" t="s">
        <v>1570</v>
      </c>
    </row>
    <row r="18630" spans="8:9" ht="12.5">
      <c r="H18630" s="958">
        <v>44501</v>
      </c>
      <c r="I18630" s="950" t="s">
        <v>1570</v>
      </c>
    </row>
    <row r="18631" spans="8:9" ht="12.5">
      <c r="H18631" s="958">
        <v>44502</v>
      </c>
      <c r="I18631" s="950" t="s">
        <v>1570</v>
      </c>
    </row>
    <row r="18632" spans="8:9" ht="12.5">
      <c r="H18632" s="958">
        <v>44503</v>
      </c>
      <c r="I18632" s="950" t="s">
        <v>1570</v>
      </c>
    </row>
    <row r="18633" spans="8:9" ht="12.5">
      <c r="H18633" s="958">
        <v>44504</v>
      </c>
      <c r="I18633" s="950" t="s">
        <v>1570</v>
      </c>
    </row>
    <row r="18634" spans="8:9" ht="12.5">
      <c r="H18634" s="958">
        <v>44505</v>
      </c>
      <c r="I18634" s="950" t="s">
        <v>1570</v>
      </c>
    </row>
    <row r="18635" spans="8:9" ht="12.5">
      <c r="H18635" s="958">
        <v>44506</v>
      </c>
      <c r="I18635" s="950" t="s">
        <v>1570</v>
      </c>
    </row>
    <row r="18636" spans="8:9" ht="12.5">
      <c r="H18636" s="958">
        <v>44507</v>
      </c>
      <c r="I18636" s="950" t="s">
        <v>1570</v>
      </c>
    </row>
    <row r="18637" spans="8:9" ht="12.5">
      <c r="H18637" s="958">
        <v>44509</v>
      </c>
      <c r="I18637" s="950" t="s">
        <v>1570</v>
      </c>
    </row>
    <row r="18638" spans="8:9" ht="12.5">
      <c r="H18638" s="958">
        <v>44510</v>
      </c>
      <c r="I18638" s="950" t="s">
        <v>1570</v>
      </c>
    </row>
    <row r="18639" spans="8:9" ht="12.5">
      <c r="H18639" s="958">
        <v>44511</v>
      </c>
      <c r="I18639" s="950" t="s">
        <v>1570</v>
      </c>
    </row>
    <row r="18640" spans="8:9" ht="12.5">
      <c r="H18640" s="958">
        <v>44512</v>
      </c>
      <c r="I18640" s="950" t="s">
        <v>1570</v>
      </c>
    </row>
    <row r="18641" spans="8:9" ht="12.5">
      <c r="H18641" s="958">
        <v>44513</v>
      </c>
      <c r="I18641" s="950" t="s">
        <v>1570</v>
      </c>
    </row>
    <row r="18642" spans="8:9" ht="12.5">
      <c r="H18642" s="958">
        <v>44514</v>
      </c>
      <c r="I18642" s="950" t="s">
        <v>1570</v>
      </c>
    </row>
    <row r="18643" spans="8:9" ht="12.5">
      <c r="H18643" s="958">
        <v>44515</v>
      </c>
      <c r="I18643" s="950" t="s">
        <v>1570</v>
      </c>
    </row>
    <row r="18644" spans="8:9" ht="12.5">
      <c r="H18644" s="958">
        <v>44555</v>
      </c>
      <c r="I18644" s="950" t="s">
        <v>1570</v>
      </c>
    </row>
    <row r="18645" spans="8:9" ht="12.5">
      <c r="H18645" s="958">
        <v>44601</v>
      </c>
      <c r="I18645" s="950" t="s">
        <v>1570</v>
      </c>
    </row>
    <row r="18646" spans="8:9" ht="12.5">
      <c r="H18646" s="958">
        <v>44606</v>
      </c>
      <c r="I18646" s="950" t="s">
        <v>1570</v>
      </c>
    </row>
    <row r="18647" spans="8:9" ht="12.5">
      <c r="H18647" s="958">
        <v>44607</v>
      </c>
      <c r="I18647" s="950" t="s">
        <v>1570</v>
      </c>
    </row>
    <row r="18648" spans="8:9" ht="12.5">
      <c r="H18648" s="958">
        <v>44608</v>
      </c>
      <c r="I18648" s="950" t="s">
        <v>1570</v>
      </c>
    </row>
    <row r="18649" spans="8:9" ht="12.5">
      <c r="H18649" s="958">
        <v>44609</v>
      </c>
      <c r="I18649" s="950" t="s">
        <v>1570</v>
      </c>
    </row>
    <row r="18650" spans="8:9" ht="12.5">
      <c r="H18650" s="958">
        <v>44610</v>
      </c>
      <c r="I18650" s="950" t="s">
        <v>1570</v>
      </c>
    </row>
    <row r="18651" spans="8:9" ht="12.5">
      <c r="H18651" s="958">
        <v>44611</v>
      </c>
      <c r="I18651" s="950" t="s">
        <v>1570</v>
      </c>
    </row>
    <row r="18652" spans="8:9" ht="12.5">
      <c r="H18652" s="958">
        <v>44612</v>
      </c>
      <c r="I18652" s="950" t="s">
        <v>1570</v>
      </c>
    </row>
    <row r="18653" spans="8:9" ht="12.5">
      <c r="H18653" s="958">
        <v>44613</v>
      </c>
      <c r="I18653" s="950" t="s">
        <v>1570</v>
      </c>
    </row>
    <row r="18654" spans="8:9" ht="12.5">
      <c r="H18654" s="958">
        <v>44614</v>
      </c>
      <c r="I18654" s="950" t="s">
        <v>1570</v>
      </c>
    </row>
    <row r="18655" spans="8:9" ht="12.5">
      <c r="H18655" s="958">
        <v>44615</v>
      </c>
      <c r="I18655" s="950" t="s">
        <v>1570</v>
      </c>
    </row>
    <row r="18656" spans="8:9" ht="12.5">
      <c r="H18656" s="958">
        <v>44617</v>
      </c>
      <c r="I18656" s="950" t="s">
        <v>1570</v>
      </c>
    </row>
    <row r="18657" spans="8:9" ht="12.5">
      <c r="H18657" s="958">
        <v>44618</v>
      </c>
      <c r="I18657" s="950" t="s">
        <v>1570</v>
      </c>
    </row>
    <row r="18658" spans="8:9" ht="12.5">
      <c r="H18658" s="958">
        <v>44619</v>
      </c>
      <c r="I18658" s="950" t="s">
        <v>1570</v>
      </c>
    </row>
    <row r="18659" spans="8:9" ht="12.5">
      <c r="H18659" s="958">
        <v>44620</v>
      </c>
      <c r="I18659" s="950" t="s">
        <v>1570</v>
      </c>
    </row>
    <row r="18660" spans="8:9" ht="12.5">
      <c r="H18660" s="958">
        <v>44621</v>
      </c>
      <c r="I18660" s="950" t="s">
        <v>1570</v>
      </c>
    </row>
    <row r="18661" spans="8:9" ht="12.5">
      <c r="H18661" s="958">
        <v>44622</v>
      </c>
      <c r="I18661" s="950" t="s">
        <v>1570</v>
      </c>
    </row>
    <row r="18662" spans="8:9" ht="12.5">
      <c r="H18662" s="958">
        <v>44624</v>
      </c>
      <c r="I18662" s="950" t="s">
        <v>1570</v>
      </c>
    </row>
    <row r="18663" spans="8:9" ht="12.5">
      <c r="H18663" s="958">
        <v>44625</v>
      </c>
      <c r="I18663" s="950" t="s">
        <v>1570</v>
      </c>
    </row>
    <row r="18664" spans="8:9" ht="12.5">
      <c r="H18664" s="958">
        <v>44626</v>
      </c>
      <c r="I18664" s="950" t="s">
        <v>1570</v>
      </c>
    </row>
    <row r="18665" spans="8:9" ht="12.5">
      <c r="H18665" s="958">
        <v>44627</v>
      </c>
      <c r="I18665" s="950" t="s">
        <v>1570</v>
      </c>
    </row>
    <row r="18666" spans="8:9" ht="12.5">
      <c r="H18666" s="958">
        <v>44628</v>
      </c>
      <c r="I18666" s="950" t="s">
        <v>1570</v>
      </c>
    </row>
    <row r="18667" spans="8:9" ht="12.5">
      <c r="H18667" s="958">
        <v>44629</v>
      </c>
      <c r="I18667" s="950" t="s">
        <v>1570</v>
      </c>
    </row>
    <row r="18668" spans="8:9" ht="12.5">
      <c r="H18668" s="958">
        <v>44630</v>
      </c>
      <c r="I18668" s="950" t="s">
        <v>1570</v>
      </c>
    </row>
    <row r="18669" spans="8:9" ht="12.5">
      <c r="H18669" s="958">
        <v>44631</v>
      </c>
      <c r="I18669" s="950" t="s">
        <v>1570</v>
      </c>
    </row>
    <row r="18670" spans="8:9" ht="12.5">
      <c r="H18670" s="958">
        <v>44632</v>
      </c>
      <c r="I18670" s="950" t="s">
        <v>1570</v>
      </c>
    </row>
    <row r="18671" spans="8:9" ht="12.5">
      <c r="H18671" s="958">
        <v>44633</v>
      </c>
      <c r="I18671" s="950" t="s">
        <v>1570</v>
      </c>
    </row>
    <row r="18672" spans="8:9" ht="12.5">
      <c r="H18672" s="958">
        <v>44634</v>
      </c>
      <c r="I18672" s="950" t="s">
        <v>1570</v>
      </c>
    </row>
    <row r="18673" spans="8:9" ht="12.5">
      <c r="H18673" s="958">
        <v>44636</v>
      </c>
      <c r="I18673" s="950" t="s">
        <v>1570</v>
      </c>
    </row>
    <row r="18674" spans="8:9" ht="12.5">
      <c r="H18674" s="958">
        <v>44637</v>
      </c>
      <c r="I18674" s="950" t="s">
        <v>1570</v>
      </c>
    </row>
    <row r="18675" spans="8:9" ht="12.5">
      <c r="H18675" s="958">
        <v>44638</v>
      </c>
      <c r="I18675" s="950" t="s">
        <v>1570</v>
      </c>
    </row>
    <row r="18676" spans="8:9" ht="12.5">
      <c r="H18676" s="958">
        <v>44639</v>
      </c>
      <c r="I18676" s="950" t="s">
        <v>1570</v>
      </c>
    </row>
    <row r="18677" spans="8:9" ht="12.5">
      <c r="H18677" s="958">
        <v>44640</v>
      </c>
      <c r="I18677" s="950" t="s">
        <v>1570</v>
      </c>
    </row>
    <row r="18678" spans="8:9" ht="12.5">
      <c r="H18678" s="958">
        <v>44641</v>
      </c>
      <c r="I18678" s="950" t="s">
        <v>1570</v>
      </c>
    </row>
    <row r="18679" spans="8:9" ht="12.5">
      <c r="H18679" s="958">
        <v>44643</v>
      </c>
      <c r="I18679" s="950" t="s">
        <v>1570</v>
      </c>
    </row>
    <row r="18680" spans="8:9" ht="12.5">
      <c r="H18680" s="958">
        <v>44644</v>
      </c>
      <c r="I18680" s="950" t="s">
        <v>1570</v>
      </c>
    </row>
    <row r="18681" spans="8:9" ht="12.5">
      <c r="H18681" s="958">
        <v>44645</v>
      </c>
      <c r="I18681" s="950" t="s">
        <v>1570</v>
      </c>
    </row>
    <row r="18682" spans="8:9" ht="12.5">
      <c r="H18682" s="958">
        <v>44646</v>
      </c>
      <c r="I18682" s="950" t="s">
        <v>1570</v>
      </c>
    </row>
    <row r="18683" spans="8:9" ht="12.5">
      <c r="H18683" s="958">
        <v>44647</v>
      </c>
      <c r="I18683" s="950" t="s">
        <v>1570</v>
      </c>
    </row>
    <row r="18684" spans="8:9" ht="12.5">
      <c r="H18684" s="958">
        <v>44648</v>
      </c>
      <c r="I18684" s="950" t="s">
        <v>1570</v>
      </c>
    </row>
    <row r="18685" spans="8:9" ht="12.5">
      <c r="H18685" s="958">
        <v>44650</v>
      </c>
      <c r="I18685" s="950" t="s">
        <v>1570</v>
      </c>
    </row>
    <row r="18686" spans="8:9" ht="12.5">
      <c r="H18686" s="958">
        <v>44651</v>
      </c>
      <c r="I18686" s="950" t="s">
        <v>1570</v>
      </c>
    </row>
    <row r="18687" spans="8:9" ht="12.5">
      <c r="H18687" s="958">
        <v>44652</v>
      </c>
      <c r="I18687" s="950" t="s">
        <v>1570</v>
      </c>
    </row>
    <row r="18688" spans="8:9" ht="12.5">
      <c r="H18688" s="958">
        <v>44653</v>
      </c>
      <c r="I18688" s="950" t="s">
        <v>1570</v>
      </c>
    </row>
    <row r="18689" spans="8:9" ht="12.5">
      <c r="H18689" s="958">
        <v>44654</v>
      </c>
      <c r="I18689" s="950" t="s">
        <v>1570</v>
      </c>
    </row>
    <row r="18690" spans="8:9" ht="12.5">
      <c r="H18690" s="958">
        <v>44656</v>
      </c>
      <c r="I18690" s="950" t="s">
        <v>1570</v>
      </c>
    </row>
    <row r="18691" spans="8:9" ht="12.5">
      <c r="H18691" s="958">
        <v>44657</v>
      </c>
      <c r="I18691" s="950" t="s">
        <v>1570</v>
      </c>
    </row>
    <row r="18692" spans="8:9" ht="12.5">
      <c r="H18692" s="958">
        <v>44659</v>
      </c>
      <c r="I18692" s="950" t="s">
        <v>1570</v>
      </c>
    </row>
    <row r="18693" spans="8:9" ht="12.5">
      <c r="H18693" s="958">
        <v>44660</v>
      </c>
      <c r="I18693" s="950" t="s">
        <v>1570</v>
      </c>
    </row>
    <row r="18694" spans="8:9" ht="12.5">
      <c r="H18694" s="958">
        <v>44661</v>
      </c>
      <c r="I18694" s="950" t="s">
        <v>1570</v>
      </c>
    </row>
    <row r="18695" spans="8:9" ht="12.5">
      <c r="H18695" s="958">
        <v>44662</v>
      </c>
      <c r="I18695" s="950" t="s">
        <v>1570</v>
      </c>
    </row>
    <row r="18696" spans="8:9" ht="12.5">
      <c r="H18696" s="958">
        <v>44663</v>
      </c>
      <c r="I18696" s="950" t="s">
        <v>1570</v>
      </c>
    </row>
    <row r="18697" spans="8:9" ht="12.5">
      <c r="H18697" s="958">
        <v>44665</v>
      </c>
      <c r="I18697" s="950" t="s">
        <v>1570</v>
      </c>
    </row>
    <row r="18698" spans="8:9" ht="12.5">
      <c r="H18698" s="958">
        <v>44666</v>
      </c>
      <c r="I18698" s="950" t="s">
        <v>1570</v>
      </c>
    </row>
    <row r="18699" spans="8:9" ht="12.5">
      <c r="H18699" s="958">
        <v>44667</v>
      </c>
      <c r="I18699" s="950" t="s">
        <v>1570</v>
      </c>
    </row>
    <row r="18700" spans="8:9" ht="12.5">
      <c r="H18700" s="958">
        <v>44669</v>
      </c>
      <c r="I18700" s="950" t="s">
        <v>1570</v>
      </c>
    </row>
    <row r="18701" spans="8:9" ht="12.5">
      <c r="H18701" s="958">
        <v>44670</v>
      </c>
      <c r="I18701" s="950" t="s">
        <v>1570</v>
      </c>
    </row>
    <row r="18702" spans="8:9" ht="12.5">
      <c r="H18702" s="958">
        <v>44671</v>
      </c>
      <c r="I18702" s="950" t="s">
        <v>1570</v>
      </c>
    </row>
    <row r="18703" spans="8:9" ht="12.5">
      <c r="H18703" s="958">
        <v>44672</v>
      </c>
      <c r="I18703" s="950" t="s">
        <v>1570</v>
      </c>
    </row>
    <row r="18704" spans="8:9" ht="12.5">
      <c r="H18704" s="958">
        <v>44675</v>
      </c>
      <c r="I18704" s="950" t="s">
        <v>1570</v>
      </c>
    </row>
    <row r="18705" spans="8:9" ht="12.5">
      <c r="H18705" s="958">
        <v>44676</v>
      </c>
      <c r="I18705" s="950" t="s">
        <v>1570</v>
      </c>
    </row>
    <row r="18706" spans="8:9" ht="12.5">
      <c r="H18706" s="958">
        <v>44677</v>
      </c>
      <c r="I18706" s="950" t="s">
        <v>1570</v>
      </c>
    </row>
    <row r="18707" spans="8:9" ht="12.5">
      <c r="H18707" s="958">
        <v>44678</v>
      </c>
      <c r="I18707" s="950" t="s">
        <v>1570</v>
      </c>
    </row>
    <row r="18708" spans="8:9" ht="12.5">
      <c r="H18708" s="958">
        <v>44679</v>
      </c>
      <c r="I18708" s="950" t="s">
        <v>1570</v>
      </c>
    </row>
    <row r="18709" spans="8:9" ht="12.5">
      <c r="H18709" s="958">
        <v>44680</v>
      </c>
      <c r="I18709" s="950" t="s">
        <v>1570</v>
      </c>
    </row>
    <row r="18710" spans="8:9" ht="12.5">
      <c r="H18710" s="958">
        <v>44681</v>
      </c>
      <c r="I18710" s="950" t="s">
        <v>1570</v>
      </c>
    </row>
    <row r="18711" spans="8:9" ht="12.5">
      <c r="H18711" s="958">
        <v>44682</v>
      </c>
      <c r="I18711" s="950" t="s">
        <v>1570</v>
      </c>
    </row>
    <row r="18712" spans="8:9" ht="12.5">
      <c r="H18712" s="958">
        <v>44683</v>
      </c>
      <c r="I18712" s="950" t="s">
        <v>1570</v>
      </c>
    </row>
    <row r="18713" spans="8:9" ht="12.5">
      <c r="H18713" s="958">
        <v>44685</v>
      </c>
      <c r="I18713" s="950" t="s">
        <v>1570</v>
      </c>
    </row>
    <row r="18714" spans="8:9" ht="12.5">
      <c r="H18714" s="958">
        <v>44687</v>
      </c>
      <c r="I18714" s="950" t="s">
        <v>1570</v>
      </c>
    </row>
    <row r="18715" spans="8:9" ht="12.5">
      <c r="H18715" s="958">
        <v>44688</v>
      </c>
      <c r="I18715" s="950" t="s">
        <v>1570</v>
      </c>
    </row>
    <row r="18716" spans="8:9" ht="12.5">
      <c r="H18716" s="958">
        <v>44689</v>
      </c>
      <c r="I18716" s="950" t="s">
        <v>1570</v>
      </c>
    </row>
    <row r="18717" spans="8:9" ht="12.5">
      <c r="H18717" s="958">
        <v>44690</v>
      </c>
      <c r="I18717" s="950" t="s">
        <v>1570</v>
      </c>
    </row>
    <row r="18718" spans="8:9" ht="12.5">
      <c r="H18718" s="958">
        <v>44691</v>
      </c>
      <c r="I18718" s="950" t="s">
        <v>1570</v>
      </c>
    </row>
    <row r="18719" spans="8:9" ht="12.5">
      <c r="H18719" s="958">
        <v>44693</v>
      </c>
      <c r="I18719" s="950" t="s">
        <v>1570</v>
      </c>
    </row>
    <row r="18720" spans="8:9" ht="12.5">
      <c r="H18720" s="958">
        <v>44695</v>
      </c>
      <c r="I18720" s="950" t="s">
        <v>1570</v>
      </c>
    </row>
    <row r="18721" spans="8:9" ht="12.5">
      <c r="H18721" s="958">
        <v>44697</v>
      </c>
      <c r="I18721" s="950" t="s">
        <v>1570</v>
      </c>
    </row>
    <row r="18722" spans="8:9" ht="12.5">
      <c r="H18722" s="958">
        <v>44699</v>
      </c>
      <c r="I18722" s="950" t="s">
        <v>1570</v>
      </c>
    </row>
    <row r="18723" spans="8:9" ht="12.5">
      <c r="H18723" s="958">
        <v>44701</v>
      </c>
      <c r="I18723" s="950" t="s">
        <v>1570</v>
      </c>
    </row>
    <row r="18724" spans="8:9" ht="12.5">
      <c r="H18724" s="958">
        <v>44702</v>
      </c>
      <c r="I18724" s="950" t="s">
        <v>1570</v>
      </c>
    </row>
    <row r="18725" spans="8:9" ht="12.5">
      <c r="H18725" s="958">
        <v>44703</v>
      </c>
      <c r="I18725" s="950" t="s">
        <v>1570</v>
      </c>
    </row>
    <row r="18726" spans="8:9" ht="12.5">
      <c r="H18726" s="958">
        <v>44704</v>
      </c>
      <c r="I18726" s="950" t="s">
        <v>1570</v>
      </c>
    </row>
    <row r="18727" spans="8:9" ht="12.5">
      <c r="H18727" s="958">
        <v>44705</v>
      </c>
      <c r="I18727" s="950" t="s">
        <v>1570</v>
      </c>
    </row>
    <row r="18728" spans="8:9" ht="12.5">
      <c r="H18728" s="958">
        <v>44706</v>
      </c>
      <c r="I18728" s="950" t="s">
        <v>1570</v>
      </c>
    </row>
    <row r="18729" spans="8:9" ht="12.5">
      <c r="H18729" s="958">
        <v>44707</v>
      </c>
      <c r="I18729" s="950" t="s">
        <v>1570</v>
      </c>
    </row>
    <row r="18730" spans="8:9" ht="12.5">
      <c r="H18730" s="958">
        <v>44708</v>
      </c>
      <c r="I18730" s="950" t="s">
        <v>1570</v>
      </c>
    </row>
    <row r="18731" spans="8:9" ht="12.5">
      <c r="H18731" s="958">
        <v>44709</v>
      </c>
      <c r="I18731" s="950" t="s">
        <v>1570</v>
      </c>
    </row>
    <row r="18732" spans="8:9" ht="12.5">
      <c r="H18732" s="958">
        <v>44710</v>
      </c>
      <c r="I18732" s="950" t="s">
        <v>1570</v>
      </c>
    </row>
    <row r="18733" spans="8:9" ht="12.5">
      <c r="H18733" s="958">
        <v>44711</v>
      </c>
      <c r="I18733" s="950" t="s">
        <v>1570</v>
      </c>
    </row>
    <row r="18734" spans="8:9" ht="12.5">
      <c r="H18734" s="958">
        <v>44714</v>
      </c>
      <c r="I18734" s="950" t="s">
        <v>1570</v>
      </c>
    </row>
    <row r="18735" spans="8:9" ht="12.5">
      <c r="H18735" s="958">
        <v>44718</v>
      </c>
      <c r="I18735" s="950" t="s">
        <v>1570</v>
      </c>
    </row>
    <row r="18736" spans="8:9" ht="12.5">
      <c r="H18736" s="958">
        <v>44720</v>
      </c>
      <c r="I18736" s="950" t="s">
        <v>1570</v>
      </c>
    </row>
    <row r="18737" spans="8:9" ht="12.5">
      <c r="H18737" s="958">
        <v>44721</v>
      </c>
      <c r="I18737" s="950" t="s">
        <v>1570</v>
      </c>
    </row>
    <row r="18738" spans="8:9" ht="12.5">
      <c r="H18738" s="958">
        <v>44730</v>
      </c>
      <c r="I18738" s="950" t="s">
        <v>1570</v>
      </c>
    </row>
    <row r="18739" spans="8:9" ht="12.5">
      <c r="H18739" s="958">
        <v>44735</v>
      </c>
      <c r="I18739" s="950" t="s">
        <v>1570</v>
      </c>
    </row>
    <row r="18740" spans="8:9" ht="12.5">
      <c r="H18740" s="958">
        <v>44750</v>
      </c>
      <c r="I18740" s="950" t="s">
        <v>1570</v>
      </c>
    </row>
    <row r="18741" spans="8:9" ht="12.5">
      <c r="H18741" s="958">
        <v>44767</v>
      </c>
      <c r="I18741" s="950" t="s">
        <v>1570</v>
      </c>
    </row>
    <row r="18742" spans="8:9" ht="12.5">
      <c r="H18742" s="958">
        <v>44799</v>
      </c>
      <c r="I18742" s="950" t="s">
        <v>1570</v>
      </c>
    </row>
    <row r="18743" spans="8:9" ht="12.5">
      <c r="H18743" s="958">
        <v>44802</v>
      </c>
      <c r="I18743" s="950" t="s">
        <v>1570</v>
      </c>
    </row>
    <row r="18744" spans="8:9" ht="12.5">
      <c r="H18744" s="958">
        <v>44804</v>
      </c>
      <c r="I18744" s="950" t="s">
        <v>1570</v>
      </c>
    </row>
    <row r="18745" spans="8:9" ht="12.5">
      <c r="H18745" s="958">
        <v>44805</v>
      </c>
      <c r="I18745" s="950" t="s">
        <v>1570</v>
      </c>
    </row>
    <row r="18746" spans="8:9" ht="12.5">
      <c r="H18746" s="958">
        <v>44807</v>
      </c>
      <c r="I18746" s="950" t="s">
        <v>1570</v>
      </c>
    </row>
    <row r="18747" spans="8:9" ht="12.5">
      <c r="H18747" s="958">
        <v>44809</v>
      </c>
      <c r="I18747" s="950" t="s">
        <v>1570</v>
      </c>
    </row>
    <row r="18748" spans="8:9" ht="12.5">
      <c r="H18748" s="958">
        <v>44811</v>
      </c>
      <c r="I18748" s="950" t="s">
        <v>1570</v>
      </c>
    </row>
    <row r="18749" spans="8:9" ht="12.5">
      <c r="H18749" s="958">
        <v>44813</v>
      </c>
      <c r="I18749" s="950" t="s">
        <v>1570</v>
      </c>
    </row>
    <row r="18750" spans="8:9" ht="12.5">
      <c r="H18750" s="958">
        <v>44814</v>
      </c>
      <c r="I18750" s="950" t="s">
        <v>1570</v>
      </c>
    </row>
    <row r="18751" spans="8:9" ht="12.5">
      <c r="H18751" s="958">
        <v>44815</v>
      </c>
      <c r="I18751" s="950" t="s">
        <v>1570</v>
      </c>
    </row>
    <row r="18752" spans="8:9" ht="12.5">
      <c r="H18752" s="958">
        <v>44816</v>
      </c>
      <c r="I18752" s="950" t="s">
        <v>1570</v>
      </c>
    </row>
    <row r="18753" spans="8:9" ht="12.5">
      <c r="H18753" s="958">
        <v>44817</v>
      </c>
      <c r="I18753" s="950" t="s">
        <v>1570</v>
      </c>
    </row>
    <row r="18754" spans="8:9" ht="12.5">
      <c r="H18754" s="958">
        <v>44818</v>
      </c>
      <c r="I18754" s="950" t="s">
        <v>1570</v>
      </c>
    </row>
    <row r="18755" spans="8:9" ht="12.5">
      <c r="H18755" s="958">
        <v>44820</v>
      </c>
      <c r="I18755" s="950" t="s">
        <v>1570</v>
      </c>
    </row>
    <row r="18756" spans="8:9" ht="12.5">
      <c r="H18756" s="958">
        <v>44822</v>
      </c>
      <c r="I18756" s="950" t="s">
        <v>1570</v>
      </c>
    </row>
    <row r="18757" spans="8:9" ht="12.5">
      <c r="H18757" s="958">
        <v>44824</v>
      </c>
      <c r="I18757" s="950" t="s">
        <v>1570</v>
      </c>
    </row>
    <row r="18758" spans="8:9" ht="12.5">
      <c r="H18758" s="958">
        <v>44825</v>
      </c>
      <c r="I18758" s="950" t="s">
        <v>1570</v>
      </c>
    </row>
    <row r="18759" spans="8:9" ht="12.5">
      <c r="H18759" s="958">
        <v>44826</v>
      </c>
      <c r="I18759" s="950" t="s">
        <v>1570</v>
      </c>
    </row>
    <row r="18760" spans="8:9" ht="12.5">
      <c r="H18760" s="958">
        <v>44827</v>
      </c>
      <c r="I18760" s="950" t="s">
        <v>1570</v>
      </c>
    </row>
    <row r="18761" spans="8:9" ht="12.5">
      <c r="H18761" s="958">
        <v>44828</v>
      </c>
      <c r="I18761" s="950" t="s">
        <v>1570</v>
      </c>
    </row>
    <row r="18762" spans="8:9" ht="12.5">
      <c r="H18762" s="958">
        <v>44830</v>
      </c>
      <c r="I18762" s="950" t="s">
        <v>1570</v>
      </c>
    </row>
    <row r="18763" spans="8:9" ht="12.5">
      <c r="H18763" s="958">
        <v>44833</v>
      </c>
      <c r="I18763" s="950" t="s">
        <v>1570</v>
      </c>
    </row>
    <row r="18764" spans="8:9" ht="12.5">
      <c r="H18764" s="958">
        <v>44836</v>
      </c>
      <c r="I18764" s="950" t="s">
        <v>1570</v>
      </c>
    </row>
    <row r="18765" spans="8:9" ht="12.5">
      <c r="H18765" s="958">
        <v>44837</v>
      </c>
      <c r="I18765" s="950" t="s">
        <v>1570</v>
      </c>
    </row>
    <row r="18766" spans="8:9" ht="12.5">
      <c r="H18766" s="958">
        <v>44838</v>
      </c>
      <c r="I18766" s="950" t="s">
        <v>1570</v>
      </c>
    </row>
    <row r="18767" spans="8:9" ht="12.5">
      <c r="H18767" s="958">
        <v>44839</v>
      </c>
      <c r="I18767" s="950" t="s">
        <v>1570</v>
      </c>
    </row>
    <row r="18768" spans="8:9" ht="12.5">
      <c r="H18768" s="958">
        <v>44840</v>
      </c>
      <c r="I18768" s="950" t="s">
        <v>1570</v>
      </c>
    </row>
    <row r="18769" spans="8:9" ht="12.5">
      <c r="H18769" s="958">
        <v>44841</v>
      </c>
      <c r="I18769" s="950" t="s">
        <v>1570</v>
      </c>
    </row>
    <row r="18770" spans="8:9" ht="12.5">
      <c r="H18770" s="958">
        <v>44842</v>
      </c>
      <c r="I18770" s="950" t="s">
        <v>1570</v>
      </c>
    </row>
    <row r="18771" spans="8:9" ht="12.5">
      <c r="H18771" s="958">
        <v>44843</v>
      </c>
      <c r="I18771" s="950" t="s">
        <v>1570</v>
      </c>
    </row>
    <row r="18772" spans="8:9" ht="12.5">
      <c r="H18772" s="958">
        <v>44844</v>
      </c>
      <c r="I18772" s="950" t="s">
        <v>1570</v>
      </c>
    </row>
    <row r="18773" spans="8:9" ht="12.5">
      <c r="H18773" s="958">
        <v>44845</v>
      </c>
      <c r="I18773" s="950" t="s">
        <v>1570</v>
      </c>
    </row>
    <row r="18774" spans="8:9" ht="12.5">
      <c r="H18774" s="958">
        <v>44846</v>
      </c>
      <c r="I18774" s="950" t="s">
        <v>1570</v>
      </c>
    </row>
    <row r="18775" spans="8:9" ht="12.5">
      <c r="H18775" s="958">
        <v>44847</v>
      </c>
      <c r="I18775" s="950" t="s">
        <v>1570</v>
      </c>
    </row>
    <row r="18776" spans="8:9" ht="12.5">
      <c r="H18776" s="958">
        <v>44848</v>
      </c>
      <c r="I18776" s="950" t="s">
        <v>1570</v>
      </c>
    </row>
    <row r="18777" spans="8:9" ht="12.5">
      <c r="H18777" s="958">
        <v>44849</v>
      </c>
      <c r="I18777" s="950" t="s">
        <v>1570</v>
      </c>
    </row>
    <row r="18778" spans="8:9" ht="12.5">
      <c r="H18778" s="958">
        <v>44850</v>
      </c>
      <c r="I18778" s="950" t="s">
        <v>1570</v>
      </c>
    </row>
    <row r="18779" spans="8:9" ht="12.5">
      <c r="H18779" s="958">
        <v>44851</v>
      </c>
      <c r="I18779" s="950" t="s">
        <v>1570</v>
      </c>
    </row>
    <row r="18780" spans="8:9" ht="12.5">
      <c r="H18780" s="958">
        <v>44853</v>
      </c>
      <c r="I18780" s="950" t="s">
        <v>1570</v>
      </c>
    </row>
    <row r="18781" spans="8:9" ht="12.5">
      <c r="H18781" s="958">
        <v>44854</v>
      </c>
      <c r="I18781" s="950" t="s">
        <v>1570</v>
      </c>
    </row>
    <row r="18782" spans="8:9" ht="12.5">
      <c r="H18782" s="958">
        <v>44855</v>
      </c>
      <c r="I18782" s="950" t="s">
        <v>1570</v>
      </c>
    </row>
    <row r="18783" spans="8:9" ht="12.5">
      <c r="H18783" s="958">
        <v>44856</v>
      </c>
      <c r="I18783" s="950" t="s">
        <v>1570</v>
      </c>
    </row>
    <row r="18784" spans="8:9" ht="12.5">
      <c r="H18784" s="958">
        <v>44857</v>
      </c>
      <c r="I18784" s="950" t="s">
        <v>1570</v>
      </c>
    </row>
    <row r="18785" spans="8:9" ht="12.5">
      <c r="H18785" s="958">
        <v>44859</v>
      </c>
      <c r="I18785" s="950" t="s">
        <v>1570</v>
      </c>
    </row>
    <row r="18786" spans="8:9" ht="12.5">
      <c r="H18786" s="958">
        <v>44860</v>
      </c>
      <c r="I18786" s="950" t="s">
        <v>1570</v>
      </c>
    </row>
    <row r="18787" spans="8:9" ht="12.5">
      <c r="H18787" s="958">
        <v>44861</v>
      </c>
      <c r="I18787" s="950" t="s">
        <v>1570</v>
      </c>
    </row>
    <row r="18788" spans="8:9" ht="12.5">
      <c r="H18788" s="958">
        <v>44862</v>
      </c>
      <c r="I18788" s="950" t="s">
        <v>1570</v>
      </c>
    </row>
    <row r="18789" spans="8:9" ht="12.5">
      <c r="H18789" s="958">
        <v>44864</v>
      </c>
      <c r="I18789" s="950" t="s">
        <v>1570</v>
      </c>
    </row>
    <row r="18790" spans="8:9" ht="12.5">
      <c r="H18790" s="958">
        <v>44865</v>
      </c>
      <c r="I18790" s="950" t="s">
        <v>1570</v>
      </c>
    </row>
    <row r="18791" spans="8:9" ht="12.5">
      <c r="H18791" s="958">
        <v>44866</v>
      </c>
      <c r="I18791" s="950" t="s">
        <v>1570</v>
      </c>
    </row>
    <row r="18792" spans="8:9" ht="12.5">
      <c r="H18792" s="958">
        <v>44867</v>
      </c>
      <c r="I18792" s="950" t="s">
        <v>1570</v>
      </c>
    </row>
    <row r="18793" spans="8:9" ht="12.5">
      <c r="H18793" s="958">
        <v>44870</v>
      </c>
      <c r="I18793" s="950" t="s">
        <v>1570</v>
      </c>
    </row>
    <row r="18794" spans="8:9" ht="12.5">
      <c r="H18794" s="958">
        <v>44871</v>
      </c>
      <c r="I18794" s="950" t="s">
        <v>1570</v>
      </c>
    </row>
    <row r="18795" spans="8:9" ht="12.5">
      <c r="H18795" s="958">
        <v>44874</v>
      </c>
      <c r="I18795" s="950" t="s">
        <v>1570</v>
      </c>
    </row>
    <row r="18796" spans="8:9" ht="12.5">
      <c r="H18796" s="958">
        <v>44875</v>
      </c>
      <c r="I18796" s="950" t="s">
        <v>1570</v>
      </c>
    </row>
    <row r="18797" spans="8:9" ht="12.5">
      <c r="H18797" s="958">
        <v>44878</v>
      </c>
      <c r="I18797" s="950" t="s">
        <v>1570</v>
      </c>
    </row>
    <row r="18798" spans="8:9" ht="12.5">
      <c r="H18798" s="958">
        <v>44880</v>
      </c>
      <c r="I18798" s="950" t="s">
        <v>1570</v>
      </c>
    </row>
    <row r="18799" spans="8:9" ht="12.5">
      <c r="H18799" s="958">
        <v>44881</v>
      </c>
      <c r="I18799" s="950" t="s">
        <v>1570</v>
      </c>
    </row>
    <row r="18800" spans="8:9" ht="12.5">
      <c r="H18800" s="958">
        <v>44882</v>
      </c>
      <c r="I18800" s="950" t="s">
        <v>1570</v>
      </c>
    </row>
    <row r="18801" spans="8:9" ht="12.5">
      <c r="H18801" s="958">
        <v>44883</v>
      </c>
      <c r="I18801" s="950" t="s">
        <v>1570</v>
      </c>
    </row>
    <row r="18802" spans="8:9" ht="12.5">
      <c r="H18802" s="958">
        <v>44887</v>
      </c>
      <c r="I18802" s="950" t="s">
        <v>1570</v>
      </c>
    </row>
    <row r="18803" spans="8:9" ht="12.5">
      <c r="H18803" s="958">
        <v>44888</v>
      </c>
      <c r="I18803" s="950" t="s">
        <v>1570</v>
      </c>
    </row>
    <row r="18804" spans="8:9" ht="12.5">
      <c r="H18804" s="958">
        <v>44889</v>
      </c>
      <c r="I18804" s="950" t="s">
        <v>1570</v>
      </c>
    </row>
    <row r="18805" spans="8:9" ht="12.5">
      <c r="H18805" s="958">
        <v>44890</v>
      </c>
      <c r="I18805" s="950" t="s">
        <v>1570</v>
      </c>
    </row>
    <row r="18806" spans="8:9" ht="12.5">
      <c r="H18806" s="958">
        <v>44901</v>
      </c>
      <c r="I18806" s="950" t="s">
        <v>1570</v>
      </c>
    </row>
    <row r="18807" spans="8:9" ht="12.5">
      <c r="H18807" s="958">
        <v>44902</v>
      </c>
      <c r="I18807" s="950" t="s">
        <v>1570</v>
      </c>
    </row>
    <row r="18808" spans="8:9" ht="12.5">
      <c r="H18808" s="958">
        <v>44903</v>
      </c>
      <c r="I18808" s="950" t="s">
        <v>1570</v>
      </c>
    </row>
    <row r="18809" spans="8:9" ht="12.5">
      <c r="H18809" s="958">
        <v>44904</v>
      </c>
      <c r="I18809" s="950" t="s">
        <v>1570</v>
      </c>
    </row>
    <row r="18810" spans="8:9" ht="12.5">
      <c r="H18810" s="958">
        <v>44905</v>
      </c>
      <c r="I18810" s="950" t="s">
        <v>1570</v>
      </c>
    </row>
    <row r="18811" spans="8:9" ht="12.5">
      <c r="H18811" s="958">
        <v>44906</v>
      </c>
      <c r="I18811" s="950" t="s">
        <v>1570</v>
      </c>
    </row>
    <row r="18812" spans="8:9" ht="12.5">
      <c r="H18812" s="958">
        <v>44907</v>
      </c>
      <c r="I18812" s="950" t="s">
        <v>1570</v>
      </c>
    </row>
    <row r="18813" spans="8:9" ht="12.5">
      <c r="H18813" s="958">
        <v>45001</v>
      </c>
      <c r="I18813" s="950" t="s">
        <v>1570</v>
      </c>
    </row>
    <row r="18814" spans="8:9" ht="12.5">
      <c r="H18814" s="958">
        <v>45002</v>
      </c>
      <c r="I18814" s="950" t="s">
        <v>1570</v>
      </c>
    </row>
    <row r="18815" spans="8:9" ht="12.5">
      <c r="H18815" s="958">
        <v>45003</v>
      </c>
      <c r="I18815" s="950" t="s">
        <v>1570</v>
      </c>
    </row>
    <row r="18816" spans="8:9" ht="12.5">
      <c r="H18816" s="958">
        <v>45004</v>
      </c>
      <c r="I18816" s="950" t="s">
        <v>1570</v>
      </c>
    </row>
    <row r="18817" spans="8:9" ht="12.5">
      <c r="H18817" s="958">
        <v>45005</v>
      </c>
      <c r="I18817" s="950" t="s">
        <v>1570</v>
      </c>
    </row>
    <row r="18818" spans="8:9" ht="12.5">
      <c r="H18818" s="958">
        <v>45011</v>
      </c>
      <c r="I18818" s="950" t="s">
        <v>1570</v>
      </c>
    </row>
    <row r="18819" spans="8:9" ht="12.5">
      <c r="H18819" s="958">
        <v>45012</v>
      </c>
      <c r="I18819" s="950" t="s">
        <v>1570</v>
      </c>
    </row>
    <row r="18820" spans="8:9" ht="12.5">
      <c r="H18820" s="958">
        <v>45013</v>
      </c>
      <c r="I18820" s="950" t="s">
        <v>1570</v>
      </c>
    </row>
    <row r="18821" spans="8:9" ht="12.5">
      <c r="H18821" s="958">
        <v>45014</v>
      </c>
      <c r="I18821" s="950" t="s">
        <v>1570</v>
      </c>
    </row>
    <row r="18822" spans="8:9" ht="12.5">
      <c r="H18822" s="958">
        <v>45015</v>
      </c>
      <c r="I18822" s="950" t="s">
        <v>1570</v>
      </c>
    </row>
    <row r="18823" spans="8:9" ht="12.5">
      <c r="H18823" s="958">
        <v>45018</v>
      </c>
      <c r="I18823" s="950" t="s">
        <v>1570</v>
      </c>
    </row>
    <row r="18824" spans="8:9" ht="12.5">
      <c r="H18824" s="958">
        <v>45025</v>
      </c>
      <c r="I18824" s="950" t="s">
        <v>1570</v>
      </c>
    </row>
    <row r="18825" spans="8:9" ht="12.5">
      <c r="H18825" s="958">
        <v>45026</v>
      </c>
      <c r="I18825" s="950" t="s">
        <v>1570</v>
      </c>
    </row>
    <row r="18826" spans="8:9" ht="12.5">
      <c r="H18826" s="958">
        <v>45030</v>
      </c>
      <c r="I18826" s="950" t="s">
        <v>1570</v>
      </c>
    </row>
    <row r="18827" spans="8:9" ht="12.5">
      <c r="H18827" s="958">
        <v>45032</v>
      </c>
      <c r="I18827" s="950" t="s">
        <v>1570</v>
      </c>
    </row>
    <row r="18828" spans="8:9" ht="12.5">
      <c r="H18828" s="958">
        <v>45033</v>
      </c>
      <c r="I18828" s="950" t="s">
        <v>1570</v>
      </c>
    </row>
    <row r="18829" spans="8:9" ht="12.5">
      <c r="H18829" s="958">
        <v>45034</v>
      </c>
      <c r="I18829" s="950" t="s">
        <v>1570</v>
      </c>
    </row>
    <row r="18830" spans="8:9" ht="12.5">
      <c r="H18830" s="958">
        <v>45036</v>
      </c>
      <c r="I18830" s="950" t="s">
        <v>1570</v>
      </c>
    </row>
    <row r="18831" spans="8:9" ht="12.5">
      <c r="H18831" s="958">
        <v>45039</v>
      </c>
      <c r="I18831" s="950" t="s">
        <v>1570</v>
      </c>
    </row>
    <row r="18832" spans="8:9" ht="12.5">
      <c r="H18832" s="958">
        <v>45040</v>
      </c>
      <c r="I18832" s="950" t="s">
        <v>1570</v>
      </c>
    </row>
    <row r="18833" spans="8:9" ht="12.5">
      <c r="H18833" s="958">
        <v>45041</v>
      </c>
      <c r="I18833" s="950" t="s">
        <v>1570</v>
      </c>
    </row>
    <row r="18834" spans="8:9" ht="12.5">
      <c r="H18834" s="958">
        <v>45042</v>
      </c>
      <c r="I18834" s="950" t="s">
        <v>1570</v>
      </c>
    </row>
    <row r="18835" spans="8:9" ht="12.5">
      <c r="H18835" s="958">
        <v>45043</v>
      </c>
      <c r="I18835" s="950" t="s">
        <v>1570</v>
      </c>
    </row>
    <row r="18836" spans="8:9" ht="12.5">
      <c r="H18836" s="958">
        <v>45044</v>
      </c>
      <c r="I18836" s="950" t="s">
        <v>1570</v>
      </c>
    </row>
    <row r="18837" spans="8:9" ht="12.5">
      <c r="H18837" s="958">
        <v>45050</v>
      </c>
      <c r="I18837" s="950" t="s">
        <v>1570</v>
      </c>
    </row>
    <row r="18838" spans="8:9" ht="12.5">
      <c r="H18838" s="958">
        <v>45051</v>
      </c>
      <c r="I18838" s="950" t="s">
        <v>1570</v>
      </c>
    </row>
    <row r="18839" spans="8:9" ht="12.5">
      <c r="H18839" s="958">
        <v>45052</v>
      </c>
      <c r="I18839" s="950" t="s">
        <v>1570</v>
      </c>
    </row>
    <row r="18840" spans="8:9" ht="12.5">
      <c r="H18840" s="958">
        <v>45053</v>
      </c>
      <c r="I18840" s="950" t="s">
        <v>1570</v>
      </c>
    </row>
    <row r="18841" spans="8:9" ht="12.5">
      <c r="H18841" s="958">
        <v>45054</v>
      </c>
      <c r="I18841" s="950" t="s">
        <v>1570</v>
      </c>
    </row>
    <row r="18842" spans="8:9" ht="12.5">
      <c r="H18842" s="958">
        <v>45055</v>
      </c>
      <c r="I18842" s="950" t="s">
        <v>1570</v>
      </c>
    </row>
    <row r="18843" spans="8:9" ht="12.5">
      <c r="H18843" s="958">
        <v>45056</v>
      </c>
      <c r="I18843" s="950" t="s">
        <v>1570</v>
      </c>
    </row>
    <row r="18844" spans="8:9" ht="12.5">
      <c r="H18844" s="958">
        <v>45061</v>
      </c>
      <c r="I18844" s="950" t="s">
        <v>1570</v>
      </c>
    </row>
    <row r="18845" spans="8:9" ht="12.5">
      <c r="H18845" s="958">
        <v>45062</v>
      </c>
      <c r="I18845" s="950" t="s">
        <v>1570</v>
      </c>
    </row>
    <row r="18846" spans="8:9" ht="12.5">
      <c r="H18846" s="958">
        <v>45063</v>
      </c>
      <c r="I18846" s="950" t="s">
        <v>1570</v>
      </c>
    </row>
    <row r="18847" spans="8:9" ht="12.5">
      <c r="H18847" s="958">
        <v>45064</v>
      </c>
      <c r="I18847" s="950" t="s">
        <v>1570</v>
      </c>
    </row>
    <row r="18848" spans="8:9" ht="12.5">
      <c r="H18848" s="958">
        <v>45065</v>
      </c>
      <c r="I18848" s="950" t="s">
        <v>1570</v>
      </c>
    </row>
    <row r="18849" spans="8:9" ht="12.5">
      <c r="H18849" s="958">
        <v>45066</v>
      </c>
      <c r="I18849" s="950" t="s">
        <v>1570</v>
      </c>
    </row>
    <row r="18850" spans="8:9" ht="12.5">
      <c r="H18850" s="958">
        <v>45067</v>
      </c>
      <c r="I18850" s="950" t="s">
        <v>1570</v>
      </c>
    </row>
    <row r="18851" spans="8:9" ht="12.5">
      <c r="H18851" s="958">
        <v>45068</v>
      </c>
      <c r="I18851" s="950" t="s">
        <v>1570</v>
      </c>
    </row>
    <row r="18852" spans="8:9" ht="12.5">
      <c r="H18852" s="958">
        <v>45069</v>
      </c>
      <c r="I18852" s="950" t="s">
        <v>1570</v>
      </c>
    </row>
    <row r="18853" spans="8:9" ht="12.5">
      <c r="H18853" s="958">
        <v>45070</v>
      </c>
      <c r="I18853" s="950" t="s">
        <v>1570</v>
      </c>
    </row>
    <row r="18854" spans="8:9" ht="12.5">
      <c r="H18854" s="958">
        <v>45071</v>
      </c>
      <c r="I18854" s="950" t="s">
        <v>1570</v>
      </c>
    </row>
    <row r="18855" spans="8:9" ht="12.5">
      <c r="H18855" s="958">
        <v>45101</v>
      </c>
      <c r="I18855" s="950" t="s">
        <v>1570</v>
      </c>
    </row>
    <row r="18856" spans="8:9" ht="12.5">
      <c r="H18856" s="958">
        <v>45102</v>
      </c>
      <c r="I18856" s="950" t="s">
        <v>1570</v>
      </c>
    </row>
    <row r="18857" spans="8:9" ht="12.5">
      <c r="H18857" s="958">
        <v>45103</v>
      </c>
      <c r="I18857" s="950" t="s">
        <v>1570</v>
      </c>
    </row>
    <row r="18858" spans="8:9" ht="12.5">
      <c r="H18858" s="958">
        <v>45105</v>
      </c>
      <c r="I18858" s="950" t="s">
        <v>1570</v>
      </c>
    </row>
    <row r="18859" spans="8:9" ht="12.5">
      <c r="H18859" s="958">
        <v>45106</v>
      </c>
      <c r="I18859" s="950" t="s">
        <v>1570</v>
      </c>
    </row>
    <row r="18860" spans="8:9" ht="12.5">
      <c r="H18860" s="958">
        <v>45107</v>
      </c>
      <c r="I18860" s="950" t="s">
        <v>1570</v>
      </c>
    </row>
    <row r="18861" spans="8:9" ht="12.5">
      <c r="H18861" s="958">
        <v>45110</v>
      </c>
      <c r="I18861" s="950" t="s">
        <v>1570</v>
      </c>
    </row>
    <row r="18862" spans="8:9" ht="12.5">
      <c r="H18862" s="958">
        <v>45111</v>
      </c>
      <c r="I18862" s="950" t="s">
        <v>1570</v>
      </c>
    </row>
    <row r="18863" spans="8:9" ht="12.5">
      <c r="H18863" s="958">
        <v>45112</v>
      </c>
      <c r="I18863" s="950" t="s">
        <v>1570</v>
      </c>
    </row>
    <row r="18864" spans="8:9" ht="12.5">
      <c r="H18864" s="958">
        <v>45113</v>
      </c>
      <c r="I18864" s="950" t="s">
        <v>1570</v>
      </c>
    </row>
    <row r="18865" spans="8:9" ht="12.5">
      <c r="H18865" s="958">
        <v>45114</v>
      </c>
      <c r="I18865" s="950" t="s">
        <v>1570</v>
      </c>
    </row>
    <row r="18866" spans="8:9" ht="12.5">
      <c r="H18866" s="958">
        <v>45115</v>
      </c>
      <c r="I18866" s="950" t="s">
        <v>1570</v>
      </c>
    </row>
    <row r="18867" spans="8:9" ht="12.5">
      <c r="H18867" s="958">
        <v>45118</v>
      </c>
      <c r="I18867" s="950" t="s">
        <v>1570</v>
      </c>
    </row>
    <row r="18868" spans="8:9" ht="12.5">
      <c r="H18868" s="958">
        <v>45119</v>
      </c>
      <c r="I18868" s="950" t="s">
        <v>1570</v>
      </c>
    </row>
    <row r="18869" spans="8:9" ht="12.5">
      <c r="H18869" s="958">
        <v>45120</v>
      </c>
      <c r="I18869" s="950" t="s">
        <v>1570</v>
      </c>
    </row>
    <row r="18870" spans="8:9" ht="12.5">
      <c r="H18870" s="958">
        <v>45121</v>
      </c>
      <c r="I18870" s="950" t="s">
        <v>1570</v>
      </c>
    </row>
    <row r="18871" spans="8:9" ht="12.5">
      <c r="H18871" s="958">
        <v>45122</v>
      </c>
      <c r="I18871" s="950" t="s">
        <v>1570</v>
      </c>
    </row>
    <row r="18872" spans="8:9" ht="12.5">
      <c r="H18872" s="958">
        <v>45123</v>
      </c>
      <c r="I18872" s="950" t="s">
        <v>1570</v>
      </c>
    </row>
    <row r="18873" spans="8:9" ht="12.5">
      <c r="H18873" s="958">
        <v>45130</v>
      </c>
      <c r="I18873" s="950" t="s">
        <v>1570</v>
      </c>
    </row>
    <row r="18874" spans="8:9" ht="12.5">
      <c r="H18874" s="958">
        <v>45131</v>
      </c>
      <c r="I18874" s="950" t="s">
        <v>1570</v>
      </c>
    </row>
    <row r="18875" spans="8:9" ht="12.5">
      <c r="H18875" s="958">
        <v>45132</v>
      </c>
      <c r="I18875" s="950" t="s">
        <v>1570</v>
      </c>
    </row>
    <row r="18876" spans="8:9" ht="12.5">
      <c r="H18876" s="958">
        <v>45133</v>
      </c>
      <c r="I18876" s="950" t="s">
        <v>1570</v>
      </c>
    </row>
    <row r="18877" spans="8:9" ht="12.5">
      <c r="H18877" s="958">
        <v>45135</v>
      </c>
      <c r="I18877" s="950" t="s">
        <v>1570</v>
      </c>
    </row>
    <row r="18878" spans="8:9" ht="12.5">
      <c r="H18878" s="958">
        <v>45138</v>
      </c>
      <c r="I18878" s="950" t="s">
        <v>1570</v>
      </c>
    </row>
    <row r="18879" spans="8:9" ht="12.5">
      <c r="H18879" s="958">
        <v>45140</v>
      </c>
      <c r="I18879" s="950" t="s">
        <v>1570</v>
      </c>
    </row>
    <row r="18880" spans="8:9" ht="12.5">
      <c r="H18880" s="958">
        <v>45142</v>
      </c>
      <c r="I18880" s="950" t="s">
        <v>1570</v>
      </c>
    </row>
    <row r="18881" spans="8:9" ht="12.5">
      <c r="H18881" s="958">
        <v>45144</v>
      </c>
      <c r="I18881" s="950" t="s">
        <v>1570</v>
      </c>
    </row>
    <row r="18882" spans="8:9" ht="12.5">
      <c r="H18882" s="958">
        <v>45145</v>
      </c>
      <c r="I18882" s="950" t="s">
        <v>1570</v>
      </c>
    </row>
    <row r="18883" spans="8:9" ht="12.5">
      <c r="H18883" s="958">
        <v>45146</v>
      </c>
      <c r="I18883" s="950" t="s">
        <v>1570</v>
      </c>
    </row>
    <row r="18884" spans="8:9" ht="12.5">
      <c r="H18884" s="958">
        <v>45147</v>
      </c>
      <c r="I18884" s="950" t="s">
        <v>1570</v>
      </c>
    </row>
    <row r="18885" spans="8:9" ht="12.5">
      <c r="H18885" s="958">
        <v>45148</v>
      </c>
      <c r="I18885" s="950" t="s">
        <v>1570</v>
      </c>
    </row>
    <row r="18886" spans="8:9" ht="12.5">
      <c r="H18886" s="958">
        <v>45150</v>
      </c>
      <c r="I18886" s="950" t="s">
        <v>1570</v>
      </c>
    </row>
    <row r="18887" spans="8:9" ht="12.5">
      <c r="H18887" s="958">
        <v>45152</v>
      </c>
      <c r="I18887" s="950" t="s">
        <v>1570</v>
      </c>
    </row>
    <row r="18888" spans="8:9" ht="12.5">
      <c r="H18888" s="958">
        <v>45153</v>
      </c>
      <c r="I18888" s="950" t="s">
        <v>1570</v>
      </c>
    </row>
    <row r="18889" spans="8:9" ht="12.5">
      <c r="H18889" s="958">
        <v>45154</v>
      </c>
      <c r="I18889" s="950" t="s">
        <v>1570</v>
      </c>
    </row>
    <row r="18890" spans="8:9" ht="12.5">
      <c r="H18890" s="958">
        <v>45155</v>
      </c>
      <c r="I18890" s="950" t="s">
        <v>1570</v>
      </c>
    </row>
    <row r="18891" spans="8:9" ht="12.5">
      <c r="H18891" s="958">
        <v>45156</v>
      </c>
      <c r="I18891" s="950" t="s">
        <v>1570</v>
      </c>
    </row>
    <row r="18892" spans="8:9" ht="12.5">
      <c r="H18892" s="958">
        <v>45157</v>
      </c>
      <c r="I18892" s="950" t="s">
        <v>1570</v>
      </c>
    </row>
    <row r="18893" spans="8:9" ht="12.5">
      <c r="H18893" s="958">
        <v>45158</v>
      </c>
      <c r="I18893" s="950" t="s">
        <v>1570</v>
      </c>
    </row>
    <row r="18894" spans="8:9" ht="12.5">
      <c r="H18894" s="958">
        <v>45159</v>
      </c>
      <c r="I18894" s="950" t="s">
        <v>1570</v>
      </c>
    </row>
    <row r="18895" spans="8:9" ht="12.5">
      <c r="H18895" s="958">
        <v>45160</v>
      </c>
      <c r="I18895" s="950" t="s">
        <v>1570</v>
      </c>
    </row>
    <row r="18896" spans="8:9" ht="12.5">
      <c r="H18896" s="958">
        <v>45162</v>
      </c>
      <c r="I18896" s="950" t="s">
        <v>1570</v>
      </c>
    </row>
    <row r="18897" spans="8:9" ht="12.5">
      <c r="H18897" s="958">
        <v>45164</v>
      </c>
      <c r="I18897" s="950" t="s">
        <v>1570</v>
      </c>
    </row>
    <row r="18898" spans="8:9" ht="12.5">
      <c r="H18898" s="958">
        <v>45166</v>
      </c>
      <c r="I18898" s="950" t="s">
        <v>1570</v>
      </c>
    </row>
    <row r="18899" spans="8:9" ht="12.5">
      <c r="H18899" s="958">
        <v>45167</v>
      </c>
      <c r="I18899" s="950" t="s">
        <v>1570</v>
      </c>
    </row>
    <row r="18900" spans="8:9" ht="12.5">
      <c r="H18900" s="958">
        <v>45168</v>
      </c>
      <c r="I18900" s="950" t="s">
        <v>1570</v>
      </c>
    </row>
    <row r="18901" spans="8:9" ht="12.5">
      <c r="H18901" s="958">
        <v>45169</v>
      </c>
      <c r="I18901" s="950" t="s">
        <v>1570</v>
      </c>
    </row>
    <row r="18902" spans="8:9" ht="12.5">
      <c r="H18902" s="958">
        <v>45171</v>
      </c>
      <c r="I18902" s="950" t="s">
        <v>1570</v>
      </c>
    </row>
    <row r="18903" spans="8:9" ht="12.5">
      <c r="H18903" s="958">
        <v>45172</v>
      </c>
      <c r="I18903" s="950" t="s">
        <v>1570</v>
      </c>
    </row>
    <row r="18904" spans="8:9" ht="12.5">
      <c r="H18904" s="958">
        <v>45174</v>
      </c>
      <c r="I18904" s="950" t="s">
        <v>1570</v>
      </c>
    </row>
    <row r="18905" spans="8:9" ht="12.5">
      <c r="H18905" s="958">
        <v>45176</v>
      </c>
      <c r="I18905" s="950" t="s">
        <v>1570</v>
      </c>
    </row>
    <row r="18906" spans="8:9" ht="12.5">
      <c r="H18906" s="958">
        <v>45177</v>
      </c>
      <c r="I18906" s="950" t="s">
        <v>1570</v>
      </c>
    </row>
    <row r="18907" spans="8:9" ht="12.5">
      <c r="H18907" s="958">
        <v>45201</v>
      </c>
      <c r="I18907" s="950" t="s">
        <v>1570</v>
      </c>
    </row>
    <row r="18908" spans="8:9" ht="12.5">
      <c r="H18908" s="958">
        <v>45202</v>
      </c>
      <c r="I18908" s="950" t="s">
        <v>1570</v>
      </c>
    </row>
    <row r="18909" spans="8:9" ht="12.5">
      <c r="H18909" s="958">
        <v>45203</v>
      </c>
      <c r="I18909" s="950" t="s">
        <v>1570</v>
      </c>
    </row>
    <row r="18910" spans="8:9" ht="12.5">
      <c r="H18910" s="958">
        <v>45204</v>
      </c>
      <c r="I18910" s="950" t="s">
        <v>1570</v>
      </c>
    </row>
    <row r="18911" spans="8:9" ht="12.5">
      <c r="H18911" s="958">
        <v>45205</v>
      </c>
      <c r="I18911" s="950" t="s">
        <v>1570</v>
      </c>
    </row>
    <row r="18912" spans="8:9" ht="12.5">
      <c r="H18912" s="958">
        <v>45206</v>
      </c>
      <c r="I18912" s="950" t="s">
        <v>1570</v>
      </c>
    </row>
    <row r="18913" spans="8:9" ht="12.5">
      <c r="H18913" s="958">
        <v>45207</v>
      </c>
      <c r="I18913" s="950" t="s">
        <v>1570</v>
      </c>
    </row>
    <row r="18914" spans="8:9" ht="12.5">
      <c r="H18914" s="958">
        <v>45208</v>
      </c>
      <c r="I18914" s="950" t="s">
        <v>1570</v>
      </c>
    </row>
    <row r="18915" spans="8:9" ht="12.5">
      <c r="H18915" s="958">
        <v>45209</v>
      </c>
      <c r="I18915" s="950" t="s">
        <v>1570</v>
      </c>
    </row>
    <row r="18916" spans="8:9" ht="12.5">
      <c r="H18916" s="958">
        <v>45211</v>
      </c>
      <c r="I18916" s="950" t="s">
        <v>1570</v>
      </c>
    </row>
    <row r="18917" spans="8:9" ht="12.5">
      <c r="H18917" s="958">
        <v>45212</v>
      </c>
      <c r="I18917" s="950" t="s">
        <v>1570</v>
      </c>
    </row>
    <row r="18918" spans="8:9" ht="12.5">
      <c r="H18918" s="958">
        <v>45213</v>
      </c>
      <c r="I18918" s="950" t="s">
        <v>1570</v>
      </c>
    </row>
    <row r="18919" spans="8:9" ht="12.5">
      <c r="H18919" s="958">
        <v>45214</v>
      </c>
      <c r="I18919" s="950" t="s">
        <v>1570</v>
      </c>
    </row>
    <row r="18920" spans="8:9" ht="12.5">
      <c r="H18920" s="958">
        <v>45215</v>
      </c>
      <c r="I18920" s="950" t="s">
        <v>1570</v>
      </c>
    </row>
    <row r="18921" spans="8:9" ht="12.5">
      <c r="H18921" s="958">
        <v>45216</v>
      </c>
      <c r="I18921" s="950" t="s">
        <v>1570</v>
      </c>
    </row>
    <row r="18922" spans="8:9" ht="12.5">
      <c r="H18922" s="958">
        <v>45217</v>
      </c>
      <c r="I18922" s="950" t="s">
        <v>1570</v>
      </c>
    </row>
    <row r="18923" spans="8:9" ht="12.5">
      <c r="H18923" s="958">
        <v>45218</v>
      </c>
      <c r="I18923" s="950" t="s">
        <v>1570</v>
      </c>
    </row>
    <row r="18924" spans="8:9" ht="12.5">
      <c r="H18924" s="958">
        <v>45219</v>
      </c>
      <c r="I18924" s="950" t="s">
        <v>1570</v>
      </c>
    </row>
    <row r="18925" spans="8:9" ht="12.5">
      <c r="H18925" s="958">
        <v>45220</v>
      </c>
      <c r="I18925" s="950" t="s">
        <v>1570</v>
      </c>
    </row>
    <row r="18926" spans="8:9" ht="12.5">
      <c r="H18926" s="958">
        <v>45221</v>
      </c>
      <c r="I18926" s="950" t="s">
        <v>1570</v>
      </c>
    </row>
    <row r="18927" spans="8:9" ht="12.5">
      <c r="H18927" s="958">
        <v>45222</v>
      </c>
      <c r="I18927" s="950" t="s">
        <v>1570</v>
      </c>
    </row>
    <row r="18928" spans="8:9" ht="12.5">
      <c r="H18928" s="958">
        <v>45223</v>
      </c>
      <c r="I18928" s="950" t="s">
        <v>1570</v>
      </c>
    </row>
    <row r="18929" spans="8:9" ht="12.5">
      <c r="H18929" s="958">
        <v>45224</v>
      </c>
      <c r="I18929" s="950" t="s">
        <v>1570</v>
      </c>
    </row>
    <row r="18930" spans="8:9" ht="12.5">
      <c r="H18930" s="958">
        <v>45225</v>
      </c>
      <c r="I18930" s="950" t="s">
        <v>1570</v>
      </c>
    </row>
    <row r="18931" spans="8:9" ht="12.5">
      <c r="H18931" s="958">
        <v>45226</v>
      </c>
      <c r="I18931" s="950" t="s">
        <v>1570</v>
      </c>
    </row>
    <row r="18932" spans="8:9" ht="12.5">
      <c r="H18932" s="958">
        <v>45227</v>
      </c>
      <c r="I18932" s="950" t="s">
        <v>1570</v>
      </c>
    </row>
    <row r="18933" spans="8:9" ht="12.5">
      <c r="H18933" s="958">
        <v>45228</v>
      </c>
      <c r="I18933" s="950" t="s">
        <v>1570</v>
      </c>
    </row>
    <row r="18934" spans="8:9" ht="12.5">
      <c r="H18934" s="958">
        <v>45229</v>
      </c>
      <c r="I18934" s="950" t="s">
        <v>1570</v>
      </c>
    </row>
    <row r="18935" spans="8:9" ht="12.5">
      <c r="H18935" s="958">
        <v>45230</v>
      </c>
      <c r="I18935" s="950" t="s">
        <v>1570</v>
      </c>
    </row>
    <row r="18936" spans="8:9" ht="12.5">
      <c r="H18936" s="958">
        <v>45231</v>
      </c>
      <c r="I18936" s="950" t="s">
        <v>1570</v>
      </c>
    </row>
    <row r="18937" spans="8:9" ht="12.5">
      <c r="H18937" s="958">
        <v>45232</v>
      </c>
      <c r="I18937" s="950" t="s">
        <v>1570</v>
      </c>
    </row>
    <row r="18938" spans="8:9" ht="12.5">
      <c r="H18938" s="958">
        <v>45233</v>
      </c>
      <c r="I18938" s="950" t="s">
        <v>1570</v>
      </c>
    </row>
    <row r="18939" spans="8:9" ht="12.5">
      <c r="H18939" s="958">
        <v>45234</v>
      </c>
      <c r="I18939" s="950" t="s">
        <v>1570</v>
      </c>
    </row>
    <row r="18940" spans="8:9" ht="12.5">
      <c r="H18940" s="958">
        <v>45235</v>
      </c>
      <c r="I18940" s="950" t="s">
        <v>1570</v>
      </c>
    </row>
    <row r="18941" spans="8:9" ht="12.5">
      <c r="H18941" s="958">
        <v>45236</v>
      </c>
      <c r="I18941" s="950" t="s">
        <v>1570</v>
      </c>
    </row>
    <row r="18942" spans="8:9" ht="12.5">
      <c r="H18942" s="958">
        <v>45237</v>
      </c>
      <c r="I18942" s="950" t="s">
        <v>1570</v>
      </c>
    </row>
    <row r="18943" spans="8:9" ht="12.5">
      <c r="H18943" s="958">
        <v>45238</v>
      </c>
      <c r="I18943" s="950" t="s">
        <v>1570</v>
      </c>
    </row>
    <row r="18944" spans="8:9" ht="12.5">
      <c r="H18944" s="958">
        <v>45239</v>
      </c>
      <c r="I18944" s="950" t="s">
        <v>1570</v>
      </c>
    </row>
    <row r="18945" spans="8:9" ht="12.5">
      <c r="H18945" s="958">
        <v>45240</v>
      </c>
      <c r="I18945" s="950" t="s">
        <v>1570</v>
      </c>
    </row>
    <row r="18946" spans="8:9" ht="12.5">
      <c r="H18946" s="958">
        <v>45241</v>
      </c>
      <c r="I18946" s="950" t="s">
        <v>1570</v>
      </c>
    </row>
    <row r="18947" spans="8:9" ht="12.5">
      <c r="H18947" s="958">
        <v>45242</v>
      </c>
      <c r="I18947" s="950" t="s">
        <v>1570</v>
      </c>
    </row>
    <row r="18948" spans="8:9" ht="12.5">
      <c r="H18948" s="958">
        <v>45243</v>
      </c>
      <c r="I18948" s="950" t="s">
        <v>1570</v>
      </c>
    </row>
    <row r="18949" spans="8:9" ht="12.5">
      <c r="H18949" s="958">
        <v>45244</v>
      </c>
      <c r="I18949" s="950" t="s">
        <v>1570</v>
      </c>
    </row>
    <row r="18950" spans="8:9" ht="12.5">
      <c r="H18950" s="958">
        <v>45245</v>
      </c>
      <c r="I18950" s="950" t="s">
        <v>1570</v>
      </c>
    </row>
    <row r="18951" spans="8:9" ht="12.5">
      <c r="H18951" s="958">
        <v>45246</v>
      </c>
      <c r="I18951" s="950" t="s">
        <v>1570</v>
      </c>
    </row>
    <row r="18952" spans="8:9" ht="12.5">
      <c r="H18952" s="958">
        <v>45247</v>
      </c>
      <c r="I18952" s="950" t="s">
        <v>1570</v>
      </c>
    </row>
    <row r="18953" spans="8:9" ht="12.5">
      <c r="H18953" s="958">
        <v>45248</v>
      </c>
      <c r="I18953" s="950" t="s">
        <v>1570</v>
      </c>
    </row>
    <row r="18954" spans="8:9" ht="12.5">
      <c r="H18954" s="958">
        <v>45249</v>
      </c>
      <c r="I18954" s="950" t="s">
        <v>1570</v>
      </c>
    </row>
    <row r="18955" spans="8:9" ht="12.5">
      <c r="H18955" s="958">
        <v>45250</v>
      </c>
      <c r="I18955" s="950" t="s">
        <v>1570</v>
      </c>
    </row>
    <row r="18956" spans="8:9" ht="12.5">
      <c r="H18956" s="958">
        <v>45251</v>
      </c>
      <c r="I18956" s="950" t="s">
        <v>1570</v>
      </c>
    </row>
    <row r="18957" spans="8:9" ht="12.5">
      <c r="H18957" s="958">
        <v>45252</v>
      </c>
      <c r="I18957" s="950" t="s">
        <v>1570</v>
      </c>
    </row>
    <row r="18958" spans="8:9" ht="12.5">
      <c r="H18958" s="958">
        <v>45253</v>
      </c>
      <c r="I18958" s="950" t="s">
        <v>1570</v>
      </c>
    </row>
    <row r="18959" spans="8:9" ht="12.5">
      <c r="H18959" s="958">
        <v>45254</v>
      </c>
      <c r="I18959" s="950" t="s">
        <v>1570</v>
      </c>
    </row>
    <row r="18960" spans="8:9" ht="12.5">
      <c r="H18960" s="958">
        <v>45255</v>
      </c>
      <c r="I18960" s="950" t="s">
        <v>1570</v>
      </c>
    </row>
    <row r="18961" spans="8:9" ht="12.5">
      <c r="H18961" s="958">
        <v>45258</v>
      </c>
      <c r="I18961" s="950" t="s">
        <v>1570</v>
      </c>
    </row>
    <row r="18962" spans="8:9" ht="12.5">
      <c r="H18962" s="958">
        <v>45262</v>
      </c>
      <c r="I18962" s="950" t="s">
        <v>1570</v>
      </c>
    </row>
    <row r="18963" spans="8:9" ht="12.5">
      <c r="H18963" s="958">
        <v>45263</v>
      </c>
      <c r="I18963" s="950" t="s">
        <v>1570</v>
      </c>
    </row>
    <row r="18964" spans="8:9" ht="12.5">
      <c r="H18964" s="958">
        <v>45264</v>
      </c>
      <c r="I18964" s="950" t="s">
        <v>1570</v>
      </c>
    </row>
    <row r="18965" spans="8:9" ht="12.5">
      <c r="H18965" s="958">
        <v>45267</v>
      </c>
      <c r="I18965" s="950" t="s">
        <v>1570</v>
      </c>
    </row>
    <row r="18966" spans="8:9" ht="12.5">
      <c r="H18966" s="958">
        <v>45268</v>
      </c>
      <c r="I18966" s="950" t="s">
        <v>1570</v>
      </c>
    </row>
    <row r="18967" spans="8:9" ht="12.5">
      <c r="H18967" s="958">
        <v>45269</v>
      </c>
      <c r="I18967" s="950" t="s">
        <v>1570</v>
      </c>
    </row>
    <row r="18968" spans="8:9" ht="12.5">
      <c r="H18968" s="958">
        <v>45270</v>
      </c>
      <c r="I18968" s="950" t="s">
        <v>1570</v>
      </c>
    </row>
    <row r="18969" spans="8:9" ht="12.5">
      <c r="H18969" s="958">
        <v>45271</v>
      </c>
      <c r="I18969" s="950" t="s">
        <v>1570</v>
      </c>
    </row>
    <row r="18970" spans="8:9" ht="12.5">
      <c r="H18970" s="958">
        <v>45273</v>
      </c>
      <c r="I18970" s="950" t="s">
        <v>1570</v>
      </c>
    </row>
    <row r="18971" spans="8:9" ht="12.5">
      <c r="H18971" s="958">
        <v>45274</v>
      </c>
      <c r="I18971" s="950" t="s">
        <v>1570</v>
      </c>
    </row>
    <row r="18972" spans="8:9" ht="12.5">
      <c r="H18972" s="958">
        <v>45275</v>
      </c>
      <c r="I18972" s="950" t="s">
        <v>1570</v>
      </c>
    </row>
    <row r="18973" spans="8:9" ht="12.5">
      <c r="H18973" s="958">
        <v>45277</v>
      </c>
      <c r="I18973" s="950" t="s">
        <v>1570</v>
      </c>
    </row>
    <row r="18974" spans="8:9" ht="12.5">
      <c r="H18974" s="958">
        <v>45280</v>
      </c>
      <c r="I18974" s="950" t="s">
        <v>1570</v>
      </c>
    </row>
    <row r="18975" spans="8:9" ht="12.5">
      <c r="H18975" s="958">
        <v>45296</v>
      </c>
      <c r="I18975" s="950" t="s">
        <v>1570</v>
      </c>
    </row>
    <row r="18976" spans="8:9" ht="12.5">
      <c r="H18976" s="958">
        <v>45298</v>
      </c>
      <c r="I18976" s="950" t="s">
        <v>1570</v>
      </c>
    </row>
    <row r="18977" spans="8:9" ht="12.5">
      <c r="H18977" s="958">
        <v>45299</v>
      </c>
      <c r="I18977" s="950" t="s">
        <v>1570</v>
      </c>
    </row>
    <row r="18978" spans="8:9" ht="12.5">
      <c r="H18978" s="958">
        <v>45301</v>
      </c>
      <c r="I18978" s="950" t="s">
        <v>1570</v>
      </c>
    </row>
    <row r="18979" spans="8:9" ht="12.5">
      <c r="H18979" s="958">
        <v>45302</v>
      </c>
      <c r="I18979" s="950" t="s">
        <v>1570</v>
      </c>
    </row>
    <row r="18980" spans="8:9" ht="12.5">
      <c r="H18980" s="958">
        <v>45303</v>
      </c>
      <c r="I18980" s="950" t="s">
        <v>1570</v>
      </c>
    </row>
    <row r="18981" spans="8:9" ht="12.5">
      <c r="H18981" s="958">
        <v>45304</v>
      </c>
      <c r="I18981" s="950" t="s">
        <v>1570</v>
      </c>
    </row>
    <row r="18982" spans="8:9" ht="12.5">
      <c r="H18982" s="958">
        <v>45305</v>
      </c>
      <c r="I18982" s="950" t="s">
        <v>1570</v>
      </c>
    </row>
    <row r="18983" spans="8:9" ht="12.5">
      <c r="H18983" s="958">
        <v>45306</v>
      </c>
      <c r="I18983" s="950" t="s">
        <v>1570</v>
      </c>
    </row>
    <row r="18984" spans="8:9" ht="12.5">
      <c r="H18984" s="958">
        <v>45307</v>
      </c>
      <c r="I18984" s="950" t="s">
        <v>1570</v>
      </c>
    </row>
    <row r="18985" spans="8:9" ht="12.5">
      <c r="H18985" s="958">
        <v>45308</v>
      </c>
      <c r="I18985" s="950" t="s">
        <v>1570</v>
      </c>
    </row>
    <row r="18986" spans="8:9" ht="12.5">
      <c r="H18986" s="958">
        <v>45309</v>
      </c>
      <c r="I18986" s="950" t="s">
        <v>1570</v>
      </c>
    </row>
    <row r="18987" spans="8:9" ht="12.5">
      <c r="H18987" s="958">
        <v>45310</v>
      </c>
      <c r="I18987" s="950" t="s">
        <v>1570</v>
      </c>
    </row>
    <row r="18988" spans="8:9" ht="12.5">
      <c r="H18988" s="958">
        <v>45311</v>
      </c>
      <c r="I18988" s="950" t="s">
        <v>1570</v>
      </c>
    </row>
    <row r="18989" spans="8:9" ht="12.5">
      <c r="H18989" s="958">
        <v>45312</v>
      </c>
      <c r="I18989" s="950" t="s">
        <v>1570</v>
      </c>
    </row>
    <row r="18990" spans="8:9" ht="12.5">
      <c r="H18990" s="958">
        <v>45314</v>
      </c>
      <c r="I18990" s="950" t="s">
        <v>1570</v>
      </c>
    </row>
    <row r="18991" spans="8:9" ht="12.5">
      <c r="H18991" s="958">
        <v>45315</v>
      </c>
      <c r="I18991" s="950" t="s">
        <v>1570</v>
      </c>
    </row>
    <row r="18992" spans="8:9" ht="12.5">
      <c r="H18992" s="958">
        <v>45316</v>
      </c>
      <c r="I18992" s="950" t="s">
        <v>1570</v>
      </c>
    </row>
    <row r="18993" spans="8:9" ht="12.5">
      <c r="H18993" s="958">
        <v>45317</v>
      </c>
      <c r="I18993" s="950" t="s">
        <v>1570</v>
      </c>
    </row>
    <row r="18994" spans="8:9" ht="12.5">
      <c r="H18994" s="958">
        <v>45318</v>
      </c>
      <c r="I18994" s="950" t="s">
        <v>1570</v>
      </c>
    </row>
    <row r="18995" spans="8:9" ht="12.5">
      <c r="H18995" s="958">
        <v>45319</v>
      </c>
      <c r="I18995" s="950" t="s">
        <v>1570</v>
      </c>
    </row>
    <row r="18996" spans="8:9" ht="12.5">
      <c r="H18996" s="958">
        <v>45320</v>
      </c>
      <c r="I18996" s="950" t="s">
        <v>1570</v>
      </c>
    </row>
    <row r="18997" spans="8:9" ht="12.5">
      <c r="H18997" s="958">
        <v>45321</v>
      </c>
      <c r="I18997" s="950" t="s">
        <v>1570</v>
      </c>
    </row>
    <row r="18998" spans="8:9" ht="12.5">
      <c r="H18998" s="958">
        <v>45322</v>
      </c>
      <c r="I18998" s="950" t="s">
        <v>1570</v>
      </c>
    </row>
    <row r="18999" spans="8:9" ht="12.5">
      <c r="H18999" s="958">
        <v>45323</v>
      </c>
      <c r="I18999" s="950" t="s">
        <v>1570</v>
      </c>
    </row>
    <row r="19000" spans="8:9" ht="12.5">
      <c r="H19000" s="958">
        <v>45324</v>
      </c>
      <c r="I19000" s="950" t="s">
        <v>1570</v>
      </c>
    </row>
    <row r="19001" spans="8:9" ht="12.5">
      <c r="H19001" s="958">
        <v>45325</v>
      </c>
      <c r="I19001" s="950" t="s">
        <v>1570</v>
      </c>
    </row>
    <row r="19002" spans="8:9" ht="12.5">
      <c r="H19002" s="958">
        <v>45326</v>
      </c>
      <c r="I19002" s="950" t="s">
        <v>1570</v>
      </c>
    </row>
    <row r="19003" spans="8:9" ht="12.5">
      <c r="H19003" s="958">
        <v>45327</v>
      </c>
      <c r="I19003" s="950" t="s">
        <v>1570</v>
      </c>
    </row>
    <row r="19004" spans="8:9" ht="12.5">
      <c r="H19004" s="958">
        <v>45328</v>
      </c>
      <c r="I19004" s="950" t="s">
        <v>1570</v>
      </c>
    </row>
    <row r="19005" spans="8:9" ht="12.5">
      <c r="H19005" s="958">
        <v>45330</v>
      </c>
      <c r="I19005" s="950" t="s">
        <v>1570</v>
      </c>
    </row>
    <row r="19006" spans="8:9" ht="12.5">
      <c r="H19006" s="958">
        <v>45331</v>
      </c>
      <c r="I19006" s="950" t="s">
        <v>1570</v>
      </c>
    </row>
    <row r="19007" spans="8:9" ht="12.5">
      <c r="H19007" s="958">
        <v>45332</v>
      </c>
      <c r="I19007" s="950" t="s">
        <v>1570</v>
      </c>
    </row>
    <row r="19008" spans="8:9" ht="12.5">
      <c r="H19008" s="958">
        <v>45333</v>
      </c>
      <c r="I19008" s="950" t="s">
        <v>1570</v>
      </c>
    </row>
    <row r="19009" spans="8:9" ht="12.5">
      <c r="H19009" s="958">
        <v>45334</v>
      </c>
      <c r="I19009" s="950" t="s">
        <v>1570</v>
      </c>
    </row>
    <row r="19010" spans="8:9" ht="12.5">
      <c r="H19010" s="958">
        <v>45335</v>
      </c>
      <c r="I19010" s="950" t="s">
        <v>1570</v>
      </c>
    </row>
    <row r="19011" spans="8:9" ht="12.5">
      <c r="H19011" s="958">
        <v>45336</v>
      </c>
      <c r="I19011" s="950" t="s">
        <v>1570</v>
      </c>
    </row>
    <row r="19012" spans="8:9" ht="12.5">
      <c r="H19012" s="958">
        <v>45337</v>
      </c>
      <c r="I19012" s="950" t="s">
        <v>1570</v>
      </c>
    </row>
    <row r="19013" spans="8:9" ht="12.5">
      <c r="H19013" s="958">
        <v>45338</v>
      </c>
      <c r="I19013" s="950" t="s">
        <v>1570</v>
      </c>
    </row>
    <row r="19014" spans="8:9" ht="12.5">
      <c r="H19014" s="958">
        <v>45339</v>
      </c>
      <c r="I19014" s="950" t="s">
        <v>1570</v>
      </c>
    </row>
    <row r="19015" spans="8:9" ht="12.5">
      <c r="H19015" s="958">
        <v>45340</v>
      </c>
      <c r="I19015" s="950" t="s">
        <v>1570</v>
      </c>
    </row>
    <row r="19016" spans="8:9" ht="12.5">
      <c r="H19016" s="958">
        <v>45341</v>
      </c>
      <c r="I19016" s="950" t="s">
        <v>1570</v>
      </c>
    </row>
    <row r="19017" spans="8:9" ht="12.5">
      <c r="H19017" s="958">
        <v>45342</v>
      </c>
      <c r="I19017" s="950" t="s">
        <v>1570</v>
      </c>
    </row>
    <row r="19018" spans="8:9" ht="12.5">
      <c r="H19018" s="958">
        <v>45343</v>
      </c>
      <c r="I19018" s="950" t="s">
        <v>1570</v>
      </c>
    </row>
    <row r="19019" spans="8:9" ht="12.5">
      <c r="H19019" s="958">
        <v>45344</v>
      </c>
      <c r="I19019" s="950" t="s">
        <v>1570</v>
      </c>
    </row>
    <row r="19020" spans="8:9" ht="12.5">
      <c r="H19020" s="958">
        <v>45345</v>
      </c>
      <c r="I19020" s="950" t="s">
        <v>1570</v>
      </c>
    </row>
    <row r="19021" spans="8:9" ht="12.5">
      <c r="H19021" s="958">
        <v>45346</v>
      </c>
      <c r="I19021" s="950" t="s">
        <v>1570</v>
      </c>
    </row>
    <row r="19022" spans="8:9" ht="12.5">
      <c r="H19022" s="958">
        <v>45347</v>
      </c>
      <c r="I19022" s="950" t="s">
        <v>1570</v>
      </c>
    </row>
    <row r="19023" spans="8:9" ht="12.5">
      <c r="H19023" s="958">
        <v>45348</v>
      </c>
      <c r="I19023" s="950" t="s">
        <v>1570</v>
      </c>
    </row>
    <row r="19024" spans="8:9" ht="12.5">
      <c r="H19024" s="958">
        <v>45349</v>
      </c>
      <c r="I19024" s="950" t="s">
        <v>1570</v>
      </c>
    </row>
    <row r="19025" spans="8:9" ht="12.5">
      <c r="H19025" s="958">
        <v>45350</v>
      </c>
      <c r="I19025" s="950" t="s">
        <v>1570</v>
      </c>
    </row>
    <row r="19026" spans="8:9" ht="12.5">
      <c r="H19026" s="958">
        <v>45351</v>
      </c>
      <c r="I19026" s="950" t="s">
        <v>1570</v>
      </c>
    </row>
    <row r="19027" spans="8:9" ht="12.5">
      <c r="H19027" s="958">
        <v>45352</v>
      </c>
      <c r="I19027" s="950" t="s">
        <v>1570</v>
      </c>
    </row>
    <row r="19028" spans="8:9" ht="12.5">
      <c r="H19028" s="958">
        <v>45353</v>
      </c>
      <c r="I19028" s="950" t="s">
        <v>1570</v>
      </c>
    </row>
    <row r="19029" spans="8:9" ht="12.5">
      <c r="H19029" s="958">
        <v>45354</v>
      </c>
      <c r="I19029" s="950" t="s">
        <v>1570</v>
      </c>
    </row>
    <row r="19030" spans="8:9" ht="12.5">
      <c r="H19030" s="958">
        <v>45356</v>
      </c>
      <c r="I19030" s="950" t="s">
        <v>1570</v>
      </c>
    </row>
    <row r="19031" spans="8:9" ht="12.5">
      <c r="H19031" s="958">
        <v>45358</v>
      </c>
      <c r="I19031" s="950" t="s">
        <v>1570</v>
      </c>
    </row>
    <row r="19032" spans="8:9" ht="12.5">
      <c r="H19032" s="958">
        <v>45359</v>
      </c>
      <c r="I19032" s="950" t="s">
        <v>1570</v>
      </c>
    </row>
    <row r="19033" spans="8:9" ht="12.5">
      <c r="H19033" s="958">
        <v>45360</v>
      </c>
      <c r="I19033" s="950" t="s">
        <v>1570</v>
      </c>
    </row>
    <row r="19034" spans="8:9" ht="12.5">
      <c r="H19034" s="958">
        <v>45361</v>
      </c>
      <c r="I19034" s="950" t="s">
        <v>1570</v>
      </c>
    </row>
    <row r="19035" spans="8:9" ht="12.5">
      <c r="H19035" s="958">
        <v>45362</v>
      </c>
      <c r="I19035" s="950" t="s">
        <v>1570</v>
      </c>
    </row>
    <row r="19036" spans="8:9" ht="12.5">
      <c r="H19036" s="958">
        <v>45363</v>
      </c>
      <c r="I19036" s="950" t="s">
        <v>1570</v>
      </c>
    </row>
    <row r="19037" spans="8:9" ht="12.5">
      <c r="H19037" s="958">
        <v>45365</v>
      </c>
      <c r="I19037" s="950" t="s">
        <v>1570</v>
      </c>
    </row>
    <row r="19038" spans="8:9" ht="12.5">
      <c r="H19038" s="958">
        <v>45367</v>
      </c>
      <c r="I19038" s="950" t="s">
        <v>1570</v>
      </c>
    </row>
    <row r="19039" spans="8:9" ht="12.5">
      <c r="H19039" s="958">
        <v>45368</v>
      </c>
      <c r="I19039" s="950" t="s">
        <v>1570</v>
      </c>
    </row>
    <row r="19040" spans="8:9" ht="12.5">
      <c r="H19040" s="958">
        <v>45369</v>
      </c>
      <c r="I19040" s="950" t="s">
        <v>1570</v>
      </c>
    </row>
    <row r="19041" spans="8:9" ht="12.5">
      <c r="H19041" s="958">
        <v>45370</v>
      </c>
      <c r="I19041" s="950" t="s">
        <v>1570</v>
      </c>
    </row>
    <row r="19042" spans="8:9" ht="12.5">
      <c r="H19042" s="958">
        <v>45371</v>
      </c>
      <c r="I19042" s="950" t="s">
        <v>1570</v>
      </c>
    </row>
    <row r="19043" spans="8:9" ht="12.5">
      <c r="H19043" s="958">
        <v>45372</v>
      </c>
      <c r="I19043" s="950" t="s">
        <v>1570</v>
      </c>
    </row>
    <row r="19044" spans="8:9" ht="12.5">
      <c r="H19044" s="958">
        <v>45373</v>
      </c>
      <c r="I19044" s="950" t="s">
        <v>1570</v>
      </c>
    </row>
    <row r="19045" spans="8:9" ht="12.5">
      <c r="H19045" s="958">
        <v>45374</v>
      </c>
      <c r="I19045" s="950" t="s">
        <v>1570</v>
      </c>
    </row>
    <row r="19046" spans="8:9" ht="12.5">
      <c r="H19046" s="958">
        <v>45377</v>
      </c>
      <c r="I19046" s="950" t="s">
        <v>1570</v>
      </c>
    </row>
    <row r="19047" spans="8:9" ht="12.5">
      <c r="H19047" s="958">
        <v>45378</v>
      </c>
      <c r="I19047" s="950" t="s">
        <v>1570</v>
      </c>
    </row>
    <row r="19048" spans="8:9" ht="12.5">
      <c r="H19048" s="958">
        <v>45380</v>
      </c>
      <c r="I19048" s="950" t="s">
        <v>1570</v>
      </c>
    </row>
    <row r="19049" spans="8:9" ht="12.5">
      <c r="H19049" s="958">
        <v>45381</v>
      </c>
      <c r="I19049" s="950" t="s">
        <v>1570</v>
      </c>
    </row>
    <row r="19050" spans="8:9" ht="12.5">
      <c r="H19050" s="958">
        <v>45382</v>
      </c>
      <c r="I19050" s="950" t="s">
        <v>1570</v>
      </c>
    </row>
    <row r="19051" spans="8:9" ht="12.5">
      <c r="H19051" s="958">
        <v>45383</v>
      </c>
      <c r="I19051" s="950" t="s">
        <v>1570</v>
      </c>
    </row>
    <row r="19052" spans="8:9" ht="12.5">
      <c r="H19052" s="958">
        <v>45384</v>
      </c>
      <c r="I19052" s="950" t="s">
        <v>1570</v>
      </c>
    </row>
    <row r="19053" spans="8:9" ht="12.5">
      <c r="H19053" s="958">
        <v>45385</v>
      </c>
      <c r="I19053" s="950" t="s">
        <v>1570</v>
      </c>
    </row>
    <row r="19054" spans="8:9" ht="12.5">
      <c r="H19054" s="958">
        <v>45387</v>
      </c>
      <c r="I19054" s="950" t="s">
        <v>1570</v>
      </c>
    </row>
    <row r="19055" spans="8:9" ht="12.5">
      <c r="H19055" s="958">
        <v>45388</v>
      </c>
      <c r="I19055" s="950" t="s">
        <v>1570</v>
      </c>
    </row>
    <row r="19056" spans="8:9" ht="12.5">
      <c r="H19056" s="958">
        <v>45389</v>
      </c>
      <c r="I19056" s="950" t="s">
        <v>1570</v>
      </c>
    </row>
    <row r="19057" spans="8:9" ht="12.5">
      <c r="H19057" s="958">
        <v>45390</v>
      </c>
      <c r="I19057" s="950" t="s">
        <v>1570</v>
      </c>
    </row>
    <row r="19058" spans="8:9" ht="12.5">
      <c r="H19058" s="958">
        <v>45400</v>
      </c>
      <c r="I19058" s="950" t="s">
        <v>1570</v>
      </c>
    </row>
    <row r="19059" spans="8:9" ht="12.5">
      <c r="H19059" s="958">
        <v>45401</v>
      </c>
      <c r="I19059" s="950" t="s">
        <v>1570</v>
      </c>
    </row>
    <row r="19060" spans="8:9" ht="12.5">
      <c r="H19060" s="958">
        <v>45402</v>
      </c>
      <c r="I19060" s="950" t="s">
        <v>1570</v>
      </c>
    </row>
    <row r="19061" spans="8:9" ht="12.5">
      <c r="H19061" s="958">
        <v>45403</v>
      </c>
      <c r="I19061" s="950" t="s">
        <v>1570</v>
      </c>
    </row>
    <row r="19062" spans="8:9" ht="12.5">
      <c r="H19062" s="958">
        <v>45404</v>
      </c>
      <c r="I19062" s="950" t="s">
        <v>1570</v>
      </c>
    </row>
    <row r="19063" spans="8:9" ht="12.5">
      <c r="H19063" s="958">
        <v>45405</v>
      </c>
      <c r="I19063" s="950" t="s">
        <v>1570</v>
      </c>
    </row>
    <row r="19064" spans="8:9" ht="12.5">
      <c r="H19064" s="958">
        <v>45406</v>
      </c>
      <c r="I19064" s="950" t="s">
        <v>1570</v>
      </c>
    </row>
    <row r="19065" spans="8:9" ht="12.5">
      <c r="H19065" s="958">
        <v>45408</v>
      </c>
      <c r="I19065" s="950" t="s">
        <v>1570</v>
      </c>
    </row>
    <row r="19066" spans="8:9" ht="12.5">
      <c r="H19066" s="958">
        <v>45409</v>
      </c>
      <c r="I19066" s="950" t="s">
        <v>1570</v>
      </c>
    </row>
    <row r="19067" spans="8:9" ht="12.5">
      <c r="H19067" s="958">
        <v>45410</v>
      </c>
      <c r="I19067" s="950" t="s">
        <v>1570</v>
      </c>
    </row>
    <row r="19068" spans="8:9" ht="12.5">
      <c r="H19068" s="958">
        <v>45412</v>
      </c>
      <c r="I19068" s="950" t="s">
        <v>1570</v>
      </c>
    </row>
    <row r="19069" spans="8:9" ht="12.5">
      <c r="H19069" s="958">
        <v>45413</v>
      </c>
      <c r="I19069" s="950" t="s">
        <v>1570</v>
      </c>
    </row>
    <row r="19070" spans="8:9" ht="12.5">
      <c r="H19070" s="958">
        <v>45414</v>
      </c>
      <c r="I19070" s="950" t="s">
        <v>1570</v>
      </c>
    </row>
    <row r="19071" spans="8:9" ht="12.5">
      <c r="H19071" s="958">
        <v>45415</v>
      </c>
      <c r="I19071" s="950" t="s">
        <v>1570</v>
      </c>
    </row>
    <row r="19072" spans="8:9" ht="12.5">
      <c r="H19072" s="958">
        <v>45416</v>
      </c>
      <c r="I19072" s="950" t="s">
        <v>1570</v>
      </c>
    </row>
    <row r="19073" spans="8:9" ht="12.5">
      <c r="H19073" s="958">
        <v>45417</v>
      </c>
      <c r="I19073" s="950" t="s">
        <v>1570</v>
      </c>
    </row>
    <row r="19074" spans="8:9" ht="12.5">
      <c r="H19074" s="958">
        <v>45418</v>
      </c>
      <c r="I19074" s="950" t="s">
        <v>1570</v>
      </c>
    </row>
    <row r="19075" spans="8:9" ht="12.5">
      <c r="H19075" s="958">
        <v>45419</v>
      </c>
      <c r="I19075" s="950" t="s">
        <v>1570</v>
      </c>
    </row>
    <row r="19076" spans="8:9" ht="12.5">
      <c r="H19076" s="958">
        <v>45420</v>
      </c>
      <c r="I19076" s="950" t="s">
        <v>1570</v>
      </c>
    </row>
    <row r="19077" spans="8:9" ht="12.5">
      <c r="H19077" s="958">
        <v>45422</v>
      </c>
      <c r="I19077" s="950" t="s">
        <v>1570</v>
      </c>
    </row>
    <row r="19078" spans="8:9" ht="12.5">
      <c r="H19078" s="958">
        <v>45423</v>
      </c>
      <c r="I19078" s="950" t="s">
        <v>1570</v>
      </c>
    </row>
    <row r="19079" spans="8:9" ht="12.5">
      <c r="H19079" s="958">
        <v>45424</v>
      </c>
      <c r="I19079" s="950" t="s">
        <v>1570</v>
      </c>
    </row>
    <row r="19080" spans="8:9" ht="12.5">
      <c r="H19080" s="958">
        <v>45426</v>
      </c>
      <c r="I19080" s="950" t="s">
        <v>1570</v>
      </c>
    </row>
    <row r="19081" spans="8:9" ht="12.5">
      <c r="H19081" s="958">
        <v>45427</v>
      </c>
      <c r="I19081" s="950" t="s">
        <v>1570</v>
      </c>
    </row>
    <row r="19082" spans="8:9" ht="12.5">
      <c r="H19082" s="958">
        <v>45428</v>
      </c>
      <c r="I19082" s="950" t="s">
        <v>1570</v>
      </c>
    </row>
    <row r="19083" spans="8:9" ht="12.5">
      <c r="H19083" s="958">
        <v>45429</v>
      </c>
      <c r="I19083" s="950" t="s">
        <v>1570</v>
      </c>
    </row>
    <row r="19084" spans="8:9" ht="12.5">
      <c r="H19084" s="958">
        <v>45430</v>
      </c>
      <c r="I19084" s="950" t="s">
        <v>1570</v>
      </c>
    </row>
    <row r="19085" spans="8:9" ht="12.5">
      <c r="H19085" s="958">
        <v>45431</v>
      </c>
      <c r="I19085" s="950" t="s">
        <v>1570</v>
      </c>
    </row>
    <row r="19086" spans="8:9" ht="12.5">
      <c r="H19086" s="958">
        <v>45432</v>
      </c>
      <c r="I19086" s="950" t="s">
        <v>1570</v>
      </c>
    </row>
    <row r="19087" spans="8:9" ht="12.5">
      <c r="H19087" s="958">
        <v>45433</v>
      </c>
      <c r="I19087" s="950" t="s">
        <v>1570</v>
      </c>
    </row>
    <row r="19088" spans="8:9" ht="12.5">
      <c r="H19088" s="958">
        <v>45434</v>
      </c>
      <c r="I19088" s="950" t="s">
        <v>1570</v>
      </c>
    </row>
    <row r="19089" spans="8:9" ht="12.5">
      <c r="H19089" s="958">
        <v>45435</v>
      </c>
      <c r="I19089" s="950" t="s">
        <v>1570</v>
      </c>
    </row>
    <row r="19090" spans="8:9" ht="12.5">
      <c r="H19090" s="958">
        <v>45437</v>
      </c>
      <c r="I19090" s="950" t="s">
        <v>1570</v>
      </c>
    </row>
    <row r="19091" spans="8:9" ht="12.5">
      <c r="H19091" s="958">
        <v>45439</v>
      </c>
      <c r="I19091" s="950" t="s">
        <v>1570</v>
      </c>
    </row>
    <row r="19092" spans="8:9" ht="12.5">
      <c r="H19092" s="958">
        <v>45440</v>
      </c>
      <c r="I19092" s="950" t="s">
        <v>1570</v>
      </c>
    </row>
    <row r="19093" spans="8:9" ht="12.5">
      <c r="H19093" s="958">
        <v>45441</v>
      </c>
      <c r="I19093" s="950" t="s">
        <v>1570</v>
      </c>
    </row>
    <row r="19094" spans="8:9" ht="12.5">
      <c r="H19094" s="958">
        <v>45448</v>
      </c>
      <c r="I19094" s="950" t="s">
        <v>1570</v>
      </c>
    </row>
    <row r="19095" spans="8:9" ht="12.5">
      <c r="H19095" s="958">
        <v>45449</v>
      </c>
      <c r="I19095" s="950" t="s">
        <v>1570</v>
      </c>
    </row>
    <row r="19096" spans="8:9" ht="12.5">
      <c r="H19096" s="958">
        <v>45454</v>
      </c>
      <c r="I19096" s="950" t="s">
        <v>1570</v>
      </c>
    </row>
    <row r="19097" spans="8:9" ht="12.5">
      <c r="H19097" s="958">
        <v>45458</v>
      </c>
      <c r="I19097" s="950" t="s">
        <v>1570</v>
      </c>
    </row>
    <row r="19098" spans="8:9" ht="12.5">
      <c r="H19098" s="958">
        <v>45459</v>
      </c>
      <c r="I19098" s="950" t="s">
        <v>1570</v>
      </c>
    </row>
    <row r="19099" spans="8:9" ht="12.5">
      <c r="H19099" s="958">
        <v>45469</v>
      </c>
      <c r="I19099" s="950" t="s">
        <v>1570</v>
      </c>
    </row>
    <row r="19100" spans="8:9" ht="12.5">
      <c r="H19100" s="958">
        <v>45470</v>
      </c>
      <c r="I19100" s="950" t="s">
        <v>1570</v>
      </c>
    </row>
    <row r="19101" spans="8:9" ht="12.5">
      <c r="H19101" s="958">
        <v>45475</v>
      </c>
      <c r="I19101" s="950" t="s">
        <v>1570</v>
      </c>
    </row>
    <row r="19102" spans="8:9" ht="12.5">
      <c r="H19102" s="958">
        <v>45479</v>
      </c>
      <c r="I19102" s="950" t="s">
        <v>1570</v>
      </c>
    </row>
    <row r="19103" spans="8:9" ht="12.5">
      <c r="H19103" s="958">
        <v>45481</v>
      </c>
      <c r="I19103" s="950" t="s">
        <v>1570</v>
      </c>
    </row>
    <row r="19104" spans="8:9" ht="12.5">
      <c r="H19104" s="958">
        <v>45482</v>
      </c>
      <c r="I19104" s="950" t="s">
        <v>1570</v>
      </c>
    </row>
    <row r="19105" spans="8:9" ht="12.5">
      <c r="H19105" s="958">
        <v>45490</v>
      </c>
      <c r="I19105" s="950" t="s">
        <v>1570</v>
      </c>
    </row>
    <row r="19106" spans="8:9" ht="12.5">
      <c r="H19106" s="958">
        <v>45501</v>
      </c>
      <c r="I19106" s="950" t="s">
        <v>1570</v>
      </c>
    </row>
    <row r="19107" spans="8:9" ht="12.5">
      <c r="H19107" s="958">
        <v>45502</v>
      </c>
      <c r="I19107" s="950" t="s">
        <v>1570</v>
      </c>
    </row>
    <row r="19108" spans="8:9" ht="12.5">
      <c r="H19108" s="958">
        <v>45503</v>
      </c>
      <c r="I19108" s="950" t="s">
        <v>1570</v>
      </c>
    </row>
    <row r="19109" spans="8:9" ht="12.5">
      <c r="H19109" s="958">
        <v>45504</v>
      </c>
      <c r="I19109" s="950" t="s">
        <v>1570</v>
      </c>
    </row>
    <row r="19110" spans="8:9" ht="12.5">
      <c r="H19110" s="958">
        <v>45505</v>
      </c>
      <c r="I19110" s="950" t="s">
        <v>1570</v>
      </c>
    </row>
    <row r="19111" spans="8:9" ht="12.5">
      <c r="H19111" s="958">
        <v>45506</v>
      </c>
      <c r="I19111" s="950" t="s">
        <v>1570</v>
      </c>
    </row>
    <row r="19112" spans="8:9" ht="12.5">
      <c r="H19112" s="958">
        <v>45601</v>
      </c>
      <c r="I19112" s="950" t="s">
        <v>1570</v>
      </c>
    </row>
    <row r="19113" spans="8:9" ht="12.5">
      <c r="H19113" s="958">
        <v>45612</v>
      </c>
      <c r="I19113" s="950" t="s">
        <v>1570</v>
      </c>
    </row>
    <row r="19114" spans="8:9" ht="12.5">
      <c r="H19114" s="958">
        <v>45613</v>
      </c>
      <c r="I19114" s="950" t="s">
        <v>1570</v>
      </c>
    </row>
    <row r="19115" spans="8:9" ht="12.5">
      <c r="H19115" s="958">
        <v>45614</v>
      </c>
      <c r="I19115" s="950" t="s">
        <v>1570</v>
      </c>
    </row>
    <row r="19116" spans="8:9" ht="12.5">
      <c r="H19116" s="958">
        <v>45616</v>
      </c>
      <c r="I19116" s="950" t="s">
        <v>1570</v>
      </c>
    </row>
    <row r="19117" spans="8:9" ht="12.5">
      <c r="H19117" s="958">
        <v>45617</v>
      </c>
      <c r="I19117" s="950" t="s">
        <v>1570</v>
      </c>
    </row>
    <row r="19118" spans="8:9" ht="12.5">
      <c r="H19118" s="958">
        <v>45618</v>
      </c>
      <c r="I19118" s="950" t="s">
        <v>1570</v>
      </c>
    </row>
    <row r="19119" spans="8:9" ht="12.5">
      <c r="H19119" s="958">
        <v>45619</v>
      </c>
      <c r="I19119" s="950" t="s">
        <v>1570</v>
      </c>
    </row>
    <row r="19120" spans="8:9" ht="12.5">
      <c r="H19120" s="958">
        <v>45620</v>
      </c>
      <c r="I19120" s="950" t="s">
        <v>1570</v>
      </c>
    </row>
    <row r="19121" spans="8:9" ht="12.5">
      <c r="H19121" s="958">
        <v>45621</v>
      </c>
      <c r="I19121" s="950" t="s">
        <v>1570</v>
      </c>
    </row>
    <row r="19122" spans="8:9" ht="12.5">
      <c r="H19122" s="958">
        <v>45622</v>
      </c>
      <c r="I19122" s="950" t="s">
        <v>1570</v>
      </c>
    </row>
    <row r="19123" spans="8:9" ht="12.5">
      <c r="H19123" s="958">
        <v>45623</v>
      </c>
      <c r="I19123" s="950" t="s">
        <v>1570</v>
      </c>
    </row>
    <row r="19124" spans="8:9" ht="12.5">
      <c r="H19124" s="958">
        <v>45624</v>
      </c>
      <c r="I19124" s="950" t="s">
        <v>1570</v>
      </c>
    </row>
    <row r="19125" spans="8:9" ht="12.5">
      <c r="H19125" s="958">
        <v>45628</v>
      </c>
      <c r="I19125" s="950" t="s">
        <v>1570</v>
      </c>
    </row>
    <row r="19126" spans="8:9" ht="12.5">
      <c r="H19126" s="958">
        <v>45629</v>
      </c>
      <c r="I19126" s="950" t="s">
        <v>1570</v>
      </c>
    </row>
    <row r="19127" spans="8:9" ht="12.5">
      <c r="H19127" s="958">
        <v>45630</v>
      </c>
      <c r="I19127" s="950" t="s">
        <v>1570</v>
      </c>
    </row>
    <row r="19128" spans="8:9" ht="12.5">
      <c r="H19128" s="958">
        <v>45631</v>
      </c>
      <c r="I19128" s="950" t="s">
        <v>1570</v>
      </c>
    </row>
    <row r="19129" spans="8:9" ht="12.5">
      <c r="H19129" s="958">
        <v>45633</v>
      </c>
      <c r="I19129" s="950" t="s">
        <v>1570</v>
      </c>
    </row>
    <row r="19130" spans="8:9" ht="12.5">
      <c r="H19130" s="958">
        <v>45634</v>
      </c>
      <c r="I19130" s="950" t="s">
        <v>1570</v>
      </c>
    </row>
    <row r="19131" spans="8:9" ht="12.5">
      <c r="H19131" s="958">
        <v>45636</v>
      </c>
      <c r="I19131" s="950" t="s">
        <v>1570</v>
      </c>
    </row>
    <row r="19132" spans="8:9" ht="12.5">
      <c r="H19132" s="958">
        <v>45638</v>
      </c>
      <c r="I19132" s="950" t="s">
        <v>1570</v>
      </c>
    </row>
    <row r="19133" spans="8:9" ht="12.5">
      <c r="H19133" s="958">
        <v>45640</v>
      </c>
      <c r="I19133" s="950" t="s">
        <v>1570</v>
      </c>
    </row>
    <row r="19134" spans="8:9" ht="12.5">
      <c r="H19134" s="958">
        <v>45642</v>
      </c>
      <c r="I19134" s="950" t="s">
        <v>1570</v>
      </c>
    </row>
    <row r="19135" spans="8:9" ht="12.5">
      <c r="H19135" s="958">
        <v>45643</v>
      </c>
      <c r="I19135" s="950" t="s">
        <v>1570</v>
      </c>
    </row>
    <row r="19136" spans="8:9" ht="12.5">
      <c r="H19136" s="958">
        <v>45644</v>
      </c>
      <c r="I19136" s="950" t="s">
        <v>1570</v>
      </c>
    </row>
    <row r="19137" spans="8:9" ht="12.5">
      <c r="H19137" s="958">
        <v>45645</v>
      </c>
      <c r="I19137" s="950" t="s">
        <v>1570</v>
      </c>
    </row>
    <row r="19138" spans="8:9" ht="12.5">
      <c r="H19138" s="958">
        <v>45646</v>
      </c>
      <c r="I19138" s="950" t="s">
        <v>1570</v>
      </c>
    </row>
    <row r="19139" spans="8:9" ht="12.5">
      <c r="H19139" s="958">
        <v>45647</v>
      </c>
      <c r="I19139" s="950" t="s">
        <v>1570</v>
      </c>
    </row>
    <row r="19140" spans="8:9" ht="12.5">
      <c r="H19140" s="958">
        <v>45648</v>
      </c>
      <c r="I19140" s="950" t="s">
        <v>1570</v>
      </c>
    </row>
    <row r="19141" spans="8:9" ht="12.5">
      <c r="H19141" s="958">
        <v>45650</v>
      </c>
      <c r="I19141" s="950" t="s">
        <v>1570</v>
      </c>
    </row>
    <row r="19142" spans="8:9" ht="12.5">
      <c r="H19142" s="958">
        <v>45651</v>
      </c>
      <c r="I19142" s="950" t="s">
        <v>1570</v>
      </c>
    </row>
    <row r="19143" spans="8:9" ht="12.5">
      <c r="H19143" s="958">
        <v>45652</v>
      </c>
      <c r="I19143" s="950" t="s">
        <v>1570</v>
      </c>
    </row>
    <row r="19144" spans="8:9" ht="12.5">
      <c r="H19144" s="958">
        <v>45653</v>
      </c>
      <c r="I19144" s="950" t="s">
        <v>1570</v>
      </c>
    </row>
    <row r="19145" spans="8:9" ht="12.5">
      <c r="H19145" s="958">
        <v>45654</v>
      </c>
      <c r="I19145" s="950" t="s">
        <v>1570</v>
      </c>
    </row>
    <row r="19146" spans="8:9" ht="12.5">
      <c r="H19146" s="958">
        <v>45656</v>
      </c>
      <c r="I19146" s="950" t="s">
        <v>1570</v>
      </c>
    </row>
    <row r="19147" spans="8:9" ht="12.5">
      <c r="H19147" s="958">
        <v>45657</v>
      </c>
      <c r="I19147" s="950" t="s">
        <v>1570</v>
      </c>
    </row>
    <row r="19148" spans="8:9" ht="12.5">
      <c r="H19148" s="958">
        <v>45658</v>
      </c>
      <c r="I19148" s="950" t="s">
        <v>1570</v>
      </c>
    </row>
    <row r="19149" spans="8:9" ht="12.5">
      <c r="H19149" s="958">
        <v>45659</v>
      </c>
      <c r="I19149" s="950" t="s">
        <v>1570</v>
      </c>
    </row>
    <row r="19150" spans="8:9" ht="12.5">
      <c r="H19150" s="958">
        <v>45660</v>
      </c>
      <c r="I19150" s="950" t="s">
        <v>1570</v>
      </c>
    </row>
    <row r="19151" spans="8:9" ht="12.5">
      <c r="H19151" s="958">
        <v>45661</v>
      </c>
      <c r="I19151" s="950" t="s">
        <v>1570</v>
      </c>
    </row>
    <row r="19152" spans="8:9" ht="12.5">
      <c r="H19152" s="958">
        <v>45662</v>
      </c>
      <c r="I19152" s="950" t="s">
        <v>1570</v>
      </c>
    </row>
    <row r="19153" spans="8:9" ht="12.5">
      <c r="H19153" s="958">
        <v>45663</v>
      </c>
      <c r="I19153" s="950" t="s">
        <v>1570</v>
      </c>
    </row>
    <row r="19154" spans="8:9" ht="12.5">
      <c r="H19154" s="958">
        <v>45669</v>
      </c>
      <c r="I19154" s="950" t="s">
        <v>1570</v>
      </c>
    </row>
    <row r="19155" spans="8:9" ht="12.5">
      <c r="H19155" s="958">
        <v>45671</v>
      </c>
      <c r="I19155" s="950" t="s">
        <v>1570</v>
      </c>
    </row>
    <row r="19156" spans="8:9" ht="12.5">
      <c r="H19156" s="958">
        <v>45672</v>
      </c>
      <c r="I19156" s="950" t="s">
        <v>1570</v>
      </c>
    </row>
    <row r="19157" spans="8:9" ht="12.5">
      <c r="H19157" s="958">
        <v>45673</v>
      </c>
      <c r="I19157" s="950" t="s">
        <v>1570</v>
      </c>
    </row>
    <row r="19158" spans="8:9" ht="12.5">
      <c r="H19158" s="958">
        <v>45674</v>
      </c>
      <c r="I19158" s="950" t="s">
        <v>1570</v>
      </c>
    </row>
    <row r="19159" spans="8:9" ht="12.5">
      <c r="H19159" s="958">
        <v>45675</v>
      </c>
      <c r="I19159" s="950" t="s">
        <v>1570</v>
      </c>
    </row>
    <row r="19160" spans="8:9" ht="12.5">
      <c r="H19160" s="958">
        <v>45677</v>
      </c>
      <c r="I19160" s="950" t="s">
        <v>1570</v>
      </c>
    </row>
    <row r="19161" spans="8:9" ht="12.5">
      <c r="H19161" s="958">
        <v>45678</v>
      </c>
      <c r="I19161" s="950" t="s">
        <v>1570</v>
      </c>
    </row>
    <row r="19162" spans="8:9" ht="12.5">
      <c r="H19162" s="958">
        <v>45679</v>
      </c>
      <c r="I19162" s="950" t="s">
        <v>1570</v>
      </c>
    </row>
    <row r="19163" spans="8:9" ht="12.5">
      <c r="H19163" s="958">
        <v>45680</v>
      </c>
      <c r="I19163" s="950" t="s">
        <v>1570</v>
      </c>
    </row>
    <row r="19164" spans="8:9" ht="12.5">
      <c r="H19164" s="958">
        <v>45681</v>
      </c>
      <c r="I19164" s="950" t="s">
        <v>1570</v>
      </c>
    </row>
    <row r="19165" spans="8:9" ht="12.5">
      <c r="H19165" s="958">
        <v>45682</v>
      </c>
      <c r="I19165" s="950" t="s">
        <v>1570</v>
      </c>
    </row>
    <row r="19166" spans="8:9" ht="12.5">
      <c r="H19166" s="958">
        <v>45683</v>
      </c>
      <c r="I19166" s="950" t="s">
        <v>1570</v>
      </c>
    </row>
    <row r="19167" spans="8:9" ht="12.5">
      <c r="H19167" s="958">
        <v>45684</v>
      </c>
      <c r="I19167" s="950" t="s">
        <v>1570</v>
      </c>
    </row>
    <row r="19168" spans="8:9" ht="12.5">
      <c r="H19168" s="958">
        <v>45685</v>
      </c>
      <c r="I19168" s="950" t="s">
        <v>1570</v>
      </c>
    </row>
    <row r="19169" spans="8:9" ht="12.5">
      <c r="H19169" s="958">
        <v>45686</v>
      </c>
      <c r="I19169" s="950" t="s">
        <v>1570</v>
      </c>
    </row>
    <row r="19170" spans="8:9" ht="12.5">
      <c r="H19170" s="958">
        <v>45687</v>
      </c>
      <c r="I19170" s="950" t="s">
        <v>1570</v>
      </c>
    </row>
    <row r="19171" spans="8:9" ht="12.5">
      <c r="H19171" s="958">
        <v>45688</v>
      </c>
      <c r="I19171" s="950" t="s">
        <v>1570</v>
      </c>
    </row>
    <row r="19172" spans="8:9" ht="12.5">
      <c r="H19172" s="958">
        <v>45690</v>
      </c>
      <c r="I19172" s="950" t="s">
        <v>1570</v>
      </c>
    </row>
    <row r="19173" spans="8:9" ht="12.5">
      <c r="H19173" s="958">
        <v>45692</v>
      </c>
      <c r="I19173" s="950" t="s">
        <v>1570</v>
      </c>
    </row>
    <row r="19174" spans="8:9" ht="12.5">
      <c r="H19174" s="958">
        <v>45693</v>
      </c>
      <c r="I19174" s="950" t="s">
        <v>1570</v>
      </c>
    </row>
    <row r="19175" spans="8:9" ht="12.5">
      <c r="H19175" s="958">
        <v>45694</v>
      </c>
      <c r="I19175" s="950" t="s">
        <v>1570</v>
      </c>
    </row>
    <row r="19176" spans="8:9" ht="12.5">
      <c r="H19176" s="958">
        <v>45695</v>
      </c>
      <c r="I19176" s="950" t="s">
        <v>1570</v>
      </c>
    </row>
    <row r="19177" spans="8:9" ht="12.5">
      <c r="H19177" s="958">
        <v>45696</v>
      </c>
      <c r="I19177" s="950" t="s">
        <v>1570</v>
      </c>
    </row>
    <row r="19178" spans="8:9" ht="12.5">
      <c r="H19178" s="958">
        <v>45697</v>
      </c>
      <c r="I19178" s="950" t="s">
        <v>1570</v>
      </c>
    </row>
    <row r="19179" spans="8:9" ht="12.5">
      <c r="H19179" s="958">
        <v>45698</v>
      </c>
      <c r="I19179" s="950" t="s">
        <v>1570</v>
      </c>
    </row>
    <row r="19180" spans="8:9" ht="12.5">
      <c r="H19180" s="958">
        <v>45699</v>
      </c>
      <c r="I19180" s="950" t="s">
        <v>1570</v>
      </c>
    </row>
    <row r="19181" spans="8:9" ht="12.5">
      <c r="H19181" s="958">
        <v>45701</v>
      </c>
      <c r="I19181" s="950" t="s">
        <v>1570</v>
      </c>
    </row>
    <row r="19182" spans="8:9" ht="12.5">
      <c r="H19182" s="958">
        <v>45710</v>
      </c>
      <c r="I19182" s="950" t="s">
        <v>1570</v>
      </c>
    </row>
    <row r="19183" spans="8:9" ht="12.5">
      <c r="H19183" s="958">
        <v>45711</v>
      </c>
      <c r="I19183" s="950" t="s">
        <v>1570</v>
      </c>
    </row>
    <row r="19184" spans="8:9" ht="12.5">
      <c r="H19184" s="958">
        <v>45712</v>
      </c>
      <c r="I19184" s="950" t="s">
        <v>1570</v>
      </c>
    </row>
    <row r="19185" spans="8:9" ht="12.5">
      <c r="H19185" s="958">
        <v>45713</v>
      </c>
      <c r="I19185" s="950" t="s">
        <v>1570</v>
      </c>
    </row>
    <row r="19186" spans="8:9" ht="12.5">
      <c r="H19186" s="958">
        <v>45714</v>
      </c>
      <c r="I19186" s="950" t="s">
        <v>1570</v>
      </c>
    </row>
    <row r="19187" spans="8:9" ht="12.5">
      <c r="H19187" s="958">
        <v>45715</v>
      </c>
      <c r="I19187" s="950" t="s">
        <v>1570</v>
      </c>
    </row>
    <row r="19188" spans="8:9" ht="12.5">
      <c r="H19188" s="958">
        <v>45716</v>
      </c>
      <c r="I19188" s="950" t="s">
        <v>1570</v>
      </c>
    </row>
    <row r="19189" spans="8:9" ht="12.5">
      <c r="H19189" s="958">
        <v>45717</v>
      </c>
      <c r="I19189" s="950" t="s">
        <v>1570</v>
      </c>
    </row>
    <row r="19190" spans="8:9" ht="12.5">
      <c r="H19190" s="958">
        <v>45719</v>
      </c>
      <c r="I19190" s="950" t="s">
        <v>1570</v>
      </c>
    </row>
    <row r="19191" spans="8:9" ht="12.5">
      <c r="H19191" s="958">
        <v>45720</v>
      </c>
      <c r="I19191" s="950" t="s">
        <v>1570</v>
      </c>
    </row>
    <row r="19192" spans="8:9" ht="12.5">
      <c r="H19192" s="958">
        <v>45721</v>
      </c>
      <c r="I19192" s="950" t="s">
        <v>1570</v>
      </c>
    </row>
    <row r="19193" spans="8:9" ht="12.5">
      <c r="H19193" s="958">
        <v>45723</v>
      </c>
      <c r="I19193" s="950" t="s">
        <v>1570</v>
      </c>
    </row>
    <row r="19194" spans="8:9" ht="12.5">
      <c r="H19194" s="958">
        <v>45724</v>
      </c>
      <c r="I19194" s="950" t="s">
        <v>1570</v>
      </c>
    </row>
    <row r="19195" spans="8:9" ht="12.5">
      <c r="H19195" s="958">
        <v>45727</v>
      </c>
      <c r="I19195" s="950" t="s">
        <v>1570</v>
      </c>
    </row>
    <row r="19196" spans="8:9" ht="12.5">
      <c r="H19196" s="958">
        <v>45729</v>
      </c>
      <c r="I19196" s="950" t="s">
        <v>1570</v>
      </c>
    </row>
    <row r="19197" spans="8:9" ht="12.5">
      <c r="H19197" s="958">
        <v>45732</v>
      </c>
      <c r="I19197" s="950" t="s">
        <v>1570</v>
      </c>
    </row>
    <row r="19198" spans="8:9" ht="12.5">
      <c r="H19198" s="958">
        <v>45734</v>
      </c>
      <c r="I19198" s="950" t="s">
        <v>1570</v>
      </c>
    </row>
    <row r="19199" spans="8:9" ht="12.5">
      <c r="H19199" s="958">
        <v>45735</v>
      </c>
      <c r="I19199" s="950" t="s">
        <v>1570</v>
      </c>
    </row>
    <row r="19200" spans="8:9" ht="12.5">
      <c r="H19200" s="958">
        <v>45739</v>
      </c>
      <c r="I19200" s="950" t="s">
        <v>1570</v>
      </c>
    </row>
    <row r="19201" spans="8:9" ht="12.5">
      <c r="H19201" s="958">
        <v>45740</v>
      </c>
      <c r="I19201" s="950" t="s">
        <v>1570</v>
      </c>
    </row>
    <row r="19202" spans="8:9" ht="12.5">
      <c r="H19202" s="958">
        <v>45741</v>
      </c>
      <c r="I19202" s="950" t="s">
        <v>1570</v>
      </c>
    </row>
    <row r="19203" spans="8:9" ht="12.5">
      <c r="H19203" s="958">
        <v>45742</v>
      </c>
      <c r="I19203" s="950" t="s">
        <v>1570</v>
      </c>
    </row>
    <row r="19204" spans="8:9" ht="12.5">
      <c r="H19204" s="958">
        <v>45743</v>
      </c>
      <c r="I19204" s="950" t="s">
        <v>1570</v>
      </c>
    </row>
    <row r="19205" spans="8:9" ht="12.5">
      <c r="H19205" s="958">
        <v>45744</v>
      </c>
      <c r="I19205" s="950" t="s">
        <v>1570</v>
      </c>
    </row>
    <row r="19206" spans="8:9" ht="12.5">
      <c r="H19206" s="958">
        <v>45745</v>
      </c>
      <c r="I19206" s="950" t="s">
        <v>1570</v>
      </c>
    </row>
    <row r="19207" spans="8:9" ht="12.5">
      <c r="H19207" s="958">
        <v>45746</v>
      </c>
      <c r="I19207" s="950" t="s">
        <v>1570</v>
      </c>
    </row>
    <row r="19208" spans="8:9" ht="12.5">
      <c r="H19208" s="958">
        <v>45750</v>
      </c>
      <c r="I19208" s="950" t="s">
        <v>1570</v>
      </c>
    </row>
    <row r="19209" spans="8:9" ht="12.5">
      <c r="H19209" s="958">
        <v>45760</v>
      </c>
      <c r="I19209" s="950" t="s">
        <v>1570</v>
      </c>
    </row>
    <row r="19210" spans="8:9" ht="12.5">
      <c r="H19210" s="958">
        <v>45761</v>
      </c>
      <c r="I19210" s="950" t="s">
        <v>1570</v>
      </c>
    </row>
    <row r="19211" spans="8:9" ht="12.5">
      <c r="H19211" s="958">
        <v>45764</v>
      </c>
      <c r="I19211" s="950" t="s">
        <v>1570</v>
      </c>
    </row>
    <row r="19212" spans="8:9" ht="12.5">
      <c r="H19212" s="958">
        <v>45766</v>
      </c>
      <c r="I19212" s="950" t="s">
        <v>1570</v>
      </c>
    </row>
    <row r="19213" spans="8:9" ht="12.5">
      <c r="H19213" s="958">
        <v>45767</v>
      </c>
      <c r="I19213" s="950" t="s">
        <v>1570</v>
      </c>
    </row>
    <row r="19214" spans="8:9" ht="12.5">
      <c r="H19214" s="958">
        <v>45768</v>
      </c>
      <c r="I19214" s="950" t="s">
        <v>1570</v>
      </c>
    </row>
    <row r="19215" spans="8:9" ht="12.5">
      <c r="H19215" s="958">
        <v>45769</v>
      </c>
      <c r="I19215" s="950" t="s">
        <v>1570</v>
      </c>
    </row>
    <row r="19216" spans="8:9" ht="12.5">
      <c r="H19216" s="958">
        <v>45770</v>
      </c>
      <c r="I19216" s="950" t="s">
        <v>1570</v>
      </c>
    </row>
    <row r="19217" spans="8:9" ht="12.5">
      <c r="H19217" s="958">
        <v>45771</v>
      </c>
      <c r="I19217" s="950" t="s">
        <v>1570</v>
      </c>
    </row>
    <row r="19218" spans="8:9" ht="12.5">
      <c r="H19218" s="958">
        <v>45772</v>
      </c>
      <c r="I19218" s="950" t="s">
        <v>1570</v>
      </c>
    </row>
    <row r="19219" spans="8:9" ht="12.5">
      <c r="H19219" s="958">
        <v>45773</v>
      </c>
      <c r="I19219" s="950" t="s">
        <v>1570</v>
      </c>
    </row>
    <row r="19220" spans="8:9" ht="12.5">
      <c r="H19220" s="958">
        <v>45775</v>
      </c>
      <c r="I19220" s="950" t="s">
        <v>1570</v>
      </c>
    </row>
    <row r="19221" spans="8:9" ht="12.5">
      <c r="H19221" s="958">
        <v>45776</v>
      </c>
      <c r="I19221" s="950" t="s">
        <v>1570</v>
      </c>
    </row>
    <row r="19222" spans="8:9" ht="12.5">
      <c r="H19222" s="958">
        <v>45777</v>
      </c>
      <c r="I19222" s="950" t="s">
        <v>1570</v>
      </c>
    </row>
    <row r="19223" spans="8:9" ht="12.5">
      <c r="H19223" s="958">
        <v>45778</v>
      </c>
      <c r="I19223" s="950" t="s">
        <v>1570</v>
      </c>
    </row>
    <row r="19224" spans="8:9" ht="12.5">
      <c r="H19224" s="958">
        <v>45779</v>
      </c>
      <c r="I19224" s="950" t="s">
        <v>1570</v>
      </c>
    </row>
    <row r="19225" spans="8:9" ht="12.5">
      <c r="H19225" s="958">
        <v>45780</v>
      </c>
      <c r="I19225" s="950" t="s">
        <v>1570</v>
      </c>
    </row>
    <row r="19226" spans="8:9" ht="12.5">
      <c r="H19226" s="958">
        <v>45782</v>
      </c>
      <c r="I19226" s="950" t="s">
        <v>1570</v>
      </c>
    </row>
    <row r="19227" spans="8:9" ht="12.5">
      <c r="H19227" s="958">
        <v>45783</v>
      </c>
      <c r="I19227" s="950" t="s">
        <v>1570</v>
      </c>
    </row>
    <row r="19228" spans="8:9" ht="12.5">
      <c r="H19228" s="958">
        <v>45784</v>
      </c>
      <c r="I19228" s="950" t="s">
        <v>1570</v>
      </c>
    </row>
    <row r="19229" spans="8:9" ht="12.5">
      <c r="H19229" s="958">
        <v>45786</v>
      </c>
      <c r="I19229" s="950" t="s">
        <v>1570</v>
      </c>
    </row>
    <row r="19230" spans="8:9" ht="12.5">
      <c r="H19230" s="958">
        <v>45787</v>
      </c>
      <c r="I19230" s="950" t="s">
        <v>1570</v>
      </c>
    </row>
    <row r="19231" spans="8:9" ht="12.5">
      <c r="H19231" s="958">
        <v>45788</v>
      </c>
      <c r="I19231" s="950" t="s">
        <v>1570</v>
      </c>
    </row>
    <row r="19232" spans="8:9" ht="12.5">
      <c r="H19232" s="958">
        <v>45789</v>
      </c>
      <c r="I19232" s="950" t="s">
        <v>1570</v>
      </c>
    </row>
    <row r="19233" spans="8:9" ht="12.5">
      <c r="H19233" s="958">
        <v>45801</v>
      </c>
      <c r="I19233" s="950" t="s">
        <v>1570</v>
      </c>
    </row>
    <row r="19234" spans="8:9" ht="12.5">
      <c r="H19234" s="958">
        <v>45802</v>
      </c>
      <c r="I19234" s="950" t="s">
        <v>1570</v>
      </c>
    </row>
    <row r="19235" spans="8:9" ht="12.5">
      <c r="H19235" s="958">
        <v>45804</v>
      </c>
      <c r="I19235" s="950" t="s">
        <v>1570</v>
      </c>
    </row>
    <row r="19236" spans="8:9" ht="12.5">
      <c r="H19236" s="958">
        <v>45805</v>
      </c>
      <c r="I19236" s="950" t="s">
        <v>1570</v>
      </c>
    </row>
    <row r="19237" spans="8:9" ht="12.5">
      <c r="H19237" s="958">
        <v>45806</v>
      </c>
      <c r="I19237" s="950" t="s">
        <v>1570</v>
      </c>
    </row>
    <row r="19238" spans="8:9" ht="12.5">
      <c r="H19238" s="958">
        <v>45807</v>
      </c>
      <c r="I19238" s="950" t="s">
        <v>1570</v>
      </c>
    </row>
    <row r="19239" spans="8:9" ht="12.5">
      <c r="H19239" s="958">
        <v>45808</v>
      </c>
      <c r="I19239" s="950" t="s">
        <v>1570</v>
      </c>
    </row>
    <row r="19240" spans="8:9" ht="12.5">
      <c r="H19240" s="958">
        <v>45809</v>
      </c>
      <c r="I19240" s="950" t="s">
        <v>1570</v>
      </c>
    </row>
    <row r="19241" spans="8:9" ht="12.5">
      <c r="H19241" s="958">
        <v>45810</v>
      </c>
      <c r="I19241" s="950" t="s">
        <v>1570</v>
      </c>
    </row>
    <row r="19242" spans="8:9" ht="12.5">
      <c r="H19242" s="958">
        <v>45812</v>
      </c>
      <c r="I19242" s="950" t="s">
        <v>1570</v>
      </c>
    </row>
    <row r="19243" spans="8:9" ht="12.5">
      <c r="H19243" s="958">
        <v>45813</v>
      </c>
      <c r="I19243" s="950" t="s">
        <v>1570</v>
      </c>
    </row>
    <row r="19244" spans="8:9" ht="12.5">
      <c r="H19244" s="958">
        <v>45814</v>
      </c>
      <c r="I19244" s="950" t="s">
        <v>1570</v>
      </c>
    </row>
    <row r="19245" spans="8:9" ht="12.5">
      <c r="H19245" s="958">
        <v>45815</v>
      </c>
      <c r="I19245" s="950" t="s">
        <v>1570</v>
      </c>
    </row>
    <row r="19246" spans="8:9" ht="12.5">
      <c r="H19246" s="958">
        <v>45816</v>
      </c>
      <c r="I19246" s="950" t="s">
        <v>1570</v>
      </c>
    </row>
    <row r="19247" spans="8:9" ht="12.5">
      <c r="H19247" s="958">
        <v>45817</v>
      </c>
      <c r="I19247" s="950" t="s">
        <v>1570</v>
      </c>
    </row>
    <row r="19248" spans="8:9" ht="12.5">
      <c r="H19248" s="958">
        <v>45819</v>
      </c>
      <c r="I19248" s="950" t="s">
        <v>1570</v>
      </c>
    </row>
    <row r="19249" spans="8:9" ht="12.5">
      <c r="H19249" s="958">
        <v>45820</v>
      </c>
      <c r="I19249" s="950" t="s">
        <v>1570</v>
      </c>
    </row>
    <row r="19250" spans="8:9" ht="12.5">
      <c r="H19250" s="958">
        <v>45821</v>
      </c>
      <c r="I19250" s="950" t="s">
        <v>1570</v>
      </c>
    </row>
    <row r="19251" spans="8:9" ht="12.5">
      <c r="H19251" s="958">
        <v>45822</v>
      </c>
      <c r="I19251" s="950" t="s">
        <v>1570</v>
      </c>
    </row>
    <row r="19252" spans="8:9" ht="12.5">
      <c r="H19252" s="958">
        <v>45826</v>
      </c>
      <c r="I19252" s="950" t="s">
        <v>1570</v>
      </c>
    </row>
    <row r="19253" spans="8:9" ht="12.5">
      <c r="H19253" s="958">
        <v>45827</v>
      </c>
      <c r="I19253" s="950" t="s">
        <v>1570</v>
      </c>
    </row>
    <row r="19254" spans="8:9" ht="12.5">
      <c r="H19254" s="958">
        <v>45828</v>
      </c>
      <c r="I19254" s="950" t="s">
        <v>1570</v>
      </c>
    </row>
    <row r="19255" spans="8:9" ht="12.5">
      <c r="H19255" s="958">
        <v>45830</v>
      </c>
      <c r="I19255" s="950" t="s">
        <v>1570</v>
      </c>
    </row>
    <row r="19256" spans="8:9" ht="12.5">
      <c r="H19256" s="958">
        <v>45831</v>
      </c>
      <c r="I19256" s="950" t="s">
        <v>1570</v>
      </c>
    </row>
    <row r="19257" spans="8:9" ht="12.5">
      <c r="H19257" s="958">
        <v>45832</v>
      </c>
      <c r="I19257" s="950" t="s">
        <v>1570</v>
      </c>
    </row>
    <row r="19258" spans="8:9" ht="12.5">
      <c r="H19258" s="958">
        <v>45833</v>
      </c>
      <c r="I19258" s="950" t="s">
        <v>1570</v>
      </c>
    </row>
    <row r="19259" spans="8:9" ht="12.5">
      <c r="H19259" s="958">
        <v>45835</v>
      </c>
      <c r="I19259" s="950" t="s">
        <v>1570</v>
      </c>
    </row>
    <row r="19260" spans="8:9" ht="12.5">
      <c r="H19260" s="958">
        <v>45836</v>
      </c>
      <c r="I19260" s="950" t="s">
        <v>1570</v>
      </c>
    </row>
    <row r="19261" spans="8:9" ht="12.5">
      <c r="H19261" s="958">
        <v>45837</v>
      </c>
      <c r="I19261" s="950" t="s">
        <v>1570</v>
      </c>
    </row>
    <row r="19262" spans="8:9" ht="12.5">
      <c r="H19262" s="958">
        <v>45838</v>
      </c>
      <c r="I19262" s="950" t="s">
        <v>1570</v>
      </c>
    </row>
    <row r="19263" spans="8:9" ht="12.5">
      <c r="H19263" s="958">
        <v>45839</v>
      </c>
      <c r="I19263" s="950" t="s">
        <v>1570</v>
      </c>
    </row>
    <row r="19264" spans="8:9" ht="12.5">
      <c r="H19264" s="958">
        <v>45840</v>
      </c>
      <c r="I19264" s="950" t="s">
        <v>1570</v>
      </c>
    </row>
    <row r="19265" spans="8:9" ht="12.5">
      <c r="H19265" s="958">
        <v>45841</v>
      </c>
      <c r="I19265" s="950" t="s">
        <v>1570</v>
      </c>
    </row>
    <row r="19266" spans="8:9" ht="12.5">
      <c r="H19266" s="958">
        <v>45843</v>
      </c>
      <c r="I19266" s="950" t="s">
        <v>1570</v>
      </c>
    </row>
    <row r="19267" spans="8:9" ht="12.5">
      <c r="H19267" s="958">
        <v>45844</v>
      </c>
      <c r="I19267" s="950" t="s">
        <v>1570</v>
      </c>
    </row>
    <row r="19268" spans="8:9" ht="12.5">
      <c r="H19268" s="958">
        <v>45845</v>
      </c>
      <c r="I19268" s="950" t="s">
        <v>1570</v>
      </c>
    </row>
    <row r="19269" spans="8:9" ht="12.5">
      <c r="H19269" s="958">
        <v>45846</v>
      </c>
      <c r="I19269" s="950" t="s">
        <v>1570</v>
      </c>
    </row>
    <row r="19270" spans="8:9" ht="12.5">
      <c r="H19270" s="958">
        <v>45848</v>
      </c>
      <c r="I19270" s="950" t="s">
        <v>1570</v>
      </c>
    </row>
    <row r="19271" spans="8:9" ht="12.5">
      <c r="H19271" s="958">
        <v>45849</v>
      </c>
      <c r="I19271" s="950" t="s">
        <v>1570</v>
      </c>
    </row>
    <row r="19272" spans="8:9" ht="12.5">
      <c r="H19272" s="958">
        <v>45850</v>
      </c>
      <c r="I19272" s="950" t="s">
        <v>1570</v>
      </c>
    </row>
    <row r="19273" spans="8:9" ht="12.5">
      <c r="H19273" s="958">
        <v>45851</v>
      </c>
      <c r="I19273" s="950" t="s">
        <v>1570</v>
      </c>
    </row>
    <row r="19274" spans="8:9" ht="12.5">
      <c r="H19274" s="958">
        <v>45853</v>
      </c>
      <c r="I19274" s="950" t="s">
        <v>1570</v>
      </c>
    </row>
    <row r="19275" spans="8:9" ht="12.5">
      <c r="H19275" s="958">
        <v>45854</v>
      </c>
      <c r="I19275" s="950" t="s">
        <v>1570</v>
      </c>
    </row>
    <row r="19276" spans="8:9" ht="12.5">
      <c r="H19276" s="958">
        <v>45855</v>
      </c>
      <c r="I19276" s="950" t="s">
        <v>1570</v>
      </c>
    </row>
    <row r="19277" spans="8:9" ht="12.5">
      <c r="H19277" s="958">
        <v>45856</v>
      </c>
      <c r="I19277" s="950" t="s">
        <v>1570</v>
      </c>
    </row>
    <row r="19278" spans="8:9" ht="12.5">
      <c r="H19278" s="958">
        <v>45858</v>
      </c>
      <c r="I19278" s="950" t="s">
        <v>1570</v>
      </c>
    </row>
    <row r="19279" spans="8:9" ht="12.5">
      <c r="H19279" s="958">
        <v>45859</v>
      </c>
      <c r="I19279" s="950" t="s">
        <v>1570</v>
      </c>
    </row>
    <row r="19280" spans="8:9" ht="12.5">
      <c r="H19280" s="958">
        <v>45860</v>
      </c>
      <c r="I19280" s="950" t="s">
        <v>1570</v>
      </c>
    </row>
    <row r="19281" spans="8:9" ht="12.5">
      <c r="H19281" s="958">
        <v>45861</v>
      </c>
      <c r="I19281" s="950" t="s">
        <v>1570</v>
      </c>
    </row>
    <row r="19282" spans="8:9" ht="12.5">
      <c r="H19282" s="958">
        <v>45862</v>
      </c>
      <c r="I19282" s="950" t="s">
        <v>1570</v>
      </c>
    </row>
    <row r="19283" spans="8:9" ht="12.5">
      <c r="H19283" s="958">
        <v>45863</v>
      </c>
      <c r="I19283" s="950" t="s">
        <v>1570</v>
      </c>
    </row>
    <row r="19284" spans="8:9" ht="12.5">
      <c r="H19284" s="958">
        <v>45864</v>
      </c>
      <c r="I19284" s="950" t="s">
        <v>1570</v>
      </c>
    </row>
    <row r="19285" spans="8:9" ht="12.5">
      <c r="H19285" s="958">
        <v>45865</v>
      </c>
      <c r="I19285" s="950" t="s">
        <v>1570</v>
      </c>
    </row>
    <row r="19286" spans="8:9" ht="12.5">
      <c r="H19286" s="958">
        <v>45866</v>
      </c>
      <c r="I19286" s="950" t="s">
        <v>1570</v>
      </c>
    </row>
    <row r="19287" spans="8:9" ht="12.5">
      <c r="H19287" s="958">
        <v>45867</v>
      </c>
      <c r="I19287" s="950" t="s">
        <v>1570</v>
      </c>
    </row>
    <row r="19288" spans="8:9" ht="12.5">
      <c r="H19288" s="958">
        <v>45868</v>
      </c>
      <c r="I19288" s="950" t="s">
        <v>1570</v>
      </c>
    </row>
    <row r="19289" spans="8:9" ht="12.5">
      <c r="H19289" s="958">
        <v>45869</v>
      </c>
      <c r="I19289" s="950" t="s">
        <v>1570</v>
      </c>
    </row>
    <row r="19290" spans="8:9" ht="12.5">
      <c r="H19290" s="958">
        <v>45870</v>
      </c>
      <c r="I19290" s="950" t="s">
        <v>1570</v>
      </c>
    </row>
    <row r="19291" spans="8:9" ht="12.5">
      <c r="H19291" s="958">
        <v>45871</v>
      </c>
      <c r="I19291" s="950" t="s">
        <v>1570</v>
      </c>
    </row>
    <row r="19292" spans="8:9" ht="12.5">
      <c r="H19292" s="958">
        <v>45872</v>
      </c>
      <c r="I19292" s="950" t="s">
        <v>1570</v>
      </c>
    </row>
    <row r="19293" spans="8:9" ht="12.5">
      <c r="H19293" s="958">
        <v>45873</v>
      </c>
      <c r="I19293" s="950" t="s">
        <v>1570</v>
      </c>
    </row>
    <row r="19294" spans="8:9" ht="12.5">
      <c r="H19294" s="958">
        <v>45874</v>
      </c>
      <c r="I19294" s="950" t="s">
        <v>1570</v>
      </c>
    </row>
    <row r="19295" spans="8:9" ht="12.5">
      <c r="H19295" s="958">
        <v>45875</v>
      </c>
      <c r="I19295" s="950" t="s">
        <v>1570</v>
      </c>
    </row>
    <row r="19296" spans="8:9" ht="12.5">
      <c r="H19296" s="958">
        <v>45876</v>
      </c>
      <c r="I19296" s="950" t="s">
        <v>1570</v>
      </c>
    </row>
    <row r="19297" spans="8:9" ht="12.5">
      <c r="H19297" s="958">
        <v>45877</v>
      </c>
      <c r="I19297" s="950" t="s">
        <v>1570</v>
      </c>
    </row>
    <row r="19298" spans="8:9" ht="12.5">
      <c r="H19298" s="958">
        <v>45879</v>
      </c>
      <c r="I19298" s="950" t="s">
        <v>1570</v>
      </c>
    </row>
    <row r="19299" spans="8:9" ht="12.5">
      <c r="H19299" s="958">
        <v>45880</v>
      </c>
      <c r="I19299" s="950" t="s">
        <v>1570</v>
      </c>
    </row>
    <row r="19300" spans="8:9" ht="12.5">
      <c r="H19300" s="958">
        <v>45881</v>
      </c>
      <c r="I19300" s="950" t="s">
        <v>1570</v>
      </c>
    </row>
    <row r="19301" spans="8:9" ht="12.5">
      <c r="H19301" s="958">
        <v>45882</v>
      </c>
      <c r="I19301" s="950" t="s">
        <v>1570</v>
      </c>
    </row>
    <row r="19302" spans="8:9" ht="12.5">
      <c r="H19302" s="958">
        <v>45883</v>
      </c>
      <c r="I19302" s="950" t="s">
        <v>1570</v>
      </c>
    </row>
    <row r="19303" spans="8:9" ht="12.5">
      <c r="H19303" s="958">
        <v>45884</v>
      </c>
      <c r="I19303" s="950" t="s">
        <v>1570</v>
      </c>
    </row>
    <row r="19304" spans="8:9" ht="12.5">
      <c r="H19304" s="958">
        <v>45885</v>
      </c>
      <c r="I19304" s="950" t="s">
        <v>1570</v>
      </c>
    </row>
    <row r="19305" spans="8:9" ht="12.5">
      <c r="H19305" s="958">
        <v>45886</v>
      </c>
      <c r="I19305" s="950" t="s">
        <v>1570</v>
      </c>
    </row>
    <row r="19306" spans="8:9" ht="12.5">
      <c r="H19306" s="958">
        <v>45887</v>
      </c>
      <c r="I19306" s="950" t="s">
        <v>1570</v>
      </c>
    </row>
    <row r="19307" spans="8:9" ht="12.5">
      <c r="H19307" s="958">
        <v>45888</v>
      </c>
      <c r="I19307" s="950" t="s">
        <v>1570</v>
      </c>
    </row>
    <row r="19308" spans="8:9" ht="12.5">
      <c r="H19308" s="958">
        <v>45889</v>
      </c>
      <c r="I19308" s="950" t="s">
        <v>1570</v>
      </c>
    </row>
    <row r="19309" spans="8:9" ht="12.5">
      <c r="H19309" s="958">
        <v>45890</v>
      </c>
      <c r="I19309" s="950" t="s">
        <v>1570</v>
      </c>
    </row>
    <row r="19310" spans="8:9" ht="12.5">
      <c r="H19310" s="958">
        <v>45891</v>
      </c>
      <c r="I19310" s="950" t="s">
        <v>1570</v>
      </c>
    </row>
    <row r="19311" spans="8:9" ht="12.5">
      <c r="H19311" s="958">
        <v>45893</v>
      </c>
      <c r="I19311" s="950" t="s">
        <v>1570</v>
      </c>
    </row>
    <row r="19312" spans="8:9" ht="12.5">
      <c r="H19312" s="958">
        <v>45894</v>
      </c>
      <c r="I19312" s="950" t="s">
        <v>1570</v>
      </c>
    </row>
    <row r="19313" spans="8:9" ht="12.5">
      <c r="H19313" s="958">
        <v>45895</v>
      </c>
      <c r="I19313" s="950" t="s">
        <v>1570</v>
      </c>
    </row>
    <row r="19314" spans="8:9" ht="12.5">
      <c r="H19314" s="958">
        <v>45896</v>
      </c>
      <c r="I19314" s="950" t="s">
        <v>1570</v>
      </c>
    </row>
    <row r="19315" spans="8:9" ht="12.5">
      <c r="H19315" s="958">
        <v>45897</v>
      </c>
      <c r="I19315" s="950" t="s">
        <v>1570</v>
      </c>
    </row>
    <row r="19316" spans="8:9" ht="12.5">
      <c r="H19316" s="958">
        <v>45898</v>
      </c>
      <c r="I19316" s="950" t="s">
        <v>1570</v>
      </c>
    </row>
    <row r="19317" spans="8:9" ht="12.5">
      <c r="H19317" s="958">
        <v>45899</v>
      </c>
      <c r="I19317" s="950" t="s">
        <v>1570</v>
      </c>
    </row>
    <row r="19318" spans="8:9" ht="12.5">
      <c r="H19318" s="958">
        <v>45999</v>
      </c>
      <c r="I19318" s="950" t="s">
        <v>1570</v>
      </c>
    </row>
    <row r="19319" spans="8:9" ht="12.5">
      <c r="H19319" s="958">
        <v>46001</v>
      </c>
      <c r="I19319" s="950" t="s">
        <v>1570</v>
      </c>
    </row>
    <row r="19320" spans="8:9" ht="12.5">
      <c r="H19320" s="958">
        <v>46011</v>
      </c>
      <c r="I19320" s="950" t="s">
        <v>1570</v>
      </c>
    </row>
    <row r="19321" spans="8:9" ht="12.5">
      <c r="H19321" s="958">
        <v>46012</v>
      </c>
      <c r="I19321" s="950" t="s">
        <v>1570</v>
      </c>
    </row>
    <row r="19322" spans="8:9" ht="12.5">
      <c r="H19322" s="958">
        <v>46013</v>
      </c>
      <c r="I19322" s="950" t="s">
        <v>1570</v>
      </c>
    </row>
    <row r="19323" spans="8:9" ht="12.5">
      <c r="H19323" s="958">
        <v>46014</v>
      </c>
      <c r="I19323" s="950" t="s">
        <v>1570</v>
      </c>
    </row>
    <row r="19324" spans="8:9" ht="12.5">
      <c r="H19324" s="958">
        <v>46015</v>
      </c>
      <c r="I19324" s="950" t="s">
        <v>1570</v>
      </c>
    </row>
    <row r="19325" spans="8:9" ht="12.5">
      <c r="H19325" s="958">
        <v>46016</v>
      </c>
      <c r="I19325" s="950" t="s">
        <v>1570</v>
      </c>
    </row>
    <row r="19326" spans="8:9" ht="12.5">
      <c r="H19326" s="958">
        <v>46017</v>
      </c>
      <c r="I19326" s="950" t="s">
        <v>1570</v>
      </c>
    </row>
    <row r="19327" spans="8:9" ht="12.5">
      <c r="H19327" s="958">
        <v>46018</v>
      </c>
      <c r="I19327" s="950" t="s">
        <v>1570</v>
      </c>
    </row>
    <row r="19328" spans="8:9" ht="12.5">
      <c r="H19328" s="958">
        <v>46030</v>
      </c>
      <c r="I19328" s="950" t="s">
        <v>1570</v>
      </c>
    </row>
    <row r="19329" spans="8:9" ht="12.5">
      <c r="H19329" s="958">
        <v>46031</v>
      </c>
      <c r="I19329" s="950" t="s">
        <v>1570</v>
      </c>
    </row>
    <row r="19330" spans="8:9" ht="12.5">
      <c r="H19330" s="958">
        <v>46032</v>
      </c>
      <c r="I19330" s="950" t="s">
        <v>1570</v>
      </c>
    </row>
    <row r="19331" spans="8:9" ht="12.5">
      <c r="H19331" s="958">
        <v>46033</v>
      </c>
      <c r="I19331" s="950" t="s">
        <v>1570</v>
      </c>
    </row>
    <row r="19332" spans="8:9" ht="12.5">
      <c r="H19332" s="958">
        <v>46034</v>
      </c>
      <c r="I19332" s="950" t="s">
        <v>1570</v>
      </c>
    </row>
    <row r="19333" spans="8:9" ht="12.5">
      <c r="H19333" s="958">
        <v>46035</v>
      </c>
      <c r="I19333" s="950" t="s">
        <v>1570</v>
      </c>
    </row>
    <row r="19334" spans="8:9" ht="12.5">
      <c r="H19334" s="958">
        <v>46036</v>
      </c>
      <c r="I19334" s="950" t="s">
        <v>1570</v>
      </c>
    </row>
    <row r="19335" spans="8:9" ht="12.5">
      <c r="H19335" s="958">
        <v>46037</v>
      </c>
      <c r="I19335" s="950" t="s">
        <v>1570</v>
      </c>
    </row>
    <row r="19336" spans="8:9" ht="12.5">
      <c r="H19336" s="958">
        <v>46038</v>
      </c>
      <c r="I19336" s="950" t="s">
        <v>1570</v>
      </c>
    </row>
    <row r="19337" spans="8:9" ht="12.5">
      <c r="H19337" s="958">
        <v>46039</v>
      </c>
      <c r="I19337" s="950" t="s">
        <v>1570</v>
      </c>
    </row>
    <row r="19338" spans="8:9" ht="12.5">
      <c r="H19338" s="958">
        <v>46040</v>
      </c>
      <c r="I19338" s="950" t="s">
        <v>1570</v>
      </c>
    </row>
    <row r="19339" spans="8:9" ht="12.5">
      <c r="H19339" s="958">
        <v>46041</v>
      </c>
      <c r="I19339" s="950" t="s">
        <v>1570</v>
      </c>
    </row>
    <row r="19340" spans="8:9" ht="12.5">
      <c r="H19340" s="958">
        <v>46044</v>
      </c>
      <c r="I19340" s="950" t="s">
        <v>1570</v>
      </c>
    </row>
    <row r="19341" spans="8:9" ht="12.5">
      <c r="H19341" s="958">
        <v>46045</v>
      </c>
      <c r="I19341" s="950" t="s">
        <v>1570</v>
      </c>
    </row>
    <row r="19342" spans="8:9" ht="12.5">
      <c r="H19342" s="958">
        <v>46047</v>
      </c>
      <c r="I19342" s="950" t="s">
        <v>1570</v>
      </c>
    </row>
    <row r="19343" spans="8:9" ht="12.5">
      <c r="H19343" s="958">
        <v>46048</v>
      </c>
      <c r="I19343" s="950" t="s">
        <v>1570</v>
      </c>
    </row>
    <row r="19344" spans="8:9" ht="12.5">
      <c r="H19344" s="958">
        <v>46049</v>
      </c>
      <c r="I19344" s="950" t="s">
        <v>1570</v>
      </c>
    </row>
    <row r="19345" spans="8:9" ht="12.5">
      <c r="H19345" s="958">
        <v>46050</v>
      </c>
      <c r="I19345" s="950" t="s">
        <v>1570</v>
      </c>
    </row>
    <row r="19346" spans="8:9" ht="12.5">
      <c r="H19346" s="958">
        <v>46051</v>
      </c>
      <c r="I19346" s="950" t="s">
        <v>1570</v>
      </c>
    </row>
    <row r="19347" spans="8:9" ht="12.5">
      <c r="H19347" s="958">
        <v>46052</v>
      </c>
      <c r="I19347" s="950" t="s">
        <v>1570</v>
      </c>
    </row>
    <row r="19348" spans="8:9" ht="12.5">
      <c r="H19348" s="958">
        <v>46055</v>
      </c>
      <c r="I19348" s="950" t="s">
        <v>1570</v>
      </c>
    </row>
    <row r="19349" spans="8:9" ht="12.5">
      <c r="H19349" s="958">
        <v>46056</v>
      </c>
      <c r="I19349" s="950" t="s">
        <v>1570</v>
      </c>
    </row>
    <row r="19350" spans="8:9" ht="12.5">
      <c r="H19350" s="958">
        <v>46057</v>
      </c>
      <c r="I19350" s="950" t="s">
        <v>1570</v>
      </c>
    </row>
    <row r="19351" spans="8:9" ht="12.5">
      <c r="H19351" s="958">
        <v>46058</v>
      </c>
      <c r="I19351" s="950" t="s">
        <v>1570</v>
      </c>
    </row>
    <row r="19352" spans="8:9" ht="12.5">
      <c r="H19352" s="958">
        <v>46060</v>
      </c>
      <c r="I19352" s="950" t="s">
        <v>1570</v>
      </c>
    </row>
    <row r="19353" spans="8:9" ht="12.5">
      <c r="H19353" s="958">
        <v>46061</v>
      </c>
      <c r="I19353" s="950" t="s">
        <v>1570</v>
      </c>
    </row>
    <row r="19354" spans="8:9" ht="12.5">
      <c r="H19354" s="958">
        <v>46062</v>
      </c>
      <c r="I19354" s="950" t="s">
        <v>1570</v>
      </c>
    </row>
    <row r="19355" spans="8:9" ht="12.5">
      <c r="H19355" s="958">
        <v>46063</v>
      </c>
      <c r="I19355" s="950" t="s">
        <v>1570</v>
      </c>
    </row>
    <row r="19356" spans="8:9" ht="12.5">
      <c r="H19356" s="958">
        <v>46064</v>
      </c>
      <c r="I19356" s="950" t="s">
        <v>1570</v>
      </c>
    </row>
    <row r="19357" spans="8:9" ht="12.5">
      <c r="H19357" s="958">
        <v>46065</v>
      </c>
      <c r="I19357" s="950" t="s">
        <v>1570</v>
      </c>
    </row>
    <row r="19358" spans="8:9" ht="12.5">
      <c r="H19358" s="958">
        <v>46067</v>
      </c>
      <c r="I19358" s="950" t="s">
        <v>1570</v>
      </c>
    </row>
    <row r="19359" spans="8:9" ht="12.5">
      <c r="H19359" s="958">
        <v>46068</v>
      </c>
      <c r="I19359" s="950" t="s">
        <v>1570</v>
      </c>
    </row>
    <row r="19360" spans="8:9" ht="12.5">
      <c r="H19360" s="958">
        <v>46069</v>
      </c>
      <c r="I19360" s="950" t="s">
        <v>1570</v>
      </c>
    </row>
    <row r="19361" spans="8:9" ht="12.5">
      <c r="H19361" s="958">
        <v>46070</v>
      </c>
      <c r="I19361" s="950" t="s">
        <v>1570</v>
      </c>
    </row>
    <row r="19362" spans="8:9" ht="12.5">
      <c r="H19362" s="958">
        <v>46071</v>
      </c>
      <c r="I19362" s="950" t="s">
        <v>1570</v>
      </c>
    </row>
    <row r="19363" spans="8:9" ht="12.5">
      <c r="H19363" s="958">
        <v>46072</v>
      </c>
      <c r="I19363" s="950" t="s">
        <v>1570</v>
      </c>
    </row>
    <row r="19364" spans="8:9" ht="12.5">
      <c r="H19364" s="958">
        <v>46074</v>
      </c>
      <c r="I19364" s="950" t="s">
        <v>1570</v>
      </c>
    </row>
    <row r="19365" spans="8:9" ht="12.5">
      <c r="H19365" s="958">
        <v>46075</v>
      </c>
      <c r="I19365" s="950" t="s">
        <v>1570</v>
      </c>
    </row>
    <row r="19366" spans="8:9" ht="12.5">
      <c r="H19366" s="958">
        <v>46076</v>
      </c>
      <c r="I19366" s="950" t="s">
        <v>1570</v>
      </c>
    </row>
    <row r="19367" spans="8:9" ht="12.5">
      <c r="H19367" s="958">
        <v>46077</v>
      </c>
      <c r="I19367" s="950" t="s">
        <v>1570</v>
      </c>
    </row>
    <row r="19368" spans="8:9" ht="12.5">
      <c r="H19368" s="958">
        <v>46082</v>
      </c>
      <c r="I19368" s="950" t="s">
        <v>1570</v>
      </c>
    </row>
    <row r="19369" spans="8:9" ht="12.5">
      <c r="H19369" s="958">
        <v>46085</v>
      </c>
      <c r="I19369" s="950" t="s">
        <v>1570</v>
      </c>
    </row>
    <row r="19370" spans="8:9" ht="12.5">
      <c r="H19370" s="958">
        <v>46102</v>
      </c>
      <c r="I19370" s="950" t="s">
        <v>1570</v>
      </c>
    </row>
    <row r="19371" spans="8:9" ht="12.5">
      <c r="H19371" s="958">
        <v>46103</v>
      </c>
      <c r="I19371" s="950" t="s">
        <v>1570</v>
      </c>
    </row>
    <row r="19372" spans="8:9" ht="12.5">
      <c r="H19372" s="958">
        <v>46104</v>
      </c>
      <c r="I19372" s="950" t="s">
        <v>1570</v>
      </c>
    </row>
    <row r="19373" spans="8:9" ht="12.5">
      <c r="H19373" s="958">
        <v>46105</v>
      </c>
      <c r="I19373" s="950" t="s">
        <v>1570</v>
      </c>
    </row>
    <row r="19374" spans="8:9" ht="12.5">
      <c r="H19374" s="958">
        <v>46106</v>
      </c>
      <c r="I19374" s="950" t="s">
        <v>1570</v>
      </c>
    </row>
    <row r="19375" spans="8:9" ht="12.5">
      <c r="H19375" s="958">
        <v>46107</v>
      </c>
      <c r="I19375" s="950" t="s">
        <v>1570</v>
      </c>
    </row>
    <row r="19376" spans="8:9" ht="12.5">
      <c r="H19376" s="958">
        <v>46110</v>
      </c>
      <c r="I19376" s="950" t="s">
        <v>1570</v>
      </c>
    </row>
    <row r="19377" spans="8:9" ht="12.5">
      <c r="H19377" s="958">
        <v>46111</v>
      </c>
      <c r="I19377" s="950" t="s">
        <v>1570</v>
      </c>
    </row>
    <row r="19378" spans="8:9" ht="12.5">
      <c r="H19378" s="958">
        <v>46112</v>
      </c>
      <c r="I19378" s="950" t="s">
        <v>1570</v>
      </c>
    </row>
    <row r="19379" spans="8:9" ht="12.5">
      <c r="H19379" s="958">
        <v>46113</v>
      </c>
      <c r="I19379" s="950" t="s">
        <v>1570</v>
      </c>
    </row>
    <row r="19380" spans="8:9" ht="12.5">
      <c r="H19380" s="958">
        <v>46115</v>
      </c>
      <c r="I19380" s="950" t="s">
        <v>1570</v>
      </c>
    </row>
    <row r="19381" spans="8:9" ht="12.5">
      <c r="H19381" s="958">
        <v>46117</v>
      </c>
      <c r="I19381" s="950" t="s">
        <v>1570</v>
      </c>
    </row>
    <row r="19382" spans="8:9" ht="12.5">
      <c r="H19382" s="958">
        <v>46118</v>
      </c>
      <c r="I19382" s="950" t="s">
        <v>1570</v>
      </c>
    </row>
    <row r="19383" spans="8:9" ht="12.5">
      <c r="H19383" s="958">
        <v>46120</v>
      </c>
      <c r="I19383" s="950" t="s">
        <v>1570</v>
      </c>
    </row>
    <row r="19384" spans="8:9" ht="12.5">
      <c r="H19384" s="958">
        <v>46121</v>
      </c>
      <c r="I19384" s="950" t="s">
        <v>1570</v>
      </c>
    </row>
    <row r="19385" spans="8:9" ht="12.5">
      <c r="H19385" s="958">
        <v>46122</v>
      </c>
      <c r="I19385" s="950" t="s">
        <v>1570</v>
      </c>
    </row>
    <row r="19386" spans="8:9" ht="12.5">
      <c r="H19386" s="958">
        <v>46123</v>
      </c>
      <c r="I19386" s="950" t="s">
        <v>1570</v>
      </c>
    </row>
    <row r="19387" spans="8:9" ht="12.5">
      <c r="H19387" s="958">
        <v>46124</v>
      </c>
      <c r="I19387" s="950" t="s">
        <v>1570</v>
      </c>
    </row>
    <row r="19388" spans="8:9" ht="12.5">
      <c r="H19388" s="958">
        <v>46125</v>
      </c>
      <c r="I19388" s="950" t="s">
        <v>1570</v>
      </c>
    </row>
    <row r="19389" spans="8:9" ht="12.5">
      <c r="H19389" s="958">
        <v>46126</v>
      </c>
      <c r="I19389" s="950" t="s">
        <v>1570</v>
      </c>
    </row>
    <row r="19390" spans="8:9" ht="12.5">
      <c r="H19390" s="958">
        <v>46127</v>
      </c>
      <c r="I19390" s="950" t="s">
        <v>1570</v>
      </c>
    </row>
    <row r="19391" spans="8:9" ht="12.5">
      <c r="H19391" s="958">
        <v>46128</v>
      </c>
      <c r="I19391" s="950" t="s">
        <v>1570</v>
      </c>
    </row>
    <row r="19392" spans="8:9" ht="12.5">
      <c r="H19392" s="958">
        <v>46129</v>
      </c>
      <c r="I19392" s="950" t="s">
        <v>1570</v>
      </c>
    </row>
    <row r="19393" spans="8:9" ht="12.5">
      <c r="H19393" s="958">
        <v>46130</v>
      </c>
      <c r="I19393" s="950" t="s">
        <v>1570</v>
      </c>
    </row>
    <row r="19394" spans="8:9" ht="12.5">
      <c r="H19394" s="958">
        <v>46131</v>
      </c>
      <c r="I19394" s="950" t="s">
        <v>1570</v>
      </c>
    </row>
    <row r="19395" spans="8:9" ht="12.5">
      <c r="H19395" s="958">
        <v>46133</v>
      </c>
      <c r="I19395" s="950" t="s">
        <v>1570</v>
      </c>
    </row>
    <row r="19396" spans="8:9" ht="12.5">
      <c r="H19396" s="958">
        <v>46135</v>
      </c>
      <c r="I19396" s="950" t="s">
        <v>1570</v>
      </c>
    </row>
    <row r="19397" spans="8:9" ht="12.5">
      <c r="H19397" s="958">
        <v>46140</v>
      </c>
      <c r="I19397" s="950" t="s">
        <v>1570</v>
      </c>
    </row>
    <row r="19398" spans="8:9" ht="12.5">
      <c r="H19398" s="958">
        <v>46142</v>
      </c>
      <c r="I19398" s="950" t="s">
        <v>1570</v>
      </c>
    </row>
    <row r="19399" spans="8:9" ht="12.5">
      <c r="H19399" s="958">
        <v>46143</v>
      </c>
      <c r="I19399" s="950" t="s">
        <v>1570</v>
      </c>
    </row>
    <row r="19400" spans="8:9" ht="12.5">
      <c r="H19400" s="958">
        <v>46144</v>
      </c>
      <c r="I19400" s="950" t="s">
        <v>1570</v>
      </c>
    </row>
    <row r="19401" spans="8:9" ht="12.5">
      <c r="H19401" s="958">
        <v>46146</v>
      </c>
      <c r="I19401" s="950" t="s">
        <v>1570</v>
      </c>
    </row>
    <row r="19402" spans="8:9" ht="12.5">
      <c r="H19402" s="958">
        <v>46147</v>
      </c>
      <c r="I19402" s="950" t="s">
        <v>1570</v>
      </c>
    </row>
    <row r="19403" spans="8:9" ht="12.5">
      <c r="H19403" s="958">
        <v>46148</v>
      </c>
      <c r="I19403" s="950" t="s">
        <v>1570</v>
      </c>
    </row>
    <row r="19404" spans="8:9" ht="12.5">
      <c r="H19404" s="958">
        <v>46149</v>
      </c>
      <c r="I19404" s="950" t="s">
        <v>1570</v>
      </c>
    </row>
    <row r="19405" spans="8:9" ht="12.5">
      <c r="H19405" s="958">
        <v>46150</v>
      </c>
      <c r="I19405" s="950" t="s">
        <v>1570</v>
      </c>
    </row>
    <row r="19406" spans="8:9" ht="12.5">
      <c r="H19406" s="958">
        <v>46151</v>
      </c>
      <c r="I19406" s="950" t="s">
        <v>1570</v>
      </c>
    </row>
    <row r="19407" spans="8:9" ht="12.5">
      <c r="H19407" s="958">
        <v>46154</v>
      </c>
      <c r="I19407" s="950" t="s">
        <v>1570</v>
      </c>
    </row>
    <row r="19408" spans="8:9" ht="12.5">
      <c r="H19408" s="958">
        <v>46155</v>
      </c>
      <c r="I19408" s="950" t="s">
        <v>1570</v>
      </c>
    </row>
    <row r="19409" spans="8:9" ht="12.5">
      <c r="H19409" s="958">
        <v>46156</v>
      </c>
      <c r="I19409" s="950" t="s">
        <v>1570</v>
      </c>
    </row>
    <row r="19410" spans="8:9" ht="12.5">
      <c r="H19410" s="958">
        <v>46157</v>
      </c>
      <c r="I19410" s="950" t="s">
        <v>1570</v>
      </c>
    </row>
    <row r="19411" spans="8:9" ht="12.5">
      <c r="H19411" s="958">
        <v>46158</v>
      </c>
      <c r="I19411" s="950" t="s">
        <v>1570</v>
      </c>
    </row>
    <row r="19412" spans="8:9" ht="12.5">
      <c r="H19412" s="958">
        <v>46160</v>
      </c>
      <c r="I19412" s="950" t="s">
        <v>1570</v>
      </c>
    </row>
    <row r="19413" spans="8:9" ht="12.5">
      <c r="H19413" s="958">
        <v>46161</v>
      </c>
      <c r="I19413" s="950" t="s">
        <v>1570</v>
      </c>
    </row>
    <row r="19414" spans="8:9" ht="12.5">
      <c r="H19414" s="958">
        <v>46162</v>
      </c>
      <c r="I19414" s="950" t="s">
        <v>1570</v>
      </c>
    </row>
    <row r="19415" spans="8:9" ht="12.5">
      <c r="H19415" s="958">
        <v>46163</v>
      </c>
      <c r="I19415" s="950" t="s">
        <v>1570</v>
      </c>
    </row>
    <row r="19416" spans="8:9" ht="12.5">
      <c r="H19416" s="958">
        <v>46164</v>
      </c>
      <c r="I19416" s="950" t="s">
        <v>1570</v>
      </c>
    </row>
    <row r="19417" spans="8:9" ht="12.5">
      <c r="H19417" s="958">
        <v>46165</v>
      </c>
      <c r="I19417" s="950" t="s">
        <v>1570</v>
      </c>
    </row>
    <row r="19418" spans="8:9" ht="12.5">
      <c r="H19418" s="958">
        <v>46166</v>
      </c>
      <c r="I19418" s="950" t="s">
        <v>1570</v>
      </c>
    </row>
    <row r="19419" spans="8:9" ht="12.5">
      <c r="H19419" s="958">
        <v>46167</v>
      </c>
      <c r="I19419" s="950" t="s">
        <v>1570</v>
      </c>
    </row>
    <row r="19420" spans="8:9" ht="12.5">
      <c r="H19420" s="958">
        <v>46168</v>
      </c>
      <c r="I19420" s="950" t="s">
        <v>1570</v>
      </c>
    </row>
    <row r="19421" spans="8:9" ht="12.5">
      <c r="H19421" s="958">
        <v>46170</v>
      </c>
      <c r="I19421" s="950" t="s">
        <v>1570</v>
      </c>
    </row>
    <row r="19422" spans="8:9" ht="12.5">
      <c r="H19422" s="958">
        <v>46171</v>
      </c>
      <c r="I19422" s="950" t="s">
        <v>1570</v>
      </c>
    </row>
    <row r="19423" spans="8:9" ht="12.5">
      <c r="H19423" s="958">
        <v>46172</v>
      </c>
      <c r="I19423" s="950" t="s">
        <v>1570</v>
      </c>
    </row>
    <row r="19424" spans="8:9" ht="12.5">
      <c r="H19424" s="958">
        <v>46173</v>
      </c>
      <c r="I19424" s="950" t="s">
        <v>1570</v>
      </c>
    </row>
    <row r="19425" spans="8:9" ht="12.5">
      <c r="H19425" s="958">
        <v>46175</v>
      </c>
      <c r="I19425" s="950" t="s">
        <v>1570</v>
      </c>
    </row>
    <row r="19426" spans="8:9" ht="12.5">
      <c r="H19426" s="958">
        <v>46176</v>
      </c>
      <c r="I19426" s="950" t="s">
        <v>1570</v>
      </c>
    </row>
    <row r="19427" spans="8:9" ht="12.5">
      <c r="H19427" s="958">
        <v>46180</v>
      </c>
      <c r="I19427" s="950" t="s">
        <v>1570</v>
      </c>
    </row>
    <row r="19428" spans="8:9" ht="12.5">
      <c r="H19428" s="958">
        <v>46181</v>
      </c>
      <c r="I19428" s="950" t="s">
        <v>1570</v>
      </c>
    </row>
    <row r="19429" spans="8:9" ht="12.5">
      <c r="H19429" s="958">
        <v>46182</v>
      </c>
      <c r="I19429" s="950" t="s">
        <v>1570</v>
      </c>
    </row>
    <row r="19430" spans="8:9" ht="12.5">
      <c r="H19430" s="958">
        <v>46183</v>
      </c>
      <c r="I19430" s="950" t="s">
        <v>1570</v>
      </c>
    </row>
    <row r="19431" spans="8:9" ht="12.5">
      <c r="H19431" s="958">
        <v>46184</v>
      </c>
      <c r="I19431" s="950" t="s">
        <v>1570</v>
      </c>
    </row>
    <row r="19432" spans="8:9" ht="12.5">
      <c r="H19432" s="958">
        <v>46186</v>
      </c>
      <c r="I19432" s="950" t="s">
        <v>1570</v>
      </c>
    </row>
    <row r="19433" spans="8:9" ht="12.5">
      <c r="H19433" s="958">
        <v>46201</v>
      </c>
      <c r="I19433" s="950" t="s">
        <v>1570</v>
      </c>
    </row>
    <row r="19434" spans="8:9" ht="12.5">
      <c r="H19434" s="958">
        <v>46202</v>
      </c>
      <c r="I19434" s="950" t="s">
        <v>1570</v>
      </c>
    </row>
    <row r="19435" spans="8:9" ht="12.5">
      <c r="H19435" s="958">
        <v>46203</v>
      </c>
      <c r="I19435" s="950" t="s">
        <v>1570</v>
      </c>
    </row>
    <row r="19436" spans="8:9" ht="12.5">
      <c r="H19436" s="958">
        <v>46204</v>
      </c>
      <c r="I19436" s="950" t="s">
        <v>1570</v>
      </c>
    </row>
    <row r="19437" spans="8:9" ht="12.5">
      <c r="H19437" s="958">
        <v>46205</v>
      </c>
      <c r="I19437" s="950" t="s">
        <v>1570</v>
      </c>
    </row>
    <row r="19438" spans="8:9" ht="12.5">
      <c r="H19438" s="958">
        <v>46206</v>
      </c>
      <c r="I19438" s="950" t="s">
        <v>1570</v>
      </c>
    </row>
    <row r="19439" spans="8:9" ht="12.5">
      <c r="H19439" s="958">
        <v>46207</v>
      </c>
      <c r="I19439" s="950" t="s">
        <v>1570</v>
      </c>
    </row>
    <row r="19440" spans="8:9" ht="12.5">
      <c r="H19440" s="958">
        <v>46208</v>
      </c>
      <c r="I19440" s="950" t="s">
        <v>1570</v>
      </c>
    </row>
    <row r="19441" spans="8:9" ht="12.5">
      <c r="H19441" s="958">
        <v>46209</v>
      </c>
      <c r="I19441" s="950" t="s">
        <v>1570</v>
      </c>
    </row>
    <row r="19442" spans="8:9" ht="12.5">
      <c r="H19442" s="958">
        <v>46211</v>
      </c>
      <c r="I19442" s="950" t="s">
        <v>1570</v>
      </c>
    </row>
    <row r="19443" spans="8:9" ht="12.5">
      <c r="H19443" s="958">
        <v>46214</v>
      </c>
      <c r="I19443" s="950" t="s">
        <v>1570</v>
      </c>
    </row>
    <row r="19444" spans="8:9" ht="12.5">
      <c r="H19444" s="958">
        <v>46216</v>
      </c>
      <c r="I19444" s="950" t="s">
        <v>1570</v>
      </c>
    </row>
    <row r="19445" spans="8:9" ht="12.5">
      <c r="H19445" s="958">
        <v>46217</v>
      </c>
      <c r="I19445" s="950" t="s">
        <v>1570</v>
      </c>
    </row>
    <row r="19446" spans="8:9" ht="12.5">
      <c r="H19446" s="958">
        <v>46218</v>
      </c>
      <c r="I19446" s="950" t="s">
        <v>1570</v>
      </c>
    </row>
    <row r="19447" spans="8:9" ht="12.5">
      <c r="H19447" s="958">
        <v>46219</v>
      </c>
      <c r="I19447" s="950" t="s">
        <v>1570</v>
      </c>
    </row>
    <row r="19448" spans="8:9" ht="12.5">
      <c r="H19448" s="958">
        <v>46220</v>
      </c>
      <c r="I19448" s="950" t="s">
        <v>1570</v>
      </c>
    </row>
    <row r="19449" spans="8:9" ht="12.5">
      <c r="H19449" s="958">
        <v>46221</v>
      </c>
      <c r="I19449" s="950" t="s">
        <v>1570</v>
      </c>
    </row>
    <row r="19450" spans="8:9" ht="12.5">
      <c r="H19450" s="958">
        <v>46222</v>
      </c>
      <c r="I19450" s="950" t="s">
        <v>1570</v>
      </c>
    </row>
    <row r="19451" spans="8:9" ht="12.5">
      <c r="H19451" s="958">
        <v>46223</v>
      </c>
      <c r="I19451" s="950" t="s">
        <v>1570</v>
      </c>
    </row>
    <row r="19452" spans="8:9" ht="12.5">
      <c r="H19452" s="958">
        <v>46224</v>
      </c>
      <c r="I19452" s="950" t="s">
        <v>1570</v>
      </c>
    </row>
    <row r="19453" spans="8:9" ht="12.5">
      <c r="H19453" s="958">
        <v>46225</v>
      </c>
      <c r="I19453" s="950" t="s">
        <v>1570</v>
      </c>
    </row>
    <row r="19454" spans="8:9" ht="12.5">
      <c r="H19454" s="958">
        <v>46226</v>
      </c>
      <c r="I19454" s="950" t="s">
        <v>1570</v>
      </c>
    </row>
    <row r="19455" spans="8:9" ht="12.5">
      <c r="H19455" s="958">
        <v>46227</v>
      </c>
      <c r="I19455" s="950" t="s">
        <v>1570</v>
      </c>
    </row>
    <row r="19456" spans="8:9" ht="12.5">
      <c r="H19456" s="958">
        <v>46228</v>
      </c>
      <c r="I19456" s="950" t="s">
        <v>1570</v>
      </c>
    </row>
    <row r="19457" spans="8:9" ht="12.5">
      <c r="H19457" s="958">
        <v>46229</v>
      </c>
      <c r="I19457" s="950" t="s">
        <v>1570</v>
      </c>
    </row>
    <row r="19458" spans="8:9" ht="12.5">
      <c r="H19458" s="958">
        <v>46230</v>
      </c>
      <c r="I19458" s="950" t="s">
        <v>1570</v>
      </c>
    </row>
    <row r="19459" spans="8:9" ht="12.5">
      <c r="H19459" s="958">
        <v>46231</v>
      </c>
      <c r="I19459" s="950" t="s">
        <v>1570</v>
      </c>
    </row>
    <row r="19460" spans="8:9" ht="12.5">
      <c r="H19460" s="958">
        <v>46234</v>
      </c>
      <c r="I19460" s="950" t="s">
        <v>1570</v>
      </c>
    </row>
    <row r="19461" spans="8:9" ht="12.5">
      <c r="H19461" s="958">
        <v>46235</v>
      </c>
      <c r="I19461" s="950" t="s">
        <v>1570</v>
      </c>
    </row>
    <row r="19462" spans="8:9" ht="12.5">
      <c r="H19462" s="958">
        <v>46236</v>
      </c>
      <c r="I19462" s="950" t="s">
        <v>1570</v>
      </c>
    </row>
    <row r="19463" spans="8:9" ht="12.5">
      <c r="H19463" s="958">
        <v>46237</v>
      </c>
      <c r="I19463" s="950" t="s">
        <v>1570</v>
      </c>
    </row>
    <row r="19464" spans="8:9" ht="12.5">
      <c r="H19464" s="958">
        <v>46239</v>
      </c>
      <c r="I19464" s="950" t="s">
        <v>1570</v>
      </c>
    </row>
    <row r="19465" spans="8:9" ht="12.5">
      <c r="H19465" s="958">
        <v>46240</v>
      </c>
      <c r="I19465" s="950" t="s">
        <v>1570</v>
      </c>
    </row>
    <row r="19466" spans="8:9" ht="12.5">
      <c r="H19466" s="958">
        <v>46241</v>
      </c>
      <c r="I19466" s="950" t="s">
        <v>1570</v>
      </c>
    </row>
    <row r="19467" spans="8:9" ht="12.5">
      <c r="H19467" s="958">
        <v>46242</v>
      </c>
      <c r="I19467" s="950" t="s">
        <v>1570</v>
      </c>
    </row>
    <row r="19468" spans="8:9" ht="12.5">
      <c r="H19468" s="958">
        <v>46244</v>
      </c>
      <c r="I19468" s="950" t="s">
        <v>1570</v>
      </c>
    </row>
    <row r="19469" spans="8:9" ht="12.5">
      <c r="H19469" s="958">
        <v>46247</v>
      </c>
      <c r="I19469" s="950" t="s">
        <v>1570</v>
      </c>
    </row>
    <row r="19470" spans="8:9" ht="12.5">
      <c r="H19470" s="958">
        <v>46249</v>
      </c>
      <c r="I19470" s="950" t="s">
        <v>1570</v>
      </c>
    </row>
    <row r="19471" spans="8:9" ht="12.5">
      <c r="H19471" s="958">
        <v>46250</v>
      </c>
      <c r="I19471" s="950" t="s">
        <v>1570</v>
      </c>
    </row>
    <row r="19472" spans="8:9" ht="12.5">
      <c r="H19472" s="958">
        <v>46251</v>
      </c>
      <c r="I19472" s="950" t="s">
        <v>1570</v>
      </c>
    </row>
    <row r="19473" spans="8:9" ht="12.5">
      <c r="H19473" s="958">
        <v>46253</v>
      </c>
      <c r="I19473" s="950" t="s">
        <v>1570</v>
      </c>
    </row>
    <row r="19474" spans="8:9" ht="12.5">
      <c r="H19474" s="958">
        <v>46254</v>
      </c>
      <c r="I19474" s="950" t="s">
        <v>1570</v>
      </c>
    </row>
    <row r="19475" spans="8:9" ht="12.5">
      <c r="H19475" s="958">
        <v>46255</v>
      </c>
      <c r="I19475" s="950" t="s">
        <v>1570</v>
      </c>
    </row>
    <row r="19476" spans="8:9" ht="12.5">
      <c r="H19476" s="958">
        <v>46256</v>
      </c>
      <c r="I19476" s="950" t="s">
        <v>1570</v>
      </c>
    </row>
    <row r="19477" spans="8:9" ht="12.5">
      <c r="H19477" s="958">
        <v>46259</v>
      </c>
      <c r="I19477" s="950" t="s">
        <v>1570</v>
      </c>
    </row>
    <row r="19478" spans="8:9" ht="12.5">
      <c r="H19478" s="958">
        <v>46260</v>
      </c>
      <c r="I19478" s="950" t="s">
        <v>1570</v>
      </c>
    </row>
    <row r="19479" spans="8:9" ht="12.5">
      <c r="H19479" s="958">
        <v>46262</v>
      </c>
      <c r="I19479" s="950" t="s">
        <v>1570</v>
      </c>
    </row>
    <row r="19480" spans="8:9" ht="12.5">
      <c r="H19480" s="958">
        <v>46266</v>
      </c>
      <c r="I19480" s="950" t="s">
        <v>1570</v>
      </c>
    </row>
    <row r="19481" spans="8:9" ht="12.5">
      <c r="H19481" s="958">
        <v>46268</v>
      </c>
      <c r="I19481" s="950" t="s">
        <v>1570</v>
      </c>
    </row>
    <row r="19482" spans="8:9" ht="12.5">
      <c r="H19482" s="958">
        <v>46274</v>
      </c>
      <c r="I19482" s="950" t="s">
        <v>1570</v>
      </c>
    </row>
    <row r="19483" spans="8:9" ht="12.5">
      <c r="H19483" s="958">
        <v>46275</v>
      </c>
      <c r="I19483" s="950" t="s">
        <v>1570</v>
      </c>
    </row>
    <row r="19484" spans="8:9" ht="12.5">
      <c r="H19484" s="958">
        <v>46277</v>
      </c>
      <c r="I19484" s="950" t="s">
        <v>1570</v>
      </c>
    </row>
    <row r="19485" spans="8:9" ht="12.5">
      <c r="H19485" s="958">
        <v>46278</v>
      </c>
      <c r="I19485" s="950" t="s">
        <v>1570</v>
      </c>
    </row>
    <row r="19486" spans="8:9" ht="12.5">
      <c r="H19486" s="958">
        <v>46280</v>
      </c>
      <c r="I19486" s="950" t="s">
        <v>1570</v>
      </c>
    </row>
    <row r="19487" spans="8:9" ht="12.5">
      <c r="H19487" s="958">
        <v>46282</v>
      </c>
      <c r="I19487" s="950" t="s">
        <v>1570</v>
      </c>
    </row>
    <row r="19488" spans="8:9" ht="12.5">
      <c r="H19488" s="958">
        <v>46283</v>
      </c>
      <c r="I19488" s="950" t="s">
        <v>1570</v>
      </c>
    </row>
    <row r="19489" spans="8:9" ht="12.5">
      <c r="H19489" s="958">
        <v>46285</v>
      </c>
      <c r="I19489" s="950" t="s">
        <v>1570</v>
      </c>
    </row>
    <row r="19490" spans="8:9" ht="12.5">
      <c r="H19490" s="958">
        <v>46290</v>
      </c>
      <c r="I19490" s="950" t="s">
        <v>1570</v>
      </c>
    </row>
    <row r="19491" spans="8:9" ht="12.5">
      <c r="H19491" s="958">
        <v>46291</v>
      </c>
      <c r="I19491" s="950" t="s">
        <v>1570</v>
      </c>
    </row>
    <row r="19492" spans="8:9" ht="12.5">
      <c r="H19492" s="958">
        <v>46295</v>
      </c>
      <c r="I19492" s="950" t="s">
        <v>1570</v>
      </c>
    </row>
    <row r="19493" spans="8:9" ht="12.5">
      <c r="H19493" s="958">
        <v>46296</v>
      </c>
      <c r="I19493" s="950" t="s">
        <v>1570</v>
      </c>
    </row>
    <row r="19494" spans="8:9" ht="12.5">
      <c r="H19494" s="958">
        <v>46298</v>
      </c>
      <c r="I19494" s="950" t="s">
        <v>1570</v>
      </c>
    </row>
    <row r="19495" spans="8:9" ht="12.5">
      <c r="H19495" s="958">
        <v>46301</v>
      </c>
      <c r="I19495" s="950" t="s">
        <v>1570</v>
      </c>
    </row>
    <row r="19496" spans="8:9" ht="12.5">
      <c r="H19496" s="958">
        <v>46302</v>
      </c>
      <c r="I19496" s="950" t="s">
        <v>1570</v>
      </c>
    </row>
    <row r="19497" spans="8:9" ht="12.5">
      <c r="H19497" s="958">
        <v>46303</v>
      </c>
      <c r="I19497" s="950" t="s">
        <v>1570</v>
      </c>
    </row>
    <row r="19498" spans="8:9" ht="12.5">
      <c r="H19498" s="958">
        <v>46304</v>
      </c>
      <c r="I19498" s="950" t="s">
        <v>1570</v>
      </c>
    </row>
    <row r="19499" spans="8:9" ht="12.5">
      <c r="H19499" s="958">
        <v>46307</v>
      </c>
      <c r="I19499" s="950" t="s">
        <v>1570</v>
      </c>
    </row>
    <row r="19500" spans="8:9" ht="12.5">
      <c r="H19500" s="958">
        <v>46308</v>
      </c>
      <c r="I19500" s="950" t="s">
        <v>1570</v>
      </c>
    </row>
    <row r="19501" spans="8:9" ht="12.5">
      <c r="H19501" s="958">
        <v>46310</v>
      </c>
      <c r="I19501" s="950" t="s">
        <v>1570</v>
      </c>
    </row>
    <row r="19502" spans="8:9" ht="12.5">
      <c r="H19502" s="958">
        <v>46311</v>
      </c>
      <c r="I19502" s="950" t="s">
        <v>1570</v>
      </c>
    </row>
    <row r="19503" spans="8:9" ht="12.5">
      <c r="H19503" s="958">
        <v>46312</v>
      </c>
      <c r="I19503" s="950" t="s">
        <v>1570</v>
      </c>
    </row>
    <row r="19504" spans="8:9" ht="12.5">
      <c r="H19504" s="958">
        <v>46319</v>
      </c>
      <c r="I19504" s="950" t="s">
        <v>1570</v>
      </c>
    </row>
    <row r="19505" spans="8:9" ht="12.5">
      <c r="H19505" s="958">
        <v>46320</v>
      </c>
      <c r="I19505" s="950" t="s">
        <v>1570</v>
      </c>
    </row>
    <row r="19506" spans="8:9" ht="12.5">
      <c r="H19506" s="958">
        <v>46321</v>
      </c>
      <c r="I19506" s="950" t="s">
        <v>1570</v>
      </c>
    </row>
    <row r="19507" spans="8:9" ht="12.5">
      <c r="H19507" s="958">
        <v>46322</v>
      </c>
      <c r="I19507" s="950" t="s">
        <v>1570</v>
      </c>
    </row>
    <row r="19508" spans="8:9" ht="12.5">
      <c r="H19508" s="958">
        <v>46323</v>
      </c>
      <c r="I19508" s="950" t="s">
        <v>1570</v>
      </c>
    </row>
    <row r="19509" spans="8:9" ht="12.5">
      <c r="H19509" s="958">
        <v>46324</v>
      </c>
      <c r="I19509" s="950" t="s">
        <v>1570</v>
      </c>
    </row>
    <row r="19510" spans="8:9" ht="12.5">
      <c r="H19510" s="958">
        <v>46325</v>
      </c>
      <c r="I19510" s="950" t="s">
        <v>1570</v>
      </c>
    </row>
    <row r="19511" spans="8:9" ht="12.5">
      <c r="H19511" s="958">
        <v>46327</v>
      </c>
      <c r="I19511" s="950" t="s">
        <v>1570</v>
      </c>
    </row>
    <row r="19512" spans="8:9" ht="12.5">
      <c r="H19512" s="958">
        <v>46340</v>
      </c>
      <c r="I19512" s="950" t="s">
        <v>1570</v>
      </c>
    </row>
    <row r="19513" spans="8:9" ht="12.5">
      <c r="H19513" s="958">
        <v>46341</v>
      </c>
      <c r="I19513" s="950" t="s">
        <v>1570</v>
      </c>
    </row>
    <row r="19514" spans="8:9" ht="12.5">
      <c r="H19514" s="958">
        <v>46342</v>
      </c>
      <c r="I19514" s="950" t="s">
        <v>1570</v>
      </c>
    </row>
    <row r="19515" spans="8:9" ht="12.5">
      <c r="H19515" s="958">
        <v>46345</v>
      </c>
      <c r="I19515" s="950" t="s">
        <v>1570</v>
      </c>
    </row>
    <row r="19516" spans="8:9" ht="12.5">
      <c r="H19516" s="958">
        <v>46346</v>
      </c>
      <c r="I19516" s="950" t="s">
        <v>1570</v>
      </c>
    </row>
    <row r="19517" spans="8:9" ht="12.5">
      <c r="H19517" s="958">
        <v>46347</v>
      </c>
      <c r="I19517" s="950" t="s">
        <v>1570</v>
      </c>
    </row>
    <row r="19518" spans="8:9" ht="12.5">
      <c r="H19518" s="958">
        <v>46348</v>
      </c>
      <c r="I19518" s="950" t="s">
        <v>1570</v>
      </c>
    </row>
    <row r="19519" spans="8:9" ht="12.5">
      <c r="H19519" s="958">
        <v>46349</v>
      </c>
      <c r="I19519" s="950" t="s">
        <v>1570</v>
      </c>
    </row>
    <row r="19520" spans="8:9" ht="12.5">
      <c r="H19520" s="958">
        <v>46350</v>
      </c>
      <c r="I19520" s="950" t="s">
        <v>1570</v>
      </c>
    </row>
    <row r="19521" spans="8:9" ht="12.5">
      <c r="H19521" s="958">
        <v>46352</v>
      </c>
      <c r="I19521" s="950" t="s">
        <v>1570</v>
      </c>
    </row>
    <row r="19522" spans="8:9" ht="12.5">
      <c r="H19522" s="958">
        <v>46355</v>
      </c>
      <c r="I19522" s="950" t="s">
        <v>1570</v>
      </c>
    </row>
    <row r="19523" spans="8:9" ht="12.5">
      <c r="H19523" s="958">
        <v>46356</v>
      </c>
      <c r="I19523" s="950" t="s">
        <v>1570</v>
      </c>
    </row>
    <row r="19524" spans="8:9" ht="12.5">
      <c r="H19524" s="958">
        <v>46360</v>
      </c>
      <c r="I19524" s="950" t="s">
        <v>1570</v>
      </c>
    </row>
    <row r="19525" spans="8:9" ht="12.5">
      <c r="H19525" s="958">
        <v>46361</v>
      </c>
      <c r="I19525" s="950" t="s">
        <v>1570</v>
      </c>
    </row>
    <row r="19526" spans="8:9" ht="12.5">
      <c r="H19526" s="958">
        <v>46365</v>
      </c>
      <c r="I19526" s="950" t="s">
        <v>1570</v>
      </c>
    </row>
    <row r="19527" spans="8:9" ht="12.5">
      <c r="H19527" s="958">
        <v>46366</v>
      </c>
      <c r="I19527" s="950" t="s">
        <v>1570</v>
      </c>
    </row>
    <row r="19528" spans="8:9" ht="12.5">
      <c r="H19528" s="958">
        <v>46368</v>
      </c>
      <c r="I19528" s="950" t="s">
        <v>1570</v>
      </c>
    </row>
    <row r="19529" spans="8:9" ht="12.5">
      <c r="H19529" s="958">
        <v>46371</v>
      </c>
      <c r="I19529" s="950" t="s">
        <v>1570</v>
      </c>
    </row>
    <row r="19530" spans="8:9" ht="12.5">
      <c r="H19530" s="958">
        <v>46372</v>
      </c>
      <c r="I19530" s="950" t="s">
        <v>1570</v>
      </c>
    </row>
    <row r="19531" spans="8:9" ht="12.5">
      <c r="H19531" s="958">
        <v>46373</v>
      </c>
      <c r="I19531" s="950" t="s">
        <v>1570</v>
      </c>
    </row>
    <row r="19532" spans="8:9" ht="12.5">
      <c r="H19532" s="958">
        <v>46374</v>
      </c>
      <c r="I19532" s="950" t="s">
        <v>1570</v>
      </c>
    </row>
    <row r="19533" spans="8:9" ht="12.5">
      <c r="H19533" s="958">
        <v>46375</v>
      </c>
      <c r="I19533" s="950" t="s">
        <v>1570</v>
      </c>
    </row>
    <row r="19534" spans="8:9" ht="12.5">
      <c r="H19534" s="958">
        <v>46376</v>
      </c>
      <c r="I19534" s="950" t="s">
        <v>1570</v>
      </c>
    </row>
    <row r="19535" spans="8:9" ht="12.5">
      <c r="H19535" s="958">
        <v>46377</v>
      </c>
      <c r="I19535" s="950" t="s">
        <v>1570</v>
      </c>
    </row>
    <row r="19536" spans="8:9" ht="12.5">
      <c r="H19536" s="958">
        <v>46379</v>
      </c>
      <c r="I19536" s="950" t="s">
        <v>1570</v>
      </c>
    </row>
    <row r="19537" spans="8:9" ht="12.5">
      <c r="H19537" s="958">
        <v>46380</v>
      </c>
      <c r="I19537" s="950" t="s">
        <v>1570</v>
      </c>
    </row>
    <row r="19538" spans="8:9" ht="12.5">
      <c r="H19538" s="958">
        <v>46381</v>
      </c>
      <c r="I19538" s="950" t="s">
        <v>1570</v>
      </c>
    </row>
    <row r="19539" spans="8:9" ht="12.5">
      <c r="H19539" s="958">
        <v>46382</v>
      </c>
      <c r="I19539" s="950" t="s">
        <v>1570</v>
      </c>
    </row>
    <row r="19540" spans="8:9" ht="12.5">
      <c r="H19540" s="958">
        <v>46383</v>
      </c>
      <c r="I19540" s="950" t="s">
        <v>1570</v>
      </c>
    </row>
    <row r="19541" spans="8:9" ht="12.5">
      <c r="H19541" s="958">
        <v>46384</v>
      </c>
      <c r="I19541" s="950" t="s">
        <v>1570</v>
      </c>
    </row>
    <row r="19542" spans="8:9" ht="12.5">
      <c r="H19542" s="958">
        <v>46385</v>
      </c>
      <c r="I19542" s="950" t="s">
        <v>1570</v>
      </c>
    </row>
    <row r="19543" spans="8:9" ht="12.5">
      <c r="H19543" s="958">
        <v>46390</v>
      </c>
      <c r="I19543" s="950" t="s">
        <v>1570</v>
      </c>
    </row>
    <row r="19544" spans="8:9" ht="12.5">
      <c r="H19544" s="958">
        <v>46391</v>
      </c>
      <c r="I19544" s="950" t="s">
        <v>1570</v>
      </c>
    </row>
    <row r="19545" spans="8:9" ht="12.5">
      <c r="H19545" s="958">
        <v>46392</v>
      </c>
      <c r="I19545" s="950" t="s">
        <v>1570</v>
      </c>
    </row>
    <row r="19546" spans="8:9" ht="12.5">
      <c r="H19546" s="958">
        <v>46393</v>
      </c>
      <c r="I19546" s="950" t="s">
        <v>1570</v>
      </c>
    </row>
    <row r="19547" spans="8:9" ht="12.5">
      <c r="H19547" s="958">
        <v>46394</v>
      </c>
      <c r="I19547" s="950" t="s">
        <v>1570</v>
      </c>
    </row>
    <row r="19548" spans="8:9" ht="12.5">
      <c r="H19548" s="958">
        <v>46401</v>
      </c>
      <c r="I19548" s="950" t="s">
        <v>1570</v>
      </c>
    </row>
    <row r="19549" spans="8:9" ht="12.5">
      <c r="H19549" s="958">
        <v>46402</v>
      </c>
      <c r="I19549" s="950" t="s">
        <v>1570</v>
      </c>
    </row>
    <row r="19550" spans="8:9" ht="12.5">
      <c r="H19550" s="958">
        <v>46403</v>
      </c>
      <c r="I19550" s="950" t="s">
        <v>1570</v>
      </c>
    </row>
    <row r="19551" spans="8:9" ht="12.5">
      <c r="H19551" s="958">
        <v>46404</v>
      </c>
      <c r="I19551" s="950" t="s">
        <v>1570</v>
      </c>
    </row>
    <row r="19552" spans="8:9" ht="12.5">
      <c r="H19552" s="958">
        <v>46405</v>
      </c>
      <c r="I19552" s="950" t="s">
        <v>1570</v>
      </c>
    </row>
    <row r="19553" spans="8:9" ht="12.5">
      <c r="H19553" s="958">
        <v>46406</v>
      </c>
      <c r="I19553" s="950" t="s">
        <v>1570</v>
      </c>
    </row>
    <row r="19554" spans="8:9" ht="12.5">
      <c r="H19554" s="958">
        <v>46407</v>
      </c>
      <c r="I19554" s="950" t="s">
        <v>1570</v>
      </c>
    </row>
    <row r="19555" spans="8:9" ht="12.5">
      <c r="H19555" s="958">
        <v>46408</v>
      </c>
      <c r="I19555" s="950" t="s">
        <v>1570</v>
      </c>
    </row>
    <row r="19556" spans="8:9" ht="12.5">
      <c r="H19556" s="958">
        <v>46409</v>
      </c>
      <c r="I19556" s="950" t="s">
        <v>1570</v>
      </c>
    </row>
    <row r="19557" spans="8:9" ht="12.5">
      <c r="H19557" s="958">
        <v>46410</v>
      </c>
      <c r="I19557" s="950" t="s">
        <v>1570</v>
      </c>
    </row>
    <row r="19558" spans="8:9" ht="12.5">
      <c r="H19558" s="958">
        <v>46411</v>
      </c>
      <c r="I19558" s="950" t="s">
        <v>1570</v>
      </c>
    </row>
    <row r="19559" spans="8:9" ht="12.5">
      <c r="H19559" s="958">
        <v>46501</v>
      </c>
      <c r="I19559" s="950" t="s">
        <v>1570</v>
      </c>
    </row>
    <row r="19560" spans="8:9" ht="12.5">
      <c r="H19560" s="958">
        <v>46502</v>
      </c>
      <c r="I19560" s="950" t="s">
        <v>1570</v>
      </c>
    </row>
    <row r="19561" spans="8:9" ht="12.5">
      <c r="H19561" s="958">
        <v>46504</v>
      </c>
      <c r="I19561" s="950" t="s">
        <v>1570</v>
      </c>
    </row>
    <row r="19562" spans="8:9" ht="12.5">
      <c r="H19562" s="958">
        <v>46506</v>
      </c>
      <c r="I19562" s="950" t="s">
        <v>1570</v>
      </c>
    </row>
    <row r="19563" spans="8:9" ht="12.5">
      <c r="H19563" s="958">
        <v>46507</v>
      </c>
      <c r="I19563" s="950" t="s">
        <v>1570</v>
      </c>
    </row>
    <row r="19564" spans="8:9" ht="12.5">
      <c r="H19564" s="958">
        <v>46508</v>
      </c>
      <c r="I19564" s="950" t="s">
        <v>1570</v>
      </c>
    </row>
    <row r="19565" spans="8:9" ht="12.5">
      <c r="H19565" s="958">
        <v>46510</v>
      </c>
      <c r="I19565" s="950" t="s">
        <v>1570</v>
      </c>
    </row>
    <row r="19566" spans="8:9" ht="12.5">
      <c r="H19566" s="958">
        <v>46511</v>
      </c>
      <c r="I19566" s="950" t="s">
        <v>1570</v>
      </c>
    </row>
    <row r="19567" spans="8:9" ht="12.5">
      <c r="H19567" s="958">
        <v>46513</v>
      </c>
      <c r="I19567" s="950" t="s">
        <v>1570</v>
      </c>
    </row>
    <row r="19568" spans="8:9" ht="12.5">
      <c r="H19568" s="958">
        <v>46514</v>
      </c>
      <c r="I19568" s="950" t="s">
        <v>1570</v>
      </c>
    </row>
    <row r="19569" spans="8:9" ht="12.5">
      <c r="H19569" s="958">
        <v>46515</v>
      </c>
      <c r="I19569" s="950" t="s">
        <v>1570</v>
      </c>
    </row>
    <row r="19570" spans="8:9" ht="12.5">
      <c r="H19570" s="958">
        <v>46516</v>
      </c>
      <c r="I19570" s="950" t="s">
        <v>1570</v>
      </c>
    </row>
    <row r="19571" spans="8:9" ht="12.5">
      <c r="H19571" s="958">
        <v>46517</v>
      </c>
      <c r="I19571" s="950" t="s">
        <v>1570</v>
      </c>
    </row>
    <row r="19572" spans="8:9" ht="12.5">
      <c r="H19572" s="958">
        <v>46524</v>
      </c>
      <c r="I19572" s="950" t="s">
        <v>1570</v>
      </c>
    </row>
    <row r="19573" spans="8:9" ht="12.5">
      <c r="H19573" s="958">
        <v>46526</v>
      </c>
      <c r="I19573" s="950" t="s">
        <v>1570</v>
      </c>
    </row>
    <row r="19574" spans="8:9" ht="12.5">
      <c r="H19574" s="958">
        <v>46527</v>
      </c>
      <c r="I19574" s="950" t="s">
        <v>1570</v>
      </c>
    </row>
    <row r="19575" spans="8:9" ht="12.5">
      <c r="H19575" s="958">
        <v>46528</v>
      </c>
      <c r="I19575" s="950" t="s">
        <v>1570</v>
      </c>
    </row>
    <row r="19576" spans="8:9" ht="12.5">
      <c r="H19576" s="958">
        <v>46530</v>
      </c>
      <c r="I19576" s="950" t="s">
        <v>1570</v>
      </c>
    </row>
    <row r="19577" spans="8:9" ht="12.5">
      <c r="H19577" s="958">
        <v>46531</v>
      </c>
      <c r="I19577" s="950" t="s">
        <v>1570</v>
      </c>
    </row>
    <row r="19578" spans="8:9" ht="12.5">
      <c r="H19578" s="958">
        <v>46532</v>
      </c>
      <c r="I19578" s="950" t="s">
        <v>1570</v>
      </c>
    </row>
    <row r="19579" spans="8:9" ht="12.5">
      <c r="H19579" s="958">
        <v>46534</v>
      </c>
      <c r="I19579" s="950" t="s">
        <v>1570</v>
      </c>
    </row>
    <row r="19580" spans="8:9" ht="12.5">
      <c r="H19580" s="958">
        <v>46536</v>
      </c>
      <c r="I19580" s="950" t="s">
        <v>1570</v>
      </c>
    </row>
    <row r="19581" spans="8:9" ht="12.5">
      <c r="H19581" s="958">
        <v>46537</v>
      </c>
      <c r="I19581" s="950" t="s">
        <v>1570</v>
      </c>
    </row>
    <row r="19582" spans="8:9" ht="12.5">
      <c r="H19582" s="958">
        <v>46538</v>
      </c>
      <c r="I19582" s="950" t="s">
        <v>1570</v>
      </c>
    </row>
    <row r="19583" spans="8:9" ht="12.5">
      <c r="H19583" s="958">
        <v>46539</v>
      </c>
      <c r="I19583" s="950" t="s">
        <v>1570</v>
      </c>
    </row>
    <row r="19584" spans="8:9" ht="12.5">
      <c r="H19584" s="958">
        <v>46540</v>
      </c>
      <c r="I19584" s="950" t="s">
        <v>1570</v>
      </c>
    </row>
    <row r="19585" spans="8:9" ht="12.5">
      <c r="H19585" s="958">
        <v>46542</v>
      </c>
      <c r="I19585" s="950" t="s">
        <v>1570</v>
      </c>
    </row>
    <row r="19586" spans="8:9" ht="12.5">
      <c r="H19586" s="958">
        <v>46543</v>
      </c>
      <c r="I19586" s="950" t="s">
        <v>1570</v>
      </c>
    </row>
    <row r="19587" spans="8:9" ht="12.5">
      <c r="H19587" s="958">
        <v>46544</v>
      </c>
      <c r="I19587" s="950" t="s">
        <v>1570</v>
      </c>
    </row>
    <row r="19588" spans="8:9" ht="12.5">
      <c r="H19588" s="958">
        <v>46545</v>
      </c>
      <c r="I19588" s="950" t="s">
        <v>1570</v>
      </c>
    </row>
    <row r="19589" spans="8:9" ht="12.5">
      <c r="H19589" s="958">
        <v>46546</v>
      </c>
      <c r="I19589" s="950" t="s">
        <v>1570</v>
      </c>
    </row>
    <row r="19590" spans="8:9" ht="12.5">
      <c r="H19590" s="958">
        <v>46550</v>
      </c>
      <c r="I19590" s="950" t="s">
        <v>1570</v>
      </c>
    </row>
    <row r="19591" spans="8:9" ht="12.5">
      <c r="H19591" s="958">
        <v>46552</v>
      </c>
      <c r="I19591" s="950" t="s">
        <v>1570</v>
      </c>
    </row>
    <row r="19592" spans="8:9" ht="12.5">
      <c r="H19592" s="958">
        <v>46553</v>
      </c>
      <c r="I19592" s="950" t="s">
        <v>1570</v>
      </c>
    </row>
    <row r="19593" spans="8:9" ht="12.5">
      <c r="H19593" s="958">
        <v>46554</v>
      </c>
      <c r="I19593" s="950" t="s">
        <v>1570</v>
      </c>
    </row>
    <row r="19594" spans="8:9" ht="12.5">
      <c r="H19594" s="958">
        <v>46555</v>
      </c>
      <c r="I19594" s="950" t="s">
        <v>1570</v>
      </c>
    </row>
    <row r="19595" spans="8:9" ht="12.5">
      <c r="H19595" s="958">
        <v>46556</v>
      </c>
      <c r="I19595" s="950" t="s">
        <v>1570</v>
      </c>
    </row>
    <row r="19596" spans="8:9" ht="12.5">
      <c r="H19596" s="958">
        <v>46561</v>
      </c>
      <c r="I19596" s="950" t="s">
        <v>1570</v>
      </c>
    </row>
    <row r="19597" spans="8:9" ht="12.5">
      <c r="H19597" s="958">
        <v>46562</v>
      </c>
      <c r="I19597" s="950" t="s">
        <v>1570</v>
      </c>
    </row>
    <row r="19598" spans="8:9" ht="12.5">
      <c r="H19598" s="958">
        <v>46563</v>
      </c>
      <c r="I19598" s="950" t="s">
        <v>1570</v>
      </c>
    </row>
    <row r="19599" spans="8:9" ht="12.5">
      <c r="H19599" s="958">
        <v>46565</v>
      </c>
      <c r="I19599" s="950" t="s">
        <v>1570</v>
      </c>
    </row>
    <row r="19600" spans="8:9" ht="12.5">
      <c r="H19600" s="958">
        <v>46567</v>
      </c>
      <c r="I19600" s="950" t="s">
        <v>1570</v>
      </c>
    </row>
    <row r="19601" spans="8:9" ht="12.5">
      <c r="H19601" s="958">
        <v>46570</v>
      </c>
      <c r="I19601" s="950" t="s">
        <v>1570</v>
      </c>
    </row>
    <row r="19602" spans="8:9" ht="12.5">
      <c r="H19602" s="958">
        <v>46571</v>
      </c>
      <c r="I19602" s="950" t="s">
        <v>1570</v>
      </c>
    </row>
    <row r="19603" spans="8:9" ht="12.5">
      <c r="H19603" s="958">
        <v>46572</v>
      </c>
      <c r="I19603" s="950" t="s">
        <v>1570</v>
      </c>
    </row>
    <row r="19604" spans="8:9" ht="12.5">
      <c r="H19604" s="958">
        <v>46573</v>
      </c>
      <c r="I19604" s="950" t="s">
        <v>1570</v>
      </c>
    </row>
    <row r="19605" spans="8:9" ht="12.5">
      <c r="H19605" s="958">
        <v>46574</v>
      </c>
      <c r="I19605" s="950" t="s">
        <v>1570</v>
      </c>
    </row>
    <row r="19606" spans="8:9" ht="12.5">
      <c r="H19606" s="958">
        <v>46580</v>
      </c>
      <c r="I19606" s="950" t="s">
        <v>1570</v>
      </c>
    </row>
    <row r="19607" spans="8:9" ht="12.5">
      <c r="H19607" s="958">
        <v>46581</v>
      </c>
      <c r="I19607" s="950" t="s">
        <v>1570</v>
      </c>
    </row>
    <row r="19608" spans="8:9" ht="12.5">
      <c r="H19608" s="958">
        <v>46582</v>
      </c>
      <c r="I19608" s="950" t="s">
        <v>1570</v>
      </c>
    </row>
    <row r="19609" spans="8:9" ht="12.5">
      <c r="H19609" s="958">
        <v>46590</v>
      </c>
      <c r="I19609" s="950" t="s">
        <v>1570</v>
      </c>
    </row>
    <row r="19610" spans="8:9" ht="12.5">
      <c r="H19610" s="958">
        <v>46595</v>
      </c>
      <c r="I19610" s="950" t="s">
        <v>1570</v>
      </c>
    </row>
    <row r="19611" spans="8:9" ht="12.5">
      <c r="H19611" s="958">
        <v>46601</v>
      </c>
      <c r="I19611" s="950" t="s">
        <v>1570</v>
      </c>
    </row>
    <row r="19612" spans="8:9" ht="12.5">
      <c r="H19612" s="958">
        <v>46613</v>
      </c>
      <c r="I19612" s="950" t="s">
        <v>1570</v>
      </c>
    </row>
    <row r="19613" spans="8:9" ht="12.5">
      <c r="H19613" s="958">
        <v>46614</v>
      </c>
      <c r="I19613" s="950" t="s">
        <v>1570</v>
      </c>
    </row>
    <row r="19614" spans="8:9" ht="12.5">
      <c r="H19614" s="958">
        <v>46615</v>
      </c>
      <c r="I19614" s="950" t="s">
        <v>1570</v>
      </c>
    </row>
    <row r="19615" spans="8:9" ht="12.5">
      <c r="H19615" s="958">
        <v>46616</v>
      </c>
      <c r="I19615" s="950" t="s">
        <v>1570</v>
      </c>
    </row>
    <row r="19616" spans="8:9" ht="12.5">
      <c r="H19616" s="958">
        <v>46617</v>
      </c>
      <c r="I19616" s="950" t="s">
        <v>1570</v>
      </c>
    </row>
    <row r="19617" spans="8:9" ht="12.5">
      <c r="H19617" s="958">
        <v>46619</v>
      </c>
      <c r="I19617" s="950" t="s">
        <v>1570</v>
      </c>
    </row>
    <row r="19618" spans="8:9" ht="12.5">
      <c r="H19618" s="958">
        <v>46624</v>
      </c>
      <c r="I19618" s="950" t="s">
        <v>1570</v>
      </c>
    </row>
    <row r="19619" spans="8:9" ht="12.5">
      <c r="H19619" s="958">
        <v>46626</v>
      </c>
      <c r="I19619" s="950" t="s">
        <v>1570</v>
      </c>
    </row>
    <row r="19620" spans="8:9" ht="12.5">
      <c r="H19620" s="958">
        <v>46628</v>
      </c>
      <c r="I19620" s="950" t="s">
        <v>1570</v>
      </c>
    </row>
    <row r="19621" spans="8:9" ht="12.5">
      <c r="H19621" s="958">
        <v>46634</v>
      </c>
      <c r="I19621" s="950" t="s">
        <v>1570</v>
      </c>
    </row>
    <row r="19622" spans="8:9" ht="12.5">
      <c r="H19622" s="958">
        <v>46635</v>
      </c>
      <c r="I19622" s="950" t="s">
        <v>1570</v>
      </c>
    </row>
    <row r="19623" spans="8:9" ht="12.5">
      <c r="H19623" s="958">
        <v>46637</v>
      </c>
      <c r="I19623" s="950" t="s">
        <v>1570</v>
      </c>
    </row>
    <row r="19624" spans="8:9" ht="12.5">
      <c r="H19624" s="958">
        <v>46660</v>
      </c>
      <c r="I19624" s="950" t="s">
        <v>1570</v>
      </c>
    </row>
    <row r="19625" spans="8:9" ht="12.5">
      <c r="H19625" s="958">
        <v>46680</v>
      </c>
      <c r="I19625" s="950" t="s">
        <v>1570</v>
      </c>
    </row>
    <row r="19626" spans="8:9" ht="12.5">
      <c r="H19626" s="958">
        <v>46699</v>
      </c>
      <c r="I19626" s="950" t="s">
        <v>1570</v>
      </c>
    </row>
    <row r="19627" spans="8:9" ht="12.5">
      <c r="H19627" s="958">
        <v>46701</v>
      </c>
      <c r="I19627" s="950" t="s">
        <v>1570</v>
      </c>
    </row>
    <row r="19628" spans="8:9" ht="12.5">
      <c r="H19628" s="958">
        <v>46702</v>
      </c>
      <c r="I19628" s="950" t="s">
        <v>1570</v>
      </c>
    </row>
    <row r="19629" spans="8:9" ht="12.5">
      <c r="H19629" s="958">
        <v>46703</v>
      </c>
      <c r="I19629" s="950" t="s">
        <v>1570</v>
      </c>
    </row>
    <row r="19630" spans="8:9" ht="12.5">
      <c r="H19630" s="958">
        <v>46704</v>
      </c>
      <c r="I19630" s="950" t="s">
        <v>1570</v>
      </c>
    </row>
    <row r="19631" spans="8:9" ht="12.5">
      <c r="H19631" s="958">
        <v>46705</v>
      </c>
      <c r="I19631" s="950" t="s">
        <v>1570</v>
      </c>
    </row>
    <row r="19632" spans="8:9" ht="12.5">
      <c r="H19632" s="958">
        <v>46706</v>
      </c>
      <c r="I19632" s="950" t="s">
        <v>1570</v>
      </c>
    </row>
    <row r="19633" spans="8:9" ht="12.5">
      <c r="H19633" s="958">
        <v>46710</v>
      </c>
      <c r="I19633" s="950" t="s">
        <v>1570</v>
      </c>
    </row>
    <row r="19634" spans="8:9" ht="12.5">
      <c r="H19634" s="958">
        <v>46711</v>
      </c>
      <c r="I19634" s="950" t="s">
        <v>1570</v>
      </c>
    </row>
    <row r="19635" spans="8:9" ht="12.5">
      <c r="H19635" s="958">
        <v>46713</v>
      </c>
      <c r="I19635" s="950" t="s">
        <v>1570</v>
      </c>
    </row>
    <row r="19636" spans="8:9" ht="12.5">
      <c r="H19636" s="958">
        <v>46714</v>
      </c>
      <c r="I19636" s="950" t="s">
        <v>1570</v>
      </c>
    </row>
    <row r="19637" spans="8:9" ht="12.5">
      <c r="H19637" s="958">
        <v>46721</v>
      </c>
      <c r="I19637" s="950" t="s">
        <v>1570</v>
      </c>
    </row>
    <row r="19638" spans="8:9" ht="12.5">
      <c r="H19638" s="958">
        <v>46723</v>
      </c>
      <c r="I19638" s="950" t="s">
        <v>1570</v>
      </c>
    </row>
    <row r="19639" spans="8:9" ht="12.5">
      <c r="H19639" s="958">
        <v>46725</v>
      </c>
      <c r="I19639" s="950" t="s">
        <v>1570</v>
      </c>
    </row>
    <row r="19640" spans="8:9" ht="12.5">
      <c r="H19640" s="958">
        <v>46730</v>
      </c>
      <c r="I19640" s="950" t="s">
        <v>1570</v>
      </c>
    </row>
    <row r="19641" spans="8:9" ht="12.5">
      <c r="H19641" s="958">
        <v>46731</v>
      </c>
      <c r="I19641" s="950" t="s">
        <v>1570</v>
      </c>
    </row>
    <row r="19642" spans="8:9" ht="12.5">
      <c r="H19642" s="958">
        <v>46732</v>
      </c>
      <c r="I19642" s="950" t="s">
        <v>1570</v>
      </c>
    </row>
    <row r="19643" spans="8:9" ht="12.5">
      <c r="H19643" s="958">
        <v>46733</v>
      </c>
      <c r="I19643" s="950" t="s">
        <v>1570</v>
      </c>
    </row>
    <row r="19644" spans="8:9" ht="12.5">
      <c r="H19644" s="958">
        <v>46737</v>
      </c>
      <c r="I19644" s="950" t="s">
        <v>1570</v>
      </c>
    </row>
    <row r="19645" spans="8:9" ht="12.5">
      <c r="H19645" s="958">
        <v>46738</v>
      </c>
      <c r="I19645" s="950" t="s">
        <v>1570</v>
      </c>
    </row>
    <row r="19646" spans="8:9" ht="12.5">
      <c r="H19646" s="958">
        <v>46740</v>
      </c>
      <c r="I19646" s="950" t="s">
        <v>1570</v>
      </c>
    </row>
    <row r="19647" spans="8:9" ht="12.5">
      <c r="H19647" s="958">
        <v>46741</v>
      </c>
      <c r="I19647" s="950" t="s">
        <v>1570</v>
      </c>
    </row>
    <row r="19648" spans="8:9" ht="12.5">
      <c r="H19648" s="958">
        <v>46742</v>
      </c>
      <c r="I19648" s="950" t="s">
        <v>1570</v>
      </c>
    </row>
    <row r="19649" spans="8:9" ht="12.5">
      <c r="H19649" s="958">
        <v>46743</v>
      </c>
      <c r="I19649" s="950" t="s">
        <v>1570</v>
      </c>
    </row>
    <row r="19650" spans="8:9" ht="12.5">
      <c r="H19650" s="958">
        <v>46745</v>
      </c>
      <c r="I19650" s="950" t="s">
        <v>1570</v>
      </c>
    </row>
    <row r="19651" spans="8:9" ht="12.5">
      <c r="H19651" s="958">
        <v>46746</v>
      </c>
      <c r="I19651" s="950" t="s">
        <v>1570</v>
      </c>
    </row>
    <row r="19652" spans="8:9" ht="12.5">
      <c r="H19652" s="958">
        <v>46747</v>
      </c>
      <c r="I19652" s="950" t="s">
        <v>1570</v>
      </c>
    </row>
    <row r="19653" spans="8:9" ht="12.5">
      <c r="H19653" s="958">
        <v>46748</v>
      </c>
      <c r="I19653" s="950" t="s">
        <v>1570</v>
      </c>
    </row>
    <row r="19654" spans="8:9" ht="12.5">
      <c r="H19654" s="958">
        <v>46750</v>
      </c>
      <c r="I19654" s="950" t="s">
        <v>1570</v>
      </c>
    </row>
    <row r="19655" spans="8:9" ht="12.5">
      <c r="H19655" s="958">
        <v>46755</v>
      </c>
      <c r="I19655" s="950" t="s">
        <v>1570</v>
      </c>
    </row>
    <row r="19656" spans="8:9" ht="12.5">
      <c r="H19656" s="958">
        <v>46759</v>
      </c>
      <c r="I19656" s="950" t="s">
        <v>1570</v>
      </c>
    </row>
    <row r="19657" spans="8:9" ht="12.5">
      <c r="H19657" s="958">
        <v>46760</v>
      </c>
      <c r="I19657" s="950" t="s">
        <v>1570</v>
      </c>
    </row>
    <row r="19658" spans="8:9" ht="12.5">
      <c r="H19658" s="958">
        <v>46761</v>
      </c>
      <c r="I19658" s="950" t="s">
        <v>1570</v>
      </c>
    </row>
    <row r="19659" spans="8:9" ht="12.5">
      <c r="H19659" s="958">
        <v>46763</v>
      </c>
      <c r="I19659" s="950" t="s">
        <v>1570</v>
      </c>
    </row>
    <row r="19660" spans="8:9" ht="12.5">
      <c r="H19660" s="958">
        <v>46764</v>
      </c>
      <c r="I19660" s="950" t="s">
        <v>1570</v>
      </c>
    </row>
    <row r="19661" spans="8:9" ht="12.5">
      <c r="H19661" s="958">
        <v>46765</v>
      </c>
      <c r="I19661" s="950" t="s">
        <v>1570</v>
      </c>
    </row>
    <row r="19662" spans="8:9" ht="12.5">
      <c r="H19662" s="958">
        <v>46766</v>
      </c>
      <c r="I19662" s="950" t="s">
        <v>1570</v>
      </c>
    </row>
    <row r="19663" spans="8:9" ht="12.5">
      <c r="H19663" s="958">
        <v>46767</v>
      </c>
      <c r="I19663" s="950" t="s">
        <v>1570</v>
      </c>
    </row>
    <row r="19664" spans="8:9" ht="12.5">
      <c r="H19664" s="958">
        <v>46769</v>
      </c>
      <c r="I19664" s="950" t="s">
        <v>1570</v>
      </c>
    </row>
    <row r="19665" spans="8:9" ht="12.5">
      <c r="H19665" s="958">
        <v>46770</v>
      </c>
      <c r="I19665" s="950" t="s">
        <v>1570</v>
      </c>
    </row>
    <row r="19666" spans="8:9" ht="12.5">
      <c r="H19666" s="958">
        <v>46771</v>
      </c>
      <c r="I19666" s="950" t="s">
        <v>1570</v>
      </c>
    </row>
    <row r="19667" spans="8:9" ht="12.5">
      <c r="H19667" s="958">
        <v>46772</v>
      </c>
      <c r="I19667" s="950" t="s">
        <v>1570</v>
      </c>
    </row>
    <row r="19668" spans="8:9" ht="12.5">
      <c r="H19668" s="958">
        <v>46773</v>
      </c>
      <c r="I19668" s="950" t="s">
        <v>1570</v>
      </c>
    </row>
    <row r="19669" spans="8:9" ht="12.5">
      <c r="H19669" s="958">
        <v>46774</v>
      </c>
      <c r="I19669" s="950" t="s">
        <v>1570</v>
      </c>
    </row>
    <row r="19670" spans="8:9" ht="12.5">
      <c r="H19670" s="958">
        <v>46776</v>
      </c>
      <c r="I19670" s="950" t="s">
        <v>1570</v>
      </c>
    </row>
    <row r="19671" spans="8:9" ht="12.5">
      <c r="H19671" s="958">
        <v>46777</v>
      </c>
      <c r="I19671" s="950" t="s">
        <v>1570</v>
      </c>
    </row>
    <row r="19672" spans="8:9" ht="12.5">
      <c r="H19672" s="958">
        <v>46778</v>
      </c>
      <c r="I19672" s="950" t="s">
        <v>1570</v>
      </c>
    </row>
    <row r="19673" spans="8:9" ht="12.5">
      <c r="H19673" s="958">
        <v>46779</v>
      </c>
      <c r="I19673" s="950" t="s">
        <v>1570</v>
      </c>
    </row>
    <row r="19674" spans="8:9" ht="12.5">
      <c r="H19674" s="958">
        <v>46780</v>
      </c>
      <c r="I19674" s="950" t="s">
        <v>1570</v>
      </c>
    </row>
    <row r="19675" spans="8:9" ht="12.5">
      <c r="H19675" s="958">
        <v>46781</v>
      </c>
      <c r="I19675" s="950" t="s">
        <v>1570</v>
      </c>
    </row>
    <row r="19676" spans="8:9" ht="12.5">
      <c r="H19676" s="958">
        <v>46782</v>
      </c>
      <c r="I19676" s="950" t="s">
        <v>1570</v>
      </c>
    </row>
    <row r="19677" spans="8:9" ht="12.5">
      <c r="H19677" s="958">
        <v>46783</v>
      </c>
      <c r="I19677" s="950" t="s">
        <v>1570</v>
      </c>
    </row>
    <row r="19678" spans="8:9" ht="12.5">
      <c r="H19678" s="958">
        <v>46784</v>
      </c>
      <c r="I19678" s="950" t="s">
        <v>1570</v>
      </c>
    </row>
    <row r="19679" spans="8:9" ht="12.5">
      <c r="H19679" s="958">
        <v>46785</v>
      </c>
      <c r="I19679" s="950" t="s">
        <v>1570</v>
      </c>
    </row>
    <row r="19680" spans="8:9" ht="12.5">
      <c r="H19680" s="958">
        <v>46786</v>
      </c>
      <c r="I19680" s="950" t="s">
        <v>1570</v>
      </c>
    </row>
    <row r="19681" spans="8:9" ht="12.5">
      <c r="H19681" s="958">
        <v>46787</v>
      </c>
      <c r="I19681" s="950" t="s">
        <v>1570</v>
      </c>
    </row>
    <row r="19682" spans="8:9" ht="12.5">
      <c r="H19682" s="958">
        <v>46788</v>
      </c>
      <c r="I19682" s="950" t="s">
        <v>1570</v>
      </c>
    </row>
    <row r="19683" spans="8:9" ht="12.5">
      <c r="H19683" s="958">
        <v>46789</v>
      </c>
      <c r="I19683" s="950" t="s">
        <v>1570</v>
      </c>
    </row>
    <row r="19684" spans="8:9" ht="12.5">
      <c r="H19684" s="958">
        <v>46791</v>
      </c>
      <c r="I19684" s="950" t="s">
        <v>1570</v>
      </c>
    </row>
    <row r="19685" spans="8:9" ht="12.5">
      <c r="H19685" s="958">
        <v>46792</v>
      </c>
      <c r="I19685" s="950" t="s">
        <v>1570</v>
      </c>
    </row>
    <row r="19686" spans="8:9" ht="12.5">
      <c r="H19686" s="958">
        <v>46793</v>
      </c>
      <c r="I19686" s="950" t="s">
        <v>1570</v>
      </c>
    </row>
    <row r="19687" spans="8:9" ht="12.5">
      <c r="H19687" s="958">
        <v>46794</v>
      </c>
      <c r="I19687" s="950" t="s">
        <v>1570</v>
      </c>
    </row>
    <row r="19688" spans="8:9" ht="12.5">
      <c r="H19688" s="958">
        <v>46795</v>
      </c>
      <c r="I19688" s="950" t="s">
        <v>1570</v>
      </c>
    </row>
    <row r="19689" spans="8:9" ht="12.5">
      <c r="H19689" s="958">
        <v>46796</v>
      </c>
      <c r="I19689" s="950" t="s">
        <v>1570</v>
      </c>
    </row>
    <row r="19690" spans="8:9" ht="12.5">
      <c r="H19690" s="958">
        <v>46797</v>
      </c>
      <c r="I19690" s="950" t="s">
        <v>1570</v>
      </c>
    </row>
    <row r="19691" spans="8:9" ht="12.5">
      <c r="H19691" s="958">
        <v>46798</v>
      </c>
      <c r="I19691" s="950" t="s">
        <v>1570</v>
      </c>
    </row>
    <row r="19692" spans="8:9" ht="12.5">
      <c r="H19692" s="958">
        <v>46799</v>
      </c>
      <c r="I19692" s="950" t="s">
        <v>1570</v>
      </c>
    </row>
    <row r="19693" spans="8:9" ht="12.5">
      <c r="H19693" s="958">
        <v>46801</v>
      </c>
      <c r="I19693" s="950" t="s">
        <v>1570</v>
      </c>
    </row>
    <row r="19694" spans="8:9" ht="12.5">
      <c r="H19694" s="958">
        <v>46802</v>
      </c>
      <c r="I19694" s="950" t="s">
        <v>1570</v>
      </c>
    </row>
    <row r="19695" spans="8:9" ht="12.5">
      <c r="H19695" s="958">
        <v>46803</v>
      </c>
      <c r="I19695" s="950" t="s">
        <v>1570</v>
      </c>
    </row>
    <row r="19696" spans="8:9" ht="12.5">
      <c r="H19696" s="958">
        <v>46804</v>
      </c>
      <c r="I19696" s="950" t="s">
        <v>1570</v>
      </c>
    </row>
    <row r="19697" spans="8:9" ht="12.5">
      <c r="H19697" s="958">
        <v>46805</v>
      </c>
      <c r="I19697" s="950" t="s">
        <v>1570</v>
      </c>
    </row>
    <row r="19698" spans="8:9" ht="12.5">
      <c r="H19698" s="958">
        <v>46806</v>
      </c>
      <c r="I19698" s="950" t="s">
        <v>1570</v>
      </c>
    </row>
    <row r="19699" spans="8:9" ht="12.5">
      <c r="H19699" s="958">
        <v>46807</v>
      </c>
      <c r="I19699" s="950" t="s">
        <v>1570</v>
      </c>
    </row>
    <row r="19700" spans="8:9" ht="12.5">
      <c r="H19700" s="958">
        <v>46808</v>
      </c>
      <c r="I19700" s="950" t="s">
        <v>1570</v>
      </c>
    </row>
    <row r="19701" spans="8:9" ht="12.5">
      <c r="H19701" s="958">
        <v>46809</v>
      </c>
      <c r="I19701" s="950" t="s">
        <v>1570</v>
      </c>
    </row>
    <row r="19702" spans="8:9" ht="12.5">
      <c r="H19702" s="958">
        <v>46814</v>
      </c>
      <c r="I19702" s="950" t="s">
        <v>1570</v>
      </c>
    </row>
    <row r="19703" spans="8:9" ht="12.5">
      <c r="H19703" s="958">
        <v>46815</v>
      </c>
      <c r="I19703" s="950" t="s">
        <v>1570</v>
      </c>
    </row>
    <row r="19704" spans="8:9" ht="12.5">
      <c r="H19704" s="958">
        <v>46816</v>
      </c>
      <c r="I19704" s="950" t="s">
        <v>1570</v>
      </c>
    </row>
    <row r="19705" spans="8:9" ht="12.5">
      <c r="H19705" s="958">
        <v>46818</v>
      </c>
      <c r="I19705" s="950" t="s">
        <v>1570</v>
      </c>
    </row>
    <row r="19706" spans="8:9" ht="12.5">
      <c r="H19706" s="958">
        <v>46819</v>
      </c>
      <c r="I19706" s="950" t="s">
        <v>1570</v>
      </c>
    </row>
    <row r="19707" spans="8:9" ht="12.5">
      <c r="H19707" s="958">
        <v>46825</v>
      </c>
      <c r="I19707" s="950" t="s">
        <v>1570</v>
      </c>
    </row>
    <row r="19708" spans="8:9" ht="12.5">
      <c r="H19708" s="958">
        <v>46835</v>
      </c>
      <c r="I19708" s="950" t="s">
        <v>1570</v>
      </c>
    </row>
    <row r="19709" spans="8:9" ht="12.5">
      <c r="H19709" s="958">
        <v>46845</v>
      </c>
      <c r="I19709" s="950" t="s">
        <v>1570</v>
      </c>
    </row>
    <row r="19710" spans="8:9" ht="12.5">
      <c r="H19710" s="958">
        <v>46850</v>
      </c>
      <c r="I19710" s="950" t="s">
        <v>1570</v>
      </c>
    </row>
    <row r="19711" spans="8:9" ht="12.5">
      <c r="H19711" s="958">
        <v>46851</v>
      </c>
      <c r="I19711" s="950" t="s">
        <v>1570</v>
      </c>
    </row>
    <row r="19712" spans="8:9" ht="12.5">
      <c r="H19712" s="958">
        <v>46852</v>
      </c>
      <c r="I19712" s="950" t="s">
        <v>1570</v>
      </c>
    </row>
    <row r="19713" spans="8:9" ht="12.5">
      <c r="H19713" s="958">
        <v>46853</v>
      </c>
      <c r="I19713" s="950" t="s">
        <v>1570</v>
      </c>
    </row>
    <row r="19714" spans="8:9" ht="12.5">
      <c r="H19714" s="958">
        <v>46854</v>
      </c>
      <c r="I19714" s="950" t="s">
        <v>1570</v>
      </c>
    </row>
    <row r="19715" spans="8:9" ht="12.5">
      <c r="H19715" s="958">
        <v>46855</v>
      </c>
      <c r="I19715" s="950" t="s">
        <v>1570</v>
      </c>
    </row>
    <row r="19716" spans="8:9" ht="12.5">
      <c r="H19716" s="958">
        <v>46856</v>
      </c>
      <c r="I19716" s="950" t="s">
        <v>1570</v>
      </c>
    </row>
    <row r="19717" spans="8:9" ht="12.5">
      <c r="H19717" s="958">
        <v>46857</v>
      </c>
      <c r="I19717" s="950" t="s">
        <v>1570</v>
      </c>
    </row>
    <row r="19718" spans="8:9" ht="12.5">
      <c r="H19718" s="958">
        <v>46858</v>
      </c>
      <c r="I19718" s="950" t="s">
        <v>1570</v>
      </c>
    </row>
    <row r="19719" spans="8:9" ht="12.5">
      <c r="H19719" s="958">
        <v>46859</v>
      </c>
      <c r="I19719" s="950" t="s">
        <v>1570</v>
      </c>
    </row>
    <row r="19720" spans="8:9" ht="12.5">
      <c r="H19720" s="958">
        <v>46860</v>
      </c>
      <c r="I19720" s="950" t="s">
        <v>1570</v>
      </c>
    </row>
    <row r="19721" spans="8:9" ht="12.5">
      <c r="H19721" s="958">
        <v>46861</v>
      </c>
      <c r="I19721" s="950" t="s">
        <v>1570</v>
      </c>
    </row>
    <row r="19722" spans="8:9" ht="12.5">
      <c r="H19722" s="958">
        <v>46862</v>
      </c>
      <c r="I19722" s="950" t="s">
        <v>1570</v>
      </c>
    </row>
    <row r="19723" spans="8:9" ht="12.5">
      <c r="H19723" s="958">
        <v>46863</v>
      </c>
      <c r="I19723" s="950" t="s">
        <v>1570</v>
      </c>
    </row>
    <row r="19724" spans="8:9" ht="12.5">
      <c r="H19724" s="958">
        <v>46864</v>
      </c>
      <c r="I19724" s="950" t="s">
        <v>1570</v>
      </c>
    </row>
    <row r="19725" spans="8:9" ht="12.5">
      <c r="H19725" s="958">
        <v>46865</v>
      </c>
      <c r="I19725" s="950" t="s">
        <v>1570</v>
      </c>
    </row>
    <row r="19726" spans="8:9" ht="12.5">
      <c r="H19726" s="958">
        <v>46866</v>
      </c>
      <c r="I19726" s="950" t="s">
        <v>1570</v>
      </c>
    </row>
    <row r="19727" spans="8:9" ht="12.5">
      <c r="H19727" s="958">
        <v>46867</v>
      </c>
      <c r="I19727" s="950" t="s">
        <v>1570</v>
      </c>
    </row>
    <row r="19728" spans="8:9" ht="12.5">
      <c r="H19728" s="958">
        <v>46868</v>
      </c>
      <c r="I19728" s="950" t="s">
        <v>1570</v>
      </c>
    </row>
    <row r="19729" spans="8:9" ht="12.5">
      <c r="H19729" s="958">
        <v>46869</v>
      </c>
      <c r="I19729" s="950" t="s">
        <v>1570</v>
      </c>
    </row>
    <row r="19730" spans="8:9" ht="12.5">
      <c r="H19730" s="958">
        <v>46885</v>
      </c>
      <c r="I19730" s="950" t="s">
        <v>1570</v>
      </c>
    </row>
    <row r="19731" spans="8:9" ht="12.5">
      <c r="H19731" s="958">
        <v>46895</v>
      </c>
      <c r="I19731" s="950" t="s">
        <v>1570</v>
      </c>
    </row>
    <row r="19732" spans="8:9" ht="12.5">
      <c r="H19732" s="958">
        <v>46896</v>
      </c>
      <c r="I19732" s="950" t="s">
        <v>1570</v>
      </c>
    </row>
    <row r="19733" spans="8:9" ht="12.5">
      <c r="H19733" s="958">
        <v>46897</v>
      </c>
      <c r="I19733" s="950" t="s">
        <v>1570</v>
      </c>
    </row>
    <row r="19734" spans="8:9" ht="12.5">
      <c r="H19734" s="958">
        <v>46898</v>
      </c>
      <c r="I19734" s="950" t="s">
        <v>1570</v>
      </c>
    </row>
    <row r="19735" spans="8:9" ht="12.5">
      <c r="H19735" s="958">
        <v>46899</v>
      </c>
      <c r="I19735" s="950" t="s">
        <v>1570</v>
      </c>
    </row>
    <row r="19736" spans="8:9" ht="12.5">
      <c r="H19736" s="958">
        <v>46901</v>
      </c>
      <c r="I19736" s="950" t="s">
        <v>1570</v>
      </c>
    </row>
    <row r="19737" spans="8:9" ht="12.5">
      <c r="H19737" s="958">
        <v>46902</v>
      </c>
      <c r="I19737" s="950" t="s">
        <v>1570</v>
      </c>
    </row>
    <row r="19738" spans="8:9" ht="12.5">
      <c r="H19738" s="958">
        <v>46903</v>
      </c>
      <c r="I19738" s="950" t="s">
        <v>1570</v>
      </c>
    </row>
    <row r="19739" spans="8:9" ht="12.5">
      <c r="H19739" s="958">
        <v>46904</v>
      </c>
      <c r="I19739" s="950" t="s">
        <v>1570</v>
      </c>
    </row>
    <row r="19740" spans="8:9" ht="12.5">
      <c r="H19740" s="958">
        <v>46910</v>
      </c>
      <c r="I19740" s="950" t="s">
        <v>1570</v>
      </c>
    </row>
    <row r="19741" spans="8:9" ht="12.5">
      <c r="H19741" s="958">
        <v>46911</v>
      </c>
      <c r="I19741" s="950" t="s">
        <v>1570</v>
      </c>
    </row>
    <row r="19742" spans="8:9" ht="12.5">
      <c r="H19742" s="958">
        <v>46912</v>
      </c>
      <c r="I19742" s="950" t="s">
        <v>1570</v>
      </c>
    </row>
    <row r="19743" spans="8:9" ht="12.5">
      <c r="H19743" s="958">
        <v>46913</v>
      </c>
      <c r="I19743" s="950" t="s">
        <v>1570</v>
      </c>
    </row>
    <row r="19744" spans="8:9" ht="12.5">
      <c r="H19744" s="958">
        <v>46914</v>
      </c>
      <c r="I19744" s="950" t="s">
        <v>1570</v>
      </c>
    </row>
    <row r="19745" spans="8:9" ht="12.5">
      <c r="H19745" s="958">
        <v>46915</v>
      </c>
      <c r="I19745" s="950" t="s">
        <v>1570</v>
      </c>
    </row>
    <row r="19746" spans="8:9" ht="12.5">
      <c r="H19746" s="958">
        <v>46916</v>
      </c>
      <c r="I19746" s="950" t="s">
        <v>1570</v>
      </c>
    </row>
    <row r="19747" spans="8:9" ht="12.5">
      <c r="H19747" s="958">
        <v>46917</v>
      </c>
      <c r="I19747" s="950" t="s">
        <v>1570</v>
      </c>
    </row>
    <row r="19748" spans="8:9" ht="12.5">
      <c r="H19748" s="958">
        <v>46919</v>
      </c>
      <c r="I19748" s="950" t="s">
        <v>1570</v>
      </c>
    </row>
    <row r="19749" spans="8:9" ht="12.5">
      <c r="H19749" s="958">
        <v>46920</v>
      </c>
      <c r="I19749" s="950" t="s">
        <v>1570</v>
      </c>
    </row>
    <row r="19750" spans="8:9" ht="12.5">
      <c r="H19750" s="958">
        <v>46921</v>
      </c>
      <c r="I19750" s="950" t="s">
        <v>1570</v>
      </c>
    </row>
    <row r="19751" spans="8:9" ht="12.5">
      <c r="H19751" s="958">
        <v>46922</v>
      </c>
      <c r="I19751" s="950" t="s">
        <v>1570</v>
      </c>
    </row>
    <row r="19752" spans="8:9" ht="12.5">
      <c r="H19752" s="958">
        <v>46923</v>
      </c>
      <c r="I19752" s="950" t="s">
        <v>1570</v>
      </c>
    </row>
    <row r="19753" spans="8:9" ht="12.5">
      <c r="H19753" s="958">
        <v>46926</v>
      </c>
      <c r="I19753" s="950" t="s">
        <v>1570</v>
      </c>
    </row>
    <row r="19754" spans="8:9" ht="12.5">
      <c r="H19754" s="958">
        <v>46928</v>
      </c>
      <c r="I19754" s="950" t="s">
        <v>1570</v>
      </c>
    </row>
    <row r="19755" spans="8:9" ht="12.5">
      <c r="H19755" s="958">
        <v>46929</v>
      </c>
      <c r="I19755" s="950" t="s">
        <v>1570</v>
      </c>
    </row>
    <row r="19756" spans="8:9" ht="12.5">
      <c r="H19756" s="958">
        <v>46930</v>
      </c>
      <c r="I19756" s="950" t="s">
        <v>1570</v>
      </c>
    </row>
    <row r="19757" spans="8:9" ht="12.5">
      <c r="H19757" s="958">
        <v>46931</v>
      </c>
      <c r="I19757" s="950" t="s">
        <v>1570</v>
      </c>
    </row>
    <row r="19758" spans="8:9" ht="12.5">
      <c r="H19758" s="958">
        <v>46932</v>
      </c>
      <c r="I19758" s="950" t="s">
        <v>1570</v>
      </c>
    </row>
    <row r="19759" spans="8:9" ht="12.5">
      <c r="H19759" s="958">
        <v>46933</v>
      </c>
      <c r="I19759" s="950" t="s">
        <v>1570</v>
      </c>
    </row>
    <row r="19760" spans="8:9" ht="12.5">
      <c r="H19760" s="958">
        <v>46935</v>
      </c>
      <c r="I19760" s="950" t="s">
        <v>1570</v>
      </c>
    </row>
    <row r="19761" spans="8:9" ht="12.5">
      <c r="H19761" s="958">
        <v>46936</v>
      </c>
      <c r="I19761" s="950" t="s">
        <v>1570</v>
      </c>
    </row>
    <row r="19762" spans="8:9" ht="12.5">
      <c r="H19762" s="958">
        <v>46937</v>
      </c>
      <c r="I19762" s="950" t="s">
        <v>1570</v>
      </c>
    </row>
    <row r="19763" spans="8:9" ht="12.5">
      <c r="H19763" s="958">
        <v>46938</v>
      </c>
      <c r="I19763" s="950" t="s">
        <v>1570</v>
      </c>
    </row>
    <row r="19764" spans="8:9" ht="12.5">
      <c r="H19764" s="958">
        <v>46939</v>
      </c>
      <c r="I19764" s="950" t="s">
        <v>1570</v>
      </c>
    </row>
    <row r="19765" spans="8:9" ht="12.5">
      <c r="H19765" s="958">
        <v>46940</v>
      </c>
      <c r="I19765" s="950" t="s">
        <v>1570</v>
      </c>
    </row>
    <row r="19766" spans="8:9" ht="12.5">
      <c r="H19766" s="958">
        <v>46941</v>
      </c>
      <c r="I19766" s="950" t="s">
        <v>1570</v>
      </c>
    </row>
    <row r="19767" spans="8:9" ht="12.5">
      <c r="H19767" s="958">
        <v>46942</v>
      </c>
      <c r="I19767" s="950" t="s">
        <v>1570</v>
      </c>
    </row>
    <row r="19768" spans="8:9" ht="12.5">
      <c r="H19768" s="958">
        <v>46943</v>
      </c>
      <c r="I19768" s="950" t="s">
        <v>1570</v>
      </c>
    </row>
    <row r="19769" spans="8:9" ht="12.5">
      <c r="H19769" s="958">
        <v>46945</v>
      </c>
      <c r="I19769" s="950" t="s">
        <v>1570</v>
      </c>
    </row>
    <row r="19770" spans="8:9" ht="12.5">
      <c r="H19770" s="958">
        <v>46946</v>
      </c>
      <c r="I19770" s="950" t="s">
        <v>1570</v>
      </c>
    </row>
    <row r="19771" spans="8:9" ht="12.5">
      <c r="H19771" s="958">
        <v>46947</v>
      </c>
      <c r="I19771" s="950" t="s">
        <v>1570</v>
      </c>
    </row>
    <row r="19772" spans="8:9" ht="12.5">
      <c r="H19772" s="958">
        <v>46950</v>
      </c>
      <c r="I19772" s="950" t="s">
        <v>1570</v>
      </c>
    </row>
    <row r="19773" spans="8:9" ht="12.5">
      <c r="H19773" s="958">
        <v>46951</v>
      </c>
      <c r="I19773" s="950" t="s">
        <v>1570</v>
      </c>
    </row>
    <row r="19774" spans="8:9" ht="12.5">
      <c r="H19774" s="958">
        <v>46952</v>
      </c>
      <c r="I19774" s="950" t="s">
        <v>1570</v>
      </c>
    </row>
    <row r="19775" spans="8:9" ht="12.5">
      <c r="H19775" s="958">
        <v>46953</v>
      </c>
      <c r="I19775" s="950" t="s">
        <v>1570</v>
      </c>
    </row>
    <row r="19776" spans="8:9" ht="12.5">
      <c r="H19776" s="958">
        <v>46957</v>
      </c>
      <c r="I19776" s="950" t="s">
        <v>1570</v>
      </c>
    </row>
    <row r="19777" spans="8:9" ht="12.5">
      <c r="H19777" s="958">
        <v>46958</v>
      </c>
      <c r="I19777" s="950" t="s">
        <v>1570</v>
      </c>
    </row>
    <row r="19778" spans="8:9" ht="12.5">
      <c r="H19778" s="958">
        <v>46959</v>
      </c>
      <c r="I19778" s="950" t="s">
        <v>1570</v>
      </c>
    </row>
    <row r="19779" spans="8:9" ht="12.5">
      <c r="H19779" s="958">
        <v>46960</v>
      </c>
      <c r="I19779" s="950" t="s">
        <v>1570</v>
      </c>
    </row>
    <row r="19780" spans="8:9" ht="12.5">
      <c r="H19780" s="958">
        <v>46961</v>
      </c>
      <c r="I19780" s="950" t="s">
        <v>1570</v>
      </c>
    </row>
    <row r="19781" spans="8:9" ht="12.5">
      <c r="H19781" s="958">
        <v>46962</v>
      </c>
      <c r="I19781" s="950" t="s">
        <v>1570</v>
      </c>
    </row>
    <row r="19782" spans="8:9" ht="12.5">
      <c r="H19782" s="958">
        <v>46965</v>
      </c>
      <c r="I19782" s="950" t="s">
        <v>1570</v>
      </c>
    </row>
    <row r="19783" spans="8:9" ht="12.5">
      <c r="H19783" s="958">
        <v>46967</v>
      </c>
      <c r="I19783" s="950" t="s">
        <v>1570</v>
      </c>
    </row>
    <row r="19784" spans="8:9" ht="12.5">
      <c r="H19784" s="958">
        <v>46968</v>
      </c>
      <c r="I19784" s="950" t="s">
        <v>1570</v>
      </c>
    </row>
    <row r="19785" spans="8:9" ht="12.5">
      <c r="H19785" s="958">
        <v>46970</v>
      </c>
      <c r="I19785" s="950" t="s">
        <v>1570</v>
      </c>
    </row>
    <row r="19786" spans="8:9" ht="12.5">
      <c r="H19786" s="958">
        <v>46971</v>
      </c>
      <c r="I19786" s="950" t="s">
        <v>1570</v>
      </c>
    </row>
    <row r="19787" spans="8:9" ht="12.5">
      <c r="H19787" s="958">
        <v>46974</v>
      </c>
      <c r="I19787" s="950" t="s">
        <v>1570</v>
      </c>
    </row>
    <row r="19788" spans="8:9" ht="12.5">
      <c r="H19788" s="958">
        <v>46975</v>
      </c>
      <c r="I19788" s="950" t="s">
        <v>1570</v>
      </c>
    </row>
    <row r="19789" spans="8:9" ht="12.5">
      <c r="H19789" s="958">
        <v>46977</v>
      </c>
      <c r="I19789" s="950" t="s">
        <v>1570</v>
      </c>
    </row>
    <row r="19790" spans="8:9" ht="12.5">
      <c r="H19790" s="958">
        <v>46978</v>
      </c>
      <c r="I19790" s="950" t="s">
        <v>1570</v>
      </c>
    </row>
    <row r="19791" spans="8:9" ht="12.5">
      <c r="H19791" s="958">
        <v>46979</v>
      </c>
      <c r="I19791" s="950" t="s">
        <v>1570</v>
      </c>
    </row>
    <row r="19792" spans="8:9" ht="12.5">
      <c r="H19792" s="958">
        <v>46980</v>
      </c>
      <c r="I19792" s="950" t="s">
        <v>1570</v>
      </c>
    </row>
    <row r="19793" spans="8:9" ht="12.5">
      <c r="H19793" s="958">
        <v>46982</v>
      </c>
      <c r="I19793" s="950" t="s">
        <v>1570</v>
      </c>
    </row>
    <row r="19794" spans="8:9" ht="12.5">
      <c r="H19794" s="958">
        <v>46984</v>
      </c>
      <c r="I19794" s="950" t="s">
        <v>1570</v>
      </c>
    </row>
    <row r="19795" spans="8:9" ht="12.5">
      <c r="H19795" s="958">
        <v>46985</v>
      </c>
      <c r="I19795" s="950" t="s">
        <v>1570</v>
      </c>
    </row>
    <row r="19796" spans="8:9" ht="12.5">
      <c r="H19796" s="958">
        <v>46986</v>
      </c>
      <c r="I19796" s="950" t="s">
        <v>1570</v>
      </c>
    </row>
    <row r="19797" spans="8:9" ht="12.5">
      <c r="H19797" s="958">
        <v>46987</v>
      </c>
      <c r="I19797" s="950" t="s">
        <v>1570</v>
      </c>
    </row>
    <row r="19798" spans="8:9" ht="12.5">
      <c r="H19798" s="958">
        <v>46988</v>
      </c>
      <c r="I19798" s="950" t="s">
        <v>1570</v>
      </c>
    </row>
    <row r="19799" spans="8:9" ht="12.5">
      <c r="H19799" s="958">
        <v>46989</v>
      </c>
      <c r="I19799" s="950" t="s">
        <v>1570</v>
      </c>
    </row>
    <row r="19800" spans="8:9" ht="12.5">
      <c r="H19800" s="958">
        <v>46990</v>
      </c>
      <c r="I19800" s="950" t="s">
        <v>1570</v>
      </c>
    </row>
    <row r="19801" spans="8:9" ht="12.5">
      <c r="H19801" s="958">
        <v>46991</v>
      </c>
      <c r="I19801" s="950" t="s">
        <v>1570</v>
      </c>
    </row>
    <row r="19802" spans="8:9" ht="12.5">
      <c r="H19802" s="958">
        <v>46992</v>
      </c>
      <c r="I19802" s="950" t="s">
        <v>1570</v>
      </c>
    </row>
    <row r="19803" spans="8:9" ht="12.5">
      <c r="H19803" s="958">
        <v>46994</v>
      </c>
      <c r="I19803" s="950" t="s">
        <v>1570</v>
      </c>
    </row>
    <row r="19804" spans="8:9" ht="12.5">
      <c r="H19804" s="958">
        <v>46995</v>
      </c>
      <c r="I19804" s="950" t="s">
        <v>1570</v>
      </c>
    </row>
    <row r="19805" spans="8:9" ht="12.5">
      <c r="H19805" s="958">
        <v>46996</v>
      </c>
      <c r="I19805" s="950" t="s">
        <v>1570</v>
      </c>
    </row>
    <row r="19806" spans="8:9" ht="12.5">
      <c r="H19806" s="958">
        <v>46998</v>
      </c>
      <c r="I19806" s="950" t="s">
        <v>1570</v>
      </c>
    </row>
    <row r="19807" spans="8:9" ht="12.5">
      <c r="H19807" s="958">
        <v>47001</v>
      </c>
      <c r="I19807" s="950" t="s">
        <v>1570</v>
      </c>
    </row>
    <row r="19808" spans="8:9" ht="12.5">
      <c r="H19808" s="958">
        <v>47003</v>
      </c>
      <c r="I19808" s="950" t="s">
        <v>1570</v>
      </c>
    </row>
    <row r="19809" spans="8:9" ht="12.5">
      <c r="H19809" s="958">
        <v>47006</v>
      </c>
      <c r="I19809" s="950" t="s">
        <v>1570</v>
      </c>
    </row>
    <row r="19810" spans="8:9" ht="12.5">
      <c r="H19810" s="958">
        <v>47010</v>
      </c>
      <c r="I19810" s="950" t="s">
        <v>1570</v>
      </c>
    </row>
    <row r="19811" spans="8:9" ht="12.5">
      <c r="H19811" s="958">
        <v>47011</v>
      </c>
      <c r="I19811" s="950" t="s">
        <v>1570</v>
      </c>
    </row>
    <row r="19812" spans="8:9" ht="12.5">
      <c r="H19812" s="958">
        <v>47012</v>
      </c>
      <c r="I19812" s="950" t="s">
        <v>1570</v>
      </c>
    </row>
    <row r="19813" spans="8:9" ht="12.5">
      <c r="H19813" s="958">
        <v>47016</v>
      </c>
      <c r="I19813" s="950" t="s">
        <v>1570</v>
      </c>
    </row>
    <row r="19814" spans="8:9" ht="12.5">
      <c r="H19814" s="958">
        <v>47017</v>
      </c>
      <c r="I19814" s="950" t="s">
        <v>1570</v>
      </c>
    </row>
    <row r="19815" spans="8:9" ht="12.5">
      <c r="H19815" s="958">
        <v>47018</v>
      </c>
      <c r="I19815" s="950" t="s">
        <v>1570</v>
      </c>
    </row>
    <row r="19816" spans="8:9" ht="12.5">
      <c r="H19816" s="958">
        <v>47019</v>
      </c>
      <c r="I19816" s="950" t="s">
        <v>1570</v>
      </c>
    </row>
    <row r="19817" spans="8:9" ht="12.5">
      <c r="H19817" s="958">
        <v>47020</v>
      </c>
      <c r="I19817" s="950" t="s">
        <v>1570</v>
      </c>
    </row>
    <row r="19818" spans="8:9" ht="12.5">
      <c r="H19818" s="958">
        <v>47021</v>
      </c>
      <c r="I19818" s="950" t="s">
        <v>1570</v>
      </c>
    </row>
    <row r="19819" spans="8:9" ht="12.5">
      <c r="H19819" s="958">
        <v>47022</v>
      </c>
      <c r="I19819" s="950" t="s">
        <v>1570</v>
      </c>
    </row>
    <row r="19820" spans="8:9" ht="12.5">
      <c r="H19820" s="958">
        <v>47023</v>
      </c>
      <c r="I19820" s="950" t="s">
        <v>1570</v>
      </c>
    </row>
    <row r="19821" spans="8:9" ht="12.5">
      <c r="H19821" s="958">
        <v>47024</v>
      </c>
      <c r="I19821" s="950" t="s">
        <v>1570</v>
      </c>
    </row>
    <row r="19822" spans="8:9" ht="12.5">
      <c r="H19822" s="958">
        <v>47025</v>
      </c>
      <c r="I19822" s="950" t="s">
        <v>1570</v>
      </c>
    </row>
    <row r="19823" spans="8:9" ht="12.5">
      <c r="H19823" s="958">
        <v>47030</v>
      </c>
      <c r="I19823" s="950" t="s">
        <v>1570</v>
      </c>
    </row>
    <row r="19824" spans="8:9" ht="12.5">
      <c r="H19824" s="958">
        <v>47031</v>
      </c>
      <c r="I19824" s="950" t="s">
        <v>1570</v>
      </c>
    </row>
    <row r="19825" spans="8:9" ht="12.5">
      <c r="H19825" s="958">
        <v>47032</v>
      </c>
      <c r="I19825" s="950" t="s">
        <v>1570</v>
      </c>
    </row>
    <row r="19826" spans="8:9" ht="12.5">
      <c r="H19826" s="958">
        <v>47033</v>
      </c>
      <c r="I19826" s="950" t="s">
        <v>1570</v>
      </c>
    </row>
    <row r="19827" spans="8:9" ht="12.5">
      <c r="H19827" s="958">
        <v>47034</v>
      </c>
      <c r="I19827" s="950" t="s">
        <v>1570</v>
      </c>
    </row>
    <row r="19828" spans="8:9" ht="12.5">
      <c r="H19828" s="958">
        <v>47035</v>
      </c>
      <c r="I19828" s="950" t="s">
        <v>1570</v>
      </c>
    </row>
    <row r="19829" spans="8:9" ht="12.5">
      <c r="H19829" s="958">
        <v>47036</v>
      </c>
      <c r="I19829" s="950" t="s">
        <v>1570</v>
      </c>
    </row>
    <row r="19830" spans="8:9" ht="12.5">
      <c r="H19830" s="958">
        <v>47037</v>
      </c>
      <c r="I19830" s="950" t="s">
        <v>1570</v>
      </c>
    </row>
    <row r="19831" spans="8:9" ht="12.5">
      <c r="H19831" s="958">
        <v>47038</v>
      </c>
      <c r="I19831" s="950" t="s">
        <v>1570</v>
      </c>
    </row>
    <row r="19832" spans="8:9" ht="12.5">
      <c r="H19832" s="958">
        <v>47039</v>
      </c>
      <c r="I19832" s="950" t="s">
        <v>1570</v>
      </c>
    </row>
    <row r="19833" spans="8:9" ht="12.5">
      <c r="H19833" s="958">
        <v>47040</v>
      </c>
      <c r="I19833" s="950" t="s">
        <v>1570</v>
      </c>
    </row>
    <row r="19834" spans="8:9" ht="12.5">
      <c r="H19834" s="958">
        <v>47041</v>
      </c>
      <c r="I19834" s="950" t="s">
        <v>1570</v>
      </c>
    </row>
    <row r="19835" spans="8:9" ht="12.5">
      <c r="H19835" s="958">
        <v>47042</v>
      </c>
      <c r="I19835" s="950" t="s">
        <v>1570</v>
      </c>
    </row>
    <row r="19836" spans="8:9" ht="12.5">
      <c r="H19836" s="958">
        <v>47043</v>
      </c>
      <c r="I19836" s="950" t="s">
        <v>1570</v>
      </c>
    </row>
    <row r="19837" spans="8:9" ht="12.5">
      <c r="H19837" s="958">
        <v>47060</v>
      </c>
      <c r="I19837" s="950" t="s">
        <v>1570</v>
      </c>
    </row>
    <row r="19838" spans="8:9" ht="12.5">
      <c r="H19838" s="958">
        <v>47102</v>
      </c>
      <c r="I19838" s="950" t="s">
        <v>1570</v>
      </c>
    </row>
    <row r="19839" spans="8:9" ht="12.5">
      <c r="H19839" s="958">
        <v>47104</v>
      </c>
      <c r="I19839" s="950" t="s">
        <v>1570</v>
      </c>
    </row>
    <row r="19840" spans="8:9" ht="12.5">
      <c r="H19840" s="958">
        <v>47106</v>
      </c>
      <c r="I19840" s="950" t="s">
        <v>1570</v>
      </c>
    </row>
    <row r="19841" spans="8:9" ht="12.5">
      <c r="H19841" s="958">
        <v>47107</v>
      </c>
      <c r="I19841" s="950" t="s">
        <v>1570</v>
      </c>
    </row>
    <row r="19842" spans="8:9" ht="12.5">
      <c r="H19842" s="958">
        <v>47108</v>
      </c>
      <c r="I19842" s="950" t="s">
        <v>1570</v>
      </c>
    </row>
    <row r="19843" spans="8:9" ht="12.5">
      <c r="H19843" s="958">
        <v>47110</v>
      </c>
      <c r="I19843" s="950" t="s">
        <v>1570</v>
      </c>
    </row>
    <row r="19844" spans="8:9" ht="12.5">
      <c r="H19844" s="958">
        <v>47111</v>
      </c>
      <c r="I19844" s="950" t="s">
        <v>1570</v>
      </c>
    </row>
    <row r="19845" spans="8:9" ht="12.5">
      <c r="H19845" s="958">
        <v>47112</v>
      </c>
      <c r="I19845" s="950" t="s">
        <v>1570</v>
      </c>
    </row>
    <row r="19846" spans="8:9" ht="12.5">
      <c r="H19846" s="958">
        <v>47114</v>
      </c>
      <c r="I19846" s="950" t="s">
        <v>1570</v>
      </c>
    </row>
    <row r="19847" spans="8:9" ht="12.5">
      <c r="H19847" s="958">
        <v>47115</v>
      </c>
      <c r="I19847" s="950" t="s">
        <v>1570</v>
      </c>
    </row>
    <row r="19848" spans="8:9" ht="12.5">
      <c r="H19848" s="958">
        <v>47116</v>
      </c>
      <c r="I19848" s="950" t="s">
        <v>1570</v>
      </c>
    </row>
    <row r="19849" spans="8:9" ht="12.5">
      <c r="H19849" s="958">
        <v>47117</v>
      </c>
      <c r="I19849" s="950" t="s">
        <v>1570</v>
      </c>
    </row>
    <row r="19850" spans="8:9" ht="12.5">
      <c r="H19850" s="958">
        <v>47118</v>
      </c>
      <c r="I19850" s="950" t="s">
        <v>1570</v>
      </c>
    </row>
    <row r="19851" spans="8:9" ht="12.5">
      <c r="H19851" s="958">
        <v>47119</v>
      </c>
      <c r="I19851" s="950" t="s">
        <v>1570</v>
      </c>
    </row>
    <row r="19852" spans="8:9" ht="12.5">
      <c r="H19852" s="958">
        <v>47120</v>
      </c>
      <c r="I19852" s="950" t="s">
        <v>1570</v>
      </c>
    </row>
    <row r="19853" spans="8:9" ht="12.5">
      <c r="H19853" s="958">
        <v>47122</v>
      </c>
      <c r="I19853" s="950" t="s">
        <v>1570</v>
      </c>
    </row>
    <row r="19854" spans="8:9" ht="12.5">
      <c r="H19854" s="958">
        <v>47123</v>
      </c>
      <c r="I19854" s="950" t="s">
        <v>1570</v>
      </c>
    </row>
    <row r="19855" spans="8:9" ht="12.5">
      <c r="H19855" s="958">
        <v>47124</v>
      </c>
      <c r="I19855" s="950" t="s">
        <v>1570</v>
      </c>
    </row>
    <row r="19856" spans="8:9" ht="12.5">
      <c r="H19856" s="958">
        <v>47125</v>
      </c>
      <c r="I19856" s="950" t="s">
        <v>1570</v>
      </c>
    </row>
    <row r="19857" spans="8:9" ht="12.5">
      <c r="H19857" s="958">
        <v>47126</v>
      </c>
      <c r="I19857" s="950" t="s">
        <v>1570</v>
      </c>
    </row>
    <row r="19858" spans="8:9" ht="12.5">
      <c r="H19858" s="958">
        <v>47129</v>
      </c>
      <c r="I19858" s="950" t="s">
        <v>1570</v>
      </c>
    </row>
    <row r="19859" spans="8:9" ht="12.5">
      <c r="H19859" s="958">
        <v>47130</v>
      </c>
      <c r="I19859" s="950" t="s">
        <v>1570</v>
      </c>
    </row>
    <row r="19860" spans="8:9" ht="12.5">
      <c r="H19860" s="958">
        <v>47131</v>
      </c>
      <c r="I19860" s="950" t="s">
        <v>1570</v>
      </c>
    </row>
    <row r="19861" spans="8:9" ht="12.5">
      <c r="H19861" s="958">
        <v>47132</v>
      </c>
      <c r="I19861" s="950" t="s">
        <v>1570</v>
      </c>
    </row>
    <row r="19862" spans="8:9" ht="12.5">
      <c r="H19862" s="958">
        <v>47133</v>
      </c>
      <c r="I19862" s="950" t="s">
        <v>1570</v>
      </c>
    </row>
    <row r="19863" spans="8:9" ht="12.5">
      <c r="H19863" s="958">
        <v>47134</v>
      </c>
      <c r="I19863" s="950" t="s">
        <v>1570</v>
      </c>
    </row>
    <row r="19864" spans="8:9" ht="12.5">
      <c r="H19864" s="958">
        <v>47135</v>
      </c>
      <c r="I19864" s="950" t="s">
        <v>1570</v>
      </c>
    </row>
    <row r="19865" spans="8:9" ht="12.5">
      <c r="H19865" s="958">
        <v>47136</v>
      </c>
      <c r="I19865" s="950" t="s">
        <v>1570</v>
      </c>
    </row>
    <row r="19866" spans="8:9" ht="12.5">
      <c r="H19866" s="958">
        <v>47137</v>
      </c>
      <c r="I19866" s="950" t="s">
        <v>1570</v>
      </c>
    </row>
    <row r="19867" spans="8:9" ht="12.5">
      <c r="H19867" s="958">
        <v>47138</v>
      </c>
      <c r="I19867" s="950" t="s">
        <v>1570</v>
      </c>
    </row>
    <row r="19868" spans="8:9" ht="12.5">
      <c r="H19868" s="958">
        <v>47139</v>
      </c>
      <c r="I19868" s="950" t="s">
        <v>1570</v>
      </c>
    </row>
    <row r="19869" spans="8:9" ht="12.5">
      <c r="H19869" s="958">
        <v>47140</v>
      </c>
      <c r="I19869" s="950" t="s">
        <v>1570</v>
      </c>
    </row>
    <row r="19870" spans="8:9" ht="12.5">
      <c r="H19870" s="958">
        <v>47141</v>
      </c>
      <c r="I19870" s="950" t="s">
        <v>1570</v>
      </c>
    </row>
    <row r="19871" spans="8:9" ht="12.5">
      <c r="H19871" s="958">
        <v>47142</v>
      </c>
      <c r="I19871" s="950" t="s">
        <v>1570</v>
      </c>
    </row>
    <row r="19872" spans="8:9" ht="12.5">
      <c r="H19872" s="958">
        <v>47143</v>
      </c>
      <c r="I19872" s="950" t="s">
        <v>1570</v>
      </c>
    </row>
    <row r="19873" spans="8:9" ht="12.5">
      <c r="H19873" s="958">
        <v>47144</v>
      </c>
      <c r="I19873" s="950" t="s">
        <v>1570</v>
      </c>
    </row>
    <row r="19874" spans="8:9" ht="12.5">
      <c r="H19874" s="958">
        <v>47145</v>
      </c>
      <c r="I19874" s="950" t="s">
        <v>1570</v>
      </c>
    </row>
    <row r="19875" spans="8:9" ht="12.5">
      <c r="H19875" s="958">
        <v>47146</v>
      </c>
      <c r="I19875" s="950" t="s">
        <v>1570</v>
      </c>
    </row>
    <row r="19876" spans="8:9" ht="12.5">
      <c r="H19876" s="958">
        <v>47147</v>
      </c>
      <c r="I19876" s="950" t="s">
        <v>1570</v>
      </c>
    </row>
    <row r="19877" spans="8:9" ht="12.5">
      <c r="H19877" s="958">
        <v>47150</v>
      </c>
      <c r="I19877" s="950" t="s">
        <v>1570</v>
      </c>
    </row>
    <row r="19878" spans="8:9" ht="12.5">
      <c r="H19878" s="958">
        <v>47151</v>
      </c>
      <c r="I19878" s="950" t="s">
        <v>1570</v>
      </c>
    </row>
    <row r="19879" spans="8:9" ht="12.5">
      <c r="H19879" s="958">
        <v>47160</v>
      </c>
      <c r="I19879" s="950" t="s">
        <v>1570</v>
      </c>
    </row>
    <row r="19880" spans="8:9" ht="12.5">
      <c r="H19880" s="958">
        <v>47161</v>
      </c>
      <c r="I19880" s="950" t="s">
        <v>1570</v>
      </c>
    </row>
    <row r="19881" spans="8:9" ht="12.5">
      <c r="H19881" s="958">
        <v>47162</v>
      </c>
      <c r="I19881" s="950" t="s">
        <v>1570</v>
      </c>
    </row>
    <row r="19882" spans="8:9" ht="12.5">
      <c r="H19882" s="958">
        <v>47163</v>
      </c>
      <c r="I19882" s="950" t="s">
        <v>1570</v>
      </c>
    </row>
    <row r="19883" spans="8:9" ht="12.5">
      <c r="H19883" s="958">
        <v>47164</v>
      </c>
      <c r="I19883" s="950" t="s">
        <v>1570</v>
      </c>
    </row>
    <row r="19884" spans="8:9" ht="12.5">
      <c r="H19884" s="958">
        <v>47165</v>
      </c>
      <c r="I19884" s="950" t="s">
        <v>1570</v>
      </c>
    </row>
    <row r="19885" spans="8:9" ht="12.5">
      <c r="H19885" s="958">
        <v>47166</v>
      </c>
      <c r="I19885" s="950" t="s">
        <v>1570</v>
      </c>
    </row>
    <row r="19886" spans="8:9" ht="12.5">
      <c r="H19886" s="958">
        <v>47167</v>
      </c>
      <c r="I19886" s="950" t="s">
        <v>1570</v>
      </c>
    </row>
    <row r="19887" spans="8:9" ht="12.5">
      <c r="H19887" s="958">
        <v>47170</v>
      </c>
      <c r="I19887" s="950" t="s">
        <v>1570</v>
      </c>
    </row>
    <row r="19888" spans="8:9" ht="12.5">
      <c r="H19888" s="958">
        <v>47172</v>
      </c>
      <c r="I19888" s="950" t="s">
        <v>1570</v>
      </c>
    </row>
    <row r="19889" spans="8:9" ht="12.5">
      <c r="H19889" s="958">
        <v>47174</v>
      </c>
      <c r="I19889" s="950" t="s">
        <v>1570</v>
      </c>
    </row>
    <row r="19890" spans="8:9" ht="12.5">
      <c r="H19890" s="958">
        <v>47175</v>
      </c>
      <c r="I19890" s="950" t="s">
        <v>1570</v>
      </c>
    </row>
    <row r="19891" spans="8:9" ht="12.5">
      <c r="H19891" s="958">
        <v>47177</v>
      </c>
      <c r="I19891" s="950" t="s">
        <v>1570</v>
      </c>
    </row>
    <row r="19892" spans="8:9" ht="12.5">
      <c r="H19892" s="958">
        <v>47190</v>
      </c>
      <c r="I19892" s="950" t="s">
        <v>1570</v>
      </c>
    </row>
    <row r="19893" spans="8:9" ht="12.5">
      <c r="H19893" s="958">
        <v>47199</v>
      </c>
      <c r="I19893" s="950" t="s">
        <v>1570</v>
      </c>
    </row>
    <row r="19894" spans="8:9" ht="12.5">
      <c r="H19894" s="958">
        <v>47201</v>
      </c>
      <c r="I19894" s="950" t="s">
        <v>1570</v>
      </c>
    </row>
    <row r="19895" spans="8:9" ht="12.5">
      <c r="H19895" s="958">
        <v>47202</v>
      </c>
      <c r="I19895" s="950" t="s">
        <v>1570</v>
      </c>
    </row>
    <row r="19896" spans="8:9" ht="12.5">
      <c r="H19896" s="958">
        <v>47203</v>
      </c>
      <c r="I19896" s="950" t="s">
        <v>1570</v>
      </c>
    </row>
    <row r="19897" spans="8:9" ht="12.5">
      <c r="H19897" s="958">
        <v>47220</v>
      </c>
      <c r="I19897" s="950" t="s">
        <v>1570</v>
      </c>
    </row>
    <row r="19898" spans="8:9" ht="12.5">
      <c r="H19898" s="958">
        <v>47223</v>
      </c>
      <c r="I19898" s="950" t="s">
        <v>1570</v>
      </c>
    </row>
    <row r="19899" spans="8:9" ht="12.5">
      <c r="H19899" s="958">
        <v>47224</v>
      </c>
      <c r="I19899" s="950" t="s">
        <v>1570</v>
      </c>
    </row>
    <row r="19900" spans="8:9" ht="12.5">
      <c r="H19900" s="958">
        <v>47225</v>
      </c>
      <c r="I19900" s="950" t="s">
        <v>1570</v>
      </c>
    </row>
    <row r="19901" spans="8:9" ht="12.5">
      <c r="H19901" s="958">
        <v>47226</v>
      </c>
      <c r="I19901" s="950" t="s">
        <v>1570</v>
      </c>
    </row>
    <row r="19902" spans="8:9" ht="12.5">
      <c r="H19902" s="958">
        <v>47227</v>
      </c>
      <c r="I19902" s="950" t="s">
        <v>1570</v>
      </c>
    </row>
    <row r="19903" spans="8:9" ht="12.5">
      <c r="H19903" s="958">
        <v>47228</v>
      </c>
      <c r="I19903" s="950" t="s">
        <v>1570</v>
      </c>
    </row>
    <row r="19904" spans="8:9" ht="12.5">
      <c r="H19904" s="958">
        <v>47229</v>
      </c>
      <c r="I19904" s="950" t="s">
        <v>1570</v>
      </c>
    </row>
    <row r="19905" spans="8:9" ht="12.5">
      <c r="H19905" s="958">
        <v>47230</v>
      </c>
      <c r="I19905" s="950" t="s">
        <v>1570</v>
      </c>
    </row>
    <row r="19906" spans="8:9" ht="12.5">
      <c r="H19906" s="958">
        <v>47231</v>
      </c>
      <c r="I19906" s="950" t="s">
        <v>1570</v>
      </c>
    </row>
    <row r="19907" spans="8:9" ht="12.5">
      <c r="H19907" s="958">
        <v>47232</v>
      </c>
      <c r="I19907" s="950" t="s">
        <v>1570</v>
      </c>
    </row>
    <row r="19908" spans="8:9" ht="12.5">
      <c r="H19908" s="958">
        <v>47234</v>
      </c>
      <c r="I19908" s="950" t="s">
        <v>1570</v>
      </c>
    </row>
    <row r="19909" spans="8:9" ht="12.5">
      <c r="H19909" s="958">
        <v>47235</v>
      </c>
      <c r="I19909" s="950" t="s">
        <v>1570</v>
      </c>
    </row>
    <row r="19910" spans="8:9" ht="12.5">
      <c r="H19910" s="958">
        <v>47236</v>
      </c>
      <c r="I19910" s="950" t="s">
        <v>1570</v>
      </c>
    </row>
    <row r="19911" spans="8:9" ht="12.5">
      <c r="H19911" s="958">
        <v>47240</v>
      </c>
      <c r="I19911" s="950" t="s">
        <v>1570</v>
      </c>
    </row>
    <row r="19912" spans="8:9" ht="12.5">
      <c r="H19912" s="958">
        <v>47243</v>
      </c>
      <c r="I19912" s="950" t="s">
        <v>1570</v>
      </c>
    </row>
    <row r="19913" spans="8:9" ht="12.5">
      <c r="H19913" s="958">
        <v>47244</v>
      </c>
      <c r="I19913" s="950" t="s">
        <v>1570</v>
      </c>
    </row>
    <row r="19914" spans="8:9" ht="12.5">
      <c r="H19914" s="958">
        <v>47245</v>
      </c>
      <c r="I19914" s="950" t="s">
        <v>1570</v>
      </c>
    </row>
    <row r="19915" spans="8:9" ht="12.5">
      <c r="H19915" s="958">
        <v>47246</v>
      </c>
      <c r="I19915" s="950" t="s">
        <v>1570</v>
      </c>
    </row>
    <row r="19916" spans="8:9" ht="12.5">
      <c r="H19916" s="958">
        <v>47247</v>
      </c>
      <c r="I19916" s="950" t="s">
        <v>1570</v>
      </c>
    </row>
    <row r="19917" spans="8:9" ht="12.5">
      <c r="H19917" s="958">
        <v>47249</v>
      </c>
      <c r="I19917" s="950" t="s">
        <v>1570</v>
      </c>
    </row>
    <row r="19918" spans="8:9" ht="12.5">
      <c r="H19918" s="958">
        <v>47250</v>
      </c>
      <c r="I19918" s="950" t="s">
        <v>1570</v>
      </c>
    </row>
    <row r="19919" spans="8:9" ht="12.5">
      <c r="H19919" s="958">
        <v>47260</v>
      </c>
      <c r="I19919" s="950" t="s">
        <v>1570</v>
      </c>
    </row>
    <row r="19920" spans="8:9" ht="12.5">
      <c r="H19920" s="958">
        <v>47261</v>
      </c>
      <c r="I19920" s="950" t="s">
        <v>1570</v>
      </c>
    </row>
    <row r="19921" spans="8:9" ht="12.5">
      <c r="H19921" s="958">
        <v>47263</v>
      </c>
      <c r="I19921" s="950" t="s">
        <v>1570</v>
      </c>
    </row>
    <row r="19922" spans="8:9" ht="12.5">
      <c r="H19922" s="958">
        <v>47264</v>
      </c>
      <c r="I19922" s="950" t="s">
        <v>1570</v>
      </c>
    </row>
    <row r="19923" spans="8:9" ht="12.5">
      <c r="H19923" s="958">
        <v>47265</v>
      </c>
      <c r="I19923" s="950" t="s">
        <v>1570</v>
      </c>
    </row>
    <row r="19924" spans="8:9" ht="12.5">
      <c r="H19924" s="958">
        <v>47270</v>
      </c>
      <c r="I19924" s="950" t="s">
        <v>1570</v>
      </c>
    </row>
    <row r="19925" spans="8:9" ht="12.5">
      <c r="H19925" s="958">
        <v>47272</v>
      </c>
      <c r="I19925" s="950" t="s">
        <v>1570</v>
      </c>
    </row>
    <row r="19926" spans="8:9" ht="12.5">
      <c r="H19926" s="958">
        <v>47273</v>
      </c>
      <c r="I19926" s="950" t="s">
        <v>1570</v>
      </c>
    </row>
    <row r="19927" spans="8:9" ht="12.5">
      <c r="H19927" s="958">
        <v>47274</v>
      </c>
      <c r="I19927" s="950" t="s">
        <v>1570</v>
      </c>
    </row>
    <row r="19928" spans="8:9" ht="12.5">
      <c r="H19928" s="958">
        <v>47280</v>
      </c>
      <c r="I19928" s="950" t="s">
        <v>1570</v>
      </c>
    </row>
    <row r="19929" spans="8:9" ht="12.5">
      <c r="H19929" s="958">
        <v>47281</v>
      </c>
      <c r="I19929" s="950" t="s">
        <v>1570</v>
      </c>
    </row>
    <row r="19930" spans="8:9" ht="12.5">
      <c r="H19930" s="958">
        <v>47282</v>
      </c>
      <c r="I19930" s="950" t="s">
        <v>1570</v>
      </c>
    </row>
    <row r="19931" spans="8:9" ht="12.5">
      <c r="H19931" s="958">
        <v>47283</v>
      </c>
      <c r="I19931" s="950" t="s">
        <v>1570</v>
      </c>
    </row>
    <row r="19932" spans="8:9" ht="12.5">
      <c r="H19932" s="958">
        <v>47302</v>
      </c>
      <c r="I19932" s="950" t="s">
        <v>1570</v>
      </c>
    </row>
    <row r="19933" spans="8:9" ht="12.5">
      <c r="H19933" s="958">
        <v>47303</v>
      </c>
      <c r="I19933" s="950" t="s">
        <v>1570</v>
      </c>
    </row>
    <row r="19934" spans="8:9" ht="12.5">
      <c r="H19934" s="958">
        <v>47304</v>
      </c>
      <c r="I19934" s="950" t="s">
        <v>1570</v>
      </c>
    </row>
    <row r="19935" spans="8:9" ht="12.5">
      <c r="H19935" s="958">
        <v>47305</v>
      </c>
      <c r="I19935" s="950" t="s">
        <v>1570</v>
      </c>
    </row>
    <row r="19936" spans="8:9" ht="12.5">
      <c r="H19936" s="958">
        <v>47306</v>
      </c>
      <c r="I19936" s="950" t="s">
        <v>1570</v>
      </c>
    </row>
    <row r="19937" spans="8:9" ht="12.5">
      <c r="H19937" s="958">
        <v>47307</v>
      </c>
      <c r="I19937" s="950" t="s">
        <v>1570</v>
      </c>
    </row>
    <row r="19938" spans="8:9" ht="12.5">
      <c r="H19938" s="958">
        <v>47308</v>
      </c>
      <c r="I19938" s="950" t="s">
        <v>1570</v>
      </c>
    </row>
    <row r="19939" spans="8:9" ht="12.5">
      <c r="H19939" s="958">
        <v>47320</v>
      </c>
      <c r="I19939" s="950" t="s">
        <v>1570</v>
      </c>
    </row>
    <row r="19940" spans="8:9" ht="12.5">
      <c r="H19940" s="958">
        <v>47322</v>
      </c>
      <c r="I19940" s="950" t="s">
        <v>1570</v>
      </c>
    </row>
    <row r="19941" spans="8:9" ht="12.5">
      <c r="H19941" s="958">
        <v>47324</v>
      </c>
      <c r="I19941" s="950" t="s">
        <v>1570</v>
      </c>
    </row>
    <row r="19942" spans="8:9" ht="12.5">
      <c r="H19942" s="958">
        <v>47325</v>
      </c>
      <c r="I19942" s="950" t="s">
        <v>1570</v>
      </c>
    </row>
    <row r="19943" spans="8:9" ht="12.5">
      <c r="H19943" s="958">
        <v>47326</v>
      </c>
      <c r="I19943" s="950" t="s">
        <v>1570</v>
      </c>
    </row>
    <row r="19944" spans="8:9" ht="12.5">
      <c r="H19944" s="958">
        <v>47327</v>
      </c>
      <c r="I19944" s="950" t="s">
        <v>1570</v>
      </c>
    </row>
    <row r="19945" spans="8:9" ht="12.5">
      <c r="H19945" s="958">
        <v>47330</v>
      </c>
      <c r="I19945" s="950" t="s">
        <v>1570</v>
      </c>
    </row>
    <row r="19946" spans="8:9" ht="12.5">
      <c r="H19946" s="958">
        <v>47331</v>
      </c>
      <c r="I19946" s="950" t="s">
        <v>1570</v>
      </c>
    </row>
    <row r="19947" spans="8:9" ht="12.5">
      <c r="H19947" s="958">
        <v>47334</v>
      </c>
      <c r="I19947" s="950" t="s">
        <v>1570</v>
      </c>
    </row>
    <row r="19948" spans="8:9" ht="12.5">
      <c r="H19948" s="958">
        <v>47335</v>
      </c>
      <c r="I19948" s="950" t="s">
        <v>1570</v>
      </c>
    </row>
    <row r="19949" spans="8:9" ht="12.5">
      <c r="H19949" s="958">
        <v>47336</v>
      </c>
      <c r="I19949" s="950" t="s">
        <v>1570</v>
      </c>
    </row>
    <row r="19950" spans="8:9" ht="12.5">
      <c r="H19950" s="958">
        <v>47337</v>
      </c>
      <c r="I19950" s="950" t="s">
        <v>1570</v>
      </c>
    </row>
    <row r="19951" spans="8:9" ht="12.5">
      <c r="H19951" s="958">
        <v>47338</v>
      </c>
      <c r="I19951" s="950" t="s">
        <v>1570</v>
      </c>
    </row>
    <row r="19952" spans="8:9" ht="12.5">
      <c r="H19952" s="958">
        <v>47339</v>
      </c>
      <c r="I19952" s="950" t="s">
        <v>1570</v>
      </c>
    </row>
    <row r="19953" spans="8:9" ht="12.5">
      <c r="H19953" s="958">
        <v>47340</v>
      </c>
      <c r="I19953" s="950" t="s">
        <v>1570</v>
      </c>
    </row>
    <row r="19954" spans="8:9" ht="12.5">
      <c r="H19954" s="958">
        <v>47341</v>
      </c>
      <c r="I19954" s="950" t="s">
        <v>1570</v>
      </c>
    </row>
    <row r="19955" spans="8:9" ht="12.5">
      <c r="H19955" s="958">
        <v>47342</v>
      </c>
      <c r="I19955" s="950" t="s">
        <v>1570</v>
      </c>
    </row>
    <row r="19956" spans="8:9" ht="12.5">
      <c r="H19956" s="958">
        <v>47344</v>
      </c>
      <c r="I19956" s="950" t="s">
        <v>1570</v>
      </c>
    </row>
    <row r="19957" spans="8:9" ht="12.5">
      <c r="H19957" s="958">
        <v>47345</v>
      </c>
      <c r="I19957" s="950" t="s">
        <v>1570</v>
      </c>
    </row>
    <row r="19958" spans="8:9" ht="12.5">
      <c r="H19958" s="958">
        <v>47346</v>
      </c>
      <c r="I19958" s="950" t="s">
        <v>1570</v>
      </c>
    </row>
    <row r="19959" spans="8:9" ht="12.5">
      <c r="H19959" s="958">
        <v>47348</v>
      </c>
      <c r="I19959" s="950" t="s">
        <v>1570</v>
      </c>
    </row>
    <row r="19960" spans="8:9" ht="12.5">
      <c r="H19960" s="958">
        <v>47351</v>
      </c>
      <c r="I19960" s="950" t="s">
        <v>1570</v>
      </c>
    </row>
    <row r="19961" spans="8:9" ht="12.5">
      <c r="H19961" s="958">
        <v>47352</v>
      </c>
      <c r="I19961" s="950" t="s">
        <v>1570</v>
      </c>
    </row>
    <row r="19962" spans="8:9" ht="12.5">
      <c r="H19962" s="958">
        <v>47353</v>
      </c>
      <c r="I19962" s="950" t="s">
        <v>1570</v>
      </c>
    </row>
    <row r="19963" spans="8:9" ht="12.5">
      <c r="H19963" s="958">
        <v>47354</v>
      </c>
      <c r="I19963" s="950" t="s">
        <v>1570</v>
      </c>
    </row>
    <row r="19964" spans="8:9" ht="12.5">
      <c r="H19964" s="958">
        <v>47355</v>
      </c>
      <c r="I19964" s="950" t="s">
        <v>1570</v>
      </c>
    </row>
    <row r="19965" spans="8:9" ht="12.5">
      <c r="H19965" s="958">
        <v>47356</v>
      </c>
      <c r="I19965" s="950" t="s">
        <v>1570</v>
      </c>
    </row>
    <row r="19966" spans="8:9" ht="12.5">
      <c r="H19966" s="958">
        <v>47357</v>
      </c>
      <c r="I19966" s="950" t="s">
        <v>1570</v>
      </c>
    </row>
    <row r="19967" spans="8:9" ht="12.5">
      <c r="H19967" s="958">
        <v>47358</v>
      </c>
      <c r="I19967" s="950" t="s">
        <v>1570</v>
      </c>
    </row>
    <row r="19968" spans="8:9" ht="12.5">
      <c r="H19968" s="958">
        <v>47359</v>
      </c>
      <c r="I19968" s="950" t="s">
        <v>1570</v>
      </c>
    </row>
    <row r="19969" spans="8:9" ht="12.5">
      <c r="H19969" s="958">
        <v>47360</v>
      </c>
      <c r="I19969" s="950" t="s">
        <v>1570</v>
      </c>
    </row>
    <row r="19970" spans="8:9" ht="12.5">
      <c r="H19970" s="958">
        <v>47361</v>
      </c>
      <c r="I19970" s="950" t="s">
        <v>1570</v>
      </c>
    </row>
    <row r="19971" spans="8:9" ht="12.5">
      <c r="H19971" s="958">
        <v>47362</v>
      </c>
      <c r="I19971" s="950" t="s">
        <v>1570</v>
      </c>
    </row>
    <row r="19972" spans="8:9" ht="12.5">
      <c r="H19972" s="958">
        <v>47366</v>
      </c>
      <c r="I19972" s="950" t="s">
        <v>1570</v>
      </c>
    </row>
    <row r="19973" spans="8:9" ht="12.5">
      <c r="H19973" s="958">
        <v>47367</v>
      </c>
      <c r="I19973" s="950" t="s">
        <v>1570</v>
      </c>
    </row>
    <row r="19974" spans="8:9" ht="12.5">
      <c r="H19974" s="958">
        <v>47368</v>
      </c>
      <c r="I19974" s="950" t="s">
        <v>1570</v>
      </c>
    </row>
    <row r="19975" spans="8:9" ht="12.5">
      <c r="H19975" s="958">
        <v>47369</v>
      </c>
      <c r="I19975" s="950" t="s">
        <v>1570</v>
      </c>
    </row>
    <row r="19976" spans="8:9" ht="12.5">
      <c r="H19976" s="958">
        <v>47370</v>
      </c>
      <c r="I19976" s="950" t="s">
        <v>1570</v>
      </c>
    </row>
    <row r="19977" spans="8:9" ht="12.5">
      <c r="H19977" s="958">
        <v>47371</v>
      </c>
      <c r="I19977" s="950" t="s">
        <v>1570</v>
      </c>
    </row>
    <row r="19978" spans="8:9" ht="12.5">
      <c r="H19978" s="958">
        <v>47373</v>
      </c>
      <c r="I19978" s="950" t="s">
        <v>1570</v>
      </c>
    </row>
    <row r="19979" spans="8:9" ht="12.5">
      <c r="H19979" s="958">
        <v>47374</v>
      </c>
      <c r="I19979" s="950" t="s">
        <v>1570</v>
      </c>
    </row>
    <row r="19980" spans="8:9" ht="12.5">
      <c r="H19980" s="958">
        <v>47375</v>
      </c>
      <c r="I19980" s="950" t="s">
        <v>1570</v>
      </c>
    </row>
    <row r="19981" spans="8:9" ht="12.5">
      <c r="H19981" s="958">
        <v>47380</v>
      </c>
      <c r="I19981" s="950" t="s">
        <v>1570</v>
      </c>
    </row>
    <row r="19982" spans="8:9" ht="12.5">
      <c r="H19982" s="958">
        <v>47381</v>
      </c>
      <c r="I19982" s="950" t="s">
        <v>1570</v>
      </c>
    </row>
    <row r="19983" spans="8:9" ht="12.5">
      <c r="H19983" s="958">
        <v>47382</v>
      </c>
      <c r="I19983" s="950" t="s">
        <v>1570</v>
      </c>
    </row>
    <row r="19984" spans="8:9" ht="12.5">
      <c r="H19984" s="958">
        <v>47383</v>
      </c>
      <c r="I19984" s="950" t="s">
        <v>1570</v>
      </c>
    </row>
    <row r="19985" spans="8:9" ht="12.5">
      <c r="H19985" s="958">
        <v>47384</v>
      </c>
      <c r="I19985" s="950" t="s">
        <v>1570</v>
      </c>
    </row>
    <row r="19986" spans="8:9" ht="12.5">
      <c r="H19986" s="958">
        <v>47385</v>
      </c>
      <c r="I19986" s="950" t="s">
        <v>1570</v>
      </c>
    </row>
    <row r="19987" spans="8:9" ht="12.5">
      <c r="H19987" s="958">
        <v>47386</v>
      </c>
      <c r="I19987" s="950" t="s">
        <v>1570</v>
      </c>
    </row>
    <row r="19988" spans="8:9" ht="12.5">
      <c r="H19988" s="958">
        <v>47387</v>
      </c>
      <c r="I19988" s="950" t="s">
        <v>1570</v>
      </c>
    </row>
    <row r="19989" spans="8:9" ht="12.5">
      <c r="H19989" s="958">
        <v>47388</v>
      </c>
      <c r="I19989" s="950" t="s">
        <v>1570</v>
      </c>
    </row>
    <row r="19990" spans="8:9" ht="12.5">
      <c r="H19990" s="958">
        <v>47390</v>
      </c>
      <c r="I19990" s="950" t="s">
        <v>1570</v>
      </c>
    </row>
    <row r="19991" spans="8:9" ht="12.5">
      <c r="H19991" s="958">
        <v>47392</v>
      </c>
      <c r="I19991" s="950" t="s">
        <v>1570</v>
      </c>
    </row>
    <row r="19992" spans="8:9" ht="12.5">
      <c r="H19992" s="958">
        <v>47393</v>
      </c>
      <c r="I19992" s="950" t="s">
        <v>1570</v>
      </c>
    </row>
    <row r="19993" spans="8:9" ht="12.5">
      <c r="H19993" s="958">
        <v>47394</v>
      </c>
      <c r="I19993" s="950" t="s">
        <v>1570</v>
      </c>
    </row>
    <row r="19994" spans="8:9" ht="12.5">
      <c r="H19994" s="958">
        <v>47396</v>
      </c>
      <c r="I19994" s="950" t="s">
        <v>1570</v>
      </c>
    </row>
    <row r="19995" spans="8:9" ht="12.5">
      <c r="H19995" s="958">
        <v>47401</v>
      </c>
      <c r="I19995" s="950" t="s">
        <v>1570</v>
      </c>
    </row>
    <row r="19996" spans="8:9" ht="12.5">
      <c r="H19996" s="958">
        <v>47402</v>
      </c>
      <c r="I19996" s="950" t="s">
        <v>1570</v>
      </c>
    </row>
    <row r="19997" spans="8:9" ht="12.5">
      <c r="H19997" s="958">
        <v>47403</v>
      </c>
      <c r="I19997" s="950" t="s">
        <v>1570</v>
      </c>
    </row>
    <row r="19998" spans="8:9" ht="12.5">
      <c r="H19998" s="958">
        <v>47404</v>
      </c>
      <c r="I19998" s="950" t="s">
        <v>1570</v>
      </c>
    </row>
    <row r="19999" spans="8:9" ht="12.5">
      <c r="H19999" s="958">
        <v>47405</v>
      </c>
      <c r="I19999" s="950" t="s">
        <v>1570</v>
      </c>
    </row>
    <row r="20000" spans="8:9" ht="12.5">
      <c r="H20000" s="958">
        <v>47406</v>
      </c>
      <c r="I20000" s="950" t="s">
        <v>1570</v>
      </c>
    </row>
    <row r="20001" spans="8:9" ht="12.5">
      <c r="H20001" s="958">
        <v>47407</v>
      </c>
      <c r="I20001" s="950" t="s">
        <v>1570</v>
      </c>
    </row>
    <row r="20002" spans="8:9" ht="12.5">
      <c r="H20002" s="958">
        <v>47408</v>
      </c>
      <c r="I20002" s="950" t="s">
        <v>1570</v>
      </c>
    </row>
    <row r="20003" spans="8:9" ht="12.5">
      <c r="H20003" s="958">
        <v>47420</v>
      </c>
      <c r="I20003" s="950" t="s">
        <v>1570</v>
      </c>
    </row>
    <row r="20004" spans="8:9" ht="12.5">
      <c r="H20004" s="958">
        <v>47421</v>
      </c>
      <c r="I20004" s="950" t="s">
        <v>1570</v>
      </c>
    </row>
    <row r="20005" spans="8:9" ht="12.5">
      <c r="H20005" s="958">
        <v>47424</v>
      </c>
      <c r="I20005" s="950" t="s">
        <v>1570</v>
      </c>
    </row>
    <row r="20006" spans="8:9" ht="12.5">
      <c r="H20006" s="958">
        <v>47426</v>
      </c>
      <c r="I20006" s="950" t="s">
        <v>1570</v>
      </c>
    </row>
    <row r="20007" spans="8:9" ht="12.5">
      <c r="H20007" s="958">
        <v>47427</v>
      </c>
      <c r="I20007" s="950" t="s">
        <v>1570</v>
      </c>
    </row>
    <row r="20008" spans="8:9" ht="12.5">
      <c r="H20008" s="958">
        <v>47429</v>
      </c>
      <c r="I20008" s="950" t="s">
        <v>1570</v>
      </c>
    </row>
    <row r="20009" spans="8:9" ht="12.5">
      <c r="H20009" s="958">
        <v>47431</v>
      </c>
      <c r="I20009" s="950" t="s">
        <v>1570</v>
      </c>
    </row>
    <row r="20010" spans="8:9" ht="12.5">
      <c r="H20010" s="958">
        <v>47432</v>
      </c>
      <c r="I20010" s="950" t="s">
        <v>1570</v>
      </c>
    </row>
    <row r="20011" spans="8:9" ht="12.5">
      <c r="H20011" s="958">
        <v>47433</v>
      </c>
      <c r="I20011" s="950" t="s">
        <v>1570</v>
      </c>
    </row>
    <row r="20012" spans="8:9" ht="12.5">
      <c r="H20012" s="958">
        <v>47434</v>
      </c>
      <c r="I20012" s="950" t="s">
        <v>1570</v>
      </c>
    </row>
    <row r="20013" spans="8:9" ht="12.5">
      <c r="H20013" s="958">
        <v>47435</v>
      </c>
      <c r="I20013" s="950" t="s">
        <v>1570</v>
      </c>
    </row>
    <row r="20014" spans="8:9" ht="12.5">
      <c r="H20014" s="958">
        <v>47436</v>
      </c>
      <c r="I20014" s="950" t="s">
        <v>1570</v>
      </c>
    </row>
    <row r="20015" spans="8:9" ht="12.5">
      <c r="H20015" s="958">
        <v>47437</v>
      </c>
      <c r="I20015" s="950" t="s">
        <v>1570</v>
      </c>
    </row>
    <row r="20016" spans="8:9" ht="12.5">
      <c r="H20016" s="958">
        <v>47438</v>
      </c>
      <c r="I20016" s="950" t="s">
        <v>1570</v>
      </c>
    </row>
    <row r="20017" spans="8:9" ht="12.5">
      <c r="H20017" s="958">
        <v>47439</v>
      </c>
      <c r="I20017" s="950" t="s">
        <v>1570</v>
      </c>
    </row>
    <row r="20018" spans="8:9" ht="12.5">
      <c r="H20018" s="958">
        <v>47441</v>
      </c>
      <c r="I20018" s="950" t="s">
        <v>1570</v>
      </c>
    </row>
    <row r="20019" spans="8:9" ht="12.5">
      <c r="H20019" s="958">
        <v>47443</v>
      </c>
      <c r="I20019" s="950" t="s">
        <v>1570</v>
      </c>
    </row>
    <row r="20020" spans="8:9" ht="12.5">
      <c r="H20020" s="958">
        <v>47445</v>
      </c>
      <c r="I20020" s="950" t="s">
        <v>1570</v>
      </c>
    </row>
    <row r="20021" spans="8:9" ht="12.5">
      <c r="H20021" s="958">
        <v>47446</v>
      </c>
      <c r="I20021" s="950" t="s">
        <v>1570</v>
      </c>
    </row>
    <row r="20022" spans="8:9" ht="12.5">
      <c r="H20022" s="958">
        <v>47448</v>
      </c>
      <c r="I20022" s="950" t="s">
        <v>1570</v>
      </c>
    </row>
    <row r="20023" spans="8:9" ht="12.5">
      <c r="H20023" s="958">
        <v>47449</v>
      </c>
      <c r="I20023" s="950" t="s">
        <v>1570</v>
      </c>
    </row>
    <row r="20024" spans="8:9" ht="12.5">
      <c r="H20024" s="958">
        <v>47451</v>
      </c>
      <c r="I20024" s="950" t="s">
        <v>1570</v>
      </c>
    </row>
    <row r="20025" spans="8:9" ht="12.5">
      <c r="H20025" s="958">
        <v>47452</v>
      </c>
      <c r="I20025" s="950" t="s">
        <v>1570</v>
      </c>
    </row>
    <row r="20026" spans="8:9" ht="12.5">
      <c r="H20026" s="958">
        <v>47453</v>
      </c>
      <c r="I20026" s="950" t="s">
        <v>1570</v>
      </c>
    </row>
    <row r="20027" spans="8:9" ht="12.5">
      <c r="H20027" s="958">
        <v>47454</v>
      </c>
      <c r="I20027" s="950" t="s">
        <v>1570</v>
      </c>
    </row>
    <row r="20028" spans="8:9" ht="12.5">
      <c r="H20028" s="958">
        <v>47455</v>
      </c>
      <c r="I20028" s="950" t="s">
        <v>1570</v>
      </c>
    </row>
    <row r="20029" spans="8:9" ht="12.5">
      <c r="H20029" s="958">
        <v>47456</v>
      </c>
      <c r="I20029" s="950" t="s">
        <v>1570</v>
      </c>
    </row>
    <row r="20030" spans="8:9" ht="12.5">
      <c r="H20030" s="958">
        <v>47457</v>
      </c>
      <c r="I20030" s="950" t="s">
        <v>1570</v>
      </c>
    </row>
    <row r="20031" spans="8:9" ht="12.5">
      <c r="H20031" s="958">
        <v>47458</v>
      </c>
      <c r="I20031" s="950" t="s">
        <v>1570</v>
      </c>
    </row>
    <row r="20032" spans="8:9" ht="12.5">
      <c r="H20032" s="958">
        <v>47459</v>
      </c>
      <c r="I20032" s="950" t="s">
        <v>1570</v>
      </c>
    </row>
    <row r="20033" spans="8:9" ht="12.5">
      <c r="H20033" s="958">
        <v>47460</v>
      </c>
      <c r="I20033" s="950" t="s">
        <v>1570</v>
      </c>
    </row>
    <row r="20034" spans="8:9" ht="12.5">
      <c r="H20034" s="958">
        <v>47462</v>
      </c>
      <c r="I20034" s="950" t="s">
        <v>1570</v>
      </c>
    </row>
    <row r="20035" spans="8:9" ht="12.5">
      <c r="H20035" s="958">
        <v>47463</v>
      </c>
      <c r="I20035" s="950" t="s">
        <v>1570</v>
      </c>
    </row>
    <row r="20036" spans="8:9" ht="12.5">
      <c r="H20036" s="958">
        <v>47464</v>
      </c>
      <c r="I20036" s="950" t="s">
        <v>1570</v>
      </c>
    </row>
    <row r="20037" spans="8:9" ht="12.5">
      <c r="H20037" s="958">
        <v>47465</v>
      </c>
      <c r="I20037" s="950" t="s">
        <v>1570</v>
      </c>
    </row>
    <row r="20038" spans="8:9" ht="12.5">
      <c r="H20038" s="958">
        <v>47467</v>
      </c>
      <c r="I20038" s="950" t="s">
        <v>1570</v>
      </c>
    </row>
    <row r="20039" spans="8:9" ht="12.5">
      <c r="H20039" s="958">
        <v>47468</v>
      </c>
      <c r="I20039" s="950" t="s">
        <v>1570</v>
      </c>
    </row>
    <row r="20040" spans="8:9" ht="12.5">
      <c r="H20040" s="958">
        <v>47469</v>
      </c>
      <c r="I20040" s="950" t="s">
        <v>1570</v>
      </c>
    </row>
    <row r="20041" spans="8:9" ht="12.5">
      <c r="H20041" s="958">
        <v>47470</v>
      </c>
      <c r="I20041" s="950" t="s">
        <v>1570</v>
      </c>
    </row>
    <row r="20042" spans="8:9" ht="12.5">
      <c r="H20042" s="958">
        <v>47471</v>
      </c>
      <c r="I20042" s="950" t="s">
        <v>1570</v>
      </c>
    </row>
    <row r="20043" spans="8:9" ht="12.5">
      <c r="H20043" s="958">
        <v>47501</v>
      </c>
      <c r="I20043" s="950" t="s">
        <v>1570</v>
      </c>
    </row>
    <row r="20044" spans="8:9" ht="12.5">
      <c r="H20044" s="958">
        <v>47512</v>
      </c>
      <c r="I20044" s="950" t="s">
        <v>1570</v>
      </c>
    </row>
    <row r="20045" spans="8:9" ht="12.5">
      <c r="H20045" s="958">
        <v>47513</v>
      </c>
      <c r="I20045" s="950" t="s">
        <v>1570</v>
      </c>
    </row>
    <row r="20046" spans="8:9" ht="12.5">
      <c r="H20046" s="958">
        <v>47514</v>
      </c>
      <c r="I20046" s="950" t="s">
        <v>1570</v>
      </c>
    </row>
    <row r="20047" spans="8:9" ht="12.5">
      <c r="H20047" s="958">
        <v>47515</v>
      </c>
      <c r="I20047" s="950" t="s">
        <v>1570</v>
      </c>
    </row>
    <row r="20048" spans="8:9" ht="12.5">
      <c r="H20048" s="958">
        <v>47516</v>
      </c>
      <c r="I20048" s="950" t="s">
        <v>1570</v>
      </c>
    </row>
    <row r="20049" spans="8:9" ht="12.5">
      <c r="H20049" s="958">
        <v>47519</v>
      </c>
      <c r="I20049" s="950" t="s">
        <v>1570</v>
      </c>
    </row>
    <row r="20050" spans="8:9" ht="12.5">
      <c r="H20050" s="958">
        <v>47520</v>
      </c>
      <c r="I20050" s="950" t="s">
        <v>1570</v>
      </c>
    </row>
    <row r="20051" spans="8:9" ht="12.5">
      <c r="H20051" s="958">
        <v>47521</v>
      </c>
      <c r="I20051" s="950" t="s">
        <v>1570</v>
      </c>
    </row>
    <row r="20052" spans="8:9" ht="12.5">
      <c r="H20052" s="958">
        <v>47522</v>
      </c>
      <c r="I20052" s="950" t="s">
        <v>1570</v>
      </c>
    </row>
    <row r="20053" spans="8:9" ht="12.5">
      <c r="H20053" s="958">
        <v>47523</v>
      </c>
      <c r="I20053" s="950" t="s">
        <v>1570</v>
      </c>
    </row>
    <row r="20054" spans="8:9" ht="12.5">
      <c r="H20054" s="958">
        <v>47524</v>
      </c>
      <c r="I20054" s="950" t="s">
        <v>1570</v>
      </c>
    </row>
    <row r="20055" spans="8:9" ht="12.5">
      <c r="H20055" s="958">
        <v>47525</v>
      </c>
      <c r="I20055" s="950" t="s">
        <v>1570</v>
      </c>
    </row>
    <row r="20056" spans="8:9" ht="12.5">
      <c r="H20056" s="958">
        <v>47527</v>
      </c>
      <c r="I20056" s="950" t="s">
        <v>1570</v>
      </c>
    </row>
    <row r="20057" spans="8:9" ht="12.5">
      <c r="H20057" s="958">
        <v>47528</v>
      </c>
      <c r="I20057" s="950" t="s">
        <v>1570</v>
      </c>
    </row>
    <row r="20058" spans="8:9" ht="12.5">
      <c r="H20058" s="958">
        <v>47529</v>
      </c>
      <c r="I20058" s="950" t="s">
        <v>1570</v>
      </c>
    </row>
    <row r="20059" spans="8:9" ht="12.5">
      <c r="H20059" s="958">
        <v>47531</v>
      </c>
      <c r="I20059" s="950" t="s">
        <v>1570</v>
      </c>
    </row>
    <row r="20060" spans="8:9" ht="12.5">
      <c r="H20060" s="958">
        <v>47532</v>
      </c>
      <c r="I20060" s="950" t="s">
        <v>1570</v>
      </c>
    </row>
    <row r="20061" spans="8:9" ht="12.5">
      <c r="H20061" s="958">
        <v>47535</v>
      </c>
      <c r="I20061" s="950" t="s">
        <v>1570</v>
      </c>
    </row>
    <row r="20062" spans="8:9" ht="12.5">
      <c r="H20062" s="958">
        <v>47536</v>
      </c>
      <c r="I20062" s="950" t="s">
        <v>1570</v>
      </c>
    </row>
    <row r="20063" spans="8:9" ht="12.5">
      <c r="H20063" s="958">
        <v>47537</v>
      </c>
      <c r="I20063" s="950" t="s">
        <v>1570</v>
      </c>
    </row>
    <row r="20064" spans="8:9" ht="12.5">
      <c r="H20064" s="958">
        <v>47541</v>
      </c>
      <c r="I20064" s="950" t="s">
        <v>1570</v>
      </c>
    </row>
    <row r="20065" spans="8:9" ht="12.5">
      <c r="H20065" s="958">
        <v>47542</v>
      </c>
      <c r="I20065" s="950" t="s">
        <v>1570</v>
      </c>
    </row>
    <row r="20066" spans="8:9" ht="12.5">
      <c r="H20066" s="958">
        <v>47545</v>
      </c>
      <c r="I20066" s="950" t="s">
        <v>1570</v>
      </c>
    </row>
    <row r="20067" spans="8:9" ht="12.5">
      <c r="H20067" s="958">
        <v>47546</v>
      </c>
      <c r="I20067" s="950" t="s">
        <v>1570</v>
      </c>
    </row>
    <row r="20068" spans="8:9" ht="12.5">
      <c r="H20068" s="958">
        <v>47547</v>
      </c>
      <c r="I20068" s="950" t="s">
        <v>1570</v>
      </c>
    </row>
    <row r="20069" spans="8:9" ht="12.5">
      <c r="H20069" s="958">
        <v>47549</v>
      </c>
      <c r="I20069" s="950" t="s">
        <v>1570</v>
      </c>
    </row>
    <row r="20070" spans="8:9" ht="12.5">
      <c r="H20070" s="958">
        <v>47550</v>
      </c>
      <c r="I20070" s="950" t="s">
        <v>1570</v>
      </c>
    </row>
    <row r="20071" spans="8:9" ht="12.5">
      <c r="H20071" s="958">
        <v>47551</v>
      </c>
      <c r="I20071" s="950" t="s">
        <v>1570</v>
      </c>
    </row>
    <row r="20072" spans="8:9" ht="12.5">
      <c r="H20072" s="958">
        <v>47552</v>
      </c>
      <c r="I20072" s="950" t="s">
        <v>1570</v>
      </c>
    </row>
    <row r="20073" spans="8:9" ht="12.5">
      <c r="H20073" s="958">
        <v>47553</v>
      </c>
      <c r="I20073" s="950" t="s">
        <v>1570</v>
      </c>
    </row>
    <row r="20074" spans="8:9" ht="12.5">
      <c r="H20074" s="958">
        <v>47556</v>
      </c>
      <c r="I20074" s="950" t="s">
        <v>1570</v>
      </c>
    </row>
    <row r="20075" spans="8:9" ht="12.5">
      <c r="H20075" s="958">
        <v>47557</v>
      </c>
      <c r="I20075" s="950" t="s">
        <v>1570</v>
      </c>
    </row>
    <row r="20076" spans="8:9" ht="12.5">
      <c r="H20076" s="958">
        <v>47558</v>
      </c>
      <c r="I20076" s="950" t="s">
        <v>1570</v>
      </c>
    </row>
    <row r="20077" spans="8:9" ht="12.5">
      <c r="H20077" s="958">
        <v>47561</v>
      </c>
      <c r="I20077" s="950" t="s">
        <v>1570</v>
      </c>
    </row>
    <row r="20078" spans="8:9" ht="12.5">
      <c r="H20078" s="958">
        <v>47562</v>
      </c>
      <c r="I20078" s="950" t="s">
        <v>1570</v>
      </c>
    </row>
    <row r="20079" spans="8:9" ht="12.5">
      <c r="H20079" s="958">
        <v>47564</v>
      </c>
      <c r="I20079" s="950" t="s">
        <v>1570</v>
      </c>
    </row>
    <row r="20080" spans="8:9" ht="12.5">
      <c r="H20080" s="958">
        <v>47567</v>
      </c>
      <c r="I20080" s="950" t="s">
        <v>1570</v>
      </c>
    </row>
    <row r="20081" spans="8:9" ht="12.5">
      <c r="H20081" s="958">
        <v>47568</v>
      </c>
      <c r="I20081" s="950" t="s">
        <v>1570</v>
      </c>
    </row>
    <row r="20082" spans="8:9" ht="12.5">
      <c r="H20082" s="958">
        <v>47573</v>
      </c>
      <c r="I20082" s="950" t="s">
        <v>1570</v>
      </c>
    </row>
    <row r="20083" spans="8:9" ht="12.5">
      <c r="H20083" s="958">
        <v>47574</v>
      </c>
      <c r="I20083" s="950" t="s">
        <v>1570</v>
      </c>
    </row>
    <row r="20084" spans="8:9" ht="12.5">
      <c r="H20084" s="958">
        <v>47575</v>
      </c>
      <c r="I20084" s="950" t="s">
        <v>1570</v>
      </c>
    </row>
    <row r="20085" spans="8:9" ht="12.5">
      <c r="H20085" s="958">
        <v>47576</v>
      </c>
      <c r="I20085" s="950" t="s">
        <v>1570</v>
      </c>
    </row>
    <row r="20086" spans="8:9" ht="12.5">
      <c r="H20086" s="958">
        <v>47577</v>
      </c>
      <c r="I20086" s="950" t="s">
        <v>1570</v>
      </c>
    </row>
    <row r="20087" spans="8:9" ht="12.5">
      <c r="H20087" s="958">
        <v>47578</v>
      </c>
      <c r="I20087" s="950" t="s">
        <v>1570</v>
      </c>
    </row>
    <row r="20088" spans="8:9" ht="12.5">
      <c r="H20088" s="958">
        <v>47579</v>
      </c>
      <c r="I20088" s="950" t="s">
        <v>1570</v>
      </c>
    </row>
    <row r="20089" spans="8:9" ht="12.5">
      <c r="H20089" s="958">
        <v>47580</v>
      </c>
      <c r="I20089" s="950" t="s">
        <v>1570</v>
      </c>
    </row>
    <row r="20090" spans="8:9" ht="12.5">
      <c r="H20090" s="958">
        <v>47581</v>
      </c>
      <c r="I20090" s="950" t="s">
        <v>1570</v>
      </c>
    </row>
    <row r="20091" spans="8:9" ht="12.5">
      <c r="H20091" s="958">
        <v>47584</v>
      </c>
      <c r="I20091" s="950" t="s">
        <v>1570</v>
      </c>
    </row>
    <row r="20092" spans="8:9" ht="12.5">
      <c r="H20092" s="958">
        <v>47585</v>
      </c>
      <c r="I20092" s="950" t="s">
        <v>1570</v>
      </c>
    </row>
    <row r="20093" spans="8:9" ht="12.5">
      <c r="H20093" s="958">
        <v>47586</v>
      </c>
      <c r="I20093" s="950" t="s">
        <v>1570</v>
      </c>
    </row>
    <row r="20094" spans="8:9" ht="12.5">
      <c r="H20094" s="958">
        <v>47588</v>
      </c>
      <c r="I20094" s="950" t="s">
        <v>1570</v>
      </c>
    </row>
    <row r="20095" spans="8:9" ht="12.5">
      <c r="H20095" s="958">
        <v>47590</v>
      </c>
      <c r="I20095" s="950" t="s">
        <v>1570</v>
      </c>
    </row>
    <row r="20096" spans="8:9" ht="12.5">
      <c r="H20096" s="958">
        <v>47591</v>
      </c>
      <c r="I20096" s="950" t="s">
        <v>1570</v>
      </c>
    </row>
    <row r="20097" spans="8:9" ht="12.5">
      <c r="H20097" s="958">
        <v>47596</v>
      </c>
      <c r="I20097" s="950" t="s">
        <v>1570</v>
      </c>
    </row>
    <row r="20098" spans="8:9" ht="12.5">
      <c r="H20098" s="958">
        <v>47597</v>
      </c>
      <c r="I20098" s="950" t="s">
        <v>1570</v>
      </c>
    </row>
    <row r="20099" spans="8:9" ht="12.5">
      <c r="H20099" s="958">
        <v>47598</v>
      </c>
      <c r="I20099" s="950" t="s">
        <v>1570</v>
      </c>
    </row>
    <row r="20100" spans="8:9" ht="12.5">
      <c r="H20100" s="958">
        <v>47601</v>
      </c>
      <c r="I20100" s="950" t="s">
        <v>1570</v>
      </c>
    </row>
    <row r="20101" spans="8:9" ht="12.5">
      <c r="H20101" s="958">
        <v>47610</v>
      </c>
      <c r="I20101" s="950" t="s">
        <v>1570</v>
      </c>
    </row>
    <row r="20102" spans="8:9" ht="12.5">
      <c r="H20102" s="958">
        <v>47611</v>
      </c>
      <c r="I20102" s="950" t="s">
        <v>1570</v>
      </c>
    </row>
    <row r="20103" spans="8:9" ht="12.5">
      <c r="H20103" s="958">
        <v>47612</v>
      </c>
      <c r="I20103" s="950" t="s">
        <v>1570</v>
      </c>
    </row>
    <row r="20104" spans="8:9" ht="12.5">
      <c r="H20104" s="958">
        <v>47613</v>
      </c>
      <c r="I20104" s="950" t="s">
        <v>1570</v>
      </c>
    </row>
    <row r="20105" spans="8:9" ht="12.5">
      <c r="H20105" s="958">
        <v>47614</v>
      </c>
      <c r="I20105" s="950" t="s">
        <v>1570</v>
      </c>
    </row>
    <row r="20106" spans="8:9" ht="12.5">
      <c r="H20106" s="958">
        <v>47615</v>
      </c>
      <c r="I20106" s="950" t="s">
        <v>1570</v>
      </c>
    </row>
    <row r="20107" spans="8:9" ht="12.5">
      <c r="H20107" s="958">
        <v>47616</v>
      </c>
      <c r="I20107" s="950" t="s">
        <v>1570</v>
      </c>
    </row>
    <row r="20108" spans="8:9" ht="12.5">
      <c r="H20108" s="958">
        <v>47617</v>
      </c>
      <c r="I20108" s="950" t="s">
        <v>1570</v>
      </c>
    </row>
    <row r="20109" spans="8:9" ht="12.5">
      <c r="H20109" s="958">
        <v>47618</v>
      </c>
      <c r="I20109" s="950" t="s">
        <v>1570</v>
      </c>
    </row>
    <row r="20110" spans="8:9" ht="12.5">
      <c r="H20110" s="958">
        <v>47619</v>
      </c>
      <c r="I20110" s="950" t="s">
        <v>1570</v>
      </c>
    </row>
    <row r="20111" spans="8:9" ht="12.5">
      <c r="H20111" s="958">
        <v>47620</v>
      </c>
      <c r="I20111" s="950" t="s">
        <v>1570</v>
      </c>
    </row>
    <row r="20112" spans="8:9" ht="12.5">
      <c r="H20112" s="958">
        <v>47629</v>
      </c>
      <c r="I20112" s="950" t="s">
        <v>1570</v>
      </c>
    </row>
    <row r="20113" spans="8:9" ht="12.5">
      <c r="H20113" s="958">
        <v>47630</v>
      </c>
      <c r="I20113" s="950" t="s">
        <v>1570</v>
      </c>
    </row>
    <row r="20114" spans="8:9" ht="12.5">
      <c r="H20114" s="958">
        <v>47631</v>
      </c>
      <c r="I20114" s="950" t="s">
        <v>1570</v>
      </c>
    </row>
    <row r="20115" spans="8:9" ht="12.5">
      <c r="H20115" s="958">
        <v>47633</v>
      </c>
      <c r="I20115" s="950" t="s">
        <v>1570</v>
      </c>
    </row>
    <row r="20116" spans="8:9" ht="12.5">
      <c r="H20116" s="958">
        <v>47634</v>
      </c>
      <c r="I20116" s="950" t="s">
        <v>1570</v>
      </c>
    </row>
    <row r="20117" spans="8:9" ht="12.5">
      <c r="H20117" s="958">
        <v>47635</v>
      </c>
      <c r="I20117" s="950" t="s">
        <v>1570</v>
      </c>
    </row>
    <row r="20118" spans="8:9" ht="12.5">
      <c r="H20118" s="958">
        <v>47637</v>
      </c>
      <c r="I20118" s="950" t="s">
        <v>1570</v>
      </c>
    </row>
    <row r="20119" spans="8:9" ht="12.5">
      <c r="H20119" s="958">
        <v>47638</v>
      </c>
      <c r="I20119" s="950" t="s">
        <v>1570</v>
      </c>
    </row>
    <row r="20120" spans="8:9" ht="12.5">
      <c r="H20120" s="958">
        <v>47639</v>
      </c>
      <c r="I20120" s="950" t="s">
        <v>1570</v>
      </c>
    </row>
    <row r="20121" spans="8:9" ht="12.5">
      <c r="H20121" s="958">
        <v>47640</v>
      </c>
      <c r="I20121" s="950" t="s">
        <v>1570</v>
      </c>
    </row>
    <row r="20122" spans="8:9" ht="12.5">
      <c r="H20122" s="958">
        <v>47647</v>
      </c>
      <c r="I20122" s="950" t="s">
        <v>1570</v>
      </c>
    </row>
    <row r="20123" spans="8:9" ht="12.5">
      <c r="H20123" s="958">
        <v>47648</v>
      </c>
      <c r="I20123" s="950" t="s">
        <v>1570</v>
      </c>
    </row>
    <row r="20124" spans="8:9" ht="12.5">
      <c r="H20124" s="958">
        <v>47649</v>
      </c>
      <c r="I20124" s="950" t="s">
        <v>1570</v>
      </c>
    </row>
    <row r="20125" spans="8:9" ht="12.5">
      <c r="H20125" s="958">
        <v>47654</v>
      </c>
      <c r="I20125" s="950" t="s">
        <v>1570</v>
      </c>
    </row>
    <row r="20126" spans="8:9" ht="12.5">
      <c r="H20126" s="958">
        <v>47660</v>
      </c>
      <c r="I20126" s="950" t="s">
        <v>1570</v>
      </c>
    </row>
    <row r="20127" spans="8:9" ht="12.5">
      <c r="H20127" s="958">
        <v>47665</v>
      </c>
      <c r="I20127" s="950" t="s">
        <v>1570</v>
      </c>
    </row>
    <row r="20128" spans="8:9" ht="12.5">
      <c r="H20128" s="958">
        <v>47666</v>
      </c>
      <c r="I20128" s="950" t="s">
        <v>1570</v>
      </c>
    </row>
    <row r="20129" spans="8:9" ht="12.5">
      <c r="H20129" s="958">
        <v>47670</v>
      </c>
      <c r="I20129" s="950" t="s">
        <v>1570</v>
      </c>
    </row>
    <row r="20130" spans="8:9" ht="12.5">
      <c r="H20130" s="958">
        <v>47683</v>
      </c>
      <c r="I20130" s="950" t="s">
        <v>1570</v>
      </c>
    </row>
    <row r="20131" spans="8:9" ht="12.5">
      <c r="H20131" s="958">
        <v>47701</v>
      </c>
      <c r="I20131" s="950" t="s">
        <v>1570</v>
      </c>
    </row>
    <row r="20132" spans="8:9" ht="12.5">
      <c r="H20132" s="958">
        <v>47702</v>
      </c>
      <c r="I20132" s="950" t="s">
        <v>1570</v>
      </c>
    </row>
    <row r="20133" spans="8:9" ht="12.5">
      <c r="H20133" s="958">
        <v>47703</v>
      </c>
      <c r="I20133" s="950" t="s">
        <v>1570</v>
      </c>
    </row>
    <row r="20134" spans="8:9" ht="12.5">
      <c r="H20134" s="958">
        <v>47704</v>
      </c>
      <c r="I20134" s="950" t="s">
        <v>1570</v>
      </c>
    </row>
    <row r="20135" spans="8:9" ht="12.5">
      <c r="H20135" s="958">
        <v>47705</v>
      </c>
      <c r="I20135" s="950" t="s">
        <v>1570</v>
      </c>
    </row>
    <row r="20136" spans="8:9" ht="12.5">
      <c r="H20136" s="958">
        <v>47706</v>
      </c>
      <c r="I20136" s="950" t="s">
        <v>1570</v>
      </c>
    </row>
    <row r="20137" spans="8:9" ht="12.5">
      <c r="H20137" s="958">
        <v>47708</v>
      </c>
      <c r="I20137" s="950" t="s">
        <v>1570</v>
      </c>
    </row>
    <row r="20138" spans="8:9" ht="12.5">
      <c r="H20138" s="958">
        <v>47710</v>
      </c>
      <c r="I20138" s="950" t="s">
        <v>1570</v>
      </c>
    </row>
    <row r="20139" spans="8:9" ht="12.5">
      <c r="H20139" s="958">
        <v>47711</v>
      </c>
      <c r="I20139" s="950" t="s">
        <v>1570</v>
      </c>
    </row>
    <row r="20140" spans="8:9" ht="12.5">
      <c r="H20140" s="958">
        <v>47712</v>
      </c>
      <c r="I20140" s="950" t="s">
        <v>1570</v>
      </c>
    </row>
    <row r="20141" spans="8:9" ht="12.5">
      <c r="H20141" s="958">
        <v>47713</v>
      </c>
      <c r="I20141" s="950" t="s">
        <v>1570</v>
      </c>
    </row>
    <row r="20142" spans="8:9" ht="12.5">
      <c r="H20142" s="958">
        <v>47714</v>
      </c>
      <c r="I20142" s="950" t="s">
        <v>1570</v>
      </c>
    </row>
    <row r="20143" spans="8:9" ht="12.5">
      <c r="H20143" s="958">
        <v>47715</v>
      </c>
      <c r="I20143" s="950" t="s">
        <v>1570</v>
      </c>
    </row>
    <row r="20144" spans="8:9" ht="12.5">
      <c r="H20144" s="958">
        <v>47716</v>
      </c>
      <c r="I20144" s="950" t="s">
        <v>1570</v>
      </c>
    </row>
    <row r="20145" spans="8:9" ht="12.5">
      <c r="H20145" s="958">
        <v>47719</v>
      </c>
      <c r="I20145" s="950" t="s">
        <v>1570</v>
      </c>
    </row>
    <row r="20146" spans="8:9" ht="12.5">
      <c r="H20146" s="958">
        <v>47720</v>
      </c>
      <c r="I20146" s="950" t="s">
        <v>1570</v>
      </c>
    </row>
    <row r="20147" spans="8:9" ht="12.5">
      <c r="H20147" s="958">
        <v>47721</v>
      </c>
      <c r="I20147" s="950" t="s">
        <v>1570</v>
      </c>
    </row>
    <row r="20148" spans="8:9" ht="12.5">
      <c r="H20148" s="958">
        <v>47722</v>
      </c>
      <c r="I20148" s="950" t="s">
        <v>1570</v>
      </c>
    </row>
    <row r="20149" spans="8:9" ht="12.5">
      <c r="H20149" s="958">
        <v>47724</v>
      </c>
      <c r="I20149" s="950" t="s">
        <v>1570</v>
      </c>
    </row>
    <row r="20150" spans="8:9" ht="12.5">
      <c r="H20150" s="958">
        <v>47725</v>
      </c>
      <c r="I20150" s="950" t="s">
        <v>1570</v>
      </c>
    </row>
    <row r="20151" spans="8:9" ht="12.5">
      <c r="H20151" s="958">
        <v>47727</v>
      </c>
      <c r="I20151" s="950" t="s">
        <v>1570</v>
      </c>
    </row>
    <row r="20152" spans="8:9" ht="12.5">
      <c r="H20152" s="958">
        <v>47728</v>
      </c>
      <c r="I20152" s="950" t="s">
        <v>1570</v>
      </c>
    </row>
    <row r="20153" spans="8:9" ht="12.5">
      <c r="H20153" s="958">
        <v>47730</v>
      </c>
      <c r="I20153" s="950" t="s">
        <v>1570</v>
      </c>
    </row>
    <row r="20154" spans="8:9" ht="12.5">
      <c r="H20154" s="958">
        <v>47731</v>
      </c>
      <c r="I20154" s="950" t="s">
        <v>1570</v>
      </c>
    </row>
    <row r="20155" spans="8:9" ht="12.5">
      <c r="H20155" s="958">
        <v>47732</v>
      </c>
      <c r="I20155" s="950" t="s">
        <v>1570</v>
      </c>
    </row>
    <row r="20156" spans="8:9" ht="12.5">
      <c r="H20156" s="958">
        <v>47733</v>
      </c>
      <c r="I20156" s="950" t="s">
        <v>1570</v>
      </c>
    </row>
    <row r="20157" spans="8:9" ht="12.5">
      <c r="H20157" s="958">
        <v>47734</v>
      </c>
      <c r="I20157" s="950" t="s">
        <v>1570</v>
      </c>
    </row>
    <row r="20158" spans="8:9" ht="12.5">
      <c r="H20158" s="958">
        <v>47735</v>
      </c>
      <c r="I20158" s="950" t="s">
        <v>1570</v>
      </c>
    </row>
    <row r="20159" spans="8:9" ht="12.5">
      <c r="H20159" s="958">
        <v>47736</v>
      </c>
      <c r="I20159" s="950" t="s">
        <v>1570</v>
      </c>
    </row>
    <row r="20160" spans="8:9" ht="12.5">
      <c r="H20160" s="958">
        <v>47737</v>
      </c>
      <c r="I20160" s="950" t="s">
        <v>1570</v>
      </c>
    </row>
    <row r="20161" spans="8:9" ht="12.5">
      <c r="H20161" s="958">
        <v>47740</v>
      </c>
      <c r="I20161" s="950" t="s">
        <v>1570</v>
      </c>
    </row>
    <row r="20162" spans="8:9" ht="12.5">
      <c r="H20162" s="958">
        <v>47744</v>
      </c>
      <c r="I20162" s="950" t="s">
        <v>1570</v>
      </c>
    </row>
    <row r="20163" spans="8:9" ht="12.5">
      <c r="H20163" s="958">
        <v>47747</v>
      </c>
      <c r="I20163" s="950" t="s">
        <v>1570</v>
      </c>
    </row>
    <row r="20164" spans="8:9" ht="12.5">
      <c r="H20164" s="958">
        <v>47750</v>
      </c>
      <c r="I20164" s="950" t="s">
        <v>1570</v>
      </c>
    </row>
    <row r="20165" spans="8:9" ht="12.5">
      <c r="H20165" s="958">
        <v>47801</v>
      </c>
      <c r="I20165" s="950" t="s">
        <v>1570</v>
      </c>
    </row>
    <row r="20166" spans="8:9" ht="12.5">
      <c r="H20166" s="958">
        <v>47802</v>
      </c>
      <c r="I20166" s="950" t="s">
        <v>1570</v>
      </c>
    </row>
    <row r="20167" spans="8:9" ht="12.5">
      <c r="H20167" s="958">
        <v>47803</v>
      </c>
      <c r="I20167" s="950" t="s">
        <v>1570</v>
      </c>
    </row>
    <row r="20168" spans="8:9" ht="12.5">
      <c r="H20168" s="958">
        <v>47804</v>
      </c>
      <c r="I20168" s="950" t="s">
        <v>1570</v>
      </c>
    </row>
    <row r="20169" spans="8:9" ht="12.5">
      <c r="H20169" s="958">
        <v>47805</v>
      </c>
      <c r="I20169" s="950" t="s">
        <v>1570</v>
      </c>
    </row>
    <row r="20170" spans="8:9" ht="12.5">
      <c r="H20170" s="958">
        <v>47807</v>
      </c>
      <c r="I20170" s="950" t="s">
        <v>1570</v>
      </c>
    </row>
    <row r="20171" spans="8:9" ht="12.5">
      <c r="H20171" s="958">
        <v>47808</v>
      </c>
      <c r="I20171" s="950" t="s">
        <v>1570</v>
      </c>
    </row>
    <row r="20172" spans="8:9" ht="12.5">
      <c r="H20172" s="958">
        <v>47809</v>
      </c>
      <c r="I20172" s="950" t="s">
        <v>1570</v>
      </c>
    </row>
    <row r="20173" spans="8:9" ht="12.5">
      <c r="H20173" s="958">
        <v>47811</v>
      </c>
      <c r="I20173" s="950" t="s">
        <v>1570</v>
      </c>
    </row>
    <row r="20174" spans="8:9" ht="12.5">
      <c r="H20174" s="958">
        <v>47812</v>
      </c>
      <c r="I20174" s="950" t="s">
        <v>1570</v>
      </c>
    </row>
    <row r="20175" spans="8:9" ht="12.5">
      <c r="H20175" s="958">
        <v>47830</v>
      </c>
      <c r="I20175" s="950" t="s">
        <v>1570</v>
      </c>
    </row>
    <row r="20176" spans="8:9" ht="12.5">
      <c r="H20176" s="958">
        <v>47831</v>
      </c>
      <c r="I20176" s="950" t="s">
        <v>1570</v>
      </c>
    </row>
    <row r="20177" spans="8:9" ht="12.5">
      <c r="H20177" s="958">
        <v>47832</v>
      </c>
      <c r="I20177" s="950" t="s">
        <v>1570</v>
      </c>
    </row>
    <row r="20178" spans="8:9" ht="12.5">
      <c r="H20178" s="958">
        <v>47833</v>
      </c>
      <c r="I20178" s="950" t="s">
        <v>1570</v>
      </c>
    </row>
    <row r="20179" spans="8:9" ht="12.5">
      <c r="H20179" s="958">
        <v>47834</v>
      </c>
      <c r="I20179" s="950" t="s">
        <v>1570</v>
      </c>
    </row>
    <row r="20180" spans="8:9" ht="12.5">
      <c r="H20180" s="958">
        <v>47836</v>
      </c>
      <c r="I20180" s="950" t="s">
        <v>1570</v>
      </c>
    </row>
    <row r="20181" spans="8:9" ht="12.5">
      <c r="H20181" s="958">
        <v>47837</v>
      </c>
      <c r="I20181" s="950" t="s">
        <v>1570</v>
      </c>
    </row>
    <row r="20182" spans="8:9" ht="12.5">
      <c r="H20182" s="958">
        <v>47838</v>
      </c>
      <c r="I20182" s="950" t="s">
        <v>1570</v>
      </c>
    </row>
    <row r="20183" spans="8:9" ht="12.5">
      <c r="H20183" s="958">
        <v>47840</v>
      </c>
      <c r="I20183" s="950" t="s">
        <v>1570</v>
      </c>
    </row>
    <row r="20184" spans="8:9" ht="12.5">
      <c r="H20184" s="958">
        <v>47841</v>
      </c>
      <c r="I20184" s="950" t="s">
        <v>1570</v>
      </c>
    </row>
    <row r="20185" spans="8:9" ht="12.5">
      <c r="H20185" s="958">
        <v>47842</v>
      </c>
      <c r="I20185" s="950" t="s">
        <v>1570</v>
      </c>
    </row>
    <row r="20186" spans="8:9" ht="12.5">
      <c r="H20186" s="958">
        <v>47845</v>
      </c>
      <c r="I20186" s="950" t="s">
        <v>1570</v>
      </c>
    </row>
    <row r="20187" spans="8:9" ht="12.5">
      <c r="H20187" s="958">
        <v>47846</v>
      </c>
      <c r="I20187" s="950" t="s">
        <v>1570</v>
      </c>
    </row>
    <row r="20188" spans="8:9" ht="12.5">
      <c r="H20188" s="958">
        <v>47847</v>
      </c>
      <c r="I20188" s="950" t="s">
        <v>1570</v>
      </c>
    </row>
    <row r="20189" spans="8:9" ht="12.5">
      <c r="H20189" s="958">
        <v>47848</v>
      </c>
      <c r="I20189" s="950" t="s">
        <v>1570</v>
      </c>
    </row>
    <row r="20190" spans="8:9" ht="12.5">
      <c r="H20190" s="958">
        <v>47849</v>
      </c>
      <c r="I20190" s="950" t="s">
        <v>1570</v>
      </c>
    </row>
    <row r="20191" spans="8:9" ht="12.5">
      <c r="H20191" s="958">
        <v>47850</v>
      </c>
      <c r="I20191" s="950" t="s">
        <v>1570</v>
      </c>
    </row>
    <row r="20192" spans="8:9" ht="12.5">
      <c r="H20192" s="958">
        <v>47851</v>
      </c>
      <c r="I20192" s="950" t="s">
        <v>1570</v>
      </c>
    </row>
    <row r="20193" spans="8:9" ht="12.5">
      <c r="H20193" s="958">
        <v>47852</v>
      </c>
      <c r="I20193" s="950" t="s">
        <v>1570</v>
      </c>
    </row>
    <row r="20194" spans="8:9" ht="12.5">
      <c r="H20194" s="958">
        <v>47853</v>
      </c>
      <c r="I20194" s="950" t="s">
        <v>1570</v>
      </c>
    </row>
    <row r="20195" spans="8:9" ht="12.5">
      <c r="H20195" s="958">
        <v>47854</v>
      </c>
      <c r="I20195" s="950" t="s">
        <v>1570</v>
      </c>
    </row>
    <row r="20196" spans="8:9" ht="12.5">
      <c r="H20196" s="958">
        <v>47855</v>
      </c>
      <c r="I20196" s="950" t="s">
        <v>1570</v>
      </c>
    </row>
    <row r="20197" spans="8:9" ht="12.5">
      <c r="H20197" s="958">
        <v>47857</v>
      </c>
      <c r="I20197" s="950" t="s">
        <v>1570</v>
      </c>
    </row>
    <row r="20198" spans="8:9" ht="12.5">
      <c r="H20198" s="958">
        <v>47858</v>
      </c>
      <c r="I20198" s="950" t="s">
        <v>1570</v>
      </c>
    </row>
    <row r="20199" spans="8:9" ht="12.5">
      <c r="H20199" s="958">
        <v>47859</v>
      </c>
      <c r="I20199" s="950" t="s">
        <v>1570</v>
      </c>
    </row>
    <row r="20200" spans="8:9" ht="12.5">
      <c r="H20200" s="958">
        <v>47860</v>
      </c>
      <c r="I20200" s="950" t="s">
        <v>1570</v>
      </c>
    </row>
    <row r="20201" spans="8:9" ht="12.5">
      <c r="H20201" s="958">
        <v>47861</v>
      </c>
      <c r="I20201" s="950" t="s">
        <v>1570</v>
      </c>
    </row>
    <row r="20202" spans="8:9" ht="12.5">
      <c r="H20202" s="958">
        <v>47862</v>
      </c>
      <c r="I20202" s="950" t="s">
        <v>1570</v>
      </c>
    </row>
    <row r="20203" spans="8:9" ht="12.5">
      <c r="H20203" s="958">
        <v>47863</v>
      </c>
      <c r="I20203" s="950" t="s">
        <v>1570</v>
      </c>
    </row>
    <row r="20204" spans="8:9" ht="12.5">
      <c r="H20204" s="958">
        <v>47865</v>
      </c>
      <c r="I20204" s="950" t="s">
        <v>1570</v>
      </c>
    </row>
    <row r="20205" spans="8:9" ht="12.5">
      <c r="H20205" s="958">
        <v>47866</v>
      </c>
      <c r="I20205" s="950" t="s">
        <v>1570</v>
      </c>
    </row>
    <row r="20206" spans="8:9" ht="12.5">
      <c r="H20206" s="958">
        <v>47868</v>
      </c>
      <c r="I20206" s="950" t="s">
        <v>1570</v>
      </c>
    </row>
    <row r="20207" spans="8:9" ht="12.5">
      <c r="H20207" s="958">
        <v>47869</v>
      </c>
      <c r="I20207" s="950" t="s">
        <v>1570</v>
      </c>
    </row>
    <row r="20208" spans="8:9" ht="12.5">
      <c r="H20208" s="958">
        <v>47870</v>
      </c>
      <c r="I20208" s="950" t="s">
        <v>1570</v>
      </c>
    </row>
    <row r="20209" spans="8:9" ht="12.5">
      <c r="H20209" s="958">
        <v>47871</v>
      </c>
      <c r="I20209" s="950" t="s">
        <v>1570</v>
      </c>
    </row>
    <row r="20210" spans="8:9" ht="12.5">
      <c r="H20210" s="958">
        <v>47872</v>
      </c>
      <c r="I20210" s="950" t="s">
        <v>1570</v>
      </c>
    </row>
    <row r="20211" spans="8:9" ht="12.5">
      <c r="H20211" s="958">
        <v>47874</v>
      </c>
      <c r="I20211" s="950" t="s">
        <v>1570</v>
      </c>
    </row>
    <row r="20212" spans="8:9" ht="12.5">
      <c r="H20212" s="958">
        <v>47875</v>
      </c>
      <c r="I20212" s="950" t="s">
        <v>1570</v>
      </c>
    </row>
    <row r="20213" spans="8:9" ht="12.5">
      <c r="H20213" s="958">
        <v>47876</v>
      </c>
      <c r="I20213" s="950" t="s">
        <v>1570</v>
      </c>
    </row>
    <row r="20214" spans="8:9" ht="12.5">
      <c r="H20214" s="958">
        <v>47878</v>
      </c>
      <c r="I20214" s="950" t="s">
        <v>1570</v>
      </c>
    </row>
    <row r="20215" spans="8:9" ht="12.5">
      <c r="H20215" s="958">
        <v>47879</v>
      </c>
      <c r="I20215" s="950" t="s">
        <v>1570</v>
      </c>
    </row>
    <row r="20216" spans="8:9" ht="12.5">
      <c r="H20216" s="958">
        <v>47880</v>
      </c>
      <c r="I20216" s="950" t="s">
        <v>1570</v>
      </c>
    </row>
    <row r="20217" spans="8:9" ht="12.5">
      <c r="H20217" s="958">
        <v>47881</v>
      </c>
      <c r="I20217" s="950" t="s">
        <v>1570</v>
      </c>
    </row>
    <row r="20218" spans="8:9" ht="12.5">
      <c r="H20218" s="958">
        <v>47882</v>
      </c>
      <c r="I20218" s="950" t="s">
        <v>1570</v>
      </c>
    </row>
    <row r="20219" spans="8:9" ht="12.5">
      <c r="H20219" s="958">
        <v>47884</v>
      </c>
      <c r="I20219" s="950" t="s">
        <v>1570</v>
      </c>
    </row>
    <row r="20220" spans="8:9" ht="12.5">
      <c r="H20220" s="958">
        <v>47885</v>
      </c>
      <c r="I20220" s="950" t="s">
        <v>1570</v>
      </c>
    </row>
    <row r="20221" spans="8:9" ht="12.5">
      <c r="H20221" s="958">
        <v>47901</v>
      </c>
      <c r="I20221" s="950" t="s">
        <v>1570</v>
      </c>
    </row>
    <row r="20222" spans="8:9" ht="12.5">
      <c r="H20222" s="958">
        <v>47902</v>
      </c>
      <c r="I20222" s="950" t="s">
        <v>1570</v>
      </c>
    </row>
    <row r="20223" spans="8:9" ht="12.5">
      <c r="H20223" s="958">
        <v>47903</v>
      </c>
      <c r="I20223" s="950" t="s">
        <v>1570</v>
      </c>
    </row>
    <row r="20224" spans="8:9" ht="12.5">
      <c r="H20224" s="958">
        <v>47904</v>
      </c>
      <c r="I20224" s="950" t="s">
        <v>1570</v>
      </c>
    </row>
    <row r="20225" spans="8:9" ht="12.5">
      <c r="H20225" s="958">
        <v>47905</v>
      </c>
      <c r="I20225" s="950" t="s">
        <v>1570</v>
      </c>
    </row>
    <row r="20226" spans="8:9" ht="12.5">
      <c r="H20226" s="958">
        <v>47906</v>
      </c>
      <c r="I20226" s="950" t="s">
        <v>1570</v>
      </c>
    </row>
    <row r="20227" spans="8:9" ht="12.5">
      <c r="H20227" s="958">
        <v>47907</v>
      </c>
      <c r="I20227" s="950" t="s">
        <v>1570</v>
      </c>
    </row>
    <row r="20228" spans="8:9" ht="12.5">
      <c r="H20228" s="958">
        <v>47909</v>
      </c>
      <c r="I20228" s="950" t="s">
        <v>1570</v>
      </c>
    </row>
    <row r="20229" spans="8:9" ht="12.5">
      <c r="H20229" s="958">
        <v>47916</v>
      </c>
      <c r="I20229" s="950" t="s">
        <v>1570</v>
      </c>
    </row>
    <row r="20230" spans="8:9" ht="12.5">
      <c r="H20230" s="958">
        <v>47917</v>
      </c>
      <c r="I20230" s="950" t="s">
        <v>1570</v>
      </c>
    </row>
    <row r="20231" spans="8:9" ht="12.5">
      <c r="H20231" s="958">
        <v>47918</v>
      </c>
      <c r="I20231" s="950" t="s">
        <v>1570</v>
      </c>
    </row>
    <row r="20232" spans="8:9" ht="12.5">
      <c r="H20232" s="958">
        <v>47920</v>
      </c>
      <c r="I20232" s="950" t="s">
        <v>1570</v>
      </c>
    </row>
    <row r="20233" spans="8:9" ht="12.5">
      <c r="H20233" s="958">
        <v>47921</v>
      </c>
      <c r="I20233" s="950" t="s">
        <v>1570</v>
      </c>
    </row>
    <row r="20234" spans="8:9" ht="12.5">
      <c r="H20234" s="958">
        <v>47922</v>
      </c>
      <c r="I20234" s="950" t="s">
        <v>1570</v>
      </c>
    </row>
    <row r="20235" spans="8:9" ht="12.5">
      <c r="H20235" s="958">
        <v>47923</v>
      </c>
      <c r="I20235" s="950" t="s">
        <v>1570</v>
      </c>
    </row>
    <row r="20236" spans="8:9" ht="12.5">
      <c r="H20236" s="958">
        <v>47924</v>
      </c>
      <c r="I20236" s="950" t="s">
        <v>1570</v>
      </c>
    </row>
    <row r="20237" spans="8:9" ht="12.5">
      <c r="H20237" s="958">
        <v>47925</v>
      </c>
      <c r="I20237" s="950" t="s">
        <v>1570</v>
      </c>
    </row>
    <row r="20238" spans="8:9" ht="12.5">
      <c r="H20238" s="958">
        <v>47926</v>
      </c>
      <c r="I20238" s="950" t="s">
        <v>1570</v>
      </c>
    </row>
    <row r="20239" spans="8:9" ht="12.5">
      <c r="H20239" s="958">
        <v>47928</v>
      </c>
      <c r="I20239" s="950" t="s">
        <v>1570</v>
      </c>
    </row>
    <row r="20240" spans="8:9" ht="12.5">
      <c r="H20240" s="958">
        <v>47929</v>
      </c>
      <c r="I20240" s="950" t="s">
        <v>1570</v>
      </c>
    </row>
    <row r="20241" spans="8:9" ht="12.5">
      <c r="H20241" s="958">
        <v>47930</v>
      </c>
      <c r="I20241" s="950" t="s">
        <v>1570</v>
      </c>
    </row>
    <row r="20242" spans="8:9" ht="12.5">
      <c r="H20242" s="958">
        <v>47932</v>
      </c>
      <c r="I20242" s="950" t="s">
        <v>1570</v>
      </c>
    </row>
    <row r="20243" spans="8:9" ht="12.5">
      <c r="H20243" s="958">
        <v>47933</v>
      </c>
      <c r="I20243" s="950" t="s">
        <v>1570</v>
      </c>
    </row>
    <row r="20244" spans="8:9" ht="12.5">
      <c r="H20244" s="958">
        <v>47934</v>
      </c>
      <c r="I20244" s="950" t="s">
        <v>1570</v>
      </c>
    </row>
    <row r="20245" spans="8:9" ht="12.5">
      <c r="H20245" s="958">
        <v>47935</v>
      </c>
      <c r="I20245" s="950" t="s">
        <v>1570</v>
      </c>
    </row>
    <row r="20246" spans="8:9" ht="12.5">
      <c r="H20246" s="958">
        <v>47936</v>
      </c>
      <c r="I20246" s="950" t="s">
        <v>1570</v>
      </c>
    </row>
    <row r="20247" spans="8:9" ht="12.5">
      <c r="H20247" s="958">
        <v>47937</v>
      </c>
      <c r="I20247" s="950" t="s">
        <v>1570</v>
      </c>
    </row>
    <row r="20248" spans="8:9" ht="12.5">
      <c r="H20248" s="958">
        <v>47938</v>
      </c>
      <c r="I20248" s="950" t="s">
        <v>1570</v>
      </c>
    </row>
    <row r="20249" spans="8:9" ht="12.5">
      <c r="H20249" s="958">
        <v>47939</v>
      </c>
      <c r="I20249" s="950" t="s">
        <v>1570</v>
      </c>
    </row>
    <row r="20250" spans="8:9" ht="12.5">
      <c r="H20250" s="958">
        <v>47940</v>
      </c>
      <c r="I20250" s="950" t="s">
        <v>1570</v>
      </c>
    </row>
    <row r="20251" spans="8:9" ht="12.5">
      <c r="H20251" s="958">
        <v>47941</v>
      </c>
      <c r="I20251" s="950" t="s">
        <v>1570</v>
      </c>
    </row>
    <row r="20252" spans="8:9" ht="12.5">
      <c r="H20252" s="958">
        <v>47942</v>
      </c>
      <c r="I20252" s="950" t="s">
        <v>1570</v>
      </c>
    </row>
    <row r="20253" spans="8:9" ht="12.5">
      <c r="H20253" s="958">
        <v>47943</v>
      </c>
      <c r="I20253" s="950" t="s">
        <v>1570</v>
      </c>
    </row>
    <row r="20254" spans="8:9" ht="12.5">
      <c r="H20254" s="958">
        <v>47944</v>
      </c>
      <c r="I20254" s="950" t="s">
        <v>1570</v>
      </c>
    </row>
    <row r="20255" spans="8:9" ht="12.5">
      <c r="H20255" s="958">
        <v>47946</v>
      </c>
      <c r="I20255" s="950" t="s">
        <v>1570</v>
      </c>
    </row>
    <row r="20256" spans="8:9" ht="12.5">
      <c r="H20256" s="958">
        <v>47948</v>
      </c>
      <c r="I20256" s="950" t="s">
        <v>1570</v>
      </c>
    </row>
    <row r="20257" spans="8:9" ht="12.5">
      <c r="H20257" s="958">
        <v>47949</v>
      </c>
      <c r="I20257" s="950" t="s">
        <v>1570</v>
      </c>
    </row>
    <row r="20258" spans="8:9" ht="12.5">
      <c r="H20258" s="958">
        <v>47950</v>
      </c>
      <c r="I20258" s="950" t="s">
        <v>1570</v>
      </c>
    </row>
    <row r="20259" spans="8:9" ht="12.5">
      <c r="H20259" s="958">
        <v>47951</v>
      </c>
      <c r="I20259" s="950" t="s">
        <v>1570</v>
      </c>
    </row>
    <row r="20260" spans="8:9" ht="12.5">
      <c r="H20260" s="958">
        <v>47952</v>
      </c>
      <c r="I20260" s="950" t="s">
        <v>1570</v>
      </c>
    </row>
    <row r="20261" spans="8:9" ht="12.5">
      <c r="H20261" s="958">
        <v>47954</v>
      </c>
      <c r="I20261" s="950" t="s">
        <v>1570</v>
      </c>
    </row>
    <row r="20262" spans="8:9" ht="12.5">
      <c r="H20262" s="958">
        <v>47955</v>
      </c>
      <c r="I20262" s="950" t="s">
        <v>1570</v>
      </c>
    </row>
    <row r="20263" spans="8:9" ht="12.5">
      <c r="H20263" s="958">
        <v>47957</v>
      </c>
      <c r="I20263" s="950" t="s">
        <v>1570</v>
      </c>
    </row>
    <row r="20264" spans="8:9" ht="12.5">
      <c r="H20264" s="958">
        <v>47958</v>
      </c>
      <c r="I20264" s="950" t="s">
        <v>1570</v>
      </c>
    </row>
    <row r="20265" spans="8:9" ht="12.5">
      <c r="H20265" s="958">
        <v>47959</v>
      </c>
      <c r="I20265" s="950" t="s">
        <v>1570</v>
      </c>
    </row>
    <row r="20266" spans="8:9" ht="12.5">
      <c r="H20266" s="958">
        <v>47960</v>
      </c>
      <c r="I20266" s="950" t="s">
        <v>1570</v>
      </c>
    </row>
    <row r="20267" spans="8:9" ht="12.5">
      <c r="H20267" s="958">
        <v>47962</v>
      </c>
      <c r="I20267" s="950" t="s">
        <v>1570</v>
      </c>
    </row>
    <row r="20268" spans="8:9" ht="12.5">
      <c r="H20268" s="958">
        <v>47963</v>
      </c>
      <c r="I20268" s="950" t="s">
        <v>1570</v>
      </c>
    </row>
    <row r="20269" spans="8:9" ht="12.5">
      <c r="H20269" s="958">
        <v>47964</v>
      </c>
      <c r="I20269" s="950" t="s">
        <v>1570</v>
      </c>
    </row>
    <row r="20270" spans="8:9" ht="12.5">
      <c r="H20270" s="958">
        <v>47965</v>
      </c>
      <c r="I20270" s="950" t="s">
        <v>1570</v>
      </c>
    </row>
    <row r="20271" spans="8:9" ht="12.5">
      <c r="H20271" s="958">
        <v>47966</v>
      </c>
      <c r="I20271" s="950" t="s">
        <v>1570</v>
      </c>
    </row>
    <row r="20272" spans="8:9" ht="12.5">
      <c r="H20272" s="958">
        <v>47967</v>
      </c>
      <c r="I20272" s="950" t="s">
        <v>1570</v>
      </c>
    </row>
    <row r="20273" spans="8:9" ht="12.5">
      <c r="H20273" s="958">
        <v>47968</v>
      </c>
      <c r="I20273" s="950" t="s">
        <v>1570</v>
      </c>
    </row>
    <row r="20274" spans="8:9" ht="12.5">
      <c r="H20274" s="958">
        <v>47969</v>
      </c>
      <c r="I20274" s="950" t="s">
        <v>1570</v>
      </c>
    </row>
    <row r="20275" spans="8:9" ht="12.5">
      <c r="H20275" s="958">
        <v>47970</v>
      </c>
      <c r="I20275" s="950" t="s">
        <v>1570</v>
      </c>
    </row>
    <row r="20276" spans="8:9" ht="12.5">
      <c r="H20276" s="958">
        <v>47971</v>
      </c>
      <c r="I20276" s="950" t="s">
        <v>1570</v>
      </c>
    </row>
    <row r="20277" spans="8:9" ht="12.5">
      <c r="H20277" s="958">
        <v>47974</v>
      </c>
      <c r="I20277" s="950" t="s">
        <v>1570</v>
      </c>
    </row>
    <row r="20278" spans="8:9" ht="12.5">
      <c r="H20278" s="958">
        <v>47975</v>
      </c>
      <c r="I20278" s="950" t="s">
        <v>1570</v>
      </c>
    </row>
    <row r="20279" spans="8:9" ht="12.5">
      <c r="H20279" s="958">
        <v>47977</v>
      </c>
      <c r="I20279" s="950" t="s">
        <v>1570</v>
      </c>
    </row>
    <row r="20280" spans="8:9" ht="12.5">
      <c r="H20280" s="958">
        <v>47978</v>
      </c>
      <c r="I20280" s="950" t="s">
        <v>1570</v>
      </c>
    </row>
    <row r="20281" spans="8:9" ht="12.5">
      <c r="H20281" s="958">
        <v>47980</v>
      </c>
      <c r="I20281" s="950" t="s">
        <v>1570</v>
      </c>
    </row>
    <row r="20282" spans="8:9" ht="12.5">
      <c r="H20282" s="958">
        <v>47981</v>
      </c>
      <c r="I20282" s="950" t="s">
        <v>1570</v>
      </c>
    </row>
    <row r="20283" spans="8:9" ht="12.5">
      <c r="H20283" s="958">
        <v>47982</v>
      </c>
      <c r="I20283" s="950" t="s">
        <v>1570</v>
      </c>
    </row>
    <row r="20284" spans="8:9" ht="12.5">
      <c r="H20284" s="958">
        <v>47983</v>
      </c>
      <c r="I20284" s="950" t="s">
        <v>1570</v>
      </c>
    </row>
    <row r="20285" spans="8:9" ht="12.5">
      <c r="H20285" s="958">
        <v>47984</v>
      </c>
      <c r="I20285" s="950" t="s">
        <v>1570</v>
      </c>
    </row>
    <row r="20286" spans="8:9" ht="12.5">
      <c r="H20286" s="958">
        <v>47986</v>
      </c>
      <c r="I20286" s="950" t="s">
        <v>1570</v>
      </c>
    </row>
    <row r="20287" spans="8:9" ht="12.5">
      <c r="H20287" s="958">
        <v>47987</v>
      </c>
      <c r="I20287" s="950" t="s">
        <v>1570</v>
      </c>
    </row>
    <row r="20288" spans="8:9" ht="12.5">
      <c r="H20288" s="958">
        <v>47988</v>
      </c>
      <c r="I20288" s="950" t="s">
        <v>1570</v>
      </c>
    </row>
    <row r="20289" spans="8:9" ht="12.5">
      <c r="H20289" s="958">
        <v>47989</v>
      </c>
      <c r="I20289" s="950" t="s">
        <v>1570</v>
      </c>
    </row>
    <row r="20290" spans="8:9" ht="12.5">
      <c r="H20290" s="958">
        <v>47990</v>
      </c>
      <c r="I20290" s="950" t="s">
        <v>1570</v>
      </c>
    </row>
    <row r="20291" spans="8:9" ht="12.5">
      <c r="H20291" s="958">
        <v>47991</v>
      </c>
      <c r="I20291" s="950" t="s">
        <v>1570</v>
      </c>
    </row>
    <row r="20292" spans="8:9" ht="12.5">
      <c r="H20292" s="958">
        <v>47992</v>
      </c>
      <c r="I20292" s="950" t="s">
        <v>1570</v>
      </c>
    </row>
    <row r="20293" spans="8:9" ht="12.5">
      <c r="H20293" s="958">
        <v>47993</v>
      </c>
      <c r="I20293" s="950" t="s">
        <v>1570</v>
      </c>
    </row>
    <row r="20294" spans="8:9" ht="12.5">
      <c r="H20294" s="958">
        <v>47994</v>
      </c>
      <c r="I20294" s="950" t="s">
        <v>1570</v>
      </c>
    </row>
    <row r="20295" spans="8:9" ht="12.5">
      <c r="H20295" s="958">
        <v>47995</v>
      </c>
      <c r="I20295" s="950" t="s">
        <v>1570</v>
      </c>
    </row>
    <row r="20296" spans="8:9" ht="12.5">
      <c r="H20296" s="958">
        <v>47996</v>
      </c>
      <c r="I20296" s="950" t="s">
        <v>1570</v>
      </c>
    </row>
    <row r="20297" spans="8:9" ht="12.5">
      <c r="H20297" s="958">
        <v>47997</v>
      </c>
      <c r="I20297" s="950" t="s">
        <v>1570</v>
      </c>
    </row>
    <row r="20298" spans="8:9" ht="12.5">
      <c r="H20298" s="958">
        <v>48001</v>
      </c>
      <c r="I20298" s="950" t="s">
        <v>1572</v>
      </c>
    </row>
    <row r="20299" spans="8:9" ht="12.5">
      <c r="H20299" s="958">
        <v>48002</v>
      </c>
      <c r="I20299" s="950" t="s">
        <v>1572</v>
      </c>
    </row>
    <row r="20300" spans="8:9" ht="12.5">
      <c r="H20300" s="958">
        <v>48003</v>
      </c>
      <c r="I20300" s="950" t="s">
        <v>1572</v>
      </c>
    </row>
    <row r="20301" spans="8:9" ht="12.5">
      <c r="H20301" s="958">
        <v>48004</v>
      </c>
      <c r="I20301" s="950" t="s">
        <v>1572</v>
      </c>
    </row>
    <row r="20302" spans="8:9" ht="12.5">
      <c r="H20302" s="958">
        <v>48005</v>
      </c>
      <c r="I20302" s="950" t="s">
        <v>1572</v>
      </c>
    </row>
    <row r="20303" spans="8:9" ht="12.5">
      <c r="H20303" s="958">
        <v>48006</v>
      </c>
      <c r="I20303" s="950" t="s">
        <v>1572</v>
      </c>
    </row>
    <row r="20304" spans="8:9" ht="12.5">
      <c r="H20304" s="958">
        <v>48007</v>
      </c>
      <c r="I20304" s="950" t="s">
        <v>1572</v>
      </c>
    </row>
    <row r="20305" spans="8:9" ht="12.5">
      <c r="H20305" s="958">
        <v>48009</v>
      </c>
      <c r="I20305" s="950" t="s">
        <v>1572</v>
      </c>
    </row>
    <row r="20306" spans="8:9" ht="12.5">
      <c r="H20306" s="958">
        <v>48012</v>
      </c>
      <c r="I20306" s="950" t="s">
        <v>1572</v>
      </c>
    </row>
    <row r="20307" spans="8:9" ht="12.5">
      <c r="H20307" s="958">
        <v>48014</v>
      </c>
      <c r="I20307" s="950" t="s">
        <v>1572</v>
      </c>
    </row>
    <row r="20308" spans="8:9" ht="12.5">
      <c r="H20308" s="958">
        <v>48015</v>
      </c>
      <c r="I20308" s="950" t="s">
        <v>1572</v>
      </c>
    </row>
    <row r="20309" spans="8:9" ht="12.5">
      <c r="H20309" s="958">
        <v>48017</v>
      </c>
      <c r="I20309" s="950" t="s">
        <v>1572</v>
      </c>
    </row>
    <row r="20310" spans="8:9" ht="12.5">
      <c r="H20310" s="958">
        <v>48021</v>
      </c>
      <c r="I20310" s="950" t="s">
        <v>1572</v>
      </c>
    </row>
    <row r="20311" spans="8:9" ht="12.5">
      <c r="H20311" s="958">
        <v>48022</v>
      </c>
      <c r="I20311" s="950" t="s">
        <v>1572</v>
      </c>
    </row>
    <row r="20312" spans="8:9" ht="12.5">
      <c r="H20312" s="958">
        <v>48023</v>
      </c>
      <c r="I20312" s="950" t="s">
        <v>1572</v>
      </c>
    </row>
    <row r="20313" spans="8:9" ht="12.5">
      <c r="H20313" s="958">
        <v>48025</v>
      </c>
      <c r="I20313" s="950" t="s">
        <v>1572</v>
      </c>
    </row>
    <row r="20314" spans="8:9" ht="12.5">
      <c r="H20314" s="958">
        <v>48026</v>
      </c>
      <c r="I20314" s="950" t="s">
        <v>1572</v>
      </c>
    </row>
    <row r="20315" spans="8:9" ht="12.5">
      <c r="H20315" s="958">
        <v>48027</v>
      </c>
      <c r="I20315" s="950" t="s">
        <v>1572</v>
      </c>
    </row>
    <row r="20316" spans="8:9" ht="12.5">
      <c r="H20316" s="958">
        <v>48028</v>
      </c>
      <c r="I20316" s="950" t="s">
        <v>1572</v>
      </c>
    </row>
    <row r="20317" spans="8:9" ht="12.5">
      <c r="H20317" s="958">
        <v>48030</v>
      </c>
      <c r="I20317" s="950" t="s">
        <v>1572</v>
      </c>
    </row>
    <row r="20318" spans="8:9" ht="12.5">
      <c r="H20318" s="958">
        <v>48032</v>
      </c>
      <c r="I20318" s="950" t="s">
        <v>1572</v>
      </c>
    </row>
    <row r="20319" spans="8:9" ht="12.5">
      <c r="H20319" s="958">
        <v>48033</v>
      </c>
      <c r="I20319" s="950" t="s">
        <v>1572</v>
      </c>
    </row>
    <row r="20320" spans="8:9" ht="12.5">
      <c r="H20320" s="958">
        <v>48034</v>
      </c>
      <c r="I20320" s="950" t="s">
        <v>1572</v>
      </c>
    </row>
    <row r="20321" spans="8:9" ht="12.5">
      <c r="H20321" s="958">
        <v>48035</v>
      </c>
      <c r="I20321" s="950" t="s">
        <v>1572</v>
      </c>
    </row>
    <row r="20322" spans="8:9" ht="12.5">
      <c r="H20322" s="958">
        <v>48036</v>
      </c>
      <c r="I20322" s="950" t="s">
        <v>1572</v>
      </c>
    </row>
    <row r="20323" spans="8:9" ht="12.5">
      <c r="H20323" s="958">
        <v>48037</v>
      </c>
      <c r="I20323" s="950" t="s">
        <v>1572</v>
      </c>
    </row>
    <row r="20324" spans="8:9" ht="12.5">
      <c r="H20324" s="958">
        <v>48038</v>
      </c>
      <c r="I20324" s="950" t="s">
        <v>1572</v>
      </c>
    </row>
    <row r="20325" spans="8:9" ht="12.5">
      <c r="H20325" s="958">
        <v>48039</v>
      </c>
      <c r="I20325" s="950" t="s">
        <v>1572</v>
      </c>
    </row>
    <row r="20326" spans="8:9" ht="12.5">
      <c r="H20326" s="958">
        <v>48040</v>
      </c>
      <c r="I20326" s="950" t="s">
        <v>1572</v>
      </c>
    </row>
    <row r="20327" spans="8:9" ht="12.5">
      <c r="H20327" s="958">
        <v>48041</v>
      </c>
      <c r="I20327" s="950" t="s">
        <v>1572</v>
      </c>
    </row>
    <row r="20328" spans="8:9" ht="12.5">
      <c r="H20328" s="958">
        <v>48042</v>
      </c>
      <c r="I20328" s="950" t="s">
        <v>1572</v>
      </c>
    </row>
    <row r="20329" spans="8:9" ht="12.5">
      <c r="H20329" s="958">
        <v>48043</v>
      </c>
      <c r="I20329" s="950" t="s">
        <v>1572</v>
      </c>
    </row>
    <row r="20330" spans="8:9" ht="12.5">
      <c r="H20330" s="958">
        <v>48044</v>
      </c>
      <c r="I20330" s="950" t="s">
        <v>1572</v>
      </c>
    </row>
    <row r="20331" spans="8:9" ht="12.5">
      <c r="H20331" s="958">
        <v>48045</v>
      </c>
      <c r="I20331" s="950" t="s">
        <v>1572</v>
      </c>
    </row>
    <row r="20332" spans="8:9" ht="12.5">
      <c r="H20332" s="958">
        <v>48046</v>
      </c>
      <c r="I20332" s="950" t="s">
        <v>1572</v>
      </c>
    </row>
    <row r="20333" spans="8:9" ht="12.5">
      <c r="H20333" s="958">
        <v>48047</v>
      </c>
      <c r="I20333" s="950" t="s">
        <v>1572</v>
      </c>
    </row>
    <row r="20334" spans="8:9" ht="12.5">
      <c r="H20334" s="958">
        <v>48048</v>
      </c>
      <c r="I20334" s="950" t="s">
        <v>1572</v>
      </c>
    </row>
    <row r="20335" spans="8:9" ht="12.5">
      <c r="H20335" s="958">
        <v>48049</v>
      </c>
      <c r="I20335" s="950" t="s">
        <v>1572</v>
      </c>
    </row>
    <row r="20336" spans="8:9" ht="12.5">
      <c r="H20336" s="958">
        <v>48050</v>
      </c>
      <c r="I20336" s="950" t="s">
        <v>1572</v>
      </c>
    </row>
    <row r="20337" spans="8:9" ht="12.5">
      <c r="H20337" s="958">
        <v>48051</v>
      </c>
      <c r="I20337" s="950" t="s">
        <v>1572</v>
      </c>
    </row>
    <row r="20338" spans="8:9" ht="12.5">
      <c r="H20338" s="958">
        <v>48054</v>
      </c>
      <c r="I20338" s="950" t="s">
        <v>1572</v>
      </c>
    </row>
    <row r="20339" spans="8:9" ht="12.5">
      <c r="H20339" s="958">
        <v>48059</v>
      </c>
      <c r="I20339" s="950" t="s">
        <v>1572</v>
      </c>
    </row>
    <row r="20340" spans="8:9" ht="12.5">
      <c r="H20340" s="958">
        <v>48060</v>
      </c>
      <c r="I20340" s="950" t="s">
        <v>1572</v>
      </c>
    </row>
    <row r="20341" spans="8:9" ht="12.5">
      <c r="H20341" s="958">
        <v>48061</v>
      </c>
      <c r="I20341" s="950" t="s">
        <v>1572</v>
      </c>
    </row>
    <row r="20342" spans="8:9" ht="12.5">
      <c r="H20342" s="958">
        <v>48062</v>
      </c>
      <c r="I20342" s="950" t="s">
        <v>1572</v>
      </c>
    </row>
    <row r="20343" spans="8:9" ht="12.5">
      <c r="H20343" s="958">
        <v>48063</v>
      </c>
      <c r="I20343" s="950" t="s">
        <v>1572</v>
      </c>
    </row>
    <row r="20344" spans="8:9" ht="12.5">
      <c r="H20344" s="958">
        <v>48064</v>
      </c>
      <c r="I20344" s="950" t="s">
        <v>1572</v>
      </c>
    </row>
    <row r="20345" spans="8:9" ht="12.5">
      <c r="H20345" s="958">
        <v>48065</v>
      </c>
      <c r="I20345" s="950" t="s">
        <v>1572</v>
      </c>
    </row>
    <row r="20346" spans="8:9" ht="12.5">
      <c r="H20346" s="958">
        <v>48066</v>
      </c>
      <c r="I20346" s="950" t="s">
        <v>1572</v>
      </c>
    </row>
    <row r="20347" spans="8:9" ht="12.5">
      <c r="H20347" s="958">
        <v>48067</v>
      </c>
      <c r="I20347" s="950" t="s">
        <v>1572</v>
      </c>
    </row>
    <row r="20348" spans="8:9" ht="12.5">
      <c r="H20348" s="958">
        <v>48068</v>
      </c>
      <c r="I20348" s="950" t="s">
        <v>1572</v>
      </c>
    </row>
    <row r="20349" spans="8:9" ht="12.5">
      <c r="H20349" s="958">
        <v>48069</v>
      </c>
      <c r="I20349" s="950" t="s">
        <v>1572</v>
      </c>
    </row>
    <row r="20350" spans="8:9" ht="12.5">
      <c r="H20350" s="958">
        <v>48070</v>
      </c>
      <c r="I20350" s="950" t="s">
        <v>1572</v>
      </c>
    </row>
    <row r="20351" spans="8:9" ht="12.5">
      <c r="H20351" s="958">
        <v>48071</v>
      </c>
      <c r="I20351" s="950" t="s">
        <v>1572</v>
      </c>
    </row>
    <row r="20352" spans="8:9" ht="12.5">
      <c r="H20352" s="958">
        <v>48072</v>
      </c>
      <c r="I20352" s="950" t="s">
        <v>1572</v>
      </c>
    </row>
    <row r="20353" spans="8:9" ht="12.5">
      <c r="H20353" s="958">
        <v>48073</v>
      </c>
      <c r="I20353" s="950" t="s">
        <v>1572</v>
      </c>
    </row>
    <row r="20354" spans="8:9" ht="12.5">
      <c r="H20354" s="958">
        <v>48074</v>
      </c>
      <c r="I20354" s="950" t="s">
        <v>1572</v>
      </c>
    </row>
    <row r="20355" spans="8:9" ht="12.5">
      <c r="H20355" s="958">
        <v>48075</v>
      </c>
      <c r="I20355" s="950" t="s">
        <v>1572</v>
      </c>
    </row>
    <row r="20356" spans="8:9" ht="12.5">
      <c r="H20356" s="958">
        <v>48076</v>
      </c>
      <c r="I20356" s="950" t="s">
        <v>1572</v>
      </c>
    </row>
    <row r="20357" spans="8:9" ht="12.5">
      <c r="H20357" s="958">
        <v>48079</v>
      </c>
      <c r="I20357" s="950" t="s">
        <v>1572</v>
      </c>
    </row>
    <row r="20358" spans="8:9" ht="12.5">
      <c r="H20358" s="958">
        <v>48080</v>
      </c>
      <c r="I20358" s="950" t="s">
        <v>1572</v>
      </c>
    </row>
    <row r="20359" spans="8:9" ht="12.5">
      <c r="H20359" s="958">
        <v>48081</v>
      </c>
      <c r="I20359" s="950" t="s">
        <v>1572</v>
      </c>
    </row>
    <row r="20360" spans="8:9" ht="12.5">
      <c r="H20360" s="958">
        <v>48082</v>
      </c>
      <c r="I20360" s="950" t="s">
        <v>1572</v>
      </c>
    </row>
    <row r="20361" spans="8:9" ht="12.5">
      <c r="H20361" s="958">
        <v>48083</v>
      </c>
      <c r="I20361" s="950" t="s">
        <v>1572</v>
      </c>
    </row>
    <row r="20362" spans="8:9" ht="12.5">
      <c r="H20362" s="958">
        <v>48084</v>
      </c>
      <c r="I20362" s="950" t="s">
        <v>1572</v>
      </c>
    </row>
    <row r="20363" spans="8:9" ht="12.5">
      <c r="H20363" s="958">
        <v>48085</v>
      </c>
      <c r="I20363" s="950" t="s">
        <v>1572</v>
      </c>
    </row>
    <row r="20364" spans="8:9" ht="12.5">
      <c r="H20364" s="958">
        <v>48086</v>
      </c>
      <c r="I20364" s="950" t="s">
        <v>1572</v>
      </c>
    </row>
    <row r="20365" spans="8:9" ht="12.5">
      <c r="H20365" s="958">
        <v>48088</v>
      </c>
      <c r="I20365" s="950" t="s">
        <v>1572</v>
      </c>
    </row>
    <row r="20366" spans="8:9" ht="12.5">
      <c r="H20366" s="958">
        <v>48089</v>
      </c>
      <c r="I20366" s="950" t="s">
        <v>1572</v>
      </c>
    </row>
    <row r="20367" spans="8:9" ht="12.5">
      <c r="H20367" s="958">
        <v>48090</v>
      </c>
      <c r="I20367" s="950" t="s">
        <v>1572</v>
      </c>
    </row>
    <row r="20368" spans="8:9" ht="12.5">
      <c r="H20368" s="958">
        <v>48091</v>
      </c>
      <c r="I20368" s="950" t="s">
        <v>1572</v>
      </c>
    </row>
    <row r="20369" spans="8:9" ht="12.5">
      <c r="H20369" s="958">
        <v>48092</v>
      </c>
      <c r="I20369" s="950" t="s">
        <v>1572</v>
      </c>
    </row>
    <row r="20370" spans="8:9" ht="12.5">
      <c r="H20370" s="958">
        <v>48093</v>
      </c>
      <c r="I20370" s="950" t="s">
        <v>1572</v>
      </c>
    </row>
    <row r="20371" spans="8:9" ht="12.5">
      <c r="H20371" s="958">
        <v>48094</v>
      </c>
      <c r="I20371" s="950" t="s">
        <v>1572</v>
      </c>
    </row>
    <row r="20372" spans="8:9" ht="12.5">
      <c r="H20372" s="958">
        <v>48095</v>
      </c>
      <c r="I20372" s="950" t="s">
        <v>1572</v>
      </c>
    </row>
    <row r="20373" spans="8:9" ht="12.5">
      <c r="H20373" s="958">
        <v>48096</v>
      </c>
      <c r="I20373" s="950" t="s">
        <v>1572</v>
      </c>
    </row>
    <row r="20374" spans="8:9" ht="12.5">
      <c r="H20374" s="958">
        <v>48097</v>
      </c>
      <c r="I20374" s="950" t="s">
        <v>1572</v>
      </c>
    </row>
    <row r="20375" spans="8:9" ht="12.5">
      <c r="H20375" s="958">
        <v>48098</v>
      </c>
      <c r="I20375" s="950" t="s">
        <v>1572</v>
      </c>
    </row>
    <row r="20376" spans="8:9" ht="12.5">
      <c r="H20376" s="958">
        <v>48099</v>
      </c>
      <c r="I20376" s="950" t="s">
        <v>1572</v>
      </c>
    </row>
    <row r="20377" spans="8:9" ht="12.5">
      <c r="H20377" s="958">
        <v>48101</v>
      </c>
      <c r="I20377" s="950" t="s">
        <v>1572</v>
      </c>
    </row>
    <row r="20378" spans="8:9" ht="12.5">
      <c r="H20378" s="958">
        <v>48103</v>
      </c>
      <c r="I20378" s="950" t="s">
        <v>1572</v>
      </c>
    </row>
    <row r="20379" spans="8:9" ht="12.5">
      <c r="H20379" s="958">
        <v>48104</v>
      </c>
      <c r="I20379" s="950" t="s">
        <v>1572</v>
      </c>
    </row>
    <row r="20380" spans="8:9" ht="12.5">
      <c r="H20380" s="958">
        <v>48105</v>
      </c>
      <c r="I20380" s="950" t="s">
        <v>1572</v>
      </c>
    </row>
    <row r="20381" spans="8:9" ht="12.5">
      <c r="H20381" s="958">
        <v>48106</v>
      </c>
      <c r="I20381" s="950" t="s">
        <v>1572</v>
      </c>
    </row>
    <row r="20382" spans="8:9" ht="12.5">
      <c r="H20382" s="958">
        <v>48107</v>
      </c>
      <c r="I20382" s="950" t="s">
        <v>1572</v>
      </c>
    </row>
    <row r="20383" spans="8:9" ht="12.5">
      <c r="H20383" s="958">
        <v>48108</v>
      </c>
      <c r="I20383" s="950" t="s">
        <v>1572</v>
      </c>
    </row>
    <row r="20384" spans="8:9" ht="12.5">
      <c r="H20384" s="958">
        <v>48109</v>
      </c>
      <c r="I20384" s="950" t="s">
        <v>1572</v>
      </c>
    </row>
    <row r="20385" spans="8:9" ht="12.5">
      <c r="H20385" s="958">
        <v>48110</v>
      </c>
      <c r="I20385" s="950" t="s">
        <v>1572</v>
      </c>
    </row>
    <row r="20386" spans="8:9" ht="12.5">
      <c r="H20386" s="958">
        <v>48111</v>
      </c>
      <c r="I20386" s="950" t="s">
        <v>1572</v>
      </c>
    </row>
    <row r="20387" spans="8:9" ht="12.5">
      <c r="H20387" s="958">
        <v>48112</v>
      </c>
      <c r="I20387" s="950" t="s">
        <v>1572</v>
      </c>
    </row>
    <row r="20388" spans="8:9" ht="12.5">
      <c r="H20388" s="958">
        <v>48113</v>
      </c>
      <c r="I20388" s="950" t="s">
        <v>1572</v>
      </c>
    </row>
    <row r="20389" spans="8:9" ht="12.5">
      <c r="H20389" s="958">
        <v>48114</v>
      </c>
      <c r="I20389" s="950" t="s">
        <v>1572</v>
      </c>
    </row>
    <row r="20390" spans="8:9" ht="12.5">
      <c r="H20390" s="958">
        <v>48115</v>
      </c>
      <c r="I20390" s="950" t="s">
        <v>1572</v>
      </c>
    </row>
    <row r="20391" spans="8:9" ht="12.5">
      <c r="H20391" s="958">
        <v>48116</v>
      </c>
      <c r="I20391" s="950" t="s">
        <v>1572</v>
      </c>
    </row>
    <row r="20392" spans="8:9" ht="12.5">
      <c r="H20392" s="958">
        <v>48117</v>
      </c>
      <c r="I20392" s="950" t="s">
        <v>1572</v>
      </c>
    </row>
    <row r="20393" spans="8:9" ht="12.5">
      <c r="H20393" s="958">
        <v>48118</v>
      </c>
      <c r="I20393" s="950" t="s">
        <v>1572</v>
      </c>
    </row>
    <row r="20394" spans="8:9" ht="12.5">
      <c r="H20394" s="958">
        <v>48120</v>
      </c>
      <c r="I20394" s="950" t="s">
        <v>1572</v>
      </c>
    </row>
    <row r="20395" spans="8:9" ht="12.5">
      <c r="H20395" s="958">
        <v>48121</v>
      </c>
      <c r="I20395" s="950" t="s">
        <v>1572</v>
      </c>
    </row>
    <row r="20396" spans="8:9" ht="12.5">
      <c r="H20396" s="958">
        <v>48122</v>
      </c>
      <c r="I20396" s="950" t="s">
        <v>1572</v>
      </c>
    </row>
    <row r="20397" spans="8:9" ht="12.5">
      <c r="H20397" s="958">
        <v>48123</v>
      </c>
      <c r="I20397" s="950" t="s">
        <v>1572</v>
      </c>
    </row>
    <row r="20398" spans="8:9" ht="12.5">
      <c r="H20398" s="958">
        <v>48124</v>
      </c>
      <c r="I20398" s="950" t="s">
        <v>1572</v>
      </c>
    </row>
    <row r="20399" spans="8:9" ht="12.5">
      <c r="H20399" s="958">
        <v>48125</v>
      </c>
      <c r="I20399" s="950" t="s">
        <v>1572</v>
      </c>
    </row>
    <row r="20400" spans="8:9" ht="12.5">
      <c r="H20400" s="958">
        <v>48126</v>
      </c>
      <c r="I20400" s="950" t="s">
        <v>1572</v>
      </c>
    </row>
    <row r="20401" spans="8:9" ht="12.5">
      <c r="H20401" s="958">
        <v>48127</v>
      </c>
      <c r="I20401" s="950" t="s">
        <v>1572</v>
      </c>
    </row>
    <row r="20402" spans="8:9" ht="12.5">
      <c r="H20402" s="958">
        <v>48128</v>
      </c>
      <c r="I20402" s="950" t="s">
        <v>1572</v>
      </c>
    </row>
    <row r="20403" spans="8:9" ht="12.5">
      <c r="H20403" s="958">
        <v>48130</v>
      </c>
      <c r="I20403" s="950" t="s">
        <v>1572</v>
      </c>
    </row>
    <row r="20404" spans="8:9" ht="12.5">
      <c r="H20404" s="958">
        <v>48131</v>
      </c>
      <c r="I20404" s="950" t="s">
        <v>1572</v>
      </c>
    </row>
    <row r="20405" spans="8:9" ht="12.5">
      <c r="H20405" s="958">
        <v>48133</v>
      </c>
      <c r="I20405" s="950" t="s">
        <v>1572</v>
      </c>
    </row>
    <row r="20406" spans="8:9" ht="12.5">
      <c r="H20406" s="958">
        <v>48134</v>
      </c>
      <c r="I20406" s="950" t="s">
        <v>1572</v>
      </c>
    </row>
    <row r="20407" spans="8:9" ht="12.5">
      <c r="H20407" s="958">
        <v>48135</v>
      </c>
      <c r="I20407" s="950" t="s">
        <v>1572</v>
      </c>
    </row>
    <row r="20408" spans="8:9" ht="12.5">
      <c r="H20408" s="958">
        <v>48136</v>
      </c>
      <c r="I20408" s="950" t="s">
        <v>1572</v>
      </c>
    </row>
    <row r="20409" spans="8:9" ht="12.5">
      <c r="H20409" s="958">
        <v>48137</v>
      </c>
      <c r="I20409" s="950" t="s">
        <v>1572</v>
      </c>
    </row>
    <row r="20410" spans="8:9" ht="12.5">
      <c r="H20410" s="958">
        <v>48138</v>
      </c>
      <c r="I20410" s="950" t="s">
        <v>1572</v>
      </c>
    </row>
    <row r="20411" spans="8:9" ht="12.5">
      <c r="H20411" s="958">
        <v>48139</v>
      </c>
      <c r="I20411" s="950" t="s">
        <v>1572</v>
      </c>
    </row>
    <row r="20412" spans="8:9" ht="12.5">
      <c r="H20412" s="958">
        <v>48140</v>
      </c>
      <c r="I20412" s="950" t="s">
        <v>1572</v>
      </c>
    </row>
    <row r="20413" spans="8:9" ht="12.5">
      <c r="H20413" s="958">
        <v>48141</v>
      </c>
      <c r="I20413" s="950" t="s">
        <v>1572</v>
      </c>
    </row>
    <row r="20414" spans="8:9" ht="12.5">
      <c r="H20414" s="958">
        <v>48143</v>
      </c>
      <c r="I20414" s="950" t="s">
        <v>1572</v>
      </c>
    </row>
    <row r="20415" spans="8:9" ht="12.5">
      <c r="H20415" s="958">
        <v>48144</v>
      </c>
      <c r="I20415" s="950" t="s">
        <v>1572</v>
      </c>
    </row>
    <row r="20416" spans="8:9" ht="12.5">
      <c r="H20416" s="958">
        <v>48145</v>
      </c>
      <c r="I20416" s="950" t="s">
        <v>1572</v>
      </c>
    </row>
    <row r="20417" spans="8:9" ht="12.5">
      <c r="H20417" s="958">
        <v>48146</v>
      </c>
      <c r="I20417" s="950" t="s">
        <v>1572</v>
      </c>
    </row>
    <row r="20418" spans="8:9" ht="12.5">
      <c r="H20418" s="958">
        <v>48150</v>
      </c>
      <c r="I20418" s="950" t="s">
        <v>1572</v>
      </c>
    </row>
    <row r="20419" spans="8:9" ht="12.5">
      <c r="H20419" s="958">
        <v>48151</v>
      </c>
      <c r="I20419" s="950" t="s">
        <v>1572</v>
      </c>
    </row>
    <row r="20420" spans="8:9" ht="12.5">
      <c r="H20420" s="958">
        <v>48152</v>
      </c>
      <c r="I20420" s="950" t="s">
        <v>1572</v>
      </c>
    </row>
    <row r="20421" spans="8:9" ht="12.5">
      <c r="H20421" s="958">
        <v>48153</v>
      </c>
      <c r="I20421" s="950" t="s">
        <v>1572</v>
      </c>
    </row>
    <row r="20422" spans="8:9" ht="12.5">
      <c r="H20422" s="958">
        <v>48154</v>
      </c>
      <c r="I20422" s="950" t="s">
        <v>1572</v>
      </c>
    </row>
    <row r="20423" spans="8:9" ht="12.5">
      <c r="H20423" s="958">
        <v>48157</v>
      </c>
      <c r="I20423" s="950" t="s">
        <v>1572</v>
      </c>
    </row>
    <row r="20424" spans="8:9" ht="12.5">
      <c r="H20424" s="958">
        <v>48158</v>
      </c>
      <c r="I20424" s="950" t="s">
        <v>1572</v>
      </c>
    </row>
    <row r="20425" spans="8:9" ht="12.5">
      <c r="H20425" s="958">
        <v>48159</v>
      </c>
      <c r="I20425" s="950" t="s">
        <v>1572</v>
      </c>
    </row>
    <row r="20426" spans="8:9" ht="12.5">
      <c r="H20426" s="958">
        <v>48160</v>
      </c>
      <c r="I20426" s="950" t="s">
        <v>1572</v>
      </c>
    </row>
    <row r="20427" spans="8:9" ht="12.5">
      <c r="H20427" s="958">
        <v>48161</v>
      </c>
      <c r="I20427" s="950" t="s">
        <v>1572</v>
      </c>
    </row>
    <row r="20428" spans="8:9" ht="12.5">
      <c r="H20428" s="958">
        <v>48162</v>
      </c>
      <c r="I20428" s="950" t="s">
        <v>1572</v>
      </c>
    </row>
    <row r="20429" spans="8:9" ht="12.5">
      <c r="H20429" s="958">
        <v>48164</v>
      </c>
      <c r="I20429" s="950" t="s">
        <v>1572</v>
      </c>
    </row>
    <row r="20430" spans="8:9" ht="12.5">
      <c r="H20430" s="958">
        <v>48165</v>
      </c>
      <c r="I20430" s="950" t="s">
        <v>1572</v>
      </c>
    </row>
    <row r="20431" spans="8:9" ht="12.5">
      <c r="H20431" s="958">
        <v>48166</v>
      </c>
      <c r="I20431" s="950" t="s">
        <v>1572</v>
      </c>
    </row>
    <row r="20432" spans="8:9" ht="12.5">
      <c r="H20432" s="958">
        <v>48167</v>
      </c>
      <c r="I20432" s="950" t="s">
        <v>1572</v>
      </c>
    </row>
    <row r="20433" spans="8:9" ht="12.5">
      <c r="H20433" s="958">
        <v>48168</v>
      </c>
      <c r="I20433" s="950" t="s">
        <v>1572</v>
      </c>
    </row>
    <row r="20434" spans="8:9" ht="12.5">
      <c r="H20434" s="958">
        <v>48169</v>
      </c>
      <c r="I20434" s="950" t="s">
        <v>1572</v>
      </c>
    </row>
    <row r="20435" spans="8:9" ht="12.5">
      <c r="H20435" s="958">
        <v>48170</v>
      </c>
      <c r="I20435" s="950" t="s">
        <v>1572</v>
      </c>
    </row>
    <row r="20436" spans="8:9" ht="12.5">
      <c r="H20436" s="958">
        <v>48173</v>
      </c>
      <c r="I20436" s="950" t="s">
        <v>1572</v>
      </c>
    </row>
    <row r="20437" spans="8:9" ht="12.5">
      <c r="H20437" s="958">
        <v>48174</v>
      </c>
      <c r="I20437" s="950" t="s">
        <v>1572</v>
      </c>
    </row>
    <row r="20438" spans="8:9" ht="12.5">
      <c r="H20438" s="958">
        <v>48175</v>
      </c>
      <c r="I20438" s="950" t="s">
        <v>1572</v>
      </c>
    </row>
    <row r="20439" spans="8:9" ht="12.5">
      <c r="H20439" s="958">
        <v>48176</v>
      </c>
      <c r="I20439" s="950" t="s">
        <v>1572</v>
      </c>
    </row>
    <row r="20440" spans="8:9" ht="12.5">
      <c r="H20440" s="958">
        <v>48177</v>
      </c>
      <c r="I20440" s="950" t="s">
        <v>1572</v>
      </c>
    </row>
    <row r="20441" spans="8:9" ht="12.5">
      <c r="H20441" s="958">
        <v>48178</v>
      </c>
      <c r="I20441" s="950" t="s">
        <v>1572</v>
      </c>
    </row>
    <row r="20442" spans="8:9" ht="12.5">
      <c r="H20442" s="958">
        <v>48179</v>
      </c>
      <c r="I20442" s="950" t="s">
        <v>1572</v>
      </c>
    </row>
    <row r="20443" spans="8:9" ht="12.5">
      <c r="H20443" s="958">
        <v>48180</v>
      </c>
      <c r="I20443" s="950" t="s">
        <v>1572</v>
      </c>
    </row>
    <row r="20444" spans="8:9" ht="12.5">
      <c r="H20444" s="958">
        <v>48182</v>
      </c>
      <c r="I20444" s="950" t="s">
        <v>1572</v>
      </c>
    </row>
    <row r="20445" spans="8:9" ht="12.5">
      <c r="H20445" s="958">
        <v>48183</v>
      </c>
      <c r="I20445" s="950" t="s">
        <v>1572</v>
      </c>
    </row>
    <row r="20446" spans="8:9" ht="12.5">
      <c r="H20446" s="958">
        <v>48184</v>
      </c>
      <c r="I20446" s="950" t="s">
        <v>1572</v>
      </c>
    </row>
    <row r="20447" spans="8:9" ht="12.5">
      <c r="H20447" s="958">
        <v>48185</v>
      </c>
      <c r="I20447" s="950" t="s">
        <v>1572</v>
      </c>
    </row>
    <row r="20448" spans="8:9" ht="12.5">
      <c r="H20448" s="958">
        <v>48186</v>
      </c>
      <c r="I20448" s="950" t="s">
        <v>1572</v>
      </c>
    </row>
    <row r="20449" spans="8:9" ht="12.5">
      <c r="H20449" s="958">
        <v>48187</v>
      </c>
      <c r="I20449" s="950" t="s">
        <v>1572</v>
      </c>
    </row>
    <row r="20450" spans="8:9" ht="12.5">
      <c r="H20450" s="958">
        <v>48188</v>
      </c>
      <c r="I20450" s="950" t="s">
        <v>1572</v>
      </c>
    </row>
    <row r="20451" spans="8:9" ht="12.5">
      <c r="H20451" s="958">
        <v>48189</v>
      </c>
      <c r="I20451" s="950" t="s">
        <v>1572</v>
      </c>
    </row>
    <row r="20452" spans="8:9" ht="12.5">
      <c r="H20452" s="958">
        <v>48190</v>
      </c>
      <c r="I20452" s="950" t="s">
        <v>1572</v>
      </c>
    </row>
    <row r="20453" spans="8:9" ht="12.5">
      <c r="H20453" s="958">
        <v>48191</v>
      </c>
      <c r="I20453" s="950" t="s">
        <v>1572</v>
      </c>
    </row>
    <row r="20454" spans="8:9" ht="12.5">
      <c r="H20454" s="958">
        <v>48192</v>
      </c>
      <c r="I20454" s="950" t="s">
        <v>1572</v>
      </c>
    </row>
    <row r="20455" spans="8:9" ht="12.5">
      <c r="H20455" s="958">
        <v>48193</v>
      </c>
      <c r="I20455" s="950" t="s">
        <v>1572</v>
      </c>
    </row>
    <row r="20456" spans="8:9" ht="12.5">
      <c r="H20456" s="958">
        <v>48195</v>
      </c>
      <c r="I20456" s="950" t="s">
        <v>1572</v>
      </c>
    </row>
    <row r="20457" spans="8:9" ht="12.5">
      <c r="H20457" s="958">
        <v>48197</v>
      </c>
      <c r="I20457" s="950" t="s">
        <v>1572</v>
      </c>
    </row>
    <row r="20458" spans="8:9" ht="12.5">
      <c r="H20458" s="958">
        <v>48198</v>
      </c>
      <c r="I20458" s="950" t="s">
        <v>1572</v>
      </c>
    </row>
    <row r="20459" spans="8:9" ht="12.5">
      <c r="H20459" s="958">
        <v>48201</v>
      </c>
      <c r="I20459" s="950" t="s">
        <v>1572</v>
      </c>
    </row>
    <row r="20460" spans="8:9" ht="12.5">
      <c r="H20460" s="958">
        <v>48202</v>
      </c>
      <c r="I20460" s="950" t="s">
        <v>1572</v>
      </c>
    </row>
    <row r="20461" spans="8:9" ht="12.5">
      <c r="H20461" s="958">
        <v>48203</v>
      </c>
      <c r="I20461" s="950" t="s">
        <v>1572</v>
      </c>
    </row>
    <row r="20462" spans="8:9" ht="12.5">
      <c r="H20462" s="958">
        <v>48204</v>
      </c>
      <c r="I20462" s="950" t="s">
        <v>1572</v>
      </c>
    </row>
    <row r="20463" spans="8:9" ht="12.5">
      <c r="H20463" s="958">
        <v>48205</v>
      </c>
      <c r="I20463" s="950" t="s">
        <v>1572</v>
      </c>
    </row>
    <row r="20464" spans="8:9" ht="12.5">
      <c r="H20464" s="958">
        <v>48206</v>
      </c>
      <c r="I20464" s="950" t="s">
        <v>1572</v>
      </c>
    </row>
    <row r="20465" spans="8:9" ht="12.5">
      <c r="H20465" s="958">
        <v>48207</v>
      </c>
      <c r="I20465" s="950" t="s">
        <v>1572</v>
      </c>
    </row>
    <row r="20466" spans="8:9" ht="12.5">
      <c r="H20466" s="958">
        <v>48208</v>
      </c>
      <c r="I20466" s="950" t="s">
        <v>1572</v>
      </c>
    </row>
    <row r="20467" spans="8:9" ht="12.5">
      <c r="H20467" s="958">
        <v>48209</v>
      </c>
      <c r="I20467" s="950" t="s">
        <v>1572</v>
      </c>
    </row>
    <row r="20468" spans="8:9" ht="12.5">
      <c r="H20468" s="958">
        <v>48210</v>
      </c>
      <c r="I20468" s="950" t="s">
        <v>1572</v>
      </c>
    </row>
    <row r="20469" spans="8:9" ht="12.5">
      <c r="H20469" s="958">
        <v>48211</v>
      </c>
      <c r="I20469" s="950" t="s">
        <v>1572</v>
      </c>
    </row>
    <row r="20470" spans="8:9" ht="12.5">
      <c r="H20470" s="958">
        <v>48212</v>
      </c>
      <c r="I20470" s="950" t="s">
        <v>1572</v>
      </c>
    </row>
    <row r="20471" spans="8:9" ht="12.5">
      <c r="H20471" s="958">
        <v>48213</v>
      </c>
      <c r="I20471" s="950" t="s">
        <v>1572</v>
      </c>
    </row>
    <row r="20472" spans="8:9" ht="12.5">
      <c r="H20472" s="958">
        <v>48214</v>
      </c>
      <c r="I20472" s="950" t="s">
        <v>1572</v>
      </c>
    </row>
    <row r="20473" spans="8:9" ht="12.5">
      <c r="H20473" s="958">
        <v>48215</v>
      </c>
      <c r="I20473" s="950" t="s">
        <v>1572</v>
      </c>
    </row>
    <row r="20474" spans="8:9" ht="12.5">
      <c r="H20474" s="958">
        <v>48216</v>
      </c>
      <c r="I20474" s="950" t="s">
        <v>1572</v>
      </c>
    </row>
    <row r="20475" spans="8:9" ht="12.5">
      <c r="H20475" s="958">
        <v>48217</v>
      </c>
      <c r="I20475" s="950" t="s">
        <v>1572</v>
      </c>
    </row>
    <row r="20476" spans="8:9" ht="12.5">
      <c r="H20476" s="958">
        <v>48218</v>
      </c>
      <c r="I20476" s="950" t="s">
        <v>1572</v>
      </c>
    </row>
    <row r="20477" spans="8:9" ht="12.5">
      <c r="H20477" s="958">
        <v>48219</v>
      </c>
      <c r="I20477" s="950" t="s">
        <v>1572</v>
      </c>
    </row>
    <row r="20478" spans="8:9" ht="12.5">
      <c r="H20478" s="958">
        <v>48220</v>
      </c>
      <c r="I20478" s="950" t="s">
        <v>1572</v>
      </c>
    </row>
    <row r="20479" spans="8:9" ht="12.5">
      <c r="H20479" s="958">
        <v>48221</v>
      </c>
      <c r="I20479" s="950" t="s">
        <v>1572</v>
      </c>
    </row>
    <row r="20480" spans="8:9" ht="12.5">
      <c r="H20480" s="958">
        <v>48222</v>
      </c>
      <c r="I20480" s="950" t="s">
        <v>1572</v>
      </c>
    </row>
    <row r="20481" spans="8:9" ht="12.5">
      <c r="H20481" s="958">
        <v>48223</v>
      </c>
      <c r="I20481" s="950" t="s">
        <v>1572</v>
      </c>
    </row>
    <row r="20482" spans="8:9" ht="12.5">
      <c r="H20482" s="958">
        <v>48224</v>
      </c>
      <c r="I20482" s="950" t="s">
        <v>1572</v>
      </c>
    </row>
    <row r="20483" spans="8:9" ht="12.5">
      <c r="H20483" s="958">
        <v>48225</v>
      </c>
      <c r="I20483" s="950" t="s">
        <v>1572</v>
      </c>
    </row>
    <row r="20484" spans="8:9" ht="12.5">
      <c r="H20484" s="958">
        <v>48226</v>
      </c>
      <c r="I20484" s="950" t="s">
        <v>1572</v>
      </c>
    </row>
    <row r="20485" spans="8:9" ht="12.5">
      <c r="H20485" s="958">
        <v>48227</v>
      </c>
      <c r="I20485" s="950" t="s">
        <v>1572</v>
      </c>
    </row>
    <row r="20486" spans="8:9" ht="12.5">
      <c r="H20486" s="958">
        <v>48228</v>
      </c>
      <c r="I20486" s="950" t="s">
        <v>1572</v>
      </c>
    </row>
    <row r="20487" spans="8:9" ht="12.5">
      <c r="H20487" s="958">
        <v>48229</v>
      </c>
      <c r="I20487" s="950" t="s">
        <v>1572</v>
      </c>
    </row>
    <row r="20488" spans="8:9" ht="12.5">
      <c r="H20488" s="958">
        <v>48230</v>
      </c>
      <c r="I20488" s="950" t="s">
        <v>1572</v>
      </c>
    </row>
    <row r="20489" spans="8:9" ht="12.5">
      <c r="H20489" s="958">
        <v>48231</v>
      </c>
      <c r="I20489" s="950" t="s">
        <v>1572</v>
      </c>
    </row>
    <row r="20490" spans="8:9" ht="12.5">
      <c r="H20490" s="958">
        <v>48232</v>
      </c>
      <c r="I20490" s="950" t="s">
        <v>1572</v>
      </c>
    </row>
    <row r="20491" spans="8:9" ht="12.5">
      <c r="H20491" s="958">
        <v>48233</v>
      </c>
      <c r="I20491" s="950" t="s">
        <v>1572</v>
      </c>
    </row>
    <row r="20492" spans="8:9" ht="12.5">
      <c r="H20492" s="958">
        <v>48234</v>
      </c>
      <c r="I20492" s="950" t="s">
        <v>1572</v>
      </c>
    </row>
    <row r="20493" spans="8:9" ht="12.5">
      <c r="H20493" s="958">
        <v>48235</v>
      </c>
      <c r="I20493" s="950" t="s">
        <v>1572</v>
      </c>
    </row>
    <row r="20494" spans="8:9" ht="12.5">
      <c r="H20494" s="958">
        <v>48236</v>
      </c>
      <c r="I20494" s="950" t="s">
        <v>1572</v>
      </c>
    </row>
    <row r="20495" spans="8:9" ht="12.5">
      <c r="H20495" s="958">
        <v>48237</v>
      </c>
      <c r="I20495" s="950" t="s">
        <v>1572</v>
      </c>
    </row>
    <row r="20496" spans="8:9" ht="12.5">
      <c r="H20496" s="958">
        <v>48238</v>
      </c>
      <c r="I20496" s="950" t="s">
        <v>1572</v>
      </c>
    </row>
    <row r="20497" spans="8:9" ht="12.5">
      <c r="H20497" s="958">
        <v>48239</v>
      </c>
      <c r="I20497" s="950" t="s">
        <v>1572</v>
      </c>
    </row>
    <row r="20498" spans="8:9" ht="12.5">
      <c r="H20498" s="958">
        <v>48240</v>
      </c>
      <c r="I20498" s="950" t="s">
        <v>1572</v>
      </c>
    </row>
    <row r="20499" spans="8:9" ht="12.5">
      <c r="H20499" s="958">
        <v>48242</v>
      </c>
      <c r="I20499" s="950" t="s">
        <v>1572</v>
      </c>
    </row>
    <row r="20500" spans="8:9" ht="12.5">
      <c r="H20500" s="958">
        <v>48243</v>
      </c>
      <c r="I20500" s="950" t="s">
        <v>1572</v>
      </c>
    </row>
    <row r="20501" spans="8:9" ht="12.5">
      <c r="H20501" s="958">
        <v>48244</v>
      </c>
      <c r="I20501" s="950" t="s">
        <v>1572</v>
      </c>
    </row>
    <row r="20502" spans="8:9" ht="12.5">
      <c r="H20502" s="958">
        <v>48255</v>
      </c>
      <c r="I20502" s="950" t="s">
        <v>1572</v>
      </c>
    </row>
    <row r="20503" spans="8:9" ht="12.5">
      <c r="H20503" s="958">
        <v>48260</v>
      </c>
      <c r="I20503" s="950" t="s">
        <v>1572</v>
      </c>
    </row>
    <row r="20504" spans="8:9" ht="12.5">
      <c r="H20504" s="958">
        <v>48264</v>
      </c>
      <c r="I20504" s="950" t="s">
        <v>1572</v>
      </c>
    </row>
    <row r="20505" spans="8:9" ht="12.5">
      <c r="H20505" s="958">
        <v>48265</v>
      </c>
      <c r="I20505" s="950" t="s">
        <v>1572</v>
      </c>
    </row>
    <row r="20506" spans="8:9" ht="12.5">
      <c r="H20506" s="958">
        <v>48266</v>
      </c>
      <c r="I20506" s="950" t="s">
        <v>1572</v>
      </c>
    </row>
    <row r="20507" spans="8:9" ht="12.5">
      <c r="H20507" s="958">
        <v>48267</v>
      </c>
      <c r="I20507" s="950" t="s">
        <v>1572</v>
      </c>
    </row>
    <row r="20508" spans="8:9" ht="12.5">
      <c r="H20508" s="958">
        <v>48268</v>
      </c>
      <c r="I20508" s="950" t="s">
        <v>1572</v>
      </c>
    </row>
    <row r="20509" spans="8:9" ht="12.5">
      <c r="H20509" s="958">
        <v>48269</v>
      </c>
      <c r="I20509" s="950" t="s">
        <v>1572</v>
      </c>
    </row>
    <row r="20510" spans="8:9" ht="12.5">
      <c r="H20510" s="958">
        <v>48272</v>
      </c>
      <c r="I20510" s="950" t="s">
        <v>1572</v>
      </c>
    </row>
    <row r="20511" spans="8:9" ht="12.5">
      <c r="H20511" s="958">
        <v>48275</v>
      </c>
      <c r="I20511" s="950" t="s">
        <v>1572</v>
      </c>
    </row>
    <row r="20512" spans="8:9" ht="12.5">
      <c r="H20512" s="958">
        <v>48277</v>
      </c>
      <c r="I20512" s="950" t="s">
        <v>1572</v>
      </c>
    </row>
    <row r="20513" spans="8:9" ht="12.5">
      <c r="H20513" s="958">
        <v>48278</v>
      </c>
      <c r="I20513" s="950" t="s">
        <v>1572</v>
      </c>
    </row>
    <row r="20514" spans="8:9" ht="12.5">
      <c r="H20514" s="958">
        <v>48279</v>
      </c>
      <c r="I20514" s="950" t="s">
        <v>1572</v>
      </c>
    </row>
    <row r="20515" spans="8:9" ht="12.5">
      <c r="H20515" s="958">
        <v>48288</v>
      </c>
      <c r="I20515" s="950" t="s">
        <v>1572</v>
      </c>
    </row>
    <row r="20516" spans="8:9" ht="12.5">
      <c r="H20516" s="958">
        <v>48301</v>
      </c>
      <c r="I20516" s="950" t="s">
        <v>1572</v>
      </c>
    </row>
    <row r="20517" spans="8:9" ht="12.5">
      <c r="H20517" s="958">
        <v>48302</v>
      </c>
      <c r="I20517" s="950" t="s">
        <v>1572</v>
      </c>
    </row>
    <row r="20518" spans="8:9" ht="12.5">
      <c r="H20518" s="958">
        <v>48303</v>
      </c>
      <c r="I20518" s="950" t="s">
        <v>1572</v>
      </c>
    </row>
    <row r="20519" spans="8:9" ht="12.5">
      <c r="H20519" s="958">
        <v>48304</v>
      </c>
      <c r="I20519" s="950" t="s">
        <v>1572</v>
      </c>
    </row>
    <row r="20520" spans="8:9" ht="12.5">
      <c r="H20520" s="958">
        <v>48306</v>
      </c>
      <c r="I20520" s="950" t="s">
        <v>1572</v>
      </c>
    </row>
    <row r="20521" spans="8:9" ht="12.5">
      <c r="H20521" s="958">
        <v>48307</v>
      </c>
      <c r="I20521" s="950" t="s">
        <v>1572</v>
      </c>
    </row>
    <row r="20522" spans="8:9" ht="12.5">
      <c r="H20522" s="958">
        <v>48308</v>
      </c>
      <c r="I20522" s="950" t="s">
        <v>1572</v>
      </c>
    </row>
    <row r="20523" spans="8:9" ht="12.5">
      <c r="H20523" s="958">
        <v>48309</v>
      </c>
      <c r="I20523" s="950" t="s">
        <v>1572</v>
      </c>
    </row>
    <row r="20524" spans="8:9" ht="12.5">
      <c r="H20524" s="958">
        <v>48310</v>
      </c>
      <c r="I20524" s="950" t="s">
        <v>1572</v>
      </c>
    </row>
    <row r="20525" spans="8:9" ht="12.5">
      <c r="H20525" s="958">
        <v>48311</v>
      </c>
      <c r="I20525" s="950" t="s">
        <v>1572</v>
      </c>
    </row>
    <row r="20526" spans="8:9" ht="12.5">
      <c r="H20526" s="958">
        <v>48312</v>
      </c>
      <c r="I20526" s="950" t="s">
        <v>1572</v>
      </c>
    </row>
    <row r="20527" spans="8:9" ht="12.5">
      <c r="H20527" s="958">
        <v>48313</v>
      </c>
      <c r="I20527" s="950" t="s">
        <v>1572</v>
      </c>
    </row>
    <row r="20528" spans="8:9" ht="12.5">
      <c r="H20528" s="958">
        <v>48314</v>
      </c>
      <c r="I20528" s="950" t="s">
        <v>1572</v>
      </c>
    </row>
    <row r="20529" spans="8:9" ht="12.5">
      <c r="H20529" s="958">
        <v>48315</v>
      </c>
      <c r="I20529" s="950" t="s">
        <v>1572</v>
      </c>
    </row>
    <row r="20530" spans="8:9" ht="12.5">
      <c r="H20530" s="958">
        <v>48316</v>
      </c>
      <c r="I20530" s="950" t="s">
        <v>1572</v>
      </c>
    </row>
    <row r="20531" spans="8:9" ht="12.5">
      <c r="H20531" s="958">
        <v>48317</v>
      </c>
      <c r="I20531" s="950" t="s">
        <v>1572</v>
      </c>
    </row>
    <row r="20532" spans="8:9" ht="12.5">
      <c r="H20532" s="958">
        <v>48318</v>
      </c>
      <c r="I20532" s="950" t="s">
        <v>1572</v>
      </c>
    </row>
    <row r="20533" spans="8:9" ht="12.5">
      <c r="H20533" s="958">
        <v>48320</v>
      </c>
      <c r="I20533" s="950" t="s">
        <v>1572</v>
      </c>
    </row>
    <row r="20534" spans="8:9" ht="12.5">
      <c r="H20534" s="958">
        <v>48321</v>
      </c>
      <c r="I20534" s="950" t="s">
        <v>1572</v>
      </c>
    </row>
    <row r="20535" spans="8:9" ht="12.5">
      <c r="H20535" s="958">
        <v>48322</v>
      </c>
      <c r="I20535" s="950" t="s">
        <v>1572</v>
      </c>
    </row>
    <row r="20536" spans="8:9" ht="12.5">
      <c r="H20536" s="958">
        <v>48323</v>
      </c>
      <c r="I20536" s="950" t="s">
        <v>1572</v>
      </c>
    </row>
    <row r="20537" spans="8:9" ht="12.5">
      <c r="H20537" s="958">
        <v>48324</v>
      </c>
      <c r="I20537" s="950" t="s">
        <v>1572</v>
      </c>
    </row>
    <row r="20538" spans="8:9" ht="12.5">
      <c r="H20538" s="958">
        <v>48325</v>
      </c>
      <c r="I20538" s="950" t="s">
        <v>1572</v>
      </c>
    </row>
    <row r="20539" spans="8:9" ht="12.5">
      <c r="H20539" s="958">
        <v>48326</v>
      </c>
      <c r="I20539" s="950" t="s">
        <v>1572</v>
      </c>
    </row>
    <row r="20540" spans="8:9" ht="12.5">
      <c r="H20540" s="958">
        <v>48327</v>
      </c>
      <c r="I20540" s="950" t="s">
        <v>1572</v>
      </c>
    </row>
    <row r="20541" spans="8:9" ht="12.5">
      <c r="H20541" s="958">
        <v>48328</v>
      </c>
      <c r="I20541" s="950" t="s">
        <v>1572</v>
      </c>
    </row>
    <row r="20542" spans="8:9" ht="12.5">
      <c r="H20542" s="958">
        <v>48329</v>
      </c>
      <c r="I20542" s="950" t="s">
        <v>1572</v>
      </c>
    </row>
    <row r="20543" spans="8:9" ht="12.5">
      <c r="H20543" s="958">
        <v>48330</v>
      </c>
      <c r="I20543" s="950" t="s">
        <v>1572</v>
      </c>
    </row>
    <row r="20544" spans="8:9" ht="12.5">
      <c r="H20544" s="958">
        <v>48331</v>
      </c>
      <c r="I20544" s="950" t="s">
        <v>1572</v>
      </c>
    </row>
    <row r="20545" spans="8:9" ht="12.5">
      <c r="H20545" s="958">
        <v>48332</v>
      </c>
      <c r="I20545" s="950" t="s">
        <v>1572</v>
      </c>
    </row>
    <row r="20546" spans="8:9" ht="12.5">
      <c r="H20546" s="958">
        <v>48333</v>
      </c>
      <c r="I20546" s="950" t="s">
        <v>1572</v>
      </c>
    </row>
    <row r="20547" spans="8:9" ht="12.5">
      <c r="H20547" s="958">
        <v>48334</v>
      </c>
      <c r="I20547" s="950" t="s">
        <v>1572</v>
      </c>
    </row>
    <row r="20548" spans="8:9" ht="12.5">
      <c r="H20548" s="958">
        <v>48335</v>
      </c>
      <c r="I20548" s="950" t="s">
        <v>1572</v>
      </c>
    </row>
    <row r="20549" spans="8:9" ht="12.5">
      <c r="H20549" s="958">
        <v>48336</v>
      </c>
      <c r="I20549" s="950" t="s">
        <v>1572</v>
      </c>
    </row>
    <row r="20550" spans="8:9" ht="12.5">
      <c r="H20550" s="958">
        <v>48340</v>
      </c>
      <c r="I20550" s="950" t="s">
        <v>1572</v>
      </c>
    </row>
    <row r="20551" spans="8:9" ht="12.5">
      <c r="H20551" s="958">
        <v>48341</v>
      </c>
      <c r="I20551" s="950" t="s">
        <v>1572</v>
      </c>
    </row>
    <row r="20552" spans="8:9" ht="12.5">
      <c r="H20552" s="958">
        <v>48342</v>
      </c>
      <c r="I20552" s="950" t="s">
        <v>1572</v>
      </c>
    </row>
    <row r="20553" spans="8:9" ht="12.5">
      <c r="H20553" s="958">
        <v>48343</v>
      </c>
      <c r="I20553" s="950" t="s">
        <v>1572</v>
      </c>
    </row>
    <row r="20554" spans="8:9" ht="12.5">
      <c r="H20554" s="958">
        <v>48346</v>
      </c>
      <c r="I20554" s="950" t="s">
        <v>1572</v>
      </c>
    </row>
    <row r="20555" spans="8:9" ht="12.5">
      <c r="H20555" s="958">
        <v>48347</v>
      </c>
      <c r="I20555" s="950" t="s">
        <v>1572</v>
      </c>
    </row>
    <row r="20556" spans="8:9" ht="12.5">
      <c r="H20556" s="958">
        <v>48348</v>
      </c>
      <c r="I20556" s="950" t="s">
        <v>1572</v>
      </c>
    </row>
    <row r="20557" spans="8:9" ht="12.5">
      <c r="H20557" s="958">
        <v>48350</v>
      </c>
      <c r="I20557" s="950" t="s">
        <v>1572</v>
      </c>
    </row>
    <row r="20558" spans="8:9" ht="12.5">
      <c r="H20558" s="958">
        <v>48353</v>
      </c>
      <c r="I20558" s="950" t="s">
        <v>1572</v>
      </c>
    </row>
    <row r="20559" spans="8:9" ht="12.5">
      <c r="H20559" s="958">
        <v>48356</v>
      </c>
      <c r="I20559" s="950" t="s">
        <v>1572</v>
      </c>
    </row>
    <row r="20560" spans="8:9" ht="12.5">
      <c r="H20560" s="958">
        <v>48357</v>
      </c>
      <c r="I20560" s="950" t="s">
        <v>1572</v>
      </c>
    </row>
    <row r="20561" spans="8:9" ht="12.5">
      <c r="H20561" s="958">
        <v>48359</v>
      </c>
      <c r="I20561" s="950" t="s">
        <v>1572</v>
      </c>
    </row>
    <row r="20562" spans="8:9" ht="12.5">
      <c r="H20562" s="958">
        <v>48360</v>
      </c>
      <c r="I20562" s="950" t="s">
        <v>1572</v>
      </c>
    </row>
    <row r="20563" spans="8:9" ht="12.5">
      <c r="H20563" s="958">
        <v>48361</v>
      </c>
      <c r="I20563" s="950" t="s">
        <v>1572</v>
      </c>
    </row>
    <row r="20564" spans="8:9" ht="12.5">
      <c r="H20564" s="958">
        <v>48362</v>
      </c>
      <c r="I20564" s="950" t="s">
        <v>1572</v>
      </c>
    </row>
    <row r="20565" spans="8:9" ht="12.5">
      <c r="H20565" s="958">
        <v>48363</v>
      </c>
      <c r="I20565" s="950" t="s">
        <v>1572</v>
      </c>
    </row>
    <row r="20566" spans="8:9" ht="12.5">
      <c r="H20566" s="958">
        <v>48366</v>
      </c>
      <c r="I20566" s="950" t="s">
        <v>1572</v>
      </c>
    </row>
    <row r="20567" spans="8:9" ht="12.5">
      <c r="H20567" s="958">
        <v>48367</v>
      </c>
      <c r="I20567" s="950" t="s">
        <v>1572</v>
      </c>
    </row>
    <row r="20568" spans="8:9" ht="12.5">
      <c r="H20568" s="958">
        <v>48370</v>
      </c>
      <c r="I20568" s="950" t="s">
        <v>1572</v>
      </c>
    </row>
    <row r="20569" spans="8:9" ht="12.5">
      <c r="H20569" s="958">
        <v>48371</v>
      </c>
      <c r="I20569" s="950" t="s">
        <v>1572</v>
      </c>
    </row>
    <row r="20570" spans="8:9" ht="12.5">
      <c r="H20570" s="958">
        <v>48374</v>
      </c>
      <c r="I20570" s="950" t="s">
        <v>1572</v>
      </c>
    </row>
    <row r="20571" spans="8:9" ht="12.5">
      <c r="H20571" s="958">
        <v>48375</v>
      </c>
      <c r="I20571" s="950" t="s">
        <v>1572</v>
      </c>
    </row>
    <row r="20572" spans="8:9" ht="12.5">
      <c r="H20572" s="958">
        <v>48376</v>
      </c>
      <c r="I20572" s="950" t="s">
        <v>1572</v>
      </c>
    </row>
    <row r="20573" spans="8:9" ht="12.5">
      <c r="H20573" s="958">
        <v>48377</v>
      </c>
      <c r="I20573" s="950" t="s">
        <v>1572</v>
      </c>
    </row>
    <row r="20574" spans="8:9" ht="12.5">
      <c r="H20574" s="958">
        <v>48380</v>
      </c>
      <c r="I20574" s="950" t="s">
        <v>1572</v>
      </c>
    </row>
    <row r="20575" spans="8:9" ht="12.5">
      <c r="H20575" s="958">
        <v>48381</v>
      </c>
      <c r="I20575" s="950" t="s">
        <v>1572</v>
      </c>
    </row>
    <row r="20576" spans="8:9" ht="12.5">
      <c r="H20576" s="958">
        <v>48382</v>
      </c>
      <c r="I20576" s="950" t="s">
        <v>1572</v>
      </c>
    </row>
    <row r="20577" spans="8:9" ht="12.5">
      <c r="H20577" s="958">
        <v>48383</v>
      </c>
      <c r="I20577" s="950" t="s">
        <v>1572</v>
      </c>
    </row>
    <row r="20578" spans="8:9" ht="12.5">
      <c r="H20578" s="958">
        <v>48386</v>
      </c>
      <c r="I20578" s="950" t="s">
        <v>1572</v>
      </c>
    </row>
    <row r="20579" spans="8:9" ht="12.5">
      <c r="H20579" s="958">
        <v>48387</v>
      </c>
      <c r="I20579" s="950" t="s">
        <v>1572</v>
      </c>
    </row>
    <row r="20580" spans="8:9" ht="12.5">
      <c r="H20580" s="958">
        <v>48390</v>
      </c>
      <c r="I20580" s="950" t="s">
        <v>1572</v>
      </c>
    </row>
    <row r="20581" spans="8:9" ht="12.5">
      <c r="H20581" s="958">
        <v>48391</v>
      </c>
      <c r="I20581" s="950" t="s">
        <v>1572</v>
      </c>
    </row>
    <row r="20582" spans="8:9" ht="12.5">
      <c r="H20582" s="958">
        <v>48393</v>
      </c>
      <c r="I20582" s="950" t="s">
        <v>1572</v>
      </c>
    </row>
    <row r="20583" spans="8:9" ht="12.5">
      <c r="H20583" s="958">
        <v>48397</v>
      </c>
      <c r="I20583" s="950" t="s">
        <v>1572</v>
      </c>
    </row>
    <row r="20584" spans="8:9" ht="12.5">
      <c r="H20584" s="958">
        <v>48401</v>
      </c>
      <c r="I20584" s="950" t="s">
        <v>1572</v>
      </c>
    </row>
    <row r="20585" spans="8:9" ht="12.5">
      <c r="H20585" s="958">
        <v>48410</v>
      </c>
      <c r="I20585" s="950" t="s">
        <v>1572</v>
      </c>
    </row>
    <row r="20586" spans="8:9" ht="12.5">
      <c r="H20586" s="958">
        <v>48411</v>
      </c>
      <c r="I20586" s="950" t="s">
        <v>1572</v>
      </c>
    </row>
    <row r="20587" spans="8:9" ht="12.5">
      <c r="H20587" s="958">
        <v>48412</v>
      </c>
      <c r="I20587" s="950" t="s">
        <v>1572</v>
      </c>
    </row>
    <row r="20588" spans="8:9" ht="12.5">
      <c r="H20588" s="958">
        <v>48413</v>
      </c>
      <c r="I20588" s="950" t="s">
        <v>1572</v>
      </c>
    </row>
    <row r="20589" spans="8:9" ht="12.5">
      <c r="H20589" s="958">
        <v>48414</v>
      </c>
      <c r="I20589" s="950" t="s">
        <v>1572</v>
      </c>
    </row>
    <row r="20590" spans="8:9" ht="12.5">
      <c r="H20590" s="958">
        <v>48415</v>
      </c>
      <c r="I20590" s="950" t="s">
        <v>1572</v>
      </c>
    </row>
    <row r="20591" spans="8:9" ht="12.5">
      <c r="H20591" s="958">
        <v>48416</v>
      </c>
      <c r="I20591" s="950" t="s">
        <v>1572</v>
      </c>
    </row>
    <row r="20592" spans="8:9" ht="12.5">
      <c r="H20592" s="958">
        <v>48417</v>
      </c>
      <c r="I20592" s="950" t="s">
        <v>1572</v>
      </c>
    </row>
    <row r="20593" spans="8:9" ht="12.5">
      <c r="H20593" s="958">
        <v>48418</v>
      </c>
      <c r="I20593" s="950" t="s">
        <v>1572</v>
      </c>
    </row>
    <row r="20594" spans="8:9" ht="12.5">
      <c r="H20594" s="958">
        <v>48419</v>
      </c>
      <c r="I20594" s="950" t="s">
        <v>1572</v>
      </c>
    </row>
    <row r="20595" spans="8:9" ht="12.5">
      <c r="H20595" s="958">
        <v>48420</v>
      </c>
      <c r="I20595" s="950" t="s">
        <v>1572</v>
      </c>
    </row>
    <row r="20596" spans="8:9" ht="12.5">
      <c r="H20596" s="958">
        <v>48421</v>
      </c>
      <c r="I20596" s="950" t="s">
        <v>1572</v>
      </c>
    </row>
    <row r="20597" spans="8:9" ht="12.5">
      <c r="H20597" s="958">
        <v>48422</v>
      </c>
      <c r="I20597" s="950" t="s">
        <v>1572</v>
      </c>
    </row>
    <row r="20598" spans="8:9" ht="12.5">
      <c r="H20598" s="958">
        <v>48423</v>
      </c>
      <c r="I20598" s="950" t="s">
        <v>1572</v>
      </c>
    </row>
    <row r="20599" spans="8:9" ht="12.5">
      <c r="H20599" s="958">
        <v>48426</v>
      </c>
      <c r="I20599" s="950" t="s">
        <v>1572</v>
      </c>
    </row>
    <row r="20600" spans="8:9" ht="12.5">
      <c r="H20600" s="958">
        <v>48427</v>
      </c>
      <c r="I20600" s="950" t="s">
        <v>1572</v>
      </c>
    </row>
    <row r="20601" spans="8:9" ht="12.5">
      <c r="H20601" s="958">
        <v>48428</v>
      </c>
      <c r="I20601" s="950" t="s">
        <v>1572</v>
      </c>
    </row>
    <row r="20602" spans="8:9" ht="12.5">
      <c r="H20602" s="958">
        <v>48429</v>
      </c>
      <c r="I20602" s="950" t="s">
        <v>1572</v>
      </c>
    </row>
    <row r="20603" spans="8:9" ht="12.5">
      <c r="H20603" s="958">
        <v>48430</v>
      </c>
      <c r="I20603" s="950" t="s">
        <v>1572</v>
      </c>
    </row>
    <row r="20604" spans="8:9" ht="12.5">
      <c r="H20604" s="958">
        <v>48432</v>
      </c>
      <c r="I20604" s="950" t="s">
        <v>1572</v>
      </c>
    </row>
    <row r="20605" spans="8:9" ht="12.5">
      <c r="H20605" s="958">
        <v>48433</v>
      </c>
      <c r="I20605" s="950" t="s">
        <v>1572</v>
      </c>
    </row>
    <row r="20606" spans="8:9" ht="12.5">
      <c r="H20606" s="958">
        <v>48434</v>
      </c>
      <c r="I20606" s="950" t="s">
        <v>1572</v>
      </c>
    </row>
    <row r="20607" spans="8:9" ht="12.5">
      <c r="H20607" s="958">
        <v>48435</v>
      </c>
      <c r="I20607" s="950" t="s">
        <v>1572</v>
      </c>
    </row>
    <row r="20608" spans="8:9" ht="12.5">
      <c r="H20608" s="958">
        <v>48436</v>
      </c>
      <c r="I20608" s="950" t="s">
        <v>1572</v>
      </c>
    </row>
    <row r="20609" spans="8:9" ht="12.5">
      <c r="H20609" s="958">
        <v>48437</v>
      </c>
      <c r="I20609" s="950" t="s">
        <v>1572</v>
      </c>
    </row>
    <row r="20610" spans="8:9" ht="12.5">
      <c r="H20610" s="958">
        <v>48438</v>
      </c>
      <c r="I20610" s="950" t="s">
        <v>1572</v>
      </c>
    </row>
    <row r="20611" spans="8:9" ht="12.5">
      <c r="H20611" s="958">
        <v>48439</v>
      </c>
      <c r="I20611" s="950" t="s">
        <v>1572</v>
      </c>
    </row>
    <row r="20612" spans="8:9" ht="12.5">
      <c r="H20612" s="958">
        <v>48440</v>
      </c>
      <c r="I20612" s="950" t="s">
        <v>1572</v>
      </c>
    </row>
    <row r="20613" spans="8:9" ht="12.5">
      <c r="H20613" s="958">
        <v>48441</v>
      </c>
      <c r="I20613" s="950" t="s">
        <v>1572</v>
      </c>
    </row>
    <row r="20614" spans="8:9" ht="12.5">
      <c r="H20614" s="958">
        <v>48442</v>
      </c>
      <c r="I20614" s="950" t="s">
        <v>1572</v>
      </c>
    </row>
    <row r="20615" spans="8:9" ht="12.5">
      <c r="H20615" s="958">
        <v>48444</v>
      </c>
      <c r="I20615" s="950" t="s">
        <v>1572</v>
      </c>
    </row>
    <row r="20616" spans="8:9" ht="12.5">
      <c r="H20616" s="958">
        <v>48445</v>
      </c>
      <c r="I20616" s="950" t="s">
        <v>1572</v>
      </c>
    </row>
    <row r="20617" spans="8:9" ht="12.5">
      <c r="H20617" s="958">
        <v>48446</v>
      </c>
      <c r="I20617" s="950" t="s">
        <v>1572</v>
      </c>
    </row>
    <row r="20618" spans="8:9" ht="12.5">
      <c r="H20618" s="958">
        <v>48449</v>
      </c>
      <c r="I20618" s="950" t="s">
        <v>1572</v>
      </c>
    </row>
    <row r="20619" spans="8:9" ht="12.5">
      <c r="H20619" s="958">
        <v>48450</v>
      </c>
      <c r="I20619" s="950" t="s">
        <v>1572</v>
      </c>
    </row>
    <row r="20620" spans="8:9" ht="12.5">
      <c r="H20620" s="958">
        <v>48451</v>
      </c>
      <c r="I20620" s="950" t="s">
        <v>1572</v>
      </c>
    </row>
    <row r="20621" spans="8:9" ht="12.5">
      <c r="H20621" s="958">
        <v>48453</v>
      </c>
      <c r="I20621" s="950" t="s">
        <v>1572</v>
      </c>
    </row>
    <row r="20622" spans="8:9" ht="12.5">
      <c r="H20622" s="958">
        <v>48454</v>
      </c>
      <c r="I20622" s="950" t="s">
        <v>1572</v>
      </c>
    </row>
    <row r="20623" spans="8:9" ht="12.5">
      <c r="H20623" s="958">
        <v>48455</v>
      </c>
      <c r="I20623" s="950" t="s">
        <v>1572</v>
      </c>
    </row>
    <row r="20624" spans="8:9" ht="12.5">
      <c r="H20624" s="958">
        <v>48456</v>
      </c>
      <c r="I20624" s="950" t="s">
        <v>1572</v>
      </c>
    </row>
    <row r="20625" spans="8:9" ht="12.5">
      <c r="H20625" s="958">
        <v>48457</v>
      </c>
      <c r="I20625" s="950" t="s">
        <v>1572</v>
      </c>
    </row>
    <row r="20626" spans="8:9" ht="12.5">
      <c r="H20626" s="958">
        <v>48458</v>
      </c>
      <c r="I20626" s="950" t="s">
        <v>1572</v>
      </c>
    </row>
    <row r="20627" spans="8:9" ht="12.5">
      <c r="H20627" s="958">
        <v>48460</v>
      </c>
      <c r="I20627" s="950" t="s">
        <v>1572</v>
      </c>
    </row>
    <row r="20628" spans="8:9" ht="12.5">
      <c r="H20628" s="958">
        <v>48461</v>
      </c>
      <c r="I20628" s="950" t="s">
        <v>1572</v>
      </c>
    </row>
    <row r="20629" spans="8:9" ht="12.5">
      <c r="H20629" s="958">
        <v>48462</v>
      </c>
      <c r="I20629" s="950" t="s">
        <v>1572</v>
      </c>
    </row>
    <row r="20630" spans="8:9" ht="12.5">
      <c r="H20630" s="958">
        <v>48463</v>
      </c>
      <c r="I20630" s="950" t="s">
        <v>1572</v>
      </c>
    </row>
    <row r="20631" spans="8:9" ht="12.5">
      <c r="H20631" s="958">
        <v>48464</v>
      </c>
      <c r="I20631" s="950" t="s">
        <v>1572</v>
      </c>
    </row>
    <row r="20632" spans="8:9" ht="12.5">
      <c r="H20632" s="958">
        <v>48465</v>
      </c>
      <c r="I20632" s="950" t="s">
        <v>1572</v>
      </c>
    </row>
    <row r="20633" spans="8:9" ht="12.5">
      <c r="H20633" s="958">
        <v>48466</v>
      </c>
      <c r="I20633" s="950" t="s">
        <v>1572</v>
      </c>
    </row>
    <row r="20634" spans="8:9" ht="12.5">
      <c r="H20634" s="958">
        <v>48467</v>
      </c>
      <c r="I20634" s="950" t="s">
        <v>1572</v>
      </c>
    </row>
    <row r="20635" spans="8:9" ht="12.5">
      <c r="H20635" s="958">
        <v>48468</v>
      </c>
      <c r="I20635" s="950" t="s">
        <v>1572</v>
      </c>
    </row>
    <row r="20636" spans="8:9" ht="12.5">
      <c r="H20636" s="958">
        <v>48469</v>
      </c>
      <c r="I20636" s="950" t="s">
        <v>1572</v>
      </c>
    </row>
    <row r="20637" spans="8:9" ht="12.5">
      <c r="H20637" s="958">
        <v>48470</v>
      </c>
      <c r="I20637" s="950" t="s">
        <v>1572</v>
      </c>
    </row>
    <row r="20638" spans="8:9" ht="12.5">
      <c r="H20638" s="958">
        <v>48471</v>
      </c>
      <c r="I20638" s="950" t="s">
        <v>1572</v>
      </c>
    </row>
    <row r="20639" spans="8:9" ht="12.5">
      <c r="H20639" s="958">
        <v>48472</v>
      </c>
      <c r="I20639" s="950" t="s">
        <v>1572</v>
      </c>
    </row>
    <row r="20640" spans="8:9" ht="12.5">
      <c r="H20640" s="958">
        <v>48473</v>
      </c>
      <c r="I20640" s="950" t="s">
        <v>1572</v>
      </c>
    </row>
    <row r="20641" spans="8:9" ht="12.5">
      <c r="H20641" s="958">
        <v>48475</v>
      </c>
      <c r="I20641" s="950" t="s">
        <v>1572</v>
      </c>
    </row>
    <row r="20642" spans="8:9" ht="12.5">
      <c r="H20642" s="958">
        <v>48476</v>
      </c>
      <c r="I20642" s="950" t="s">
        <v>1572</v>
      </c>
    </row>
    <row r="20643" spans="8:9" ht="12.5">
      <c r="H20643" s="958">
        <v>48480</v>
      </c>
      <c r="I20643" s="950" t="s">
        <v>1572</v>
      </c>
    </row>
    <row r="20644" spans="8:9" ht="12.5">
      <c r="H20644" s="958">
        <v>48501</v>
      </c>
      <c r="I20644" s="950" t="s">
        <v>1572</v>
      </c>
    </row>
    <row r="20645" spans="8:9" ht="12.5">
      <c r="H20645" s="958">
        <v>48502</v>
      </c>
      <c r="I20645" s="950" t="s">
        <v>1572</v>
      </c>
    </row>
    <row r="20646" spans="8:9" ht="12.5">
      <c r="H20646" s="958">
        <v>48503</v>
      </c>
      <c r="I20646" s="950" t="s">
        <v>1572</v>
      </c>
    </row>
    <row r="20647" spans="8:9" ht="12.5">
      <c r="H20647" s="958">
        <v>48504</v>
      </c>
      <c r="I20647" s="950" t="s">
        <v>1572</v>
      </c>
    </row>
    <row r="20648" spans="8:9" ht="12.5">
      <c r="H20648" s="958">
        <v>48505</v>
      </c>
      <c r="I20648" s="950" t="s">
        <v>1572</v>
      </c>
    </row>
    <row r="20649" spans="8:9" ht="12.5">
      <c r="H20649" s="958">
        <v>48506</v>
      </c>
      <c r="I20649" s="950" t="s">
        <v>1572</v>
      </c>
    </row>
    <row r="20650" spans="8:9" ht="12.5">
      <c r="H20650" s="958">
        <v>48507</v>
      </c>
      <c r="I20650" s="950" t="s">
        <v>1572</v>
      </c>
    </row>
    <row r="20651" spans="8:9" ht="12.5">
      <c r="H20651" s="958">
        <v>48509</v>
      </c>
      <c r="I20651" s="950" t="s">
        <v>1572</v>
      </c>
    </row>
    <row r="20652" spans="8:9" ht="12.5">
      <c r="H20652" s="958">
        <v>48519</v>
      </c>
      <c r="I20652" s="950" t="s">
        <v>1572</v>
      </c>
    </row>
    <row r="20653" spans="8:9" ht="12.5">
      <c r="H20653" s="958">
        <v>48529</v>
      </c>
      <c r="I20653" s="950" t="s">
        <v>1572</v>
      </c>
    </row>
    <row r="20654" spans="8:9" ht="12.5">
      <c r="H20654" s="958">
        <v>48531</v>
      </c>
      <c r="I20654" s="950" t="s">
        <v>1572</v>
      </c>
    </row>
    <row r="20655" spans="8:9" ht="12.5">
      <c r="H20655" s="958">
        <v>48532</v>
      </c>
      <c r="I20655" s="950" t="s">
        <v>1572</v>
      </c>
    </row>
    <row r="20656" spans="8:9" ht="12.5">
      <c r="H20656" s="958">
        <v>48550</v>
      </c>
      <c r="I20656" s="950" t="s">
        <v>1572</v>
      </c>
    </row>
    <row r="20657" spans="8:9" ht="12.5">
      <c r="H20657" s="958">
        <v>48551</v>
      </c>
      <c r="I20657" s="950" t="s">
        <v>1572</v>
      </c>
    </row>
    <row r="20658" spans="8:9" ht="12.5">
      <c r="H20658" s="958">
        <v>48552</v>
      </c>
      <c r="I20658" s="950" t="s">
        <v>1572</v>
      </c>
    </row>
    <row r="20659" spans="8:9" ht="12.5">
      <c r="H20659" s="958">
        <v>48553</v>
      </c>
      <c r="I20659" s="950" t="s">
        <v>1572</v>
      </c>
    </row>
    <row r="20660" spans="8:9" ht="12.5">
      <c r="H20660" s="958">
        <v>48554</v>
      </c>
      <c r="I20660" s="950" t="s">
        <v>1572</v>
      </c>
    </row>
    <row r="20661" spans="8:9" ht="12.5">
      <c r="H20661" s="958">
        <v>48555</v>
      </c>
      <c r="I20661" s="950" t="s">
        <v>1572</v>
      </c>
    </row>
    <row r="20662" spans="8:9" ht="12.5">
      <c r="H20662" s="958">
        <v>48556</v>
      </c>
      <c r="I20662" s="950" t="s">
        <v>1572</v>
      </c>
    </row>
    <row r="20663" spans="8:9" ht="12.5">
      <c r="H20663" s="958">
        <v>48557</v>
      </c>
      <c r="I20663" s="950" t="s">
        <v>1572</v>
      </c>
    </row>
    <row r="20664" spans="8:9" ht="12.5">
      <c r="H20664" s="958">
        <v>48601</v>
      </c>
      <c r="I20664" s="950" t="s">
        <v>1572</v>
      </c>
    </row>
    <row r="20665" spans="8:9" ht="12.5">
      <c r="H20665" s="958">
        <v>48602</v>
      </c>
      <c r="I20665" s="950" t="s">
        <v>1572</v>
      </c>
    </row>
    <row r="20666" spans="8:9" ht="12.5">
      <c r="H20666" s="958">
        <v>48603</v>
      </c>
      <c r="I20666" s="950" t="s">
        <v>1572</v>
      </c>
    </row>
    <row r="20667" spans="8:9" ht="12.5">
      <c r="H20667" s="958">
        <v>48604</v>
      </c>
      <c r="I20667" s="950" t="s">
        <v>1572</v>
      </c>
    </row>
    <row r="20668" spans="8:9" ht="12.5">
      <c r="H20668" s="958">
        <v>48605</v>
      </c>
      <c r="I20668" s="950" t="s">
        <v>1572</v>
      </c>
    </row>
    <row r="20669" spans="8:9" ht="12.5">
      <c r="H20669" s="958">
        <v>48606</v>
      </c>
      <c r="I20669" s="950" t="s">
        <v>1572</v>
      </c>
    </row>
    <row r="20670" spans="8:9" ht="12.5">
      <c r="H20670" s="958">
        <v>48607</v>
      </c>
      <c r="I20670" s="950" t="s">
        <v>1572</v>
      </c>
    </row>
    <row r="20671" spans="8:9" ht="12.5">
      <c r="H20671" s="958">
        <v>48608</v>
      </c>
      <c r="I20671" s="950" t="s">
        <v>1572</v>
      </c>
    </row>
    <row r="20672" spans="8:9" ht="12.5">
      <c r="H20672" s="958">
        <v>48609</v>
      </c>
      <c r="I20672" s="950" t="s">
        <v>1572</v>
      </c>
    </row>
    <row r="20673" spans="8:9" ht="12.5">
      <c r="H20673" s="958">
        <v>48610</v>
      </c>
      <c r="I20673" s="950" t="s">
        <v>1572</v>
      </c>
    </row>
    <row r="20674" spans="8:9" ht="12.5">
      <c r="H20674" s="958">
        <v>48611</v>
      </c>
      <c r="I20674" s="950" t="s">
        <v>1572</v>
      </c>
    </row>
    <row r="20675" spans="8:9" ht="12.5">
      <c r="H20675" s="958">
        <v>48612</v>
      </c>
      <c r="I20675" s="950" t="s">
        <v>1572</v>
      </c>
    </row>
    <row r="20676" spans="8:9" ht="12.5">
      <c r="H20676" s="958">
        <v>48613</v>
      </c>
      <c r="I20676" s="950" t="s">
        <v>1572</v>
      </c>
    </row>
    <row r="20677" spans="8:9" ht="12.5">
      <c r="H20677" s="958">
        <v>48614</v>
      </c>
      <c r="I20677" s="950" t="s">
        <v>1572</v>
      </c>
    </row>
    <row r="20678" spans="8:9" ht="12.5">
      <c r="H20678" s="958">
        <v>48615</v>
      </c>
      <c r="I20678" s="950" t="s">
        <v>1572</v>
      </c>
    </row>
    <row r="20679" spans="8:9" ht="12.5">
      <c r="H20679" s="958">
        <v>48616</v>
      </c>
      <c r="I20679" s="950" t="s">
        <v>1572</v>
      </c>
    </row>
    <row r="20680" spans="8:9" ht="12.5">
      <c r="H20680" s="958">
        <v>48617</v>
      </c>
      <c r="I20680" s="950" t="s">
        <v>1572</v>
      </c>
    </row>
    <row r="20681" spans="8:9" ht="12.5">
      <c r="H20681" s="958">
        <v>48618</v>
      </c>
      <c r="I20681" s="950" t="s">
        <v>1572</v>
      </c>
    </row>
    <row r="20682" spans="8:9" ht="12.5">
      <c r="H20682" s="958">
        <v>48619</v>
      </c>
      <c r="I20682" s="950" t="s">
        <v>1572</v>
      </c>
    </row>
    <row r="20683" spans="8:9" ht="12.5">
      <c r="H20683" s="958">
        <v>48620</v>
      </c>
      <c r="I20683" s="950" t="s">
        <v>1572</v>
      </c>
    </row>
    <row r="20684" spans="8:9" ht="12.5">
      <c r="H20684" s="958">
        <v>48621</v>
      </c>
      <c r="I20684" s="950" t="s">
        <v>1572</v>
      </c>
    </row>
    <row r="20685" spans="8:9" ht="12.5">
      <c r="H20685" s="958">
        <v>48622</v>
      </c>
      <c r="I20685" s="950" t="s">
        <v>1572</v>
      </c>
    </row>
    <row r="20686" spans="8:9" ht="12.5">
      <c r="H20686" s="958">
        <v>48623</v>
      </c>
      <c r="I20686" s="950" t="s">
        <v>1572</v>
      </c>
    </row>
    <row r="20687" spans="8:9" ht="12.5">
      <c r="H20687" s="958">
        <v>48624</v>
      </c>
      <c r="I20687" s="950" t="s">
        <v>1572</v>
      </c>
    </row>
    <row r="20688" spans="8:9" ht="12.5">
      <c r="H20688" s="958">
        <v>48625</v>
      </c>
      <c r="I20688" s="950" t="s">
        <v>1572</v>
      </c>
    </row>
    <row r="20689" spans="8:9" ht="12.5">
      <c r="H20689" s="958">
        <v>48626</v>
      </c>
      <c r="I20689" s="950" t="s">
        <v>1572</v>
      </c>
    </row>
    <row r="20690" spans="8:9" ht="12.5">
      <c r="H20690" s="958">
        <v>48627</v>
      </c>
      <c r="I20690" s="950" t="s">
        <v>1572</v>
      </c>
    </row>
    <row r="20691" spans="8:9" ht="12.5">
      <c r="H20691" s="958">
        <v>48628</v>
      </c>
      <c r="I20691" s="950" t="s">
        <v>1572</v>
      </c>
    </row>
    <row r="20692" spans="8:9" ht="12.5">
      <c r="H20692" s="958">
        <v>48629</v>
      </c>
      <c r="I20692" s="950" t="s">
        <v>1572</v>
      </c>
    </row>
    <row r="20693" spans="8:9" ht="12.5">
      <c r="H20693" s="958">
        <v>48630</v>
      </c>
      <c r="I20693" s="950" t="s">
        <v>1572</v>
      </c>
    </row>
    <row r="20694" spans="8:9" ht="12.5">
      <c r="H20694" s="958">
        <v>48631</v>
      </c>
      <c r="I20694" s="950" t="s">
        <v>1572</v>
      </c>
    </row>
    <row r="20695" spans="8:9" ht="12.5">
      <c r="H20695" s="958">
        <v>48632</v>
      </c>
      <c r="I20695" s="950" t="s">
        <v>1572</v>
      </c>
    </row>
    <row r="20696" spans="8:9" ht="12.5">
      <c r="H20696" s="958">
        <v>48633</v>
      </c>
      <c r="I20696" s="950" t="s">
        <v>1572</v>
      </c>
    </row>
    <row r="20697" spans="8:9" ht="12.5">
      <c r="H20697" s="958">
        <v>48634</v>
      </c>
      <c r="I20697" s="950" t="s">
        <v>1572</v>
      </c>
    </row>
    <row r="20698" spans="8:9" ht="12.5">
      <c r="H20698" s="958">
        <v>48635</v>
      </c>
      <c r="I20698" s="950" t="s">
        <v>1572</v>
      </c>
    </row>
    <row r="20699" spans="8:9" ht="12.5">
      <c r="H20699" s="958">
        <v>48636</v>
      </c>
      <c r="I20699" s="950" t="s">
        <v>1572</v>
      </c>
    </row>
    <row r="20700" spans="8:9" ht="12.5">
      <c r="H20700" s="958">
        <v>48637</v>
      </c>
      <c r="I20700" s="950" t="s">
        <v>1572</v>
      </c>
    </row>
    <row r="20701" spans="8:9" ht="12.5">
      <c r="H20701" s="958">
        <v>48638</v>
      </c>
      <c r="I20701" s="950" t="s">
        <v>1572</v>
      </c>
    </row>
    <row r="20702" spans="8:9" ht="12.5">
      <c r="H20702" s="958">
        <v>48640</v>
      </c>
      <c r="I20702" s="950" t="s">
        <v>1572</v>
      </c>
    </row>
    <row r="20703" spans="8:9" ht="12.5">
      <c r="H20703" s="958">
        <v>48641</v>
      </c>
      <c r="I20703" s="950" t="s">
        <v>1572</v>
      </c>
    </row>
    <row r="20704" spans="8:9" ht="12.5">
      <c r="H20704" s="958">
        <v>48642</v>
      </c>
      <c r="I20704" s="950" t="s">
        <v>1572</v>
      </c>
    </row>
    <row r="20705" spans="8:9" ht="12.5">
      <c r="H20705" s="958">
        <v>48647</v>
      </c>
      <c r="I20705" s="950" t="s">
        <v>1572</v>
      </c>
    </row>
    <row r="20706" spans="8:9" ht="12.5">
      <c r="H20706" s="958">
        <v>48649</v>
      </c>
      <c r="I20706" s="950" t="s">
        <v>1572</v>
      </c>
    </row>
    <row r="20707" spans="8:9" ht="12.5">
      <c r="H20707" s="958">
        <v>48650</v>
      </c>
      <c r="I20707" s="950" t="s">
        <v>1572</v>
      </c>
    </row>
    <row r="20708" spans="8:9" ht="12.5">
      <c r="H20708" s="958">
        <v>48651</v>
      </c>
      <c r="I20708" s="950" t="s">
        <v>1572</v>
      </c>
    </row>
    <row r="20709" spans="8:9" ht="12.5">
      <c r="H20709" s="958">
        <v>48652</v>
      </c>
      <c r="I20709" s="950" t="s">
        <v>1572</v>
      </c>
    </row>
    <row r="20710" spans="8:9" ht="12.5">
      <c r="H20710" s="958">
        <v>48653</v>
      </c>
      <c r="I20710" s="950" t="s">
        <v>1572</v>
      </c>
    </row>
    <row r="20711" spans="8:9" ht="12.5">
      <c r="H20711" s="958">
        <v>48654</v>
      </c>
      <c r="I20711" s="950" t="s">
        <v>1572</v>
      </c>
    </row>
    <row r="20712" spans="8:9" ht="12.5">
      <c r="H20712" s="958">
        <v>48655</v>
      </c>
      <c r="I20712" s="950" t="s">
        <v>1572</v>
      </c>
    </row>
    <row r="20713" spans="8:9" ht="12.5">
      <c r="H20713" s="958">
        <v>48656</v>
      </c>
      <c r="I20713" s="950" t="s">
        <v>1572</v>
      </c>
    </row>
    <row r="20714" spans="8:9" ht="12.5">
      <c r="H20714" s="958">
        <v>48657</v>
      </c>
      <c r="I20714" s="950" t="s">
        <v>1572</v>
      </c>
    </row>
    <row r="20715" spans="8:9" ht="12.5">
      <c r="H20715" s="958">
        <v>48658</v>
      </c>
      <c r="I20715" s="950" t="s">
        <v>1572</v>
      </c>
    </row>
    <row r="20716" spans="8:9" ht="12.5">
      <c r="H20716" s="958">
        <v>48659</v>
      </c>
      <c r="I20716" s="950" t="s">
        <v>1572</v>
      </c>
    </row>
    <row r="20717" spans="8:9" ht="12.5">
      <c r="H20717" s="958">
        <v>48661</v>
      </c>
      <c r="I20717" s="950" t="s">
        <v>1572</v>
      </c>
    </row>
    <row r="20718" spans="8:9" ht="12.5">
      <c r="H20718" s="958">
        <v>48662</v>
      </c>
      <c r="I20718" s="950" t="s">
        <v>1572</v>
      </c>
    </row>
    <row r="20719" spans="8:9" ht="12.5">
      <c r="H20719" s="958">
        <v>48663</v>
      </c>
      <c r="I20719" s="950" t="s">
        <v>1572</v>
      </c>
    </row>
    <row r="20720" spans="8:9" ht="12.5">
      <c r="H20720" s="958">
        <v>48667</v>
      </c>
      <c r="I20720" s="950" t="s">
        <v>1572</v>
      </c>
    </row>
    <row r="20721" spans="8:9" ht="12.5">
      <c r="H20721" s="958">
        <v>48670</v>
      </c>
      <c r="I20721" s="950" t="s">
        <v>1572</v>
      </c>
    </row>
    <row r="20722" spans="8:9" ht="12.5">
      <c r="H20722" s="958">
        <v>48674</v>
      </c>
      <c r="I20722" s="950" t="s">
        <v>1572</v>
      </c>
    </row>
    <row r="20723" spans="8:9" ht="12.5">
      <c r="H20723" s="958">
        <v>48686</v>
      </c>
      <c r="I20723" s="950" t="s">
        <v>1572</v>
      </c>
    </row>
    <row r="20724" spans="8:9" ht="12.5">
      <c r="H20724" s="958">
        <v>48701</v>
      </c>
      <c r="I20724" s="950" t="s">
        <v>1572</v>
      </c>
    </row>
    <row r="20725" spans="8:9" ht="12.5">
      <c r="H20725" s="958">
        <v>48703</v>
      </c>
      <c r="I20725" s="950" t="s">
        <v>1572</v>
      </c>
    </row>
    <row r="20726" spans="8:9" ht="12.5">
      <c r="H20726" s="958">
        <v>48705</v>
      </c>
      <c r="I20726" s="950" t="s">
        <v>1572</v>
      </c>
    </row>
    <row r="20727" spans="8:9" ht="12.5">
      <c r="H20727" s="958">
        <v>48706</v>
      </c>
      <c r="I20727" s="950" t="s">
        <v>1572</v>
      </c>
    </row>
    <row r="20728" spans="8:9" ht="12.5">
      <c r="H20728" s="958">
        <v>48707</v>
      </c>
      <c r="I20728" s="950" t="s">
        <v>1572</v>
      </c>
    </row>
    <row r="20729" spans="8:9" ht="12.5">
      <c r="H20729" s="958">
        <v>48708</v>
      </c>
      <c r="I20729" s="950" t="s">
        <v>1572</v>
      </c>
    </row>
    <row r="20730" spans="8:9" ht="12.5">
      <c r="H20730" s="958">
        <v>48710</v>
      </c>
      <c r="I20730" s="950" t="s">
        <v>1572</v>
      </c>
    </row>
    <row r="20731" spans="8:9" ht="12.5">
      <c r="H20731" s="958">
        <v>48720</v>
      </c>
      <c r="I20731" s="950" t="s">
        <v>1572</v>
      </c>
    </row>
    <row r="20732" spans="8:9" ht="12.5">
      <c r="H20732" s="958">
        <v>48721</v>
      </c>
      <c r="I20732" s="950" t="s">
        <v>1572</v>
      </c>
    </row>
    <row r="20733" spans="8:9" ht="12.5">
      <c r="H20733" s="958">
        <v>48722</v>
      </c>
      <c r="I20733" s="950" t="s">
        <v>1572</v>
      </c>
    </row>
    <row r="20734" spans="8:9" ht="12.5">
      <c r="H20734" s="958">
        <v>48723</v>
      </c>
      <c r="I20734" s="950" t="s">
        <v>1572</v>
      </c>
    </row>
    <row r="20735" spans="8:9" ht="12.5">
      <c r="H20735" s="958">
        <v>48724</v>
      </c>
      <c r="I20735" s="950" t="s">
        <v>1572</v>
      </c>
    </row>
    <row r="20736" spans="8:9" ht="12.5">
      <c r="H20736" s="958">
        <v>48725</v>
      </c>
      <c r="I20736" s="950" t="s">
        <v>1572</v>
      </c>
    </row>
    <row r="20737" spans="8:9" ht="12.5">
      <c r="H20737" s="958">
        <v>48726</v>
      </c>
      <c r="I20737" s="950" t="s">
        <v>1572</v>
      </c>
    </row>
    <row r="20738" spans="8:9" ht="12.5">
      <c r="H20738" s="958">
        <v>48727</v>
      </c>
      <c r="I20738" s="950" t="s">
        <v>1572</v>
      </c>
    </row>
    <row r="20739" spans="8:9" ht="12.5">
      <c r="H20739" s="958">
        <v>48728</v>
      </c>
      <c r="I20739" s="950" t="s">
        <v>1572</v>
      </c>
    </row>
    <row r="20740" spans="8:9" ht="12.5">
      <c r="H20740" s="958">
        <v>48729</v>
      </c>
      <c r="I20740" s="950" t="s">
        <v>1572</v>
      </c>
    </row>
    <row r="20741" spans="8:9" ht="12.5">
      <c r="H20741" s="958">
        <v>48730</v>
      </c>
      <c r="I20741" s="950" t="s">
        <v>1572</v>
      </c>
    </row>
    <row r="20742" spans="8:9" ht="12.5">
      <c r="H20742" s="958">
        <v>48731</v>
      </c>
      <c r="I20742" s="950" t="s">
        <v>1572</v>
      </c>
    </row>
    <row r="20743" spans="8:9" ht="12.5">
      <c r="H20743" s="958">
        <v>48732</v>
      </c>
      <c r="I20743" s="950" t="s">
        <v>1572</v>
      </c>
    </row>
    <row r="20744" spans="8:9" ht="12.5">
      <c r="H20744" s="958">
        <v>48733</v>
      </c>
      <c r="I20744" s="950" t="s">
        <v>1572</v>
      </c>
    </row>
    <row r="20745" spans="8:9" ht="12.5">
      <c r="H20745" s="958">
        <v>48734</v>
      </c>
      <c r="I20745" s="950" t="s">
        <v>1572</v>
      </c>
    </row>
    <row r="20746" spans="8:9" ht="12.5">
      <c r="H20746" s="958">
        <v>48735</v>
      </c>
      <c r="I20746" s="950" t="s">
        <v>1572</v>
      </c>
    </row>
    <row r="20747" spans="8:9" ht="12.5">
      <c r="H20747" s="958">
        <v>48736</v>
      </c>
      <c r="I20747" s="950" t="s">
        <v>1572</v>
      </c>
    </row>
    <row r="20748" spans="8:9" ht="12.5">
      <c r="H20748" s="958">
        <v>48737</v>
      </c>
      <c r="I20748" s="950" t="s">
        <v>1572</v>
      </c>
    </row>
    <row r="20749" spans="8:9" ht="12.5">
      <c r="H20749" s="958">
        <v>48738</v>
      </c>
      <c r="I20749" s="950" t="s">
        <v>1572</v>
      </c>
    </row>
    <row r="20750" spans="8:9" ht="12.5">
      <c r="H20750" s="958">
        <v>48739</v>
      </c>
      <c r="I20750" s="950" t="s">
        <v>1572</v>
      </c>
    </row>
    <row r="20751" spans="8:9" ht="12.5">
      <c r="H20751" s="958">
        <v>48740</v>
      </c>
      <c r="I20751" s="950" t="s">
        <v>1572</v>
      </c>
    </row>
    <row r="20752" spans="8:9" ht="12.5">
      <c r="H20752" s="958">
        <v>48741</v>
      </c>
      <c r="I20752" s="950" t="s">
        <v>1572</v>
      </c>
    </row>
    <row r="20753" spans="8:9" ht="12.5">
      <c r="H20753" s="958">
        <v>48742</v>
      </c>
      <c r="I20753" s="950" t="s">
        <v>1572</v>
      </c>
    </row>
    <row r="20754" spans="8:9" ht="12.5">
      <c r="H20754" s="958">
        <v>48743</v>
      </c>
      <c r="I20754" s="950" t="s">
        <v>1572</v>
      </c>
    </row>
    <row r="20755" spans="8:9" ht="12.5">
      <c r="H20755" s="958">
        <v>48744</v>
      </c>
      <c r="I20755" s="950" t="s">
        <v>1572</v>
      </c>
    </row>
    <row r="20756" spans="8:9" ht="12.5">
      <c r="H20756" s="958">
        <v>48745</v>
      </c>
      <c r="I20756" s="950" t="s">
        <v>1572</v>
      </c>
    </row>
    <row r="20757" spans="8:9" ht="12.5">
      <c r="H20757" s="958">
        <v>48746</v>
      </c>
      <c r="I20757" s="950" t="s">
        <v>1572</v>
      </c>
    </row>
    <row r="20758" spans="8:9" ht="12.5">
      <c r="H20758" s="958">
        <v>48747</v>
      </c>
      <c r="I20758" s="950" t="s">
        <v>1572</v>
      </c>
    </row>
    <row r="20759" spans="8:9" ht="12.5">
      <c r="H20759" s="958">
        <v>48748</v>
      </c>
      <c r="I20759" s="950" t="s">
        <v>1572</v>
      </c>
    </row>
    <row r="20760" spans="8:9" ht="12.5">
      <c r="H20760" s="958">
        <v>48749</v>
      </c>
      <c r="I20760" s="950" t="s">
        <v>1572</v>
      </c>
    </row>
    <row r="20761" spans="8:9" ht="12.5">
      <c r="H20761" s="958">
        <v>48750</v>
      </c>
      <c r="I20761" s="950" t="s">
        <v>1572</v>
      </c>
    </row>
    <row r="20762" spans="8:9" ht="12.5">
      <c r="H20762" s="958">
        <v>48754</v>
      </c>
      <c r="I20762" s="950" t="s">
        <v>1572</v>
      </c>
    </row>
    <row r="20763" spans="8:9" ht="12.5">
      <c r="H20763" s="958">
        <v>48755</v>
      </c>
      <c r="I20763" s="950" t="s">
        <v>1572</v>
      </c>
    </row>
    <row r="20764" spans="8:9" ht="12.5">
      <c r="H20764" s="958">
        <v>48756</v>
      </c>
      <c r="I20764" s="950" t="s">
        <v>1572</v>
      </c>
    </row>
    <row r="20765" spans="8:9" ht="12.5">
      <c r="H20765" s="958">
        <v>48757</v>
      </c>
      <c r="I20765" s="950" t="s">
        <v>1572</v>
      </c>
    </row>
    <row r="20766" spans="8:9" ht="12.5">
      <c r="H20766" s="958">
        <v>48758</v>
      </c>
      <c r="I20766" s="950" t="s">
        <v>1572</v>
      </c>
    </row>
    <row r="20767" spans="8:9" ht="12.5">
      <c r="H20767" s="958">
        <v>48759</v>
      </c>
      <c r="I20767" s="950" t="s">
        <v>1572</v>
      </c>
    </row>
    <row r="20768" spans="8:9" ht="12.5">
      <c r="H20768" s="958">
        <v>48760</v>
      </c>
      <c r="I20768" s="950" t="s">
        <v>1572</v>
      </c>
    </row>
    <row r="20769" spans="8:9" ht="12.5">
      <c r="H20769" s="958">
        <v>48761</v>
      </c>
      <c r="I20769" s="950" t="s">
        <v>1572</v>
      </c>
    </row>
    <row r="20770" spans="8:9" ht="12.5">
      <c r="H20770" s="958">
        <v>48762</v>
      </c>
      <c r="I20770" s="950" t="s">
        <v>1572</v>
      </c>
    </row>
    <row r="20771" spans="8:9" ht="12.5">
      <c r="H20771" s="958">
        <v>48763</v>
      </c>
      <c r="I20771" s="950" t="s">
        <v>1572</v>
      </c>
    </row>
    <row r="20772" spans="8:9" ht="12.5">
      <c r="H20772" s="958">
        <v>48764</v>
      </c>
      <c r="I20772" s="950" t="s">
        <v>1572</v>
      </c>
    </row>
    <row r="20773" spans="8:9" ht="12.5">
      <c r="H20773" s="958">
        <v>48765</v>
      </c>
      <c r="I20773" s="950" t="s">
        <v>1572</v>
      </c>
    </row>
    <row r="20774" spans="8:9" ht="12.5">
      <c r="H20774" s="958">
        <v>48766</v>
      </c>
      <c r="I20774" s="950" t="s">
        <v>1572</v>
      </c>
    </row>
    <row r="20775" spans="8:9" ht="12.5">
      <c r="H20775" s="958">
        <v>48767</v>
      </c>
      <c r="I20775" s="950" t="s">
        <v>1572</v>
      </c>
    </row>
    <row r="20776" spans="8:9" ht="12.5">
      <c r="H20776" s="958">
        <v>48768</v>
      </c>
      <c r="I20776" s="950" t="s">
        <v>1572</v>
      </c>
    </row>
    <row r="20777" spans="8:9" ht="12.5">
      <c r="H20777" s="958">
        <v>48769</v>
      </c>
      <c r="I20777" s="950" t="s">
        <v>1572</v>
      </c>
    </row>
    <row r="20778" spans="8:9" ht="12.5">
      <c r="H20778" s="958">
        <v>48770</v>
      </c>
      <c r="I20778" s="950" t="s">
        <v>1572</v>
      </c>
    </row>
    <row r="20779" spans="8:9" ht="12.5">
      <c r="H20779" s="958">
        <v>48787</v>
      </c>
      <c r="I20779" s="950" t="s">
        <v>1572</v>
      </c>
    </row>
    <row r="20780" spans="8:9" ht="12.5">
      <c r="H20780" s="958">
        <v>48801</v>
      </c>
      <c r="I20780" s="950" t="s">
        <v>1572</v>
      </c>
    </row>
    <row r="20781" spans="8:9" ht="12.5">
      <c r="H20781" s="958">
        <v>48802</v>
      </c>
      <c r="I20781" s="950" t="s">
        <v>1572</v>
      </c>
    </row>
    <row r="20782" spans="8:9" ht="12.5">
      <c r="H20782" s="958">
        <v>48804</v>
      </c>
      <c r="I20782" s="950" t="s">
        <v>1572</v>
      </c>
    </row>
    <row r="20783" spans="8:9" ht="12.5">
      <c r="H20783" s="958">
        <v>48805</v>
      </c>
      <c r="I20783" s="950" t="s">
        <v>1572</v>
      </c>
    </row>
    <row r="20784" spans="8:9" ht="12.5">
      <c r="H20784" s="958">
        <v>48806</v>
      </c>
      <c r="I20784" s="950" t="s">
        <v>1572</v>
      </c>
    </row>
    <row r="20785" spans="8:9" ht="12.5">
      <c r="H20785" s="958">
        <v>48807</v>
      </c>
      <c r="I20785" s="950" t="s">
        <v>1572</v>
      </c>
    </row>
    <row r="20786" spans="8:9" ht="12.5">
      <c r="H20786" s="958">
        <v>48808</v>
      </c>
      <c r="I20786" s="950" t="s">
        <v>1572</v>
      </c>
    </row>
    <row r="20787" spans="8:9" ht="12.5">
      <c r="H20787" s="958">
        <v>48809</v>
      </c>
      <c r="I20787" s="950" t="s">
        <v>1572</v>
      </c>
    </row>
    <row r="20788" spans="8:9" ht="12.5">
      <c r="H20788" s="958">
        <v>48811</v>
      </c>
      <c r="I20788" s="950" t="s">
        <v>1572</v>
      </c>
    </row>
    <row r="20789" spans="8:9" ht="12.5">
      <c r="H20789" s="958">
        <v>48812</v>
      </c>
      <c r="I20789" s="950" t="s">
        <v>1572</v>
      </c>
    </row>
    <row r="20790" spans="8:9" ht="12.5">
      <c r="H20790" s="958">
        <v>48813</v>
      </c>
      <c r="I20790" s="950" t="s">
        <v>1572</v>
      </c>
    </row>
    <row r="20791" spans="8:9" ht="12.5">
      <c r="H20791" s="958">
        <v>48815</v>
      </c>
      <c r="I20791" s="950" t="s">
        <v>1572</v>
      </c>
    </row>
    <row r="20792" spans="8:9" ht="12.5">
      <c r="H20792" s="958">
        <v>48816</v>
      </c>
      <c r="I20792" s="950" t="s">
        <v>1572</v>
      </c>
    </row>
    <row r="20793" spans="8:9" ht="12.5">
      <c r="H20793" s="958">
        <v>48817</v>
      </c>
      <c r="I20793" s="950" t="s">
        <v>1572</v>
      </c>
    </row>
    <row r="20794" spans="8:9" ht="12.5">
      <c r="H20794" s="958">
        <v>48818</v>
      </c>
      <c r="I20794" s="950" t="s">
        <v>1572</v>
      </c>
    </row>
    <row r="20795" spans="8:9" ht="12.5">
      <c r="H20795" s="958">
        <v>48819</v>
      </c>
      <c r="I20795" s="950" t="s">
        <v>1572</v>
      </c>
    </row>
    <row r="20796" spans="8:9" ht="12.5">
      <c r="H20796" s="958">
        <v>48820</v>
      </c>
      <c r="I20796" s="950" t="s">
        <v>1572</v>
      </c>
    </row>
    <row r="20797" spans="8:9" ht="12.5">
      <c r="H20797" s="958">
        <v>48821</v>
      </c>
      <c r="I20797" s="950" t="s">
        <v>1572</v>
      </c>
    </row>
    <row r="20798" spans="8:9" ht="12.5">
      <c r="H20798" s="958">
        <v>48822</v>
      </c>
      <c r="I20798" s="950" t="s">
        <v>1572</v>
      </c>
    </row>
    <row r="20799" spans="8:9" ht="12.5">
      <c r="H20799" s="958">
        <v>48823</v>
      </c>
      <c r="I20799" s="950" t="s">
        <v>1572</v>
      </c>
    </row>
    <row r="20800" spans="8:9" ht="12.5">
      <c r="H20800" s="958">
        <v>48824</v>
      </c>
      <c r="I20800" s="950" t="s">
        <v>1572</v>
      </c>
    </row>
    <row r="20801" spans="8:9" ht="12.5">
      <c r="H20801" s="958">
        <v>48825</v>
      </c>
      <c r="I20801" s="950" t="s">
        <v>1572</v>
      </c>
    </row>
    <row r="20802" spans="8:9" ht="12.5">
      <c r="H20802" s="958">
        <v>48826</v>
      </c>
      <c r="I20802" s="950" t="s">
        <v>1572</v>
      </c>
    </row>
    <row r="20803" spans="8:9" ht="12.5">
      <c r="H20803" s="958">
        <v>48827</v>
      </c>
      <c r="I20803" s="950" t="s">
        <v>1572</v>
      </c>
    </row>
    <row r="20804" spans="8:9" ht="12.5">
      <c r="H20804" s="958">
        <v>48829</v>
      </c>
      <c r="I20804" s="950" t="s">
        <v>1572</v>
      </c>
    </row>
    <row r="20805" spans="8:9" ht="12.5">
      <c r="H20805" s="958">
        <v>48830</v>
      </c>
      <c r="I20805" s="950" t="s">
        <v>1572</v>
      </c>
    </row>
    <row r="20806" spans="8:9" ht="12.5">
      <c r="H20806" s="958">
        <v>48831</v>
      </c>
      <c r="I20806" s="950" t="s">
        <v>1572</v>
      </c>
    </row>
    <row r="20807" spans="8:9" ht="12.5">
      <c r="H20807" s="958">
        <v>48832</v>
      </c>
      <c r="I20807" s="950" t="s">
        <v>1572</v>
      </c>
    </row>
    <row r="20808" spans="8:9" ht="12.5">
      <c r="H20808" s="958">
        <v>48833</v>
      </c>
      <c r="I20808" s="950" t="s">
        <v>1572</v>
      </c>
    </row>
    <row r="20809" spans="8:9" ht="12.5">
      <c r="H20809" s="958">
        <v>48834</v>
      </c>
      <c r="I20809" s="950" t="s">
        <v>1572</v>
      </c>
    </row>
    <row r="20810" spans="8:9" ht="12.5">
      <c r="H20810" s="958">
        <v>48835</v>
      </c>
      <c r="I20810" s="950" t="s">
        <v>1572</v>
      </c>
    </row>
    <row r="20811" spans="8:9" ht="12.5">
      <c r="H20811" s="958">
        <v>48836</v>
      </c>
      <c r="I20811" s="950" t="s">
        <v>1572</v>
      </c>
    </row>
    <row r="20812" spans="8:9" ht="12.5">
      <c r="H20812" s="958">
        <v>48837</v>
      </c>
      <c r="I20812" s="950" t="s">
        <v>1572</v>
      </c>
    </row>
    <row r="20813" spans="8:9" ht="12.5">
      <c r="H20813" s="958">
        <v>48838</v>
      </c>
      <c r="I20813" s="950" t="s">
        <v>1572</v>
      </c>
    </row>
    <row r="20814" spans="8:9" ht="12.5">
      <c r="H20814" s="958">
        <v>48840</v>
      </c>
      <c r="I20814" s="950" t="s">
        <v>1572</v>
      </c>
    </row>
    <row r="20815" spans="8:9" ht="12.5">
      <c r="H20815" s="958">
        <v>48841</v>
      </c>
      <c r="I20815" s="950" t="s">
        <v>1572</v>
      </c>
    </row>
    <row r="20816" spans="8:9" ht="12.5">
      <c r="H20816" s="958">
        <v>48842</v>
      </c>
      <c r="I20816" s="950" t="s">
        <v>1572</v>
      </c>
    </row>
    <row r="20817" spans="8:9" ht="12.5">
      <c r="H20817" s="958">
        <v>48843</v>
      </c>
      <c r="I20817" s="950" t="s">
        <v>1572</v>
      </c>
    </row>
    <row r="20818" spans="8:9" ht="12.5">
      <c r="H20818" s="958">
        <v>48844</v>
      </c>
      <c r="I20818" s="950" t="s">
        <v>1572</v>
      </c>
    </row>
    <row r="20819" spans="8:9" ht="12.5">
      <c r="H20819" s="958">
        <v>48845</v>
      </c>
      <c r="I20819" s="950" t="s">
        <v>1572</v>
      </c>
    </row>
    <row r="20820" spans="8:9" ht="12.5">
      <c r="H20820" s="958">
        <v>48846</v>
      </c>
      <c r="I20820" s="950" t="s">
        <v>1572</v>
      </c>
    </row>
    <row r="20821" spans="8:9" ht="12.5">
      <c r="H20821" s="958">
        <v>48847</v>
      </c>
      <c r="I20821" s="950" t="s">
        <v>1572</v>
      </c>
    </row>
    <row r="20822" spans="8:9" ht="12.5">
      <c r="H20822" s="958">
        <v>48848</v>
      </c>
      <c r="I20822" s="950" t="s">
        <v>1572</v>
      </c>
    </row>
    <row r="20823" spans="8:9" ht="12.5">
      <c r="H20823" s="958">
        <v>48849</v>
      </c>
      <c r="I20823" s="950" t="s">
        <v>1572</v>
      </c>
    </row>
    <row r="20824" spans="8:9" ht="12.5">
      <c r="H20824" s="958">
        <v>48850</v>
      </c>
      <c r="I20824" s="950" t="s">
        <v>1572</v>
      </c>
    </row>
    <row r="20825" spans="8:9" ht="12.5">
      <c r="H20825" s="958">
        <v>48851</v>
      </c>
      <c r="I20825" s="950" t="s">
        <v>1572</v>
      </c>
    </row>
    <row r="20826" spans="8:9" ht="12.5">
      <c r="H20826" s="958">
        <v>48852</v>
      </c>
      <c r="I20826" s="950" t="s">
        <v>1572</v>
      </c>
    </row>
    <row r="20827" spans="8:9" ht="12.5">
      <c r="H20827" s="958">
        <v>48853</v>
      </c>
      <c r="I20827" s="950" t="s">
        <v>1572</v>
      </c>
    </row>
    <row r="20828" spans="8:9" ht="12.5">
      <c r="H20828" s="958">
        <v>48854</v>
      </c>
      <c r="I20828" s="950" t="s">
        <v>1572</v>
      </c>
    </row>
    <row r="20829" spans="8:9" ht="12.5">
      <c r="H20829" s="958">
        <v>48855</v>
      </c>
      <c r="I20829" s="950" t="s">
        <v>1572</v>
      </c>
    </row>
    <row r="20830" spans="8:9" ht="12.5">
      <c r="H20830" s="958">
        <v>48856</v>
      </c>
      <c r="I20830" s="950" t="s">
        <v>1572</v>
      </c>
    </row>
    <row r="20831" spans="8:9" ht="12.5">
      <c r="H20831" s="958">
        <v>48857</v>
      </c>
      <c r="I20831" s="950" t="s">
        <v>1572</v>
      </c>
    </row>
    <row r="20832" spans="8:9" ht="12.5">
      <c r="H20832" s="958">
        <v>48858</v>
      </c>
      <c r="I20832" s="950" t="s">
        <v>1572</v>
      </c>
    </row>
    <row r="20833" spans="8:9" ht="12.5">
      <c r="H20833" s="958">
        <v>48859</v>
      </c>
      <c r="I20833" s="950" t="s">
        <v>1572</v>
      </c>
    </row>
    <row r="20834" spans="8:9" ht="12.5">
      <c r="H20834" s="958">
        <v>48860</v>
      </c>
      <c r="I20834" s="950" t="s">
        <v>1572</v>
      </c>
    </row>
    <row r="20835" spans="8:9" ht="12.5">
      <c r="H20835" s="958">
        <v>48861</v>
      </c>
      <c r="I20835" s="950" t="s">
        <v>1572</v>
      </c>
    </row>
    <row r="20836" spans="8:9" ht="12.5">
      <c r="H20836" s="958">
        <v>48862</v>
      </c>
      <c r="I20836" s="950" t="s">
        <v>1572</v>
      </c>
    </row>
    <row r="20837" spans="8:9" ht="12.5">
      <c r="H20837" s="958">
        <v>48863</v>
      </c>
      <c r="I20837" s="950" t="s">
        <v>1572</v>
      </c>
    </row>
    <row r="20838" spans="8:9" ht="12.5">
      <c r="H20838" s="958">
        <v>48864</v>
      </c>
      <c r="I20838" s="950" t="s">
        <v>1572</v>
      </c>
    </row>
    <row r="20839" spans="8:9" ht="12.5">
      <c r="H20839" s="958">
        <v>48865</v>
      </c>
      <c r="I20839" s="950" t="s">
        <v>1572</v>
      </c>
    </row>
    <row r="20840" spans="8:9" ht="12.5">
      <c r="H20840" s="958">
        <v>48866</v>
      </c>
      <c r="I20840" s="950" t="s">
        <v>1572</v>
      </c>
    </row>
    <row r="20841" spans="8:9" ht="12.5">
      <c r="H20841" s="958">
        <v>48867</v>
      </c>
      <c r="I20841" s="950" t="s">
        <v>1572</v>
      </c>
    </row>
    <row r="20842" spans="8:9" ht="12.5">
      <c r="H20842" s="958">
        <v>48870</v>
      </c>
      <c r="I20842" s="950" t="s">
        <v>1572</v>
      </c>
    </row>
    <row r="20843" spans="8:9" ht="12.5">
      <c r="H20843" s="958">
        <v>48871</v>
      </c>
      <c r="I20843" s="950" t="s">
        <v>1572</v>
      </c>
    </row>
    <row r="20844" spans="8:9" ht="12.5">
      <c r="H20844" s="958">
        <v>48872</v>
      </c>
      <c r="I20844" s="950" t="s">
        <v>1572</v>
      </c>
    </row>
    <row r="20845" spans="8:9" ht="12.5">
      <c r="H20845" s="958">
        <v>48873</v>
      </c>
      <c r="I20845" s="950" t="s">
        <v>1572</v>
      </c>
    </row>
    <row r="20846" spans="8:9" ht="12.5">
      <c r="H20846" s="958">
        <v>48874</v>
      </c>
      <c r="I20846" s="950" t="s">
        <v>1572</v>
      </c>
    </row>
    <row r="20847" spans="8:9" ht="12.5">
      <c r="H20847" s="958">
        <v>48875</v>
      </c>
      <c r="I20847" s="950" t="s">
        <v>1572</v>
      </c>
    </row>
    <row r="20848" spans="8:9" ht="12.5">
      <c r="H20848" s="958">
        <v>48876</v>
      </c>
      <c r="I20848" s="950" t="s">
        <v>1572</v>
      </c>
    </row>
    <row r="20849" spans="8:9" ht="12.5">
      <c r="H20849" s="958">
        <v>48877</v>
      </c>
      <c r="I20849" s="950" t="s">
        <v>1572</v>
      </c>
    </row>
    <row r="20850" spans="8:9" ht="12.5">
      <c r="H20850" s="958">
        <v>48878</v>
      </c>
      <c r="I20850" s="950" t="s">
        <v>1572</v>
      </c>
    </row>
    <row r="20851" spans="8:9" ht="12.5">
      <c r="H20851" s="958">
        <v>48879</v>
      </c>
      <c r="I20851" s="950" t="s">
        <v>1572</v>
      </c>
    </row>
    <row r="20852" spans="8:9" ht="12.5">
      <c r="H20852" s="958">
        <v>48880</v>
      </c>
      <c r="I20852" s="950" t="s">
        <v>1572</v>
      </c>
    </row>
    <row r="20853" spans="8:9" ht="12.5">
      <c r="H20853" s="958">
        <v>48881</v>
      </c>
      <c r="I20853" s="950" t="s">
        <v>1572</v>
      </c>
    </row>
    <row r="20854" spans="8:9" ht="12.5">
      <c r="H20854" s="958">
        <v>48882</v>
      </c>
      <c r="I20854" s="950" t="s">
        <v>1572</v>
      </c>
    </row>
    <row r="20855" spans="8:9" ht="12.5">
      <c r="H20855" s="958">
        <v>48883</v>
      </c>
      <c r="I20855" s="950" t="s">
        <v>1572</v>
      </c>
    </row>
    <row r="20856" spans="8:9" ht="12.5">
      <c r="H20856" s="958">
        <v>48884</v>
      </c>
      <c r="I20856" s="950" t="s">
        <v>1572</v>
      </c>
    </row>
    <row r="20857" spans="8:9" ht="12.5">
      <c r="H20857" s="958">
        <v>48885</v>
      </c>
      <c r="I20857" s="950" t="s">
        <v>1572</v>
      </c>
    </row>
    <row r="20858" spans="8:9" ht="12.5">
      <c r="H20858" s="958">
        <v>48886</v>
      </c>
      <c r="I20858" s="950" t="s">
        <v>1572</v>
      </c>
    </row>
    <row r="20859" spans="8:9" ht="12.5">
      <c r="H20859" s="958">
        <v>48887</v>
      </c>
      <c r="I20859" s="950" t="s">
        <v>1572</v>
      </c>
    </row>
    <row r="20860" spans="8:9" ht="12.5">
      <c r="H20860" s="958">
        <v>48888</v>
      </c>
      <c r="I20860" s="950" t="s">
        <v>1572</v>
      </c>
    </row>
    <row r="20861" spans="8:9" ht="12.5">
      <c r="H20861" s="958">
        <v>48889</v>
      </c>
      <c r="I20861" s="950" t="s">
        <v>1572</v>
      </c>
    </row>
    <row r="20862" spans="8:9" ht="12.5">
      <c r="H20862" s="958">
        <v>48890</v>
      </c>
      <c r="I20862" s="950" t="s">
        <v>1572</v>
      </c>
    </row>
    <row r="20863" spans="8:9" ht="12.5">
      <c r="H20863" s="958">
        <v>48891</v>
      </c>
      <c r="I20863" s="950" t="s">
        <v>1572</v>
      </c>
    </row>
    <row r="20864" spans="8:9" ht="12.5">
      <c r="H20864" s="958">
        <v>48892</v>
      </c>
      <c r="I20864" s="950" t="s">
        <v>1572</v>
      </c>
    </row>
    <row r="20865" spans="8:9" ht="12.5">
      <c r="H20865" s="958">
        <v>48893</v>
      </c>
      <c r="I20865" s="950" t="s">
        <v>1572</v>
      </c>
    </row>
    <row r="20866" spans="8:9" ht="12.5">
      <c r="H20866" s="958">
        <v>48894</v>
      </c>
      <c r="I20866" s="950" t="s">
        <v>1572</v>
      </c>
    </row>
    <row r="20867" spans="8:9" ht="12.5">
      <c r="H20867" s="958">
        <v>48895</v>
      </c>
      <c r="I20867" s="950" t="s">
        <v>1572</v>
      </c>
    </row>
    <row r="20868" spans="8:9" ht="12.5">
      <c r="H20868" s="958">
        <v>48896</v>
      </c>
      <c r="I20868" s="950" t="s">
        <v>1572</v>
      </c>
    </row>
    <row r="20869" spans="8:9" ht="12.5">
      <c r="H20869" s="958">
        <v>48897</v>
      </c>
      <c r="I20869" s="950" t="s">
        <v>1572</v>
      </c>
    </row>
    <row r="20870" spans="8:9" ht="12.5">
      <c r="H20870" s="958">
        <v>48901</v>
      </c>
      <c r="I20870" s="950" t="s">
        <v>1572</v>
      </c>
    </row>
    <row r="20871" spans="8:9" ht="12.5">
      <c r="H20871" s="958">
        <v>48906</v>
      </c>
      <c r="I20871" s="950" t="s">
        <v>1572</v>
      </c>
    </row>
    <row r="20872" spans="8:9" ht="12.5">
      <c r="H20872" s="958">
        <v>48908</v>
      </c>
      <c r="I20872" s="950" t="s">
        <v>1572</v>
      </c>
    </row>
    <row r="20873" spans="8:9" ht="12.5">
      <c r="H20873" s="958">
        <v>48909</v>
      </c>
      <c r="I20873" s="950" t="s">
        <v>1572</v>
      </c>
    </row>
    <row r="20874" spans="8:9" ht="12.5">
      <c r="H20874" s="958">
        <v>48910</v>
      </c>
      <c r="I20874" s="950" t="s">
        <v>1572</v>
      </c>
    </row>
    <row r="20875" spans="8:9" ht="12.5">
      <c r="H20875" s="958">
        <v>48911</v>
      </c>
      <c r="I20875" s="950" t="s">
        <v>1572</v>
      </c>
    </row>
    <row r="20876" spans="8:9" ht="12.5">
      <c r="H20876" s="958">
        <v>48912</v>
      </c>
      <c r="I20876" s="950" t="s">
        <v>1572</v>
      </c>
    </row>
    <row r="20877" spans="8:9" ht="12.5">
      <c r="H20877" s="958">
        <v>48913</v>
      </c>
      <c r="I20877" s="950" t="s">
        <v>1572</v>
      </c>
    </row>
    <row r="20878" spans="8:9" ht="12.5">
      <c r="H20878" s="958">
        <v>48915</v>
      </c>
      <c r="I20878" s="950" t="s">
        <v>1572</v>
      </c>
    </row>
    <row r="20879" spans="8:9" ht="12.5">
      <c r="H20879" s="958">
        <v>48916</v>
      </c>
      <c r="I20879" s="950" t="s">
        <v>1572</v>
      </c>
    </row>
    <row r="20880" spans="8:9" ht="12.5">
      <c r="H20880" s="958">
        <v>48917</v>
      </c>
      <c r="I20880" s="950" t="s">
        <v>1572</v>
      </c>
    </row>
    <row r="20881" spans="8:9" ht="12.5">
      <c r="H20881" s="958">
        <v>48918</v>
      </c>
      <c r="I20881" s="950" t="s">
        <v>1572</v>
      </c>
    </row>
    <row r="20882" spans="8:9" ht="12.5">
      <c r="H20882" s="958">
        <v>48919</v>
      </c>
      <c r="I20882" s="950" t="s">
        <v>1572</v>
      </c>
    </row>
    <row r="20883" spans="8:9" ht="12.5">
      <c r="H20883" s="958">
        <v>48921</v>
      </c>
      <c r="I20883" s="950" t="s">
        <v>1572</v>
      </c>
    </row>
    <row r="20884" spans="8:9" ht="12.5">
      <c r="H20884" s="958">
        <v>48922</v>
      </c>
      <c r="I20884" s="950" t="s">
        <v>1572</v>
      </c>
    </row>
    <row r="20885" spans="8:9" ht="12.5">
      <c r="H20885" s="958">
        <v>48924</v>
      </c>
      <c r="I20885" s="950" t="s">
        <v>1572</v>
      </c>
    </row>
    <row r="20886" spans="8:9" ht="12.5">
      <c r="H20886" s="958">
        <v>48929</v>
      </c>
      <c r="I20886" s="950" t="s">
        <v>1572</v>
      </c>
    </row>
    <row r="20887" spans="8:9" ht="12.5">
      <c r="H20887" s="958">
        <v>48930</v>
      </c>
      <c r="I20887" s="950" t="s">
        <v>1572</v>
      </c>
    </row>
    <row r="20888" spans="8:9" ht="12.5">
      <c r="H20888" s="958">
        <v>48933</v>
      </c>
      <c r="I20888" s="950" t="s">
        <v>1572</v>
      </c>
    </row>
    <row r="20889" spans="8:9" ht="12.5">
      <c r="H20889" s="958">
        <v>48937</v>
      </c>
      <c r="I20889" s="950" t="s">
        <v>1572</v>
      </c>
    </row>
    <row r="20890" spans="8:9" ht="12.5">
      <c r="H20890" s="958">
        <v>48950</v>
      </c>
      <c r="I20890" s="950" t="s">
        <v>1572</v>
      </c>
    </row>
    <row r="20891" spans="8:9" ht="12.5">
      <c r="H20891" s="958">
        <v>48951</v>
      </c>
      <c r="I20891" s="950" t="s">
        <v>1572</v>
      </c>
    </row>
    <row r="20892" spans="8:9" ht="12.5">
      <c r="H20892" s="958">
        <v>48956</v>
      </c>
      <c r="I20892" s="950" t="s">
        <v>1572</v>
      </c>
    </row>
    <row r="20893" spans="8:9" ht="12.5">
      <c r="H20893" s="958">
        <v>48980</v>
      </c>
      <c r="I20893" s="950" t="s">
        <v>1572</v>
      </c>
    </row>
    <row r="20894" spans="8:9" ht="12.5">
      <c r="H20894" s="958">
        <v>49001</v>
      </c>
      <c r="I20894" s="950" t="s">
        <v>1572</v>
      </c>
    </row>
    <row r="20895" spans="8:9" ht="12.5">
      <c r="H20895" s="958">
        <v>49002</v>
      </c>
      <c r="I20895" s="950" t="s">
        <v>1572</v>
      </c>
    </row>
    <row r="20896" spans="8:9" ht="12.5">
      <c r="H20896" s="958">
        <v>49003</v>
      </c>
      <c r="I20896" s="950" t="s">
        <v>1572</v>
      </c>
    </row>
    <row r="20897" spans="8:9" ht="12.5">
      <c r="H20897" s="958">
        <v>49004</v>
      </c>
      <c r="I20897" s="950" t="s">
        <v>1572</v>
      </c>
    </row>
    <row r="20898" spans="8:9" ht="12.5">
      <c r="H20898" s="958">
        <v>49005</v>
      </c>
      <c r="I20898" s="950" t="s">
        <v>1572</v>
      </c>
    </row>
    <row r="20899" spans="8:9" ht="12.5">
      <c r="H20899" s="958">
        <v>49006</v>
      </c>
      <c r="I20899" s="950" t="s">
        <v>1572</v>
      </c>
    </row>
    <row r="20900" spans="8:9" ht="12.5">
      <c r="H20900" s="958">
        <v>49007</v>
      </c>
      <c r="I20900" s="950" t="s">
        <v>1572</v>
      </c>
    </row>
    <row r="20901" spans="8:9" ht="12.5">
      <c r="H20901" s="958">
        <v>49008</v>
      </c>
      <c r="I20901" s="950" t="s">
        <v>1572</v>
      </c>
    </row>
    <row r="20902" spans="8:9" ht="12.5">
      <c r="H20902" s="958">
        <v>49009</v>
      </c>
      <c r="I20902" s="950" t="s">
        <v>1572</v>
      </c>
    </row>
    <row r="20903" spans="8:9" ht="12.5">
      <c r="H20903" s="958">
        <v>49010</v>
      </c>
      <c r="I20903" s="950" t="s">
        <v>1572</v>
      </c>
    </row>
    <row r="20904" spans="8:9" ht="12.5">
      <c r="H20904" s="958">
        <v>49011</v>
      </c>
      <c r="I20904" s="950" t="s">
        <v>1572</v>
      </c>
    </row>
    <row r="20905" spans="8:9" ht="12.5">
      <c r="H20905" s="958">
        <v>49012</v>
      </c>
      <c r="I20905" s="950" t="s">
        <v>1572</v>
      </c>
    </row>
    <row r="20906" spans="8:9" ht="12.5">
      <c r="H20906" s="958">
        <v>49013</v>
      </c>
      <c r="I20906" s="950" t="s">
        <v>1572</v>
      </c>
    </row>
    <row r="20907" spans="8:9" ht="12.5">
      <c r="H20907" s="958">
        <v>49014</v>
      </c>
      <c r="I20907" s="950" t="s">
        <v>1572</v>
      </c>
    </row>
    <row r="20908" spans="8:9" ht="12.5">
      <c r="H20908" s="958">
        <v>49015</v>
      </c>
      <c r="I20908" s="950" t="s">
        <v>1572</v>
      </c>
    </row>
    <row r="20909" spans="8:9" ht="12.5">
      <c r="H20909" s="958">
        <v>49016</v>
      </c>
      <c r="I20909" s="950" t="s">
        <v>1572</v>
      </c>
    </row>
    <row r="20910" spans="8:9" ht="12.5">
      <c r="H20910" s="958">
        <v>49017</v>
      </c>
      <c r="I20910" s="950" t="s">
        <v>1572</v>
      </c>
    </row>
    <row r="20911" spans="8:9" ht="12.5">
      <c r="H20911" s="958">
        <v>49018</v>
      </c>
      <c r="I20911" s="950" t="s">
        <v>1572</v>
      </c>
    </row>
    <row r="20912" spans="8:9" ht="12.5">
      <c r="H20912" s="958">
        <v>49019</v>
      </c>
      <c r="I20912" s="950" t="s">
        <v>1572</v>
      </c>
    </row>
    <row r="20913" spans="8:9" ht="12.5">
      <c r="H20913" s="958">
        <v>49020</v>
      </c>
      <c r="I20913" s="950" t="s">
        <v>1572</v>
      </c>
    </row>
    <row r="20914" spans="8:9" ht="12.5">
      <c r="H20914" s="958">
        <v>49021</v>
      </c>
      <c r="I20914" s="950" t="s">
        <v>1572</v>
      </c>
    </row>
    <row r="20915" spans="8:9" ht="12.5">
      <c r="H20915" s="958">
        <v>49022</v>
      </c>
      <c r="I20915" s="950" t="s">
        <v>1570</v>
      </c>
    </row>
    <row r="20916" spans="8:9" ht="12.5">
      <c r="H20916" s="958">
        <v>49023</v>
      </c>
      <c r="I20916" s="950" t="s">
        <v>1570</v>
      </c>
    </row>
    <row r="20917" spans="8:9" ht="12.5">
      <c r="H20917" s="958">
        <v>49024</v>
      </c>
      <c r="I20917" s="950" t="s">
        <v>1572</v>
      </c>
    </row>
    <row r="20918" spans="8:9" ht="12.5">
      <c r="H20918" s="958">
        <v>49026</v>
      </c>
      <c r="I20918" s="950" t="s">
        <v>1572</v>
      </c>
    </row>
    <row r="20919" spans="8:9" ht="12.5">
      <c r="H20919" s="958">
        <v>49027</v>
      </c>
      <c r="I20919" s="950" t="s">
        <v>1572</v>
      </c>
    </row>
    <row r="20920" spans="8:9" ht="12.5">
      <c r="H20920" s="958">
        <v>49028</v>
      </c>
      <c r="I20920" s="950" t="s">
        <v>1572</v>
      </c>
    </row>
    <row r="20921" spans="8:9" ht="12.5">
      <c r="H20921" s="958">
        <v>49029</v>
      </c>
      <c r="I20921" s="950" t="s">
        <v>1572</v>
      </c>
    </row>
    <row r="20922" spans="8:9" ht="12.5">
      <c r="H20922" s="958">
        <v>49030</v>
      </c>
      <c r="I20922" s="950" t="s">
        <v>1572</v>
      </c>
    </row>
    <row r="20923" spans="8:9" ht="12.5">
      <c r="H20923" s="958">
        <v>49031</v>
      </c>
      <c r="I20923" s="950" t="s">
        <v>1570</v>
      </c>
    </row>
    <row r="20924" spans="8:9" ht="12.5">
      <c r="H20924" s="958">
        <v>49032</v>
      </c>
      <c r="I20924" s="950" t="s">
        <v>1572</v>
      </c>
    </row>
    <row r="20925" spans="8:9" ht="12.5">
      <c r="H20925" s="958">
        <v>49033</v>
      </c>
      <c r="I20925" s="950" t="s">
        <v>1572</v>
      </c>
    </row>
    <row r="20926" spans="8:9" ht="12.5">
      <c r="H20926" s="958">
        <v>49034</v>
      </c>
      <c r="I20926" s="950" t="s">
        <v>1572</v>
      </c>
    </row>
    <row r="20927" spans="8:9" ht="12.5">
      <c r="H20927" s="958">
        <v>49035</v>
      </c>
      <c r="I20927" s="950" t="s">
        <v>1572</v>
      </c>
    </row>
    <row r="20928" spans="8:9" ht="12.5">
      <c r="H20928" s="958">
        <v>49036</v>
      </c>
      <c r="I20928" s="950" t="s">
        <v>1572</v>
      </c>
    </row>
    <row r="20929" spans="8:9" ht="12.5">
      <c r="H20929" s="958">
        <v>49037</v>
      </c>
      <c r="I20929" s="950" t="s">
        <v>1572</v>
      </c>
    </row>
    <row r="20930" spans="8:9" ht="12.5">
      <c r="H20930" s="958">
        <v>49038</v>
      </c>
      <c r="I20930" s="950" t="s">
        <v>1572</v>
      </c>
    </row>
    <row r="20931" spans="8:9" ht="12.5">
      <c r="H20931" s="958">
        <v>49039</v>
      </c>
      <c r="I20931" s="950" t="s">
        <v>1570</v>
      </c>
    </row>
    <row r="20932" spans="8:9" ht="12.5">
      <c r="H20932" s="958">
        <v>49040</v>
      </c>
      <c r="I20932" s="950" t="s">
        <v>1572</v>
      </c>
    </row>
    <row r="20933" spans="8:9" ht="12.5">
      <c r="H20933" s="958">
        <v>49041</v>
      </c>
      <c r="I20933" s="950" t="s">
        <v>1572</v>
      </c>
    </row>
    <row r="20934" spans="8:9" ht="12.5">
      <c r="H20934" s="958">
        <v>49042</v>
      </c>
      <c r="I20934" s="950" t="s">
        <v>1572</v>
      </c>
    </row>
    <row r="20935" spans="8:9" ht="12.5">
      <c r="H20935" s="958">
        <v>49043</v>
      </c>
      <c r="I20935" s="950" t="s">
        <v>1572</v>
      </c>
    </row>
    <row r="20936" spans="8:9" ht="12.5">
      <c r="H20936" s="958">
        <v>49045</v>
      </c>
      <c r="I20936" s="950" t="s">
        <v>1572</v>
      </c>
    </row>
    <row r="20937" spans="8:9" ht="12.5">
      <c r="H20937" s="958">
        <v>49046</v>
      </c>
      <c r="I20937" s="950" t="s">
        <v>1572</v>
      </c>
    </row>
    <row r="20938" spans="8:9" ht="12.5">
      <c r="H20938" s="958">
        <v>49047</v>
      </c>
      <c r="I20938" s="950" t="s">
        <v>1572</v>
      </c>
    </row>
    <row r="20939" spans="8:9" ht="12.5">
      <c r="H20939" s="958">
        <v>49048</v>
      </c>
      <c r="I20939" s="950" t="s">
        <v>1572</v>
      </c>
    </row>
    <row r="20940" spans="8:9" ht="12.5">
      <c r="H20940" s="958">
        <v>49050</v>
      </c>
      <c r="I20940" s="950" t="s">
        <v>1572</v>
      </c>
    </row>
    <row r="20941" spans="8:9" ht="12.5">
      <c r="H20941" s="958">
        <v>49051</v>
      </c>
      <c r="I20941" s="950" t="s">
        <v>1572</v>
      </c>
    </row>
    <row r="20942" spans="8:9" ht="12.5">
      <c r="H20942" s="958">
        <v>49052</v>
      </c>
      <c r="I20942" s="950" t="s">
        <v>1572</v>
      </c>
    </row>
    <row r="20943" spans="8:9" ht="12.5">
      <c r="H20943" s="958">
        <v>49053</v>
      </c>
      <c r="I20943" s="950" t="s">
        <v>1572</v>
      </c>
    </row>
    <row r="20944" spans="8:9" ht="12.5">
      <c r="H20944" s="958">
        <v>49055</v>
      </c>
      <c r="I20944" s="950" t="s">
        <v>1572</v>
      </c>
    </row>
    <row r="20945" spans="8:9" ht="12.5">
      <c r="H20945" s="958">
        <v>49056</v>
      </c>
      <c r="I20945" s="950" t="s">
        <v>1572</v>
      </c>
    </row>
    <row r="20946" spans="8:9" ht="12.5">
      <c r="H20946" s="958">
        <v>49057</v>
      </c>
      <c r="I20946" s="950" t="s">
        <v>1572</v>
      </c>
    </row>
    <row r="20947" spans="8:9" ht="12.5">
      <c r="H20947" s="958">
        <v>49058</v>
      </c>
      <c r="I20947" s="950" t="s">
        <v>1572</v>
      </c>
    </row>
    <row r="20948" spans="8:9" ht="12.5">
      <c r="H20948" s="958">
        <v>49060</v>
      </c>
      <c r="I20948" s="950" t="s">
        <v>1572</v>
      </c>
    </row>
    <row r="20949" spans="8:9" ht="12.5">
      <c r="H20949" s="958">
        <v>49061</v>
      </c>
      <c r="I20949" s="950" t="s">
        <v>1570</v>
      </c>
    </row>
    <row r="20950" spans="8:9" ht="12.5">
      <c r="H20950" s="958">
        <v>49062</v>
      </c>
      <c r="I20950" s="950" t="s">
        <v>1572</v>
      </c>
    </row>
    <row r="20951" spans="8:9" ht="12.5">
      <c r="H20951" s="958">
        <v>49063</v>
      </c>
      <c r="I20951" s="950" t="s">
        <v>1572</v>
      </c>
    </row>
    <row r="20952" spans="8:9" ht="12.5">
      <c r="H20952" s="958">
        <v>49064</v>
      </c>
      <c r="I20952" s="950" t="s">
        <v>1572</v>
      </c>
    </row>
    <row r="20953" spans="8:9" ht="12.5">
      <c r="H20953" s="958">
        <v>49065</v>
      </c>
      <c r="I20953" s="950" t="s">
        <v>1572</v>
      </c>
    </row>
    <row r="20954" spans="8:9" ht="12.5">
      <c r="H20954" s="958">
        <v>49066</v>
      </c>
      <c r="I20954" s="950" t="s">
        <v>1572</v>
      </c>
    </row>
    <row r="20955" spans="8:9" ht="12.5">
      <c r="H20955" s="958">
        <v>49067</v>
      </c>
      <c r="I20955" s="950" t="s">
        <v>1570</v>
      </c>
    </row>
    <row r="20956" spans="8:9" ht="12.5">
      <c r="H20956" s="958">
        <v>49068</v>
      </c>
      <c r="I20956" s="950" t="s">
        <v>1572</v>
      </c>
    </row>
    <row r="20957" spans="8:9" ht="12.5">
      <c r="H20957" s="958">
        <v>49069</v>
      </c>
      <c r="I20957" s="950" t="s">
        <v>1572</v>
      </c>
    </row>
    <row r="20958" spans="8:9" ht="12.5">
      <c r="H20958" s="958">
        <v>49070</v>
      </c>
      <c r="I20958" s="950" t="s">
        <v>1572</v>
      </c>
    </row>
    <row r="20959" spans="8:9" ht="12.5">
      <c r="H20959" s="958">
        <v>49071</v>
      </c>
      <c r="I20959" s="950" t="s">
        <v>1572</v>
      </c>
    </row>
    <row r="20960" spans="8:9" ht="12.5">
      <c r="H20960" s="958">
        <v>49072</v>
      </c>
      <c r="I20960" s="950" t="s">
        <v>1572</v>
      </c>
    </row>
    <row r="20961" spans="8:9" ht="12.5">
      <c r="H20961" s="958">
        <v>49073</v>
      </c>
      <c r="I20961" s="950" t="s">
        <v>1572</v>
      </c>
    </row>
    <row r="20962" spans="8:9" ht="12.5">
      <c r="H20962" s="958">
        <v>49074</v>
      </c>
      <c r="I20962" s="950" t="s">
        <v>1572</v>
      </c>
    </row>
    <row r="20963" spans="8:9" ht="12.5">
      <c r="H20963" s="958">
        <v>49075</v>
      </c>
      <c r="I20963" s="950" t="s">
        <v>1572</v>
      </c>
    </row>
    <row r="20964" spans="8:9" ht="12.5">
      <c r="H20964" s="958">
        <v>49076</v>
      </c>
      <c r="I20964" s="950" t="s">
        <v>1572</v>
      </c>
    </row>
    <row r="20965" spans="8:9" ht="12.5">
      <c r="H20965" s="958">
        <v>49077</v>
      </c>
      <c r="I20965" s="950" t="s">
        <v>1572</v>
      </c>
    </row>
    <row r="20966" spans="8:9" ht="12.5">
      <c r="H20966" s="958">
        <v>49078</v>
      </c>
      <c r="I20966" s="950" t="s">
        <v>1572</v>
      </c>
    </row>
    <row r="20967" spans="8:9" ht="12.5">
      <c r="H20967" s="958">
        <v>49079</v>
      </c>
      <c r="I20967" s="950" t="s">
        <v>1572</v>
      </c>
    </row>
    <row r="20968" spans="8:9" ht="12.5">
      <c r="H20968" s="958">
        <v>49080</v>
      </c>
      <c r="I20968" s="950" t="s">
        <v>1572</v>
      </c>
    </row>
    <row r="20969" spans="8:9" ht="12.5">
      <c r="H20969" s="958">
        <v>49081</v>
      </c>
      <c r="I20969" s="950" t="s">
        <v>1572</v>
      </c>
    </row>
    <row r="20970" spans="8:9" ht="12.5">
      <c r="H20970" s="958">
        <v>49082</v>
      </c>
      <c r="I20970" s="950" t="s">
        <v>1572</v>
      </c>
    </row>
    <row r="20971" spans="8:9" ht="12.5">
      <c r="H20971" s="958">
        <v>49083</v>
      </c>
      <c r="I20971" s="950" t="s">
        <v>1572</v>
      </c>
    </row>
    <row r="20972" spans="8:9" ht="12.5">
      <c r="H20972" s="958">
        <v>49084</v>
      </c>
      <c r="I20972" s="950" t="s">
        <v>1570</v>
      </c>
    </row>
    <row r="20973" spans="8:9" ht="12.5">
      <c r="H20973" s="958">
        <v>49085</v>
      </c>
      <c r="I20973" s="950" t="s">
        <v>1570</v>
      </c>
    </row>
    <row r="20974" spans="8:9" ht="12.5">
      <c r="H20974" s="958">
        <v>49087</v>
      </c>
      <c r="I20974" s="950" t="s">
        <v>1572</v>
      </c>
    </row>
    <row r="20975" spans="8:9" ht="12.5">
      <c r="H20975" s="958">
        <v>49088</v>
      </c>
      <c r="I20975" s="950" t="s">
        <v>1572</v>
      </c>
    </row>
    <row r="20976" spans="8:9" ht="12.5">
      <c r="H20976" s="958">
        <v>49089</v>
      </c>
      <c r="I20976" s="950" t="s">
        <v>1572</v>
      </c>
    </row>
    <row r="20977" spans="8:9" ht="12.5">
      <c r="H20977" s="958">
        <v>49090</v>
      </c>
      <c r="I20977" s="950" t="s">
        <v>1572</v>
      </c>
    </row>
    <row r="20978" spans="8:9" ht="12.5">
      <c r="H20978" s="958">
        <v>49091</v>
      </c>
      <c r="I20978" s="950" t="s">
        <v>1570</v>
      </c>
    </row>
    <row r="20979" spans="8:9" ht="12.5">
      <c r="H20979" s="958">
        <v>49092</v>
      </c>
      <c r="I20979" s="950" t="s">
        <v>1572</v>
      </c>
    </row>
    <row r="20980" spans="8:9" ht="12.5">
      <c r="H20980" s="958">
        <v>49093</v>
      </c>
      <c r="I20980" s="950" t="s">
        <v>1572</v>
      </c>
    </row>
    <row r="20981" spans="8:9" ht="12.5">
      <c r="H20981" s="958">
        <v>49094</v>
      </c>
      <c r="I20981" s="950" t="s">
        <v>1572</v>
      </c>
    </row>
    <row r="20982" spans="8:9" ht="12.5">
      <c r="H20982" s="958">
        <v>49095</v>
      </c>
      <c r="I20982" s="950" t="s">
        <v>1570</v>
      </c>
    </row>
    <row r="20983" spans="8:9" ht="12.5">
      <c r="H20983" s="958">
        <v>49096</v>
      </c>
      <c r="I20983" s="950" t="s">
        <v>1572</v>
      </c>
    </row>
    <row r="20984" spans="8:9" ht="12.5">
      <c r="H20984" s="958">
        <v>49097</v>
      </c>
      <c r="I20984" s="950" t="s">
        <v>1572</v>
      </c>
    </row>
    <row r="20985" spans="8:9" ht="12.5">
      <c r="H20985" s="958">
        <v>49098</v>
      </c>
      <c r="I20985" s="950" t="s">
        <v>1570</v>
      </c>
    </row>
    <row r="20986" spans="8:9" ht="12.5">
      <c r="H20986" s="958">
        <v>49099</v>
      </c>
      <c r="I20986" s="950" t="s">
        <v>1572</v>
      </c>
    </row>
    <row r="20987" spans="8:9" ht="12.5">
      <c r="H20987" s="958">
        <v>49101</v>
      </c>
      <c r="I20987" s="950" t="s">
        <v>1570</v>
      </c>
    </row>
    <row r="20988" spans="8:9" ht="12.5">
      <c r="H20988" s="958">
        <v>49102</v>
      </c>
      <c r="I20988" s="950" t="s">
        <v>1570</v>
      </c>
    </row>
    <row r="20989" spans="8:9" ht="12.5">
      <c r="H20989" s="958">
        <v>49103</v>
      </c>
      <c r="I20989" s="950" t="s">
        <v>1570</v>
      </c>
    </row>
    <row r="20990" spans="8:9" ht="12.5">
      <c r="H20990" s="958">
        <v>49104</v>
      </c>
      <c r="I20990" s="950" t="s">
        <v>1570</v>
      </c>
    </row>
    <row r="20991" spans="8:9" ht="12.5">
      <c r="H20991" s="958">
        <v>49106</v>
      </c>
      <c r="I20991" s="950" t="s">
        <v>1570</v>
      </c>
    </row>
    <row r="20992" spans="8:9" ht="12.5">
      <c r="H20992" s="958">
        <v>49107</v>
      </c>
      <c r="I20992" s="950" t="s">
        <v>1570</v>
      </c>
    </row>
    <row r="20993" spans="8:9" ht="12.5">
      <c r="H20993" s="958">
        <v>49111</v>
      </c>
      <c r="I20993" s="950" t="s">
        <v>1570</v>
      </c>
    </row>
    <row r="20994" spans="8:9" ht="12.5">
      <c r="H20994" s="958">
        <v>49112</v>
      </c>
      <c r="I20994" s="950" t="s">
        <v>1570</v>
      </c>
    </row>
    <row r="20995" spans="8:9" ht="12.5">
      <c r="H20995" s="958">
        <v>49113</v>
      </c>
      <c r="I20995" s="950" t="s">
        <v>1570</v>
      </c>
    </row>
    <row r="20996" spans="8:9" ht="12.5">
      <c r="H20996" s="958">
        <v>49115</v>
      </c>
      <c r="I20996" s="950" t="s">
        <v>1570</v>
      </c>
    </row>
    <row r="20997" spans="8:9" ht="12.5">
      <c r="H20997" s="958">
        <v>49116</v>
      </c>
      <c r="I20997" s="950" t="s">
        <v>1570</v>
      </c>
    </row>
    <row r="20998" spans="8:9" ht="12.5">
      <c r="H20998" s="958">
        <v>49117</v>
      </c>
      <c r="I20998" s="950" t="s">
        <v>1570</v>
      </c>
    </row>
    <row r="20999" spans="8:9" ht="12.5">
      <c r="H20999" s="958">
        <v>49119</v>
      </c>
      <c r="I20999" s="950" t="s">
        <v>1570</v>
      </c>
    </row>
    <row r="21000" spans="8:9" ht="12.5">
      <c r="H21000" s="958">
        <v>49120</v>
      </c>
      <c r="I21000" s="950" t="s">
        <v>1570</v>
      </c>
    </row>
    <row r="21001" spans="8:9" ht="12.5">
      <c r="H21001" s="958">
        <v>49121</v>
      </c>
      <c r="I21001" s="950" t="s">
        <v>1570</v>
      </c>
    </row>
    <row r="21002" spans="8:9" ht="12.5">
      <c r="H21002" s="958">
        <v>49125</v>
      </c>
      <c r="I21002" s="950" t="s">
        <v>1570</v>
      </c>
    </row>
    <row r="21003" spans="8:9" ht="12.5">
      <c r="H21003" s="958">
        <v>49126</v>
      </c>
      <c r="I21003" s="950" t="s">
        <v>1570</v>
      </c>
    </row>
    <row r="21004" spans="8:9" ht="12.5">
      <c r="H21004" s="958">
        <v>49127</v>
      </c>
      <c r="I21004" s="950" t="s">
        <v>1570</v>
      </c>
    </row>
    <row r="21005" spans="8:9" ht="12.5">
      <c r="H21005" s="958">
        <v>49128</v>
      </c>
      <c r="I21005" s="950" t="s">
        <v>1570</v>
      </c>
    </row>
    <row r="21006" spans="8:9" ht="12.5">
      <c r="H21006" s="958">
        <v>49129</v>
      </c>
      <c r="I21006" s="950" t="s">
        <v>1570</v>
      </c>
    </row>
    <row r="21007" spans="8:9" ht="12.5">
      <c r="H21007" s="958">
        <v>49130</v>
      </c>
      <c r="I21007" s="950" t="s">
        <v>1570</v>
      </c>
    </row>
    <row r="21008" spans="8:9" ht="12.5">
      <c r="H21008" s="958">
        <v>49201</v>
      </c>
      <c r="I21008" s="950" t="s">
        <v>1572</v>
      </c>
    </row>
    <row r="21009" spans="8:9" ht="12.5">
      <c r="H21009" s="958">
        <v>49202</v>
      </c>
      <c r="I21009" s="950" t="s">
        <v>1572</v>
      </c>
    </row>
    <row r="21010" spans="8:9" ht="12.5">
      <c r="H21010" s="958">
        <v>49203</v>
      </c>
      <c r="I21010" s="950" t="s">
        <v>1572</v>
      </c>
    </row>
    <row r="21011" spans="8:9" ht="12.5">
      <c r="H21011" s="958">
        <v>49204</v>
      </c>
      <c r="I21011" s="950" t="s">
        <v>1572</v>
      </c>
    </row>
    <row r="21012" spans="8:9" ht="12.5">
      <c r="H21012" s="958">
        <v>49220</v>
      </c>
      <c r="I21012" s="950" t="s">
        <v>1572</v>
      </c>
    </row>
    <row r="21013" spans="8:9" ht="12.5">
      <c r="H21013" s="958">
        <v>49221</v>
      </c>
      <c r="I21013" s="950" t="s">
        <v>1572</v>
      </c>
    </row>
    <row r="21014" spans="8:9" ht="12.5">
      <c r="H21014" s="958">
        <v>49224</v>
      </c>
      <c r="I21014" s="950" t="s">
        <v>1572</v>
      </c>
    </row>
    <row r="21015" spans="8:9" ht="12.5">
      <c r="H21015" s="958">
        <v>49227</v>
      </c>
      <c r="I21015" s="950" t="s">
        <v>1572</v>
      </c>
    </row>
    <row r="21016" spans="8:9" ht="12.5">
      <c r="H21016" s="958">
        <v>49228</v>
      </c>
      <c r="I21016" s="950" t="s">
        <v>1572</v>
      </c>
    </row>
    <row r="21017" spans="8:9" ht="12.5">
      <c r="H21017" s="958">
        <v>49229</v>
      </c>
      <c r="I21017" s="950" t="s">
        <v>1572</v>
      </c>
    </row>
    <row r="21018" spans="8:9" ht="12.5">
      <c r="H21018" s="958">
        <v>49230</v>
      </c>
      <c r="I21018" s="950" t="s">
        <v>1572</v>
      </c>
    </row>
    <row r="21019" spans="8:9" ht="12.5">
      <c r="H21019" s="958">
        <v>49232</v>
      </c>
      <c r="I21019" s="950" t="s">
        <v>1572</v>
      </c>
    </row>
    <row r="21020" spans="8:9" ht="12.5">
      <c r="H21020" s="958">
        <v>49233</v>
      </c>
      <c r="I21020" s="950" t="s">
        <v>1572</v>
      </c>
    </row>
    <row r="21021" spans="8:9" ht="12.5">
      <c r="H21021" s="958">
        <v>49234</v>
      </c>
      <c r="I21021" s="950" t="s">
        <v>1572</v>
      </c>
    </row>
    <row r="21022" spans="8:9" ht="12.5">
      <c r="H21022" s="958">
        <v>49235</v>
      </c>
      <c r="I21022" s="950" t="s">
        <v>1572</v>
      </c>
    </row>
    <row r="21023" spans="8:9" ht="12.5">
      <c r="H21023" s="958">
        <v>49236</v>
      </c>
      <c r="I21023" s="950" t="s">
        <v>1572</v>
      </c>
    </row>
    <row r="21024" spans="8:9" ht="12.5">
      <c r="H21024" s="958">
        <v>49237</v>
      </c>
      <c r="I21024" s="950" t="s">
        <v>1572</v>
      </c>
    </row>
    <row r="21025" spans="8:9" ht="12.5">
      <c r="H21025" s="958">
        <v>49238</v>
      </c>
      <c r="I21025" s="950" t="s">
        <v>1572</v>
      </c>
    </row>
    <row r="21026" spans="8:9" ht="12.5">
      <c r="H21026" s="958">
        <v>49239</v>
      </c>
      <c r="I21026" s="950" t="s">
        <v>1572</v>
      </c>
    </row>
    <row r="21027" spans="8:9" ht="12.5">
      <c r="H21027" s="958">
        <v>49240</v>
      </c>
      <c r="I21027" s="950" t="s">
        <v>1572</v>
      </c>
    </row>
    <row r="21028" spans="8:9" ht="12.5">
      <c r="H21028" s="958">
        <v>49241</v>
      </c>
      <c r="I21028" s="950" t="s">
        <v>1572</v>
      </c>
    </row>
    <row r="21029" spans="8:9" ht="12.5">
      <c r="H21029" s="958">
        <v>49242</v>
      </c>
      <c r="I21029" s="950" t="s">
        <v>1572</v>
      </c>
    </row>
    <row r="21030" spans="8:9" ht="12.5">
      <c r="H21030" s="958">
        <v>49245</v>
      </c>
      <c r="I21030" s="950" t="s">
        <v>1572</v>
      </c>
    </row>
    <row r="21031" spans="8:9" ht="12.5">
      <c r="H21031" s="958">
        <v>49246</v>
      </c>
      <c r="I21031" s="950" t="s">
        <v>1572</v>
      </c>
    </row>
    <row r="21032" spans="8:9" ht="12.5">
      <c r="H21032" s="958">
        <v>49247</v>
      </c>
      <c r="I21032" s="950" t="s">
        <v>1572</v>
      </c>
    </row>
    <row r="21033" spans="8:9" ht="12.5">
      <c r="H21033" s="958">
        <v>49248</v>
      </c>
      <c r="I21033" s="950" t="s">
        <v>1572</v>
      </c>
    </row>
    <row r="21034" spans="8:9" ht="12.5">
      <c r="H21034" s="958">
        <v>49249</v>
      </c>
      <c r="I21034" s="950" t="s">
        <v>1572</v>
      </c>
    </row>
    <row r="21035" spans="8:9" ht="12.5">
      <c r="H21035" s="958">
        <v>49250</v>
      </c>
      <c r="I21035" s="950" t="s">
        <v>1572</v>
      </c>
    </row>
    <row r="21036" spans="8:9" ht="12.5">
      <c r="H21036" s="958">
        <v>49251</v>
      </c>
      <c r="I21036" s="950" t="s">
        <v>1572</v>
      </c>
    </row>
    <row r="21037" spans="8:9" ht="12.5">
      <c r="H21037" s="958">
        <v>49252</v>
      </c>
      <c r="I21037" s="950" t="s">
        <v>1572</v>
      </c>
    </row>
    <row r="21038" spans="8:9" ht="12.5">
      <c r="H21038" s="958">
        <v>49253</v>
      </c>
      <c r="I21038" s="950" t="s">
        <v>1572</v>
      </c>
    </row>
    <row r="21039" spans="8:9" ht="12.5">
      <c r="H21039" s="958">
        <v>49254</v>
      </c>
      <c r="I21039" s="950" t="s">
        <v>1572</v>
      </c>
    </row>
    <row r="21040" spans="8:9" ht="12.5">
      <c r="H21040" s="958">
        <v>49255</v>
      </c>
      <c r="I21040" s="950" t="s">
        <v>1572</v>
      </c>
    </row>
    <row r="21041" spans="8:9" ht="12.5">
      <c r="H21041" s="958">
        <v>49256</v>
      </c>
      <c r="I21041" s="950" t="s">
        <v>1572</v>
      </c>
    </row>
    <row r="21042" spans="8:9" ht="12.5">
      <c r="H21042" s="958">
        <v>49257</v>
      </c>
      <c r="I21042" s="950" t="s">
        <v>1572</v>
      </c>
    </row>
    <row r="21043" spans="8:9" ht="12.5">
      <c r="H21043" s="958">
        <v>49258</v>
      </c>
      <c r="I21043" s="950" t="s">
        <v>1572</v>
      </c>
    </row>
    <row r="21044" spans="8:9" ht="12.5">
      <c r="H21044" s="958">
        <v>49259</v>
      </c>
      <c r="I21044" s="950" t="s">
        <v>1572</v>
      </c>
    </row>
    <row r="21045" spans="8:9" ht="12.5">
      <c r="H21045" s="958">
        <v>49261</v>
      </c>
      <c r="I21045" s="950" t="s">
        <v>1572</v>
      </c>
    </row>
    <row r="21046" spans="8:9" ht="12.5">
      <c r="H21046" s="958">
        <v>49262</v>
      </c>
      <c r="I21046" s="950" t="s">
        <v>1572</v>
      </c>
    </row>
    <row r="21047" spans="8:9" ht="12.5">
      <c r="H21047" s="958">
        <v>49263</v>
      </c>
      <c r="I21047" s="950" t="s">
        <v>1572</v>
      </c>
    </row>
    <row r="21048" spans="8:9" ht="12.5">
      <c r="H21048" s="958">
        <v>49264</v>
      </c>
      <c r="I21048" s="950" t="s">
        <v>1572</v>
      </c>
    </row>
    <row r="21049" spans="8:9" ht="12.5">
      <c r="H21049" s="958">
        <v>49265</v>
      </c>
      <c r="I21049" s="950" t="s">
        <v>1572</v>
      </c>
    </row>
    <row r="21050" spans="8:9" ht="12.5">
      <c r="H21050" s="958">
        <v>49266</v>
      </c>
      <c r="I21050" s="950" t="s">
        <v>1572</v>
      </c>
    </row>
    <row r="21051" spans="8:9" ht="12.5">
      <c r="H21051" s="958">
        <v>49267</v>
      </c>
      <c r="I21051" s="950" t="s">
        <v>1572</v>
      </c>
    </row>
    <row r="21052" spans="8:9" ht="12.5">
      <c r="H21052" s="958">
        <v>49268</v>
      </c>
      <c r="I21052" s="950" t="s">
        <v>1572</v>
      </c>
    </row>
    <row r="21053" spans="8:9" ht="12.5">
      <c r="H21053" s="958">
        <v>49269</v>
      </c>
      <c r="I21053" s="950" t="s">
        <v>1572</v>
      </c>
    </row>
    <row r="21054" spans="8:9" ht="12.5">
      <c r="H21054" s="958">
        <v>49270</v>
      </c>
      <c r="I21054" s="950" t="s">
        <v>1572</v>
      </c>
    </row>
    <row r="21055" spans="8:9" ht="12.5">
      <c r="H21055" s="958">
        <v>49271</v>
      </c>
      <c r="I21055" s="950" t="s">
        <v>1572</v>
      </c>
    </row>
    <row r="21056" spans="8:9" ht="12.5">
      <c r="H21056" s="958">
        <v>49272</v>
      </c>
      <c r="I21056" s="950" t="s">
        <v>1572</v>
      </c>
    </row>
    <row r="21057" spans="8:9" ht="12.5">
      <c r="H21057" s="958">
        <v>49274</v>
      </c>
      <c r="I21057" s="950" t="s">
        <v>1572</v>
      </c>
    </row>
    <row r="21058" spans="8:9" ht="12.5">
      <c r="H21058" s="958">
        <v>49276</v>
      </c>
      <c r="I21058" s="950" t="s">
        <v>1572</v>
      </c>
    </row>
    <row r="21059" spans="8:9" ht="12.5">
      <c r="H21059" s="958">
        <v>49277</v>
      </c>
      <c r="I21059" s="950" t="s">
        <v>1572</v>
      </c>
    </row>
    <row r="21060" spans="8:9" ht="12.5">
      <c r="H21060" s="958">
        <v>49279</v>
      </c>
      <c r="I21060" s="950" t="s">
        <v>1572</v>
      </c>
    </row>
    <row r="21061" spans="8:9" ht="12.5">
      <c r="H21061" s="958">
        <v>49281</v>
      </c>
      <c r="I21061" s="950" t="s">
        <v>1572</v>
      </c>
    </row>
    <row r="21062" spans="8:9" ht="12.5">
      <c r="H21062" s="958">
        <v>49282</v>
      </c>
      <c r="I21062" s="950" t="s">
        <v>1572</v>
      </c>
    </row>
    <row r="21063" spans="8:9" ht="12.5">
      <c r="H21063" s="958">
        <v>49283</v>
      </c>
      <c r="I21063" s="950" t="s">
        <v>1572</v>
      </c>
    </row>
    <row r="21064" spans="8:9" ht="12.5">
      <c r="H21064" s="958">
        <v>49284</v>
      </c>
      <c r="I21064" s="950" t="s">
        <v>1572</v>
      </c>
    </row>
    <row r="21065" spans="8:9" ht="12.5">
      <c r="H21065" s="958">
        <v>49285</v>
      </c>
      <c r="I21065" s="950" t="s">
        <v>1572</v>
      </c>
    </row>
    <row r="21066" spans="8:9" ht="12.5">
      <c r="H21066" s="958">
        <v>49286</v>
      </c>
      <c r="I21066" s="950" t="s">
        <v>1572</v>
      </c>
    </row>
    <row r="21067" spans="8:9" ht="12.5">
      <c r="H21067" s="958">
        <v>49287</v>
      </c>
      <c r="I21067" s="950" t="s">
        <v>1572</v>
      </c>
    </row>
    <row r="21068" spans="8:9" ht="12.5">
      <c r="H21068" s="958">
        <v>49288</v>
      </c>
      <c r="I21068" s="950" t="s">
        <v>1572</v>
      </c>
    </row>
    <row r="21069" spans="8:9" ht="12.5">
      <c r="H21069" s="958">
        <v>49289</v>
      </c>
      <c r="I21069" s="950" t="s">
        <v>1572</v>
      </c>
    </row>
    <row r="21070" spans="8:9" ht="12.5">
      <c r="H21070" s="958">
        <v>49301</v>
      </c>
      <c r="I21070" s="950" t="s">
        <v>1572</v>
      </c>
    </row>
    <row r="21071" spans="8:9" ht="12.5">
      <c r="H21071" s="958">
        <v>49302</v>
      </c>
      <c r="I21071" s="950" t="s">
        <v>1572</v>
      </c>
    </row>
    <row r="21072" spans="8:9" ht="12.5">
      <c r="H21072" s="958">
        <v>49303</v>
      </c>
      <c r="I21072" s="950" t="s">
        <v>1572</v>
      </c>
    </row>
    <row r="21073" spans="8:9" ht="12.5">
      <c r="H21073" s="958">
        <v>49304</v>
      </c>
      <c r="I21073" s="950" t="s">
        <v>1572</v>
      </c>
    </row>
    <row r="21074" spans="8:9" ht="12.5">
      <c r="H21074" s="958">
        <v>49305</v>
      </c>
      <c r="I21074" s="950" t="s">
        <v>1572</v>
      </c>
    </row>
    <row r="21075" spans="8:9" ht="12.5">
      <c r="H21075" s="958">
        <v>49306</v>
      </c>
      <c r="I21075" s="950" t="s">
        <v>1572</v>
      </c>
    </row>
    <row r="21076" spans="8:9" ht="12.5">
      <c r="H21076" s="958">
        <v>49307</v>
      </c>
      <c r="I21076" s="950" t="s">
        <v>1572</v>
      </c>
    </row>
    <row r="21077" spans="8:9" ht="12.5">
      <c r="H21077" s="958">
        <v>49309</v>
      </c>
      <c r="I21077" s="950" t="s">
        <v>1572</v>
      </c>
    </row>
    <row r="21078" spans="8:9" ht="12.5">
      <c r="H21078" s="958">
        <v>49310</v>
      </c>
      <c r="I21078" s="950" t="s">
        <v>1572</v>
      </c>
    </row>
    <row r="21079" spans="8:9" ht="12.5">
      <c r="H21079" s="958">
        <v>49311</v>
      </c>
      <c r="I21079" s="950" t="s">
        <v>1572</v>
      </c>
    </row>
    <row r="21080" spans="8:9" ht="12.5">
      <c r="H21080" s="958">
        <v>49312</v>
      </c>
      <c r="I21080" s="950" t="s">
        <v>1572</v>
      </c>
    </row>
    <row r="21081" spans="8:9" ht="12.5">
      <c r="H21081" s="958">
        <v>49314</v>
      </c>
      <c r="I21081" s="950" t="s">
        <v>1572</v>
      </c>
    </row>
    <row r="21082" spans="8:9" ht="12.5">
      <c r="H21082" s="958">
        <v>49315</v>
      </c>
      <c r="I21082" s="950" t="s">
        <v>1572</v>
      </c>
    </row>
    <row r="21083" spans="8:9" ht="12.5">
      <c r="H21083" s="958">
        <v>49316</v>
      </c>
      <c r="I21083" s="950" t="s">
        <v>1572</v>
      </c>
    </row>
    <row r="21084" spans="8:9" ht="12.5">
      <c r="H21084" s="958">
        <v>49317</v>
      </c>
      <c r="I21084" s="950" t="s">
        <v>1572</v>
      </c>
    </row>
    <row r="21085" spans="8:9" ht="12.5">
      <c r="H21085" s="958">
        <v>49318</v>
      </c>
      <c r="I21085" s="950" t="s">
        <v>1572</v>
      </c>
    </row>
    <row r="21086" spans="8:9" ht="12.5">
      <c r="H21086" s="958">
        <v>49319</v>
      </c>
      <c r="I21086" s="950" t="s">
        <v>1572</v>
      </c>
    </row>
    <row r="21087" spans="8:9" ht="12.5">
      <c r="H21087" s="958">
        <v>49320</v>
      </c>
      <c r="I21087" s="950" t="s">
        <v>1572</v>
      </c>
    </row>
    <row r="21088" spans="8:9" ht="12.5">
      <c r="H21088" s="958">
        <v>49321</v>
      </c>
      <c r="I21088" s="950" t="s">
        <v>1572</v>
      </c>
    </row>
    <row r="21089" spans="8:9" ht="12.5">
      <c r="H21089" s="958">
        <v>49322</v>
      </c>
      <c r="I21089" s="950" t="s">
        <v>1572</v>
      </c>
    </row>
    <row r="21090" spans="8:9" ht="12.5">
      <c r="H21090" s="958">
        <v>49323</v>
      </c>
      <c r="I21090" s="950" t="s">
        <v>1572</v>
      </c>
    </row>
    <row r="21091" spans="8:9" ht="12.5">
      <c r="H21091" s="958">
        <v>49325</v>
      </c>
      <c r="I21091" s="950" t="s">
        <v>1572</v>
      </c>
    </row>
    <row r="21092" spans="8:9" ht="12.5">
      <c r="H21092" s="958">
        <v>49326</v>
      </c>
      <c r="I21092" s="950" t="s">
        <v>1572</v>
      </c>
    </row>
    <row r="21093" spans="8:9" ht="12.5">
      <c r="H21093" s="958">
        <v>49327</v>
      </c>
      <c r="I21093" s="950" t="s">
        <v>1572</v>
      </c>
    </row>
    <row r="21094" spans="8:9" ht="12.5">
      <c r="H21094" s="958">
        <v>49328</v>
      </c>
      <c r="I21094" s="950" t="s">
        <v>1572</v>
      </c>
    </row>
    <row r="21095" spans="8:9" ht="12.5">
      <c r="H21095" s="958">
        <v>49329</v>
      </c>
      <c r="I21095" s="950" t="s">
        <v>1572</v>
      </c>
    </row>
    <row r="21096" spans="8:9" ht="12.5">
      <c r="H21096" s="958">
        <v>49330</v>
      </c>
      <c r="I21096" s="950" t="s">
        <v>1572</v>
      </c>
    </row>
    <row r="21097" spans="8:9" ht="12.5">
      <c r="H21097" s="958">
        <v>49331</v>
      </c>
      <c r="I21097" s="950" t="s">
        <v>1572</v>
      </c>
    </row>
    <row r="21098" spans="8:9" ht="12.5">
      <c r="H21098" s="958">
        <v>49332</v>
      </c>
      <c r="I21098" s="950" t="s">
        <v>1572</v>
      </c>
    </row>
    <row r="21099" spans="8:9" ht="12.5">
      <c r="H21099" s="958">
        <v>49333</v>
      </c>
      <c r="I21099" s="950" t="s">
        <v>1572</v>
      </c>
    </row>
    <row r="21100" spans="8:9" ht="12.5">
      <c r="H21100" s="958">
        <v>49335</v>
      </c>
      <c r="I21100" s="950" t="s">
        <v>1572</v>
      </c>
    </row>
    <row r="21101" spans="8:9" ht="12.5">
      <c r="H21101" s="958">
        <v>49336</v>
      </c>
      <c r="I21101" s="950" t="s">
        <v>1572</v>
      </c>
    </row>
    <row r="21102" spans="8:9" ht="12.5">
      <c r="H21102" s="958">
        <v>49337</v>
      </c>
      <c r="I21102" s="950" t="s">
        <v>1572</v>
      </c>
    </row>
    <row r="21103" spans="8:9" ht="12.5">
      <c r="H21103" s="958">
        <v>49338</v>
      </c>
      <c r="I21103" s="950" t="s">
        <v>1572</v>
      </c>
    </row>
    <row r="21104" spans="8:9" ht="12.5">
      <c r="H21104" s="958">
        <v>49339</v>
      </c>
      <c r="I21104" s="950" t="s">
        <v>1572</v>
      </c>
    </row>
    <row r="21105" spans="8:9" ht="12.5">
      <c r="H21105" s="958">
        <v>49340</v>
      </c>
      <c r="I21105" s="950" t="s">
        <v>1572</v>
      </c>
    </row>
    <row r="21106" spans="8:9" ht="12.5">
      <c r="H21106" s="958">
        <v>49341</v>
      </c>
      <c r="I21106" s="950" t="s">
        <v>1572</v>
      </c>
    </row>
    <row r="21107" spans="8:9" ht="12.5">
      <c r="H21107" s="958">
        <v>49342</v>
      </c>
      <c r="I21107" s="950" t="s">
        <v>1572</v>
      </c>
    </row>
    <row r="21108" spans="8:9" ht="12.5">
      <c r="H21108" s="958">
        <v>49343</v>
      </c>
      <c r="I21108" s="950" t="s">
        <v>1572</v>
      </c>
    </row>
    <row r="21109" spans="8:9" ht="12.5">
      <c r="H21109" s="958">
        <v>49344</v>
      </c>
      <c r="I21109" s="950" t="s">
        <v>1572</v>
      </c>
    </row>
    <row r="21110" spans="8:9" ht="12.5">
      <c r="H21110" s="958">
        <v>49345</v>
      </c>
      <c r="I21110" s="950" t="s">
        <v>1572</v>
      </c>
    </row>
    <row r="21111" spans="8:9" ht="12.5">
      <c r="H21111" s="958">
        <v>49346</v>
      </c>
      <c r="I21111" s="950" t="s">
        <v>1572</v>
      </c>
    </row>
    <row r="21112" spans="8:9" ht="12.5">
      <c r="H21112" s="958">
        <v>49347</v>
      </c>
      <c r="I21112" s="950" t="s">
        <v>1572</v>
      </c>
    </row>
    <row r="21113" spans="8:9" ht="12.5">
      <c r="H21113" s="958">
        <v>49348</v>
      </c>
      <c r="I21113" s="950" t="s">
        <v>1572</v>
      </c>
    </row>
    <row r="21114" spans="8:9" ht="12.5">
      <c r="H21114" s="958">
        <v>49349</v>
      </c>
      <c r="I21114" s="950" t="s">
        <v>1572</v>
      </c>
    </row>
    <row r="21115" spans="8:9" ht="12.5">
      <c r="H21115" s="958">
        <v>49351</v>
      </c>
      <c r="I21115" s="950" t="s">
        <v>1572</v>
      </c>
    </row>
    <row r="21116" spans="8:9" ht="12.5">
      <c r="H21116" s="958">
        <v>49355</v>
      </c>
      <c r="I21116" s="950" t="s">
        <v>1572</v>
      </c>
    </row>
    <row r="21117" spans="8:9" ht="12.5">
      <c r="H21117" s="958">
        <v>49356</v>
      </c>
      <c r="I21117" s="950" t="s">
        <v>1572</v>
      </c>
    </row>
    <row r="21118" spans="8:9" ht="12.5">
      <c r="H21118" s="958">
        <v>49357</v>
      </c>
      <c r="I21118" s="950" t="s">
        <v>1572</v>
      </c>
    </row>
    <row r="21119" spans="8:9" ht="12.5">
      <c r="H21119" s="958">
        <v>49401</v>
      </c>
      <c r="I21119" s="950" t="s">
        <v>1572</v>
      </c>
    </row>
    <row r="21120" spans="8:9" ht="12.5">
      <c r="H21120" s="958">
        <v>49402</v>
      </c>
      <c r="I21120" s="950" t="s">
        <v>1572</v>
      </c>
    </row>
    <row r="21121" spans="8:9" ht="12.5">
      <c r="H21121" s="958">
        <v>49403</v>
      </c>
      <c r="I21121" s="950" t="s">
        <v>1572</v>
      </c>
    </row>
    <row r="21122" spans="8:9" ht="12.5">
      <c r="H21122" s="958">
        <v>49404</v>
      </c>
      <c r="I21122" s="950" t="s">
        <v>1572</v>
      </c>
    </row>
    <row r="21123" spans="8:9" ht="12.5">
      <c r="H21123" s="958">
        <v>49405</v>
      </c>
      <c r="I21123" s="950" t="s">
        <v>1572</v>
      </c>
    </row>
    <row r="21124" spans="8:9" ht="12.5">
      <c r="H21124" s="958">
        <v>49406</v>
      </c>
      <c r="I21124" s="950" t="s">
        <v>1572</v>
      </c>
    </row>
    <row r="21125" spans="8:9" ht="12.5">
      <c r="H21125" s="958">
        <v>49408</v>
      </c>
      <c r="I21125" s="950" t="s">
        <v>1572</v>
      </c>
    </row>
    <row r="21126" spans="8:9" ht="12.5">
      <c r="H21126" s="958">
        <v>49409</v>
      </c>
      <c r="I21126" s="950" t="s">
        <v>1572</v>
      </c>
    </row>
    <row r="21127" spans="8:9" ht="12.5">
      <c r="H21127" s="958">
        <v>49410</v>
      </c>
      <c r="I21127" s="950" t="s">
        <v>1572</v>
      </c>
    </row>
    <row r="21128" spans="8:9" ht="12.5">
      <c r="H21128" s="958">
        <v>49411</v>
      </c>
      <c r="I21128" s="950" t="s">
        <v>1572</v>
      </c>
    </row>
    <row r="21129" spans="8:9" ht="12.5">
      <c r="H21129" s="958">
        <v>49412</v>
      </c>
      <c r="I21129" s="950" t="s">
        <v>1572</v>
      </c>
    </row>
    <row r="21130" spans="8:9" ht="12.5">
      <c r="H21130" s="958">
        <v>49413</v>
      </c>
      <c r="I21130" s="950" t="s">
        <v>1572</v>
      </c>
    </row>
    <row r="21131" spans="8:9" ht="12.5">
      <c r="H21131" s="958">
        <v>49415</v>
      </c>
      <c r="I21131" s="950" t="s">
        <v>1572</v>
      </c>
    </row>
    <row r="21132" spans="8:9" ht="12.5">
      <c r="H21132" s="958">
        <v>49416</v>
      </c>
      <c r="I21132" s="950" t="s">
        <v>1572</v>
      </c>
    </row>
    <row r="21133" spans="8:9" ht="12.5">
      <c r="H21133" s="958">
        <v>49417</v>
      </c>
      <c r="I21133" s="950" t="s">
        <v>1572</v>
      </c>
    </row>
    <row r="21134" spans="8:9" ht="12.5">
      <c r="H21134" s="958">
        <v>49418</v>
      </c>
      <c r="I21134" s="950" t="s">
        <v>1572</v>
      </c>
    </row>
    <row r="21135" spans="8:9" ht="12.5">
      <c r="H21135" s="958">
        <v>49419</v>
      </c>
      <c r="I21135" s="950" t="s">
        <v>1572</v>
      </c>
    </row>
    <row r="21136" spans="8:9" ht="12.5">
      <c r="H21136" s="958">
        <v>49420</v>
      </c>
      <c r="I21136" s="950" t="s">
        <v>1572</v>
      </c>
    </row>
    <row r="21137" spans="8:9" ht="12.5">
      <c r="H21137" s="958">
        <v>49421</v>
      </c>
      <c r="I21137" s="950" t="s">
        <v>1572</v>
      </c>
    </row>
    <row r="21138" spans="8:9" ht="12.5">
      <c r="H21138" s="958">
        <v>49422</v>
      </c>
      <c r="I21138" s="950" t="s">
        <v>1572</v>
      </c>
    </row>
    <row r="21139" spans="8:9" ht="12.5">
      <c r="H21139" s="958">
        <v>49423</v>
      </c>
      <c r="I21139" s="950" t="s">
        <v>1572</v>
      </c>
    </row>
    <row r="21140" spans="8:9" ht="12.5">
      <c r="H21140" s="958">
        <v>49424</v>
      </c>
      <c r="I21140" s="950" t="s">
        <v>1572</v>
      </c>
    </row>
    <row r="21141" spans="8:9" ht="12.5">
      <c r="H21141" s="958">
        <v>49425</v>
      </c>
      <c r="I21141" s="950" t="s">
        <v>1572</v>
      </c>
    </row>
    <row r="21142" spans="8:9" ht="12.5">
      <c r="H21142" s="958">
        <v>49426</v>
      </c>
      <c r="I21142" s="950" t="s">
        <v>1572</v>
      </c>
    </row>
    <row r="21143" spans="8:9" ht="12.5">
      <c r="H21143" s="958">
        <v>49427</v>
      </c>
      <c r="I21143" s="950" t="s">
        <v>1572</v>
      </c>
    </row>
    <row r="21144" spans="8:9" ht="12.5">
      <c r="H21144" s="958">
        <v>49428</v>
      </c>
      <c r="I21144" s="950" t="s">
        <v>1572</v>
      </c>
    </row>
    <row r="21145" spans="8:9" ht="12.5">
      <c r="H21145" s="958">
        <v>49429</v>
      </c>
      <c r="I21145" s="950" t="s">
        <v>1572</v>
      </c>
    </row>
    <row r="21146" spans="8:9" ht="12.5">
      <c r="H21146" s="958">
        <v>49430</v>
      </c>
      <c r="I21146" s="950" t="s">
        <v>1572</v>
      </c>
    </row>
    <row r="21147" spans="8:9" ht="12.5">
      <c r="H21147" s="958">
        <v>49431</v>
      </c>
      <c r="I21147" s="950" t="s">
        <v>1572</v>
      </c>
    </row>
    <row r="21148" spans="8:9" ht="12.5">
      <c r="H21148" s="958">
        <v>49434</v>
      </c>
      <c r="I21148" s="950" t="s">
        <v>1572</v>
      </c>
    </row>
    <row r="21149" spans="8:9" ht="12.5">
      <c r="H21149" s="958">
        <v>49435</v>
      </c>
      <c r="I21149" s="950" t="s">
        <v>1572</v>
      </c>
    </row>
    <row r="21150" spans="8:9" ht="12.5">
      <c r="H21150" s="958">
        <v>49436</v>
      </c>
      <c r="I21150" s="950" t="s">
        <v>1572</v>
      </c>
    </row>
    <row r="21151" spans="8:9" ht="12.5">
      <c r="H21151" s="958">
        <v>49437</v>
      </c>
      <c r="I21151" s="950" t="s">
        <v>1572</v>
      </c>
    </row>
    <row r="21152" spans="8:9" ht="12.5">
      <c r="H21152" s="958">
        <v>49440</v>
      </c>
      <c r="I21152" s="950" t="s">
        <v>1572</v>
      </c>
    </row>
    <row r="21153" spans="8:9" ht="12.5">
      <c r="H21153" s="958">
        <v>49441</v>
      </c>
      <c r="I21153" s="950" t="s">
        <v>1572</v>
      </c>
    </row>
    <row r="21154" spans="8:9" ht="12.5">
      <c r="H21154" s="958">
        <v>49442</v>
      </c>
      <c r="I21154" s="950" t="s">
        <v>1572</v>
      </c>
    </row>
    <row r="21155" spans="8:9" ht="12.5">
      <c r="H21155" s="958">
        <v>49443</v>
      </c>
      <c r="I21155" s="950" t="s">
        <v>1572</v>
      </c>
    </row>
    <row r="21156" spans="8:9" ht="12.5">
      <c r="H21156" s="958">
        <v>49444</v>
      </c>
      <c r="I21156" s="950" t="s">
        <v>1572</v>
      </c>
    </row>
    <row r="21157" spans="8:9" ht="12.5">
      <c r="H21157" s="958">
        <v>49445</v>
      </c>
      <c r="I21157" s="950" t="s">
        <v>1572</v>
      </c>
    </row>
    <row r="21158" spans="8:9" ht="12.5">
      <c r="H21158" s="958">
        <v>49446</v>
      </c>
      <c r="I21158" s="950" t="s">
        <v>1572</v>
      </c>
    </row>
    <row r="21159" spans="8:9" ht="12.5">
      <c r="H21159" s="958">
        <v>49448</v>
      </c>
      <c r="I21159" s="950" t="s">
        <v>1572</v>
      </c>
    </row>
    <row r="21160" spans="8:9" ht="12.5">
      <c r="H21160" s="958">
        <v>49449</v>
      </c>
      <c r="I21160" s="950" t="s">
        <v>1572</v>
      </c>
    </row>
    <row r="21161" spans="8:9" ht="12.5">
      <c r="H21161" s="958">
        <v>49450</v>
      </c>
      <c r="I21161" s="950" t="s">
        <v>1572</v>
      </c>
    </row>
    <row r="21162" spans="8:9" ht="12.5">
      <c r="H21162" s="958">
        <v>49451</v>
      </c>
      <c r="I21162" s="950" t="s">
        <v>1572</v>
      </c>
    </row>
    <row r="21163" spans="8:9" ht="12.5">
      <c r="H21163" s="958">
        <v>49452</v>
      </c>
      <c r="I21163" s="950" t="s">
        <v>1572</v>
      </c>
    </row>
    <row r="21164" spans="8:9" ht="12.5">
      <c r="H21164" s="958">
        <v>49453</v>
      </c>
      <c r="I21164" s="950" t="s">
        <v>1572</v>
      </c>
    </row>
    <row r="21165" spans="8:9" ht="12.5">
      <c r="H21165" s="958">
        <v>49454</v>
      </c>
      <c r="I21165" s="950" t="s">
        <v>1572</v>
      </c>
    </row>
    <row r="21166" spans="8:9" ht="12.5">
      <c r="H21166" s="958">
        <v>49455</v>
      </c>
      <c r="I21166" s="950" t="s">
        <v>1572</v>
      </c>
    </row>
    <row r="21167" spans="8:9" ht="12.5">
      <c r="H21167" s="958">
        <v>49456</v>
      </c>
      <c r="I21167" s="950" t="s">
        <v>1572</v>
      </c>
    </row>
    <row r="21168" spans="8:9" ht="12.5">
      <c r="H21168" s="958">
        <v>49457</v>
      </c>
      <c r="I21168" s="950" t="s">
        <v>1572</v>
      </c>
    </row>
    <row r="21169" spans="8:9" ht="12.5">
      <c r="H21169" s="958">
        <v>49458</v>
      </c>
      <c r="I21169" s="950" t="s">
        <v>1572</v>
      </c>
    </row>
    <row r="21170" spans="8:9" ht="12.5">
      <c r="H21170" s="958">
        <v>49459</v>
      </c>
      <c r="I21170" s="950" t="s">
        <v>1572</v>
      </c>
    </row>
    <row r="21171" spans="8:9" ht="12.5">
      <c r="H21171" s="958">
        <v>49460</v>
      </c>
      <c r="I21171" s="950" t="s">
        <v>1572</v>
      </c>
    </row>
    <row r="21172" spans="8:9" ht="12.5">
      <c r="H21172" s="958">
        <v>49461</v>
      </c>
      <c r="I21172" s="950" t="s">
        <v>1572</v>
      </c>
    </row>
    <row r="21173" spans="8:9" ht="12.5">
      <c r="H21173" s="958">
        <v>49463</v>
      </c>
      <c r="I21173" s="950" t="s">
        <v>1572</v>
      </c>
    </row>
    <row r="21174" spans="8:9" ht="12.5">
      <c r="H21174" s="958">
        <v>49464</v>
      </c>
      <c r="I21174" s="950" t="s">
        <v>1572</v>
      </c>
    </row>
    <row r="21175" spans="8:9" ht="12.5">
      <c r="H21175" s="958">
        <v>49468</v>
      </c>
      <c r="I21175" s="950" t="s">
        <v>1572</v>
      </c>
    </row>
    <row r="21176" spans="8:9" ht="12.5">
      <c r="H21176" s="958">
        <v>49501</v>
      </c>
      <c r="I21176" s="950" t="s">
        <v>1572</v>
      </c>
    </row>
    <row r="21177" spans="8:9" ht="12.5">
      <c r="H21177" s="958">
        <v>49502</v>
      </c>
      <c r="I21177" s="950" t="s">
        <v>1572</v>
      </c>
    </row>
    <row r="21178" spans="8:9" ht="12.5">
      <c r="H21178" s="958">
        <v>49503</v>
      </c>
      <c r="I21178" s="950" t="s">
        <v>1572</v>
      </c>
    </row>
    <row r="21179" spans="8:9" ht="12.5">
      <c r="H21179" s="958">
        <v>49504</v>
      </c>
      <c r="I21179" s="950" t="s">
        <v>1572</v>
      </c>
    </row>
    <row r="21180" spans="8:9" ht="12.5">
      <c r="H21180" s="958">
        <v>49505</v>
      </c>
      <c r="I21180" s="950" t="s">
        <v>1572</v>
      </c>
    </row>
    <row r="21181" spans="8:9" ht="12.5">
      <c r="H21181" s="958">
        <v>49506</v>
      </c>
      <c r="I21181" s="950" t="s">
        <v>1572</v>
      </c>
    </row>
    <row r="21182" spans="8:9" ht="12.5">
      <c r="H21182" s="958">
        <v>49507</v>
      </c>
      <c r="I21182" s="950" t="s">
        <v>1572</v>
      </c>
    </row>
    <row r="21183" spans="8:9" ht="12.5">
      <c r="H21183" s="958">
        <v>49508</v>
      </c>
      <c r="I21183" s="950" t="s">
        <v>1572</v>
      </c>
    </row>
    <row r="21184" spans="8:9" ht="12.5">
      <c r="H21184" s="958">
        <v>49509</v>
      </c>
      <c r="I21184" s="950" t="s">
        <v>1572</v>
      </c>
    </row>
    <row r="21185" spans="8:9" ht="12.5">
      <c r="H21185" s="958">
        <v>49510</v>
      </c>
      <c r="I21185" s="950" t="s">
        <v>1572</v>
      </c>
    </row>
    <row r="21186" spans="8:9" ht="12.5">
      <c r="H21186" s="958">
        <v>49512</v>
      </c>
      <c r="I21186" s="950" t="s">
        <v>1572</v>
      </c>
    </row>
    <row r="21187" spans="8:9" ht="12.5">
      <c r="H21187" s="958">
        <v>49514</v>
      </c>
      <c r="I21187" s="950" t="s">
        <v>1572</v>
      </c>
    </row>
    <row r="21188" spans="8:9" ht="12.5">
      <c r="H21188" s="958">
        <v>49515</v>
      </c>
      <c r="I21188" s="950" t="s">
        <v>1572</v>
      </c>
    </row>
    <row r="21189" spans="8:9" ht="12.5">
      <c r="H21189" s="958">
        <v>49516</v>
      </c>
      <c r="I21189" s="950" t="s">
        <v>1572</v>
      </c>
    </row>
    <row r="21190" spans="8:9" ht="12.5">
      <c r="H21190" s="958">
        <v>49518</v>
      </c>
      <c r="I21190" s="950" t="s">
        <v>1572</v>
      </c>
    </row>
    <row r="21191" spans="8:9" ht="12.5">
      <c r="H21191" s="958">
        <v>49519</v>
      </c>
      <c r="I21191" s="950" t="s">
        <v>1572</v>
      </c>
    </row>
    <row r="21192" spans="8:9" ht="12.5">
      <c r="H21192" s="958">
        <v>49523</v>
      </c>
      <c r="I21192" s="950" t="s">
        <v>1572</v>
      </c>
    </row>
    <row r="21193" spans="8:9" ht="12.5">
      <c r="H21193" s="958">
        <v>49525</v>
      </c>
      <c r="I21193" s="950" t="s">
        <v>1572</v>
      </c>
    </row>
    <row r="21194" spans="8:9" ht="12.5">
      <c r="H21194" s="958">
        <v>49528</v>
      </c>
      <c r="I21194" s="950" t="s">
        <v>1572</v>
      </c>
    </row>
    <row r="21195" spans="8:9" ht="12.5">
      <c r="H21195" s="958">
        <v>49530</v>
      </c>
      <c r="I21195" s="950" t="s">
        <v>1572</v>
      </c>
    </row>
    <row r="21196" spans="8:9" ht="12.5">
      <c r="H21196" s="958">
        <v>49534</v>
      </c>
      <c r="I21196" s="950" t="s">
        <v>1572</v>
      </c>
    </row>
    <row r="21197" spans="8:9" ht="12.5">
      <c r="H21197" s="958">
        <v>49544</v>
      </c>
      <c r="I21197" s="950" t="s">
        <v>1572</v>
      </c>
    </row>
    <row r="21198" spans="8:9" ht="12.5">
      <c r="H21198" s="958">
        <v>49546</v>
      </c>
      <c r="I21198" s="950" t="s">
        <v>1572</v>
      </c>
    </row>
    <row r="21199" spans="8:9" ht="12.5">
      <c r="H21199" s="958">
        <v>49548</v>
      </c>
      <c r="I21199" s="950" t="s">
        <v>1572</v>
      </c>
    </row>
    <row r="21200" spans="8:9" ht="12.5">
      <c r="H21200" s="958">
        <v>49550</v>
      </c>
      <c r="I21200" s="950" t="s">
        <v>1572</v>
      </c>
    </row>
    <row r="21201" spans="8:9" ht="12.5">
      <c r="H21201" s="958">
        <v>49555</v>
      </c>
      <c r="I21201" s="950" t="s">
        <v>1572</v>
      </c>
    </row>
    <row r="21202" spans="8:9" ht="12.5">
      <c r="H21202" s="958">
        <v>49560</v>
      </c>
      <c r="I21202" s="950" t="s">
        <v>1572</v>
      </c>
    </row>
    <row r="21203" spans="8:9" ht="12.5">
      <c r="H21203" s="958">
        <v>49588</v>
      </c>
      <c r="I21203" s="950" t="s">
        <v>1572</v>
      </c>
    </row>
    <row r="21204" spans="8:9" ht="12.5">
      <c r="H21204" s="958">
        <v>49599</v>
      </c>
      <c r="I21204" s="950" t="s">
        <v>1572</v>
      </c>
    </row>
    <row r="21205" spans="8:9" ht="12.5">
      <c r="H21205" s="958">
        <v>49601</v>
      </c>
      <c r="I21205" s="950" t="s">
        <v>1572</v>
      </c>
    </row>
    <row r="21206" spans="8:9" ht="12.5">
      <c r="H21206" s="958">
        <v>49610</v>
      </c>
      <c r="I21206" s="950" t="s">
        <v>1572</v>
      </c>
    </row>
    <row r="21207" spans="8:9" ht="12.5">
      <c r="H21207" s="958">
        <v>49611</v>
      </c>
      <c r="I21207" s="950" t="s">
        <v>1572</v>
      </c>
    </row>
    <row r="21208" spans="8:9" ht="12.5">
      <c r="H21208" s="958">
        <v>49612</v>
      </c>
      <c r="I21208" s="950" t="s">
        <v>1572</v>
      </c>
    </row>
    <row r="21209" spans="8:9" ht="12.5">
      <c r="H21209" s="958">
        <v>49613</v>
      </c>
      <c r="I21209" s="950" t="s">
        <v>1572</v>
      </c>
    </row>
    <row r="21210" spans="8:9" ht="12.5">
      <c r="H21210" s="958">
        <v>49614</v>
      </c>
      <c r="I21210" s="950" t="s">
        <v>1572</v>
      </c>
    </row>
    <row r="21211" spans="8:9" ht="12.5">
      <c r="H21211" s="958">
        <v>49615</v>
      </c>
      <c r="I21211" s="950" t="s">
        <v>1572</v>
      </c>
    </row>
    <row r="21212" spans="8:9" ht="12.5">
      <c r="H21212" s="958">
        <v>49616</v>
      </c>
      <c r="I21212" s="950" t="s">
        <v>1572</v>
      </c>
    </row>
    <row r="21213" spans="8:9" ht="12.5">
      <c r="H21213" s="958">
        <v>49617</v>
      </c>
      <c r="I21213" s="950" t="s">
        <v>1572</v>
      </c>
    </row>
    <row r="21214" spans="8:9" ht="12.5">
      <c r="H21214" s="958">
        <v>49618</v>
      </c>
      <c r="I21214" s="950" t="s">
        <v>1572</v>
      </c>
    </row>
    <row r="21215" spans="8:9" ht="12.5">
      <c r="H21215" s="958">
        <v>49619</v>
      </c>
      <c r="I21215" s="950" t="s">
        <v>1572</v>
      </c>
    </row>
    <row r="21216" spans="8:9" ht="12.5">
      <c r="H21216" s="958">
        <v>49620</v>
      </c>
      <c r="I21216" s="950" t="s">
        <v>1572</v>
      </c>
    </row>
    <row r="21217" spans="8:9" ht="12.5">
      <c r="H21217" s="958">
        <v>49621</v>
      </c>
      <c r="I21217" s="950" t="s">
        <v>1572</v>
      </c>
    </row>
    <row r="21218" spans="8:9" ht="12.5">
      <c r="H21218" s="958">
        <v>49622</v>
      </c>
      <c r="I21218" s="950" t="s">
        <v>1572</v>
      </c>
    </row>
    <row r="21219" spans="8:9" ht="12.5">
      <c r="H21219" s="958">
        <v>49623</v>
      </c>
      <c r="I21219" s="950" t="s">
        <v>1572</v>
      </c>
    </row>
    <row r="21220" spans="8:9" ht="12.5">
      <c r="H21220" s="958">
        <v>49625</v>
      </c>
      <c r="I21220" s="950" t="s">
        <v>1572</v>
      </c>
    </row>
    <row r="21221" spans="8:9" ht="12.5">
      <c r="H21221" s="958">
        <v>49626</v>
      </c>
      <c r="I21221" s="950" t="s">
        <v>1572</v>
      </c>
    </row>
    <row r="21222" spans="8:9" ht="12.5">
      <c r="H21222" s="958">
        <v>49627</v>
      </c>
      <c r="I21222" s="950" t="s">
        <v>1572</v>
      </c>
    </row>
    <row r="21223" spans="8:9" ht="12.5">
      <c r="H21223" s="958">
        <v>49628</v>
      </c>
      <c r="I21223" s="950" t="s">
        <v>1572</v>
      </c>
    </row>
    <row r="21224" spans="8:9" ht="12.5">
      <c r="H21224" s="958">
        <v>49629</v>
      </c>
      <c r="I21224" s="950" t="s">
        <v>1572</v>
      </c>
    </row>
    <row r="21225" spans="8:9" ht="12.5">
      <c r="H21225" s="958">
        <v>49630</v>
      </c>
      <c r="I21225" s="950" t="s">
        <v>1572</v>
      </c>
    </row>
    <row r="21226" spans="8:9" ht="12.5">
      <c r="H21226" s="958">
        <v>49631</v>
      </c>
      <c r="I21226" s="950" t="s">
        <v>1572</v>
      </c>
    </row>
    <row r="21227" spans="8:9" ht="12.5">
      <c r="H21227" s="958">
        <v>49632</v>
      </c>
      <c r="I21227" s="950" t="s">
        <v>1572</v>
      </c>
    </row>
    <row r="21228" spans="8:9" ht="12.5">
      <c r="H21228" s="958">
        <v>49633</v>
      </c>
      <c r="I21228" s="950" t="s">
        <v>1572</v>
      </c>
    </row>
    <row r="21229" spans="8:9" ht="12.5">
      <c r="H21229" s="958">
        <v>49634</v>
      </c>
      <c r="I21229" s="950" t="s">
        <v>1572</v>
      </c>
    </row>
    <row r="21230" spans="8:9" ht="12.5">
      <c r="H21230" s="958">
        <v>49635</v>
      </c>
      <c r="I21230" s="950" t="s">
        <v>1572</v>
      </c>
    </row>
    <row r="21231" spans="8:9" ht="12.5">
      <c r="H21231" s="958">
        <v>49636</v>
      </c>
      <c r="I21231" s="950" t="s">
        <v>1572</v>
      </c>
    </row>
    <row r="21232" spans="8:9" ht="12.5">
      <c r="H21232" s="958">
        <v>49637</v>
      </c>
      <c r="I21232" s="950" t="s">
        <v>1572</v>
      </c>
    </row>
    <row r="21233" spans="8:9" ht="12.5">
      <c r="H21233" s="958">
        <v>49638</v>
      </c>
      <c r="I21233" s="950" t="s">
        <v>1572</v>
      </c>
    </row>
    <row r="21234" spans="8:9" ht="12.5">
      <c r="H21234" s="958">
        <v>49639</v>
      </c>
      <c r="I21234" s="950" t="s">
        <v>1572</v>
      </c>
    </row>
    <row r="21235" spans="8:9" ht="12.5">
      <c r="H21235" s="958">
        <v>49640</v>
      </c>
      <c r="I21235" s="950" t="s">
        <v>1572</v>
      </c>
    </row>
    <row r="21236" spans="8:9" ht="12.5">
      <c r="H21236" s="958">
        <v>49642</v>
      </c>
      <c r="I21236" s="950" t="s">
        <v>1572</v>
      </c>
    </row>
    <row r="21237" spans="8:9" ht="12.5">
      <c r="H21237" s="958">
        <v>49643</v>
      </c>
      <c r="I21237" s="950" t="s">
        <v>1572</v>
      </c>
    </row>
    <row r="21238" spans="8:9" ht="12.5">
      <c r="H21238" s="958">
        <v>49644</v>
      </c>
      <c r="I21238" s="950" t="s">
        <v>1572</v>
      </c>
    </row>
    <row r="21239" spans="8:9" ht="12.5">
      <c r="H21239" s="958">
        <v>49645</v>
      </c>
      <c r="I21239" s="950" t="s">
        <v>1572</v>
      </c>
    </row>
    <row r="21240" spans="8:9" ht="12.5">
      <c r="H21240" s="958">
        <v>49646</v>
      </c>
      <c r="I21240" s="950" t="s">
        <v>1572</v>
      </c>
    </row>
    <row r="21241" spans="8:9" ht="12.5">
      <c r="H21241" s="958">
        <v>49648</v>
      </c>
      <c r="I21241" s="950" t="s">
        <v>1572</v>
      </c>
    </row>
    <row r="21242" spans="8:9" ht="12.5">
      <c r="H21242" s="958">
        <v>49649</v>
      </c>
      <c r="I21242" s="950" t="s">
        <v>1572</v>
      </c>
    </row>
    <row r="21243" spans="8:9" ht="12.5">
      <c r="H21243" s="958">
        <v>49650</v>
      </c>
      <c r="I21243" s="950" t="s">
        <v>1572</v>
      </c>
    </row>
    <row r="21244" spans="8:9" ht="12.5">
      <c r="H21244" s="958">
        <v>49651</v>
      </c>
      <c r="I21244" s="950" t="s">
        <v>1572</v>
      </c>
    </row>
    <row r="21245" spans="8:9" ht="12.5">
      <c r="H21245" s="958">
        <v>49653</v>
      </c>
      <c r="I21245" s="950" t="s">
        <v>1572</v>
      </c>
    </row>
    <row r="21246" spans="8:9" ht="12.5">
      <c r="H21246" s="958">
        <v>49654</v>
      </c>
      <c r="I21246" s="950" t="s">
        <v>1572</v>
      </c>
    </row>
    <row r="21247" spans="8:9" ht="12.5">
      <c r="H21247" s="958">
        <v>49655</v>
      </c>
      <c r="I21247" s="950" t="s">
        <v>1572</v>
      </c>
    </row>
    <row r="21248" spans="8:9" ht="12.5">
      <c r="H21248" s="958">
        <v>49656</v>
      </c>
      <c r="I21248" s="950" t="s">
        <v>1572</v>
      </c>
    </row>
    <row r="21249" spans="8:9" ht="12.5">
      <c r="H21249" s="958">
        <v>49657</v>
      </c>
      <c r="I21249" s="950" t="s">
        <v>1572</v>
      </c>
    </row>
    <row r="21250" spans="8:9" ht="12.5">
      <c r="H21250" s="958">
        <v>49659</v>
      </c>
      <c r="I21250" s="950" t="s">
        <v>1572</v>
      </c>
    </row>
    <row r="21251" spans="8:9" ht="12.5">
      <c r="H21251" s="958">
        <v>49660</v>
      </c>
      <c r="I21251" s="950" t="s">
        <v>1572</v>
      </c>
    </row>
    <row r="21252" spans="8:9" ht="12.5">
      <c r="H21252" s="958">
        <v>49663</v>
      </c>
      <c r="I21252" s="950" t="s">
        <v>1572</v>
      </c>
    </row>
    <row r="21253" spans="8:9" ht="12.5">
      <c r="H21253" s="958">
        <v>49664</v>
      </c>
      <c r="I21253" s="950" t="s">
        <v>1572</v>
      </c>
    </row>
    <row r="21254" spans="8:9" ht="12.5">
      <c r="H21254" s="958">
        <v>49665</v>
      </c>
      <c r="I21254" s="950" t="s">
        <v>1572</v>
      </c>
    </row>
    <row r="21255" spans="8:9" ht="12.5">
      <c r="H21255" s="958">
        <v>49666</v>
      </c>
      <c r="I21255" s="950" t="s">
        <v>1572</v>
      </c>
    </row>
    <row r="21256" spans="8:9" ht="12.5">
      <c r="H21256" s="958">
        <v>49667</v>
      </c>
      <c r="I21256" s="950" t="s">
        <v>1572</v>
      </c>
    </row>
    <row r="21257" spans="8:9" ht="12.5">
      <c r="H21257" s="958">
        <v>49668</v>
      </c>
      <c r="I21257" s="950" t="s">
        <v>1572</v>
      </c>
    </row>
    <row r="21258" spans="8:9" ht="12.5">
      <c r="H21258" s="958">
        <v>49670</v>
      </c>
      <c r="I21258" s="950" t="s">
        <v>1572</v>
      </c>
    </row>
    <row r="21259" spans="8:9" ht="12.5">
      <c r="H21259" s="958">
        <v>49673</v>
      </c>
      <c r="I21259" s="950" t="s">
        <v>1572</v>
      </c>
    </row>
    <row r="21260" spans="8:9" ht="12.5">
      <c r="H21260" s="958">
        <v>49674</v>
      </c>
      <c r="I21260" s="950" t="s">
        <v>1572</v>
      </c>
    </row>
    <row r="21261" spans="8:9" ht="12.5">
      <c r="H21261" s="958">
        <v>49675</v>
      </c>
      <c r="I21261" s="950" t="s">
        <v>1572</v>
      </c>
    </row>
    <row r="21262" spans="8:9" ht="12.5">
      <c r="H21262" s="958">
        <v>49676</v>
      </c>
      <c r="I21262" s="950" t="s">
        <v>1572</v>
      </c>
    </row>
    <row r="21263" spans="8:9" ht="12.5">
      <c r="H21263" s="958">
        <v>49677</v>
      </c>
      <c r="I21263" s="950" t="s">
        <v>1572</v>
      </c>
    </row>
    <row r="21264" spans="8:9" ht="12.5">
      <c r="H21264" s="958">
        <v>49679</v>
      </c>
      <c r="I21264" s="950" t="s">
        <v>1572</v>
      </c>
    </row>
    <row r="21265" spans="8:9" ht="12.5">
      <c r="H21265" s="958">
        <v>49680</v>
      </c>
      <c r="I21265" s="950" t="s">
        <v>1572</v>
      </c>
    </row>
    <row r="21266" spans="8:9" ht="12.5">
      <c r="H21266" s="958">
        <v>49682</v>
      </c>
      <c r="I21266" s="950" t="s">
        <v>1572</v>
      </c>
    </row>
    <row r="21267" spans="8:9" ht="12.5">
      <c r="H21267" s="958">
        <v>49683</v>
      </c>
      <c r="I21267" s="950" t="s">
        <v>1572</v>
      </c>
    </row>
    <row r="21268" spans="8:9" ht="12.5">
      <c r="H21268" s="958">
        <v>49684</v>
      </c>
      <c r="I21268" s="950" t="s">
        <v>1572</v>
      </c>
    </row>
    <row r="21269" spans="8:9" ht="12.5">
      <c r="H21269" s="958">
        <v>49685</v>
      </c>
      <c r="I21269" s="950" t="s">
        <v>1572</v>
      </c>
    </row>
    <row r="21270" spans="8:9" ht="12.5">
      <c r="H21270" s="958">
        <v>49686</v>
      </c>
      <c r="I21270" s="950" t="s">
        <v>1572</v>
      </c>
    </row>
    <row r="21271" spans="8:9" ht="12.5">
      <c r="H21271" s="958">
        <v>49688</v>
      </c>
      <c r="I21271" s="950" t="s">
        <v>1572</v>
      </c>
    </row>
    <row r="21272" spans="8:9" ht="12.5">
      <c r="H21272" s="958">
        <v>49689</v>
      </c>
      <c r="I21272" s="950" t="s">
        <v>1572</v>
      </c>
    </row>
    <row r="21273" spans="8:9" ht="12.5">
      <c r="H21273" s="958">
        <v>49690</v>
      </c>
      <c r="I21273" s="950" t="s">
        <v>1572</v>
      </c>
    </row>
    <row r="21274" spans="8:9" ht="12.5">
      <c r="H21274" s="958">
        <v>49696</v>
      </c>
      <c r="I21274" s="950" t="s">
        <v>1572</v>
      </c>
    </row>
    <row r="21275" spans="8:9" ht="12.5">
      <c r="H21275" s="958">
        <v>49701</v>
      </c>
      <c r="I21275" s="950" t="s">
        <v>1572</v>
      </c>
    </row>
    <row r="21276" spans="8:9" ht="12.5">
      <c r="H21276" s="958">
        <v>49705</v>
      </c>
      <c r="I21276" s="950" t="s">
        <v>1572</v>
      </c>
    </row>
    <row r="21277" spans="8:9" ht="12.5">
      <c r="H21277" s="958">
        <v>49706</v>
      </c>
      <c r="I21277" s="950" t="s">
        <v>1572</v>
      </c>
    </row>
    <row r="21278" spans="8:9" ht="12.5">
      <c r="H21278" s="958">
        <v>49707</v>
      </c>
      <c r="I21278" s="950" t="s">
        <v>1572</v>
      </c>
    </row>
    <row r="21279" spans="8:9" ht="12.5">
      <c r="H21279" s="958">
        <v>49709</v>
      </c>
      <c r="I21279" s="950" t="s">
        <v>1572</v>
      </c>
    </row>
    <row r="21280" spans="8:9" ht="12.5">
      <c r="H21280" s="958">
        <v>49710</v>
      </c>
      <c r="I21280" s="950" t="s">
        <v>1570</v>
      </c>
    </row>
    <row r="21281" spans="8:9" ht="12.5">
      <c r="H21281" s="958">
        <v>49711</v>
      </c>
      <c r="I21281" s="950" t="s">
        <v>1572</v>
      </c>
    </row>
    <row r="21282" spans="8:9" ht="12.5">
      <c r="H21282" s="958">
        <v>49712</v>
      </c>
      <c r="I21282" s="950" t="s">
        <v>1572</v>
      </c>
    </row>
    <row r="21283" spans="8:9" ht="12.5">
      <c r="H21283" s="958">
        <v>49713</v>
      </c>
      <c r="I21283" s="950" t="s">
        <v>1572</v>
      </c>
    </row>
    <row r="21284" spans="8:9" ht="12.5">
      <c r="H21284" s="958">
        <v>49715</v>
      </c>
      <c r="I21284" s="950" t="s">
        <v>1570</v>
      </c>
    </row>
    <row r="21285" spans="8:9" ht="12.5">
      <c r="H21285" s="958">
        <v>49716</v>
      </c>
      <c r="I21285" s="950" t="s">
        <v>1572</v>
      </c>
    </row>
    <row r="21286" spans="8:9" ht="12.5">
      <c r="H21286" s="958">
        <v>49717</v>
      </c>
      <c r="I21286" s="950" t="s">
        <v>1572</v>
      </c>
    </row>
    <row r="21287" spans="8:9" ht="12.5">
      <c r="H21287" s="958">
        <v>49718</v>
      </c>
      <c r="I21287" s="950" t="s">
        <v>1572</v>
      </c>
    </row>
    <row r="21288" spans="8:9" ht="12.5">
      <c r="H21288" s="958">
        <v>49719</v>
      </c>
      <c r="I21288" s="950" t="s">
        <v>1570</v>
      </c>
    </row>
    <row r="21289" spans="8:9" ht="12.5">
      <c r="H21289" s="958">
        <v>49720</v>
      </c>
      <c r="I21289" s="950" t="s">
        <v>1572</v>
      </c>
    </row>
    <row r="21290" spans="8:9" ht="12.5">
      <c r="H21290" s="958">
        <v>49721</v>
      </c>
      <c r="I21290" s="950" t="s">
        <v>1572</v>
      </c>
    </row>
    <row r="21291" spans="8:9" ht="12.5">
      <c r="H21291" s="958">
        <v>49722</v>
      </c>
      <c r="I21291" s="950" t="s">
        <v>1572</v>
      </c>
    </row>
    <row r="21292" spans="8:9" ht="12.5">
      <c r="H21292" s="958">
        <v>49723</v>
      </c>
      <c r="I21292" s="950" t="s">
        <v>1572</v>
      </c>
    </row>
    <row r="21293" spans="8:9" ht="12.5">
      <c r="H21293" s="958">
        <v>49724</v>
      </c>
      <c r="I21293" s="950" t="s">
        <v>1570</v>
      </c>
    </row>
    <row r="21294" spans="8:9" ht="12.5">
      <c r="H21294" s="958">
        <v>49725</v>
      </c>
      <c r="I21294" s="950" t="s">
        <v>1570</v>
      </c>
    </row>
    <row r="21295" spans="8:9" ht="12.5">
      <c r="H21295" s="958">
        <v>49726</v>
      </c>
      <c r="I21295" s="950" t="s">
        <v>1570</v>
      </c>
    </row>
    <row r="21296" spans="8:9" ht="12.5">
      <c r="H21296" s="958">
        <v>49727</v>
      </c>
      <c r="I21296" s="950" t="s">
        <v>1572</v>
      </c>
    </row>
    <row r="21297" spans="8:9" ht="12.5">
      <c r="H21297" s="958">
        <v>49728</v>
      </c>
      <c r="I21297" s="950" t="s">
        <v>1570</v>
      </c>
    </row>
    <row r="21298" spans="8:9" ht="12.5">
      <c r="H21298" s="958">
        <v>49729</v>
      </c>
      <c r="I21298" s="950" t="s">
        <v>1572</v>
      </c>
    </row>
    <row r="21299" spans="8:9" ht="12.5">
      <c r="H21299" s="958">
        <v>49730</v>
      </c>
      <c r="I21299" s="950" t="s">
        <v>1572</v>
      </c>
    </row>
    <row r="21300" spans="8:9" ht="12.5">
      <c r="H21300" s="958">
        <v>49733</v>
      </c>
      <c r="I21300" s="950" t="s">
        <v>1572</v>
      </c>
    </row>
    <row r="21301" spans="8:9" ht="12.5">
      <c r="H21301" s="958">
        <v>49734</v>
      </c>
      <c r="I21301" s="950" t="s">
        <v>1572</v>
      </c>
    </row>
    <row r="21302" spans="8:9" ht="12.5">
      <c r="H21302" s="958">
        <v>49735</v>
      </c>
      <c r="I21302" s="950" t="s">
        <v>1572</v>
      </c>
    </row>
    <row r="21303" spans="8:9" ht="12.5">
      <c r="H21303" s="958">
        <v>49736</v>
      </c>
      <c r="I21303" s="950" t="s">
        <v>1570</v>
      </c>
    </row>
    <row r="21304" spans="8:9" ht="12.5">
      <c r="H21304" s="958">
        <v>49737</v>
      </c>
      <c r="I21304" s="950" t="s">
        <v>1572</v>
      </c>
    </row>
    <row r="21305" spans="8:9" ht="12.5">
      <c r="H21305" s="958">
        <v>49738</v>
      </c>
      <c r="I21305" s="950" t="s">
        <v>1572</v>
      </c>
    </row>
    <row r="21306" spans="8:9" ht="12.5">
      <c r="H21306" s="958">
        <v>49739</v>
      </c>
      <c r="I21306" s="950" t="s">
        <v>1572</v>
      </c>
    </row>
    <row r="21307" spans="8:9" ht="12.5">
      <c r="H21307" s="958">
        <v>49740</v>
      </c>
      <c r="I21307" s="950" t="s">
        <v>1572</v>
      </c>
    </row>
    <row r="21308" spans="8:9" ht="12.5">
      <c r="H21308" s="958">
        <v>49743</v>
      </c>
      <c r="I21308" s="950" t="s">
        <v>1572</v>
      </c>
    </row>
    <row r="21309" spans="8:9" ht="12.5">
      <c r="H21309" s="958">
        <v>49744</v>
      </c>
      <c r="I21309" s="950" t="s">
        <v>1572</v>
      </c>
    </row>
    <row r="21310" spans="8:9" ht="12.5">
      <c r="H21310" s="958">
        <v>49745</v>
      </c>
      <c r="I21310" s="950" t="s">
        <v>1570</v>
      </c>
    </row>
    <row r="21311" spans="8:9" ht="12.5">
      <c r="H21311" s="958">
        <v>49746</v>
      </c>
      <c r="I21311" s="950" t="s">
        <v>1572</v>
      </c>
    </row>
    <row r="21312" spans="8:9" ht="12.5">
      <c r="H21312" s="958">
        <v>49747</v>
      </c>
      <c r="I21312" s="950" t="s">
        <v>1572</v>
      </c>
    </row>
    <row r="21313" spans="8:9" ht="12.5">
      <c r="H21313" s="958">
        <v>49748</v>
      </c>
      <c r="I21313" s="950" t="s">
        <v>1570</v>
      </c>
    </row>
    <row r="21314" spans="8:9" ht="12.5">
      <c r="H21314" s="958">
        <v>49749</v>
      </c>
      <c r="I21314" s="950" t="s">
        <v>1572</v>
      </c>
    </row>
    <row r="21315" spans="8:9" ht="12.5">
      <c r="H21315" s="958">
        <v>49751</v>
      </c>
      <c r="I21315" s="950" t="s">
        <v>1572</v>
      </c>
    </row>
    <row r="21316" spans="8:9" ht="12.5">
      <c r="H21316" s="958">
        <v>49752</v>
      </c>
      <c r="I21316" s="950" t="s">
        <v>1570</v>
      </c>
    </row>
    <row r="21317" spans="8:9" ht="12.5">
      <c r="H21317" s="958">
        <v>49753</v>
      </c>
      <c r="I21317" s="950" t="s">
        <v>1572</v>
      </c>
    </row>
    <row r="21318" spans="8:9" ht="12.5">
      <c r="H21318" s="958">
        <v>49755</v>
      </c>
      <c r="I21318" s="950" t="s">
        <v>1572</v>
      </c>
    </row>
    <row r="21319" spans="8:9" ht="12.5">
      <c r="H21319" s="958">
        <v>49756</v>
      </c>
      <c r="I21319" s="950" t="s">
        <v>1572</v>
      </c>
    </row>
    <row r="21320" spans="8:9" ht="12.5">
      <c r="H21320" s="958">
        <v>49757</v>
      </c>
      <c r="I21320" s="950" t="s">
        <v>1572</v>
      </c>
    </row>
    <row r="21321" spans="8:9" ht="12.5">
      <c r="H21321" s="958">
        <v>49759</v>
      </c>
      <c r="I21321" s="950" t="s">
        <v>1572</v>
      </c>
    </row>
    <row r="21322" spans="8:9" ht="12.5">
      <c r="H21322" s="958">
        <v>49760</v>
      </c>
      <c r="I21322" s="950" t="s">
        <v>1570</v>
      </c>
    </row>
    <row r="21323" spans="8:9" ht="12.5">
      <c r="H21323" s="958">
        <v>49761</v>
      </c>
      <c r="I21323" s="950" t="s">
        <v>1572</v>
      </c>
    </row>
    <row r="21324" spans="8:9" ht="12.5">
      <c r="H21324" s="958">
        <v>49762</v>
      </c>
      <c r="I21324" s="950" t="s">
        <v>1570</v>
      </c>
    </row>
    <row r="21325" spans="8:9" ht="12.5">
      <c r="H21325" s="958">
        <v>49764</v>
      </c>
      <c r="I21325" s="950" t="s">
        <v>1572</v>
      </c>
    </row>
    <row r="21326" spans="8:9" ht="12.5">
      <c r="H21326" s="958">
        <v>49765</v>
      </c>
      <c r="I21326" s="950" t="s">
        <v>1572</v>
      </c>
    </row>
    <row r="21327" spans="8:9" ht="12.5">
      <c r="H21327" s="958">
        <v>49766</v>
      </c>
      <c r="I21327" s="950" t="s">
        <v>1572</v>
      </c>
    </row>
    <row r="21328" spans="8:9" ht="12.5">
      <c r="H21328" s="958">
        <v>49768</v>
      </c>
      <c r="I21328" s="950" t="s">
        <v>1570</v>
      </c>
    </row>
    <row r="21329" spans="8:9" ht="12.5">
      <c r="H21329" s="958">
        <v>49769</v>
      </c>
      <c r="I21329" s="950" t="s">
        <v>1572</v>
      </c>
    </row>
    <row r="21330" spans="8:9" ht="12.5">
      <c r="H21330" s="958">
        <v>49770</v>
      </c>
      <c r="I21330" s="950" t="s">
        <v>1572</v>
      </c>
    </row>
    <row r="21331" spans="8:9" ht="12.5">
      <c r="H21331" s="958">
        <v>49774</v>
      </c>
      <c r="I21331" s="950" t="s">
        <v>1570</v>
      </c>
    </row>
    <row r="21332" spans="8:9" ht="12.5">
      <c r="H21332" s="958">
        <v>49775</v>
      </c>
      <c r="I21332" s="950" t="s">
        <v>1572</v>
      </c>
    </row>
    <row r="21333" spans="8:9" ht="12.5">
      <c r="H21333" s="958">
        <v>49776</v>
      </c>
      <c r="I21333" s="950" t="s">
        <v>1572</v>
      </c>
    </row>
    <row r="21334" spans="8:9" ht="12.5">
      <c r="H21334" s="958">
        <v>49777</v>
      </c>
      <c r="I21334" s="950" t="s">
        <v>1572</v>
      </c>
    </row>
    <row r="21335" spans="8:9" ht="12.5">
      <c r="H21335" s="958">
        <v>49779</v>
      </c>
      <c r="I21335" s="950" t="s">
        <v>1572</v>
      </c>
    </row>
    <row r="21336" spans="8:9" ht="12.5">
      <c r="H21336" s="958">
        <v>49780</v>
      </c>
      <c r="I21336" s="950" t="s">
        <v>1570</v>
      </c>
    </row>
    <row r="21337" spans="8:9" ht="12.5">
      <c r="H21337" s="958">
        <v>49781</v>
      </c>
      <c r="I21337" s="950" t="s">
        <v>1570</v>
      </c>
    </row>
    <row r="21338" spans="8:9" ht="12.5">
      <c r="H21338" s="958">
        <v>49782</v>
      </c>
      <c r="I21338" s="950" t="s">
        <v>1572</v>
      </c>
    </row>
    <row r="21339" spans="8:9" ht="12.5">
      <c r="H21339" s="958">
        <v>49783</v>
      </c>
      <c r="I21339" s="950" t="s">
        <v>1570</v>
      </c>
    </row>
    <row r="21340" spans="8:9" ht="12.5">
      <c r="H21340" s="958">
        <v>49784</v>
      </c>
      <c r="I21340" s="950" t="s">
        <v>1570</v>
      </c>
    </row>
    <row r="21341" spans="8:9" ht="12.5">
      <c r="H21341" s="958">
        <v>49785</v>
      </c>
      <c r="I21341" s="950" t="s">
        <v>1570</v>
      </c>
    </row>
    <row r="21342" spans="8:9" ht="12.5">
      <c r="H21342" s="958">
        <v>49786</v>
      </c>
      <c r="I21342" s="950" t="s">
        <v>1570</v>
      </c>
    </row>
    <row r="21343" spans="8:9" ht="12.5">
      <c r="H21343" s="958">
        <v>49788</v>
      </c>
      <c r="I21343" s="950" t="s">
        <v>1570</v>
      </c>
    </row>
    <row r="21344" spans="8:9" ht="12.5">
      <c r="H21344" s="958">
        <v>49791</v>
      </c>
      <c r="I21344" s="950" t="s">
        <v>1572</v>
      </c>
    </row>
    <row r="21345" spans="8:9" ht="12.5">
      <c r="H21345" s="958">
        <v>49792</v>
      </c>
      <c r="I21345" s="950" t="s">
        <v>1572</v>
      </c>
    </row>
    <row r="21346" spans="8:9" ht="12.5">
      <c r="H21346" s="958">
        <v>49793</v>
      </c>
      <c r="I21346" s="950" t="s">
        <v>1570</v>
      </c>
    </row>
    <row r="21347" spans="8:9" ht="12.5">
      <c r="H21347" s="958">
        <v>49795</v>
      </c>
      <c r="I21347" s="950" t="s">
        <v>1572</v>
      </c>
    </row>
    <row r="21348" spans="8:9" ht="12.5">
      <c r="H21348" s="958">
        <v>49796</v>
      </c>
      <c r="I21348" s="950" t="s">
        <v>1572</v>
      </c>
    </row>
    <row r="21349" spans="8:9" ht="12.5">
      <c r="H21349" s="958">
        <v>49797</v>
      </c>
      <c r="I21349" s="950" t="s">
        <v>1572</v>
      </c>
    </row>
    <row r="21350" spans="8:9" ht="12.5">
      <c r="H21350" s="958">
        <v>49799</v>
      </c>
      <c r="I21350" s="950" t="s">
        <v>1572</v>
      </c>
    </row>
    <row r="21351" spans="8:9" ht="12.5">
      <c r="H21351" s="958">
        <v>49801</v>
      </c>
      <c r="I21351" s="950" t="s">
        <v>1570</v>
      </c>
    </row>
    <row r="21352" spans="8:9" ht="12.5">
      <c r="H21352" s="958">
        <v>49802</v>
      </c>
      <c r="I21352" s="950" t="s">
        <v>1570</v>
      </c>
    </row>
    <row r="21353" spans="8:9" ht="12.5">
      <c r="H21353" s="958">
        <v>49805</v>
      </c>
      <c r="I21353" s="950" t="s">
        <v>1573</v>
      </c>
    </row>
    <row r="21354" spans="8:9" ht="12.5">
      <c r="H21354" s="958">
        <v>49806</v>
      </c>
      <c r="I21354" s="950" t="s">
        <v>1573</v>
      </c>
    </row>
    <row r="21355" spans="8:9" ht="12.5">
      <c r="H21355" s="958">
        <v>49807</v>
      </c>
      <c r="I21355" s="950" t="s">
        <v>1573</v>
      </c>
    </row>
    <row r="21356" spans="8:9" ht="12.5">
      <c r="H21356" s="958">
        <v>49808</v>
      </c>
      <c r="I21356" s="950" t="s">
        <v>1573</v>
      </c>
    </row>
    <row r="21357" spans="8:9" ht="12.5">
      <c r="H21357" s="958">
        <v>49812</v>
      </c>
      <c r="I21357" s="950" t="s">
        <v>1573</v>
      </c>
    </row>
    <row r="21358" spans="8:9" ht="12.5">
      <c r="H21358" s="958">
        <v>49814</v>
      </c>
      <c r="I21358" s="950" t="s">
        <v>1573</v>
      </c>
    </row>
    <row r="21359" spans="8:9" ht="12.5">
      <c r="H21359" s="958">
        <v>49815</v>
      </c>
      <c r="I21359" s="950" t="s">
        <v>1570</v>
      </c>
    </row>
    <row r="21360" spans="8:9" ht="12.5">
      <c r="H21360" s="958">
        <v>49816</v>
      </c>
      <c r="I21360" s="950" t="s">
        <v>1573</v>
      </c>
    </row>
    <row r="21361" spans="8:9" ht="12.5">
      <c r="H21361" s="958">
        <v>49817</v>
      </c>
      <c r="I21361" s="950" t="s">
        <v>1573</v>
      </c>
    </row>
    <row r="21362" spans="8:9" ht="12.5">
      <c r="H21362" s="958">
        <v>49818</v>
      </c>
      <c r="I21362" s="950" t="s">
        <v>1573</v>
      </c>
    </row>
    <row r="21363" spans="8:9" ht="12.5">
      <c r="H21363" s="958">
        <v>49819</v>
      </c>
      <c r="I21363" s="950" t="s">
        <v>1573</v>
      </c>
    </row>
    <row r="21364" spans="8:9" ht="12.5">
      <c r="H21364" s="958">
        <v>49820</v>
      </c>
      <c r="I21364" s="950" t="s">
        <v>1570</v>
      </c>
    </row>
    <row r="21365" spans="8:9" ht="12.5">
      <c r="H21365" s="958">
        <v>49821</v>
      </c>
      <c r="I21365" s="950" t="s">
        <v>1573</v>
      </c>
    </row>
    <row r="21366" spans="8:9" ht="12.5">
      <c r="H21366" s="958">
        <v>49822</v>
      </c>
      <c r="I21366" s="950" t="s">
        <v>1573</v>
      </c>
    </row>
    <row r="21367" spans="8:9" ht="12.5">
      <c r="H21367" s="958">
        <v>49825</v>
      </c>
      <c r="I21367" s="950" t="s">
        <v>1573</v>
      </c>
    </row>
    <row r="21368" spans="8:9" ht="12.5">
      <c r="H21368" s="958">
        <v>49826</v>
      </c>
      <c r="I21368" s="950" t="s">
        <v>1573</v>
      </c>
    </row>
    <row r="21369" spans="8:9" ht="12.5">
      <c r="H21369" s="958">
        <v>49827</v>
      </c>
      <c r="I21369" s="950" t="s">
        <v>1570</v>
      </c>
    </row>
    <row r="21370" spans="8:9" ht="12.5">
      <c r="H21370" s="958">
        <v>49829</v>
      </c>
      <c r="I21370" s="950" t="s">
        <v>1573</v>
      </c>
    </row>
    <row r="21371" spans="8:9" ht="12.5">
      <c r="H21371" s="958">
        <v>49831</v>
      </c>
      <c r="I21371" s="950" t="s">
        <v>1573</v>
      </c>
    </row>
    <row r="21372" spans="8:9" ht="12.5">
      <c r="H21372" s="958">
        <v>49833</v>
      </c>
      <c r="I21372" s="950" t="s">
        <v>1573</v>
      </c>
    </row>
    <row r="21373" spans="8:9" ht="12.5">
      <c r="H21373" s="958">
        <v>49834</v>
      </c>
      <c r="I21373" s="950" t="s">
        <v>1573</v>
      </c>
    </row>
    <row r="21374" spans="8:9" ht="12.5">
      <c r="H21374" s="958">
        <v>49835</v>
      </c>
      <c r="I21374" s="950" t="s">
        <v>1573</v>
      </c>
    </row>
    <row r="21375" spans="8:9" ht="12.5">
      <c r="H21375" s="958">
        <v>49836</v>
      </c>
      <c r="I21375" s="950" t="s">
        <v>1573</v>
      </c>
    </row>
    <row r="21376" spans="8:9" ht="12.5">
      <c r="H21376" s="958">
        <v>49837</v>
      </c>
      <c r="I21376" s="950" t="s">
        <v>1573</v>
      </c>
    </row>
    <row r="21377" spans="8:9" ht="12.5">
      <c r="H21377" s="958">
        <v>49838</v>
      </c>
      <c r="I21377" s="950" t="s">
        <v>1570</v>
      </c>
    </row>
    <row r="21378" spans="8:9" ht="12.5">
      <c r="H21378" s="958">
        <v>49839</v>
      </c>
      <c r="I21378" s="950" t="s">
        <v>1573</v>
      </c>
    </row>
    <row r="21379" spans="8:9" ht="12.5">
      <c r="H21379" s="958">
        <v>49840</v>
      </c>
      <c r="I21379" s="950" t="s">
        <v>1570</v>
      </c>
    </row>
    <row r="21380" spans="8:9" ht="12.5">
      <c r="H21380" s="958">
        <v>49841</v>
      </c>
      <c r="I21380" s="950" t="s">
        <v>1573</v>
      </c>
    </row>
    <row r="21381" spans="8:9" ht="12.5">
      <c r="H21381" s="958">
        <v>49845</v>
      </c>
      <c r="I21381" s="950" t="s">
        <v>1573</v>
      </c>
    </row>
    <row r="21382" spans="8:9" ht="12.5">
      <c r="H21382" s="958">
        <v>49847</v>
      </c>
      <c r="I21382" s="950" t="s">
        <v>1573</v>
      </c>
    </row>
    <row r="21383" spans="8:9" ht="12.5">
      <c r="H21383" s="958">
        <v>49848</v>
      </c>
      <c r="I21383" s="950" t="s">
        <v>1573</v>
      </c>
    </row>
    <row r="21384" spans="8:9" ht="12.5">
      <c r="H21384" s="958">
        <v>49849</v>
      </c>
      <c r="I21384" s="950" t="s">
        <v>1573</v>
      </c>
    </row>
    <row r="21385" spans="8:9" ht="12.5">
      <c r="H21385" s="958">
        <v>49852</v>
      </c>
      <c r="I21385" s="950" t="s">
        <v>1570</v>
      </c>
    </row>
    <row r="21386" spans="8:9" ht="12.5">
      <c r="H21386" s="958">
        <v>49853</v>
      </c>
      <c r="I21386" s="950" t="s">
        <v>1573</v>
      </c>
    </row>
    <row r="21387" spans="8:9" ht="12.5">
      <c r="H21387" s="958">
        <v>49854</v>
      </c>
      <c r="I21387" s="950" t="s">
        <v>1573</v>
      </c>
    </row>
    <row r="21388" spans="8:9" ht="12.5">
      <c r="H21388" s="958">
        <v>49855</v>
      </c>
      <c r="I21388" s="950" t="s">
        <v>1573</v>
      </c>
    </row>
    <row r="21389" spans="8:9" ht="12.5">
      <c r="H21389" s="958">
        <v>49858</v>
      </c>
      <c r="I21389" s="950" t="s">
        <v>1573</v>
      </c>
    </row>
    <row r="21390" spans="8:9" ht="12.5">
      <c r="H21390" s="958">
        <v>49861</v>
      </c>
      <c r="I21390" s="950" t="s">
        <v>1573</v>
      </c>
    </row>
    <row r="21391" spans="8:9" ht="12.5">
      <c r="H21391" s="958">
        <v>49862</v>
      </c>
      <c r="I21391" s="950" t="s">
        <v>1573</v>
      </c>
    </row>
    <row r="21392" spans="8:9" ht="12.5">
      <c r="H21392" s="958">
        <v>49863</v>
      </c>
      <c r="I21392" s="950" t="s">
        <v>1573</v>
      </c>
    </row>
    <row r="21393" spans="8:9" ht="12.5">
      <c r="H21393" s="958">
        <v>49864</v>
      </c>
      <c r="I21393" s="950" t="s">
        <v>1573</v>
      </c>
    </row>
    <row r="21394" spans="8:9" ht="12.5">
      <c r="H21394" s="958">
        <v>49865</v>
      </c>
      <c r="I21394" s="950" t="s">
        <v>1573</v>
      </c>
    </row>
    <row r="21395" spans="8:9" ht="12.5">
      <c r="H21395" s="958">
        <v>49866</v>
      </c>
      <c r="I21395" s="950" t="s">
        <v>1573</v>
      </c>
    </row>
    <row r="21396" spans="8:9" ht="12.5">
      <c r="H21396" s="958">
        <v>49868</v>
      </c>
      <c r="I21396" s="950" t="s">
        <v>1573</v>
      </c>
    </row>
    <row r="21397" spans="8:9" ht="12.5">
      <c r="H21397" s="958">
        <v>49870</v>
      </c>
      <c r="I21397" s="950" t="s">
        <v>1570</v>
      </c>
    </row>
    <row r="21398" spans="8:9" ht="12.5">
      <c r="H21398" s="958">
        <v>49871</v>
      </c>
      <c r="I21398" s="950" t="s">
        <v>1573</v>
      </c>
    </row>
    <row r="21399" spans="8:9" ht="12.5">
      <c r="H21399" s="958">
        <v>49872</v>
      </c>
      <c r="I21399" s="950" t="s">
        <v>1573</v>
      </c>
    </row>
    <row r="21400" spans="8:9" ht="12.5">
      <c r="H21400" s="958">
        <v>49873</v>
      </c>
      <c r="I21400" s="950" t="s">
        <v>1573</v>
      </c>
    </row>
    <row r="21401" spans="8:9" ht="12.5">
      <c r="H21401" s="958">
        <v>49874</v>
      </c>
      <c r="I21401" s="950" t="s">
        <v>1573</v>
      </c>
    </row>
    <row r="21402" spans="8:9" ht="12.5">
      <c r="H21402" s="958">
        <v>49876</v>
      </c>
      <c r="I21402" s="950" t="s">
        <v>1570</v>
      </c>
    </row>
    <row r="21403" spans="8:9" ht="12.5">
      <c r="H21403" s="958">
        <v>49877</v>
      </c>
      <c r="I21403" s="950" t="s">
        <v>1570</v>
      </c>
    </row>
    <row r="21404" spans="8:9" ht="12.5">
      <c r="H21404" s="958">
        <v>49878</v>
      </c>
      <c r="I21404" s="950" t="s">
        <v>1573</v>
      </c>
    </row>
    <row r="21405" spans="8:9" ht="12.5">
      <c r="H21405" s="958">
        <v>49879</v>
      </c>
      <c r="I21405" s="950" t="s">
        <v>1573</v>
      </c>
    </row>
    <row r="21406" spans="8:9" ht="12.5">
      <c r="H21406" s="958">
        <v>49880</v>
      </c>
      <c r="I21406" s="950" t="s">
        <v>1573</v>
      </c>
    </row>
    <row r="21407" spans="8:9" ht="12.5">
      <c r="H21407" s="958">
        <v>49881</v>
      </c>
      <c r="I21407" s="950" t="s">
        <v>1570</v>
      </c>
    </row>
    <row r="21408" spans="8:9" ht="12.5">
      <c r="H21408" s="958">
        <v>49883</v>
      </c>
      <c r="I21408" s="950" t="s">
        <v>1573</v>
      </c>
    </row>
    <row r="21409" spans="8:9" ht="12.5">
      <c r="H21409" s="958">
        <v>49884</v>
      </c>
      <c r="I21409" s="950" t="s">
        <v>1573</v>
      </c>
    </row>
    <row r="21410" spans="8:9" ht="12.5">
      <c r="H21410" s="958">
        <v>49885</v>
      </c>
      <c r="I21410" s="950" t="s">
        <v>1573</v>
      </c>
    </row>
    <row r="21411" spans="8:9" ht="12.5">
      <c r="H21411" s="958">
        <v>49886</v>
      </c>
      <c r="I21411" s="950" t="s">
        <v>1573</v>
      </c>
    </row>
    <row r="21412" spans="8:9" ht="12.5">
      <c r="H21412" s="958">
        <v>49887</v>
      </c>
      <c r="I21412" s="950" t="s">
        <v>1573</v>
      </c>
    </row>
    <row r="21413" spans="8:9" ht="12.5">
      <c r="H21413" s="958">
        <v>49891</v>
      </c>
      <c r="I21413" s="950" t="s">
        <v>1573</v>
      </c>
    </row>
    <row r="21414" spans="8:9" ht="12.5">
      <c r="H21414" s="958">
        <v>49892</v>
      </c>
      <c r="I21414" s="950" t="s">
        <v>1573</v>
      </c>
    </row>
    <row r="21415" spans="8:9" ht="12.5">
      <c r="H21415" s="958">
        <v>49893</v>
      </c>
      <c r="I21415" s="950" t="s">
        <v>1573</v>
      </c>
    </row>
    <row r="21416" spans="8:9" ht="12.5">
      <c r="H21416" s="958">
        <v>49894</v>
      </c>
      <c r="I21416" s="950" t="s">
        <v>1573</v>
      </c>
    </row>
    <row r="21417" spans="8:9" ht="12.5">
      <c r="H21417" s="958">
        <v>49895</v>
      </c>
      <c r="I21417" s="950" t="s">
        <v>1573</v>
      </c>
    </row>
    <row r="21418" spans="8:9" ht="12.5">
      <c r="H21418" s="958">
        <v>49896</v>
      </c>
      <c r="I21418" s="950" t="s">
        <v>1573</v>
      </c>
    </row>
    <row r="21419" spans="8:9" ht="12.5">
      <c r="H21419" s="958">
        <v>49901</v>
      </c>
      <c r="I21419" s="950" t="s">
        <v>1573</v>
      </c>
    </row>
    <row r="21420" spans="8:9" ht="12.5">
      <c r="H21420" s="958">
        <v>49902</v>
      </c>
      <c r="I21420" s="950" t="s">
        <v>1570</v>
      </c>
    </row>
    <row r="21421" spans="8:9" ht="12.5">
      <c r="H21421" s="958">
        <v>49903</v>
      </c>
      <c r="I21421" s="950" t="s">
        <v>1570</v>
      </c>
    </row>
    <row r="21422" spans="8:9" ht="12.5">
      <c r="H21422" s="958">
        <v>49905</v>
      </c>
      <c r="I21422" s="950" t="s">
        <v>1573</v>
      </c>
    </row>
    <row r="21423" spans="8:9" ht="12.5">
      <c r="H21423" s="958">
        <v>49908</v>
      </c>
      <c r="I21423" s="950" t="s">
        <v>1573</v>
      </c>
    </row>
    <row r="21424" spans="8:9" ht="12.5">
      <c r="H21424" s="958">
        <v>49910</v>
      </c>
      <c r="I21424" s="950" t="s">
        <v>1558</v>
      </c>
    </row>
    <row r="21425" spans="8:9" ht="12.5">
      <c r="H21425" s="958">
        <v>49911</v>
      </c>
      <c r="I21425" s="950" t="s">
        <v>1558</v>
      </c>
    </row>
    <row r="21426" spans="8:9" ht="12.5">
      <c r="H21426" s="958">
        <v>49912</v>
      </c>
      <c r="I21426" s="950" t="s">
        <v>1558</v>
      </c>
    </row>
    <row r="21427" spans="8:9" ht="12.5">
      <c r="H21427" s="958">
        <v>49913</v>
      </c>
      <c r="I21427" s="950" t="s">
        <v>1573</v>
      </c>
    </row>
    <row r="21428" spans="8:9" ht="12.5">
      <c r="H21428" s="958">
        <v>49915</v>
      </c>
      <c r="I21428" s="950" t="s">
        <v>1573</v>
      </c>
    </row>
    <row r="21429" spans="8:9" ht="12.5">
      <c r="H21429" s="958">
        <v>49916</v>
      </c>
      <c r="I21429" s="950" t="s">
        <v>1573</v>
      </c>
    </row>
    <row r="21430" spans="8:9" ht="12.5">
      <c r="H21430" s="958">
        <v>49917</v>
      </c>
      <c r="I21430" s="950" t="s">
        <v>1573</v>
      </c>
    </row>
    <row r="21431" spans="8:9" ht="12.5">
      <c r="H21431" s="958">
        <v>49918</v>
      </c>
      <c r="I21431" s="950" t="s">
        <v>1573</v>
      </c>
    </row>
    <row r="21432" spans="8:9" ht="12.5">
      <c r="H21432" s="958">
        <v>49919</v>
      </c>
      <c r="I21432" s="950" t="s">
        <v>1573</v>
      </c>
    </row>
    <row r="21433" spans="8:9" ht="12.5">
      <c r="H21433" s="958">
        <v>49920</v>
      </c>
      <c r="I21433" s="950" t="s">
        <v>1570</v>
      </c>
    </row>
    <row r="21434" spans="8:9" ht="12.5">
      <c r="H21434" s="958">
        <v>49921</v>
      </c>
      <c r="I21434" s="950" t="s">
        <v>1573</v>
      </c>
    </row>
    <row r="21435" spans="8:9" ht="12.5">
      <c r="H21435" s="958">
        <v>49922</v>
      </c>
      <c r="I21435" s="950" t="s">
        <v>1573</v>
      </c>
    </row>
    <row r="21436" spans="8:9" ht="12.5">
      <c r="H21436" s="958">
        <v>49925</v>
      </c>
      <c r="I21436" s="950" t="s">
        <v>1558</v>
      </c>
    </row>
    <row r="21437" spans="8:9" ht="12.5">
      <c r="H21437" s="958">
        <v>49927</v>
      </c>
      <c r="I21437" s="950" t="s">
        <v>1573</v>
      </c>
    </row>
    <row r="21438" spans="8:9" ht="12.5">
      <c r="H21438" s="958">
        <v>49929</v>
      </c>
      <c r="I21438" s="950" t="s">
        <v>1573</v>
      </c>
    </row>
    <row r="21439" spans="8:9" ht="12.5">
      <c r="H21439" s="958">
        <v>49930</v>
      </c>
      <c r="I21439" s="950" t="s">
        <v>1573</v>
      </c>
    </row>
    <row r="21440" spans="8:9" ht="12.5">
      <c r="H21440" s="958">
        <v>49931</v>
      </c>
      <c r="I21440" s="950" t="s">
        <v>1573</v>
      </c>
    </row>
    <row r="21441" spans="8:9" ht="12.5">
      <c r="H21441" s="958">
        <v>49934</v>
      </c>
      <c r="I21441" s="950" t="s">
        <v>1573</v>
      </c>
    </row>
    <row r="21442" spans="8:9" ht="12.5">
      <c r="H21442" s="958">
        <v>49935</v>
      </c>
      <c r="I21442" s="950" t="s">
        <v>1573</v>
      </c>
    </row>
    <row r="21443" spans="8:9" ht="12.5">
      <c r="H21443" s="958">
        <v>49938</v>
      </c>
      <c r="I21443" s="950" t="s">
        <v>1558</v>
      </c>
    </row>
    <row r="21444" spans="8:9" ht="12.5">
      <c r="H21444" s="958">
        <v>49942</v>
      </c>
      <c r="I21444" s="950" t="s">
        <v>1573</v>
      </c>
    </row>
    <row r="21445" spans="8:9" ht="12.5">
      <c r="H21445" s="958">
        <v>49945</v>
      </c>
      <c r="I21445" s="950" t="s">
        <v>1573</v>
      </c>
    </row>
    <row r="21446" spans="8:9" ht="12.5">
      <c r="H21446" s="958">
        <v>49946</v>
      </c>
      <c r="I21446" s="950" t="s">
        <v>1573</v>
      </c>
    </row>
    <row r="21447" spans="8:9" ht="12.5">
      <c r="H21447" s="958">
        <v>49947</v>
      </c>
      <c r="I21447" s="950" t="s">
        <v>1558</v>
      </c>
    </row>
    <row r="21448" spans="8:9" ht="12.5">
      <c r="H21448" s="958">
        <v>49948</v>
      </c>
      <c r="I21448" s="950" t="s">
        <v>1573</v>
      </c>
    </row>
    <row r="21449" spans="8:9" ht="12.5">
      <c r="H21449" s="958">
        <v>49950</v>
      </c>
      <c r="I21449" s="950" t="s">
        <v>1573</v>
      </c>
    </row>
    <row r="21450" spans="8:9" ht="12.5">
      <c r="H21450" s="958">
        <v>49952</v>
      </c>
      <c r="I21450" s="950" t="s">
        <v>1573</v>
      </c>
    </row>
    <row r="21451" spans="8:9" ht="12.5">
      <c r="H21451" s="958">
        <v>49953</v>
      </c>
      <c r="I21451" s="950" t="s">
        <v>1558</v>
      </c>
    </row>
    <row r="21452" spans="8:9" ht="12.5">
      <c r="H21452" s="958">
        <v>49955</v>
      </c>
      <c r="I21452" s="950" t="s">
        <v>1573</v>
      </c>
    </row>
    <row r="21453" spans="8:9" ht="12.5">
      <c r="H21453" s="958">
        <v>49958</v>
      </c>
      <c r="I21453" s="950" t="s">
        <v>1573</v>
      </c>
    </row>
    <row r="21454" spans="8:9" ht="12.5">
      <c r="H21454" s="958">
        <v>49959</v>
      </c>
      <c r="I21454" s="950" t="s">
        <v>1558</v>
      </c>
    </row>
    <row r="21455" spans="8:9" ht="12.5">
      <c r="H21455" s="958">
        <v>49960</v>
      </c>
      <c r="I21455" s="950" t="s">
        <v>1573</v>
      </c>
    </row>
    <row r="21456" spans="8:9" ht="12.5">
      <c r="H21456" s="958">
        <v>49961</v>
      </c>
      <c r="I21456" s="950" t="s">
        <v>1573</v>
      </c>
    </row>
    <row r="21457" spans="8:9" ht="12.5">
      <c r="H21457" s="958">
        <v>49962</v>
      </c>
      <c r="I21457" s="950" t="s">
        <v>1573</v>
      </c>
    </row>
    <row r="21458" spans="8:9" ht="12.5">
      <c r="H21458" s="958">
        <v>49963</v>
      </c>
      <c r="I21458" s="950" t="s">
        <v>1573</v>
      </c>
    </row>
    <row r="21459" spans="8:9" ht="12.5">
      <c r="H21459" s="958">
        <v>49964</v>
      </c>
      <c r="I21459" s="950" t="s">
        <v>1573</v>
      </c>
    </row>
    <row r="21460" spans="8:9" ht="12.5">
      <c r="H21460" s="958">
        <v>49965</v>
      </c>
      <c r="I21460" s="950" t="s">
        <v>1573</v>
      </c>
    </row>
    <row r="21461" spans="8:9" ht="12.5">
      <c r="H21461" s="958">
        <v>49967</v>
      </c>
      <c r="I21461" s="950" t="s">
        <v>1573</v>
      </c>
    </row>
    <row r="21462" spans="8:9" ht="12.5">
      <c r="H21462" s="958">
        <v>49968</v>
      </c>
      <c r="I21462" s="950" t="s">
        <v>1558</v>
      </c>
    </row>
    <row r="21463" spans="8:9" ht="12.5">
      <c r="H21463" s="958">
        <v>49969</v>
      </c>
      <c r="I21463" s="950" t="s">
        <v>1558</v>
      </c>
    </row>
    <row r="21464" spans="8:9" ht="12.5">
      <c r="H21464" s="958">
        <v>49970</v>
      </c>
      <c r="I21464" s="950" t="s">
        <v>1573</v>
      </c>
    </row>
    <row r="21465" spans="8:9" ht="12.5">
      <c r="H21465" s="958">
        <v>49971</v>
      </c>
      <c r="I21465" s="950" t="s">
        <v>1573</v>
      </c>
    </row>
    <row r="21466" spans="8:9" ht="12.5">
      <c r="H21466" s="958">
        <v>50001</v>
      </c>
      <c r="I21466" s="950" t="s">
        <v>1558</v>
      </c>
    </row>
    <row r="21467" spans="8:9" ht="12.5">
      <c r="H21467" s="958">
        <v>50002</v>
      </c>
      <c r="I21467" s="950" t="s">
        <v>1558</v>
      </c>
    </row>
    <row r="21468" spans="8:9" ht="12.5">
      <c r="H21468" s="958">
        <v>50003</v>
      </c>
      <c r="I21468" s="950" t="s">
        <v>1558</v>
      </c>
    </row>
    <row r="21469" spans="8:9" ht="12.5">
      <c r="H21469" s="958">
        <v>50005</v>
      </c>
      <c r="I21469" s="950" t="s">
        <v>1558</v>
      </c>
    </row>
    <row r="21470" spans="8:9" ht="12.5">
      <c r="H21470" s="958">
        <v>50006</v>
      </c>
      <c r="I21470" s="950" t="s">
        <v>1558</v>
      </c>
    </row>
    <row r="21471" spans="8:9" ht="12.5">
      <c r="H21471" s="958">
        <v>50007</v>
      </c>
      <c r="I21471" s="950" t="s">
        <v>1558</v>
      </c>
    </row>
    <row r="21472" spans="8:9" ht="12.5">
      <c r="H21472" s="958">
        <v>50008</v>
      </c>
      <c r="I21472" s="950" t="s">
        <v>1558</v>
      </c>
    </row>
    <row r="21473" spans="8:9" ht="12.5">
      <c r="H21473" s="958">
        <v>50009</v>
      </c>
      <c r="I21473" s="950" t="s">
        <v>1558</v>
      </c>
    </row>
    <row r="21474" spans="8:9" ht="12.5">
      <c r="H21474" s="958">
        <v>50010</v>
      </c>
      <c r="I21474" s="950" t="s">
        <v>1558</v>
      </c>
    </row>
    <row r="21475" spans="8:9" ht="12.5">
      <c r="H21475" s="958">
        <v>50011</v>
      </c>
      <c r="I21475" s="950" t="s">
        <v>1558</v>
      </c>
    </row>
    <row r="21476" spans="8:9" ht="12.5">
      <c r="H21476" s="958">
        <v>50012</v>
      </c>
      <c r="I21476" s="950" t="s">
        <v>1558</v>
      </c>
    </row>
    <row r="21477" spans="8:9" ht="12.5">
      <c r="H21477" s="958">
        <v>50013</v>
      </c>
      <c r="I21477" s="950" t="s">
        <v>1558</v>
      </c>
    </row>
    <row r="21478" spans="8:9" ht="12.5">
      <c r="H21478" s="958">
        <v>50014</v>
      </c>
      <c r="I21478" s="950" t="s">
        <v>1558</v>
      </c>
    </row>
    <row r="21479" spans="8:9" ht="12.5">
      <c r="H21479" s="958">
        <v>50020</v>
      </c>
      <c r="I21479" s="950" t="s">
        <v>1558</v>
      </c>
    </row>
    <row r="21480" spans="8:9" ht="12.5">
      <c r="H21480" s="958">
        <v>50021</v>
      </c>
      <c r="I21480" s="950" t="s">
        <v>1558</v>
      </c>
    </row>
    <row r="21481" spans="8:9" ht="12.5">
      <c r="H21481" s="958">
        <v>50022</v>
      </c>
      <c r="I21481" s="950" t="s">
        <v>1558</v>
      </c>
    </row>
    <row r="21482" spans="8:9" ht="12.5">
      <c r="H21482" s="958">
        <v>50023</v>
      </c>
      <c r="I21482" s="950" t="s">
        <v>1558</v>
      </c>
    </row>
    <row r="21483" spans="8:9" ht="12.5">
      <c r="H21483" s="958">
        <v>50025</v>
      </c>
      <c r="I21483" s="950" t="s">
        <v>1558</v>
      </c>
    </row>
    <row r="21484" spans="8:9" ht="12.5">
      <c r="H21484" s="958">
        <v>50026</v>
      </c>
      <c r="I21484" s="950" t="s">
        <v>1558</v>
      </c>
    </row>
    <row r="21485" spans="8:9" ht="12.5">
      <c r="H21485" s="958">
        <v>50027</v>
      </c>
      <c r="I21485" s="950" t="s">
        <v>1558</v>
      </c>
    </row>
    <row r="21486" spans="8:9" ht="12.5">
      <c r="H21486" s="958">
        <v>50028</v>
      </c>
      <c r="I21486" s="950" t="s">
        <v>1558</v>
      </c>
    </row>
    <row r="21487" spans="8:9" ht="12.5">
      <c r="H21487" s="958">
        <v>50029</v>
      </c>
      <c r="I21487" s="950" t="s">
        <v>1558</v>
      </c>
    </row>
    <row r="21488" spans="8:9" ht="12.5">
      <c r="H21488" s="958">
        <v>50031</v>
      </c>
      <c r="I21488" s="950" t="s">
        <v>1558</v>
      </c>
    </row>
    <row r="21489" spans="8:9" ht="12.5">
      <c r="H21489" s="958">
        <v>50032</v>
      </c>
      <c r="I21489" s="950" t="s">
        <v>1558</v>
      </c>
    </row>
    <row r="21490" spans="8:9" ht="12.5">
      <c r="H21490" s="958">
        <v>50033</v>
      </c>
      <c r="I21490" s="950" t="s">
        <v>1558</v>
      </c>
    </row>
    <row r="21491" spans="8:9" ht="12.5">
      <c r="H21491" s="958">
        <v>50034</v>
      </c>
      <c r="I21491" s="950" t="s">
        <v>1558</v>
      </c>
    </row>
    <row r="21492" spans="8:9" ht="12.5">
      <c r="H21492" s="958">
        <v>50035</v>
      </c>
      <c r="I21492" s="950" t="s">
        <v>1558</v>
      </c>
    </row>
    <row r="21493" spans="8:9" ht="12.5">
      <c r="H21493" s="958">
        <v>50036</v>
      </c>
      <c r="I21493" s="950" t="s">
        <v>1558</v>
      </c>
    </row>
    <row r="21494" spans="8:9" ht="12.5">
      <c r="H21494" s="958">
        <v>50037</v>
      </c>
      <c r="I21494" s="950" t="s">
        <v>1558</v>
      </c>
    </row>
    <row r="21495" spans="8:9" ht="12.5">
      <c r="H21495" s="958">
        <v>50038</v>
      </c>
      <c r="I21495" s="950" t="s">
        <v>1558</v>
      </c>
    </row>
    <row r="21496" spans="8:9" ht="12.5">
      <c r="H21496" s="958">
        <v>50039</v>
      </c>
      <c r="I21496" s="950" t="s">
        <v>1558</v>
      </c>
    </row>
    <row r="21497" spans="8:9" ht="12.5">
      <c r="H21497" s="958">
        <v>50040</v>
      </c>
      <c r="I21497" s="950" t="s">
        <v>1558</v>
      </c>
    </row>
    <row r="21498" spans="8:9" ht="12.5">
      <c r="H21498" s="958">
        <v>50041</v>
      </c>
      <c r="I21498" s="950" t="s">
        <v>1558</v>
      </c>
    </row>
    <row r="21499" spans="8:9" ht="12.5">
      <c r="H21499" s="958">
        <v>50042</v>
      </c>
      <c r="I21499" s="950" t="s">
        <v>1558</v>
      </c>
    </row>
    <row r="21500" spans="8:9" ht="12.5">
      <c r="H21500" s="958">
        <v>50043</v>
      </c>
      <c r="I21500" s="950" t="s">
        <v>1558</v>
      </c>
    </row>
    <row r="21501" spans="8:9" ht="12.5">
      <c r="H21501" s="958">
        <v>50044</v>
      </c>
      <c r="I21501" s="950" t="s">
        <v>1558</v>
      </c>
    </row>
    <row r="21502" spans="8:9" ht="12.5">
      <c r="H21502" s="958">
        <v>50046</v>
      </c>
      <c r="I21502" s="950" t="s">
        <v>1558</v>
      </c>
    </row>
    <row r="21503" spans="8:9" ht="12.5">
      <c r="H21503" s="958">
        <v>50047</v>
      </c>
      <c r="I21503" s="950" t="s">
        <v>1558</v>
      </c>
    </row>
    <row r="21504" spans="8:9" ht="12.5">
      <c r="H21504" s="958">
        <v>50048</v>
      </c>
      <c r="I21504" s="950" t="s">
        <v>1558</v>
      </c>
    </row>
    <row r="21505" spans="8:9" ht="12.5">
      <c r="H21505" s="958">
        <v>50049</v>
      </c>
      <c r="I21505" s="950" t="s">
        <v>1558</v>
      </c>
    </row>
    <row r="21506" spans="8:9" ht="12.5">
      <c r="H21506" s="958">
        <v>50050</v>
      </c>
      <c r="I21506" s="950" t="s">
        <v>1558</v>
      </c>
    </row>
    <row r="21507" spans="8:9" ht="12.5">
      <c r="H21507" s="958">
        <v>50051</v>
      </c>
      <c r="I21507" s="950" t="s">
        <v>1558</v>
      </c>
    </row>
    <row r="21508" spans="8:9" ht="12.5">
      <c r="H21508" s="958">
        <v>50052</v>
      </c>
      <c r="I21508" s="950" t="s">
        <v>1558</v>
      </c>
    </row>
    <row r="21509" spans="8:9" ht="12.5">
      <c r="H21509" s="958">
        <v>50054</v>
      </c>
      <c r="I21509" s="950" t="s">
        <v>1558</v>
      </c>
    </row>
    <row r="21510" spans="8:9" ht="12.5">
      <c r="H21510" s="958">
        <v>50055</v>
      </c>
      <c r="I21510" s="950" t="s">
        <v>1558</v>
      </c>
    </row>
    <row r="21511" spans="8:9" ht="12.5">
      <c r="H21511" s="958">
        <v>50056</v>
      </c>
      <c r="I21511" s="950" t="s">
        <v>1558</v>
      </c>
    </row>
    <row r="21512" spans="8:9" ht="12.5">
      <c r="H21512" s="958">
        <v>50057</v>
      </c>
      <c r="I21512" s="950" t="s">
        <v>1558</v>
      </c>
    </row>
    <row r="21513" spans="8:9" ht="12.5">
      <c r="H21513" s="958">
        <v>50058</v>
      </c>
      <c r="I21513" s="950" t="s">
        <v>1558</v>
      </c>
    </row>
    <row r="21514" spans="8:9" ht="12.5">
      <c r="H21514" s="958">
        <v>50059</v>
      </c>
      <c r="I21514" s="950" t="s">
        <v>1558</v>
      </c>
    </row>
    <row r="21515" spans="8:9" ht="12.5">
      <c r="H21515" s="958">
        <v>50060</v>
      </c>
      <c r="I21515" s="950" t="s">
        <v>1558</v>
      </c>
    </row>
    <row r="21516" spans="8:9" ht="12.5">
      <c r="H21516" s="958">
        <v>50061</v>
      </c>
      <c r="I21516" s="950" t="s">
        <v>1558</v>
      </c>
    </row>
    <row r="21517" spans="8:9" ht="12.5">
      <c r="H21517" s="958">
        <v>50062</v>
      </c>
      <c r="I21517" s="950" t="s">
        <v>1558</v>
      </c>
    </row>
    <row r="21518" spans="8:9" ht="12.5">
      <c r="H21518" s="958">
        <v>50063</v>
      </c>
      <c r="I21518" s="950" t="s">
        <v>1558</v>
      </c>
    </row>
    <row r="21519" spans="8:9" ht="12.5">
      <c r="H21519" s="958">
        <v>50064</v>
      </c>
      <c r="I21519" s="950" t="s">
        <v>1558</v>
      </c>
    </row>
    <row r="21520" spans="8:9" ht="12.5">
      <c r="H21520" s="958">
        <v>50065</v>
      </c>
      <c r="I21520" s="950" t="s">
        <v>1558</v>
      </c>
    </row>
    <row r="21521" spans="8:9" ht="12.5">
      <c r="H21521" s="958">
        <v>50066</v>
      </c>
      <c r="I21521" s="950" t="s">
        <v>1558</v>
      </c>
    </row>
    <row r="21522" spans="8:9" ht="12.5">
      <c r="H21522" s="958">
        <v>50067</v>
      </c>
      <c r="I21522" s="950" t="s">
        <v>1558</v>
      </c>
    </row>
    <row r="21523" spans="8:9" ht="12.5">
      <c r="H21523" s="958">
        <v>50068</v>
      </c>
      <c r="I21523" s="950" t="s">
        <v>1558</v>
      </c>
    </row>
    <row r="21524" spans="8:9" ht="12.5">
      <c r="H21524" s="958">
        <v>50069</v>
      </c>
      <c r="I21524" s="950" t="s">
        <v>1558</v>
      </c>
    </row>
    <row r="21525" spans="8:9" ht="12.5">
      <c r="H21525" s="958">
        <v>50070</v>
      </c>
      <c r="I21525" s="950" t="s">
        <v>1558</v>
      </c>
    </row>
    <row r="21526" spans="8:9" ht="12.5">
      <c r="H21526" s="958">
        <v>50071</v>
      </c>
      <c r="I21526" s="950" t="s">
        <v>1558</v>
      </c>
    </row>
    <row r="21527" spans="8:9" ht="12.5">
      <c r="H21527" s="958">
        <v>50072</v>
      </c>
      <c r="I21527" s="950" t="s">
        <v>1558</v>
      </c>
    </row>
    <row r="21528" spans="8:9" ht="12.5">
      <c r="H21528" s="958">
        <v>50073</v>
      </c>
      <c r="I21528" s="950" t="s">
        <v>1558</v>
      </c>
    </row>
    <row r="21529" spans="8:9" ht="12.5">
      <c r="H21529" s="958">
        <v>50074</v>
      </c>
      <c r="I21529" s="950" t="s">
        <v>1558</v>
      </c>
    </row>
    <row r="21530" spans="8:9" ht="12.5">
      <c r="H21530" s="958">
        <v>50075</v>
      </c>
      <c r="I21530" s="950" t="s">
        <v>1558</v>
      </c>
    </row>
    <row r="21531" spans="8:9" ht="12.5">
      <c r="H21531" s="958">
        <v>50076</v>
      </c>
      <c r="I21531" s="950" t="s">
        <v>1558</v>
      </c>
    </row>
    <row r="21532" spans="8:9" ht="12.5">
      <c r="H21532" s="958">
        <v>50078</v>
      </c>
      <c r="I21532" s="950" t="s">
        <v>1558</v>
      </c>
    </row>
    <row r="21533" spans="8:9" ht="12.5">
      <c r="H21533" s="958">
        <v>50099</v>
      </c>
      <c r="I21533" s="950" t="s">
        <v>1558</v>
      </c>
    </row>
    <row r="21534" spans="8:9" ht="12.5">
      <c r="H21534" s="958">
        <v>50101</v>
      </c>
      <c r="I21534" s="950" t="s">
        <v>1558</v>
      </c>
    </row>
    <row r="21535" spans="8:9" ht="12.5">
      <c r="H21535" s="958">
        <v>50102</v>
      </c>
      <c r="I21535" s="950" t="s">
        <v>1558</v>
      </c>
    </row>
    <row r="21536" spans="8:9" ht="12.5">
      <c r="H21536" s="958">
        <v>50103</v>
      </c>
      <c r="I21536" s="950" t="s">
        <v>1558</v>
      </c>
    </row>
    <row r="21537" spans="8:9" ht="12.5">
      <c r="H21537" s="958">
        <v>50104</v>
      </c>
      <c r="I21537" s="950" t="s">
        <v>1558</v>
      </c>
    </row>
    <row r="21538" spans="8:9" ht="12.5">
      <c r="H21538" s="958">
        <v>50105</v>
      </c>
      <c r="I21538" s="950" t="s">
        <v>1558</v>
      </c>
    </row>
    <row r="21539" spans="8:9" ht="12.5">
      <c r="H21539" s="958">
        <v>50106</v>
      </c>
      <c r="I21539" s="950" t="s">
        <v>1558</v>
      </c>
    </row>
    <row r="21540" spans="8:9" ht="12.5">
      <c r="H21540" s="958">
        <v>50107</v>
      </c>
      <c r="I21540" s="950" t="s">
        <v>1558</v>
      </c>
    </row>
    <row r="21541" spans="8:9" ht="12.5">
      <c r="H21541" s="958">
        <v>50108</v>
      </c>
      <c r="I21541" s="950" t="s">
        <v>1558</v>
      </c>
    </row>
    <row r="21542" spans="8:9" ht="12.5">
      <c r="H21542" s="958">
        <v>50109</v>
      </c>
      <c r="I21542" s="950" t="s">
        <v>1558</v>
      </c>
    </row>
    <row r="21543" spans="8:9" ht="12.5">
      <c r="H21543" s="958">
        <v>50110</v>
      </c>
      <c r="I21543" s="950" t="s">
        <v>1558</v>
      </c>
    </row>
    <row r="21544" spans="8:9" ht="12.5">
      <c r="H21544" s="958">
        <v>50111</v>
      </c>
      <c r="I21544" s="950" t="s">
        <v>1558</v>
      </c>
    </row>
    <row r="21545" spans="8:9" ht="12.5">
      <c r="H21545" s="958">
        <v>50112</v>
      </c>
      <c r="I21545" s="950" t="s">
        <v>1558</v>
      </c>
    </row>
    <row r="21546" spans="8:9" ht="12.5">
      <c r="H21546" s="958">
        <v>50115</v>
      </c>
      <c r="I21546" s="950" t="s">
        <v>1558</v>
      </c>
    </row>
    <row r="21547" spans="8:9" ht="12.5">
      <c r="H21547" s="958">
        <v>50116</v>
      </c>
      <c r="I21547" s="950" t="s">
        <v>1558</v>
      </c>
    </row>
    <row r="21548" spans="8:9" ht="12.5">
      <c r="H21548" s="958">
        <v>50117</v>
      </c>
      <c r="I21548" s="950" t="s">
        <v>1558</v>
      </c>
    </row>
    <row r="21549" spans="8:9" ht="12.5">
      <c r="H21549" s="958">
        <v>50118</v>
      </c>
      <c r="I21549" s="950" t="s">
        <v>1558</v>
      </c>
    </row>
    <row r="21550" spans="8:9" ht="12.5">
      <c r="H21550" s="958">
        <v>50119</v>
      </c>
      <c r="I21550" s="950" t="s">
        <v>1558</v>
      </c>
    </row>
    <row r="21551" spans="8:9" ht="12.5">
      <c r="H21551" s="958">
        <v>50120</v>
      </c>
      <c r="I21551" s="950" t="s">
        <v>1558</v>
      </c>
    </row>
    <row r="21552" spans="8:9" ht="12.5">
      <c r="H21552" s="958">
        <v>50122</v>
      </c>
      <c r="I21552" s="950" t="s">
        <v>1558</v>
      </c>
    </row>
    <row r="21553" spans="8:9" ht="12.5">
      <c r="H21553" s="958">
        <v>50123</v>
      </c>
      <c r="I21553" s="950" t="s">
        <v>1558</v>
      </c>
    </row>
    <row r="21554" spans="8:9" ht="12.5">
      <c r="H21554" s="958">
        <v>50124</v>
      </c>
      <c r="I21554" s="950" t="s">
        <v>1558</v>
      </c>
    </row>
    <row r="21555" spans="8:9" ht="12.5">
      <c r="H21555" s="958">
        <v>50125</v>
      </c>
      <c r="I21555" s="950" t="s">
        <v>1558</v>
      </c>
    </row>
    <row r="21556" spans="8:9" ht="12.5">
      <c r="H21556" s="958">
        <v>50126</v>
      </c>
      <c r="I21556" s="950" t="s">
        <v>1558</v>
      </c>
    </row>
    <row r="21557" spans="8:9" ht="12.5">
      <c r="H21557" s="958">
        <v>50127</v>
      </c>
      <c r="I21557" s="950" t="s">
        <v>1558</v>
      </c>
    </row>
    <row r="21558" spans="8:9" ht="12.5">
      <c r="H21558" s="958">
        <v>50128</v>
      </c>
      <c r="I21558" s="950" t="s">
        <v>1558</v>
      </c>
    </row>
    <row r="21559" spans="8:9" ht="12.5">
      <c r="H21559" s="958">
        <v>50129</v>
      </c>
      <c r="I21559" s="950" t="s">
        <v>1558</v>
      </c>
    </row>
    <row r="21560" spans="8:9" ht="12.5">
      <c r="H21560" s="958">
        <v>50130</v>
      </c>
      <c r="I21560" s="950" t="s">
        <v>1558</v>
      </c>
    </row>
    <row r="21561" spans="8:9" ht="12.5">
      <c r="H21561" s="958">
        <v>50131</v>
      </c>
      <c r="I21561" s="950" t="s">
        <v>1558</v>
      </c>
    </row>
    <row r="21562" spans="8:9" ht="12.5">
      <c r="H21562" s="958">
        <v>50132</v>
      </c>
      <c r="I21562" s="950" t="s">
        <v>1558</v>
      </c>
    </row>
    <row r="21563" spans="8:9" ht="12.5">
      <c r="H21563" s="958">
        <v>50133</v>
      </c>
      <c r="I21563" s="950" t="s">
        <v>1558</v>
      </c>
    </row>
    <row r="21564" spans="8:9" ht="12.5">
      <c r="H21564" s="958">
        <v>50134</v>
      </c>
      <c r="I21564" s="950" t="s">
        <v>1558</v>
      </c>
    </row>
    <row r="21565" spans="8:9" ht="12.5">
      <c r="H21565" s="958">
        <v>50135</v>
      </c>
      <c r="I21565" s="950" t="s">
        <v>1558</v>
      </c>
    </row>
    <row r="21566" spans="8:9" ht="12.5">
      <c r="H21566" s="958">
        <v>50136</v>
      </c>
      <c r="I21566" s="950" t="s">
        <v>1558</v>
      </c>
    </row>
    <row r="21567" spans="8:9" ht="12.5">
      <c r="H21567" s="958">
        <v>50137</v>
      </c>
      <c r="I21567" s="950" t="s">
        <v>1558</v>
      </c>
    </row>
    <row r="21568" spans="8:9" ht="12.5">
      <c r="H21568" s="958">
        <v>50138</v>
      </c>
      <c r="I21568" s="950" t="s">
        <v>1558</v>
      </c>
    </row>
    <row r="21569" spans="8:9" ht="12.5">
      <c r="H21569" s="958">
        <v>50139</v>
      </c>
      <c r="I21569" s="950" t="s">
        <v>1558</v>
      </c>
    </row>
    <row r="21570" spans="8:9" ht="12.5">
      <c r="H21570" s="958">
        <v>50140</v>
      </c>
      <c r="I21570" s="950" t="s">
        <v>1558</v>
      </c>
    </row>
    <row r="21571" spans="8:9" ht="12.5">
      <c r="H21571" s="958">
        <v>50141</v>
      </c>
      <c r="I21571" s="950" t="s">
        <v>1558</v>
      </c>
    </row>
    <row r="21572" spans="8:9" ht="12.5">
      <c r="H21572" s="958">
        <v>50142</v>
      </c>
      <c r="I21572" s="950" t="s">
        <v>1558</v>
      </c>
    </row>
    <row r="21573" spans="8:9" ht="12.5">
      <c r="H21573" s="958">
        <v>50143</v>
      </c>
      <c r="I21573" s="950" t="s">
        <v>1558</v>
      </c>
    </row>
    <row r="21574" spans="8:9" ht="12.5">
      <c r="H21574" s="958">
        <v>50144</v>
      </c>
      <c r="I21574" s="950" t="s">
        <v>1558</v>
      </c>
    </row>
    <row r="21575" spans="8:9" ht="12.5">
      <c r="H21575" s="958">
        <v>50145</v>
      </c>
      <c r="I21575" s="950" t="s">
        <v>1558</v>
      </c>
    </row>
    <row r="21576" spans="8:9" ht="12.5">
      <c r="H21576" s="958">
        <v>50146</v>
      </c>
      <c r="I21576" s="950" t="s">
        <v>1558</v>
      </c>
    </row>
    <row r="21577" spans="8:9" ht="12.5">
      <c r="H21577" s="958">
        <v>50147</v>
      </c>
      <c r="I21577" s="950" t="s">
        <v>1558</v>
      </c>
    </row>
    <row r="21578" spans="8:9" ht="12.5">
      <c r="H21578" s="958">
        <v>50148</v>
      </c>
      <c r="I21578" s="950" t="s">
        <v>1558</v>
      </c>
    </row>
    <row r="21579" spans="8:9" ht="12.5">
      <c r="H21579" s="958">
        <v>50149</v>
      </c>
      <c r="I21579" s="950" t="s">
        <v>1558</v>
      </c>
    </row>
    <row r="21580" spans="8:9" ht="12.5">
      <c r="H21580" s="958">
        <v>50150</v>
      </c>
      <c r="I21580" s="950" t="s">
        <v>1558</v>
      </c>
    </row>
    <row r="21581" spans="8:9" ht="12.5">
      <c r="H21581" s="958">
        <v>50151</v>
      </c>
      <c r="I21581" s="950" t="s">
        <v>1558</v>
      </c>
    </row>
    <row r="21582" spans="8:9" ht="12.5">
      <c r="H21582" s="958">
        <v>50152</v>
      </c>
      <c r="I21582" s="950" t="s">
        <v>1558</v>
      </c>
    </row>
    <row r="21583" spans="8:9" ht="12.5">
      <c r="H21583" s="958">
        <v>50153</v>
      </c>
      <c r="I21583" s="950" t="s">
        <v>1558</v>
      </c>
    </row>
    <row r="21584" spans="8:9" ht="12.5">
      <c r="H21584" s="958">
        <v>50154</v>
      </c>
      <c r="I21584" s="950" t="s">
        <v>1558</v>
      </c>
    </row>
    <row r="21585" spans="8:9" ht="12.5">
      <c r="H21585" s="958">
        <v>50155</v>
      </c>
      <c r="I21585" s="950" t="s">
        <v>1558</v>
      </c>
    </row>
    <row r="21586" spans="8:9" ht="12.5">
      <c r="H21586" s="958">
        <v>50156</v>
      </c>
      <c r="I21586" s="950" t="s">
        <v>1558</v>
      </c>
    </row>
    <row r="21587" spans="8:9" ht="12.5">
      <c r="H21587" s="958">
        <v>50157</v>
      </c>
      <c r="I21587" s="950" t="s">
        <v>1558</v>
      </c>
    </row>
    <row r="21588" spans="8:9" ht="12.5">
      <c r="H21588" s="958">
        <v>50158</v>
      </c>
      <c r="I21588" s="950" t="s">
        <v>1558</v>
      </c>
    </row>
    <row r="21589" spans="8:9" ht="12.5">
      <c r="H21589" s="958">
        <v>50160</v>
      </c>
      <c r="I21589" s="950" t="s">
        <v>1558</v>
      </c>
    </row>
    <row r="21590" spans="8:9" ht="12.5">
      <c r="H21590" s="958">
        <v>50161</v>
      </c>
      <c r="I21590" s="950" t="s">
        <v>1558</v>
      </c>
    </row>
    <row r="21591" spans="8:9" ht="12.5">
      <c r="H21591" s="958">
        <v>50162</v>
      </c>
      <c r="I21591" s="950" t="s">
        <v>1558</v>
      </c>
    </row>
    <row r="21592" spans="8:9" ht="12.5">
      <c r="H21592" s="958">
        <v>50163</v>
      </c>
      <c r="I21592" s="950" t="s">
        <v>1558</v>
      </c>
    </row>
    <row r="21593" spans="8:9" ht="12.5">
      <c r="H21593" s="958">
        <v>50164</v>
      </c>
      <c r="I21593" s="950" t="s">
        <v>1558</v>
      </c>
    </row>
    <row r="21594" spans="8:9" ht="12.5">
      <c r="H21594" s="958">
        <v>50165</v>
      </c>
      <c r="I21594" s="950" t="s">
        <v>1558</v>
      </c>
    </row>
    <row r="21595" spans="8:9" ht="12.5">
      <c r="H21595" s="958">
        <v>50166</v>
      </c>
      <c r="I21595" s="950" t="s">
        <v>1558</v>
      </c>
    </row>
    <row r="21596" spans="8:9" ht="12.5">
      <c r="H21596" s="958">
        <v>50167</v>
      </c>
      <c r="I21596" s="950" t="s">
        <v>1558</v>
      </c>
    </row>
    <row r="21597" spans="8:9" ht="12.5">
      <c r="H21597" s="958">
        <v>50168</v>
      </c>
      <c r="I21597" s="950" t="s">
        <v>1558</v>
      </c>
    </row>
    <row r="21598" spans="8:9" ht="12.5">
      <c r="H21598" s="958">
        <v>50169</v>
      </c>
      <c r="I21598" s="950" t="s">
        <v>1558</v>
      </c>
    </row>
    <row r="21599" spans="8:9" ht="12.5">
      <c r="H21599" s="958">
        <v>50170</v>
      </c>
      <c r="I21599" s="950" t="s">
        <v>1558</v>
      </c>
    </row>
    <row r="21600" spans="8:9" ht="12.5">
      <c r="H21600" s="958">
        <v>50171</v>
      </c>
      <c r="I21600" s="950" t="s">
        <v>1558</v>
      </c>
    </row>
    <row r="21601" spans="8:9" ht="12.5">
      <c r="H21601" s="958">
        <v>50173</v>
      </c>
      <c r="I21601" s="950" t="s">
        <v>1558</v>
      </c>
    </row>
    <row r="21602" spans="8:9" ht="12.5">
      <c r="H21602" s="958">
        <v>50174</v>
      </c>
      <c r="I21602" s="950" t="s">
        <v>1558</v>
      </c>
    </row>
    <row r="21603" spans="8:9" ht="12.5">
      <c r="H21603" s="958">
        <v>50201</v>
      </c>
      <c r="I21603" s="950" t="s">
        <v>1558</v>
      </c>
    </row>
    <row r="21604" spans="8:9" ht="12.5">
      <c r="H21604" s="958">
        <v>50206</v>
      </c>
      <c r="I21604" s="950" t="s">
        <v>1558</v>
      </c>
    </row>
    <row r="21605" spans="8:9" ht="12.5">
      <c r="H21605" s="958">
        <v>50207</v>
      </c>
      <c r="I21605" s="950" t="s">
        <v>1558</v>
      </c>
    </row>
    <row r="21606" spans="8:9" ht="12.5">
      <c r="H21606" s="958">
        <v>50208</v>
      </c>
      <c r="I21606" s="950" t="s">
        <v>1558</v>
      </c>
    </row>
    <row r="21607" spans="8:9" ht="12.5">
      <c r="H21607" s="958">
        <v>50210</v>
      </c>
      <c r="I21607" s="950" t="s">
        <v>1558</v>
      </c>
    </row>
    <row r="21608" spans="8:9" ht="12.5">
      <c r="H21608" s="958">
        <v>50211</v>
      </c>
      <c r="I21608" s="950" t="s">
        <v>1558</v>
      </c>
    </row>
    <row r="21609" spans="8:9" ht="12.5">
      <c r="H21609" s="958">
        <v>50212</v>
      </c>
      <c r="I21609" s="950" t="s">
        <v>1558</v>
      </c>
    </row>
    <row r="21610" spans="8:9" ht="12.5">
      <c r="H21610" s="958">
        <v>50213</v>
      </c>
      <c r="I21610" s="950" t="s">
        <v>1558</v>
      </c>
    </row>
    <row r="21611" spans="8:9" ht="12.5">
      <c r="H21611" s="958">
        <v>50214</v>
      </c>
      <c r="I21611" s="950" t="s">
        <v>1558</v>
      </c>
    </row>
    <row r="21612" spans="8:9" ht="12.5">
      <c r="H21612" s="958">
        <v>50216</v>
      </c>
      <c r="I21612" s="950" t="s">
        <v>1558</v>
      </c>
    </row>
    <row r="21613" spans="8:9" ht="12.5">
      <c r="H21613" s="958">
        <v>50217</v>
      </c>
      <c r="I21613" s="950" t="s">
        <v>1558</v>
      </c>
    </row>
    <row r="21614" spans="8:9" ht="12.5">
      <c r="H21614" s="958">
        <v>50218</v>
      </c>
      <c r="I21614" s="950" t="s">
        <v>1558</v>
      </c>
    </row>
    <row r="21615" spans="8:9" ht="12.5">
      <c r="H21615" s="958">
        <v>50219</v>
      </c>
      <c r="I21615" s="950" t="s">
        <v>1558</v>
      </c>
    </row>
    <row r="21616" spans="8:9" ht="12.5">
      <c r="H21616" s="958">
        <v>50220</v>
      </c>
      <c r="I21616" s="950" t="s">
        <v>1558</v>
      </c>
    </row>
    <row r="21617" spans="8:9" ht="12.5">
      <c r="H21617" s="958">
        <v>50222</v>
      </c>
      <c r="I21617" s="950" t="s">
        <v>1558</v>
      </c>
    </row>
    <row r="21618" spans="8:9" ht="12.5">
      <c r="H21618" s="958">
        <v>50223</v>
      </c>
      <c r="I21618" s="950" t="s">
        <v>1558</v>
      </c>
    </row>
    <row r="21619" spans="8:9" ht="12.5">
      <c r="H21619" s="958">
        <v>50225</v>
      </c>
      <c r="I21619" s="950" t="s">
        <v>1558</v>
      </c>
    </row>
    <row r="21620" spans="8:9" ht="12.5">
      <c r="H21620" s="958">
        <v>50226</v>
      </c>
      <c r="I21620" s="950" t="s">
        <v>1558</v>
      </c>
    </row>
    <row r="21621" spans="8:9" ht="12.5">
      <c r="H21621" s="958">
        <v>50227</v>
      </c>
      <c r="I21621" s="950" t="s">
        <v>1558</v>
      </c>
    </row>
    <row r="21622" spans="8:9" ht="12.5">
      <c r="H21622" s="958">
        <v>50228</v>
      </c>
      <c r="I21622" s="950" t="s">
        <v>1558</v>
      </c>
    </row>
    <row r="21623" spans="8:9" ht="12.5">
      <c r="H21623" s="958">
        <v>50229</v>
      </c>
      <c r="I21623" s="950" t="s">
        <v>1558</v>
      </c>
    </row>
    <row r="21624" spans="8:9" ht="12.5">
      <c r="H21624" s="958">
        <v>50230</v>
      </c>
      <c r="I21624" s="950" t="s">
        <v>1558</v>
      </c>
    </row>
    <row r="21625" spans="8:9" ht="12.5">
      <c r="H21625" s="958">
        <v>50231</v>
      </c>
      <c r="I21625" s="950" t="s">
        <v>1558</v>
      </c>
    </row>
    <row r="21626" spans="8:9" ht="12.5">
      <c r="H21626" s="958">
        <v>50232</v>
      </c>
      <c r="I21626" s="950" t="s">
        <v>1558</v>
      </c>
    </row>
    <row r="21627" spans="8:9" ht="12.5">
      <c r="H21627" s="958">
        <v>50233</v>
      </c>
      <c r="I21627" s="950" t="s">
        <v>1558</v>
      </c>
    </row>
    <row r="21628" spans="8:9" ht="12.5">
      <c r="H21628" s="958">
        <v>50234</v>
      </c>
      <c r="I21628" s="950" t="s">
        <v>1558</v>
      </c>
    </row>
    <row r="21629" spans="8:9" ht="12.5">
      <c r="H21629" s="958">
        <v>50235</v>
      </c>
      <c r="I21629" s="950" t="s">
        <v>1558</v>
      </c>
    </row>
    <row r="21630" spans="8:9" ht="12.5">
      <c r="H21630" s="958">
        <v>50236</v>
      </c>
      <c r="I21630" s="950" t="s">
        <v>1558</v>
      </c>
    </row>
    <row r="21631" spans="8:9" ht="12.5">
      <c r="H21631" s="958">
        <v>50237</v>
      </c>
      <c r="I21631" s="950" t="s">
        <v>1558</v>
      </c>
    </row>
    <row r="21632" spans="8:9" ht="12.5">
      <c r="H21632" s="958">
        <v>50238</v>
      </c>
      <c r="I21632" s="950" t="s">
        <v>1558</v>
      </c>
    </row>
    <row r="21633" spans="8:9" ht="12.5">
      <c r="H21633" s="958">
        <v>50239</v>
      </c>
      <c r="I21633" s="950" t="s">
        <v>1558</v>
      </c>
    </row>
    <row r="21634" spans="8:9" ht="12.5">
      <c r="H21634" s="958">
        <v>50240</v>
      </c>
      <c r="I21634" s="950" t="s">
        <v>1558</v>
      </c>
    </row>
    <row r="21635" spans="8:9" ht="12.5">
      <c r="H21635" s="958">
        <v>50241</v>
      </c>
      <c r="I21635" s="950" t="s">
        <v>1558</v>
      </c>
    </row>
    <row r="21636" spans="8:9" ht="12.5">
      <c r="H21636" s="958">
        <v>50242</v>
      </c>
      <c r="I21636" s="950" t="s">
        <v>1558</v>
      </c>
    </row>
    <row r="21637" spans="8:9" ht="12.5">
      <c r="H21637" s="958">
        <v>50243</v>
      </c>
      <c r="I21637" s="950" t="s">
        <v>1558</v>
      </c>
    </row>
    <row r="21638" spans="8:9" ht="12.5">
      <c r="H21638" s="958">
        <v>50244</v>
      </c>
      <c r="I21638" s="950" t="s">
        <v>1558</v>
      </c>
    </row>
    <row r="21639" spans="8:9" ht="12.5">
      <c r="H21639" s="958">
        <v>50246</v>
      </c>
      <c r="I21639" s="950" t="s">
        <v>1558</v>
      </c>
    </row>
    <row r="21640" spans="8:9" ht="12.5">
      <c r="H21640" s="958">
        <v>50247</v>
      </c>
      <c r="I21640" s="950" t="s">
        <v>1558</v>
      </c>
    </row>
    <row r="21641" spans="8:9" ht="12.5">
      <c r="H21641" s="958">
        <v>50248</v>
      </c>
      <c r="I21641" s="950" t="s">
        <v>1558</v>
      </c>
    </row>
    <row r="21642" spans="8:9" ht="12.5">
      <c r="H21642" s="958">
        <v>50249</v>
      </c>
      <c r="I21642" s="950" t="s">
        <v>1558</v>
      </c>
    </row>
    <row r="21643" spans="8:9" ht="12.5">
      <c r="H21643" s="958">
        <v>50250</v>
      </c>
      <c r="I21643" s="950" t="s">
        <v>1558</v>
      </c>
    </row>
    <row r="21644" spans="8:9" ht="12.5">
      <c r="H21644" s="958">
        <v>50251</v>
      </c>
      <c r="I21644" s="950" t="s">
        <v>1558</v>
      </c>
    </row>
    <row r="21645" spans="8:9" ht="12.5">
      <c r="H21645" s="958">
        <v>50252</v>
      </c>
      <c r="I21645" s="950" t="s">
        <v>1558</v>
      </c>
    </row>
    <row r="21646" spans="8:9" ht="12.5">
      <c r="H21646" s="958">
        <v>50254</v>
      </c>
      <c r="I21646" s="950" t="s">
        <v>1558</v>
      </c>
    </row>
    <row r="21647" spans="8:9" ht="12.5">
      <c r="H21647" s="958">
        <v>50255</v>
      </c>
      <c r="I21647" s="950" t="s">
        <v>1558</v>
      </c>
    </row>
    <row r="21648" spans="8:9" ht="12.5">
      <c r="H21648" s="958">
        <v>50256</v>
      </c>
      <c r="I21648" s="950" t="s">
        <v>1558</v>
      </c>
    </row>
    <row r="21649" spans="8:9" ht="12.5">
      <c r="H21649" s="958">
        <v>50257</v>
      </c>
      <c r="I21649" s="950" t="s">
        <v>1558</v>
      </c>
    </row>
    <row r="21650" spans="8:9" ht="12.5">
      <c r="H21650" s="958">
        <v>50258</v>
      </c>
      <c r="I21650" s="950" t="s">
        <v>1558</v>
      </c>
    </row>
    <row r="21651" spans="8:9" ht="12.5">
      <c r="H21651" s="958">
        <v>50259</v>
      </c>
      <c r="I21651" s="950" t="s">
        <v>1558</v>
      </c>
    </row>
    <row r="21652" spans="8:9" ht="12.5">
      <c r="H21652" s="958">
        <v>50261</v>
      </c>
      <c r="I21652" s="950" t="s">
        <v>1558</v>
      </c>
    </row>
    <row r="21653" spans="8:9" ht="12.5">
      <c r="H21653" s="958">
        <v>50262</v>
      </c>
      <c r="I21653" s="950" t="s">
        <v>1558</v>
      </c>
    </row>
    <row r="21654" spans="8:9" ht="12.5">
      <c r="H21654" s="958">
        <v>50263</v>
      </c>
      <c r="I21654" s="950" t="s">
        <v>1558</v>
      </c>
    </row>
    <row r="21655" spans="8:9" ht="12.5">
      <c r="H21655" s="958">
        <v>50264</v>
      </c>
      <c r="I21655" s="950" t="s">
        <v>1558</v>
      </c>
    </row>
    <row r="21656" spans="8:9" ht="12.5">
      <c r="H21656" s="958">
        <v>50265</v>
      </c>
      <c r="I21656" s="950" t="s">
        <v>1558</v>
      </c>
    </row>
    <row r="21657" spans="8:9" ht="12.5">
      <c r="H21657" s="958">
        <v>50266</v>
      </c>
      <c r="I21657" s="950" t="s">
        <v>1558</v>
      </c>
    </row>
    <row r="21658" spans="8:9" ht="12.5">
      <c r="H21658" s="958">
        <v>50268</v>
      </c>
      <c r="I21658" s="950" t="s">
        <v>1558</v>
      </c>
    </row>
    <row r="21659" spans="8:9" ht="12.5">
      <c r="H21659" s="958">
        <v>50269</v>
      </c>
      <c r="I21659" s="950" t="s">
        <v>1558</v>
      </c>
    </row>
    <row r="21660" spans="8:9" ht="12.5">
      <c r="H21660" s="958">
        <v>50271</v>
      </c>
      <c r="I21660" s="950" t="s">
        <v>1558</v>
      </c>
    </row>
    <row r="21661" spans="8:9" ht="12.5">
      <c r="H21661" s="958">
        <v>50272</v>
      </c>
      <c r="I21661" s="950" t="s">
        <v>1558</v>
      </c>
    </row>
    <row r="21662" spans="8:9" ht="12.5">
      <c r="H21662" s="958">
        <v>50273</v>
      </c>
      <c r="I21662" s="950" t="s">
        <v>1558</v>
      </c>
    </row>
    <row r="21663" spans="8:9" ht="12.5">
      <c r="H21663" s="958">
        <v>50274</v>
      </c>
      <c r="I21663" s="950" t="s">
        <v>1558</v>
      </c>
    </row>
    <row r="21664" spans="8:9" ht="12.5">
      <c r="H21664" s="958">
        <v>50275</v>
      </c>
      <c r="I21664" s="950" t="s">
        <v>1558</v>
      </c>
    </row>
    <row r="21665" spans="8:9" ht="12.5">
      <c r="H21665" s="958">
        <v>50276</v>
      </c>
      <c r="I21665" s="950" t="s">
        <v>1558</v>
      </c>
    </row>
    <row r="21666" spans="8:9" ht="12.5">
      <c r="H21666" s="958">
        <v>50277</v>
      </c>
      <c r="I21666" s="950" t="s">
        <v>1558</v>
      </c>
    </row>
    <row r="21667" spans="8:9" ht="12.5">
      <c r="H21667" s="958">
        <v>50278</v>
      </c>
      <c r="I21667" s="950" t="s">
        <v>1558</v>
      </c>
    </row>
    <row r="21668" spans="8:9" ht="12.5">
      <c r="H21668" s="958">
        <v>50301</v>
      </c>
      <c r="I21668" s="950" t="s">
        <v>1558</v>
      </c>
    </row>
    <row r="21669" spans="8:9" ht="12.5">
      <c r="H21669" s="958">
        <v>50302</v>
      </c>
      <c r="I21669" s="950" t="s">
        <v>1558</v>
      </c>
    </row>
    <row r="21670" spans="8:9" ht="12.5">
      <c r="H21670" s="958">
        <v>50303</v>
      </c>
      <c r="I21670" s="950" t="s">
        <v>1558</v>
      </c>
    </row>
    <row r="21671" spans="8:9" ht="12.5">
      <c r="H21671" s="958">
        <v>50304</v>
      </c>
      <c r="I21671" s="950" t="s">
        <v>1558</v>
      </c>
    </row>
    <row r="21672" spans="8:9" ht="12.5">
      <c r="H21672" s="958">
        <v>50305</v>
      </c>
      <c r="I21672" s="950" t="s">
        <v>1558</v>
      </c>
    </row>
    <row r="21673" spans="8:9" ht="12.5">
      <c r="H21673" s="958">
        <v>50306</v>
      </c>
      <c r="I21673" s="950" t="s">
        <v>1558</v>
      </c>
    </row>
    <row r="21674" spans="8:9" ht="12.5">
      <c r="H21674" s="958">
        <v>50307</v>
      </c>
      <c r="I21674" s="950" t="s">
        <v>1558</v>
      </c>
    </row>
    <row r="21675" spans="8:9" ht="12.5">
      <c r="H21675" s="958">
        <v>50308</v>
      </c>
      <c r="I21675" s="950" t="s">
        <v>1558</v>
      </c>
    </row>
    <row r="21676" spans="8:9" ht="12.5">
      <c r="H21676" s="958">
        <v>50309</v>
      </c>
      <c r="I21676" s="950" t="s">
        <v>1558</v>
      </c>
    </row>
    <row r="21677" spans="8:9" ht="12.5">
      <c r="H21677" s="958">
        <v>50310</v>
      </c>
      <c r="I21677" s="950" t="s">
        <v>1558</v>
      </c>
    </row>
    <row r="21678" spans="8:9" ht="12.5">
      <c r="H21678" s="958">
        <v>50311</v>
      </c>
      <c r="I21678" s="950" t="s">
        <v>1558</v>
      </c>
    </row>
    <row r="21679" spans="8:9" ht="12.5">
      <c r="H21679" s="958">
        <v>50312</v>
      </c>
      <c r="I21679" s="950" t="s">
        <v>1558</v>
      </c>
    </row>
    <row r="21680" spans="8:9" ht="12.5">
      <c r="H21680" s="958">
        <v>50313</v>
      </c>
      <c r="I21680" s="950" t="s">
        <v>1558</v>
      </c>
    </row>
    <row r="21681" spans="8:9" ht="12.5">
      <c r="H21681" s="958">
        <v>50314</v>
      </c>
      <c r="I21681" s="950" t="s">
        <v>1558</v>
      </c>
    </row>
    <row r="21682" spans="8:9" ht="12.5">
      <c r="H21682" s="958">
        <v>50315</v>
      </c>
      <c r="I21682" s="950" t="s">
        <v>1558</v>
      </c>
    </row>
    <row r="21683" spans="8:9" ht="12.5">
      <c r="H21683" s="958">
        <v>50316</v>
      </c>
      <c r="I21683" s="950" t="s">
        <v>1558</v>
      </c>
    </row>
    <row r="21684" spans="8:9" ht="12.5">
      <c r="H21684" s="958">
        <v>50317</v>
      </c>
      <c r="I21684" s="950" t="s">
        <v>1558</v>
      </c>
    </row>
    <row r="21685" spans="8:9" ht="12.5">
      <c r="H21685" s="958">
        <v>50318</v>
      </c>
      <c r="I21685" s="950" t="s">
        <v>1558</v>
      </c>
    </row>
    <row r="21686" spans="8:9" ht="12.5">
      <c r="H21686" s="958">
        <v>50319</v>
      </c>
      <c r="I21686" s="950" t="s">
        <v>1558</v>
      </c>
    </row>
    <row r="21687" spans="8:9" ht="12.5">
      <c r="H21687" s="958">
        <v>50320</v>
      </c>
      <c r="I21687" s="950" t="s">
        <v>1558</v>
      </c>
    </row>
    <row r="21688" spans="8:9" ht="12.5">
      <c r="H21688" s="958">
        <v>50321</v>
      </c>
      <c r="I21688" s="950" t="s">
        <v>1558</v>
      </c>
    </row>
    <row r="21689" spans="8:9" ht="12.5">
      <c r="H21689" s="958">
        <v>50322</v>
      </c>
      <c r="I21689" s="950" t="s">
        <v>1558</v>
      </c>
    </row>
    <row r="21690" spans="8:9" ht="12.5">
      <c r="H21690" s="958">
        <v>50323</v>
      </c>
      <c r="I21690" s="950" t="s">
        <v>1558</v>
      </c>
    </row>
    <row r="21691" spans="8:9" ht="12.5">
      <c r="H21691" s="958">
        <v>50324</v>
      </c>
      <c r="I21691" s="950" t="s">
        <v>1558</v>
      </c>
    </row>
    <row r="21692" spans="8:9" ht="12.5">
      <c r="H21692" s="958">
        <v>50325</v>
      </c>
      <c r="I21692" s="950" t="s">
        <v>1558</v>
      </c>
    </row>
    <row r="21693" spans="8:9" ht="12.5">
      <c r="H21693" s="958">
        <v>50327</v>
      </c>
      <c r="I21693" s="950" t="s">
        <v>1558</v>
      </c>
    </row>
    <row r="21694" spans="8:9" ht="12.5">
      <c r="H21694" s="958">
        <v>50328</v>
      </c>
      <c r="I21694" s="950" t="s">
        <v>1558</v>
      </c>
    </row>
    <row r="21695" spans="8:9" ht="12.5">
      <c r="H21695" s="958">
        <v>50329</v>
      </c>
      <c r="I21695" s="950" t="s">
        <v>1558</v>
      </c>
    </row>
    <row r="21696" spans="8:9" ht="12.5">
      <c r="H21696" s="958">
        <v>50330</v>
      </c>
      <c r="I21696" s="950" t="s">
        <v>1558</v>
      </c>
    </row>
    <row r="21697" spans="8:9" ht="12.5">
      <c r="H21697" s="958">
        <v>50331</v>
      </c>
      <c r="I21697" s="950" t="s">
        <v>1558</v>
      </c>
    </row>
    <row r="21698" spans="8:9" ht="12.5">
      <c r="H21698" s="958">
        <v>50332</v>
      </c>
      <c r="I21698" s="950" t="s">
        <v>1558</v>
      </c>
    </row>
    <row r="21699" spans="8:9" ht="12.5">
      <c r="H21699" s="958">
        <v>50333</v>
      </c>
      <c r="I21699" s="950" t="s">
        <v>1558</v>
      </c>
    </row>
    <row r="21700" spans="8:9" ht="12.5">
      <c r="H21700" s="958">
        <v>50334</v>
      </c>
      <c r="I21700" s="950" t="s">
        <v>1558</v>
      </c>
    </row>
    <row r="21701" spans="8:9" ht="12.5">
      <c r="H21701" s="958">
        <v>50335</v>
      </c>
      <c r="I21701" s="950" t="s">
        <v>1558</v>
      </c>
    </row>
    <row r="21702" spans="8:9" ht="12.5">
      <c r="H21702" s="958">
        <v>50336</v>
      </c>
      <c r="I21702" s="950" t="s">
        <v>1558</v>
      </c>
    </row>
    <row r="21703" spans="8:9" ht="12.5">
      <c r="H21703" s="958">
        <v>50339</v>
      </c>
      <c r="I21703" s="950" t="s">
        <v>1558</v>
      </c>
    </row>
    <row r="21704" spans="8:9" ht="12.5">
      <c r="H21704" s="958">
        <v>50340</v>
      </c>
      <c r="I21704" s="950" t="s">
        <v>1558</v>
      </c>
    </row>
    <row r="21705" spans="8:9" ht="12.5">
      <c r="H21705" s="958">
        <v>50359</v>
      </c>
      <c r="I21705" s="950" t="s">
        <v>1558</v>
      </c>
    </row>
    <row r="21706" spans="8:9" ht="12.5">
      <c r="H21706" s="958">
        <v>50360</v>
      </c>
      <c r="I21706" s="950" t="s">
        <v>1558</v>
      </c>
    </row>
    <row r="21707" spans="8:9" ht="12.5">
      <c r="H21707" s="958">
        <v>50361</v>
      </c>
      <c r="I21707" s="950" t="s">
        <v>1558</v>
      </c>
    </row>
    <row r="21708" spans="8:9" ht="12.5">
      <c r="H21708" s="958">
        <v>50362</v>
      </c>
      <c r="I21708" s="950" t="s">
        <v>1558</v>
      </c>
    </row>
    <row r="21709" spans="8:9" ht="12.5">
      <c r="H21709" s="958">
        <v>50363</v>
      </c>
      <c r="I21709" s="950" t="s">
        <v>1558</v>
      </c>
    </row>
    <row r="21710" spans="8:9" ht="12.5">
      <c r="H21710" s="958">
        <v>50364</v>
      </c>
      <c r="I21710" s="950" t="s">
        <v>1558</v>
      </c>
    </row>
    <row r="21711" spans="8:9" ht="12.5">
      <c r="H21711" s="958">
        <v>50367</v>
      </c>
      <c r="I21711" s="950" t="s">
        <v>1558</v>
      </c>
    </row>
    <row r="21712" spans="8:9" ht="12.5">
      <c r="H21712" s="958">
        <v>50368</v>
      </c>
      <c r="I21712" s="950" t="s">
        <v>1558</v>
      </c>
    </row>
    <row r="21713" spans="8:9" ht="12.5">
      <c r="H21713" s="958">
        <v>50369</v>
      </c>
      <c r="I21713" s="950" t="s">
        <v>1558</v>
      </c>
    </row>
    <row r="21714" spans="8:9" ht="12.5">
      <c r="H21714" s="958">
        <v>50380</v>
      </c>
      <c r="I21714" s="950" t="s">
        <v>1558</v>
      </c>
    </row>
    <row r="21715" spans="8:9" ht="12.5">
      <c r="H21715" s="958">
        <v>50381</v>
      </c>
      <c r="I21715" s="950" t="s">
        <v>1558</v>
      </c>
    </row>
    <row r="21716" spans="8:9" ht="12.5">
      <c r="H21716" s="958">
        <v>50391</v>
      </c>
      <c r="I21716" s="950" t="s">
        <v>1558</v>
      </c>
    </row>
    <row r="21717" spans="8:9" ht="12.5">
      <c r="H21717" s="958">
        <v>50392</v>
      </c>
      <c r="I21717" s="950" t="s">
        <v>1558</v>
      </c>
    </row>
    <row r="21718" spans="8:9" ht="12.5">
      <c r="H21718" s="958">
        <v>50393</v>
      </c>
      <c r="I21718" s="950" t="s">
        <v>1558</v>
      </c>
    </row>
    <row r="21719" spans="8:9" ht="12.5">
      <c r="H21719" s="958">
        <v>50394</v>
      </c>
      <c r="I21719" s="950" t="s">
        <v>1558</v>
      </c>
    </row>
    <row r="21720" spans="8:9" ht="12.5">
      <c r="H21720" s="958">
        <v>50395</v>
      </c>
      <c r="I21720" s="950" t="s">
        <v>1558</v>
      </c>
    </row>
    <row r="21721" spans="8:9" ht="12.5">
      <c r="H21721" s="958">
        <v>50396</v>
      </c>
      <c r="I21721" s="950" t="s">
        <v>1558</v>
      </c>
    </row>
    <row r="21722" spans="8:9" ht="12.5">
      <c r="H21722" s="958">
        <v>50398</v>
      </c>
      <c r="I21722" s="950" t="s">
        <v>1558</v>
      </c>
    </row>
    <row r="21723" spans="8:9" ht="12.5">
      <c r="H21723" s="958">
        <v>50401</v>
      </c>
      <c r="I21723" s="950" t="s">
        <v>1558</v>
      </c>
    </row>
    <row r="21724" spans="8:9" ht="12.5">
      <c r="H21724" s="958">
        <v>50402</v>
      </c>
      <c r="I21724" s="950" t="s">
        <v>1558</v>
      </c>
    </row>
    <row r="21725" spans="8:9" ht="12.5">
      <c r="H21725" s="958">
        <v>50420</v>
      </c>
      <c r="I21725" s="950" t="s">
        <v>1558</v>
      </c>
    </row>
    <row r="21726" spans="8:9" ht="12.5">
      <c r="H21726" s="958">
        <v>50421</v>
      </c>
      <c r="I21726" s="950" t="s">
        <v>1558</v>
      </c>
    </row>
    <row r="21727" spans="8:9" ht="12.5">
      <c r="H21727" s="958">
        <v>50423</v>
      </c>
      <c r="I21727" s="950" t="s">
        <v>1558</v>
      </c>
    </row>
    <row r="21728" spans="8:9" ht="12.5">
      <c r="H21728" s="958">
        <v>50424</v>
      </c>
      <c r="I21728" s="950" t="s">
        <v>1558</v>
      </c>
    </row>
    <row r="21729" spans="8:9" ht="12.5">
      <c r="H21729" s="958">
        <v>50426</v>
      </c>
      <c r="I21729" s="950" t="s">
        <v>1558</v>
      </c>
    </row>
    <row r="21730" spans="8:9" ht="12.5">
      <c r="H21730" s="958">
        <v>50427</v>
      </c>
      <c r="I21730" s="950" t="s">
        <v>1558</v>
      </c>
    </row>
    <row r="21731" spans="8:9" ht="12.5">
      <c r="H21731" s="958">
        <v>50428</v>
      </c>
      <c r="I21731" s="950" t="s">
        <v>1558</v>
      </c>
    </row>
    <row r="21732" spans="8:9" ht="12.5">
      <c r="H21732" s="958">
        <v>50430</v>
      </c>
      <c r="I21732" s="950" t="s">
        <v>1558</v>
      </c>
    </row>
    <row r="21733" spans="8:9" ht="12.5">
      <c r="H21733" s="958">
        <v>50431</v>
      </c>
      <c r="I21733" s="950" t="s">
        <v>1558</v>
      </c>
    </row>
    <row r="21734" spans="8:9" ht="12.5">
      <c r="H21734" s="958">
        <v>50432</v>
      </c>
      <c r="I21734" s="950" t="s">
        <v>1558</v>
      </c>
    </row>
    <row r="21735" spans="8:9" ht="12.5">
      <c r="H21735" s="958">
        <v>50433</v>
      </c>
      <c r="I21735" s="950" t="s">
        <v>1558</v>
      </c>
    </row>
    <row r="21736" spans="8:9" ht="12.5">
      <c r="H21736" s="958">
        <v>50434</v>
      </c>
      <c r="I21736" s="950" t="s">
        <v>1558</v>
      </c>
    </row>
    <row r="21737" spans="8:9" ht="12.5">
      <c r="H21737" s="958">
        <v>50435</v>
      </c>
      <c r="I21737" s="950" t="s">
        <v>1558</v>
      </c>
    </row>
    <row r="21738" spans="8:9" ht="12.5">
      <c r="H21738" s="958">
        <v>50436</v>
      </c>
      <c r="I21738" s="950" t="s">
        <v>1558</v>
      </c>
    </row>
    <row r="21739" spans="8:9" ht="12.5">
      <c r="H21739" s="958">
        <v>50438</v>
      </c>
      <c r="I21739" s="950" t="s">
        <v>1558</v>
      </c>
    </row>
    <row r="21740" spans="8:9" ht="12.5">
      <c r="H21740" s="958">
        <v>50439</v>
      </c>
      <c r="I21740" s="950" t="s">
        <v>1558</v>
      </c>
    </row>
    <row r="21741" spans="8:9" ht="12.5">
      <c r="H21741" s="958">
        <v>50440</v>
      </c>
      <c r="I21741" s="950" t="s">
        <v>1558</v>
      </c>
    </row>
    <row r="21742" spans="8:9" ht="12.5">
      <c r="H21742" s="958">
        <v>50441</v>
      </c>
      <c r="I21742" s="950" t="s">
        <v>1558</v>
      </c>
    </row>
    <row r="21743" spans="8:9" ht="12.5">
      <c r="H21743" s="958">
        <v>50444</v>
      </c>
      <c r="I21743" s="950" t="s">
        <v>1558</v>
      </c>
    </row>
    <row r="21744" spans="8:9" ht="12.5">
      <c r="H21744" s="958">
        <v>50446</v>
      </c>
      <c r="I21744" s="950" t="s">
        <v>1558</v>
      </c>
    </row>
    <row r="21745" spans="8:9" ht="12.5">
      <c r="H21745" s="958">
        <v>50447</v>
      </c>
      <c r="I21745" s="950" t="s">
        <v>1558</v>
      </c>
    </row>
    <row r="21746" spans="8:9" ht="12.5">
      <c r="H21746" s="958">
        <v>50448</v>
      </c>
      <c r="I21746" s="950" t="s">
        <v>1558</v>
      </c>
    </row>
    <row r="21747" spans="8:9" ht="12.5">
      <c r="H21747" s="958">
        <v>50449</v>
      </c>
      <c r="I21747" s="950" t="s">
        <v>1558</v>
      </c>
    </row>
    <row r="21748" spans="8:9" ht="12.5">
      <c r="H21748" s="958">
        <v>50450</v>
      </c>
      <c r="I21748" s="950" t="s">
        <v>1558</v>
      </c>
    </row>
    <row r="21749" spans="8:9" ht="12.5">
      <c r="H21749" s="958">
        <v>50451</v>
      </c>
      <c r="I21749" s="950" t="s">
        <v>1558</v>
      </c>
    </row>
    <row r="21750" spans="8:9" ht="12.5">
      <c r="H21750" s="958">
        <v>50452</v>
      </c>
      <c r="I21750" s="950" t="s">
        <v>1558</v>
      </c>
    </row>
    <row r="21751" spans="8:9" ht="12.5">
      <c r="H21751" s="958">
        <v>50453</v>
      </c>
      <c r="I21751" s="950" t="s">
        <v>1558</v>
      </c>
    </row>
    <row r="21752" spans="8:9" ht="12.5">
      <c r="H21752" s="958">
        <v>50454</v>
      </c>
      <c r="I21752" s="950" t="s">
        <v>1558</v>
      </c>
    </row>
    <row r="21753" spans="8:9" ht="12.5">
      <c r="H21753" s="958">
        <v>50455</v>
      </c>
      <c r="I21753" s="950" t="s">
        <v>1558</v>
      </c>
    </row>
    <row r="21754" spans="8:9" ht="12.5">
      <c r="H21754" s="958">
        <v>50456</v>
      </c>
      <c r="I21754" s="950" t="s">
        <v>1558</v>
      </c>
    </row>
    <row r="21755" spans="8:9" ht="12.5">
      <c r="H21755" s="958">
        <v>50457</v>
      </c>
      <c r="I21755" s="950" t="s">
        <v>1558</v>
      </c>
    </row>
    <row r="21756" spans="8:9" ht="12.5">
      <c r="H21756" s="958">
        <v>50458</v>
      </c>
      <c r="I21756" s="950" t="s">
        <v>1558</v>
      </c>
    </row>
    <row r="21757" spans="8:9" ht="12.5">
      <c r="H21757" s="958">
        <v>50459</v>
      </c>
      <c r="I21757" s="950" t="s">
        <v>1558</v>
      </c>
    </row>
    <row r="21758" spans="8:9" ht="12.5">
      <c r="H21758" s="958">
        <v>50460</v>
      </c>
      <c r="I21758" s="950" t="s">
        <v>1558</v>
      </c>
    </row>
    <row r="21759" spans="8:9" ht="12.5">
      <c r="H21759" s="958">
        <v>50461</v>
      </c>
      <c r="I21759" s="950" t="s">
        <v>1558</v>
      </c>
    </row>
    <row r="21760" spans="8:9" ht="12.5">
      <c r="H21760" s="958">
        <v>50464</v>
      </c>
      <c r="I21760" s="950" t="s">
        <v>1558</v>
      </c>
    </row>
    <row r="21761" spans="8:9" ht="12.5">
      <c r="H21761" s="958">
        <v>50465</v>
      </c>
      <c r="I21761" s="950" t="s">
        <v>1558</v>
      </c>
    </row>
    <row r="21762" spans="8:9" ht="12.5">
      <c r="H21762" s="958">
        <v>50466</v>
      </c>
      <c r="I21762" s="950" t="s">
        <v>1558</v>
      </c>
    </row>
    <row r="21763" spans="8:9" ht="12.5">
      <c r="H21763" s="958">
        <v>50467</v>
      </c>
      <c r="I21763" s="950" t="s">
        <v>1558</v>
      </c>
    </row>
    <row r="21764" spans="8:9" ht="12.5">
      <c r="H21764" s="958">
        <v>50468</v>
      </c>
      <c r="I21764" s="950" t="s">
        <v>1558</v>
      </c>
    </row>
    <row r="21765" spans="8:9" ht="12.5">
      <c r="H21765" s="958">
        <v>50469</v>
      </c>
      <c r="I21765" s="950" t="s">
        <v>1558</v>
      </c>
    </row>
    <row r="21766" spans="8:9" ht="12.5">
      <c r="H21766" s="958">
        <v>50470</v>
      </c>
      <c r="I21766" s="950" t="s">
        <v>1558</v>
      </c>
    </row>
    <row r="21767" spans="8:9" ht="12.5">
      <c r="H21767" s="958">
        <v>50471</v>
      </c>
      <c r="I21767" s="950" t="s">
        <v>1558</v>
      </c>
    </row>
    <row r="21768" spans="8:9" ht="12.5">
      <c r="H21768" s="958">
        <v>50472</v>
      </c>
      <c r="I21768" s="950" t="s">
        <v>1558</v>
      </c>
    </row>
    <row r="21769" spans="8:9" ht="12.5">
      <c r="H21769" s="958">
        <v>50473</v>
      </c>
      <c r="I21769" s="950" t="s">
        <v>1558</v>
      </c>
    </row>
    <row r="21770" spans="8:9" ht="12.5">
      <c r="H21770" s="958">
        <v>50475</v>
      </c>
      <c r="I21770" s="950" t="s">
        <v>1558</v>
      </c>
    </row>
    <row r="21771" spans="8:9" ht="12.5">
      <c r="H21771" s="958">
        <v>50476</v>
      </c>
      <c r="I21771" s="950" t="s">
        <v>1558</v>
      </c>
    </row>
    <row r="21772" spans="8:9" ht="12.5">
      <c r="H21772" s="958">
        <v>50477</v>
      </c>
      <c r="I21772" s="950" t="s">
        <v>1558</v>
      </c>
    </row>
    <row r="21773" spans="8:9" ht="12.5">
      <c r="H21773" s="958">
        <v>50478</v>
      </c>
      <c r="I21773" s="950" t="s">
        <v>1558</v>
      </c>
    </row>
    <row r="21774" spans="8:9" ht="12.5">
      <c r="H21774" s="958">
        <v>50479</v>
      </c>
      <c r="I21774" s="950" t="s">
        <v>1558</v>
      </c>
    </row>
    <row r="21775" spans="8:9" ht="12.5">
      <c r="H21775" s="958">
        <v>50480</v>
      </c>
      <c r="I21775" s="950" t="s">
        <v>1558</v>
      </c>
    </row>
    <row r="21776" spans="8:9" ht="12.5">
      <c r="H21776" s="958">
        <v>50481</v>
      </c>
      <c r="I21776" s="950" t="s">
        <v>1558</v>
      </c>
    </row>
    <row r="21777" spans="8:9" ht="12.5">
      <c r="H21777" s="958">
        <v>50482</v>
      </c>
      <c r="I21777" s="950" t="s">
        <v>1558</v>
      </c>
    </row>
    <row r="21778" spans="8:9" ht="12.5">
      <c r="H21778" s="958">
        <v>50483</v>
      </c>
      <c r="I21778" s="950" t="s">
        <v>1558</v>
      </c>
    </row>
    <row r="21779" spans="8:9" ht="12.5">
      <c r="H21779" s="958">
        <v>50484</v>
      </c>
      <c r="I21779" s="950" t="s">
        <v>1558</v>
      </c>
    </row>
    <row r="21780" spans="8:9" ht="12.5">
      <c r="H21780" s="958">
        <v>50501</v>
      </c>
      <c r="I21780" s="950" t="s">
        <v>1558</v>
      </c>
    </row>
    <row r="21781" spans="8:9" ht="12.5">
      <c r="H21781" s="958">
        <v>50510</v>
      </c>
      <c r="I21781" s="950" t="s">
        <v>1558</v>
      </c>
    </row>
    <row r="21782" spans="8:9" ht="12.5">
      <c r="H21782" s="958">
        <v>50511</v>
      </c>
      <c r="I21782" s="950" t="s">
        <v>1558</v>
      </c>
    </row>
    <row r="21783" spans="8:9" ht="12.5">
      <c r="H21783" s="958">
        <v>50514</v>
      </c>
      <c r="I21783" s="950" t="s">
        <v>1558</v>
      </c>
    </row>
    <row r="21784" spans="8:9" ht="12.5">
      <c r="H21784" s="958">
        <v>50515</v>
      </c>
      <c r="I21784" s="950" t="s">
        <v>1558</v>
      </c>
    </row>
    <row r="21785" spans="8:9" ht="12.5">
      <c r="H21785" s="958">
        <v>50516</v>
      </c>
      <c r="I21785" s="950" t="s">
        <v>1558</v>
      </c>
    </row>
    <row r="21786" spans="8:9" ht="12.5">
      <c r="H21786" s="958">
        <v>50517</v>
      </c>
      <c r="I21786" s="950" t="s">
        <v>1558</v>
      </c>
    </row>
    <row r="21787" spans="8:9" ht="12.5">
      <c r="H21787" s="958">
        <v>50518</v>
      </c>
      <c r="I21787" s="950" t="s">
        <v>1558</v>
      </c>
    </row>
    <row r="21788" spans="8:9" ht="12.5">
      <c r="H21788" s="958">
        <v>50519</v>
      </c>
      <c r="I21788" s="950" t="s">
        <v>1558</v>
      </c>
    </row>
    <row r="21789" spans="8:9" ht="12.5">
      <c r="H21789" s="958">
        <v>50520</v>
      </c>
      <c r="I21789" s="950" t="s">
        <v>1558</v>
      </c>
    </row>
    <row r="21790" spans="8:9" ht="12.5">
      <c r="H21790" s="958">
        <v>50521</v>
      </c>
      <c r="I21790" s="950" t="s">
        <v>1558</v>
      </c>
    </row>
    <row r="21791" spans="8:9" ht="12.5">
      <c r="H21791" s="958">
        <v>50522</v>
      </c>
      <c r="I21791" s="950" t="s">
        <v>1558</v>
      </c>
    </row>
    <row r="21792" spans="8:9" ht="12.5">
      <c r="H21792" s="958">
        <v>50523</v>
      </c>
      <c r="I21792" s="950" t="s">
        <v>1558</v>
      </c>
    </row>
    <row r="21793" spans="8:9" ht="12.5">
      <c r="H21793" s="958">
        <v>50524</v>
      </c>
      <c r="I21793" s="950" t="s">
        <v>1558</v>
      </c>
    </row>
    <row r="21794" spans="8:9" ht="12.5">
      <c r="H21794" s="958">
        <v>50525</v>
      </c>
      <c r="I21794" s="950" t="s">
        <v>1558</v>
      </c>
    </row>
    <row r="21795" spans="8:9" ht="12.5">
      <c r="H21795" s="958">
        <v>50526</v>
      </c>
      <c r="I21795" s="950" t="s">
        <v>1558</v>
      </c>
    </row>
    <row r="21796" spans="8:9" ht="12.5">
      <c r="H21796" s="958">
        <v>50527</v>
      </c>
      <c r="I21796" s="950" t="s">
        <v>1558</v>
      </c>
    </row>
    <row r="21797" spans="8:9" ht="12.5">
      <c r="H21797" s="958">
        <v>50528</v>
      </c>
      <c r="I21797" s="950" t="s">
        <v>1558</v>
      </c>
    </row>
    <row r="21798" spans="8:9" ht="12.5">
      <c r="H21798" s="958">
        <v>50529</v>
      </c>
      <c r="I21798" s="950" t="s">
        <v>1558</v>
      </c>
    </row>
    <row r="21799" spans="8:9" ht="12.5">
      <c r="H21799" s="958">
        <v>50530</v>
      </c>
      <c r="I21799" s="950" t="s">
        <v>1558</v>
      </c>
    </row>
    <row r="21800" spans="8:9" ht="12.5">
      <c r="H21800" s="958">
        <v>50531</v>
      </c>
      <c r="I21800" s="950" t="s">
        <v>1558</v>
      </c>
    </row>
    <row r="21801" spans="8:9" ht="12.5">
      <c r="H21801" s="958">
        <v>50532</v>
      </c>
      <c r="I21801" s="950" t="s">
        <v>1558</v>
      </c>
    </row>
    <row r="21802" spans="8:9" ht="12.5">
      <c r="H21802" s="958">
        <v>50533</v>
      </c>
      <c r="I21802" s="950" t="s">
        <v>1558</v>
      </c>
    </row>
    <row r="21803" spans="8:9" ht="12.5">
      <c r="H21803" s="958">
        <v>50535</v>
      </c>
      <c r="I21803" s="950" t="s">
        <v>1558</v>
      </c>
    </row>
    <row r="21804" spans="8:9" ht="12.5">
      <c r="H21804" s="958">
        <v>50536</v>
      </c>
      <c r="I21804" s="950" t="s">
        <v>1558</v>
      </c>
    </row>
    <row r="21805" spans="8:9" ht="12.5">
      <c r="H21805" s="958">
        <v>50538</v>
      </c>
      <c r="I21805" s="950" t="s">
        <v>1558</v>
      </c>
    </row>
    <row r="21806" spans="8:9" ht="12.5">
      <c r="H21806" s="958">
        <v>50539</v>
      </c>
      <c r="I21806" s="950" t="s">
        <v>1558</v>
      </c>
    </row>
    <row r="21807" spans="8:9" ht="12.5">
      <c r="H21807" s="958">
        <v>50540</v>
      </c>
      <c r="I21807" s="950" t="s">
        <v>1558</v>
      </c>
    </row>
    <row r="21808" spans="8:9" ht="12.5">
      <c r="H21808" s="958">
        <v>50541</v>
      </c>
      <c r="I21808" s="950" t="s">
        <v>1558</v>
      </c>
    </row>
    <row r="21809" spans="8:9" ht="12.5">
      <c r="H21809" s="958">
        <v>50542</v>
      </c>
      <c r="I21809" s="950" t="s">
        <v>1558</v>
      </c>
    </row>
    <row r="21810" spans="8:9" ht="12.5">
      <c r="H21810" s="958">
        <v>50543</v>
      </c>
      <c r="I21810" s="950" t="s">
        <v>1558</v>
      </c>
    </row>
    <row r="21811" spans="8:9" ht="12.5">
      <c r="H21811" s="958">
        <v>50544</v>
      </c>
      <c r="I21811" s="950" t="s">
        <v>1558</v>
      </c>
    </row>
    <row r="21812" spans="8:9" ht="12.5">
      <c r="H21812" s="958">
        <v>50545</v>
      </c>
      <c r="I21812" s="950" t="s">
        <v>1558</v>
      </c>
    </row>
    <row r="21813" spans="8:9" ht="12.5">
      <c r="H21813" s="958">
        <v>50546</v>
      </c>
      <c r="I21813" s="950" t="s">
        <v>1558</v>
      </c>
    </row>
    <row r="21814" spans="8:9" ht="12.5">
      <c r="H21814" s="958">
        <v>50548</v>
      </c>
      <c r="I21814" s="950" t="s">
        <v>1558</v>
      </c>
    </row>
    <row r="21815" spans="8:9" ht="12.5">
      <c r="H21815" s="958">
        <v>50551</v>
      </c>
      <c r="I21815" s="950" t="s">
        <v>1558</v>
      </c>
    </row>
    <row r="21816" spans="8:9" ht="12.5">
      <c r="H21816" s="958">
        <v>50552</v>
      </c>
      <c r="I21816" s="950" t="s">
        <v>1558</v>
      </c>
    </row>
    <row r="21817" spans="8:9" ht="12.5">
      <c r="H21817" s="958">
        <v>50554</v>
      </c>
      <c r="I21817" s="950" t="s">
        <v>1558</v>
      </c>
    </row>
    <row r="21818" spans="8:9" ht="12.5">
      <c r="H21818" s="958">
        <v>50556</v>
      </c>
      <c r="I21818" s="950" t="s">
        <v>1558</v>
      </c>
    </row>
    <row r="21819" spans="8:9" ht="12.5">
      <c r="H21819" s="958">
        <v>50557</v>
      </c>
      <c r="I21819" s="950" t="s">
        <v>1558</v>
      </c>
    </row>
    <row r="21820" spans="8:9" ht="12.5">
      <c r="H21820" s="958">
        <v>50558</v>
      </c>
      <c r="I21820" s="950" t="s">
        <v>1558</v>
      </c>
    </row>
    <row r="21821" spans="8:9" ht="12.5">
      <c r="H21821" s="958">
        <v>50559</v>
      </c>
      <c r="I21821" s="950" t="s">
        <v>1558</v>
      </c>
    </row>
    <row r="21822" spans="8:9" ht="12.5">
      <c r="H21822" s="958">
        <v>50560</v>
      </c>
      <c r="I21822" s="950" t="s">
        <v>1558</v>
      </c>
    </row>
    <row r="21823" spans="8:9" ht="12.5">
      <c r="H21823" s="958">
        <v>50561</v>
      </c>
      <c r="I21823" s="950" t="s">
        <v>1558</v>
      </c>
    </row>
    <row r="21824" spans="8:9" ht="12.5">
      <c r="H21824" s="958">
        <v>50562</v>
      </c>
      <c r="I21824" s="950" t="s">
        <v>1558</v>
      </c>
    </row>
    <row r="21825" spans="8:9" ht="12.5">
      <c r="H21825" s="958">
        <v>50563</v>
      </c>
      <c r="I21825" s="950" t="s">
        <v>1558</v>
      </c>
    </row>
    <row r="21826" spans="8:9" ht="12.5">
      <c r="H21826" s="958">
        <v>50565</v>
      </c>
      <c r="I21826" s="950" t="s">
        <v>1558</v>
      </c>
    </row>
    <row r="21827" spans="8:9" ht="12.5">
      <c r="H21827" s="958">
        <v>50566</v>
      </c>
      <c r="I21827" s="950" t="s">
        <v>1558</v>
      </c>
    </row>
    <row r="21828" spans="8:9" ht="12.5">
      <c r="H21828" s="958">
        <v>50567</v>
      </c>
      <c r="I21828" s="950" t="s">
        <v>1558</v>
      </c>
    </row>
    <row r="21829" spans="8:9" ht="12.5">
      <c r="H21829" s="958">
        <v>50568</v>
      </c>
      <c r="I21829" s="950" t="s">
        <v>1558</v>
      </c>
    </row>
    <row r="21830" spans="8:9" ht="12.5">
      <c r="H21830" s="958">
        <v>50569</v>
      </c>
      <c r="I21830" s="950" t="s">
        <v>1558</v>
      </c>
    </row>
    <row r="21831" spans="8:9" ht="12.5">
      <c r="H21831" s="958">
        <v>50570</v>
      </c>
      <c r="I21831" s="950" t="s">
        <v>1558</v>
      </c>
    </row>
    <row r="21832" spans="8:9" ht="12.5">
      <c r="H21832" s="958">
        <v>50571</v>
      </c>
      <c r="I21832" s="950" t="s">
        <v>1558</v>
      </c>
    </row>
    <row r="21833" spans="8:9" ht="12.5">
      <c r="H21833" s="958">
        <v>50573</v>
      </c>
      <c r="I21833" s="950" t="s">
        <v>1558</v>
      </c>
    </row>
    <row r="21834" spans="8:9" ht="12.5">
      <c r="H21834" s="958">
        <v>50574</v>
      </c>
      <c r="I21834" s="950" t="s">
        <v>1558</v>
      </c>
    </row>
    <row r="21835" spans="8:9" ht="12.5">
      <c r="H21835" s="958">
        <v>50575</v>
      </c>
      <c r="I21835" s="950" t="s">
        <v>1558</v>
      </c>
    </row>
    <row r="21836" spans="8:9" ht="12.5">
      <c r="H21836" s="958">
        <v>50576</v>
      </c>
      <c r="I21836" s="950" t="s">
        <v>1558</v>
      </c>
    </row>
    <row r="21837" spans="8:9" ht="12.5">
      <c r="H21837" s="958">
        <v>50577</v>
      </c>
      <c r="I21837" s="950" t="s">
        <v>1558</v>
      </c>
    </row>
    <row r="21838" spans="8:9" ht="12.5">
      <c r="H21838" s="958">
        <v>50578</v>
      </c>
      <c r="I21838" s="950" t="s">
        <v>1558</v>
      </c>
    </row>
    <row r="21839" spans="8:9" ht="12.5">
      <c r="H21839" s="958">
        <v>50579</v>
      </c>
      <c r="I21839" s="950" t="s">
        <v>1558</v>
      </c>
    </row>
    <row r="21840" spans="8:9" ht="12.5">
      <c r="H21840" s="958">
        <v>50581</v>
      </c>
      <c r="I21840" s="950" t="s">
        <v>1558</v>
      </c>
    </row>
    <row r="21841" spans="8:9" ht="12.5">
      <c r="H21841" s="958">
        <v>50582</v>
      </c>
      <c r="I21841" s="950" t="s">
        <v>1558</v>
      </c>
    </row>
    <row r="21842" spans="8:9" ht="12.5">
      <c r="H21842" s="958">
        <v>50583</v>
      </c>
      <c r="I21842" s="950" t="s">
        <v>1558</v>
      </c>
    </row>
    <row r="21843" spans="8:9" ht="12.5">
      <c r="H21843" s="958">
        <v>50585</v>
      </c>
      <c r="I21843" s="950" t="s">
        <v>1558</v>
      </c>
    </row>
    <row r="21844" spans="8:9" ht="12.5">
      <c r="H21844" s="958">
        <v>50586</v>
      </c>
      <c r="I21844" s="950" t="s">
        <v>1558</v>
      </c>
    </row>
    <row r="21845" spans="8:9" ht="12.5">
      <c r="H21845" s="958">
        <v>50588</v>
      </c>
      <c r="I21845" s="950" t="s">
        <v>1558</v>
      </c>
    </row>
    <row r="21846" spans="8:9" ht="12.5">
      <c r="H21846" s="958">
        <v>50590</v>
      </c>
      <c r="I21846" s="950" t="s">
        <v>1558</v>
      </c>
    </row>
    <row r="21847" spans="8:9" ht="12.5">
      <c r="H21847" s="958">
        <v>50591</v>
      </c>
      <c r="I21847" s="950" t="s">
        <v>1558</v>
      </c>
    </row>
    <row r="21848" spans="8:9" ht="12.5">
      <c r="H21848" s="958">
        <v>50592</v>
      </c>
      <c r="I21848" s="950" t="s">
        <v>1558</v>
      </c>
    </row>
    <row r="21849" spans="8:9" ht="12.5">
      <c r="H21849" s="958">
        <v>50593</v>
      </c>
      <c r="I21849" s="950" t="s">
        <v>1558</v>
      </c>
    </row>
    <row r="21850" spans="8:9" ht="12.5">
      <c r="H21850" s="958">
        <v>50594</v>
      </c>
      <c r="I21850" s="950" t="s">
        <v>1558</v>
      </c>
    </row>
    <row r="21851" spans="8:9" ht="12.5">
      <c r="H21851" s="958">
        <v>50595</v>
      </c>
      <c r="I21851" s="950" t="s">
        <v>1558</v>
      </c>
    </row>
    <row r="21852" spans="8:9" ht="12.5">
      <c r="H21852" s="958">
        <v>50597</v>
      </c>
      <c r="I21852" s="950" t="s">
        <v>1558</v>
      </c>
    </row>
    <row r="21853" spans="8:9" ht="12.5">
      <c r="H21853" s="958">
        <v>50598</v>
      </c>
      <c r="I21853" s="950" t="s">
        <v>1558</v>
      </c>
    </row>
    <row r="21854" spans="8:9" ht="12.5">
      <c r="H21854" s="958">
        <v>50599</v>
      </c>
      <c r="I21854" s="950" t="s">
        <v>1558</v>
      </c>
    </row>
    <row r="21855" spans="8:9" ht="12.5">
      <c r="H21855" s="958">
        <v>50601</v>
      </c>
      <c r="I21855" s="950" t="s">
        <v>1558</v>
      </c>
    </row>
    <row r="21856" spans="8:9" ht="12.5">
      <c r="H21856" s="958">
        <v>50602</v>
      </c>
      <c r="I21856" s="950" t="s">
        <v>1558</v>
      </c>
    </row>
    <row r="21857" spans="8:9" ht="12.5">
      <c r="H21857" s="958">
        <v>50603</v>
      </c>
      <c r="I21857" s="950" t="s">
        <v>1558</v>
      </c>
    </row>
    <row r="21858" spans="8:9" ht="12.5">
      <c r="H21858" s="958">
        <v>50604</v>
      </c>
      <c r="I21858" s="950" t="s">
        <v>1558</v>
      </c>
    </row>
    <row r="21859" spans="8:9" ht="12.5">
      <c r="H21859" s="958">
        <v>50605</v>
      </c>
      <c r="I21859" s="950" t="s">
        <v>1558</v>
      </c>
    </row>
    <row r="21860" spans="8:9" ht="12.5">
      <c r="H21860" s="958">
        <v>50606</v>
      </c>
      <c r="I21860" s="950" t="s">
        <v>1558</v>
      </c>
    </row>
    <row r="21861" spans="8:9" ht="12.5">
      <c r="H21861" s="958">
        <v>50607</v>
      </c>
      <c r="I21861" s="950" t="s">
        <v>1558</v>
      </c>
    </row>
    <row r="21862" spans="8:9" ht="12.5">
      <c r="H21862" s="958">
        <v>50608</v>
      </c>
      <c r="I21862" s="950" t="s">
        <v>1558</v>
      </c>
    </row>
    <row r="21863" spans="8:9" ht="12.5">
      <c r="H21863" s="958">
        <v>50609</v>
      </c>
      <c r="I21863" s="950" t="s">
        <v>1558</v>
      </c>
    </row>
    <row r="21864" spans="8:9" ht="12.5">
      <c r="H21864" s="958">
        <v>50611</v>
      </c>
      <c r="I21864" s="950" t="s">
        <v>1558</v>
      </c>
    </row>
    <row r="21865" spans="8:9" ht="12.5">
      <c r="H21865" s="958">
        <v>50612</v>
      </c>
      <c r="I21865" s="950" t="s">
        <v>1558</v>
      </c>
    </row>
    <row r="21866" spans="8:9" ht="12.5">
      <c r="H21866" s="958">
        <v>50613</v>
      </c>
      <c r="I21866" s="950" t="s">
        <v>1558</v>
      </c>
    </row>
    <row r="21867" spans="8:9" ht="12.5">
      <c r="H21867" s="958">
        <v>50614</v>
      </c>
      <c r="I21867" s="950" t="s">
        <v>1558</v>
      </c>
    </row>
    <row r="21868" spans="8:9" ht="12.5">
      <c r="H21868" s="958">
        <v>50616</v>
      </c>
      <c r="I21868" s="950" t="s">
        <v>1558</v>
      </c>
    </row>
    <row r="21869" spans="8:9" ht="12.5">
      <c r="H21869" s="958">
        <v>50619</v>
      </c>
      <c r="I21869" s="950" t="s">
        <v>1558</v>
      </c>
    </row>
    <row r="21870" spans="8:9" ht="12.5">
      <c r="H21870" s="958">
        <v>50620</v>
      </c>
      <c r="I21870" s="950" t="s">
        <v>1558</v>
      </c>
    </row>
    <row r="21871" spans="8:9" ht="12.5">
      <c r="H21871" s="958">
        <v>50621</v>
      </c>
      <c r="I21871" s="950" t="s">
        <v>1558</v>
      </c>
    </row>
    <row r="21872" spans="8:9" ht="12.5">
      <c r="H21872" s="958">
        <v>50622</v>
      </c>
      <c r="I21872" s="950" t="s">
        <v>1558</v>
      </c>
    </row>
    <row r="21873" spans="8:9" ht="12.5">
      <c r="H21873" s="958">
        <v>50623</v>
      </c>
      <c r="I21873" s="950" t="s">
        <v>1558</v>
      </c>
    </row>
    <row r="21874" spans="8:9" ht="12.5">
      <c r="H21874" s="958">
        <v>50624</v>
      </c>
      <c r="I21874" s="950" t="s">
        <v>1558</v>
      </c>
    </row>
    <row r="21875" spans="8:9" ht="12.5">
      <c r="H21875" s="958">
        <v>50625</v>
      </c>
      <c r="I21875" s="950" t="s">
        <v>1558</v>
      </c>
    </row>
    <row r="21876" spans="8:9" ht="12.5">
      <c r="H21876" s="958">
        <v>50626</v>
      </c>
      <c r="I21876" s="950" t="s">
        <v>1558</v>
      </c>
    </row>
    <row r="21877" spans="8:9" ht="12.5">
      <c r="H21877" s="958">
        <v>50627</v>
      </c>
      <c r="I21877" s="950" t="s">
        <v>1558</v>
      </c>
    </row>
    <row r="21878" spans="8:9" ht="12.5">
      <c r="H21878" s="958">
        <v>50628</v>
      </c>
      <c r="I21878" s="950" t="s">
        <v>1558</v>
      </c>
    </row>
    <row r="21879" spans="8:9" ht="12.5">
      <c r="H21879" s="958">
        <v>50629</v>
      </c>
      <c r="I21879" s="950" t="s">
        <v>1558</v>
      </c>
    </row>
    <row r="21880" spans="8:9" ht="12.5">
      <c r="H21880" s="958">
        <v>50630</v>
      </c>
      <c r="I21880" s="950" t="s">
        <v>1558</v>
      </c>
    </row>
    <row r="21881" spans="8:9" ht="12.5">
      <c r="H21881" s="958">
        <v>50631</v>
      </c>
      <c r="I21881" s="950" t="s">
        <v>1558</v>
      </c>
    </row>
    <row r="21882" spans="8:9" ht="12.5">
      <c r="H21882" s="958">
        <v>50632</v>
      </c>
      <c r="I21882" s="950" t="s">
        <v>1558</v>
      </c>
    </row>
    <row r="21883" spans="8:9" ht="12.5">
      <c r="H21883" s="958">
        <v>50633</v>
      </c>
      <c r="I21883" s="950" t="s">
        <v>1558</v>
      </c>
    </row>
    <row r="21884" spans="8:9" ht="12.5">
      <c r="H21884" s="958">
        <v>50634</v>
      </c>
      <c r="I21884" s="950" t="s">
        <v>1558</v>
      </c>
    </row>
    <row r="21885" spans="8:9" ht="12.5">
      <c r="H21885" s="958">
        <v>50635</v>
      </c>
      <c r="I21885" s="950" t="s">
        <v>1558</v>
      </c>
    </row>
    <row r="21886" spans="8:9" ht="12.5">
      <c r="H21886" s="958">
        <v>50636</v>
      </c>
      <c r="I21886" s="950" t="s">
        <v>1558</v>
      </c>
    </row>
    <row r="21887" spans="8:9" ht="12.5">
      <c r="H21887" s="958">
        <v>50638</v>
      </c>
      <c r="I21887" s="950" t="s">
        <v>1558</v>
      </c>
    </row>
    <row r="21888" spans="8:9" ht="12.5">
      <c r="H21888" s="958">
        <v>50641</v>
      </c>
      <c r="I21888" s="950" t="s">
        <v>1558</v>
      </c>
    </row>
    <row r="21889" spans="8:9" ht="12.5">
      <c r="H21889" s="958">
        <v>50642</v>
      </c>
      <c r="I21889" s="950" t="s">
        <v>1558</v>
      </c>
    </row>
    <row r="21890" spans="8:9" ht="12.5">
      <c r="H21890" s="958">
        <v>50643</v>
      </c>
      <c r="I21890" s="950" t="s">
        <v>1558</v>
      </c>
    </row>
    <row r="21891" spans="8:9" ht="12.5">
      <c r="H21891" s="958">
        <v>50644</v>
      </c>
      <c r="I21891" s="950" t="s">
        <v>1558</v>
      </c>
    </row>
    <row r="21892" spans="8:9" ht="12.5">
      <c r="H21892" s="958">
        <v>50645</v>
      </c>
      <c r="I21892" s="950" t="s">
        <v>1558</v>
      </c>
    </row>
    <row r="21893" spans="8:9" ht="12.5">
      <c r="H21893" s="958">
        <v>50647</v>
      </c>
      <c r="I21893" s="950" t="s">
        <v>1558</v>
      </c>
    </row>
    <row r="21894" spans="8:9" ht="12.5">
      <c r="H21894" s="958">
        <v>50648</v>
      </c>
      <c r="I21894" s="950" t="s">
        <v>1558</v>
      </c>
    </row>
    <row r="21895" spans="8:9" ht="12.5">
      <c r="H21895" s="958">
        <v>50649</v>
      </c>
      <c r="I21895" s="950" t="s">
        <v>1558</v>
      </c>
    </row>
    <row r="21896" spans="8:9" ht="12.5">
      <c r="H21896" s="958">
        <v>50650</v>
      </c>
      <c r="I21896" s="950" t="s">
        <v>1558</v>
      </c>
    </row>
    <row r="21897" spans="8:9" ht="12.5">
      <c r="H21897" s="958">
        <v>50651</v>
      </c>
      <c r="I21897" s="950" t="s">
        <v>1558</v>
      </c>
    </row>
    <row r="21898" spans="8:9" ht="12.5">
      <c r="H21898" s="958">
        <v>50652</v>
      </c>
      <c r="I21898" s="950" t="s">
        <v>1558</v>
      </c>
    </row>
    <row r="21899" spans="8:9" ht="12.5">
      <c r="H21899" s="958">
        <v>50653</v>
      </c>
      <c r="I21899" s="950" t="s">
        <v>1558</v>
      </c>
    </row>
    <row r="21900" spans="8:9" ht="12.5">
      <c r="H21900" s="958">
        <v>50654</v>
      </c>
      <c r="I21900" s="950" t="s">
        <v>1558</v>
      </c>
    </row>
    <row r="21901" spans="8:9" ht="12.5">
      <c r="H21901" s="958">
        <v>50655</v>
      </c>
      <c r="I21901" s="950" t="s">
        <v>1558</v>
      </c>
    </row>
    <row r="21902" spans="8:9" ht="12.5">
      <c r="H21902" s="958">
        <v>50657</v>
      </c>
      <c r="I21902" s="950" t="s">
        <v>1558</v>
      </c>
    </row>
    <row r="21903" spans="8:9" ht="12.5">
      <c r="H21903" s="958">
        <v>50658</v>
      </c>
      <c r="I21903" s="950" t="s">
        <v>1558</v>
      </c>
    </row>
    <row r="21904" spans="8:9" ht="12.5">
      <c r="H21904" s="958">
        <v>50659</v>
      </c>
      <c r="I21904" s="950" t="s">
        <v>1558</v>
      </c>
    </row>
    <row r="21905" spans="8:9" ht="12.5">
      <c r="H21905" s="958">
        <v>50660</v>
      </c>
      <c r="I21905" s="950" t="s">
        <v>1558</v>
      </c>
    </row>
    <row r="21906" spans="8:9" ht="12.5">
      <c r="H21906" s="958">
        <v>50661</v>
      </c>
      <c r="I21906" s="950" t="s">
        <v>1558</v>
      </c>
    </row>
    <row r="21907" spans="8:9" ht="12.5">
      <c r="H21907" s="958">
        <v>50662</v>
      </c>
      <c r="I21907" s="950" t="s">
        <v>1558</v>
      </c>
    </row>
    <row r="21908" spans="8:9" ht="12.5">
      <c r="H21908" s="958">
        <v>50664</v>
      </c>
      <c r="I21908" s="950" t="s">
        <v>1558</v>
      </c>
    </row>
    <row r="21909" spans="8:9" ht="12.5">
      <c r="H21909" s="958">
        <v>50665</v>
      </c>
      <c r="I21909" s="950" t="s">
        <v>1558</v>
      </c>
    </row>
    <row r="21910" spans="8:9" ht="12.5">
      <c r="H21910" s="958">
        <v>50666</v>
      </c>
      <c r="I21910" s="950" t="s">
        <v>1558</v>
      </c>
    </row>
    <row r="21911" spans="8:9" ht="12.5">
      <c r="H21911" s="958">
        <v>50667</v>
      </c>
      <c r="I21911" s="950" t="s">
        <v>1558</v>
      </c>
    </row>
    <row r="21912" spans="8:9" ht="12.5">
      <c r="H21912" s="958">
        <v>50668</v>
      </c>
      <c r="I21912" s="950" t="s">
        <v>1558</v>
      </c>
    </row>
    <row r="21913" spans="8:9" ht="12.5">
      <c r="H21913" s="958">
        <v>50669</v>
      </c>
      <c r="I21913" s="950" t="s">
        <v>1558</v>
      </c>
    </row>
    <row r="21914" spans="8:9" ht="12.5">
      <c r="H21914" s="958">
        <v>50670</v>
      </c>
      <c r="I21914" s="950" t="s">
        <v>1558</v>
      </c>
    </row>
    <row r="21915" spans="8:9" ht="12.5">
      <c r="H21915" s="958">
        <v>50671</v>
      </c>
      <c r="I21915" s="950" t="s">
        <v>1558</v>
      </c>
    </row>
    <row r="21916" spans="8:9" ht="12.5">
      <c r="H21916" s="958">
        <v>50672</v>
      </c>
      <c r="I21916" s="950" t="s">
        <v>1558</v>
      </c>
    </row>
    <row r="21917" spans="8:9" ht="12.5">
      <c r="H21917" s="958">
        <v>50673</v>
      </c>
      <c r="I21917" s="950" t="s">
        <v>1558</v>
      </c>
    </row>
    <row r="21918" spans="8:9" ht="12.5">
      <c r="H21918" s="958">
        <v>50674</v>
      </c>
      <c r="I21918" s="950" t="s">
        <v>1558</v>
      </c>
    </row>
    <row r="21919" spans="8:9" ht="12.5">
      <c r="H21919" s="958">
        <v>50675</v>
      </c>
      <c r="I21919" s="950" t="s">
        <v>1558</v>
      </c>
    </row>
    <row r="21920" spans="8:9" ht="12.5">
      <c r="H21920" s="958">
        <v>50676</v>
      </c>
      <c r="I21920" s="950" t="s">
        <v>1558</v>
      </c>
    </row>
    <row r="21921" spans="8:9" ht="12.5">
      <c r="H21921" s="958">
        <v>50677</v>
      </c>
      <c r="I21921" s="950" t="s">
        <v>1558</v>
      </c>
    </row>
    <row r="21922" spans="8:9" ht="12.5">
      <c r="H21922" s="958">
        <v>50680</v>
      </c>
      <c r="I21922" s="950" t="s">
        <v>1558</v>
      </c>
    </row>
    <row r="21923" spans="8:9" ht="12.5">
      <c r="H21923" s="958">
        <v>50681</v>
      </c>
      <c r="I21923" s="950" t="s">
        <v>1558</v>
      </c>
    </row>
    <row r="21924" spans="8:9" ht="12.5">
      <c r="H21924" s="958">
        <v>50682</v>
      </c>
      <c r="I21924" s="950" t="s">
        <v>1558</v>
      </c>
    </row>
    <row r="21925" spans="8:9" ht="12.5">
      <c r="H21925" s="958">
        <v>50701</v>
      </c>
      <c r="I21925" s="950" t="s">
        <v>1558</v>
      </c>
    </row>
    <row r="21926" spans="8:9" ht="12.5">
      <c r="H21926" s="958">
        <v>50702</v>
      </c>
      <c r="I21926" s="950" t="s">
        <v>1558</v>
      </c>
    </row>
    <row r="21927" spans="8:9" ht="12.5">
      <c r="H21927" s="958">
        <v>50703</v>
      </c>
      <c r="I21927" s="950" t="s">
        <v>1558</v>
      </c>
    </row>
    <row r="21928" spans="8:9" ht="12.5">
      <c r="H21928" s="958">
        <v>50704</v>
      </c>
      <c r="I21928" s="950" t="s">
        <v>1558</v>
      </c>
    </row>
    <row r="21929" spans="8:9" ht="12.5">
      <c r="H21929" s="958">
        <v>50707</v>
      </c>
      <c r="I21929" s="950" t="s">
        <v>1558</v>
      </c>
    </row>
    <row r="21930" spans="8:9" ht="12.5">
      <c r="H21930" s="958">
        <v>50801</v>
      </c>
      <c r="I21930" s="950" t="s">
        <v>1558</v>
      </c>
    </row>
    <row r="21931" spans="8:9" ht="12.5">
      <c r="H21931" s="958">
        <v>50830</v>
      </c>
      <c r="I21931" s="950" t="s">
        <v>1558</v>
      </c>
    </row>
    <row r="21932" spans="8:9" ht="12.5">
      <c r="H21932" s="958">
        <v>50831</v>
      </c>
      <c r="I21932" s="950" t="s">
        <v>1558</v>
      </c>
    </row>
    <row r="21933" spans="8:9" ht="12.5">
      <c r="H21933" s="958">
        <v>50833</v>
      </c>
      <c r="I21933" s="950" t="s">
        <v>1558</v>
      </c>
    </row>
    <row r="21934" spans="8:9" ht="12.5">
      <c r="H21934" s="958">
        <v>50835</v>
      </c>
      <c r="I21934" s="950" t="s">
        <v>1558</v>
      </c>
    </row>
    <row r="21935" spans="8:9" ht="12.5">
      <c r="H21935" s="958">
        <v>50836</v>
      </c>
      <c r="I21935" s="950" t="s">
        <v>1558</v>
      </c>
    </row>
    <row r="21936" spans="8:9" ht="12.5">
      <c r="H21936" s="958">
        <v>50837</v>
      </c>
      <c r="I21936" s="950" t="s">
        <v>1558</v>
      </c>
    </row>
    <row r="21937" spans="8:9" ht="12.5">
      <c r="H21937" s="958">
        <v>50839</v>
      </c>
      <c r="I21937" s="950" t="s">
        <v>1558</v>
      </c>
    </row>
    <row r="21938" spans="8:9" ht="12.5">
      <c r="H21938" s="958">
        <v>50840</v>
      </c>
      <c r="I21938" s="950" t="s">
        <v>1558</v>
      </c>
    </row>
    <row r="21939" spans="8:9" ht="12.5">
      <c r="H21939" s="958">
        <v>50841</v>
      </c>
      <c r="I21939" s="950" t="s">
        <v>1558</v>
      </c>
    </row>
    <row r="21940" spans="8:9" ht="12.5">
      <c r="H21940" s="958">
        <v>50842</v>
      </c>
      <c r="I21940" s="950" t="s">
        <v>1558</v>
      </c>
    </row>
    <row r="21941" spans="8:9" ht="12.5">
      <c r="H21941" s="958">
        <v>50843</v>
      </c>
      <c r="I21941" s="950" t="s">
        <v>1558</v>
      </c>
    </row>
    <row r="21942" spans="8:9" ht="12.5">
      <c r="H21942" s="958">
        <v>50845</v>
      </c>
      <c r="I21942" s="950" t="s">
        <v>1558</v>
      </c>
    </row>
    <row r="21943" spans="8:9" ht="12.5">
      <c r="H21943" s="958">
        <v>50846</v>
      </c>
      <c r="I21943" s="950" t="s">
        <v>1558</v>
      </c>
    </row>
    <row r="21944" spans="8:9" ht="12.5">
      <c r="H21944" s="958">
        <v>50847</v>
      </c>
      <c r="I21944" s="950" t="s">
        <v>1558</v>
      </c>
    </row>
    <row r="21945" spans="8:9" ht="12.5">
      <c r="H21945" s="958">
        <v>50848</v>
      </c>
      <c r="I21945" s="950" t="s">
        <v>1558</v>
      </c>
    </row>
    <row r="21946" spans="8:9" ht="12.5">
      <c r="H21946" s="958">
        <v>50849</v>
      </c>
      <c r="I21946" s="950" t="s">
        <v>1558</v>
      </c>
    </row>
    <row r="21947" spans="8:9" ht="12.5">
      <c r="H21947" s="958">
        <v>50851</v>
      </c>
      <c r="I21947" s="950" t="s">
        <v>1558</v>
      </c>
    </row>
    <row r="21948" spans="8:9" ht="12.5">
      <c r="H21948" s="958">
        <v>50853</v>
      </c>
      <c r="I21948" s="950" t="s">
        <v>1558</v>
      </c>
    </row>
    <row r="21949" spans="8:9" ht="12.5">
      <c r="H21949" s="958">
        <v>50854</v>
      </c>
      <c r="I21949" s="950" t="s">
        <v>1558</v>
      </c>
    </row>
    <row r="21950" spans="8:9" ht="12.5">
      <c r="H21950" s="958">
        <v>50857</v>
      </c>
      <c r="I21950" s="950" t="s">
        <v>1558</v>
      </c>
    </row>
    <row r="21951" spans="8:9" ht="12.5">
      <c r="H21951" s="958">
        <v>50858</v>
      </c>
      <c r="I21951" s="950" t="s">
        <v>1558</v>
      </c>
    </row>
    <row r="21952" spans="8:9" ht="12.5">
      <c r="H21952" s="958">
        <v>50859</v>
      </c>
      <c r="I21952" s="950" t="s">
        <v>1558</v>
      </c>
    </row>
    <row r="21953" spans="8:9" ht="12.5">
      <c r="H21953" s="958">
        <v>50860</v>
      </c>
      <c r="I21953" s="950" t="s">
        <v>1558</v>
      </c>
    </row>
    <row r="21954" spans="8:9" ht="12.5">
      <c r="H21954" s="958">
        <v>50861</v>
      </c>
      <c r="I21954" s="950" t="s">
        <v>1558</v>
      </c>
    </row>
    <row r="21955" spans="8:9" ht="12.5">
      <c r="H21955" s="958">
        <v>50862</v>
      </c>
      <c r="I21955" s="950" t="s">
        <v>1558</v>
      </c>
    </row>
    <row r="21956" spans="8:9" ht="12.5">
      <c r="H21956" s="958">
        <v>50863</v>
      </c>
      <c r="I21956" s="950" t="s">
        <v>1558</v>
      </c>
    </row>
    <row r="21957" spans="8:9" ht="12.5">
      <c r="H21957" s="958">
        <v>50864</v>
      </c>
      <c r="I21957" s="950" t="s">
        <v>1558</v>
      </c>
    </row>
    <row r="21958" spans="8:9" ht="12.5">
      <c r="H21958" s="958">
        <v>50936</v>
      </c>
      <c r="I21958" s="950" t="s">
        <v>1558</v>
      </c>
    </row>
    <row r="21959" spans="8:9" ht="12.5">
      <c r="H21959" s="958">
        <v>50940</v>
      </c>
      <c r="I21959" s="950" t="s">
        <v>1558</v>
      </c>
    </row>
    <row r="21960" spans="8:9" ht="12.5">
      <c r="H21960" s="958">
        <v>50947</v>
      </c>
      <c r="I21960" s="950" t="s">
        <v>1558</v>
      </c>
    </row>
    <row r="21961" spans="8:9" ht="12.5">
      <c r="H21961" s="958">
        <v>50950</v>
      </c>
      <c r="I21961" s="950" t="s">
        <v>1558</v>
      </c>
    </row>
    <row r="21962" spans="8:9" ht="12.5">
      <c r="H21962" s="958">
        <v>50980</v>
      </c>
      <c r="I21962" s="950" t="s">
        <v>1558</v>
      </c>
    </row>
    <row r="21963" spans="8:9" ht="12.5">
      <c r="H21963" s="958">
        <v>50981</v>
      </c>
      <c r="I21963" s="950" t="s">
        <v>1558</v>
      </c>
    </row>
    <row r="21964" spans="8:9" ht="12.5">
      <c r="H21964" s="958">
        <v>50982</v>
      </c>
      <c r="I21964" s="950" t="s">
        <v>1558</v>
      </c>
    </row>
    <row r="21965" spans="8:9" ht="12.5">
      <c r="H21965" s="958">
        <v>50983</v>
      </c>
      <c r="I21965" s="950" t="s">
        <v>1558</v>
      </c>
    </row>
    <row r="21966" spans="8:9" ht="12.5">
      <c r="H21966" s="958">
        <v>51001</v>
      </c>
      <c r="I21966" s="950" t="s">
        <v>1558</v>
      </c>
    </row>
    <row r="21967" spans="8:9" ht="12.5">
      <c r="H21967" s="958">
        <v>51002</v>
      </c>
      <c r="I21967" s="950" t="s">
        <v>1558</v>
      </c>
    </row>
    <row r="21968" spans="8:9" ht="12.5">
      <c r="H21968" s="958">
        <v>51003</v>
      </c>
      <c r="I21968" s="950" t="s">
        <v>1558</v>
      </c>
    </row>
    <row r="21969" spans="8:9" ht="12.5">
      <c r="H21969" s="958">
        <v>51004</v>
      </c>
      <c r="I21969" s="950" t="s">
        <v>1558</v>
      </c>
    </row>
    <row r="21970" spans="8:9" ht="12.5">
      <c r="H21970" s="958">
        <v>51005</v>
      </c>
      <c r="I21970" s="950" t="s">
        <v>1558</v>
      </c>
    </row>
    <row r="21971" spans="8:9" ht="12.5">
      <c r="H21971" s="958">
        <v>51006</v>
      </c>
      <c r="I21971" s="950" t="s">
        <v>1558</v>
      </c>
    </row>
    <row r="21972" spans="8:9" ht="12.5">
      <c r="H21972" s="958">
        <v>51007</v>
      </c>
      <c r="I21972" s="950" t="s">
        <v>1558</v>
      </c>
    </row>
    <row r="21973" spans="8:9" ht="12.5">
      <c r="H21973" s="958">
        <v>51008</v>
      </c>
      <c r="I21973" s="950" t="s">
        <v>1558</v>
      </c>
    </row>
    <row r="21974" spans="8:9" ht="12.5">
      <c r="H21974" s="958">
        <v>51009</v>
      </c>
      <c r="I21974" s="950" t="s">
        <v>1558</v>
      </c>
    </row>
    <row r="21975" spans="8:9" ht="12.5">
      <c r="H21975" s="958">
        <v>51010</v>
      </c>
      <c r="I21975" s="950" t="s">
        <v>1558</v>
      </c>
    </row>
    <row r="21976" spans="8:9" ht="12.5">
      <c r="H21976" s="958">
        <v>51011</v>
      </c>
      <c r="I21976" s="950" t="s">
        <v>1558</v>
      </c>
    </row>
    <row r="21977" spans="8:9" ht="12.5">
      <c r="H21977" s="958">
        <v>51012</v>
      </c>
      <c r="I21977" s="950" t="s">
        <v>1558</v>
      </c>
    </row>
    <row r="21978" spans="8:9" ht="12.5">
      <c r="H21978" s="958">
        <v>51014</v>
      </c>
      <c r="I21978" s="950" t="s">
        <v>1558</v>
      </c>
    </row>
    <row r="21979" spans="8:9" ht="12.5">
      <c r="H21979" s="958">
        <v>51015</v>
      </c>
      <c r="I21979" s="950" t="s">
        <v>1558</v>
      </c>
    </row>
    <row r="21980" spans="8:9" ht="12.5">
      <c r="H21980" s="958">
        <v>51016</v>
      </c>
      <c r="I21980" s="950" t="s">
        <v>1558</v>
      </c>
    </row>
    <row r="21981" spans="8:9" ht="12.5">
      <c r="H21981" s="958">
        <v>51018</v>
      </c>
      <c r="I21981" s="950" t="s">
        <v>1558</v>
      </c>
    </row>
    <row r="21982" spans="8:9" ht="12.5">
      <c r="H21982" s="958">
        <v>51019</v>
      </c>
      <c r="I21982" s="950" t="s">
        <v>1558</v>
      </c>
    </row>
    <row r="21983" spans="8:9" ht="12.5">
      <c r="H21983" s="958">
        <v>51020</v>
      </c>
      <c r="I21983" s="950" t="s">
        <v>1558</v>
      </c>
    </row>
    <row r="21984" spans="8:9" ht="12.5">
      <c r="H21984" s="958">
        <v>51022</v>
      </c>
      <c r="I21984" s="950" t="s">
        <v>1558</v>
      </c>
    </row>
    <row r="21985" spans="8:9" ht="12.5">
      <c r="H21985" s="958">
        <v>51023</v>
      </c>
      <c r="I21985" s="950" t="s">
        <v>1558</v>
      </c>
    </row>
    <row r="21986" spans="8:9" ht="12.5">
      <c r="H21986" s="958">
        <v>51024</v>
      </c>
      <c r="I21986" s="950" t="s">
        <v>1558</v>
      </c>
    </row>
    <row r="21987" spans="8:9" ht="12.5">
      <c r="H21987" s="958">
        <v>51025</v>
      </c>
      <c r="I21987" s="950" t="s">
        <v>1558</v>
      </c>
    </row>
    <row r="21988" spans="8:9" ht="12.5">
      <c r="H21988" s="958">
        <v>51026</v>
      </c>
      <c r="I21988" s="950" t="s">
        <v>1558</v>
      </c>
    </row>
    <row r="21989" spans="8:9" ht="12.5">
      <c r="H21989" s="958">
        <v>51027</v>
      </c>
      <c r="I21989" s="950" t="s">
        <v>1558</v>
      </c>
    </row>
    <row r="21990" spans="8:9" ht="12.5">
      <c r="H21990" s="958">
        <v>51028</v>
      </c>
      <c r="I21990" s="950" t="s">
        <v>1558</v>
      </c>
    </row>
    <row r="21991" spans="8:9" ht="12.5">
      <c r="H21991" s="958">
        <v>51029</v>
      </c>
      <c r="I21991" s="950" t="s">
        <v>1558</v>
      </c>
    </row>
    <row r="21992" spans="8:9" ht="12.5">
      <c r="H21992" s="958">
        <v>51030</v>
      </c>
      <c r="I21992" s="950" t="s">
        <v>1558</v>
      </c>
    </row>
    <row r="21993" spans="8:9" ht="12.5">
      <c r="H21993" s="958">
        <v>51031</v>
      </c>
      <c r="I21993" s="950" t="s">
        <v>1558</v>
      </c>
    </row>
    <row r="21994" spans="8:9" ht="12.5">
      <c r="H21994" s="958">
        <v>51033</v>
      </c>
      <c r="I21994" s="950" t="s">
        <v>1558</v>
      </c>
    </row>
    <row r="21995" spans="8:9" ht="12.5">
      <c r="H21995" s="958">
        <v>51034</v>
      </c>
      <c r="I21995" s="950" t="s">
        <v>1558</v>
      </c>
    </row>
    <row r="21996" spans="8:9" ht="12.5">
      <c r="H21996" s="958">
        <v>51035</v>
      </c>
      <c r="I21996" s="950" t="s">
        <v>1558</v>
      </c>
    </row>
    <row r="21997" spans="8:9" ht="12.5">
      <c r="H21997" s="958">
        <v>51036</v>
      </c>
      <c r="I21997" s="950" t="s">
        <v>1558</v>
      </c>
    </row>
    <row r="21998" spans="8:9" ht="12.5">
      <c r="H21998" s="958">
        <v>51037</v>
      </c>
      <c r="I21998" s="950" t="s">
        <v>1558</v>
      </c>
    </row>
    <row r="21999" spans="8:9" ht="12.5">
      <c r="H21999" s="958">
        <v>51038</v>
      </c>
      <c r="I21999" s="950" t="s">
        <v>1558</v>
      </c>
    </row>
    <row r="22000" spans="8:9" ht="12.5">
      <c r="H22000" s="958">
        <v>51039</v>
      </c>
      <c r="I22000" s="950" t="s">
        <v>1558</v>
      </c>
    </row>
    <row r="22001" spans="8:9" ht="12.5">
      <c r="H22001" s="958">
        <v>51040</v>
      </c>
      <c r="I22001" s="950" t="s">
        <v>1558</v>
      </c>
    </row>
    <row r="22002" spans="8:9" ht="12.5">
      <c r="H22002" s="958">
        <v>51041</v>
      </c>
      <c r="I22002" s="950" t="s">
        <v>1558</v>
      </c>
    </row>
    <row r="22003" spans="8:9" ht="12.5">
      <c r="H22003" s="958">
        <v>51044</v>
      </c>
      <c r="I22003" s="950" t="s">
        <v>1558</v>
      </c>
    </row>
    <row r="22004" spans="8:9" ht="12.5">
      <c r="H22004" s="958">
        <v>51045</v>
      </c>
      <c r="I22004" s="950" t="s">
        <v>1558</v>
      </c>
    </row>
    <row r="22005" spans="8:9" ht="12.5">
      <c r="H22005" s="958">
        <v>51046</v>
      </c>
      <c r="I22005" s="950" t="s">
        <v>1558</v>
      </c>
    </row>
    <row r="22006" spans="8:9" ht="12.5">
      <c r="H22006" s="958">
        <v>51047</v>
      </c>
      <c r="I22006" s="950" t="s">
        <v>1558</v>
      </c>
    </row>
    <row r="22007" spans="8:9" ht="12.5">
      <c r="H22007" s="958">
        <v>51048</v>
      </c>
      <c r="I22007" s="950" t="s">
        <v>1558</v>
      </c>
    </row>
    <row r="22008" spans="8:9" ht="12.5">
      <c r="H22008" s="958">
        <v>51049</v>
      </c>
      <c r="I22008" s="950" t="s">
        <v>1558</v>
      </c>
    </row>
    <row r="22009" spans="8:9" ht="12.5">
      <c r="H22009" s="958">
        <v>51050</v>
      </c>
      <c r="I22009" s="950" t="s">
        <v>1558</v>
      </c>
    </row>
    <row r="22010" spans="8:9" ht="12.5">
      <c r="H22010" s="958">
        <v>51051</v>
      </c>
      <c r="I22010" s="950" t="s">
        <v>1558</v>
      </c>
    </row>
    <row r="22011" spans="8:9" ht="12.5">
      <c r="H22011" s="958">
        <v>51052</v>
      </c>
      <c r="I22011" s="950" t="s">
        <v>1558</v>
      </c>
    </row>
    <row r="22012" spans="8:9" ht="12.5">
      <c r="H22012" s="958">
        <v>51053</v>
      </c>
      <c r="I22012" s="950" t="s">
        <v>1558</v>
      </c>
    </row>
    <row r="22013" spans="8:9" ht="12.5">
      <c r="H22013" s="958">
        <v>51054</v>
      </c>
      <c r="I22013" s="950" t="s">
        <v>1558</v>
      </c>
    </row>
    <row r="22014" spans="8:9" ht="12.5">
      <c r="H22014" s="958">
        <v>51055</v>
      </c>
      <c r="I22014" s="950" t="s">
        <v>1558</v>
      </c>
    </row>
    <row r="22015" spans="8:9" ht="12.5">
      <c r="H22015" s="958">
        <v>51056</v>
      </c>
      <c r="I22015" s="950" t="s">
        <v>1558</v>
      </c>
    </row>
    <row r="22016" spans="8:9" ht="12.5">
      <c r="H22016" s="958">
        <v>51058</v>
      </c>
      <c r="I22016" s="950" t="s">
        <v>1558</v>
      </c>
    </row>
    <row r="22017" spans="8:9" ht="12.5">
      <c r="H22017" s="958">
        <v>51060</v>
      </c>
      <c r="I22017" s="950" t="s">
        <v>1558</v>
      </c>
    </row>
    <row r="22018" spans="8:9" ht="12.5">
      <c r="H22018" s="958">
        <v>51061</v>
      </c>
      <c r="I22018" s="950" t="s">
        <v>1558</v>
      </c>
    </row>
    <row r="22019" spans="8:9" ht="12.5">
      <c r="H22019" s="958">
        <v>51062</v>
      </c>
      <c r="I22019" s="950" t="s">
        <v>1558</v>
      </c>
    </row>
    <row r="22020" spans="8:9" ht="12.5">
      <c r="H22020" s="958">
        <v>51063</v>
      </c>
      <c r="I22020" s="950" t="s">
        <v>1558</v>
      </c>
    </row>
    <row r="22021" spans="8:9" ht="12.5">
      <c r="H22021" s="958">
        <v>51101</v>
      </c>
      <c r="I22021" s="950" t="s">
        <v>1558</v>
      </c>
    </row>
    <row r="22022" spans="8:9" ht="12.5">
      <c r="H22022" s="958">
        <v>51102</v>
      </c>
      <c r="I22022" s="950" t="s">
        <v>1558</v>
      </c>
    </row>
    <row r="22023" spans="8:9" ht="12.5">
      <c r="H22023" s="958">
        <v>51103</v>
      </c>
      <c r="I22023" s="950" t="s">
        <v>1558</v>
      </c>
    </row>
    <row r="22024" spans="8:9" ht="12.5">
      <c r="H22024" s="958">
        <v>51104</v>
      </c>
      <c r="I22024" s="950" t="s">
        <v>1558</v>
      </c>
    </row>
    <row r="22025" spans="8:9" ht="12.5">
      <c r="H22025" s="958">
        <v>51105</v>
      </c>
      <c r="I22025" s="950" t="s">
        <v>1558</v>
      </c>
    </row>
    <row r="22026" spans="8:9" ht="12.5">
      <c r="H22026" s="958">
        <v>51106</v>
      </c>
      <c r="I22026" s="950" t="s">
        <v>1558</v>
      </c>
    </row>
    <row r="22027" spans="8:9" ht="12.5">
      <c r="H22027" s="958">
        <v>51108</v>
      </c>
      <c r="I22027" s="950" t="s">
        <v>1558</v>
      </c>
    </row>
    <row r="22028" spans="8:9" ht="12.5">
      <c r="H22028" s="958">
        <v>51109</v>
      </c>
      <c r="I22028" s="950" t="s">
        <v>1558</v>
      </c>
    </row>
    <row r="22029" spans="8:9" ht="12.5">
      <c r="H22029" s="958">
        <v>51111</v>
      </c>
      <c r="I22029" s="950" t="s">
        <v>1558</v>
      </c>
    </row>
    <row r="22030" spans="8:9" ht="12.5">
      <c r="H22030" s="958">
        <v>51201</v>
      </c>
      <c r="I22030" s="950" t="s">
        <v>1558</v>
      </c>
    </row>
    <row r="22031" spans="8:9" ht="12.5">
      <c r="H22031" s="958">
        <v>51230</v>
      </c>
      <c r="I22031" s="950" t="s">
        <v>1558</v>
      </c>
    </row>
    <row r="22032" spans="8:9" ht="12.5">
      <c r="H22032" s="958">
        <v>51231</v>
      </c>
      <c r="I22032" s="950" t="s">
        <v>1558</v>
      </c>
    </row>
    <row r="22033" spans="8:9" ht="12.5">
      <c r="H22033" s="958">
        <v>51232</v>
      </c>
      <c r="I22033" s="950" t="s">
        <v>1558</v>
      </c>
    </row>
    <row r="22034" spans="8:9" ht="12.5">
      <c r="H22034" s="958">
        <v>51234</v>
      </c>
      <c r="I22034" s="950" t="s">
        <v>1558</v>
      </c>
    </row>
    <row r="22035" spans="8:9" ht="12.5">
      <c r="H22035" s="958">
        <v>51235</v>
      </c>
      <c r="I22035" s="950" t="s">
        <v>1558</v>
      </c>
    </row>
    <row r="22036" spans="8:9" ht="12.5">
      <c r="H22036" s="958">
        <v>51237</v>
      </c>
      <c r="I22036" s="950" t="s">
        <v>1558</v>
      </c>
    </row>
    <row r="22037" spans="8:9" ht="12.5">
      <c r="H22037" s="958">
        <v>51238</v>
      </c>
      <c r="I22037" s="950" t="s">
        <v>1558</v>
      </c>
    </row>
    <row r="22038" spans="8:9" ht="12.5">
      <c r="H22038" s="958">
        <v>51239</v>
      </c>
      <c r="I22038" s="950" t="s">
        <v>1558</v>
      </c>
    </row>
    <row r="22039" spans="8:9" ht="12.5">
      <c r="H22039" s="958">
        <v>51240</v>
      </c>
      <c r="I22039" s="950" t="s">
        <v>1558</v>
      </c>
    </row>
    <row r="22040" spans="8:9" ht="12.5">
      <c r="H22040" s="958">
        <v>51241</v>
      </c>
      <c r="I22040" s="950" t="s">
        <v>1558</v>
      </c>
    </row>
    <row r="22041" spans="8:9" ht="12.5">
      <c r="H22041" s="958">
        <v>51242</v>
      </c>
      <c r="I22041" s="950" t="s">
        <v>1558</v>
      </c>
    </row>
    <row r="22042" spans="8:9" ht="12.5">
      <c r="H22042" s="958">
        <v>51243</v>
      </c>
      <c r="I22042" s="950" t="s">
        <v>1558</v>
      </c>
    </row>
    <row r="22043" spans="8:9" ht="12.5">
      <c r="H22043" s="958">
        <v>51244</v>
      </c>
      <c r="I22043" s="950" t="s">
        <v>1558</v>
      </c>
    </row>
    <row r="22044" spans="8:9" ht="12.5">
      <c r="H22044" s="958">
        <v>51245</v>
      </c>
      <c r="I22044" s="950" t="s">
        <v>1558</v>
      </c>
    </row>
    <row r="22045" spans="8:9" ht="12.5">
      <c r="H22045" s="958">
        <v>51246</v>
      </c>
      <c r="I22045" s="950" t="s">
        <v>1558</v>
      </c>
    </row>
    <row r="22046" spans="8:9" ht="12.5">
      <c r="H22046" s="958">
        <v>51247</v>
      </c>
      <c r="I22046" s="950" t="s">
        <v>1558</v>
      </c>
    </row>
    <row r="22047" spans="8:9" ht="12.5">
      <c r="H22047" s="958">
        <v>51248</v>
      </c>
      <c r="I22047" s="950" t="s">
        <v>1558</v>
      </c>
    </row>
    <row r="22048" spans="8:9" ht="12.5">
      <c r="H22048" s="958">
        <v>51249</v>
      </c>
      <c r="I22048" s="950" t="s">
        <v>1558</v>
      </c>
    </row>
    <row r="22049" spans="8:9" ht="12.5">
      <c r="H22049" s="958">
        <v>51250</v>
      </c>
      <c r="I22049" s="950" t="s">
        <v>1558</v>
      </c>
    </row>
    <row r="22050" spans="8:9" ht="12.5">
      <c r="H22050" s="958">
        <v>51301</v>
      </c>
      <c r="I22050" s="950" t="s">
        <v>1558</v>
      </c>
    </row>
    <row r="22051" spans="8:9" ht="12.5">
      <c r="H22051" s="958">
        <v>51331</v>
      </c>
      <c r="I22051" s="950" t="s">
        <v>1558</v>
      </c>
    </row>
    <row r="22052" spans="8:9" ht="12.5">
      <c r="H22052" s="958">
        <v>51333</v>
      </c>
      <c r="I22052" s="950" t="s">
        <v>1558</v>
      </c>
    </row>
    <row r="22053" spans="8:9" ht="12.5">
      <c r="H22053" s="958">
        <v>51334</v>
      </c>
      <c r="I22053" s="950" t="s">
        <v>1558</v>
      </c>
    </row>
    <row r="22054" spans="8:9" ht="12.5">
      <c r="H22054" s="958">
        <v>51338</v>
      </c>
      <c r="I22054" s="950" t="s">
        <v>1558</v>
      </c>
    </row>
    <row r="22055" spans="8:9" ht="12.5">
      <c r="H22055" s="958">
        <v>51340</v>
      </c>
      <c r="I22055" s="950" t="s">
        <v>1558</v>
      </c>
    </row>
    <row r="22056" spans="8:9" ht="12.5">
      <c r="H22056" s="958">
        <v>51341</v>
      </c>
      <c r="I22056" s="950" t="s">
        <v>1558</v>
      </c>
    </row>
    <row r="22057" spans="8:9" ht="12.5">
      <c r="H22057" s="958">
        <v>51342</v>
      </c>
      <c r="I22057" s="950" t="s">
        <v>1558</v>
      </c>
    </row>
    <row r="22058" spans="8:9" ht="12.5">
      <c r="H22058" s="958">
        <v>51343</v>
      </c>
      <c r="I22058" s="950" t="s">
        <v>1558</v>
      </c>
    </row>
    <row r="22059" spans="8:9" ht="12.5">
      <c r="H22059" s="958">
        <v>51345</v>
      </c>
      <c r="I22059" s="950" t="s">
        <v>1558</v>
      </c>
    </row>
    <row r="22060" spans="8:9" ht="12.5">
      <c r="H22060" s="958">
        <v>51346</v>
      </c>
      <c r="I22060" s="950" t="s">
        <v>1558</v>
      </c>
    </row>
    <row r="22061" spans="8:9" ht="12.5">
      <c r="H22061" s="958">
        <v>51347</v>
      </c>
      <c r="I22061" s="950" t="s">
        <v>1558</v>
      </c>
    </row>
    <row r="22062" spans="8:9" ht="12.5">
      <c r="H22062" s="958">
        <v>51350</v>
      </c>
      <c r="I22062" s="950" t="s">
        <v>1558</v>
      </c>
    </row>
    <row r="22063" spans="8:9" ht="12.5">
      <c r="H22063" s="958">
        <v>51351</v>
      </c>
      <c r="I22063" s="950" t="s">
        <v>1558</v>
      </c>
    </row>
    <row r="22064" spans="8:9" ht="12.5">
      <c r="H22064" s="958">
        <v>51354</v>
      </c>
      <c r="I22064" s="950" t="s">
        <v>1558</v>
      </c>
    </row>
    <row r="22065" spans="8:9" ht="12.5">
      <c r="H22065" s="958">
        <v>51355</v>
      </c>
      <c r="I22065" s="950" t="s">
        <v>1558</v>
      </c>
    </row>
    <row r="22066" spans="8:9" ht="12.5">
      <c r="H22066" s="958">
        <v>51357</v>
      </c>
      <c r="I22066" s="950" t="s">
        <v>1558</v>
      </c>
    </row>
    <row r="22067" spans="8:9" ht="12.5">
      <c r="H22067" s="958">
        <v>51358</v>
      </c>
      <c r="I22067" s="950" t="s">
        <v>1558</v>
      </c>
    </row>
    <row r="22068" spans="8:9" ht="12.5">
      <c r="H22068" s="958">
        <v>51360</v>
      </c>
      <c r="I22068" s="950" t="s">
        <v>1558</v>
      </c>
    </row>
    <row r="22069" spans="8:9" ht="12.5">
      <c r="H22069" s="958">
        <v>51363</v>
      </c>
      <c r="I22069" s="950" t="s">
        <v>1558</v>
      </c>
    </row>
    <row r="22070" spans="8:9" ht="12.5">
      <c r="H22070" s="958">
        <v>51364</v>
      </c>
      <c r="I22070" s="950" t="s">
        <v>1558</v>
      </c>
    </row>
    <row r="22071" spans="8:9" ht="12.5">
      <c r="H22071" s="958">
        <v>51365</v>
      </c>
      <c r="I22071" s="950" t="s">
        <v>1558</v>
      </c>
    </row>
    <row r="22072" spans="8:9" ht="12.5">
      <c r="H22072" s="958">
        <v>51366</v>
      </c>
      <c r="I22072" s="950" t="s">
        <v>1558</v>
      </c>
    </row>
    <row r="22073" spans="8:9" ht="12.5">
      <c r="H22073" s="958">
        <v>51401</v>
      </c>
      <c r="I22073" s="950" t="s">
        <v>1558</v>
      </c>
    </row>
    <row r="22074" spans="8:9" ht="12.5">
      <c r="H22074" s="958">
        <v>51430</v>
      </c>
      <c r="I22074" s="950" t="s">
        <v>1558</v>
      </c>
    </row>
    <row r="22075" spans="8:9" ht="12.5">
      <c r="H22075" s="958">
        <v>51431</v>
      </c>
      <c r="I22075" s="950" t="s">
        <v>1558</v>
      </c>
    </row>
    <row r="22076" spans="8:9" ht="12.5">
      <c r="H22076" s="958">
        <v>51432</v>
      </c>
      <c r="I22076" s="950" t="s">
        <v>1558</v>
      </c>
    </row>
    <row r="22077" spans="8:9" ht="12.5">
      <c r="H22077" s="958">
        <v>51433</v>
      </c>
      <c r="I22077" s="950" t="s">
        <v>1558</v>
      </c>
    </row>
    <row r="22078" spans="8:9" ht="12.5">
      <c r="H22078" s="958">
        <v>51436</v>
      </c>
      <c r="I22078" s="950" t="s">
        <v>1558</v>
      </c>
    </row>
    <row r="22079" spans="8:9" ht="12.5">
      <c r="H22079" s="958">
        <v>51439</v>
      </c>
      <c r="I22079" s="950" t="s">
        <v>1558</v>
      </c>
    </row>
    <row r="22080" spans="8:9" ht="12.5">
      <c r="H22080" s="958">
        <v>51440</v>
      </c>
      <c r="I22080" s="950" t="s">
        <v>1558</v>
      </c>
    </row>
    <row r="22081" spans="8:9" ht="12.5">
      <c r="H22081" s="958">
        <v>51441</v>
      </c>
      <c r="I22081" s="950" t="s">
        <v>1558</v>
      </c>
    </row>
    <row r="22082" spans="8:9" ht="12.5">
      <c r="H22082" s="958">
        <v>51442</v>
      </c>
      <c r="I22082" s="950" t="s">
        <v>1558</v>
      </c>
    </row>
    <row r="22083" spans="8:9" ht="12.5">
      <c r="H22083" s="958">
        <v>51443</v>
      </c>
      <c r="I22083" s="950" t="s">
        <v>1558</v>
      </c>
    </row>
    <row r="22084" spans="8:9" ht="12.5">
      <c r="H22084" s="958">
        <v>51444</v>
      </c>
      <c r="I22084" s="950" t="s">
        <v>1558</v>
      </c>
    </row>
    <row r="22085" spans="8:9" ht="12.5">
      <c r="H22085" s="958">
        <v>51445</v>
      </c>
      <c r="I22085" s="950" t="s">
        <v>1558</v>
      </c>
    </row>
    <row r="22086" spans="8:9" ht="12.5">
      <c r="H22086" s="958">
        <v>51446</v>
      </c>
      <c r="I22086" s="950" t="s">
        <v>1558</v>
      </c>
    </row>
    <row r="22087" spans="8:9" ht="12.5">
      <c r="H22087" s="958">
        <v>51447</v>
      </c>
      <c r="I22087" s="950" t="s">
        <v>1558</v>
      </c>
    </row>
    <row r="22088" spans="8:9" ht="12.5">
      <c r="H22088" s="958">
        <v>51448</v>
      </c>
      <c r="I22088" s="950" t="s">
        <v>1558</v>
      </c>
    </row>
    <row r="22089" spans="8:9" ht="12.5">
      <c r="H22089" s="958">
        <v>51449</v>
      </c>
      <c r="I22089" s="950" t="s">
        <v>1558</v>
      </c>
    </row>
    <row r="22090" spans="8:9" ht="12.5">
      <c r="H22090" s="958">
        <v>51450</v>
      </c>
      <c r="I22090" s="950" t="s">
        <v>1558</v>
      </c>
    </row>
    <row r="22091" spans="8:9" ht="12.5">
      <c r="H22091" s="958">
        <v>51451</v>
      </c>
      <c r="I22091" s="950" t="s">
        <v>1558</v>
      </c>
    </row>
    <row r="22092" spans="8:9" ht="12.5">
      <c r="H22092" s="958">
        <v>51452</v>
      </c>
      <c r="I22092" s="950" t="s">
        <v>1558</v>
      </c>
    </row>
    <row r="22093" spans="8:9" ht="12.5">
      <c r="H22093" s="958">
        <v>51453</v>
      </c>
      <c r="I22093" s="950" t="s">
        <v>1558</v>
      </c>
    </row>
    <row r="22094" spans="8:9" ht="12.5">
      <c r="H22094" s="958">
        <v>51454</v>
      </c>
      <c r="I22094" s="950" t="s">
        <v>1558</v>
      </c>
    </row>
    <row r="22095" spans="8:9" ht="12.5">
      <c r="H22095" s="958">
        <v>51455</v>
      </c>
      <c r="I22095" s="950" t="s">
        <v>1558</v>
      </c>
    </row>
    <row r="22096" spans="8:9" ht="12.5">
      <c r="H22096" s="958">
        <v>51458</v>
      </c>
      <c r="I22096" s="950" t="s">
        <v>1558</v>
      </c>
    </row>
    <row r="22097" spans="8:9" ht="12.5">
      <c r="H22097" s="958">
        <v>51459</v>
      </c>
      <c r="I22097" s="950" t="s">
        <v>1558</v>
      </c>
    </row>
    <row r="22098" spans="8:9" ht="12.5">
      <c r="H22098" s="958">
        <v>51460</v>
      </c>
      <c r="I22098" s="950" t="s">
        <v>1558</v>
      </c>
    </row>
    <row r="22099" spans="8:9" ht="12.5">
      <c r="H22099" s="958">
        <v>51461</v>
      </c>
      <c r="I22099" s="950" t="s">
        <v>1558</v>
      </c>
    </row>
    <row r="22100" spans="8:9" ht="12.5">
      <c r="H22100" s="958">
        <v>51462</v>
      </c>
      <c r="I22100" s="950" t="s">
        <v>1558</v>
      </c>
    </row>
    <row r="22101" spans="8:9" ht="12.5">
      <c r="H22101" s="958">
        <v>51463</v>
      </c>
      <c r="I22101" s="950" t="s">
        <v>1558</v>
      </c>
    </row>
    <row r="22102" spans="8:9" ht="12.5">
      <c r="H22102" s="958">
        <v>51465</v>
      </c>
      <c r="I22102" s="950" t="s">
        <v>1558</v>
      </c>
    </row>
    <row r="22103" spans="8:9" ht="12.5">
      <c r="H22103" s="958">
        <v>51466</v>
      </c>
      <c r="I22103" s="950" t="s">
        <v>1558</v>
      </c>
    </row>
    <row r="22104" spans="8:9" ht="12.5">
      <c r="H22104" s="958">
        <v>51467</v>
      </c>
      <c r="I22104" s="950" t="s">
        <v>1558</v>
      </c>
    </row>
    <row r="22105" spans="8:9" ht="12.5">
      <c r="H22105" s="958">
        <v>51501</v>
      </c>
      <c r="I22105" s="950" t="s">
        <v>1558</v>
      </c>
    </row>
    <row r="22106" spans="8:9" ht="12.5">
      <c r="H22106" s="958">
        <v>51502</v>
      </c>
      <c r="I22106" s="950" t="s">
        <v>1558</v>
      </c>
    </row>
    <row r="22107" spans="8:9" ht="12.5">
      <c r="H22107" s="958">
        <v>51503</v>
      </c>
      <c r="I22107" s="950" t="s">
        <v>1558</v>
      </c>
    </row>
    <row r="22108" spans="8:9" ht="12.5">
      <c r="H22108" s="958">
        <v>51510</v>
      </c>
      <c r="I22108" s="950" t="s">
        <v>1558</v>
      </c>
    </row>
    <row r="22109" spans="8:9" ht="12.5">
      <c r="H22109" s="958">
        <v>51520</v>
      </c>
      <c r="I22109" s="950" t="s">
        <v>1558</v>
      </c>
    </row>
    <row r="22110" spans="8:9" ht="12.5">
      <c r="H22110" s="958">
        <v>51521</v>
      </c>
      <c r="I22110" s="950" t="s">
        <v>1558</v>
      </c>
    </row>
    <row r="22111" spans="8:9" ht="12.5">
      <c r="H22111" s="958">
        <v>51523</v>
      </c>
      <c r="I22111" s="950" t="s">
        <v>1558</v>
      </c>
    </row>
    <row r="22112" spans="8:9" ht="12.5">
      <c r="H22112" s="958">
        <v>51525</v>
      </c>
      <c r="I22112" s="950" t="s">
        <v>1558</v>
      </c>
    </row>
    <row r="22113" spans="8:9" ht="12.5">
      <c r="H22113" s="958">
        <v>51526</v>
      </c>
      <c r="I22113" s="950" t="s">
        <v>1558</v>
      </c>
    </row>
    <row r="22114" spans="8:9" ht="12.5">
      <c r="H22114" s="958">
        <v>51527</v>
      </c>
      <c r="I22114" s="950" t="s">
        <v>1558</v>
      </c>
    </row>
    <row r="22115" spans="8:9" ht="12.5">
      <c r="H22115" s="958">
        <v>51528</v>
      </c>
      <c r="I22115" s="950" t="s">
        <v>1558</v>
      </c>
    </row>
    <row r="22116" spans="8:9" ht="12.5">
      <c r="H22116" s="958">
        <v>51529</v>
      </c>
      <c r="I22116" s="950" t="s">
        <v>1558</v>
      </c>
    </row>
    <row r="22117" spans="8:9" ht="12.5">
      <c r="H22117" s="958">
        <v>51530</v>
      </c>
      <c r="I22117" s="950" t="s">
        <v>1558</v>
      </c>
    </row>
    <row r="22118" spans="8:9" ht="12.5">
      <c r="H22118" s="958">
        <v>51531</v>
      </c>
      <c r="I22118" s="950" t="s">
        <v>1558</v>
      </c>
    </row>
    <row r="22119" spans="8:9" ht="12.5">
      <c r="H22119" s="958">
        <v>51532</v>
      </c>
      <c r="I22119" s="950" t="s">
        <v>1558</v>
      </c>
    </row>
    <row r="22120" spans="8:9" ht="12.5">
      <c r="H22120" s="958">
        <v>51533</v>
      </c>
      <c r="I22120" s="950" t="s">
        <v>1558</v>
      </c>
    </row>
    <row r="22121" spans="8:9" ht="12.5">
      <c r="H22121" s="958">
        <v>51534</v>
      </c>
      <c r="I22121" s="950" t="s">
        <v>1558</v>
      </c>
    </row>
    <row r="22122" spans="8:9" ht="12.5">
      <c r="H22122" s="958">
        <v>51535</v>
      </c>
      <c r="I22122" s="950" t="s">
        <v>1558</v>
      </c>
    </row>
    <row r="22123" spans="8:9" ht="12.5">
      <c r="H22123" s="958">
        <v>51536</v>
      </c>
      <c r="I22123" s="950" t="s">
        <v>1558</v>
      </c>
    </row>
    <row r="22124" spans="8:9" ht="12.5">
      <c r="H22124" s="958">
        <v>51537</v>
      </c>
      <c r="I22124" s="950" t="s">
        <v>1558</v>
      </c>
    </row>
    <row r="22125" spans="8:9" ht="12.5">
      <c r="H22125" s="958">
        <v>51540</v>
      </c>
      <c r="I22125" s="950" t="s">
        <v>1558</v>
      </c>
    </row>
    <row r="22126" spans="8:9" ht="12.5">
      <c r="H22126" s="958">
        <v>51541</v>
      </c>
      <c r="I22126" s="950" t="s">
        <v>1558</v>
      </c>
    </row>
    <row r="22127" spans="8:9" ht="12.5">
      <c r="H22127" s="958">
        <v>51542</v>
      </c>
      <c r="I22127" s="950" t="s">
        <v>1558</v>
      </c>
    </row>
    <row r="22128" spans="8:9" ht="12.5">
      <c r="H22128" s="958">
        <v>51543</v>
      </c>
      <c r="I22128" s="950" t="s">
        <v>1558</v>
      </c>
    </row>
    <row r="22129" spans="8:9" ht="12.5">
      <c r="H22129" s="958">
        <v>51544</v>
      </c>
      <c r="I22129" s="950" t="s">
        <v>1558</v>
      </c>
    </row>
    <row r="22130" spans="8:9" ht="12.5">
      <c r="H22130" s="958">
        <v>51545</v>
      </c>
      <c r="I22130" s="950" t="s">
        <v>1558</v>
      </c>
    </row>
    <row r="22131" spans="8:9" ht="12.5">
      <c r="H22131" s="958">
        <v>51546</v>
      </c>
      <c r="I22131" s="950" t="s">
        <v>1558</v>
      </c>
    </row>
    <row r="22132" spans="8:9" ht="12.5">
      <c r="H22132" s="958">
        <v>51548</v>
      </c>
      <c r="I22132" s="950" t="s">
        <v>1558</v>
      </c>
    </row>
    <row r="22133" spans="8:9" ht="12.5">
      <c r="H22133" s="958">
        <v>51549</v>
      </c>
      <c r="I22133" s="950" t="s">
        <v>1558</v>
      </c>
    </row>
    <row r="22134" spans="8:9" ht="12.5">
      <c r="H22134" s="958">
        <v>51550</v>
      </c>
      <c r="I22134" s="950" t="s">
        <v>1558</v>
      </c>
    </row>
    <row r="22135" spans="8:9" ht="12.5">
      <c r="H22135" s="958">
        <v>51551</v>
      </c>
      <c r="I22135" s="950" t="s">
        <v>1558</v>
      </c>
    </row>
    <row r="22136" spans="8:9" ht="12.5">
      <c r="H22136" s="958">
        <v>51552</v>
      </c>
      <c r="I22136" s="950" t="s">
        <v>1558</v>
      </c>
    </row>
    <row r="22137" spans="8:9" ht="12.5">
      <c r="H22137" s="958">
        <v>51553</v>
      </c>
      <c r="I22137" s="950" t="s">
        <v>1558</v>
      </c>
    </row>
    <row r="22138" spans="8:9" ht="12.5">
      <c r="H22138" s="958">
        <v>51554</v>
      </c>
      <c r="I22138" s="950" t="s">
        <v>1558</v>
      </c>
    </row>
    <row r="22139" spans="8:9" ht="12.5">
      <c r="H22139" s="958">
        <v>51555</v>
      </c>
      <c r="I22139" s="950" t="s">
        <v>1558</v>
      </c>
    </row>
    <row r="22140" spans="8:9" ht="12.5">
      <c r="H22140" s="958">
        <v>51556</v>
      </c>
      <c r="I22140" s="950" t="s">
        <v>1558</v>
      </c>
    </row>
    <row r="22141" spans="8:9" ht="12.5">
      <c r="H22141" s="958">
        <v>51557</v>
      </c>
      <c r="I22141" s="950" t="s">
        <v>1558</v>
      </c>
    </row>
    <row r="22142" spans="8:9" ht="12.5">
      <c r="H22142" s="958">
        <v>51558</v>
      </c>
      <c r="I22142" s="950" t="s">
        <v>1558</v>
      </c>
    </row>
    <row r="22143" spans="8:9" ht="12.5">
      <c r="H22143" s="958">
        <v>51559</v>
      </c>
      <c r="I22143" s="950" t="s">
        <v>1558</v>
      </c>
    </row>
    <row r="22144" spans="8:9" ht="12.5">
      <c r="H22144" s="958">
        <v>51560</v>
      </c>
      <c r="I22144" s="950" t="s">
        <v>1558</v>
      </c>
    </row>
    <row r="22145" spans="8:9" ht="12.5">
      <c r="H22145" s="958">
        <v>51561</v>
      </c>
      <c r="I22145" s="950" t="s">
        <v>1558</v>
      </c>
    </row>
    <row r="22146" spans="8:9" ht="12.5">
      <c r="H22146" s="958">
        <v>51562</v>
      </c>
      <c r="I22146" s="950" t="s">
        <v>1558</v>
      </c>
    </row>
    <row r="22147" spans="8:9" ht="12.5">
      <c r="H22147" s="958">
        <v>51563</v>
      </c>
      <c r="I22147" s="950" t="s">
        <v>1558</v>
      </c>
    </row>
    <row r="22148" spans="8:9" ht="12.5">
      <c r="H22148" s="958">
        <v>51564</v>
      </c>
      <c r="I22148" s="950" t="s">
        <v>1558</v>
      </c>
    </row>
    <row r="22149" spans="8:9" ht="12.5">
      <c r="H22149" s="958">
        <v>51565</v>
      </c>
      <c r="I22149" s="950" t="s">
        <v>1558</v>
      </c>
    </row>
    <row r="22150" spans="8:9" ht="12.5">
      <c r="H22150" s="958">
        <v>51566</v>
      </c>
      <c r="I22150" s="950" t="s">
        <v>1558</v>
      </c>
    </row>
    <row r="22151" spans="8:9" ht="12.5">
      <c r="H22151" s="958">
        <v>51570</v>
      </c>
      <c r="I22151" s="950" t="s">
        <v>1558</v>
      </c>
    </row>
    <row r="22152" spans="8:9" ht="12.5">
      <c r="H22152" s="958">
        <v>51571</v>
      </c>
      <c r="I22152" s="950" t="s">
        <v>1558</v>
      </c>
    </row>
    <row r="22153" spans="8:9" ht="12.5">
      <c r="H22153" s="958">
        <v>51572</v>
      </c>
      <c r="I22153" s="950" t="s">
        <v>1558</v>
      </c>
    </row>
    <row r="22154" spans="8:9" ht="12.5">
      <c r="H22154" s="958">
        <v>51573</v>
      </c>
      <c r="I22154" s="950" t="s">
        <v>1558</v>
      </c>
    </row>
    <row r="22155" spans="8:9" ht="12.5">
      <c r="H22155" s="958">
        <v>51575</v>
      </c>
      <c r="I22155" s="950" t="s">
        <v>1558</v>
      </c>
    </row>
    <row r="22156" spans="8:9" ht="12.5">
      <c r="H22156" s="958">
        <v>51576</v>
      </c>
      <c r="I22156" s="950" t="s">
        <v>1558</v>
      </c>
    </row>
    <row r="22157" spans="8:9" ht="12.5">
      <c r="H22157" s="958">
        <v>51577</v>
      </c>
      <c r="I22157" s="950" t="s">
        <v>1558</v>
      </c>
    </row>
    <row r="22158" spans="8:9" ht="12.5">
      <c r="H22158" s="958">
        <v>51578</v>
      </c>
      <c r="I22158" s="950" t="s">
        <v>1558</v>
      </c>
    </row>
    <row r="22159" spans="8:9" ht="12.5">
      <c r="H22159" s="958">
        <v>51579</v>
      </c>
      <c r="I22159" s="950" t="s">
        <v>1558</v>
      </c>
    </row>
    <row r="22160" spans="8:9" ht="12.5">
      <c r="H22160" s="958">
        <v>51591</v>
      </c>
      <c r="I22160" s="950" t="s">
        <v>1558</v>
      </c>
    </row>
    <row r="22161" spans="8:9" ht="12.5">
      <c r="H22161" s="958">
        <v>51593</v>
      </c>
      <c r="I22161" s="950" t="s">
        <v>1558</v>
      </c>
    </row>
    <row r="22162" spans="8:9" ht="12.5">
      <c r="H22162" s="958">
        <v>51601</v>
      </c>
      <c r="I22162" s="950" t="s">
        <v>1558</v>
      </c>
    </row>
    <row r="22163" spans="8:9" ht="12.5">
      <c r="H22163" s="958">
        <v>51602</v>
      </c>
      <c r="I22163" s="950" t="s">
        <v>1558</v>
      </c>
    </row>
    <row r="22164" spans="8:9" ht="12.5">
      <c r="H22164" s="958">
        <v>51603</v>
      </c>
      <c r="I22164" s="950" t="s">
        <v>1558</v>
      </c>
    </row>
    <row r="22165" spans="8:9" ht="12.5">
      <c r="H22165" s="958">
        <v>51630</v>
      </c>
      <c r="I22165" s="950" t="s">
        <v>1558</v>
      </c>
    </row>
    <row r="22166" spans="8:9" ht="12.5">
      <c r="H22166" s="958">
        <v>51631</v>
      </c>
      <c r="I22166" s="950" t="s">
        <v>1558</v>
      </c>
    </row>
    <row r="22167" spans="8:9" ht="12.5">
      <c r="H22167" s="958">
        <v>51632</v>
      </c>
      <c r="I22167" s="950" t="s">
        <v>1558</v>
      </c>
    </row>
    <row r="22168" spans="8:9" ht="12.5">
      <c r="H22168" s="958">
        <v>51636</v>
      </c>
      <c r="I22168" s="950" t="s">
        <v>1558</v>
      </c>
    </row>
    <row r="22169" spans="8:9" ht="12.5">
      <c r="H22169" s="958">
        <v>51637</v>
      </c>
      <c r="I22169" s="950" t="s">
        <v>1558</v>
      </c>
    </row>
    <row r="22170" spans="8:9" ht="12.5">
      <c r="H22170" s="958">
        <v>51638</v>
      </c>
      <c r="I22170" s="950" t="s">
        <v>1558</v>
      </c>
    </row>
    <row r="22171" spans="8:9" ht="12.5">
      <c r="H22171" s="958">
        <v>51639</v>
      </c>
      <c r="I22171" s="950" t="s">
        <v>1558</v>
      </c>
    </row>
    <row r="22172" spans="8:9" ht="12.5">
      <c r="H22172" s="958">
        <v>51640</v>
      </c>
      <c r="I22172" s="950" t="s">
        <v>1558</v>
      </c>
    </row>
    <row r="22173" spans="8:9" ht="12.5">
      <c r="H22173" s="958">
        <v>51645</v>
      </c>
      <c r="I22173" s="950" t="s">
        <v>1558</v>
      </c>
    </row>
    <row r="22174" spans="8:9" ht="12.5">
      <c r="H22174" s="958">
        <v>51646</v>
      </c>
      <c r="I22174" s="950" t="s">
        <v>1558</v>
      </c>
    </row>
    <row r="22175" spans="8:9" ht="12.5">
      <c r="H22175" s="958">
        <v>51647</v>
      </c>
      <c r="I22175" s="950" t="s">
        <v>1574</v>
      </c>
    </row>
    <row r="22176" spans="8:9" ht="12.5">
      <c r="H22176" s="958">
        <v>51648</v>
      </c>
      <c r="I22176" s="950" t="s">
        <v>1558</v>
      </c>
    </row>
    <row r="22177" spans="8:9" ht="12.5">
      <c r="H22177" s="958">
        <v>51649</v>
      </c>
      <c r="I22177" s="950" t="s">
        <v>1558</v>
      </c>
    </row>
    <row r="22178" spans="8:9" ht="12.5">
      <c r="H22178" s="958">
        <v>51650</v>
      </c>
      <c r="I22178" s="950" t="s">
        <v>1558</v>
      </c>
    </row>
    <row r="22179" spans="8:9" ht="12.5">
      <c r="H22179" s="958">
        <v>51651</v>
      </c>
      <c r="I22179" s="950" t="s">
        <v>1558</v>
      </c>
    </row>
    <row r="22180" spans="8:9" ht="12.5">
      <c r="H22180" s="958">
        <v>51652</v>
      </c>
      <c r="I22180" s="950" t="s">
        <v>1558</v>
      </c>
    </row>
    <row r="22181" spans="8:9" ht="12.5">
      <c r="H22181" s="958">
        <v>51653</v>
      </c>
      <c r="I22181" s="950" t="s">
        <v>1558</v>
      </c>
    </row>
    <row r="22182" spans="8:9" ht="12.5">
      <c r="H22182" s="958">
        <v>51654</v>
      </c>
      <c r="I22182" s="950" t="s">
        <v>1558</v>
      </c>
    </row>
    <row r="22183" spans="8:9" ht="12.5">
      <c r="H22183" s="958">
        <v>51656</v>
      </c>
      <c r="I22183" s="950" t="s">
        <v>1558</v>
      </c>
    </row>
    <row r="22184" spans="8:9" ht="12.5">
      <c r="H22184" s="958">
        <v>52001</v>
      </c>
      <c r="I22184" s="950" t="s">
        <v>1558</v>
      </c>
    </row>
    <row r="22185" spans="8:9" ht="12.5">
      <c r="H22185" s="958">
        <v>52002</v>
      </c>
      <c r="I22185" s="950" t="s">
        <v>1558</v>
      </c>
    </row>
    <row r="22186" spans="8:9" ht="12.5">
      <c r="H22186" s="958">
        <v>52003</v>
      </c>
      <c r="I22186" s="950" t="s">
        <v>1558</v>
      </c>
    </row>
    <row r="22187" spans="8:9" ht="12.5">
      <c r="H22187" s="958">
        <v>52004</v>
      </c>
      <c r="I22187" s="950" t="s">
        <v>1558</v>
      </c>
    </row>
    <row r="22188" spans="8:9" ht="12.5">
      <c r="H22188" s="958">
        <v>52030</v>
      </c>
      <c r="I22188" s="950" t="s">
        <v>1558</v>
      </c>
    </row>
    <row r="22189" spans="8:9" ht="12.5">
      <c r="H22189" s="958">
        <v>52031</v>
      </c>
      <c r="I22189" s="950" t="s">
        <v>1558</v>
      </c>
    </row>
    <row r="22190" spans="8:9" ht="12.5">
      <c r="H22190" s="958">
        <v>52032</v>
      </c>
      <c r="I22190" s="950" t="s">
        <v>1558</v>
      </c>
    </row>
    <row r="22191" spans="8:9" ht="12.5">
      <c r="H22191" s="958">
        <v>52033</v>
      </c>
      <c r="I22191" s="950" t="s">
        <v>1558</v>
      </c>
    </row>
    <row r="22192" spans="8:9" ht="12.5">
      <c r="H22192" s="958">
        <v>52035</v>
      </c>
      <c r="I22192" s="950" t="s">
        <v>1558</v>
      </c>
    </row>
    <row r="22193" spans="8:9" ht="12.5">
      <c r="H22193" s="958">
        <v>52036</v>
      </c>
      <c r="I22193" s="950" t="s">
        <v>1558</v>
      </c>
    </row>
    <row r="22194" spans="8:9" ht="12.5">
      <c r="H22194" s="958">
        <v>52037</v>
      </c>
      <c r="I22194" s="950" t="s">
        <v>1558</v>
      </c>
    </row>
    <row r="22195" spans="8:9" ht="12.5">
      <c r="H22195" s="958">
        <v>52038</v>
      </c>
      <c r="I22195" s="950" t="s">
        <v>1558</v>
      </c>
    </row>
    <row r="22196" spans="8:9" ht="12.5">
      <c r="H22196" s="958">
        <v>52039</v>
      </c>
      <c r="I22196" s="950" t="s">
        <v>1558</v>
      </c>
    </row>
    <row r="22197" spans="8:9" ht="12.5">
      <c r="H22197" s="958">
        <v>52040</v>
      </c>
      <c r="I22197" s="950" t="s">
        <v>1558</v>
      </c>
    </row>
    <row r="22198" spans="8:9" ht="12.5">
      <c r="H22198" s="958">
        <v>52041</v>
      </c>
      <c r="I22198" s="950" t="s">
        <v>1558</v>
      </c>
    </row>
    <row r="22199" spans="8:9" ht="12.5">
      <c r="H22199" s="958">
        <v>52042</v>
      </c>
      <c r="I22199" s="950" t="s">
        <v>1558</v>
      </c>
    </row>
    <row r="22200" spans="8:9" ht="12.5">
      <c r="H22200" s="958">
        <v>52043</v>
      </c>
      <c r="I22200" s="950" t="s">
        <v>1558</v>
      </c>
    </row>
    <row r="22201" spans="8:9" ht="12.5">
      <c r="H22201" s="958">
        <v>52044</v>
      </c>
      <c r="I22201" s="950" t="s">
        <v>1558</v>
      </c>
    </row>
    <row r="22202" spans="8:9" ht="12.5">
      <c r="H22202" s="958">
        <v>52045</v>
      </c>
      <c r="I22202" s="950" t="s">
        <v>1558</v>
      </c>
    </row>
    <row r="22203" spans="8:9" ht="12.5">
      <c r="H22203" s="958">
        <v>52046</v>
      </c>
      <c r="I22203" s="950" t="s">
        <v>1558</v>
      </c>
    </row>
    <row r="22204" spans="8:9" ht="12.5">
      <c r="H22204" s="958">
        <v>52047</v>
      </c>
      <c r="I22204" s="950" t="s">
        <v>1558</v>
      </c>
    </row>
    <row r="22205" spans="8:9" ht="12.5">
      <c r="H22205" s="958">
        <v>52048</v>
      </c>
      <c r="I22205" s="950" t="s">
        <v>1558</v>
      </c>
    </row>
    <row r="22206" spans="8:9" ht="12.5">
      <c r="H22206" s="958">
        <v>52049</v>
      </c>
      <c r="I22206" s="950" t="s">
        <v>1558</v>
      </c>
    </row>
    <row r="22207" spans="8:9" ht="12.5">
      <c r="H22207" s="958">
        <v>52050</v>
      </c>
      <c r="I22207" s="950" t="s">
        <v>1558</v>
      </c>
    </row>
    <row r="22208" spans="8:9" ht="12.5">
      <c r="H22208" s="958">
        <v>52052</v>
      </c>
      <c r="I22208" s="950" t="s">
        <v>1558</v>
      </c>
    </row>
    <row r="22209" spans="8:9" ht="12.5">
      <c r="H22209" s="958">
        <v>52053</v>
      </c>
      <c r="I22209" s="950" t="s">
        <v>1558</v>
      </c>
    </row>
    <row r="22210" spans="8:9" ht="12.5">
      <c r="H22210" s="958">
        <v>52054</v>
      </c>
      <c r="I22210" s="950" t="s">
        <v>1558</v>
      </c>
    </row>
    <row r="22211" spans="8:9" ht="12.5">
      <c r="H22211" s="958">
        <v>52056</v>
      </c>
      <c r="I22211" s="950" t="s">
        <v>1558</v>
      </c>
    </row>
    <row r="22212" spans="8:9" ht="12.5">
      <c r="H22212" s="958">
        <v>52057</v>
      </c>
      <c r="I22212" s="950" t="s">
        <v>1558</v>
      </c>
    </row>
    <row r="22213" spans="8:9" ht="12.5">
      <c r="H22213" s="958">
        <v>52060</v>
      </c>
      <c r="I22213" s="950" t="s">
        <v>1558</v>
      </c>
    </row>
    <row r="22214" spans="8:9" ht="12.5">
      <c r="H22214" s="958">
        <v>52064</v>
      </c>
      <c r="I22214" s="950" t="s">
        <v>1558</v>
      </c>
    </row>
    <row r="22215" spans="8:9" ht="12.5">
      <c r="H22215" s="958">
        <v>52065</v>
      </c>
      <c r="I22215" s="950" t="s">
        <v>1558</v>
      </c>
    </row>
    <row r="22216" spans="8:9" ht="12.5">
      <c r="H22216" s="958">
        <v>52066</v>
      </c>
      <c r="I22216" s="950" t="s">
        <v>1558</v>
      </c>
    </row>
    <row r="22217" spans="8:9" ht="12.5">
      <c r="H22217" s="958">
        <v>52068</v>
      </c>
      <c r="I22217" s="950" t="s">
        <v>1558</v>
      </c>
    </row>
    <row r="22218" spans="8:9" ht="12.5">
      <c r="H22218" s="958">
        <v>52069</v>
      </c>
      <c r="I22218" s="950" t="s">
        <v>1558</v>
      </c>
    </row>
    <row r="22219" spans="8:9" ht="12.5">
      <c r="H22219" s="958">
        <v>52070</v>
      </c>
      <c r="I22219" s="950" t="s">
        <v>1558</v>
      </c>
    </row>
    <row r="22220" spans="8:9" ht="12.5">
      <c r="H22220" s="958">
        <v>52071</v>
      </c>
      <c r="I22220" s="950" t="s">
        <v>1558</v>
      </c>
    </row>
    <row r="22221" spans="8:9" ht="12.5">
      <c r="H22221" s="958">
        <v>52072</v>
      </c>
      <c r="I22221" s="950" t="s">
        <v>1558</v>
      </c>
    </row>
    <row r="22222" spans="8:9" ht="12.5">
      <c r="H22222" s="958">
        <v>52073</v>
      </c>
      <c r="I22222" s="950" t="s">
        <v>1558</v>
      </c>
    </row>
    <row r="22223" spans="8:9" ht="12.5">
      <c r="H22223" s="958">
        <v>52074</v>
      </c>
      <c r="I22223" s="950" t="s">
        <v>1558</v>
      </c>
    </row>
    <row r="22224" spans="8:9" ht="12.5">
      <c r="H22224" s="958">
        <v>52075</v>
      </c>
      <c r="I22224" s="950" t="s">
        <v>1558</v>
      </c>
    </row>
    <row r="22225" spans="8:9" ht="12.5">
      <c r="H22225" s="958">
        <v>52076</v>
      </c>
      <c r="I22225" s="950" t="s">
        <v>1558</v>
      </c>
    </row>
    <row r="22226" spans="8:9" ht="12.5">
      <c r="H22226" s="958">
        <v>52077</v>
      </c>
      <c r="I22226" s="950" t="s">
        <v>1558</v>
      </c>
    </row>
    <row r="22227" spans="8:9" ht="12.5">
      <c r="H22227" s="958">
        <v>52078</v>
      </c>
      <c r="I22227" s="950" t="s">
        <v>1558</v>
      </c>
    </row>
    <row r="22228" spans="8:9" ht="12.5">
      <c r="H22228" s="958">
        <v>52079</v>
      </c>
      <c r="I22228" s="950" t="s">
        <v>1558</v>
      </c>
    </row>
    <row r="22229" spans="8:9" ht="12.5">
      <c r="H22229" s="958">
        <v>52099</v>
      </c>
      <c r="I22229" s="950" t="s">
        <v>1558</v>
      </c>
    </row>
    <row r="22230" spans="8:9" ht="12.5">
      <c r="H22230" s="958">
        <v>52101</v>
      </c>
      <c r="I22230" s="950" t="s">
        <v>1558</v>
      </c>
    </row>
    <row r="22231" spans="8:9" ht="12.5">
      <c r="H22231" s="958">
        <v>52132</v>
      </c>
      <c r="I22231" s="950" t="s">
        <v>1558</v>
      </c>
    </row>
    <row r="22232" spans="8:9" ht="12.5">
      <c r="H22232" s="958">
        <v>52133</v>
      </c>
      <c r="I22232" s="950" t="s">
        <v>1558</v>
      </c>
    </row>
    <row r="22233" spans="8:9" ht="12.5">
      <c r="H22233" s="958">
        <v>52134</v>
      </c>
      <c r="I22233" s="950" t="s">
        <v>1558</v>
      </c>
    </row>
    <row r="22234" spans="8:9" ht="12.5">
      <c r="H22234" s="958">
        <v>52135</v>
      </c>
      <c r="I22234" s="950" t="s">
        <v>1558</v>
      </c>
    </row>
    <row r="22235" spans="8:9" ht="12.5">
      <c r="H22235" s="958">
        <v>52136</v>
      </c>
      <c r="I22235" s="950" t="s">
        <v>1558</v>
      </c>
    </row>
    <row r="22236" spans="8:9" ht="12.5">
      <c r="H22236" s="958">
        <v>52140</v>
      </c>
      <c r="I22236" s="950" t="s">
        <v>1558</v>
      </c>
    </row>
    <row r="22237" spans="8:9" ht="12.5">
      <c r="H22237" s="958">
        <v>52141</v>
      </c>
      <c r="I22237" s="950" t="s">
        <v>1558</v>
      </c>
    </row>
    <row r="22238" spans="8:9" ht="12.5">
      <c r="H22238" s="958">
        <v>52142</v>
      </c>
      <c r="I22238" s="950" t="s">
        <v>1558</v>
      </c>
    </row>
    <row r="22239" spans="8:9" ht="12.5">
      <c r="H22239" s="958">
        <v>52144</v>
      </c>
      <c r="I22239" s="950" t="s">
        <v>1558</v>
      </c>
    </row>
    <row r="22240" spans="8:9" ht="12.5">
      <c r="H22240" s="958">
        <v>52146</v>
      </c>
      <c r="I22240" s="950" t="s">
        <v>1558</v>
      </c>
    </row>
    <row r="22241" spans="8:9" ht="12.5">
      <c r="H22241" s="958">
        <v>52147</v>
      </c>
      <c r="I22241" s="950" t="s">
        <v>1558</v>
      </c>
    </row>
    <row r="22242" spans="8:9" ht="12.5">
      <c r="H22242" s="958">
        <v>52149</v>
      </c>
      <c r="I22242" s="950" t="s">
        <v>1558</v>
      </c>
    </row>
    <row r="22243" spans="8:9" ht="12.5">
      <c r="H22243" s="958">
        <v>52151</v>
      </c>
      <c r="I22243" s="950" t="s">
        <v>1558</v>
      </c>
    </row>
    <row r="22244" spans="8:9" ht="12.5">
      <c r="H22244" s="958">
        <v>52154</v>
      </c>
      <c r="I22244" s="950" t="s">
        <v>1558</v>
      </c>
    </row>
    <row r="22245" spans="8:9" ht="12.5">
      <c r="H22245" s="958">
        <v>52155</v>
      </c>
      <c r="I22245" s="950" t="s">
        <v>1558</v>
      </c>
    </row>
    <row r="22246" spans="8:9" ht="12.5">
      <c r="H22246" s="958">
        <v>52156</v>
      </c>
      <c r="I22246" s="950" t="s">
        <v>1558</v>
      </c>
    </row>
    <row r="22247" spans="8:9" ht="12.5">
      <c r="H22247" s="958">
        <v>52157</v>
      </c>
      <c r="I22247" s="950" t="s">
        <v>1558</v>
      </c>
    </row>
    <row r="22248" spans="8:9" ht="12.5">
      <c r="H22248" s="958">
        <v>52158</v>
      </c>
      <c r="I22248" s="950" t="s">
        <v>1558</v>
      </c>
    </row>
    <row r="22249" spans="8:9" ht="12.5">
      <c r="H22249" s="958">
        <v>52159</v>
      </c>
      <c r="I22249" s="950" t="s">
        <v>1558</v>
      </c>
    </row>
    <row r="22250" spans="8:9" ht="12.5">
      <c r="H22250" s="958">
        <v>52160</v>
      </c>
      <c r="I22250" s="950" t="s">
        <v>1558</v>
      </c>
    </row>
    <row r="22251" spans="8:9" ht="12.5">
      <c r="H22251" s="958">
        <v>52161</v>
      </c>
      <c r="I22251" s="950" t="s">
        <v>1558</v>
      </c>
    </row>
    <row r="22252" spans="8:9" ht="12.5">
      <c r="H22252" s="958">
        <v>52162</v>
      </c>
      <c r="I22252" s="950" t="s">
        <v>1558</v>
      </c>
    </row>
    <row r="22253" spans="8:9" ht="12.5">
      <c r="H22253" s="958">
        <v>52163</v>
      </c>
      <c r="I22253" s="950" t="s">
        <v>1558</v>
      </c>
    </row>
    <row r="22254" spans="8:9" ht="12.5">
      <c r="H22254" s="958">
        <v>52164</v>
      </c>
      <c r="I22254" s="950" t="s">
        <v>1558</v>
      </c>
    </row>
    <row r="22255" spans="8:9" ht="12.5">
      <c r="H22255" s="958">
        <v>52165</v>
      </c>
      <c r="I22255" s="950" t="s">
        <v>1558</v>
      </c>
    </row>
    <row r="22256" spans="8:9" ht="12.5">
      <c r="H22256" s="958">
        <v>52166</v>
      </c>
      <c r="I22256" s="950" t="s">
        <v>1558</v>
      </c>
    </row>
    <row r="22257" spans="8:9" ht="12.5">
      <c r="H22257" s="958">
        <v>52168</v>
      </c>
      <c r="I22257" s="950" t="s">
        <v>1558</v>
      </c>
    </row>
    <row r="22258" spans="8:9" ht="12.5">
      <c r="H22258" s="958">
        <v>52169</v>
      </c>
      <c r="I22258" s="950" t="s">
        <v>1558</v>
      </c>
    </row>
    <row r="22259" spans="8:9" ht="12.5">
      <c r="H22259" s="958">
        <v>52170</v>
      </c>
      <c r="I22259" s="950" t="s">
        <v>1558</v>
      </c>
    </row>
    <row r="22260" spans="8:9" ht="12.5">
      <c r="H22260" s="958">
        <v>52171</v>
      </c>
      <c r="I22260" s="950" t="s">
        <v>1558</v>
      </c>
    </row>
    <row r="22261" spans="8:9" ht="12.5">
      <c r="H22261" s="958">
        <v>52172</v>
      </c>
      <c r="I22261" s="950" t="s">
        <v>1558</v>
      </c>
    </row>
    <row r="22262" spans="8:9" ht="12.5">
      <c r="H22262" s="958">
        <v>52175</v>
      </c>
      <c r="I22262" s="950" t="s">
        <v>1558</v>
      </c>
    </row>
    <row r="22263" spans="8:9" ht="12.5">
      <c r="H22263" s="958">
        <v>52201</v>
      </c>
      <c r="I22263" s="950" t="s">
        <v>1558</v>
      </c>
    </row>
    <row r="22264" spans="8:9" ht="12.5">
      <c r="H22264" s="958">
        <v>52202</v>
      </c>
      <c r="I22264" s="950" t="s">
        <v>1558</v>
      </c>
    </row>
    <row r="22265" spans="8:9" ht="12.5">
      <c r="H22265" s="958">
        <v>52203</v>
      </c>
      <c r="I22265" s="950" t="s">
        <v>1558</v>
      </c>
    </row>
    <row r="22266" spans="8:9" ht="12.5">
      <c r="H22266" s="958">
        <v>52204</v>
      </c>
      <c r="I22266" s="950" t="s">
        <v>1558</v>
      </c>
    </row>
    <row r="22267" spans="8:9" ht="12.5">
      <c r="H22267" s="958">
        <v>52205</v>
      </c>
      <c r="I22267" s="950" t="s">
        <v>1558</v>
      </c>
    </row>
    <row r="22268" spans="8:9" ht="12.5">
      <c r="H22268" s="958">
        <v>52206</v>
      </c>
      <c r="I22268" s="950" t="s">
        <v>1558</v>
      </c>
    </row>
    <row r="22269" spans="8:9" ht="12.5">
      <c r="H22269" s="958">
        <v>52207</v>
      </c>
      <c r="I22269" s="950" t="s">
        <v>1558</v>
      </c>
    </row>
    <row r="22270" spans="8:9" ht="12.5">
      <c r="H22270" s="958">
        <v>52208</v>
      </c>
      <c r="I22270" s="950" t="s">
        <v>1558</v>
      </c>
    </row>
    <row r="22271" spans="8:9" ht="12.5">
      <c r="H22271" s="958">
        <v>52209</v>
      </c>
      <c r="I22271" s="950" t="s">
        <v>1558</v>
      </c>
    </row>
    <row r="22272" spans="8:9" ht="12.5">
      <c r="H22272" s="958">
        <v>52210</v>
      </c>
      <c r="I22272" s="950" t="s">
        <v>1558</v>
      </c>
    </row>
    <row r="22273" spans="8:9" ht="12.5">
      <c r="H22273" s="958">
        <v>52211</v>
      </c>
      <c r="I22273" s="950" t="s">
        <v>1558</v>
      </c>
    </row>
    <row r="22274" spans="8:9" ht="12.5">
      <c r="H22274" s="958">
        <v>52212</v>
      </c>
      <c r="I22274" s="950" t="s">
        <v>1558</v>
      </c>
    </row>
    <row r="22275" spans="8:9" ht="12.5">
      <c r="H22275" s="958">
        <v>52213</v>
      </c>
      <c r="I22275" s="950" t="s">
        <v>1558</v>
      </c>
    </row>
    <row r="22276" spans="8:9" ht="12.5">
      <c r="H22276" s="958">
        <v>52214</v>
      </c>
      <c r="I22276" s="950" t="s">
        <v>1558</v>
      </c>
    </row>
    <row r="22277" spans="8:9" ht="12.5">
      <c r="H22277" s="958">
        <v>52215</v>
      </c>
      <c r="I22277" s="950" t="s">
        <v>1558</v>
      </c>
    </row>
    <row r="22278" spans="8:9" ht="12.5">
      <c r="H22278" s="958">
        <v>52216</v>
      </c>
      <c r="I22278" s="950" t="s">
        <v>1558</v>
      </c>
    </row>
    <row r="22279" spans="8:9" ht="12.5">
      <c r="H22279" s="958">
        <v>52217</v>
      </c>
      <c r="I22279" s="950" t="s">
        <v>1558</v>
      </c>
    </row>
    <row r="22280" spans="8:9" ht="12.5">
      <c r="H22280" s="958">
        <v>52218</v>
      </c>
      <c r="I22280" s="950" t="s">
        <v>1558</v>
      </c>
    </row>
    <row r="22281" spans="8:9" ht="12.5">
      <c r="H22281" s="958">
        <v>52219</v>
      </c>
      <c r="I22281" s="950" t="s">
        <v>1558</v>
      </c>
    </row>
    <row r="22282" spans="8:9" ht="12.5">
      <c r="H22282" s="958">
        <v>52220</v>
      </c>
      <c r="I22282" s="950" t="s">
        <v>1558</v>
      </c>
    </row>
    <row r="22283" spans="8:9" ht="12.5">
      <c r="H22283" s="958">
        <v>52221</v>
      </c>
      <c r="I22283" s="950" t="s">
        <v>1558</v>
      </c>
    </row>
    <row r="22284" spans="8:9" ht="12.5">
      <c r="H22284" s="958">
        <v>52222</v>
      </c>
      <c r="I22284" s="950" t="s">
        <v>1558</v>
      </c>
    </row>
    <row r="22285" spans="8:9" ht="12.5">
      <c r="H22285" s="958">
        <v>52223</v>
      </c>
      <c r="I22285" s="950" t="s">
        <v>1558</v>
      </c>
    </row>
    <row r="22286" spans="8:9" ht="12.5">
      <c r="H22286" s="958">
        <v>52224</v>
      </c>
      <c r="I22286" s="950" t="s">
        <v>1558</v>
      </c>
    </row>
    <row r="22287" spans="8:9" ht="12.5">
      <c r="H22287" s="958">
        <v>52225</v>
      </c>
      <c r="I22287" s="950" t="s">
        <v>1558</v>
      </c>
    </row>
    <row r="22288" spans="8:9" ht="12.5">
      <c r="H22288" s="958">
        <v>52227</v>
      </c>
      <c r="I22288" s="950" t="s">
        <v>1558</v>
      </c>
    </row>
    <row r="22289" spans="8:9" ht="12.5">
      <c r="H22289" s="958">
        <v>52228</v>
      </c>
      <c r="I22289" s="950" t="s">
        <v>1558</v>
      </c>
    </row>
    <row r="22290" spans="8:9" ht="12.5">
      <c r="H22290" s="958">
        <v>52229</v>
      </c>
      <c r="I22290" s="950" t="s">
        <v>1558</v>
      </c>
    </row>
    <row r="22291" spans="8:9" ht="12.5">
      <c r="H22291" s="958">
        <v>52231</v>
      </c>
      <c r="I22291" s="950" t="s">
        <v>1558</v>
      </c>
    </row>
    <row r="22292" spans="8:9" ht="12.5">
      <c r="H22292" s="958">
        <v>52232</v>
      </c>
      <c r="I22292" s="950" t="s">
        <v>1558</v>
      </c>
    </row>
    <row r="22293" spans="8:9" ht="12.5">
      <c r="H22293" s="958">
        <v>52233</v>
      </c>
      <c r="I22293" s="950" t="s">
        <v>1558</v>
      </c>
    </row>
    <row r="22294" spans="8:9" ht="12.5">
      <c r="H22294" s="958">
        <v>52235</v>
      </c>
      <c r="I22294" s="950" t="s">
        <v>1558</v>
      </c>
    </row>
    <row r="22295" spans="8:9" ht="12.5">
      <c r="H22295" s="958">
        <v>52236</v>
      </c>
      <c r="I22295" s="950" t="s">
        <v>1558</v>
      </c>
    </row>
    <row r="22296" spans="8:9" ht="12.5">
      <c r="H22296" s="958">
        <v>52237</v>
      </c>
      <c r="I22296" s="950" t="s">
        <v>1558</v>
      </c>
    </row>
    <row r="22297" spans="8:9" ht="12.5">
      <c r="H22297" s="958">
        <v>52240</v>
      </c>
      <c r="I22297" s="950" t="s">
        <v>1558</v>
      </c>
    </row>
    <row r="22298" spans="8:9" ht="12.5">
      <c r="H22298" s="958">
        <v>52241</v>
      </c>
      <c r="I22298" s="950" t="s">
        <v>1558</v>
      </c>
    </row>
    <row r="22299" spans="8:9" ht="12.5">
      <c r="H22299" s="958">
        <v>52242</v>
      </c>
      <c r="I22299" s="950" t="s">
        <v>1558</v>
      </c>
    </row>
    <row r="22300" spans="8:9" ht="12.5">
      <c r="H22300" s="958">
        <v>52243</v>
      </c>
      <c r="I22300" s="950" t="s">
        <v>1558</v>
      </c>
    </row>
    <row r="22301" spans="8:9" ht="12.5">
      <c r="H22301" s="958">
        <v>52244</v>
      </c>
      <c r="I22301" s="950" t="s">
        <v>1558</v>
      </c>
    </row>
    <row r="22302" spans="8:9" ht="12.5">
      <c r="H22302" s="958">
        <v>52245</v>
      </c>
      <c r="I22302" s="950" t="s">
        <v>1558</v>
      </c>
    </row>
    <row r="22303" spans="8:9" ht="12.5">
      <c r="H22303" s="958">
        <v>52246</v>
      </c>
      <c r="I22303" s="950" t="s">
        <v>1558</v>
      </c>
    </row>
    <row r="22304" spans="8:9" ht="12.5">
      <c r="H22304" s="958">
        <v>52247</v>
      </c>
      <c r="I22304" s="950" t="s">
        <v>1558</v>
      </c>
    </row>
    <row r="22305" spans="8:9" ht="12.5">
      <c r="H22305" s="958">
        <v>52248</v>
      </c>
      <c r="I22305" s="950" t="s">
        <v>1558</v>
      </c>
    </row>
    <row r="22306" spans="8:9" ht="12.5">
      <c r="H22306" s="958">
        <v>52249</v>
      </c>
      <c r="I22306" s="950" t="s">
        <v>1558</v>
      </c>
    </row>
    <row r="22307" spans="8:9" ht="12.5">
      <c r="H22307" s="958">
        <v>52251</v>
      </c>
      <c r="I22307" s="950" t="s">
        <v>1558</v>
      </c>
    </row>
    <row r="22308" spans="8:9" ht="12.5">
      <c r="H22308" s="958">
        <v>52252</v>
      </c>
      <c r="I22308" s="950" t="s">
        <v>1558</v>
      </c>
    </row>
    <row r="22309" spans="8:9" ht="12.5">
      <c r="H22309" s="958">
        <v>52253</v>
      </c>
      <c r="I22309" s="950" t="s">
        <v>1558</v>
      </c>
    </row>
    <row r="22310" spans="8:9" ht="12.5">
      <c r="H22310" s="958">
        <v>52254</v>
      </c>
      <c r="I22310" s="950" t="s">
        <v>1558</v>
      </c>
    </row>
    <row r="22311" spans="8:9" ht="12.5">
      <c r="H22311" s="958">
        <v>52255</v>
      </c>
      <c r="I22311" s="950" t="s">
        <v>1558</v>
      </c>
    </row>
    <row r="22312" spans="8:9" ht="12.5">
      <c r="H22312" s="958">
        <v>52257</v>
      </c>
      <c r="I22312" s="950" t="s">
        <v>1558</v>
      </c>
    </row>
    <row r="22313" spans="8:9" ht="12.5">
      <c r="H22313" s="958">
        <v>52301</v>
      </c>
      <c r="I22313" s="950" t="s">
        <v>1558</v>
      </c>
    </row>
    <row r="22314" spans="8:9" ht="12.5">
      <c r="H22314" s="958">
        <v>52302</v>
      </c>
      <c r="I22314" s="950" t="s">
        <v>1558</v>
      </c>
    </row>
    <row r="22315" spans="8:9" ht="12.5">
      <c r="H22315" s="958">
        <v>52305</v>
      </c>
      <c r="I22315" s="950" t="s">
        <v>1558</v>
      </c>
    </row>
    <row r="22316" spans="8:9" ht="12.5">
      <c r="H22316" s="958">
        <v>52306</v>
      </c>
      <c r="I22316" s="950" t="s">
        <v>1558</v>
      </c>
    </row>
    <row r="22317" spans="8:9" ht="12.5">
      <c r="H22317" s="958">
        <v>52307</v>
      </c>
      <c r="I22317" s="950" t="s">
        <v>1558</v>
      </c>
    </row>
    <row r="22318" spans="8:9" ht="12.5">
      <c r="H22318" s="958">
        <v>52308</v>
      </c>
      <c r="I22318" s="950" t="s">
        <v>1558</v>
      </c>
    </row>
    <row r="22319" spans="8:9" ht="12.5">
      <c r="H22319" s="958">
        <v>52309</v>
      </c>
      <c r="I22319" s="950" t="s">
        <v>1558</v>
      </c>
    </row>
    <row r="22320" spans="8:9" ht="12.5">
      <c r="H22320" s="958">
        <v>52310</v>
      </c>
      <c r="I22320" s="950" t="s">
        <v>1558</v>
      </c>
    </row>
    <row r="22321" spans="8:9" ht="12.5">
      <c r="H22321" s="958">
        <v>52312</v>
      </c>
      <c r="I22321" s="950" t="s">
        <v>1558</v>
      </c>
    </row>
    <row r="22322" spans="8:9" ht="12.5">
      <c r="H22322" s="958">
        <v>52313</v>
      </c>
      <c r="I22322" s="950" t="s">
        <v>1558</v>
      </c>
    </row>
    <row r="22323" spans="8:9" ht="12.5">
      <c r="H22323" s="958">
        <v>52314</v>
      </c>
      <c r="I22323" s="950" t="s">
        <v>1558</v>
      </c>
    </row>
    <row r="22324" spans="8:9" ht="12.5">
      <c r="H22324" s="958">
        <v>52315</v>
      </c>
      <c r="I22324" s="950" t="s">
        <v>1558</v>
      </c>
    </row>
    <row r="22325" spans="8:9" ht="12.5">
      <c r="H22325" s="958">
        <v>52316</v>
      </c>
      <c r="I22325" s="950" t="s">
        <v>1558</v>
      </c>
    </row>
    <row r="22326" spans="8:9" ht="12.5">
      <c r="H22326" s="958">
        <v>52317</v>
      </c>
      <c r="I22326" s="950" t="s">
        <v>1558</v>
      </c>
    </row>
    <row r="22327" spans="8:9" ht="12.5">
      <c r="H22327" s="958">
        <v>52318</v>
      </c>
      <c r="I22327" s="950" t="s">
        <v>1558</v>
      </c>
    </row>
    <row r="22328" spans="8:9" ht="12.5">
      <c r="H22328" s="958">
        <v>52319</v>
      </c>
      <c r="I22328" s="950" t="s">
        <v>1558</v>
      </c>
    </row>
    <row r="22329" spans="8:9" ht="12.5">
      <c r="H22329" s="958">
        <v>52320</v>
      </c>
      <c r="I22329" s="950" t="s">
        <v>1558</v>
      </c>
    </row>
    <row r="22330" spans="8:9" ht="12.5">
      <c r="H22330" s="958">
        <v>52321</v>
      </c>
      <c r="I22330" s="950" t="s">
        <v>1558</v>
      </c>
    </row>
    <row r="22331" spans="8:9" ht="12.5">
      <c r="H22331" s="958">
        <v>52322</v>
      </c>
      <c r="I22331" s="950" t="s">
        <v>1558</v>
      </c>
    </row>
    <row r="22332" spans="8:9" ht="12.5">
      <c r="H22332" s="958">
        <v>52323</v>
      </c>
      <c r="I22332" s="950" t="s">
        <v>1558</v>
      </c>
    </row>
    <row r="22333" spans="8:9" ht="12.5">
      <c r="H22333" s="958">
        <v>52324</v>
      </c>
      <c r="I22333" s="950" t="s">
        <v>1558</v>
      </c>
    </row>
    <row r="22334" spans="8:9" ht="12.5">
      <c r="H22334" s="958">
        <v>52325</v>
      </c>
      <c r="I22334" s="950" t="s">
        <v>1558</v>
      </c>
    </row>
    <row r="22335" spans="8:9" ht="12.5">
      <c r="H22335" s="958">
        <v>52326</v>
      </c>
      <c r="I22335" s="950" t="s">
        <v>1558</v>
      </c>
    </row>
    <row r="22336" spans="8:9" ht="12.5">
      <c r="H22336" s="958">
        <v>52327</v>
      </c>
      <c r="I22336" s="950" t="s">
        <v>1558</v>
      </c>
    </row>
    <row r="22337" spans="8:9" ht="12.5">
      <c r="H22337" s="958">
        <v>52328</v>
      </c>
      <c r="I22337" s="950" t="s">
        <v>1558</v>
      </c>
    </row>
    <row r="22338" spans="8:9" ht="12.5">
      <c r="H22338" s="958">
        <v>52329</v>
      </c>
      <c r="I22338" s="950" t="s">
        <v>1558</v>
      </c>
    </row>
    <row r="22339" spans="8:9" ht="12.5">
      <c r="H22339" s="958">
        <v>52330</v>
      </c>
      <c r="I22339" s="950" t="s">
        <v>1558</v>
      </c>
    </row>
    <row r="22340" spans="8:9" ht="12.5">
      <c r="H22340" s="958">
        <v>52332</v>
      </c>
      <c r="I22340" s="950" t="s">
        <v>1558</v>
      </c>
    </row>
    <row r="22341" spans="8:9" ht="12.5">
      <c r="H22341" s="958">
        <v>52333</v>
      </c>
      <c r="I22341" s="950" t="s">
        <v>1558</v>
      </c>
    </row>
    <row r="22342" spans="8:9" ht="12.5">
      <c r="H22342" s="958">
        <v>52334</v>
      </c>
      <c r="I22342" s="950" t="s">
        <v>1558</v>
      </c>
    </row>
    <row r="22343" spans="8:9" ht="12.5">
      <c r="H22343" s="958">
        <v>52335</v>
      </c>
      <c r="I22343" s="950" t="s">
        <v>1558</v>
      </c>
    </row>
    <row r="22344" spans="8:9" ht="12.5">
      <c r="H22344" s="958">
        <v>52336</v>
      </c>
      <c r="I22344" s="950" t="s">
        <v>1558</v>
      </c>
    </row>
    <row r="22345" spans="8:9" ht="12.5">
      <c r="H22345" s="958">
        <v>52337</v>
      </c>
      <c r="I22345" s="950" t="s">
        <v>1558</v>
      </c>
    </row>
    <row r="22346" spans="8:9" ht="12.5">
      <c r="H22346" s="958">
        <v>52338</v>
      </c>
      <c r="I22346" s="950" t="s">
        <v>1558</v>
      </c>
    </row>
    <row r="22347" spans="8:9" ht="12.5">
      <c r="H22347" s="958">
        <v>52339</v>
      </c>
      <c r="I22347" s="950" t="s">
        <v>1558</v>
      </c>
    </row>
    <row r="22348" spans="8:9" ht="12.5">
      <c r="H22348" s="958">
        <v>52340</v>
      </c>
      <c r="I22348" s="950" t="s">
        <v>1558</v>
      </c>
    </row>
    <row r="22349" spans="8:9" ht="12.5">
      <c r="H22349" s="958">
        <v>52341</v>
      </c>
      <c r="I22349" s="950" t="s">
        <v>1558</v>
      </c>
    </row>
    <row r="22350" spans="8:9" ht="12.5">
      <c r="H22350" s="958">
        <v>52342</v>
      </c>
      <c r="I22350" s="950" t="s">
        <v>1558</v>
      </c>
    </row>
    <row r="22351" spans="8:9" ht="12.5">
      <c r="H22351" s="958">
        <v>52344</v>
      </c>
      <c r="I22351" s="950" t="s">
        <v>1558</v>
      </c>
    </row>
    <row r="22352" spans="8:9" ht="12.5">
      <c r="H22352" s="958">
        <v>52345</v>
      </c>
      <c r="I22352" s="950" t="s">
        <v>1558</v>
      </c>
    </row>
    <row r="22353" spans="8:9" ht="12.5">
      <c r="H22353" s="958">
        <v>52346</v>
      </c>
      <c r="I22353" s="950" t="s">
        <v>1558</v>
      </c>
    </row>
    <row r="22354" spans="8:9" ht="12.5">
      <c r="H22354" s="958">
        <v>52347</v>
      </c>
      <c r="I22354" s="950" t="s">
        <v>1558</v>
      </c>
    </row>
    <row r="22355" spans="8:9" ht="12.5">
      <c r="H22355" s="958">
        <v>52348</v>
      </c>
      <c r="I22355" s="950" t="s">
        <v>1558</v>
      </c>
    </row>
    <row r="22356" spans="8:9" ht="12.5">
      <c r="H22356" s="958">
        <v>52349</v>
      </c>
      <c r="I22356" s="950" t="s">
        <v>1558</v>
      </c>
    </row>
    <row r="22357" spans="8:9" ht="12.5">
      <c r="H22357" s="958">
        <v>52350</v>
      </c>
      <c r="I22357" s="950" t="s">
        <v>1558</v>
      </c>
    </row>
    <row r="22358" spans="8:9" ht="12.5">
      <c r="H22358" s="958">
        <v>52351</v>
      </c>
      <c r="I22358" s="950" t="s">
        <v>1558</v>
      </c>
    </row>
    <row r="22359" spans="8:9" ht="12.5">
      <c r="H22359" s="958">
        <v>52352</v>
      </c>
      <c r="I22359" s="950" t="s">
        <v>1558</v>
      </c>
    </row>
    <row r="22360" spans="8:9" ht="12.5">
      <c r="H22360" s="958">
        <v>52353</v>
      </c>
      <c r="I22360" s="950" t="s">
        <v>1574</v>
      </c>
    </row>
    <row r="22361" spans="8:9" ht="12.5">
      <c r="H22361" s="958">
        <v>52354</v>
      </c>
      <c r="I22361" s="950" t="s">
        <v>1558</v>
      </c>
    </row>
    <row r="22362" spans="8:9" ht="12.5">
      <c r="H22362" s="958">
        <v>52355</v>
      </c>
      <c r="I22362" s="950" t="s">
        <v>1558</v>
      </c>
    </row>
    <row r="22363" spans="8:9" ht="12.5">
      <c r="H22363" s="958">
        <v>52356</v>
      </c>
      <c r="I22363" s="950" t="s">
        <v>1558</v>
      </c>
    </row>
    <row r="22364" spans="8:9" ht="12.5">
      <c r="H22364" s="958">
        <v>52358</v>
      </c>
      <c r="I22364" s="950" t="s">
        <v>1558</v>
      </c>
    </row>
    <row r="22365" spans="8:9" ht="12.5">
      <c r="H22365" s="958">
        <v>52359</v>
      </c>
      <c r="I22365" s="950" t="s">
        <v>1558</v>
      </c>
    </row>
    <row r="22366" spans="8:9" ht="12.5">
      <c r="H22366" s="958">
        <v>52361</v>
      </c>
      <c r="I22366" s="950" t="s">
        <v>1558</v>
      </c>
    </row>
    <row r="22367" spans="8:9" ht="12.5">
      <c r="H22367" s="958">
        <v>52362</v>
      </c>
      <c r="I22367" s="950" t="s">
        <v>1558</v>
      </c>
    </row>
    <row r="22368" spans="8:9" ht="12.5">
      <c r="H22368" s="958">
        <v>52401</v>
      </c>
      <c r="I22368" s="950" t="s">
        <v>1558</v>
      </c>
    </row>
    <row r="22369" spans="8:9" ht="12.5">
      <c r="H22369" s="958">
        <v>52402</v>
      </c>
      <c r="I22369" s="950" t="s">
        <v>1558</v>
      </c>
    </row>
    <row r="22370" spans="8:9" ht="12.5">
      <c r="H22370" s="958">
        <v>52403</v>
      </c>
      <c r="I22370" s="950" t="s">
        <v>1558</v>
      </c>
    </row>
    <row r="22371" spans="8:9" ht="12.5">
      <c r="H22371" s="958">
        <v>52404</v>
      </c>
      <c r="I22371" s="950" t="s">
        <v>1558</v>
      </c>
    </row>
    <row r="22372" spans="8:9" ht="12.5">
      <c r="H22372" s="958">
        <v>52405</v>
      </c>
      <c r="I22372" s="950" t="s">
        <v>1558</v>
      </c>
    </row>
    <row r="22373" spans="8:9" ht="12.5">
      <c r="H22373" s="958">
        <v>52406</v>
      </c>
      <c r="I22373" s="950" t="s">
        <v>1558</v>
      </c>
    </row>
    <row r="22374" spans="8:9" ht="12.5">
      <c r="H22374" s="958">
        <v>52407</v>
      </c>
      <c r="I22374" s="950" t="s">
        <v>1558</v>
      </c>
    </row>
    <row r="22375" spans="8:9" ht="12.5">
      <c r="H22375" s="958">
        <v>52408</v>
      </c>
      <c r="I22375" s="950" t="s">
        <v>1558</v>
      </c>
    </row>
    <row r="22376" spans="8:9" ht="12.5">
      <c r="H22376" s="958">
        <v>52409</v>
      </c>
      <c r="I22376" s="950" t="s">
        <v>1558</v>
      </c>
    </row>
    <row r="22377" spans="8:9" ht="12.5">
      <c r="H22377" s="958">
        <v>52410</v>
      </c>
      <c r="I22377" s="950" t="s">
        <v>1558</v>
      </c>
    </row>
    <row r="22378" spans="8:9" ht="12.5">
      <c r="H22378" s="958">
        <v>52411</v>
      </c>
      <c r="I22378" s="950" t="s">
        <v>1558</v>
      </c>
    </row>
    <row r="22379" spans="8:9" ht="12.5">
      <c r="H22379" s="958">
        <v>52497</v>
      </c>
      <c r="I22379" s="950" t="s">
        <v>1558</v>
      </c>
    </row>
    <row r="22380" spans="8:9" ht="12.5">
      <c r="H22380" s="958">
        <v>52498</v>
      </c>
      <c r="I22380" s="950" t="s">
        <v>1558</v>
      </c>
    </row>
    <row r="22381" spans="8:9" ht="12.5">
      <c r="H22381" s="958">
        <v>52499</v>
      </c>
      <c r="I22381" s="950" t="s">
        <v>1558</v>
      </c>
    </row>
    <row r="22382" spans="8:9" ht="12.5">
      <c r="H22382" s="958">
        <v>52501</v>
      </c>
      <c r="I22382" s="950" t="s">
        <v>1574</v>
      </c>
    </row>
    <row r="22383" spans="8:9" ht="12.5">
      <c r="H22383" s="958">
        <v>52530</v>
      </c>
      <c r="I22383" s="950" t="s">
        <v>1574</v>
      </c>
    </row>
    <row r="22384" spans="8:9" ht="12.5">
      <c r="H22384" s="958">
        <v>52531</v>
      </c>
      <c r="I22384" s="950" t="s">
        <v>1558</v>
      </c>
    </row>
    <row r="22385" spans="8:9" ht="12.5">
      <c r="H22385" s="958">
        <v>52533</v>
      </c>
      <c r="I22385" s="950" t="s">
        <v>1574</v>
      </c>
    </row>
    <row r="22386" spans="8:9" ht="12.5">
      <c r="H22386" s="958">
        <v>52534</v>
      </c>
      <c r="I22386" s="950" t="s">
        <v>1558</v>
      </c>
    </row>
    <row r="22387" spans="8:9" ht="12.5">
      <c r="H22387" s="958">
        <v>52535</v>
      </c>
      <c r="I22387" s="950" t="s">
        <v>1574</v>
      </c>
    </row>
    <row r="22388" spans="8:9" ht="12.5">
      <c r="H22388" s="958">
        <v>52536</v>
      </c>
      <c r="I22388" s="950" t="s">
        <v>1558</v>
      </c>
    </row>
    <row r="22389" spans="8:9" ht="12.5">
      <c r="H22389" s="958">
        <v>52537</v>
      </c>
      <c r="I22389" s="950" t="s">
        <v>1558</v>
      </c>
    </row>
    <row r="22390" spans="8:9" ht="12.5">
      <c r="H22390" s="958">
        <v>52540</v>
      </c>
      <c r="I22390" s="950" t="s">
        <v>1574</v>
      </c>
    </row>
    <row r="22391" spans="8:9" ht="12.5">
      <c r="H22391" s="958">
        <v>52542</v>
      </c>
      <c r="I22391" s="950" t="s">
        <v>1558</v>
      </c>
    </row>
    <row r="22392" spans="8:9" ht="12.5">
      <c r="H22392" s="958">
        <v>52543</v>
      </c>
      <c r="I22392" s="950" t="s">
        <v>1558</v>
      </c>
    </row>
    <row r="22393" spans="8:9" ht="12.5">
      <c r="H22393" s="958">
        <v>52544</v>
      </c>
      <c r="I22393" s="950" t="s">
        <v>1558</v>
      </c>
    </row>
    <row r="22394" spans="8:9" ht="12.5">
      <c r="H22394" s="958">
        <v>52548</v>
      </c>
      <c r="I22394" s="950" t="s">
        <v>1558</v>
      </c>
    </row>
    <row r="22395" spans="8:9" ht="12.5">
      <c r="H22395" s="958">
        <v>52549</v>
      </c>
      <c r="I22395" s="950" t="s">
        <v>1558</v>
      </c>
    </row>
    <row r="22396" spans="8:9" ht="12.5">
      <c r="H22396" s="958">
        <v>52550</v>
      </c>
      <c r="I22396" s="950" t="s">
        <v>1558</v>
      </c>
    </row>
    <row r="22397" spans="8:9" ht="12.5">
      <c r="H22397" s="958">
        <v>52551</v>
      </c>
      <c r="I22397" s="950" t="s">
        <v>1574</v>
      </c>
    </row>
    <row r="22398" spans="8:9" ht="12.5">
      <c r="H22398" s="958">
        <v>52552</v>
      </c>
      <c r="I22398" s="950" t="s">
        <v>1558</v>
      </c>
    </row>
    <row r="22399" spans="8:9" ht="12.5">
      <c r="H22399" s="958">
        <v>52553</v>
      </c>
      <c r="I22399" s="950" t="s">
        <v>1558</v>
      </c>
    </row>
    <row r="22400" spans="8:9" ht="12.5">
      <c r="H22400" s="958">
        <v>52554</v>
      </c>
      <c r="I22400" s="950" t="s">
        <v>1574</v>
      </c>
    </row>
    <row r="22401" spans="8:9" ht="12.5">
      <c r="H22401" s="958">
        <v>52555</v>
      </c>
      <c r="I22401" s="950" t="s">
        <v>1558</v>
      </c>
    </row>
    <row r="22402" spans="8:9" ht="12.5">
      <c r="H22402" s="958">
        <v>52556</v>
      </c>
      <c r="I22402" s="950" t="s">
        <v>1574</v>
      </c>
    </row>
    <row r="22403" spans="8:9" ht="12.5">
      <c r="H22403" s="958">
        <v>52557</v>
      </c>
      <c r="I22403" s="950" t="s">
        <v>1558</v>
      </c>
    </row>
    <row r="22404" spans="8:9" ht="12.5">
      <c r="H22404" s="958">
        <v>52560</v>
      </c>
      <c r="I22404" s="950" t="s">
        <v>1574</v>
      </c>
    </row>
    <row r="22405" spans="8:9" ht="12.5">
      <c r="H22405" s="958">
        <v>52561</v>
      </c>
      <c r="I22405" s="950" t="s">
        <v>1558</v>
      </c>
    </row>
    <row r="22406" spans="8:9" ht="12.5">
      <c r="H22406" s="958">
        <v>52562</v>
      </c>
      <c r="I22406" s="950" t="s">
        <v>1558</v>
      </c>
    </row>
    <row r="22407" spans="8:9" ht="12.5">
      <c r="H22407" s="958">
        <v>52563</v>
      </c>
      <c r="I22407" s="950" t="s">
        <v>1574</v>
      </c>
    </row>
    <row r="22408" spans="8:9" ht="12.5">
      <c r="H22408" s="958">
        <v>52565</v>
      </c>
      <c r="I22408" s="950" t="s">
        <v>1574</v>
      </c>
    </row>
    <row r="22409" spans="8:9" ht="12.5">
      <c r="H22409" s="958">
        <v>52566</v>
      </c>
      <c r="I22409" s="950" t="s">
        <v>1558</v>
      </c>
    </row>
    <row r="22410" spans="8:9" ht="12.5">
      <c r="H22410" s="958">
        <v>52567</v>
      </c>
      <c r="I22410" s="950" t="s">
        <v>1574</v>
      </c>
    </row>
    <row r="22411" spans="8:9" ht="12.5">
      <c r="H22411" s="958">
        <v>52568</v>
      </c>
      <c r="I22411" s="950" t="s">
        <v>1558</v>
      </c>
    </row>
    <row r="22412" spans="8:9" ht="12.5">
      <c r="H22412" s="958">
        <v>52569</v>
      </c>
      <c r="I22412" s="950" t="s">
        <v>1558</v>
      </c>
    </row>
    <row r="22413" spans="8:9" ht="12.5">
      <c r="H22413" s="958">
        <v>52570</v>
      </c>
      <c r="I22413" s="950" t="s">
        <v>1558</v>
      </c>
    </row>
    <row r="22414" spans="8:9" ht="12.5">
      <c r="H22414" s="958">
        <v>52571</v>
      </c>
      <c r="I22414" s="950" t="s">
        <v>1558</v>
      </c>
    </row>
    <row r="22415" spans="8:9" ht="12.5">
      <c r="H22415" s="958">
        <v>52572</v>
      </c>
      <c r="I22415" s="950" t="s">
        <v>1558</v>
      </c>
    </row>
    <row r="22416" spans="8:9" ht="12.5">
      <c r="H22416" s="958">
        <v>52573</v>
      </c>
      <c r="I22416" s="950" t="s">
        <v>1558</v>
      </c>
    </row>
    <row r="22417" spans="8:9" ht="12.5">
      <c r="H22417" s="958">
        <v>52574</v>
      </c>
      <c r="I22417" s="950" t="s">
        <v>1558</v>
      </c>
    </row>
    <row r="22418" spans="8:9" ht="12.5">
      <c r="H22418" s="958">
        <v>52576</v>
      </c>
      <c r="I22418" s="950" t="s">
        <v>1574</v>
      </c>
    </row>
    <row r="22419" spans="8:9" ht="12.5">
      <c r="H22419" s="958">
        <v>52577</v>
      </c>
      <c r="I22419" s="950" t="s">
        <v>1558</v>
      </c>
    </row>
    <row r="22420" spans="8:9" ht="12.5">
      <c r="H22420" s="958">
        <v>52580</v>
      </c>
      <c r="I22420" s="950" t="s">
        <v>1574</v>
      </c>
    </row>
    <row r="22421" spans="8:9" ht="12.5">
      <c r="H22421" s="958">
        <v>52581</v>
      </c>
      <c r="I22421" s="950" t="s">
        <v>1558</v>
      </c>
    </row>
    <row r="22422" spans="8:9" ht="12.5">
      <c r="H22422" s="958">
        <v>52583</v>
      </c>
      <c r="I22422" s="950" t="s">
        <v>1558</v>
      </c>
    </row>
    <row r="22423" spans="8:9" ht="12.5">
      <c r="H22423" s="958">
        <v>52584</v>
      </c>
      <c r="I22423" s="950" t="s">
        <v>1558</v>
      </c>
    </row>
    <row r="22424" spans="8:9" ht="12.5">
      <c r="H22424" s="958">
        <v>52585</v>
      </c>
      <c r="I22424" s="950" t="s">
        <v>1574</v>
      </c>
    </row>
    <row r="22425" spans="8:9" ht="12.5">
      <c r="H22425" s="958">
        <v>52586</v>
      </c>
      <c r="I22425" s="950" t="s">
        <v>1558</v>
      </c>
    </row>
    <row r="22426" spans="8:9" ht="12.5">
      <c r="H22426" s="958">
        <v>52588</v>
      </c>
      <c r="I22426" s="950" t="s">
        <v>1574</v>
      </c>
    </row>
    <row r="22427" spans="8:9" ht="12.5">
      <c r="H22427" s="958">
        <v>52590</v>
      </c>
      <c r="I22427" s="950" t="s">
        <v>1558</v>
      </c>
    </row>
    <row r="22428" spans="8:9" ht="12.5">
      <c r="H22428" s="958">
        <v>52591</v>
      </c>
      <c r="I22428" s="950" t="s">
        <v>1558</v>
      </c>
    </row>
    <row r="22429" spans="8:9" ht="12.5">
      <c r="H22429" s="958">
        <v>52593</v>
      </c>
      <c r="I22429" s="950" t="s">
        <v>1558</v>
      </c>
    </row>
    <row r="22430" spans="8:9" ht="12.5">
      <c r="H22430" s="958">
        <v>52594</v>
      </c>
      <c r="I22430" s="950" t="s">
        <v>1558</v>
      </c>
    </row>
    <row r="22431" spans="8:9" ht="12.5">
      <c r="H22431" s="958">
        <v>52595</v>
      </c>
      <c r="I22431" s="950" t="s">
        <v>1558</v>
      </c>
    </row>
    <row r="22432" spans="8:9" ht="12.5">
      <c r="H22432" s="958">
        <v>52601</v>
      </c>
      <c r="I22432" s="950" t="s">
        <v>1574</v>
      </c>
    </row>
    <row r="22433" spans="8:9" ht="12.5">
      <c r="H22433" s="958">
        <v>52619</v>
      </c>
      <c r="I22433" s="950" t="s">
        <v>1574</v>
      </c>
    </row>
    <row r="22434" spans="8:9" ht="12.5">
      <c r="H22434" s="958">
        <v>52620</v>
      </c>
      <c r="I22434" s="950" t="s">
        <v>1574</v>
      </c>
    </row>
    <row r="22435" spans="8:9" ht="12.5">
      <c r="H22435" s="958">
        <v>52621</v>
      </c>
      <c r="I22435" s="950" t="s">
        <v>1558</v>
      </c>
    </row>
    <row r="22436" spans="8:9" ht="12.5">
      <c r="H22436" s="958">
        <v>52623</v>
      </c>
      <c r="I22436" s="950" t="s">
        <v>1574</v>
      </c>
    </row>
    <row r="22437" spans="8:9" ht="12.5">
      <c r="H22437" s="958">
        <v>52624</v>
      </c>
      <c r="I22437" s="950" t="s">
        <v>1558</v>
      </c>
    </row>
    <row r="22438" spans="8:9" ht="12.5">
      <c r="H22438" s="958">
        <v>52625</v>
      </c>
      <c r="I22438" s="950" t="s">
        <v>1574</v>
      </c>
    </row>
    <row r="22439" spans="8:9" ht="12.5">
      <c r="H22439" s="958">
        <v>52626</v>
      </c>
      <c r="I22439" s="950" t="s">
        <v>1574</v>
      </c>
    </row>
    <row r="22440" spans="8:9" ht="12.5">
      <c r="H22440" s="958">
        <v>52627</v>
      </c>
      <c r="I22440" s="950" t="s">
        <v>1574</v>
      </c>
    </row>
    <row r="22441" spans="8:9" ht="12.5">
      <c r="H22441" s="958">
        <v>52630</v>
      </c>
      <c r="I22441" s="950" t="s">
        <v>1574</v>
      </c>
    </row>
    <row r="22442" spans="8:9" ht="12.5">
      <c r="H22442" s="958">
        <v>52631</v>
      </c>
      <c r="I22442" s="950" t="s">
        <v>1558</v>
      </c>
    </row>
    <row r="22443" spans="8:9" ht="12.5">
      <c r="H22443" s="958">
        <v>52632</v>
      </c>
      <c r="I22443" s="950" t="s">
        <v>1558</v>
      </c>
    </row>
    <row r="22444" spans="8:9" ht="12.5">
      <c r="H22444" s="958">
        <v>52635</v>
      </c>
      <c r="I22444" s="950" t="s">
        <v>1574</v>
      </c>
    </row>
    <row r="22445" spans="8:9" ht="12.5">
      <c r="H22445" s="958">
        <v>52637</v>
      </c>
      <c r="I22445" s="950" t="s">
        <v>1558</v>
      </c>
    </row>
    <row r="22446" spans="8:9" ht="12.5">
      <c r="H22446" s="958">
        <v>52638</v>
      </c>
      <c r="I22446" s="950" t="s">
        <v>1558</v>
      </c>
    </row>
    <row r="22447" spans="8:9" ht="12.5">
      <c r="H22447" s="958">
        <v>52639</v>
      </c>
      <c r="I22447" s="950" t="s">
        <v>1558</v>
      </c>
    </row>
    <row r="22448" spans="8:9" ht="12.5">
      <c r="H22448" s="958">
        <v>52640</v>
      </c>
      <c r="I22448" s="950" t="s">
        <v>1574</v>
      </c>
    </row>
    <row r="22449" spans="8:9" ht="12.5">
      <c r="H22449" s="958">
        <v>52641</v>
      </c>
      <c r="I22449" s="950" t="s">
        <v>1574</v>
      </c>
    </row>
    <row r="22450" spans="8:9" ht="12.5">
      <c r="H22450" s="958">
        <v>52642</v>
      </c>
      <c r="I22450" s="950" t="s">
        <v>1574</v>
      </c>
    </row>
    <row r="22451" spans="8:9" ht="12.5">
      <c r="H22451" s="958">
        <v>52644</v>
      </c>
      <c r="I22451" s="950" t="s">
        <v>1574</v>
      </c>
    </row>
    <row r="22452" spans="8:9" ht="12.5">
      <c r="H22452" s="958">
        <v>52645</v>
      </c>
      <c r="I22452" s="950" t="s">
        <v>1574</v>
      </c>
    </row>
    <row r="22453" spans="8:9" ht="12.5">
      <c r="H22453" s="958">
        <v>52646</v>
      </c>
      <c r="I22453" s="950" t="s">
        <v>1558</v>
      </c>
    </row>
    <row r="22454" spans="8:9" ht="12.5">
      <c r="H22454" s="958">
        <v>52647</v>
      </c>
      <c r="I22454" s="950" t="s">
        <v>1558</v>
      </c>
    </row>
    <row r="22455" spans="8:9" ht="12.5">
      <c r="H22455" s="958">
        <v>52648</v>
      </c>
      <c r="I22455" s="950" t="s">
        <v>1558</v>
      </c>
    </row>
    <row r="22456" spans="8:9" ht="12.5">
      <c r="H22456" s="958">
        <v>52649</v>
      </c>
      <c r="I22456" s="950" t="s">
        <v>1574</v>
      </c>
    </row>
    <row r="22457" spans="8:9" ht="12.5">
      <c r="H22457" s="958">
        <v>52650</v>
      </c>
      <c r="I22457" s="950" t="s">
        <v>1558</v>
      </c>
    </row>
    <row r="22458" spans="8:9" ht="12.5">
      <c r="H22458" s="958">
        <v>52651</v>
      </c>
      <c r="I22458" s="950" t="s">
        <v>1574</v>
      </c>
    </row>
    <row r="22459" spans="8:9" ht="12.5">
      <c r="H22459" s="958">
        <v>52652</v>
      </c>
      <c r="I22459" s="950" t="s">
        <v>1558</v>
      </c>
    </row>
    <row r="22460" spans="8:9" ht="12.5">
      <c r="H22460" s="958">
        <v>52653</v>
      </c>
      <c r="I22460" s="950" t="s">
        <v>1558</v>
      </c>
    </row>
    <row r="22461" spans="8:9" ht="12.5">
      <c r="H22461" s="958">
        <v>52654</v>
      </c>
      <c r="I22461" s="950" t="s">
        <v>1574</v>
      </c>
    </row>
    <row r="22462" spans="8:9" ht="12.5">
      <c r="H22462" s="958">
        <v>52655</v>
      </c>
      <c r="I22462" s="950" t="s">
        <v>1558</v>
      </c>
    </row>
    <row r="22463" spans="8:9" ht="12.5">
      <c r="H22463" s="958">
        <v>52656</v>
      </c>
      <c r="I22463" s="950" t="s">
        <v>1574</v>
      </c>
    </row>
    <row r="22464" spans="8:9" ht="12.5">
      <c r="H22464" s="958">
        <v>52657</v>
      </c>
      <c r="I22464" s="950" t="s">
        <v>1558</v>
      </c>
    </row>
    <row r="22465" spans="8:9" ht="12.5">
      <c r="H22465" s="958">
        <v>52658</v>
      </c>
      <c r="I22465" s="950" t="s">
        <v>1574</v>
      </c>
    </row>
    <row r="22466" spans="8:9" ht="12.5">
      <c r="H22466" s="958">
        <v>52659</v>
      </c>
      <c r="I22466" s="950" t="s">
        <v>1574</v>
      </c>
    </row>
    <row r="22467" spans="8:9" ht="12.5">
      <c r="H22467" s="958">
        <v>52660</v>
      </c>
      <c r="I22467" s="950" t="s">
        <v>1574</v>
      </c>
    </row>
    <row r="22468" spans="8:9" ht="12.5">
      <c r="H22468" s="958">
        <v>52701</v>
      </c>
      <c r="I22468" s="950" t="s">
        <v>1558</v>
      </c>
    </row>
    <row r="22469" spans="8:9" ht="12.5">
      <c r="H22469" s="958">
        <v>52720</v>
      </c>
      <c r="I22469" s="950" t="s">
        <v>1558</v>
      </c>
    </row>
    <row r="22470" spans="8:9" ht="12.5">
      <c r="H22470" s="958">
        <v>52721</v>
      </c>
      <c r="I22470" s="950" t="s">
        <v>1558</v>
      </c>
    </row>
    <row r="22471" spans="8:9" ht="12.5">
      <c r="H22471" s="958">
        <v>52722</v>
      </c>
      <c r="I22471" s="950" t="s">
        <v>1558</v>
      </c>
    </row>
    <row r="22472" spans="8:9" ht="12.5">
      <c r="H22472" s="958">
        <v>52726</v>
      </c>
      <c r="I22472" s="950" t="s">
        <v>1558</v>
      </c>
    </row>
    <row r="22473" spans="8:9" ht="12.5">
      <c r="H22473" s="958">
        <v>52727</v>
      </c>
      <c r="I22473" s="950" t="s">
        <v>1558</v>
      </c>
    </row>
    <row r="22474" spans="8:9" ht="12.5">
      <c r="H22474" s="958">
        <v>52728</v>
      </c>
      <c r="I22474" s="950" t="s">
        <v>1558</v>
      </c>
    </row>
    <row r="22475" spans="8:9" ht="12.5">
      <c r="H22475" s="958">
        <v>52729</v>
      </c>
      <c r="I22475" s="950" t="s">
        <v>1558</v>
      </c>
    </row>
    <row r="22476" spans="8:9" ht="12.5">
      <c r="H22476" s="958">
        <v>52730</v>
      </c>
      <c r="I22476" s="950" t="s">
        <v>1558</v>
      </c>
    </row>
    <row r="22477" spans="8:9" ht="12.5">
      <c r="H22477" s="958">
        <v>52731</v>
      </c>
      <c r="I22477" s="950" t="s">
        <v>1558</v>
      </c>
    </row>
    <row r="22478" spans="8:9" ht="12.5">
      <c r="H22478" s="958">
        <v>52732</v>
      </c>
      <c r="I22478" s="950" t="s">
        <v>1558</v>
      </c>
    </row>
    <row r="22479" spans="8:9" ht="12.5">
      <c r="H22479" s="958">
        <v>52733</v>
      </c>
      <c r="I22479" s="950" t="s">
        <v>1558</v>
      </c>
    </row>
    <row r="22480" spans="8:9" ht="12.5">
      <c r="H22480" s="958">
        <v>52734</v>
      </c>
      <c r="I22480" s="950" t="s">
        <v>1558</v>
      </c>
    </row>
    <row r="22481" spans="8:9" ht="12.5">
      <c r="H22481" s="958">
        <v>52736</v>
      </c>
      <c r="I22481" s="950" t="s">
        <v>1558</v>
      </c>
    </row>
    <row r="22482" spans="8:9" ht="12.5">
      <c r="H22482" s="958">
        <v>52737</v>
      </c>
      <c r="I22482" s="950" t="s">
        <v>1558</v>
      </c>
    </row>
    <row r="22483" spans="8:9" ht="12.5">
      <c r="H22483" s="958">
        <v>52738</v>
      </c>
      <c r="I22483" s="950" t="s">
        <v>1558</v>
      </c>
    </row>
    <row r="22484" spans="8:9" ht="12.5">
      <c r="H22484" s="958">
        <v>52739</v>
      </c>
      <c r="I22484" s="950" t="s">
        <v>1558</v>
      </c>
    </row>
    <row r="22485" spans="8:9" ht="12.5">
      <c r="H22485" s="958">
        <v>52742</v>
      </c>
      <c r="I22485" s="950" t="s">
        <v>1558</v>
      </c>
    </row>
    <row r="22486" spans="8:9" ht="12.5">
      <c r="H22486" s="958">
        <v>52745</v>
      </c>
      <c r="I22486" s="950" t="s">
        <v>1558</v>
      </c>
    </row>
    <row r="22487" spans="8:9" ht="12.5">
      <c r="H22487" s="958">
        <v>52746</v>
      </c>
      <c r="I22487" s="950" t="s">
        <v>1558</v>
      </c>
    </row>
    <row r="22488" spans="8:9" ht="12.5">
      <c r="H22488" s="958">
        <v>52747</v>
      </c>
      <c r="I22488" s="950" t="s">
        <v>1558</v>
      </c>
    </row>
    <row r="22489" spans="8:9" ht="12.5">
      <c r="H22489" s="958">
        <v>52748</v>
      </c>
      <c r="I22489" s="950" t="s">
        <v>1558</v>
      </c>
    </row>
    <row r="22490" spans="8:9" ht="12.5">
      <c r="H22490" s="958">
        <v>52749</v>
      </c>
      <c r="I22490" s="950" t="s">
        <v>1558</v>
      </c>
    </row>
    <row r="22491" spans="8:9" ht="12.5">
      <c r="H22491" s="958">
        <v>52750</v>
      </c>
      <c r="I22491" s="950" t="s">
        <v>1558</v>
      </c>
    </row>
    <row r="22492" spans="8:9" ht="12.5">
      <c r="H22492" s="958">
        <v>52751</v>
      </c>
      <c r="I22492" s="950" t="s">
        <v>1558</v>
      </c>
    </row>
    <row r="22493" spans="8:9" ht="12.5">
      <c r="H22493" s="958">
        <v>52752</v>
      </c>
      <c r="I22493" s="950" t="s">
        <v>1558</v>
      </c>
    </row>
    <row r="22494" spans="8:9" ht="12.5">
      <c r="H22494" s="958">
        <v>52753</v>
      </c>
      <c r="I22494" s="950" t="s">
        <v>1558</v>
      </c>
    </row>
    <row r="22495" spans="8:9" ht="12.5">
      <c r="H22495" s="958">
        <v>52754</v>
      </c>
      <c r="I22495" s="950" t="s">
        <v>1558</v>
      </c>
    </row>
    <row r="22496" spans="8:9" ht="12.5">
      <c r="H22496" s="958">
        <v>52755</v>
      </c>
      <c r="I22496" s="950" t="s">
        <v>1558</v>
      </c>
    </row>
    <row r="22497" spans="8:9" ht="12.5">
      <c r="H22497" s="958">
        <v>52756</v>
      </c>
      <c r="I22497" s="950" t="s">
        <v>1558</v>
      </c>
    </row>
    <row r="22498" spans="8:9" ht="12.5">
      <c r="H22498" s="958">
        <v>52757</v>
      </c>
      <c r="I22498" s="950" t="s">
        <v>1558</v>
      </c>
    </row>
    <row r="22499" spans="8:9" ht="12.5">
      <c r="H22499" s="958">
        <v>52758</v>
      </c>
      <c r="I22499" s="950" t="s">
        <v>1558</v>
      </c>
    </row>
    <row r="22500" spans="8:9" ht="12.5">
      <c r="H22500" s="958">
        <v>52759</v>
      </c>
      <c r="I22500" s="950" t="s">
        <v>1558</v>
      </c>
    </row>
    <row r="22501" spans="8:9" ht="12.5">
      <c r="H22501" s="958">
        <v>52760</v>
      </c>
      <c r="I22501" s="950" t="s">
        <v>1558</v>
      </c>
    </row>
    <row r="22502" spans="8:9" ht="12.5">
      <c r="H22502" s="958">
        <v>52761</v>
      </c>
      <c r="I22502" s="950" t="s">
        <v>1558</v>
      </c>
    </row>
    <row r="22503" spans="8:9" ht="12.5">
      <c r="H22503" s="958">
        <v>52765</v>
      </c>
      <c r="I22503" s="950" t="s">
        <v>1558</v>
      </c>
    </row>
    <row r="22504" spans="8:9" ht="12.5">
      <c r="H22504" s="958">
        <v>52766</v>
      </c>
      <c r="I22504" s="950" t="s">
        <v>1558</v>
      </c>
    </row>
    <row r="22505" spans="8:9" ht="12.5">
      <c r="H22505" s="958">
        <v>52767</v>
      </c>
      <c r="I22505" s="950" t="s">
        <v>1558</v>
      </c>
    </row>
    <row r="22506" spans="8:9" ht="12.5">
      <c r="H22506" s="958">
        <v>52768</v>
      </c>
      <c r="I22506" s="950" t="s">
        <v>1558</v>
      </c>
    </row>
    <row r="22507" spans="8:9" ht="12.5">
      <c r="H22507" s="958">
        <v>52769</v>
      </c>
      <c r="I22507" s="950" t="s">
        <v>1558</v>
      </c>
    </row>
    <row r="22508" spans="8:9" ht="12.5">
      <c r="H22508" s="958">
        <v>52771</v>
      </c>
      <c r="I22508" s="950" t="s">
        <v>1558</v>
      </c>
    </row>
    <row r="22509" spans="8:9" ht="12.5">
      <c r="H22509" s="958">
        <v>52772</v>
      </c>
      <c r="I22509" s="950" t="s">
        <v>1558</v>
      </c>
    </row>
    <row r="22510" spans="8:9" ht="12.5">
      <c r="H22510" s="958">
        <v>52773</v>
      </c>
      <c r="I22510" s="950" t="s">
        <v>1558</v>
      </c>
    </row>
    <row r="22511" spans="8:9" ht="12.5">
      <c r="H22511" s="958">
        <v>52774</v>
      </c>
      <c r="I22511" s="950" t="s">
        <v>1558</v>
      </c>
    </row>
    <row r="22512" spans="8:9" ht="12.5">
      <c r="H22512" s="958">
        <v>52776</v>
      </c>
      <c r="I22512" s="950" t="s">
        <v>1558</v>
      </c>
    </row>
    <row r="22513" spans="8:9" ht="12.5">
      <c r="H22513" s="958">
        <v>52777</v>
      </c>
      <c r="I22513" s="950" t="s">
        <v>1558</v>
      </c>
    </row>
    <row r="22514" spans="8:9" ht="12.5">
      <c r="H22514" s="958">
        <v>52778</v>
      </c>
      <c r="I22514" s="950" t="s">
        <v>1558</v>
      </c>
    </row>
    <row r="22515" spans="8:9" ht="12.5">
      <c r="H22515" s="958">
        <v>52801</v>
      </c>
      <c r="I22515" s="950" t="s">
        <v>1558</v>
      </c>
    </row>
    <row r="22516" spans="8:9" ht="12.5">
      <c r="H22516" s="958">
        <v>52802</v>
      </c>
      <c r="I22516" s="950" t="s">
        <v>1558</v>
      </c>
    </row>
    <row r="22517" spans="8:9" ht="12.5">
      <c r="H22517" s="958">
        <v>52803</v>
      </c>
      <c r="I22517" s="950" t="s">
        <v>1558</v>
      </c>
    </row>
    <row r="22518" spans="8:9" ht="12.5">
      <c r="H22518" s="958">
        <v>52804</v>
      </c>
      <c r="I22518" s="950" t="s">
        <v>1558</v>
      </c>
    </row>
    <row r="22519" spans="8:9" ht="12.5">
      <c r="H22519" s="958">
        <v>52805</v>
      </c>
      <c r="I22519" s="950" t="s">
        <v>1558</v>
      </c>
    </row>
    <row r="22520" spans="8:9" ht="12.5">
      <c r="H22520" s="958">
        <v>52806</v>
      </c>
      <c r="I22520" s="950" t="s">
        <v>1558</v>
      </c>
    </row>
    <row r="22521" spans="8:9" ht="12.5">
      <c r="H22521" s="958">
        <v>52807</v>
      </c>
      <c r="I22521" s="950" t="s">
        <v>1558</v>
      </c>
    </row>
    <row r="22522" spans="8:9" ht="12.5">
      <c r="H22522" s="958">
        <v>52808</v>
      </c>
      <c r="I22522" s="950" t="s">
        <v>1558</v>
      </c>
    </row>
    <row r="22523" spans="8:9" ht="12.5">
      <c r="H22523" s="958">
        <v>52809</v>
      </c>
      <c r="I22523" s="950" t="s">
        <v>1558</v>
      </c>
    </row>
    <row r="22524" spans="8:9" ht="12.5">
      <c r="H22524" s="958">
        <v>53001</v>
      </c>
      <c r="I22524" s="950" t="s">
        <v>1570</v>
      </c>
    </row>
    <row r="22525" spans="8:9" ht="12.5">
      <c r="H22525" s="958">
        <v>53002</v>
      </c>
      <c r="I22525" s="950" t="s">
        <v>1570</v>
      </c>
    </row>
    <row r="22526" spans="8:9" ht="12.5">
      <c r="H22526" s="958">
        <v>53003</v>
      </c>
      <c r="I22526" s="950" t="s">
        <v>1570</v>
      </c>
    </row>
    <row r="22527" spans="8:9" ht="12.5">
      <c r="H22527" s="958">
        <v>53004</v>
      </c>
      <c r="I22527" s="950" t="s">
        <v>1570</v>
      </c>
    </row>
    <row r="22528" spans="8:9" ht="12.5">
      <c r="H22528" s="958">
        <v>53005</v>
      </c>
      <c r="I22528" s="950" t="s">
        <v>1570</v>
      </c>
    </row>
    <row r="22529" spans="8:9" ht="12.5">
      <c r="H22529" s="958">
        <v>53006</v>
      </c>
      <c r="I22529" s="950" t="s">
        <v>1570</v>
      </c>
    </row>
    <row r="22530" spans="8:9" ht="12.5">
      <c r="H22530" s="958">
        <v>53007</v>
      </c>
      <c r="I22530" s="950" t="s">
        <v>1570</v>
      </c>
    </row>
    <row r="22531" spans="8:9" ht="12.5">
      <c r="H22531" s="958">
        <v>53008</v>
      </c>
      <c r="I22531" s="950" t="s">
        <v>1570</v>
      </c>
    </row>
    <row r="22532" spans="8:9" ht="12.5">
      <c r="H22532" s="958">
        <v>53010</v>
      </c>
      <c r="I22532" s="950" t="s">
        <v>1570</v>
      </c>
    </row>
    <row r="22533" spans="8:9" ht="12.5">
      <c r="H22533" s="958">
        <v>53011</v>
      </c>
      <c r="I22533" s="950" t="s">
        <v>1570</v>
      </c>
    </row>
    <row r="22534" spans="8:9" ht="12.5">
      <c r="H22534" s="958">
        <v>53012</v>
      </c>
      <c r="I22534" s="950" t="s">
        <v>1570</v>
      </c>
    </row>
    <row r="22535" spans="8:9" ht="12.5">
      <c r="H22535" s="958">
        <v>53013</v>
      </c>
      <c r="I22535" s="950" t="s">
        <v>1570</v>
      </c>
    </row>
    <row r="22536" spans="8:9" ht="12.5">
      <c r="H22536" s="958">
        <v>53014</v>
      </c>
      <c r="I22536" s="950" t="s">
        <v>1573</v>
      </c>
    </row>
    <row r="22537" spans="8:9" ht="12.5">
      <c r="H22537" s="958">
        <v>53015</v>
      </c>
      <c r="I22537" s="950" t="s">
        <v>1570</v>
      </c>
    </row>
    <row r="22538" spans="8:9" ht="12.5">
      <c r="H22538" s="958">
        <v>53016</v>
      </c>
      <c r="I22538" s="950" t="s">
        <v>1570</v>
      </c>
    </row>
    <row r="22539" spans="8:9" ht="12.5">
      <c r="H22539" s="958">
        <v>53017</v>
      </c>
      <c r="I22539" s="950" t="s">
        <v>1570</v>
      </c>
    </row>
    <row r="22540" spans="8:9" ht="12.5">
      <c r="H22540" s="958">
        <v>53018</v>
      </c>
      <c r="I22540" s="950" t="s">
        <v>1570</v>
      </c>
    </row>
    <row r="22541" spans="8:9" ht="12.5">
      <c r="H22541" s="958">
        <v>53019</v>
      </c>
      <c r="I22541" s="950" t="s">
        <v>1570</v>
      </c>
    </row>
    <row r="22542" spans="8:9" ht="12.5">
      <c r="H22542" s="958">
        <v>53020</v>
      </c>
      <c r="I22542" s="950" t="s">
        <v>1573</v>
      </c>
    </row>
    <row r="22543" spans="8:9" ht="12.5">
      <c r="H22543" s="958">
        <v>53021</v>
      </c>
      <c r="I22543" s="950" t="s">
        <v>1570</v>
      </c>
    </row>
    <row r="22544" spans="8:9" ht="12.5">
      <c r="H22544" s="958">
        <v>53022</v>
      </c>
      <c r="I22544" s="950" t="s">
        <v>1570</v>
      </c>
    </row>
    <row r="22545" spans="8:9" ht="12.5">
      <c r="H22545" s="958">
        <v>53023</v>
      </c>
      <c r="I22545" s="950" t="s">
        <v>1570</v>
      </c>
    </row>
    <row r="22546" spans="8:9" ht="12.5">
      <c r="H22546" s="958">
        <v>53024</v>
      </c>
      <c r="I22546" s="950" t="s">
        <v>1570</v>
      </c>
    </row>
    <row r="22547" spans="8:9" ht="12.5">
      <c r="H22547" s="958">
        <v>53026</v>
      </c>
      <c r="I22547" s="950" t="s">
        <v>1570</v>
      </c>
    </row>
    <row r="22548" spans="8:9" ht="12.5">
      <c r="H22548" s="958">
        <v>53027</v>
      </c>
      <c r="I22548" s="950" t="s">
        <v>1570</v>
      </c>
    </row>
    <row r="22549" spans="8:9" ht="12.5">
      <c r="H22549" s="958">
        <v>53029</v>
      </c>
      <c r="I22549" s="950" t="s">
        <v>1570</v>
      </c>
    </row>
    <row r="22550" spans="8:9" ht="12.5">
      <c r="H22550" s="958">
        <v>53031</v>
      </c>
      <c r="I22550" s="950" t="s">
        <v>1570</v>
      </c>
    </row>
    <row r="22551" spans="8:9" ht="12.5">
      <c r="H22551" s="958">
        <v>53032</v>
      </c>
      <c r="I22551" s="950" t="s">
        <v>1570</v>
      </c>
    </row>
    <row r="22552" spans="8:9" ht="12.5">
      <c r="H22552" s="958">
        <v>53033</v>
      </c>
      <c r="I22552" s="950" t="s">
        <v>1570</v>
      </c>
    </row>
    <row r="22553" spans="8:9" ht="12.5">
      <c r="H22553" s="958">
        <v>53034</v>
      </c>
      <c r="I22553" s="950" t="s">
        <v>1573</v>
      </c>
    </row>
    <row r="22554" spans="8:9" ht="12.5">
      <c r="H22554" s="958">
        <v>53035</v>
      </c>
      <c r="I22554" s="950" t="s">
        <v>1573</v>
      </c>
    </row>
    <row r="22555" spans="8:9" ht="12.5">
      <c r="H22555" s="958">
        <v>53036</v>
      </c>
      <c r="I22555" s="950" t="s">
        <v>1570</v>
      </c>
    </row>
    <row r="22556" spans="8:9" ht="12.5">
      <c r="H22556" s="958">
        <v>53037</v>
      </c>
      <c r="I22556" s="950" t="s">
        <v>1570</v>
      </c>
    </row>
    <row r="22557" spans="8:9" ht="12.5">
      <c r="H22557" s="958">
        <v>53038</v>
      </c>
      <c r="I22557" s="950" t="s">
        <v>1570</v>
      </c>
    </row>
    <row r="22558" spans="8:9" ht="12.5">
      <c r="H22558" s="958">
        <v>53039</v>
      </c>
      <c r="I22558" s="950" t="s">
        <v>1573</v>
      </c>
    </row>
    <row r="22559" spans="8:9" ht="12.5">
      <c r="H22559" s="958">
        <v>53040</v>
      </c>
      <c r="I22559" s="950" t="s">
        <v>1570</v>
      </c>
    </row>
    <row r="22560" spans="8:9" ht="12.5">
      <c r="H22560" s="958">
        <v>53042</v>
      </c>
      <c r="I22560" s="950" t="s">
        <v>1573</v>
      </c>
    </row>
    <row r="22561" spans="8:9" ht="12.5">
      <c r="H22561" s="958">
        <v>53044</v>
      </c>
      <c r="I22561" s="950" t="s">
        <v>1570</v>
      </c>
    </row>
    <row r="22562" spans="8:9" ht="12.5">
      <c r="H22562" s="958">
        <v>53045</v>
      </c>
      <c r="I22562" s="950" t="s">
        <v>1570</v>
      </c>
    </row>
    <row r="22563" spans="8:9" ht="12.5">
      <c r="H22563" s="958">
        <v>53046</v>
      </c>
      <c r="I22563" s="950" t="s">
        <v>1570</v>
      </c>
    </row>
    <row r="22564" spans="8:9" ht="12.5">
      <c r="H22564" s="958">
        <v>53047</v>
      </c>
      <c r="I22564" s="950" t="s">
        <v>1570</v>
      </c>
    </row>
    <row r="22565" spans="8:9" ht="12.5">
      <c r="H22565" s="958">
        <v>53048</v>
      </c>
      <c r="I22565" s="950" t="s">
        <v>1570</v>
      </c>
    </row>
    <row r="22566" spans="8:9" ht="12.5">
      <c r="H22566" s="958">
        <v>53049</v>
      </c>
      <c r="I22566" s="950" t="s">
        <v>1570</v>
      </c>
    </row>
    <row r="22567" spans="8:9" ht="12.5">
      <c r="H22567" s="958">
        <v>53050</v>
      </c>
      <c r="I22567" s="950" t="s">
        <v>1570</v>
      </c>
    </row>
    <row r="22568" spans="8:9" ht="12.5">
      <c r="H22568" s="958">
        <v>53051</v>
      </c>
      <c r="I22568" s="950" t="s">
        <v>1570</v>
      </c>
    </row>
    <row r="22569" spans="8:9" ht="12.5">
      <c r="H22569" s="958">
        <v>53052</v>
      </c>
      <c r="I22569" s="950" t="s">
        <v>1570</v>
      </c>
    </row>
    <row r="22570" spans="8:9" ht="12.5">
      <c r="H22570" s="958">
        <v>53056</v>
      </c>
      <c r="I22570" s="950" t="s">
        <v>1570</v>
      </c>
    </row>
    <row r="22571" spans="8:9" ht="12.5">
      <c r="H22571" s="958">
        <v>53057</v>
      </c>
      <c r="I22571" s="950" t="s">
        <v>1570</v>
      </c>
    </row>
    <row r="22572" spans="8:9" ht="12.5">
      <c r="H22572" s="958">
        <v>53058</v>
      </c>
      <c r="I22572" s="950" t="s">
        <v>1570</v>
      </c>
    </row>
    <row r="22573" spans="8:9" ht="12.5">
      <c r="H22573" s="958">
        <v>53059</v>
      </c>
      <c r="I22573" s="950" t="s">
        <v>1573</v>
      </c>
    </row>
    <row r="22574" spans="8:9" ht="12.5">
      <c r="H22574" s="958">
        <v>53060</v>
      </c>
      <c r="I22574" s="950" t="s">
        <v>1570</v>
      </c>
    </row>
    <row r="22575" spans="8:9" ht="12.5">
      <c r="H22575" s="958">
        <v>53061</v>
      </c>
      <c r="I22575" s="950" t="s">
        <v>1573</v>
      </c>
    </row>
    <row r="22576" spans="8:9" ht="12.5">
      <c r="H22576" s="958">
        <v>53062</v>
      </c>
      <c r="I22576" s="950" t="s">
        <v>1573</v>
      </c>
    </row>
    <row r="22577" spans="8:9" ht="12.5">
      <c r="H22577" s="958">
        <v>53063</v>
      </c>
      <c r="I22577" s="950" t="s">
        <v>1573</v>
      </c>
    </row>
    <row r="22578" spans="8:9" ht="12.5">
      <c r="H22578" s="958">
        <v>53064</v>
      </c>
      <c r="I22578" s="950" t="s">
        <v>1570</v>
      </c>
    </row>
    <row r="22579" spans="8:9" ht="12.5">
      <c r="H22579" s="958">
        <v>53065</v>
      </c>
      <c r="I22579" s="950" t="s">
        <v>1573</v>
      </c>
    </row>
    <row r="22580" spans="8:9" ht="12.5">
      <c r="H22580" s="958">
        <v>53066</v>
      </c>
      <c r="I22580" s="950" t="s">
        <v>1570</v>
      </c>
    </row>
    <row r="22581" spans="8:9" ht="12.5">
      <c r="H22581" s="958">
        <v>53069</v>
      </c>
      <c r="I22581" s="950" t="s">
        <v>1570</v>
      </c>
    </row>
    <row r="22582" spans="8:9" ht="12.5">
      <c r="H22582" s="958">
        <v>53070</v>
      </c>
      <c r="I22582" s="950" t="s">
        <v>1570</v>
      </c>
    </row>
    <row r="22583" spans="8:9" ht="12.5">
      <c r="H22583" s="958">
        <v>53072</v>
      </c>
      <c r="I22583" s="950" t="s">
        <v>1570</v>
      </c>
    </row>
    <row r="22584" spans="8:9" ht="12.5">
      <c r="H22584" s="958">
        <v>53073</v>
      </c>
      <c r="I22584" s="950" t="s">
        <v>1570</v>
      </c>
    </row>
    <row r="22585" spans="8:9" ht="12.5">
      <c r="H22585" s="958">
        <v>53074</v>
      </c>
      <c r="I22585" s="950" t="s">
        <v>1570</v>
      </c>
    </row>
    <row r="22586" spans="8:9" ht="12.5">
      <c r="H22586" s="958">
        <v>53075</v>
      </c>
      <c r="I22586" s="950" t="s">
        <v>1570</v>
      </c>
    </row>
    <row r="22587" spans="8:9" ht="12.5">
      <c r="H22587" s="958">
        <v>53076</v>
      </c>
      <c r="I22587" s="950" t="s">
        <v>1570</v>
      </c>
    </row>
    <row r="22588" spans="8:9" ht="12.5">
      <c r="H22588" s="958">
        <v>53078</v>
      </c>
      <c r="I22588" s="950" t="s">
        <v>1570</v>
      </c>
    </row>
    <row r="22589" spans="8:9" ht="12.5">
      <c r="H22589" s="958">
        <v>53079</v>
      </c>
      <c r="I22589" s="950" t="s">
        <v>1573</v>
      </c>
    </row>
    <row r="22590" spans="8:9" ht="12.5">
      <c r="H22590" s="958">
        <v>53080</v>
      </c>
      <c r="I22590" s="950" t="s">
        <v>1570</v>
      </c>
    </row>
    <row r="22591" spans="8:9" ht="12.5">
      <c r="H22591" s="958">
        <v>53081</v>
      </c>
      <c r="I22591" s="950" t="s">
        <v>1573</v>
      </c>
    </row>
    <row r="22592" spans="8:9" ht="12.5">
      <c r="H22592" s="958">
        <v>53082</v>
      </c>
      <c r="I22592" s="950" t="s">
        <v>1573</v>
      </c>
    </row>
    <row r="22593" spans="8:9" ht="12.5">
      <c r="H22593" s="958">
        <v>53083</v>
      </c>
      <c r="I22593" s="950" t="s">
        <v>1570</v>
      </c>
    </row>
    <row r="22594" spans="8:9" ht="12.5">
      <c r="H22594" s="958">
        <v>53085</v>
      </c>
      <c r="I22594" s="950" t="s">
        <v>1570</v>
      </c>
    </row>
    <row r="22595" spans="8:9" ht="12.5">
      <c r="H22595" s="958">
        <v>53086</v>
      </c>
      <c r="I22595" s="950" t="s">
        <v>1570</v>
      </c>
    </row>
    <row r="22596" spans="8:9" ht="12.5">
      <c r="H22596" s="958">
        <v>53088</v>
      </c>
      <c r="I22596" s="950" t="s">
        <v>1573</v>
      </c>
    </row>
    <row r="22597" spans="8:9" ht="12.5">
      <c r="H22597" s="958">
        <v>53089</v>
      </c>
      <c r="I22597" s="950" t="s">
        <v>1570</v>
      </c>
    </row>
    <row r="22598" spans="8:9" ht="12.5">
      <c r="H22598" s="958">
        <v>53090</v>
      </c>
      <c r="I22598" s="950" t="s">
        <v>1570</v>
      </c>
    </row>
    <row r="22599" spans="8:9" ht="12.5">
      <c r="H22599" s="958">
        <v>53091</v>
      </c>
      <c r="I22599" s="950" t="s">
        <v>1570</v>
      </c>
    </row>
    <row r="22600" spans="8:9" ht="12.5">
      <c r="H22600" s="958">
        <v>53092</v>
      </c>
      <c r="I22600" s="950" t="s">
        <v>1570</v>
      </c>
    </row>
    <row r="22601" spans="8:9" ht="12.5">
      <c r="H22601" s="958">
        <v>53093</v>
      </c>
      <c r="I22601" s="950" t="s">
        <v>1570</v>
      </c>
    </row>
    <row r="22602" spans="8:9" ht="12.5">
      <c r="H22602" s="958">
        <v>53094</v>
      </c>
      <c r="I22602" s="950" t="s">
        <v>1570</v>
      </c>
    </row>
    <row r="22603" spans="8:9" ht="12.5">
      <c r="H22603" s="958">
        <v>53095</v>
      </c>
      <c r="I22603" s="950" t="s">
        <v>1570</v>
      </c>
    </row>
    <row r="22604" spans="8:9" ht="12.5">
      <c r="H22604" s="958">
        <v>53097</v>
      </c>
      <c r="I22604" s="950" t="s">
        <v>1570</v>
      </c>
    </row>
    <row r="22605" spans="8:9" ht="12.5">
      <c r="H22605" s="958">
        <v>53098</v>
      </c>
      <c r="I22605" s="950" t="s">
        <v>1573</v>
      </c>
    </row>
    <row r="22606" spans="8:9" ht="12.5">
      <c r="H22606" s="958">
        <v>53099</v>
      </c>
      <c r="I22606" s="950" t="s">
        <v>1570</v>
      </c>
    </row>
    <row r="22607" spans="8:9" ht="12.5">
      <c r="H22607" s="958">
        <v>53101</v>
      </c>
      <c r="I22607" s="950" t="s">
        <v>1573</v>
      </c>
    </row>
    <row r="22608" spans="8:9" ht="12.5">
      <c r="H22608" s="958">
        <v>53102</v>
      </c>
      <c r="I22608" s="950" t="s">
        <v>1570</v>
      </c>
    </row>
    <row r="22609" spans="8:9" ht="12.5">
      <c r="H22609" s="958">
        <v>53103</v>
      </c>
      <c r="I22609" s="950" t="s">
        <v>1570</v>
      </c>
    </row>
    <row r="22610" spans="8:9" ht="12.5">
      <c r="H22610" s="958">
        <v>53104</v>
      </c>
      <c r="I22610" s="950" t="s">
        <v>1570</v>
      </c>
    </row>
    <row r="22611" spans="8:9" ht="12.5">
      <c r="H22611" s="958">
        <v>53105</v>
      </c>
      <c r="I22611" s="950" t="s">
        <v>1570</v>
      </c>
    </row>
    <row r="22612" spans="8:9" ht="12.5">
      <c r="H22612" s="958">
        <v>53108</v>
      </c>
      <c r="I22612" s="950" t="s">
        <v>1570</v>
      </c>
    </row>
    <row r="22613" spans="8:9" ht="12.5">
      <c r="H22613" s="958">
        <v>53109</v>
      </c>
      <c r="I22613" s="950" t="s">
        <v>1570</v>
      </c>
    </row>
    <row r="22614" spans="8:9" ht="12.5">
      <c r="H22614" s="958">
        <v>53110</v>
      </c>
      <c r="I22614" s="950" t="s">
        <v>1570</v>
      </c>
    </row>
    <row r="22615" spans="8:9" ht="12.5">
      <c r="H22615" s="958">
        <v>53114</v>
      </c>
      <c r="I22615" s="950" t="s">
        <v>1573</v>
      </c>
    </row>
    <row r="22616" spans="8:9" ht="12.5">
      <c r="H22616" s="958">
        <v>53115</v>
      </c>
      <c r="I22616" s="950" t="s">
        <v>1573</v>
      </c>
    </row>
    <row r="22617" spans="8:9" ht="12.5">
      <c r="H22617" s="958">
        <v>53118</v>
      </c>
      <c r="I22617" s="950" t="s">
        <v>1570</v>
      </c>
    </row>
    <row r="22618" spans="8:9" ht="12.5">
      <c r="H22618" s="958">
        <v>53119</v>
      </c>
      <c r="I22618" s="950" t="s">
        <v>1570</v>
      </c>
    </row>
    <row r="22619" spans="8:9" ht="12.5">
      <c r="H22619" s="958">
        <v>53120</v>
      </c>
      <c r="I22619" s="950" t="s">
        <v>1570</v>
      </c>
    </row>
    <row r="22620" spans="8:9" ht="12.5">
      <c r="H22620" s="958">
        <v>53121</v>
      </c>
      <c r="I22620" s="950" t="s">
        <v>1573</v>
      </c>
    </row>
    <row r="22621" spans="8:9" ht="12.5">
      <c r="H22621" s="958">
        <v>53122</v>
      </c>
      <c r="I22621" s="950" t="s">
        <v>1570</v>
      </c>
    </row>
    <row r="22622" spans="8:9" ht="12.5">
      <c r="H22622" s="958">
        <v>53125</v>
      </c>
      <c r="I22622" s="950" t="s">
        <v>1573</v>
      </c>
    </row>
    <row r="22623" spans="8:9" ht="12.5">
      <c r="H22623" s="958">
        <v>53126</v>
      </c>
      <c r="I22623" s="950" t="s">
        <v>1570</v>
      </c>
    </row>
    <row r="22624" spans="8:9" ht="12.5">
      <c r="H22624" s="958">
        <v>53127</v>
      </c>
      <c r="I22624" s="950" t="s">
        <v>1570</v>
      </c>
    </row>
    <row r="22625" spans="8:9" ht="12.5">
      <c r="H22625" s="958">
        <v>53128</v>
      </c>
      <c r="I22625" s="950" t="s">
        <v>1570</v>
      </c>
    </row>
    <row r="22626" spans="8:9" ht="12.5">
      <c r="H22626" s="958">
        <v>53129</v>
      </c>
      <c r="I22626" s="950" t="s">
        <v>1570</v>
      </c>
    </row>
    <row r="22627" spans="8:9" ht="12.5">
      <c r="H22627" s="958">
        <v>53130</v>
      </c>
      <c r="I22627" s="950" t="s">
        <v>1570</v>
      </c>
    </row>
    <row r="22628" spans="8:9" ht="12.5">
      <c r="H22628" s="958">
        <v>53132</v>
      </c>
      <c r="I22628" s="950" t="s">
        <v>1570</v>
      </c>
    </row>
    <row r="22629" spans="8:9" ht="12.5">
      <c r="H22629" s="958">
        <v>53137</v>
      </c>
      <c r="I22629" s="950" t="s">
        <v>1570</v>
      </c>
    </row>
    <row r="22630" spans="8:9" ht="12.5">
      <c r="H22630" s="958">
        <v>53138</v>
      </c>
      <c r="I22630" s="950" t="s">
        <v>1570</v>
      </c>
    </row>
    <row r="22631" spans="8:9" ht="12.5">
      <c r="H22631" s="958">
        <v>53139</v>
      </c>
      <c r="I22631" s="950" t="s">
        <v>1570</v>
      </c>
    </row>
    <row r="22632" spans="8:9" ht="12.5">
      <c r="H22632" s="958">
        <v>53140</v>
      </c>
      <c r="I22632" s="950" t="s">
        <v>1570</v>
      </c>
    </row>
    <row r="22633" spans="8:9" ht="12.5">
      <c r="H22633" s="958">
        <v>53141</v>
      </c>
      <c r="I22633" s="950" t="s">
        <v>1570</v>
      </c>
    </row>
    <row r="22634" spans="8:9" ht="12.5">
      <c r="H22634" s="958">
        <v>53142</v>
      </c>
      <c r="I22634" s="950" t="s">
        <v>1570</v>
      </c>
    </row>
    <row r="22635" spans="8:9" ht="12.5">
      <c r="H22635" s="958">
        <v>53143</v>
      </c>
      <c r="I22635" s="950" t="s">
        <v>1570</v>
      </c>
    </row>
    <row r="22636" spans="8:9" ht="12.5">
      <c r="H22636" s="958">
        <v>53144</v>
      </c>
      <c r="I22636" s="950" t="s">
        <v>1570</v>
      </c>
    </row>
    <row r="22637" spans="8:9" ht="12.5">
      <c r="H22637" s="958">
        <v>53146</v>
      </c>
      <c r="I22637" s="950" t="s">
        <v>1570</v>
      </c>
    </row>
    <row r="22638" spans="8:9" ht="12.5">
      <c r="H22638" s="958">
        <v>53147</v>
      </c>
      <c r="I22638" s="950" t="s">
        <v>1570</v>
      </c>
    </row>
    <row r="22639" spans="8:9" ht="12.5">
      <c r="H22639" s="958">
        <v>53148</v>
      </c>
      <c r="I22639" s="950" t="s">
        <v>1570</v>
      </c>
    </row>
    <row r="22640" spans="8:9" ht="12.5">
      <c r="H22640" s="958">
        <v>53149</v>
      </c>
      <c r="I22640" s="950" t="s">
        <v>1570</v>
      </c>
    </row>
    <row r="22641" spans="8:9" ht="12.5">
      <c r="H22641" s="958">
        <v>53150</v>
      </c>
      <c r="I22641" s="950" t="s">
        <v>1570</v>
      </c>
    </row>
    <row r="22642" spans="8:9" ht="12.5">
      <c r="H22642" s="958">
        <v>53151</v>
      </c>
      <c r="I22642" s="950" t="s">
        <v>1570</v>
      </c>
    </row>
    <row r="22643" spans="8:9" ht="12.5">
      <c r="H22643" s="958">
        <v>53152</v>
      </c>
      <c r="I22643" s="950" t="s">
        <v>1570</v>
      </c>
    </row>
    <row r="22644" spans="8:9" ht="12.5">
      <c r="H22644" s="958">
        <v>53153</v>
      </c>
      <c r="I22644" s="950" t="s">
        <v>1570</v>
      </c>
    </row>
    <row r="22645" spans="8:9" ht="12.5">
      <c r="H22645" s="958">
        <v>53154</v>
      </c>
      <c r="I22645" s="950" t="s">
        <v>1570</v>
      </c>
    </row>
    <row r="22646" spans="8:9" ht="12.5">
      <c r="H22646" s="958">
        <v>53156</v>
      </c>
      <c r="I22646" s="950" t="s">
        <v>1570</v>
      </c>
    </row>
    <row r="22647" spans="8:9" ht="12.5">
      <c r="H22647" s="958">
        <v>53157</v>
      </c>
      <c r="I22647" s="950" t="s">
        <v>1573</v>
      </c>
    </row>
    <row r="22648" spans="8:9" ht="12.5">
      <c r="H22648" s="958">
        <v>53158</v>
      </c>
      <c r="I22648" s="950" t="s">
        <v>1570</v>
      </c>
    </row>
    <row r="22649" spans="8:9" ht="12.5">
      <c r="H22649" s="958">
        <v>53159</v>
      </c>
      <c r="I22649" s="950" t="s">
        <v>1573</v>
      </c>
    </row>
    <row r="22650" spans="8:9" ht="12.5">
      <c r="H22650" s="958">
        <v>53167</v>
      </c>
      <c r="I22650" s="950" t="s">
        <v>1570</v>
      </c>
    </row>
    <row r="22651" spans="8:9" ht="12.5">
      <c r="H22651" s="958">
        <v>53168</v>
      </c>
      <c r="I22651" s="950" t="s">
        <v>1570</v>
      </c>
    </row>
    <row r="22652" spans="8:9" ht="12.5">
      <c r="H22652" s="958">
        <v>53170</v>
      </c>
      <c r="I22652" s="950" t="s">
        <v>1570</v>
      </c>
    </row>
    <row r="22653" spans="8:9" ht="12.5">
      <c r="H22653" s="958">
        <v>53171</v>
      </c>
      <c r="I22653" s="950" t="s">
        <v>1570</v>
      </c>
    </row>
    <row r="22654" spans="8:9" ht="12.5">
      <c r="H22654" s="958">
        <v>53172</v>
      </c>
      <c r="I22654" s="950" t="s">
        <v>1570</v>
      </c>
    </row>
    <row r="22655" spans="8:9" ht="12.5">
      <c r="H22655" s="958">
        <v>53176</v>
      </c>
      <c r="I22655" s="950" t="s">
        <v>1570</v>
      </c>
    </row>
    <row r="22656" spans="8:9" ht="12.5">
      <c r="H22656" s="958">
        <v>53177</v>
      </c>
      <c r="I22656" s="950" t="s">
        <v>1570</v>
      </c>
    </row>
    <row r="22657" spans="8:9" ht="12.5">
      <c r="H22657" s="958">
        <v>53178</v>
      </c>
      <c r="I22657" s="950" t="s">
        <v>1570</v>
      </c>
    </row>
    <row r="22658" spans="8:9" ht="12.5">
      <c r="H22658" s="958">
        <v>53179</v>
      </c>
      <c r="I22658" s="950" t="s">
        <v>1570</v>
      </c>
    </row>
    <row r="22659" spans="8:9" ht="12.5">
      <c r="H22659" s="958">
        <v>53181</v>
      </c>
      <c r="I22659" s="950" t="s">
        <v>1570</v>
      </c>
    </row>
    <row r="22660" spans="8:9" ht="12.5">
      <c r="H22660" s="958">
        <v>53182</v>
      </c>
      <c r="I22660" s="950" t="s">
        <v>1570</v>
      </c>
    </row>
    <row r="22661" spans="8:9" ht="12.5">
      <c r="H22661" s="958">
        <v>53183</v>
      </c>
      <c r="I22661" s="950" t="s">
        <v>1570</v>
      </c>
    </row>
    <row r="22662" spans="8:9" ht="12.5">
      <c r="H22662" s="958">
        <v>53184</v>
      </c>
      <c r="I22662" s="950" t="s">
        <v>1573</v>
      </c>
    </row>
    <row r="22663" spans="8:9" ht="12.5">
      <c r="H22663" s="958">
        <v>53185</v>
      </c>
      <c r="I22663" s="950" t="s">
        <v>1570</v>
      </c>
    </row>
    <row r="22664" spans="8:9" ht="12.5">
      <c r="H22664" s="958">
        <v>53186</v>
      </c>
      <c r="I22664" s="950" t="s">
        <v>1570</v>
      </c>
    </row>
    <row r="22665" spans="8:9" ht="12.5">
      <c r="H22665" s="958">
        <v>53187</v>
      </c>
      <c r="I22665" s="950" t="s">
        <v>1570</v>
      </c>
    </row>
    <row r="22666" spans="8:9" ht="12.5">
      <c r="H22666" s="958">
        <v>53188</v>
      </c>
      <c r="I22666" s="950" t="s">
        <v>1570</v>
      </c>
    </row>
    <row r="22667" spans="8:9" ht="12.5">
      <c r="H22667" s="958">
        <v>53189</v>
      </c>
      <c r="I22667" s="950" t="s">
        <v>1570</v>
      </c>
    </row>
    <row r="22668" spans="8:9" ht="12.5">
      <c r="H22668" s="958">
        <v>53190</v>
      </c>
      <c r="I22668" s="950" t="s">
        <v>1573</v>
      </c>
    </row>
    <row r="22669" spans="8:9" ht="12.5">
      <c r="H22669" s="958">
        <v>53191</v>
      </c>
      <c r="I22669" s="950" t="s">
        <v>1573</v>
      </c>
    </row>
    <row r="22670" spans="8:9" ht="12.5">
      <c r="H22670" s="958">
        <v>53192</v>
      </c>
      <c r="I22670" s="950" t="s">
        <v>1570</v>
      </c>
    </row>
    <row r="22671" spans="8:9" ht="12.5">
      <c r="H22671" s="958">
        <v>53194</v>
      </c>
      <c r="I22671" s="950" t="s">
        <v>1570</v>
      </c>
    </row>
    <row r="22672" spans="8:9" ht="12.5">
      <c r="H22672" s="958">
        <v>53195</v>
      </c>
      <c r="I22672" s="950" t="s">
        <v>1573</v>
      </c>
    </row>
    <row r="22673" spans="8:9" ht="12.5">
      <c r="H22673" s="958">
        <v>53199</v>
      </c>
      <c r="I22673" s="950" t="s">
        <v>1570</v>
      </c>
    </row>
    <row r="22674" spans="8:9" ht="12.5">
      <c r="H22674" s="958">
        <v>53201</v>
      </c>
      <c r="I22674" s="950" t="s">
        <v>1570</v>
      </c>
    </row>
    <row r="22675" spans="8:9" ht="12.5">
      <c r="H22675" s="958">
        <v>53202</v>
      </c>
      <c r="I22675" s="950" t="s">
        <v>1570</v>
      </c>
    </row>
    <row r="22676" spans="8:9" ht="12.5">
      <c r="H22676" s="958">
        <v>53203</v>
      </c>
      <c r="I22676" s="950" t="s">
        <v>1570</v>
      </c>
    </row>
    <row r="22677" spans="8:9" ht="12.5">
      <c r="H22677" s="958">
        <v>53204</v>
      </c>
      <c r="I22677" s="950" t="s">
        <v>1570</v>
      </c>
    </row>
    <row r="22678" spans="8:9" ht="12.5">
      <c r="H22678" s="958">
        <v>53205</v>
      </c>
      <c r="I22678" s="950" t="s">
        <v>1570</v>
      </c>
    </row>
    <row r="22679" spans="8:9" ht="12.5">
      <c r="H22679" s="958">
        <v>53206</v>
      </c>
      <c r="I22679" s="950" t="s">
        <v>1570</v>
      </c>
    </row>
    <row r="22680" spans="8:9" ht="12.5">
      <c r="H22680" s="958">
        <v>53207</v>
      </c>
      <c r="I22680" s="950" t="s">
        <v>1570</v>
      </c>
    </row>
    <row r="22681" spans="8:9" ht="12.5">
      <c r="H22681" s="958">
        <v>53208</v>
      </c>
      <c r="I22681" s="950" t="s">
        <v>1570</v>
      </c>
    </row>
    <row r="22682" spans="8:9" ht="12.5">
      <c r="H22682" s="958">
        <v>53209</v>
      </c>
      <c r="I22682" s="950" t="s">
        <v>1570</v>
      </c>
    </row>
    <row r="22683" spans="8:9" ht="12.5">
      <c r="H22683" s="958">
        <v>53210</v>
      </c>
      <c r="I22683" s="950" t="s">
        <v>1570</v>
      </c>
    </row>
    <row r="22684" spans="8:9" ht="12.5">
      <c r="H22684" s="958">
        <v>53211</v>
      </c>
      <c r="I22684" s="950" t="s">
        <v>1570</v>
      </c>
    </row>
    <row r="22685" spans="8:9" ht="12.5">
      <c r="H22685" s="958">
        <v>53212</v>
      </c>
      <c r="I22685" s="950" t="s">
        <v>1570</v>
      </c>
    </row>
    <row r="22686" spans="8:9" ht="12.5">
      <c r="H22686" s="958">
        <v>53213</v>
      </c>
      <c r="I22686" s="950" t="s">
        <v>1570</v>
      </c>
    </row>
    <row r="22687" spans="8:9" ht="12.5">
      <c r="H22687" s="958">
        <v>53214</v>
      </c>
      <c r="I22687" s="950" t="s">
        <v>1570</v>
      </c>
    </row>
    <row r="22688" spans="8:9" ht="12.5">
      <c r="H22688" s="958">
        <v>53215</v>
      </c>
      <c r="I22688" s="950" t="s">
        <v>1570</v>
      </c>
    </row>
    <row r="22689" spans="8:9" ht="12.5">
      <c r="H22689" s="958">
        <v>53216</v>
      </c>
      <c r="I22689" s="950" t="s">
        <v>1570</v>
      </c>
    </row>
    <row r="22690" spans="8:9" ht="12.5">
      <c r="H22690" s="958">
        <v>53217</v>
      </c>
      <c r="I22690" s="950" t="s">
        <v>1570</v>
      </c>
    </row>
    <row r="22691" spans="8:9" ht="12.5">
      <c r="H22691" s="958">
        <v>53218</v>
      </c>
      <c r="I22691" s="950" t="s">
        <v>1570</v>
      </c>
    </row>
    <row r="22692" spans="8:9" ht="12.5">
      <c r="H22692" s="958">
        <v>53219</v>
      </c>
      <c r="I22692" s="950" t="s">
        <v>1570</v>
      </c>
    </row>
    <row r="22693" spans="8:9" ht="12.5">
      <c r="H22693" s="958">
        <v>53220</v>
      </c>
      <c r="I22693" s="950" t="s">
        <v>1570</v>
      </c>
    </row>
    <row r="22694" spans="8:9" ht="12.5">
      <c r="H22694" s="958">
        <v>53221</v>
      </c>
      <c r="I22694" s="950" t="s">
        <v>1570</v>
      </c>
    </row>
    <row r="22695" spans="8:9" ht="12.5">
      <c r="H22695" s="958">
        <v>53222</v>
      </c>
      <c r="I22695" s="950" t="s">
        <v>1570</v>
      </c>
    </row>
    <row r="22696" spans="8:9" ht="12.5">
      <c r="H22696" s="958">
        <v>53223</v>
      </c>
      <c r="I22696" s="950" t="s">
        <v>1570</v>
      </c>
    </row>
    <row r="22697" spans="8:9" ht="12.5">
      <c r="H22697" s="958">
        <v>53224</v>
      </c>
      <c r="I22697" s="950" t="s">
        <v>1570</v>
      </c>
    </row>
    <row r="22698" spans="8:9" ht="12.5">
      <c r="H22698" s="958">
        <v>53225</v>
      </c>
      <c r="I22698" s="950" t="s">
        <v>1570</v>
      </c>
    </row>
    <row r="22699" spans="8:9" ht="12.5">
      <c r="H22699" s="958">
        <v>53226</v>
      </c>
      <c r="I22699" s="950" t="s">
        <v>1570</v>
      </c>
    </row>
    <row r="22700" spans="8:9" ht="12.5">
      <c r="H22700" s="958">
        <v>53227</v>
      </c>
      <c r="I22700" s="950" t="s">
        <v>1570</v>
      </c>
    </row>
    <row r="22701" spans="8:9" ht="12.5">
      <c r="H22701" s="958">
        <v>53228</v>
      </c>
      <c r="I22701" s="950" t="s">
        <v>1570</v>
      </c>
    </row>
    <row r="22702" spans="8:9" ht="12.5">
      <c r="H22702" s="958">
        <v>53233</v>
      </c>
      <c r="I22702" s="950" t="s">
        <v>1570</v>
      </c>
    </row>
    <row r="22703" spans="8:9" ht="12.5">
      <c r="H22703" s="958">
        <v>53234</v>
      </c>
      <c r="I22703" s="950" t="s">
        <v>1570</v>
      </c>
    </row>
    <row r="22704" spans="8:9" ht="12.5">
      <c r="H22704" s="958">
        <v>53235</v>
      </c>
      <c r="I22704" s="950" t="s">
        <v>1570</v>
      </c>
    </row>
    <row r="22705" spans="8:9" ht="12.5">
      <c r="H22705" s="958">
        <v>53237</v>
      </c>
      <c r="I22705" s="950" t="s">
        <v>1570</v>
      </c>
    </row>
    <row r="22706" spans="8:9" ht="12.5">
      <c r="H22706" s="958">
        <v>53244</v>
      </c>
      <c r="I22706" s="950" t="s">
        <v>1570</v>
      </c>
    </row>
    <row r="22707" spans="8:9" ht="12.5">
      <c r="H22707" s="958">
        <v>53259</v>
      </c>
      <c r="I22707" s="950" t="s">
        <v>1570</v>
      </c>
    </row>
    <row r="22708" spans="8:9" ht="12.5">
      <c r="H22708" s="958">
        <v>53263</v>
      </c>
      <c r="I22708" s="950" t="s">
        <v>1570</v>
      </c>
    </row>
    <row r="22709" spans="8:9" ht="12.5">
      <c r="H22709" s="958">
        <v>53267</v>
      </c>
      <c r="I22709" s="950" t="s">
        <v>1570</v>
      </c>
    </row>
    <row r="22710" spans="8:9" ht="12.5">
      <c r="H22710" s="958">
        <v>53268</v>
      </c>
      <c r="I22710" s="950" t="s">
        <v>1570</v>
      </c>
    </row>
    <row r="22711" spans="8:9" ht="12.5">
      <c r="H22711" s="958">
        <v>53274</v>
      </c>
      <c r="I22711" s="950" t="s">
        <v>1570</v>
      </c>
    </row>
    <row r="22712" spans="8:9" ht="12.5">
      <c r="H22712" s="958">
        <v>53278</v>
      </c>
      <c r="I22712" s="950" t="s">
        <v>1570</v>
      </c>
    </row>
    <row r="22713" spans="8:9" ht="12.5">
      <c r="H22713" s="958">
        <v>53288</v>
      </c>
      <c r="I22713" s="950" t="s">
        <v>1570</v>
      </c>
    </row>
    <row r="22714" spans="8:9" ht="12.5">
      <c r="H22714" s="958">
        <v>53290</v>
      </c>
      <c r="I22714" s="950" t="s">
        <v>1570</v>
      </c>
    </row>
    <row r="22715" spans="8:9" ht="12.5">
      <c r="H22715" s="958">
        <v>53293</v>
      </c>
      <c r="I22715" s="950" t="s">
        <v>1570</v>
      </c>
    </row>
    <row r="22716" spans="8:9" ht="12.5">
      <c r="H22716" s="958">
        <v>53295</v>
      </c>
      <c r="I22716" s="950" t="s">
        <v>1570</v>
      </c>
    </row>
    <row r="22717" spans="8:9" ht="12.5">
      <c r="H22717" s="958">
        <v>53401</v>
      </c>
      <c r="I22717" s="950" t="s">
        <v>1570</v>
      </c>
    </row>
    <row r="22718" spans="8:9" ht="12.5">
      <c r="H22718" s="958">
        <v>53402</v>
      </c>
      <c r="I22718" s="950" t="s">
        <v>1570</v>
      </c>
    </row>
    <row r="22719" spans="8:9" ht="12.5">
      <c r="H22719" s="958">
        <v>53403</v>
      </c>
      <c r="I22719" s="950" t="s">
        <v>1570</v>
      </c>
    </row>
    <row r="22720" spans="8:9" ht="12.5">
      <c r="H22720" s="958">
        <v>53404</v>
      </c>
      <c r="I22720" s="950" t="s">
        <v>1570</v>
      </c>
    </row>
    <row r="22721" spans="8:9" ht="12.5">
      <c r="H22721" s="958">
        <v>53405</v>
      </c>
      <c r="I22721" s="950" t="s">
        <v>1570</v>
      </c>
    </row>
    <row r="22722" spans="8:9" ht="12.5">
      <c r="H22722" s="958">
        <v>53406</v>
      </c>
      <c r="I22722" s="950" t="s">
        <v>1570</v>
      </c>
    </row>
    <row r="22723" spans="8:9" ht="12.5">
      <c r="H22723" s="958">
        <v>53407</v>
      </c>
      <c r="I22723" s="950" t="s">
        <v>1570</v>
      </c>
    </row>
    <row r="22724" spans="8:9" ht="12.5">
      <c r="H22724" s="958">
        <v>53408</v>
      </c>
      <c r="I22724" s="950" t="s">
        <v>1570</v>
      </c>
    </row>
    <row r="22725" spans="8:9" ht="12.5">
      <c r="H22725" s="958">
        <v>53501</v>
      </c>
      <c r="I22725" s="950" t="s">
        <v>1573</v>
      </c>
    </row>
    <row r="22726" spans="8:9" ht="12.5">
      <c r="H22726" s="958">
        <v>53502</v>
      </c>
      <c r="I22726" s="950" t="s">
        <v>1573</v>
      </c>
    </row>
    <row r="22727" spans="8:9" ht="12.5">
      <c r="H22727" s="958">
        <v>53503</v>
      </c>
      <c r="I22727" s="950" t="s">
        <v>1573</v>
      </c>
    </row>
    <row r="22728" spans="8:9" ht="12.5">
      <c r="H22728" s="958">
        <v>53504</v>
      </c>
      <c r="I22728" s="950" t="s">
        <v>1573</v>
      </c>
    </row>
    <row r="22729" spans="8:9" ht="12.5">
      <c r="H22729" s="958">
        <v>53505</v>
      </c>
      <c r="I22729" s="950" t="s">
        <v>1573</v>
      </c>
    </row>
    <row r="22730" spans="8:9" ht="12.5">
      <c r="H22730" s="958">
        <v>53506</v>
      </c>
      <c r="I22730" s="950" t="s">
        <v>1573</v>
      </c>
    </row>
    <row r="22731" spans="8:9" ht="12.5">
      <c r="H22731" s="958">
        <v>53507</v>
      </c>
      <c r="I22731" s="950" t="s">
        <v>1573</v>
      </c>
    </row>
    <row r="22732" spans="8:9" ht="12.5">
      <c r="H22732" s="958">
        <v>53508</v>
      </c>
      <c r="I22732" s="950" t="s">
        <v>1573</v>
      </c>
    </row>
    <row r="22733" spans="8:9" ht="12.5">
      <c r="H22733" s="958">
        <v>53510</v>
      </c>
      <c r="I22733" s="950" t="s">
        <v>1573</v>
      </c>
    </row>
    <row r="22734" spans="8:9" ht="12.5">
      <c r="H22734" s="958">
        <v>53511</v>
      </c>
      <c r="I22734" s="950" t="s">
        <v>1573</v>
      </c>
    </row>
    <row r="22735" spans="8:9" ht="12.5">
      <c r="H22735" s="958">
        <v>53512</v>
      </c>
      <c r="I22735" s="950" t="s">
        <v>1573</v>
      </c>
    </row>
    <row r="22736" spans="8:9" ht="12.5">
      <c r="H22736" s="958">
        <v>53515</v>
      </c>
      <c r="I22736" s="950" t="s">
        <v>1573</v>
      </c>
    </row>
    <row r="22737" spans="8:9" ht="12.5">
      <c r="H22737" s="958">
        <v>53516</v>
      </c>
      <c r="I22737" s="950" t="s">
        <v>1573</v>
      </c>
    </row>
    <row r="22738" spans="8:9" ht="12.5">
      <c r="H22738" s="958">
        <v>53517</v>
      </c>
      <c r="I22738" s="950" t="s">
        <v>1573</v>
      </c>
    </row>
    <row r="22739" spans="8:9" ht="12.5">
      <c r="H22739" s="958">
        <v>53518</v>
      </c>
      <c r="I22739" s="950" t="s">
        <v>1573</v>
      </c>
    </row>
    <row r="22740" spans="8:9" ht="12.5">
      <c r="H22740" s="958">
        <v>53520</v>
      </c>
      <c r="I22740" s="950" t="s">
        <v>1573</v>
      </c>
    </row>
    <row r="22741" spans="8:9" ht="12.5">
      <c r="H22741" s="958">
        <v>53521</v>
      </c>
      <c r="I22741" s="950" t="s">
        <v>1573</v>
      </c>
    </row>
    <row r="22742" spans="8:9" ht="12.5">
      <c r="H22742" s="958">
        <v>53522</v>
      </c>
      <c r="I22742" s="950" t="s">
        <v>1573</v>
      </c>
    </row>
    <row r="22743" spans="8:9" ht="12.5">
      <c r="H22743" s="958">
        <v>53523</v>
      </c>
      <c r="I22743" s="950" t="s">
        <v>1573</v>
      </c>
    </row>
    <row r="22744" spans="8:9" ht="12.5">
      <c r="H22744" s="958">
        <v>53525</v>
      </c>
      <c r="I22744" s="950" t="s">
        <v>1573</v>
      </c>
    </row>
    <row r="22745" spans="8:9" ht="12.5">
      <c r="H22745" s="958">
        <v>53526</v>
      </c>
      <c r="I22745" s="950" t="s">
        <v>1573</v>
      </c>
    </row>
    <row r="22746" spans="8:9" ht="12.5">
      <c r="H22746" s="958">
        <v>53527</v>
      </c>
      <c r="I22746" s="950" t="s">
        <v>1573</v>
      </c>
    </row>
    <row r="22747" spans="8:9" ht="12.5">
      <c r="H22747" s="958">
        <v>53528</v>
      </c>
      <c r="I22747" s="950" t="s">
        <v>1573</v>
      </c>
    </row>
    <row r="22748" spans="8:9" ht="12.5">
      <c r="H22748" s="958">
        <v>53529</v>
      </c>
      <c r="I22748" s="950" t="s">
        <v>1573</v>
      </c>
    </row>
    <row r="22749" spans="8:9" ht="12.5">
      <c r="H22749" s="958">
        <v>53530</v>
      </c>
      <c r="I22749" s="950" t="s">
        <v>1573</v>
      </c>
    </row>
    <row r="22750" spans="8:9" ht="12.5">
      <c r="H22750" s="958">
        <v>53531</v>
      </c>
      <c r="I22750" s="950" t="s">
        <v>1570</v>
      </c>
    </row>
    <row r="22751" spans="8:9" ht="12.5">
      <c r="H22751" s="958">
        <v>53532</v>
      </c>
      <c r="I22751" s="950" t="s">
        <v>1573</v>
      </c>
    </row>
    <row r="22752" spans="8:9" ht="12.5">
      <c r="H22752" s="958">
        <v>53533</v>
      </c>
      <c r="I22752" s="950" t="s">
        <v>1573</v>
      </c>
    </row>
    <row r="22753" spans="8:9" ht="12.5">
      <c r="H22753" s="958">
        <v>53534</v>
      </c>
      <c r="I22753" s="950" t="s">
        <v>1573</v>
      </c>
    </row>
    <row r="22754" spans="8:9" ht="12.5">
      <c r="H22754" s="958">
        <v>53535</v>
      </c>
      <c r="I22754" s="950" t="s">
        <v>1573</v>
      </c>
    </row>
    <row r="22755" spans="8:9" ht="12.5">
      <c r="H22755" s="958">
        <v>53536</v>
      </c>
      <c r="I22755" s="950" t="s">
        <v>1573</v>
      </c>
    </row>
    <row r="22756" spans="8:9" ht="12.5">
      <c r="H22756" s="958">
        <v>53537</v>
      </c>
      <c r="I22756" s="950" t="s">
        <v>1573</v>
      </c>
    </row>
    <row r="22757" spans="8:9" ht="12.5">
      <c r="H22757" s="958">
        <v>53538</v>
      </c>
      <c r="I22757" s="950" t="s">
        <v>1573</v>
      </c>
    </row>
    <row r="22758" spans="8:9" ht="12.5">
      <c r="H22758" s="958">
        <v>53540</v>
      </c>
      <c r="I22758" s="950" t="s">
        <v>1573</v>
      </c>
    </row>
    <row r="22759" spans="8:9" ht="12.5">
      <c r="H22759" s="958">
        <v>53541</v>
      </c>
      <c r="I22759" s="950" t="s">
        <v>1573</v>
      </c>
    </row>
    <row r="22760" spans="8:9" ht="12.5">
      <c r="H22760" s="958">
        <v>53542</v>
      </c>
      <c r="I22760" s="950" t="s">
        <v>1573</v>
      </c>
    </row>
    <row r="22761" spans="8:9" ht="12.5">
      <c r="H22761" s="958">
        <v>53543</v>
      </c>
      <c r="I22761" s="950" t="s">
        <v>1573</v>
      </c>
    </row>
    <row r="22762" spans="8:9" ht="12.5">
      <c r="H22762" s="958">
        <v>53544</v>
      </c>
      <c r="I22762" s="950" t="s">
        <v>1573</v>
      </c>
    </row>
    <row r="22763" spans="8:9" ht="12.5">
      <c r="H22763" s="958">
        <v>53545</v>
      </c>
      <c r="I22763" s="950" t="s">
        <v>1573</v>
      </c>
    </row>
    <row r="22764" spans="8:9" ht="12.5">
      <c r="H22764" s="958">
        <v>53546</v>
      </c>
      <c r="I22764" s="950" t="s">
        <v>1573</v>
      </c>
    </row>
    <row r="22765" spans="8:9" ht="12.5">
      <c r="H22765" s="958">
        <v>53547</v>
      </c>
      <c r="I22765" s="950" t="s">
        <v>1573</v>
      </c>
    </row>
    <row r="22766" spans="8:9" ht="12.5">
      <c r="H22766" s="958">
        <v>53548</v>
      </c>
      <c r="I22766" s="950" t="s">
        <v>1573</v>
      </c>
    </row>
    <row r="22767" spans="8:9" ht="12.5">
      <c r="H22767" s="958">
        <v>53549</v>
      </c>
      <c r="I22767" s="950" t="s">
        <v>1570</v>
      </c>
    </row>
    <row r="22768" spans="8:9" ht="12.5">
      <c r="H22768" s="958">
        <v>53550</v>
      </c>
      <c r="I22768" s="950" t="s">
        <v>1573</v>
      </c>
    </row>
    <row r="22769" spans="8:9" ht="12.5">
      <c r="H22769" s="958">
        <v>53551</v>
      </c>
      <c r="I22769" s="950" t="s">
        <v>1570</v>
      </c>
    </row>
    <row r="22770" spans="8:9" ht="12.5">
      <c r="H22770" s="958">
        <v>53553</v>
      </c>
      <c r="I22770" s="950" t="s">
        <v>1573</v>
      </c>
    </row>
    <row r="22771" spans="8:9" ht="12.5">
      <c r="H22771" s="958">
        <v>53554</v>
      </c>
      <c r="I22771" s="950" t="s">
        <v>1573</v>
      </c>
    </row>
    <row r="22772" spans="8:9" ht="12.5">
      <c r="H22772" s="958">
        <v>53555</v>
      </c>
      <c r="I22772" s="950" t="s">
        <v>1573</v>
      </c>
    </row>
    <row r="22773" spans="8:9" ht="12.5">
      <c r="H22773" s="958">
        <v>53556</v>
      </c>
      <c r="I22773" s="950" t="s">
        <v>1573</v>
      </c>
    </row>
    <row r="22774" spans="8:9" ht="12.5">
      <c r="H22774" s="958">
        <v>53557</v>
      </c>
      <c r="I22774" s="950" t="s">
        <v>1570</v>
      </c>
    </row>
    <row r="22775" spans="8:9" ht="12.5">
      <c r="H22775" s="958">
        <v>53558</v>
      </c>
      <c r="I22775" s="950" t="s">
        <v>1573</v>
      </c>
    </row>
    <row r="22776" spans="8:9" ht="12.5">
      <c r="H22776" s="958">
        <v>53559</v>
      </c>
      <c r="I22776" s="950" t="s">
        <v>1573</v>
      </c>
    </row>
    <row r="22777" spans="8:9" ht="12.5">
      <c r="H22777" s="958">
        <v>53560</v>
      </c>
      <c r="I22777" s="950" t="s">
        <v>1573</v>
      </c>
    </row>
    <row r="22778" spans="8:9" ht="12.5">
      <c r="H22778" s="958">
        <v>53561</v>
      </c>
      <c r="I22778" s="950" t="s">
        <v>1573</v>
      </c>
    </row>
    <row r="22779" spans="8:9" ht="12.5">
      <c r="H22779" s="958">
        <v>53562</v>
      </c>
      <c r="I22779" s="950" t="s">
        <v>1573</v>
      </c>
    </row>
    <row r="22780" spans="8:9" ht="12.5">
      <c r="H22780" s="958">
        <v>53563</v>
      </c>
      <c r="I22780" s="950" t="s">
        <v>1573</v>
      </c>
    </row>
    <row r="22781" spans="8:9" ht="12.5">
      <c r="H22781" s="958">
        <v>53565</v>
      </c>
      <c r="I22781" s="950" t="s">
        <v>1573</v>
      </c>
    </row>
    <row r="22782" spans="8:9" ht="12.5">
      <c r="H22782" s="958">
        <v>53566</v>
      </c>
      <c r="I22782" s="950" t="s">
        <v>1573</v>
      </c>
    </row>
    <row r="22783" spans="8:9" ht="12.5">
      <c r="H22783" s="958">
        <v>53569</v>
      </c>
      <c r="I22783" s="950" t="s">
        <v>1573</v>
      </c>
    </row>
    <row r="22784" spans="8:9" ht="12.5">
      <c r="H22784" s="958">
        <v>53570</v>
      </c>
      <c r="I22784" s="950" t="s">
        <v>1573</v>
      </c>
    </row>
    <row r="22785" spans="8:9" ht="12.5">
      <c r="H22785" s="958">
        <v>53571</v>
      </c>
      <c r="I22785" s="950" t="s">
        <v>1573</v>
      </c>
    </row>
    <row r="22786" spans="8:9" ht="12.5">
      <c r="H22786" s="958">
        <v>53572</v>
      </c>
      <c r="I22786" s="950" t="s">
        <v>1573</v>
      </c>
    </row>
    <row r="22787" spans="8:9" ht="12.5">
      <c r="H22787" s="958">
        <v>53573</v>
      </c>
      <c r="I22787" s="950" t="s">
        <v>1573</v>
      </c>
    </row>
    <row r="22788" spans="8:9" ht="12.5">
      <c r="H22788" s="958">
        <v>53574</v>
      </c>
      <c r="I22788" s="950" t="s">
        <v>1573</v>
      </c>
    </row>
    <row r="22789" spans="8:9" ht="12.5">
      <c r="H22789" s="958">
        <v>53575</v>
      </c>
      <c r="I22789" s="950" t="s">
        <v>1573</v>
      </c>
    </row>
    <row r="22790" spans="8:9" ht="12.5">
      <c r="H22790" s="958">
        <v>53576</v>
      </c>
      <c r="I22790" s="950" t="s">
        <v>1573</v>
      </c>
    </row>
    <row r="22791" spans="8:9" ht="12.5">
      <c r="H22791" s="958">
        <v>53577</v>
      </c>
      <c r="I22791" s="950" t="s">
        <v>1573</v>
      </c>
    </row>
    <row r="22792" spans="8:9" ht="12.5">
      <c r="H22792" s="958">
        <v>53578</v>
      </c>
      <c r="I22792" s="950" t="s">
        <v>1573</v>
      </c>
    </row>
    <row r="22793" spans="8:9" ht="12.5">
      <c r="H22793" s="958">
        <v>53579</v>
      </c>
      <c r="I22793" s="950" t="s">
        <v>1570</v>
      </c>
    </row>
    <row r="22794" spans="8:9" ht="12.5">
      <c r="H22794" s="958">
        <v>53580</v>
      </c>
      <c r="I22794" s="950" t="s">
        <v>1573</v>
      </c>
    </row>
    <row r="22795" spans="8:9" ht="12.5">
      <c r="H22795" s="958">
        <v>53581</v>
      </c>
      <c r="I22795" s="950" t="s">
        <v>1558</v>
      </c>
    </row>
    <row r="22796" spans="8:9" ht="12.5">
      <c r="H22796" s="958">
        <v>53582</v>
      </c>
      <c r="I22796" s="950" t="s">
        <v>1573</v>
      </c>
    </row>
    <row r="22797" spans="8:9" ht="12.5">
      <c r="H22797" s="958">
        <v>53583</v>
      </c>
      <c r="I22797" s="950" t="s">
        <v>1573</v>
      </c>
    </row>
    <row r="22798" spans="8:9" ht="12.5">
      <c r="H22798" s="958">
        <v>53584</v>
      </c>
      <c r="I22798" s="950" t="s">
        <v>1573</v>
      </c>
    </row>
    <row r="22799" spans="8:9" ht="12.5">
      <c r="H22799" s="958">
        <v>53585</v>
      </c>
      <c r="I22799" s="950" t="s">
        <v>1573</v>
      </c>
    </row>
    <row r="22800" spans="8:9" ht="12.5">
      <c r="H22800" s="958">
        <v>53586</v>
      </c>
      <c r="I22800" s="950" t="s">
        <v>1573</v>
      </c>
    </row>
    <row r="22801" spans="8:9" ht="12.5">
      <c r="H22801" s="958">
        <v>53587</v>
      </c>
      <c r="I22801" s="950" t="s">
        <v>1573</v>
      </c>
    </row>
    <row r="22802" spans="8:9" ht="12.5">
      <c r="H22802" s="958">
        <v>53588</v>
      </c>
      <c r="I22802" s="950" t="s">
        <v>1573</v>
      </c>
    </row>
    <row r="22803" spans="8:9" ht="12.5">
      <c r="H22803" s="958">
        <v>53589</v>
      </c>
      <c r="I22803" s="950" t="s">
        <v>1573</v>
      </c>
    </row>
    <row r="22804" spans="8:9" ht="12.5">
      <c r="H22804" s="958">
        <v>53590</v>
      </c>
      <c r="I22804" s="950" t="s">
        <v>1573</v>
      </c>
    </row>
    <row r="22805" spans="8:9" ht="12.5">
      <c r="H22805" s="958">
        <v>53593</v>
      </c>
      <c r="I22805" s="950" t="s">
        <v>1573</v>
      </c>
    </row>
    <row r="22806" spans="8:9" ht="12.5">
      <c r="H22806" s="958">
        <v>53594</v>
      </c>
      <c r="I22806" s="950" t="s">
        <v>1573</v>
      </c>
    </row>
    <row r="22807" spans="8:9" ht="12.5">
      <c r="H22807" s="958">
        <v>53595</v>
      </c>
      <c r="I22807" s="950" t="s">
        <v>1573</v>
      </c>
    </row>
    <row r="22808" spans="8:9" ht="12.5">
      <c r="H22808" s="958">
        <v>53596</v>
      </c>
      <c r="I22808" s="950" t="s">
        <v>1573</v>
      </c>
    </row>
    <row r="22809" spans="8:9" ht="12.5">
      <c r="H22809" s="958">
        <v>53597</v>
      </c>
      <c r="I22809" s="950" t="s">
        <v>1573</v>
      </c>
    </row>
    <row r="22810" spans="8:9" ht="12.5">
      <c r="H22810" s="958">
        <v>53598</v>
      </c>
      <c r="I22810" s="950" t="s">
        <v>1573</v>
      </c>
    </row>
    <row r="22811" spans="8:9" ht="12.5">
      <c r="H22811" s="958">
        <v>53599</v>
      </c>
      <c r="I22811" s="950" t="s">
        <v>1573</v>
      </c>
    </row>
    <row r="22812" spans="8:9" ht="12.5">
      <c r="H22812" s="958">
        <v>53701</v>
      </c>
      <c r="I22812" s="950" t="s">
        <v>1573</v>
      </c>
    </row>
    <row r="22813" spans="8:9" ht="12.5">
      <c r="H22813" s="958">
        <v>53702</v>
      </c>
      <c r="I22813" s="950" t="s">
        <v>1573</v>
      </c>
    </row>
    <row r="22814" spans="8:9" ht="12.5">
      <c r="H22814" s="958">
        <v>53703</v>
      </c>
      <c r="I22814" s="950" t="s">
        <v>1573</v>
      </c>
    </row>
    <row r="22815" spans="8:9" ht="12.5">
      <c r="H22815" s="958">
        <v>53704</v>
      </c>
      <c r="I22815" s="950" t="s">
        <v>1573</v>
      </c>
    </row>
    <row r="22816" spans="8:9" ht="12.5">
      <c r="H22816" s="958">
        <v>53705</v>
      </c>
      <c r="I22816" s="950" t="s">
        <v>1573</v>
      </c>
    </row>
    <row r="22817" spans="8:9" ht="12.5">
      <c r="H22817" s="958">
        <v>53706</v>
      </c>
      <c r="I22817" s="950" t="s">
        <v>1573</v>
      </c>
    </row>
    <row r="22818" spans="8:9" ht="12.5">
      <c r="H22818" s="958">
        <v>53707</v>
      </c>
      <c r="I22818" s="950" t="s">
        <v>1573</v>
      </c>
    </row>
    <row r="22819" spans="8:9" ht="12.5">
      <c r="H22819" s="958">
        <v>53708</v>
      </c>
      <c r="I22819" s="950" t="s">
        <v>1573</v>
      </c>
    </row>
    <row r="22820" spans="8:9" ht="12.5">
      <c r="H22820" s="958">
        <v>53711</v>
      </c>
      <c r="I22820" s="950" t="s">
        <v>1573</v>
      </c>
    </row>
    <row r="22821" spans="8:9" ht="12.5">
      <c r="H22821" s="958">
        <v>53713</v>
      </c>
      <c r="I22821" s="950" t="s">
        <v>1573</v>
      </c>
    </row>
    <row r="22822" spans="8:9" ht="12.5">
      <c r="H22822" s="958">
        <v>53714</v>
      </c>
      <c r="I22822" s="950" t="s">
        <v>1573</v>
      </c>
    </row>
    <row r="22823" spans="8:9" ht="12.5">
      <c r="H22823" s="958">
        <v>53715</v>
      </c>
      <c r="I22823" s="950" t="s">
        <v>1573</v>
      </c>
    </row>
    <row r="22824" spans="8:9" ht="12.5">
      <c r="H22824" s="958">
        <v>53716</v>
      </c>
      <c r="I22824" s="950" t="s">
        <v>1573</v>
      </c>
    </row>
    <row r="22825" spans="8:9" ht="12.5">
      <c r="H22825" s="958">
        <v>53717</v>
      </c>
      <c r="I22825" s="950" t="s">
        <v>1573</v>
      </c>
    </row>
    <row r="22826" spans="8:9" ht="12.5">
      <c r="H22826" s="958">
        <v>53718</v>
      </c>
      <c r="I22826" s="950" t="s">
        <v>1573</v>
      </c>
    </row>
    <row r="22827" spans="8:9" ht="12.5">
      <c r="H22827" s="958">
        <v>53719</v>
      </c>
      <c r="I22827" s="950" t="s">
        <v>1573</v>
      </c>
    </row>
    <row r="22828" spans="8:9" ht="12.5">
      <c r="H22828" s="958">
        <v>53725</v>
      </c>
      <c r="I22828" s="950" t="s">
        <v>1573</v>
      </c>
    </row>
    <row r="22829" spans="8:9" ht="12.5">
      <c r="H22829" s="958">
        <v>53726</v>
      </c>
      <c r="I22829" s="950" t="s">
        <v>1573</v>
      </c>
    </row>
    <row r="22830" spans="8:9" ht="12.5">
      <c r="H22830" s="958">
        <v>53744</v>
      </c>
      <c r="I22830" s="950" t="s">
        <v>1573</v>
      </c>
    </row>
    <row r="22831" spans="8:9" ht="12.5">
      <c r="H22831" s="958">
        <v>53774</v>
      </c>
      <c r="I22831" s="950" t="s">
        <v>1573</v>
      </c>
    </row>
    <row r="22832" spans="8:9" ht="12.5">
      <c r="H22832" s="958">
        <v>53777</v>
      </c>
      <c r="I22832" s="950" t="s">
        <v>1573</v>
      </c>
    </row>
    <row r="22833" spans="8:9" ht="12.5">
      <c r="H22833" s="958">
        <v>53778</v>
      </c>
      <c r="I22833" s="950" t="s">
        <v>1573</v>
      </c>
    </row>
    <row r="22834" spans="8:9" ht="12.5">
      <c r="H22834" s="958">
        <v>53779</v>
      </c>
      <c r="I22834" s="950" t="s">
        <v>1573</v>
      </c>
    </row>
    <row r="22835" spans="8:9" ht="12.5">
      <c r="H22835" s="958">
        <v>53782</v>
      </c>
      <c r="I22835" s="950" t="s">
        <v>1573</v>
      </c>
    </row>
    <row r="22836" spans="8:9" ht="12.5">
      <c r="H22836" s="958">
        <v>53783</v>
      </c>
      <c r="I22836" s="950" t="s">
        <v>1573</v>
      </c>
    </row>
    <row r="22837" spans="8:9" ht="12.5">
      <c r="H22837" s="958">
        <v>53784</v>
      </c>
      <c r="I22837" s="950" t="s">
        <v>1573</v>
      </c>
    </row>
    <row r="22838" spans="8:9" ht="12.5">
      <c r="H22838" s="958">
        <v>53785</v>
      </c>
      <c r="I22838" s="950" t="s">
        <v>1573</v>
      </c>
    </row>
    <row r="22839" spans="8:9" ht="12.5">
      <c r="H22839" s="958">
        <v>53786</v>
      </c>
      <c r="I22839" s="950" t="s">
        <v>1573</v>
      </c>
    </row>
    <row r="22840" spans="8:9" ht="12.5">
      <c r="H22840" s="958">
        <v>53788</v>
      </c>
      <c r="I22840" s="950" t="s">
        <v>1573</v>
      </c>
    </row>
    <row r="22841" spans="8:9" ht="12.5">
      <c r="H22841" s="958">
        <v>53789</v>
      </c>
      <c r="I22841" s="950" t="s">
        <v>1573</v>
      </c>
    </row>
    <row r="22842" spans="8:9" ht="12.5">
      <c r="H22842" s="958">
        <v>53790</v>
      </c>
      <c r="I22842" s="950" t="s">
        <v>1573</v>
      </c>
    </row>
    <row r="22843" spans="8:9" ht="12.5">
      <c r="H22843" s="958">
        <v>53791</v>
      </c>
      <c r="I22843" s="950" t="s">
        <v>1573</v>
      </c>
    </row>
    <row r="22844" spans="8:9" ht="12.5">
      <c r="H22844" s="958">
        <v>53792</v>
      </c>
      <c r="I22844" s="950" t="s">
        <v>1573</v>
      </c>
    </row>
    <row r="22845" spans="8:9" ht="12.5">
      <c r="H22845" s="958">
        <v>53793</v>
      </c>
      <c r="I22845" s="950" t="s">
        <v>1573</v>
      </c>
    </row>
    <row r="22846" spans="8:9" ht="12.5">
      <c r="H22846" s="958">
        <v>53794</v>
      </c>
      <c r="I22846" s="950" t="s">
        <v>1573</v>
      </c>
    </row>
    <row r="22847" spans="8:9" ht="12.5">
      <c r="H22847" s="958">
        <v>53801</v>
      </c>
      <c r="I22847" s="950" t="s">
        <v>1573</v>
      </c>
    </row>
    <row r="22848" spans="8:9" ht="12.5">
      <c r="H22848" s="958">
        <v>53802</v>
      </c>
      <c r="I22848" s="950" t="s">
        <v>1573</v>
      </c>
    </row>
    <row r="22849" spans="8:9" ht="12.5">
      <c r="H22849" s="958">
        <v>53803</v>
      </c>
      <c r="I22849" s="950" t="s">
        <v>1573</v>
      </c>
    </row>
    <row r="22850" spans="8:9" ht="12.5">
      <c r="H22850" s="958">
        <v>53804</v>
      </c>
      <c r="I22850" s="950" t="s">
        <v>1573</v>
      </c>
    </row>
    <row r="22851" spans="8:9" ht="12.5">
      <c r="H22851" s="958">
        <v>53805</v>
      </c>
      <c r="I22851" s="950" t="s">
        <v>1573</v>
      </c>
    </row>
    <row r="22852" spans="8:9" ht="12.5">
      <c r="H22852" s="958">
        <v>53806</v>
      </c>
      <c r="I22852" s="950" t="s">
        <v>1573</v>
      </c>
    </row>
    <row r="22853" spans="8:9" ht="12.5">
      <c r="H22853" s="958">
        <v>53807</v>
      </c>
      <c r="I22853" s="950" t="s">
        <v>1573</v>
      </c>
    </row>
    <row r="22854" spans="8:9" ht="12.5">
      <c r="H22854" s="958">
        <v>53808</v>
      </c>
      <c r="I22854" s="950" t="s">
        <v>1573</v>
      </c>
    </row>
    <row r="22855" spans="8:9" ht="12.5">
      <c r="H22855" s="958">
        <v>53809</v>
      </c>
      <c r="I22855" s="950" t="s">
        <v>1573</v>
      </c>
    </row>
    <row r="22856" spans="8:9" ht="12.5">
      <c r="H22856" s="958">
        <v>53810</v>
      </c>
      <c r="I22856" s="950" t="s">
        <v>1573</v>
      </c>
    </row>
    <row r="22857" spans="8:9" ht="12.5">
      <c r="H22857" s="958">
        <v>53811</v>
      </c>
      <c r="I22857" s="950" t="s">
        <v>1573</v>
      </c>
    </row>
    <row r="22858" spans="8:9" ht="12.5">
      <c r="H22858" s="958">
        <v>53812</v>
      </c>
      <c r="I22858" s="950" t="s">
        <v>1573</v>
      </c>
    </row>
    <row r="22859" spans="8:9" ht="12.5">
      <c r="H22859" s="958">
        <v>53813</v>
      </c>
      <c r="I22859" s="950" t="s">
        <v>1573</v>
      </c>
    </row>
    <row r="22860" spans="8:9" ht="12.5">
      <c r="H22860" s="958">
        <v>53816</v>
      </c>
      <c r="I22860" s="950" t="s">
        <v>1573</v>
      </c>
    </row>
    <row r="22861" spans="8:9" ht="12.5">
      <c r="H22861" s="958">
        <v>53817</v>
      </c>
      <c r="I22861" s="950" t="s">
        <v>1573</v>
      </c>
    </row>
    <row r="22862" spans="8:9" ht="12.5">
      <c r="H22862" s="958">
        <v>53818</v>
      </c>
      <c r="I22862" s="950" t="s">
        <v>1573</v>
      </c>
    </row>
    <row r="22863" spans="8:9" ht="12.5">
      <c r="H22863" s="958">
        <v>53820</v>
      </c>
      <c r="I22863" s="950" t="s">
        <v>1573</v>
      </c>
    </row>
    <row r="22864" spans="8:9" ht="12.5">
      <c r="H22864" s="958">
        <v>53821</v>
      </c>
      <c r="I22864" s="950" t="s">
        <v>1573</v>
      </c>
    </row>
    <row r="22865" spans="8:9" ht="12.5">
      <c r="H22865" s="958">
        <v>53824</v>
      </c>
      <c r="I22865" s="950" t="s">
        <v>1573</v>
      </c>
    </row>
    <row r="22866" spans="8:9" ht="12.5">
      <c r="H22866" s="958">
        <v>53825</v>
      </c>
      <c r="I22866" s="950" t="s">
        <v>1573</v>
      </c>
    </row>
    <row r="22867" spans="8:9" ht="12.5">
      <c r="H22867" s="958">
        <v>53826</v>
      </c>
      <c r="I22867" s="950" t="s">
        <v>1573</v>
      </c>
    </row>
    <row r="22868" spans="8:9" ht="12.5">
      <c r="H22868" s="958">
        <v>53827</v>
      </c>
      <c r="I22868" s="950" t="s">
        <v>1573</v>
      </c>
    </row>
    <row r="22869" spans="8:9" ht="12.5">
      <c r="H22869" s="958">
        <v>53901</v>
      </c>
      <c r="I22869" s="950" t="s">
        <v>1573</v>
      </c>
    </row>
    <row r="22870" spans="8:9" ht="12.5">
      <c r="H22870" s="958">
        <v>53910</v>
      </c>
      <c r="I22870" s="950" t="s">
        <v>1573</v>
      </c>
    </row>
    <row r="22871" spans="8:9" ht="12.5">
      <c r="H22871" s="958">
        <v>53911</v>
      </c>
      <c r="I22871" s="950" t="s">
        <v>1573</v>
      </c>
    </row>
    <row r="22872" spans="8:9" ht="12.5">
      <c r="H22872" s="958">
        <v>53913</v>
      </c>
      <c r="I22872" s="950" t="s">
        <v>1573</v>
      </c>
    </row>
    <row r="22873" spans="8:9" ht="12.5">
      <c r="H22873" s="958">
        <v>53916</v>
      </c>
      <c r="I22873" s="950" t="s">
        <v>1573</v>
      </c>
    </row>
    <row r="22874" spans="8:9" ht="12.5">
      <c r="H22874" s="958">
        <v>53919</v>
      </c>
      <c r="I22874" s="950" t="s">
        <v>1573</v>
      </c>
    </row>
    <row r="22875" spans="8:9" ht="12.5">
      <c r="H22875" s="958">
        <v>53920</v>
      </c>
      <c r="I22875" s="950" t="s">
        <v>1573</v>
      </c>
    </row>
    <row r="22876" spans="8:9" ht="12.5">
      <c r="H22876" s="958">
        <v>53922</v>
      </c>
      <c r="I22876" s="950" t="s">
        <v>1573</v>
      </c>
    </row>
    <row r="22877" spans="8:9" ht="12.5">
      <c r="H22877" s="958">
        <v>53923</v>
      </c>
      <c r="I22877" s="950" t="s">
        <v>1573</v>
      </c>
    </row>
    <row r="22878" spans="8:9" ht="12.5">
      <c r="H22878" s="958">
        <v>53924</v>
      </c>
      <c r="I22878" s="950" t="s">
        <v>1573</v>
      </c>
    </row>
    <row r="22879" spans="8:9" ht="12.5">
      <c r="H22879" s="958">
        <v>53925</v>
      </c>
      <c r="I22879" s="950" t="s">
        <v>1573</v>
      </c>
    </row>
    <row r="22880" spans="8:9" ht="12.5">
      <c r="H22880" s="958">
        <v>53926</v>
      </c>
      <c r="I22880" s="950" t="s">
        <v>1573</v>
      </c>
    </row>
    <row r="22881" spans="8:9" ht="12.5">
      <c r="H22881" s="958">
        <v>53927</v>
      </c>
      <c r="I22881" s="950" t="s">
        <v>1573</v>
      </c>
    </row>
    <row r="22882" spans="8:9" ht="12.5">
      <c r="H22882" s="958">
        <v>53928</v>
      </c>
      <c r="I22882" s="950" t="s">
        <v>1573</v>
      </c>
    </row>
    <row r="22883" spans="8:9" ht="12.5">
      <c r="H22883" s="958">
        <v>53929</v>
      </c>
      <c r="I22883" s="950" t="s">
        <v>1573</v>
      </c>
    </row>
    <row r="22884" spans="8:9" ht="12.5">
      <c r="H22884" s="958">
        <v>53930</v>
      </c>
      <c r="I22884" s="950" t="s">
        <v>1573</v>
      </c>
    </row>
    <row r="22885" spans="8:9" ht="12.5">
      <c r="H22885" s="958">
        <v>53931</v>
      </c>
      <c r="I22885" s="950" t="s">
        <v>1573</v>
      </c>
    </row>
    <row r="22886" spans="8:9" ht="12.5">
      <c r="H22886" s="958">
        <v>53932</v>
      </c>
      <c r="I22886" s="950" t="s">
        <v>1573</v>
      </c>
    </row>
    <row r="22887" spans="8:9" ht="12.5">
      <c r="H22887" s="958">
        <v>53933</v>
      </c>
      <c r="I22887" s="950" t="s">
        <v>1573</v>
      </c>
    </row>
    <row r="22888" spans="8:9" ht="12.5">
      <c r="H22888" s="958">
        <v>53934</v>
      </c>
      <c r="I22888" s="950" t="s">
        <v>1573</v>
      </c>
    </row>
    <row r="22889" spans="8:9" ht="12.5">
      <c r="H22889" s="958">
        <v>53935</v>
      </c>
      <c r="I22889" s="950" t="s">
        <v>1573</v>
      </c>
    </row>
    <row r="22890" spans="8:9" ht="12.5">
      <c r="H22890" s="958">
        <v>53936</v>
      </c>
      <c r="I22890" s="950" t="s">
        <v>1573</v>
      </c>
    </row>
    <row r="22891" spans="8:9" ht="12.5">
      <c r="H22891" s="958">
        <v>53937</v>
      </c>
      <c r="I22891" s="950" t="s">
        <v>1573</v>
      </c>
    </row>
    <row r="22892" spans="8:9" ht="12.5">
      <c r="H22892" s="958">
        <v>53939</v>
      </c>
      <c r="I22892" s="950" t="s">
        <v>1573</v>
      </c>
    </row>
    <row r="22893" spans="8:9" ht="12.5">
      <c r="H22893" s="958">
        <v>53940</v>
      </c>
      <c r="I22893" s="950" t="s">
        <v>1573</v>
      </c>
    </row>
    <row r="22894" spans="8:9" ht="12.5">
      <c r="H22894" s="958">
        <v>53941</v>
      </c>
      <c r="I22894" s="950" t="s">
        <v>1573</v>
      </c>
    </row>
    <row r="22895" spans="8:9" ht="12.5">
      <c r="H22895" s="958">
        <v>53942</v>
      </c>
      <c r="I22895" s="950" t="s">
        <v>1573</v>
      </c>
    </row>
    <row r="22896" spans="8:9" ht="12.5">
      <c r="H22896" s="958">
        <v>53943</v>
      </c>
      <c r="I22896" s="950" t="s">
        <v>1573</v>
      </c>
    </row>
    <row r="22897" spans="8:9" ht="12.5">
      <c r="H22897" s="958">
        <v>53944</v>
      </c>
      <c r="I22897" s="950" t="s">
        <v>1573</v>
      </c>
    </row>
    <row r="22898" spans="8:9" ht="12.5">
      <c r="H22898" s="958">
        <v>53946</v>
      </c>
      <c r="I22898" s="950" t="s">
        <v>1573</v>
      </c>
    </row>
    <row r="22899" spans="8:9" ht="12.5">
      <c r="H22899" s="958">
        <v>53947</v>
      </c>
      <c r="I22899" s="950" t="s">
        <v>1573</v>
      </c>
    </row>
    <row r="22900" spans="8:9" ht="12.5">
      <c r="H22900" s="958">
        <v>53948</v>
      </c>
      <c r="I22900" s="950" t="s">
        <v>1573</v>
      </c>
    </row>
    <row r="22901" spans="8:9" ht="12.5">
      <c r="H22901" s="958">
        <v>53949</v>
      </c>
      <c r="I22901" s="950" t="s">
        <v>1573</v>
      </c>
    </row>
    <row r="22902" spans="8:9" ht="12.5">
      <c r="H22902" s="958">
        <v>53950</v>
      </c>
      <c r="I22902" s="950" t="s">
        <v>1573</v>
      </c>
    </row>
    <row r="22903" spans="8:9" ht="12.5">
      <c r="H22903" s="958">
        <v>53951</v>
      </c>
      <c r="I22903" s="950" t="s">
        <v>1573</v>
      </c>
    </row>
    <row r="22904" spans="8:9" ht="12.5">
      <c r="H22904" s="958">
        <v>53952</v>
      </c>
      <c r="I22904" s="950" t="s">
        <v>1573</v>
      </c>
    </row>
    <row r="22905" spans="8:9" ht="12.5">
      <c r="H22905" s="958">
        <v>53953</v>
      </c>
      <c r="I22905" s="950" t="s">
        <v>1573</v>
      </c>
    </row>
    <row r="22906" spans="8:9" ht="12.5">
      <c r="H22906" s="958">
        <v>53954</v>
      </c>
      <c r="I22906" s="950" t="s">
        <v>1573</v>
      </c>
    </row>
    <row r="22907" spans="8:9" ht="12.5">
      <c r="H22907" s="958">
        <v>53955</v>
      </c>
      <c r="I22907" s="950" t="s">
        <v>1573</v>
      </c>
    </row>
    <row r="22908" spans="8:9" ht="12.5">
      <c r="H22908" s="958">
        <v>53956</v>
      </c>
      <c r="I22908" s="950" t="s">
        <v>1573</v>
      </c>
    </row>
    <row r="22909" spans="8:9" ht="12.5">
      <c r="H22909" s="958">
        <v>53957</v>
      </c>
      <c r="I22909" s="950" t="s">
        <v>1573</v>
      </c>
    </row>
    <row r="22910" spans="8:9" ht="12.5">
      <c r="H22910" s="958">
        <v>53958</v>
      </c>
      <c r="I22910" s="950" t="s">
        <v>1573</v>
      </c>
    </row>
    <row r="22911" spans="8:9" ht="12.5">
      <c r="H22911" s="958">
        <v>53959</v>
      </c>
      <c r="I22911" s="950" t="s">
        <v>1573</v>
      </c>
    </row>
    <row r="22912" spans="8:9" ht="12.5">
      <c r="H22912" s="958">
        <v>53960</v>
      </c>
      <c r="I22912" s="950" t="s">
        <v>1573</v>
      </c>
    </row>
    <row r="22913" spans="8:9" ht="12.5">
      <c r="H22913" s="958">
        <v>53961</v>
      </c>
      <c r="I22913" s="950" t="s">
        <v>1573</v>
      </c>
    </row>
    <row r="22914" spans="8:9" ht="12.5">
      <c r="H22914" s="958">
        <v>53962</v>
      </c>
      <c r="I22914" s="950" t="s">
        <v>1573</v>
      </c>
    </row>
    <row r="22915" spans="8:9" ht="12.5">
      <c r="H22915" s="958">
        <v>53963</v>
      </c>
      <c r="I22915" s="950" t="s">
        <v>1573</v>
      </c>
    </row>
    <row r="22916" spans="8:9" ht="12.5">
      <c r="H22916" s="958">
        <v>53964</v>
      </c>
      <c r="I22916" s="950" t="s">
        <v>1573</v>
      </c>
    </row>
    <row r="22917" spans="8:9" ht="12.5">
      <c r="H22917" s="958">
        <v>53965</v>
      </c>
      <c r="I22917" s="950" t="s">
        <v>1573</v>
      </c>
    </row>
    <row r="22918" spans="8:9" ht="12.5">
      <c r="H22918" s="958">
        <v>53968</v>
      </c>
      <c r="I22918" s="950" t="s">
        <v>1573</v>
      </c>
    </row>
    <row r="22919" spans="8:9" ht="12.5">
      <c r="H22919" s="958">
        <v>53969</v>
      </c>
      <c r="I22919" s="950" t="s">
        <v>1573</v>
      </c>
    </row>
    <row r="22920" spans="8:9" ht="12.5">
      <c r="H22920" s="958">
        <v>54001</v>
      </c>
      <c r="I22920" s="950" t="s">
        <v>1558</v>
      </c>
    </row>
    <row r="22921" spans="8:9" ht="12.5">
      <c r="H22921" s="958">
        <v>54002</v>
      </c>
      <c r="I22921" s="950" t="s">
        <v>1558</v>
      </c>
    </row>
    <row r="22922" spans="8:9" ht="12.5">
      <c r="H22922" s="958">
        <v>54003</v>
      </c>
      <c r="I22922" s="950" t="s">
        <v>1558</v>
      </c>
    </row>
    <row r="22923" spans="8:9" ht="12.5">
      <c r="H22923" s="958">
        <v>54004</v>
      </c>
      <c r="I22923" s="950" t="s">
        <v>1558</v>
      </c>
    </row>
    <row r="22924" spans="8:9" ht="12.5">
      <c r="H22924" s="958">
        <v>54005</v>
      </c>
      <c r="I22924" s="950" t="s">
        <v>1558</v>
      </c>
    </row>
    <row r="22925" spans="8:9" ht="12.5">
      <c r="H22925" s="958">
        <v>54006</v>
      </c>
      <c r="I22925" s="950" t="s">
        <v>1558</v>
      </c>
    </row>
    <row r="22926" spans="8:9" ht="12.5">
      <c r="H22926" s="958">
        <v>54007</v>
      </c>
      <c r="I22926" s="950" t="s">
        <v>1558</v>
      </c>
    </row>
    <row r="22927" spans="8:9" ht="12.5">
      <c r="H22927" s="958">
        <v>54009</v>
      </c>
      <c r="I22927" s="950" t="s">
        <v>1558</v>
      </c>
    </row>
    <row r="22928" spans="8:9" ht="12.5">
      <c r="H22928" s="958">
        <v>54010</v>
      </c>
      <c r="I22928" s="950" t="s">
        <v>1558</v>
      </c>
    </row>
    <row r="22929" spans="8:9" ht="12.5">
      <c r="H22929" s="958">
        <v>54011</v>
      </c>
      <c r="I22929" s="950" t="s">
        <v>1558</v>
      </c>
    </row>
    <row r="22930" spans="8:9" ht="12.5">
      <c r="H22930" s="958">
        <v>54013</v>
      </c>
      <c r="I22930" s="950" t="s">
        <v>1558</v>
      </c>
    </row>
    <row r="22931" spans="8:9" ht="12.5">
      <c r="H22931" s="958">
        <v>54014</v>
      </c>
      <c r="I22931" s="950" t="s">
        <v>1558</v>
      </c>
    </row>
    <row r="22932" spans="8:9" ht="12.5">
      <c r="H22932" s="958">
        <v>54015</v>
      </c>
      <c r="I22932" s="950" t="s">
        <v>1558</v>
      </c>
    </row>
    <row r="22933" spans="8:9" ht="12.5">
      <c r="H22933" s="958">
        <v>54016</v>
      </c>
      <c r="I22933" s="950" t="s">
        <v>1558</v>
      </c>
    </row>
    <row r="22934" spans="8:9" ht="12.5">
      <c r="H22934" s="958">
        <v>54017</v>
      </c>
      <c r="I22934" s="950" t="s">
        <v>1558</v>
      </c>
    </row>
    <row r="22935" spans="8:9" ht="12.5">
      <c r="H22935" s="958">
        <v>54020</v>
      </c>
      <c r="I22935" s="950" t="s">
        <v>1558</v>
      </c>
    </row>
    <row r="22936" spans="8:9" ht="12.5">
      <c r="H22936" s="958">
        <v>54021</v>
      </c>
      <c r="I22936" s="950" t="s">
        <v>1558</v>
      </c>
    </row>
    <row r="22937" spans="8:9" ht="12.5">
      <c r="H22937" s="958">
        <v>54022</v>
      </c>
      <c r="I22937" s="950" t="s">
        <v>1558</v>
      </c>
    </row>
    <row r="22938" spans="8:9" ht="12.5">
      <c r="H22938" s="958">
        <v>54023</v>
      </c>
      <c r="I22938" s="950" t="s">
        <v>1558</v>
      </c>
    </row>
    <row r="22939" spans="8:9" ht="12.5">
      <c r="H22939" s="958">
        <v>54024</v>
      </c>
      <c r="I22939" s="950" t="s">
        <v>1558</v>
      </c>
    </row>
    <row r="22940" spans="8:9" ht="12.5">
      <c r="H22940" s="958">
        <v>54025</v>
      </c>
      <c r="I22940" s="950" t="s">
        <v>1558</v>
      </c>
    </row>
    <row r="22941" spans="8:9" ht="12.5">
      <c r="H22941" s="958">
        <v>54026</v>
      </c>
      <c r="I22941" s="950" t="s">
        <v>1558</v>
      </c>
    </row>
    <row r="22942" spans="8:9" ht="12.5">
      <c r="H22942" s="958">
        <v>54027</v>
      </c>
      <c r="I22942" s="950" t="s">
        <v>1558</v>
      </c>
    </row>
    <row r="22943" spans="8:9" ht="12.5">
      <c r="H22943" s="958">
        <v>54028</v>
      </c>
      <c r="I22943" s="950" t="s">
        <v>1558</v>
      </c>
    </row>
    <row r="22944" spans="8:9" ht="12.5">
      <c r="H22944" s="958">
        <v>54082</v>
      </c>
      <c r="I22944" s="950" t="s">
        <v>1558</v>
      </c>
    </row>
    <row r="22945" spans="8:9" ht="12.5">
      <c r="H22945" s="958">
        <v>54101</v>
      </c>
      <c r="I22945" s="950" t="s">
        <v>1573</v>
      </c>
    </row>
    <row r="22946" spans="8:9" ht="12.5">
      <c r="H22946" s="958">
        <v>54102</v>
      </c>
      <c r="I22946" s="950" t="s">
        <v>1573</v>
      </c>
    </row>
    <row r="22947" spans="8:9" ht="12.5">
      <c r="H22947" s="958">
        <v>54103</v>
      </c>
      <c r="I22947" s="950" t="s">
        <v>1573</v>
      </c>
    </row>
    <row r="22948" spans="8:9" ht="12.5">
      <c r="H22948" s="958">
        <v>54104</v>
      </c>
      <c r="I22948" s="950" t="s">
        <v>1573</v>
      </c>
    </row>
    <row r="22949" spans="8:9" ht="12.5">
      <c r="H22949" s="958">
        <v>54106</v>
      </c>
      <c r="I22949" s="950" t="s">
        <v>1570</v>
      </c>
    </row>
    <row r="22950" spans="8:9" ht="12.5">
      <c r="H22950" s="958">
        <v>54107</v>
      </c>
      <c r="I22950" s="950" t="s">
        <v>1570</v>
      </c>
    </row>
    <row r="22951" spans="8:9" ht="12.5">
      <c r="H22951" s="958">
        <v>54110</v>
      </c>
      <c r="I22951" s="950" t="s">
        <v>1570</v>
      </c>
    </row>
    <row r="22952" spans="8:9" ht="12.5">
      <c r="H22952" s="958">
        <v>54111</v>
      </c>
      <c r="I22952" s="950" t="s">
        <v>1570</v>
      </c>
    </row>
    <row r="22953" spans="8:9" ht="12.5">
      <c r="H22953" s="958">
        <v>54112</v>
      </c>
      <c r="I22953" s="950" t="s">
        <v>1573</v>
      </c>
    </row>
    <row r="22954" spans="8:9" ht="12.5">
      <c r="H22954" s="958">
        <v>54113</v>
      </c>
      <c r="I22954" s="950" t="s">
        <v>1570</v>
      </c>
    </row>
    <row r="22955" spans="8:9" ht="12.5">
      <c r="H22955" s="958">
        <v>54114</v>
      </c>
      <c r="I22955" s="950" t="s">
        <v>1573</v>
      </c>
    </row>
    <row r="22956" spans="8:9" ht="12.5">
      <c r="H22956" s="958">
        <v>54115</v>
      </c>
      <c r="I22956" s="950" t="s">
        <v>1570</v>
      </c>
    </row>
    <row r="22957" spans="8:9" ht="12.5">
      <c r="H22957" s="958">
        <v>54119</v>
      </c>
      <c r="I22957" s="950" t="s">
        <v>1573</v>
      </c>
    </row>
    <row r="22958" spans="8:9" ht="12.5">
      <c r="H22958" s="958">
        <v>54120</v>
      </c>
      <c r="I22958" s="950" t="s">
        <v>1573</v>
      </c>
    </row>
    <row r="22959" spans="8:9" ht="12.5">
      <c r="H22959" s="958">
        <v>54121</v>
      </c>
      <c r="I22959" s="950" t="s">
        <v>1570</v>
      </c>
    </row>
    <row r="22960" spans="8:9" ht="12.5">
      <c r="H22960" s="958">
        <v>54123</v>
      </c>
      <c r="I22960" s="950" t="s">
        <v>1570</v>
      </c>
    </row>
    <row r="22961" spans="8:9" ht="12.5">
      <c r="H22961" s="958">
        <v>54124</v>
      </c>
      <c r="I22961" s="950" t="s">
        <v>1570</v>
      </c>
    </row>
    <row r="22962" spans="8:9" ht="12.5">
      <c r="H22962" s="958">
        <v>54125</v>
      </c>
      <c r="I22962" s="950" t="s">
        <v>1573</v>
      </c>
    </row>
    <row r="22963" spans="8:9" ht="12.5">
      <c r="H22963" s="958">
        <v>54126</v>
      </c>
      <c r="I22963" s="950" t="s">
        <v>1570</v>
      </c>
    </row>
    <row r="22964" spans="8:9" ht="12.5">
      <c r="H22964" s="958">
        <v>54127</v>
      </c>
      <c r="I22964" s="950" t="s">
        <v>1570</v>
      </c>
    </row>
    <row r="22965" spans="8:9" ht="12.5">
      <c r="H22965" s="958">
        <v>54128</v>
      </c>
      <c r="I22965" s="950" t="s">
        <v>1573</v>
      </c>
    </row>
    <row r="22966" spans="8:9" ht="12.5">
      <c r="H22966" s="958">
        <v>54129</v>
      </c>
      <c r="I22966" s="950" t="s">
        <v>1570</v>
      </c>
    </row>
    <row r="22967" spans="8:9" ht="12.5">
      <c r="H22967" s="958">
        <v>54130</v>
      </c>
      <c r="I22967" s="950" t="s">
        <v>1570</v>
      </c>
    </row>
    <row r="22968" spans="8:9" ht="12.5">
      <c r="H22968" s="958">
        <v>54131</v>
      </c>
      <c r="I22968" s="950" t="s">
        <v>1570</v>
      </c>
    </row>
    <row r="22969" spans="8:9" ht="12.5">
      <c r="H22969" s="958">
        <v>54135</v>
      </c>
      <c r="I22969" s="950" t="s">
        <v>1570</v>
      </c>
    </row>
    <row r="22970" spans="8:9" ht="12.5">
      <c r="H22970" s="958">
        <v>54136</v>
      </c>
      <c r="I22970" s="950" t="s">
        <v>1570</v>
      </c>
    </row>
    <row r="22971" spans="8:9" ht="12.5">
      <c r="H22971" s="958">
        <v>54137</v>
      </c>
      <c r="I22971" s="950" t="s">
        <v>1570</v>
      </c>
    </row>
    <row r="22972" spans="8:9" ht="12.5">
      <c r="H22972" s="958">
        <v>54138</v>
      </c>
      <c r="I22972" s="950" t="s">
        <v>1573</v>
      </c>
    </row>
    <row r="22973" spans="8:9" ht="12.5">
      <c r="H22973" s="958">
        <v>54139</v>
      </c>
      <c r="I22973" s="950" t="s">
        <v>1573</v>
      </c>
    </row>
    <row r="22974" spans="8:9" ht="12.5">
      <c r="H22974" s="958">
        <v>54140</v>
      </c>
      <c r="I22974" s="950" t="s">
        <v>1570</v>
      </c>
    </row>
    <row r="22975" spans="8:9" ht="12.5">
      <c r="H22975" s="958">
        <v>54141</v>
      </c>
      <c r="I22975" s="950" t="s">
        <v>1573</v>
      </c>
    </row>
    <row r="22976" spans="8:9" ht="12.5">
      <c r="H22976" s="958">
        <v>54143</v>
      </c>
      <c r="I22976" s="950" t="s">
        <v>1573</v>
      </c>
    </row>
    <row r="22977" spans="8:9" ht="12.5">
      <c r="H22977" s="958">
        <v>54149</v>
      </c>
      <c r="I22977" s="950" t="s">
        <v>1570</v>
      </c>
    </row>
    <row r="22978" spans="8:9" ht="12.5">
      <c r="H22978" s="958">
        <v>54150</v>
      </c>
      <c r="I22978" s="950" t="s">
        <v>1573</v>
      </c>
    </row>
    <row r="22979" spans="8:9" ht="12.5">
      <c r="H22979" s="958">
        <v>54151</v>
      </c>
      <c r="I22979" s="950" t="s">
        <v>1570</v>
      </c>
    </row>
    <row r="22980" spans="8:9" ht="12.5">
      <c r="H22980" s="958">
        <v>54152</v>
      </c>
      <c r="I22980" s="950" t="s">
        <v>1570</v>
      </c>
    </row>
    <row r="22981" spans="8:9" ht="12.5">
      <c r="H22981" s="958">
        <v>54153</v>
      </c>
      <c r="I22981" s="950" t="s">
        <v>1573</v>
      </c>
    </row>
    <row r="22982" spans="8:9" ht="12.5">
      <c r="H22982" s="958">
        <v>54154</v>
      </c>
      <c r="I22982" s="950" t="s">
        <v>1570</v>
      </c>
    </row>
    <row r="22983" spans="8:9" ht="12.5">
      <c r="H22983" s="958">
        <v>54155</v>
      </c>
      <c r="I22983" s="950" t="s">
        <v>1570</v>
      </c>
    </row>
    <row r="22984" spans="8:9" ht="12.5">
      <c r="H22984" s="958">
        <v>54156</v>
      </c>
      <c r="I22984" s="950" t="s">
        <v>1570</v>
      </c>
    </row>
    <row r="22985" spans="8:9" ht="12.5">
      <c r="H22985" s="958">
        <v>54157</v>
      </c>
      <c r="I22985" s="950" t="s">
        <v>1573</v>
      </c>
    </row>
    <row r="22986" spans="8:9" ht="12.5">
      <c r="H22986" s="958">
        <v>54159</v>
      </c>
      <c r="I22986" s="950" t="s">
        <v>1573</v>
      </c>
    </row>
    <row r="22987" spans="8:9" ht="12.5">
      <c r="H22987" s="958">
        <v>54160</v>
      </c>
      <c r="I22987" s="950" t="s">
        <v>1573</v>
      </c>
    </row>
    <row r="22988" spans="8:9" ht="12.5">
      <c r="H22988" s="958">
        <v>54161</v>
      </c>
      <c r="I22988" s="950" t="s">
        <v>1573</v>
      </c>
    </row>
    <row r="22989" spans="8:9" ht="12.5">
      <c r="H22989" s="958">
        <v>54162</v>
      </c>
      <c r="I22989" s="950" t="s">
        <v>1570</v>
      </c>
    </row>
    <row r="22990" spans="8:9" ht="12.5">
      <c r="H22990" s="958">
        <v>54165</v>
      </c>
      <c r="I22990" s="950" t="s">
        <v>1570</v>
      </c>
    </row>
    <row r="22991" spans="8:9" ht="12.5">
      <c r="H22991" s="958">
        <v>54166</v>
      </c>
      <c r="I22991" s="950" t="s">
        <v>1570</v>
      </c>
    </row>
    <row r="22992" spans="8:9" ht="12.5">
      <c r="H22992" s="958">
        <v>54169</v>
      </c>
      <c r="I22992" s="950" t="s">
        <v>1570</v>
      </c>
    </row>
    <row r="22993" spans="8:9" ht="12.5">
      <c r="H22993" s="958">
        <v>54170</v>
      </c>
      <c r="I22993" s="950" t="s">
        <v>1570</v>
      </c>
    </row>
    <row r="22994" spans="8:9" ht="12.5">
      <c r="H22994" s="958">
        <v>54171</v>
      </c>
      <c r="I22994" s="950" t="s">
        <v>1573</v>
      </c>
    </row>
    <row r="22995" spans="8:9" ht="12.5">
      <c r="H22995" s="958">
        <v>54173</v>
      </c>
      <c r="I22995" s="950" t="s">
        <v>1573</v>
      </c>
    </row>
    <row r="22996" spans="8:9" ht="12.5">
      <c r="H22996" s="958">
        <v>54174</v>
      </c>
      <c r="I22996" s="950" t="s">
        <v>1570</v>
      </c>
    </row>
    <row r="22997" spans="8:9" ht="12.5">
      <c r="H22997" s="958">
        <v>54175</v>
      </c>
      <c r="I22997" s="950" t="s">
        <v>1573</v>
      </c>
    </row>
    <row r="22998" spans="8:9" ht="12.5">
      <c r="H22998" s="958">
        <v>54177</v>
      </c>
      <c r="I22998" s="950" t="s">
        <v>1570</v>
      </c>
    </row>
    <row r="22999" spans="8:9" ht="12.5">
      <c r="H22999" s="958">
        <v>54180</v>
      </c>
      <c r="I22999" s="950" t="s">
        <v>1573</v>
      </c>
    </row>
    <row r="23000" spans="8:9" ht="12.5">
      <c r="H23000" s="958">
        <v>54182</v>
      </c>
      <c r="I23000" s="950" t="s">
        <v>1570</v>
      </c>
    </row>
    <row r="23001" spans="8:9" ht="12.5">
      <c r="H23001" s="958">
        <v>54201</v>
      </c>
      <c r="I23001" s="950" t="s">
        <v>1573</v>
      </c>
    </row>
    <row r="23002" spans="8:9" ht="12.5">
      <c r="H23002" s="958">
        <v>54202</v>
      </c>
      <c r="I23002" s="950" t="s">
        <v>1573</v>
      </c>
    </row>
    <row r="23003" spans="8:9" ht="12.5">
      <c r="H23003" s="958">
        <v>54204</v>
      </c>
      <c r="I23003" s="950" t="s">
        <v>1573</v>
      </c>
    </row>
    <row r="23004" spans="8:9" ht="12.5">
      <c r="H23004" s="958">
        <v>54205</v>
      </c>
      <c r="I23004" s="950" t="s">
        <v>1573</v>
      </c>
    </row>
    <row r="23005" spans="8:9" ht="12.5">
      <c r="H23005" s="958">
        <v>54207</v>
      </c>
      <c r="I23005" s="950" t="s">
        <v>1573</v>
      </c>
    </row>
    <row r="23006" spans="8:9" ht="12.5">
      <c r="H23006" s="958">
        <v>54208</v>
      </c>
      <c r="I23006" s="950" t="s">
        <v>1573</v>
      </c>
    </row>
    <row r="23007" spans="8:9" ht="12.5">
      <c r="H23007" s="958">
        <v>54209</v>
      </c>
      <c r="I23007" s="950" t="s">
        <v>1573</v>
      </c>
    </row>
    <row r="23008" spans="8:9" ht="12.5">
      <c r="H23008" s="958">
        <v>54210</v>
      </c>
      <c r="I23008" s="950" t="s">
        <v>1573</v>
      </c>
    </row>
    <row r="23009" spans="8:9" ht="12.5">
      <c r="H23009" s="958">
        <v>54211</v>
      </c>
      <c r="I23009" s="950" t="s">
        <v>1573</v>
      </c>
    </row>
    <row r="23010" spans="8:9" ht="12.5">
      <c r="H23010" s="958">
        <v>54212</v>
      </c>
      <c r="I23010" s="950" t="s">
        <v>1573</v>
      </c>
    </row>
    <row r="23011" spans="8:9" ht="12.5">
      <c r="H23011" s="958">
        <v>54213</v>
      </c>
      <c r="I23011" s="950" t="s">
        <v>1573</v>
      </c>
    </row>
    <row r="23012" spans="8:9" ht="12.5">
      <c r="H23012" s="958">
        <v>54214</v>
      </c>
      <c r="I23012" s="950" t="s">
        <v>1573</v>
      </c>
    </row>
    <row r="23013" spans="8:9" ht="12.5">
      <c r="H23013" s="958">
        <v>54215</v>
      </c>
      <c r="I23013" s="950" t="s">
        <v>1573</v>
      </c>
    </row>
    <row r="23014" spans="8:9" ht="12.5">
      <c r="H23014" s="958">
        <v>54216</v>
      </c>
      <c r="I23014" s="950" t="s">
        <v>1573</v>
      </c>
    </row>
    <row r="23015" spans="8:9" ht="12.5">
      <c r="H23015" s="958">
        <v>54217</v>
      </c>
      <c r="I23015" s="950" t="s">
        <v>1573</v>
      </c>
    </row>
    <row r="23016" spans="8:9" ht="12.5">
      <c r="H23016" s="958">
        <v>54220</v>
      </c>
      <c r="I23016" s="950" t="s">
        <v>1573</v>
      </c>
    </row>
    <row r="23017" spans="8:9" ht="12.5">
      <c r="H23017" s="958">
        <v>54221</v>
      </c>
      <c r="I23017" s="950" t="s">
        <v>1573</v>
      </c>
    </row>
    <row r="23018" spans="8:9" ht="12.5">
      <c r="H23018" s="958">
        <v>54226</v>
      </c>
      <c r="I23018" s="950" t="s">
        <v>1573</v>
      </c>
    </row>
    <row r="23019" spans="8:9" ht="12.5">
      <c r="H23019" s="958">
        <v>54227</v>
      </c>
      <c r="I23019" s="950" t="s">
        <v>1573</v>
      </c>
    </row>
    <row r="23020" spans="8:9" ht="12.5">
      <c r="H23020" s="958">
        <v>54228</v>
      </c>
      <c r="I23020" s="950" t="s">
        <v>1573</v>
      </c>
    </row>
    <row r="23021" spans="8:9" ht="12.5">
      <c r="H23021" s="958">
        <v>54229</v>
      </c>
      <c r="I23021" s="950" t="s">
        <v>1573</v>
      </c>
    </row>
    <row r="23022" spans="8:9" ht="12.5">
      <c r="H23022" s="958">
        <v>54230</v>
      </c>
      <c r="I23022" s="950" t="s">
        <v>1573</v>
      </c>
    </row>
    <row r="23023" spans="8:9" ht="12.5">
      <c r="H23023" s="958">
        <v>54232</v>
      </c>
      <c r="I23023" s="950" t="s">
        <v>1573</v>
      </c>
    </row>
    <row r="23024" spans="8:9" ht="12.5">
      <c r="H23024" s="958">
        <v>54234</v>
      </c>
      <c r="I23024" s="950" t="s">
        <v>1573</v>
      </c>
    </row>
    <row r="23025" spans="8:9" ht="12.5">
      <c r="H23025" s="958">
        <v>54235</v>
      </c>
      <c r="I23025" s="950" t="s">
        <v>1573</v>
      </c>
    </row>
    <row r="23026" spans="8:9" ht="12.5">
      <c r="H23026" s="958">
        <v>54240</v>
      </c>
      <c r="I23026" s="950" t="s">
        <v>1573</v>
      </c>
    </row>
    <row r="23027" spans="8:9" ht="12.5">
      <c r="H23027" s="958">
        <v>54241</v>
      </c>
      <c r="I23027" s="950" t="s">
        <v>1573</v>
      </c>
    </row>
    <row r="23028" spans="8:9" ht="12.5">
      <c r="H23028" s="958">
        <v>54245</v>
      </c>
      <c r="I23028" s="950" t="s">
        <v>1573</v>
      </c>
    </row>
    <row r="23029" spans="8:9" ht="12.5">
      <c r="H23029" s="958">
        <v>54246</v>
      </c>
      <c r="I23029" s="950" t="s">
        <v>1573</v>
      </c>
    </row>
    <row r="23030" spans="8:9" ht="12.5">
      <c r="H23030" s="958">
        <v>54247</v>
      </c>
      <c r="I23030" s="950" t="s">
        <v>1573</v>
      </c>
    </row>
    <row r="23031" spans="8:9" ht="12.5">
      <c r="H23031" s="958">
        <v>54301</v>
      </c>
      <c r="I23031" s="950" t="s">
        <v>1573</v>
      </c>
    </row>
    <row r="23032" spans="8:9" ht="12.5">
      <c r="H23032" s="958">
        <v>54302</v>
      </c>
      <c r="I23032" s="950" t="s">
        <v>1573</v>
      </c>
    </row>
    <row r="23033" spans="8:9" ht="12.5">
      <c r="H23033" s="958">
        <v>54303</v>
      </c>
      <c r="I23033" s="950" t="s">
        <v>1573</v>
      </c>
    </row>
    <row r="23034" spans="8:9" ht="12.5">
      <c r="H23034" s="958">
        <v>54304</v>
      </c>
      <c r="I23034" s="950" t="s">
        <v>1573</v>
      </c>
    </row>
    <row r="23035" spans="8:9" ht="12.5">
      <c r="H23035" s="958">
        <v>54305</v>
      </c>
      <c r="I23035" s="950" t="s">
        <v>1573</v>
      </c>
    </row>
    <row r="23036" spans="8:9" ht="12.5">
      <c r="H23036" s="958">
        <v>54306</v>
      </c>
      <c r="I23036" s="950" t="s">
        <v>1573</v>
      </c>
    </row>
    <row r="23037" spans="8:9" ht="12.5">
      <c r="H23037" s="958">
        <v>54307</v>
      </c>
      <c r="I23037" s="950" t="s">
        <v>1573</v>
      </c>
    </row>
    <row r="23038" spans="8:9" ht="12.5">
      <c r="H23038" s="958">
        <v>54308</v>
      </c>
      <c r="I23038" s="950" t="s">
        <v>1573</v>
      </c>
    </row>
    <row r="23039" spans="8:9" ht="12.5">
      <c r="H23039" s="958">
        <v>54311</v>
      </c>
      <c r="I23039" s="950" t="s">
        <v>1573</v>
      </c>
    </row>
    <row r="23040" spans="8:9" ht="12.5">
      <c r="H23040" s="958">
        <v>54313</v>
      </c>
      <c r="I23040" s="950" t="s">
        <v>1573</v>
      </c>
    </row>
    <row r="23041" spans="8:9" ht="12.5">
      <c r="H23041" s="958">
        <v>54324</v>
      </c>
      <c r="I23041" s="950" t="s">
        <v>1573</v>
      </c>
    </row>
    <row r="23042" spans="8:9" ht="12.5">
      <c r="H23042" s="958">
        <v>54344</v>
      </c>
      <c r="I23042" s="950" t="s">
        <v>1573</v>
      </c>
    </row>
    <row r="23043" spans="8:9" ht="12.5">
      <c r="H23043" s="958">
        <v>54401</v>
      </c>
      <c r="I23043" s="950" t="s">
        <v>1573</v>
      </c>
    </row>
    <row r="23044" spans="8:9" ht="12.5">
      <c r="H23044" s="958">
        <v>54402</v>
      </c>
      <c r="I23044" s="950" t="s">
        <v>1573</v>
      </c>
    </row>
    <row r="23045" spans="8:9" ht="12.5">
      <c r="H23045" s="958">
        <v>54403</v>
      </c>
      <c r="I23045" s="950" t="s">
        <v>1573</v>
      </c>
    </row>
    <row r="23046" spans="8:9" ht="12.5">
      <c r="H23046" s="958">
        <v>54404</v>
      </c>
      <c r="I23046" s="950" t="s">
        <v>1573</v>
      </c>
    </row>
    <row r="23047" spans="8:9" ht="12.5">
      <c r="H23047" s="958">
        <v>54405</v>
      </c>
      <c r="I23047" s="950" t="s">
        <v>1558</v>
      </c>
    </row>
    <row r="23048" spans="8:9" ht="12.5">
      <c r="H23048" s="958">
        <v>54406</v>
      </c>
      <c r="I23048" s="950" t="s">
        <v>1573</v>
      </c>
    </row>
    <row r="23049" spans="8:9" ht="12.5">
      <c r="H23049" s="958">
        <v>54407</v>
      </c>
      <c r="I23049" s="950" t="s">
        <v>1573</v>
      </c>
    </row>
    <row r="23050" spans="8:9" ht="12.5">
      <c r="H23050" s="958">
        <v>54408</v>
      </c>
      <c r="I23050" s="950" t="s">
        <v>1573</v>
      </c>
    </row>
    <row r="23051" spans="8:9" ht="12.5">
      <c r="H23051" s="958">
        <v>54409</v>
      </c>
      <c r="I23051" s="950" t="s">
        <v>1573</v>
      </c>
    </row>
    <row r="23052" spans="8:9" ht="12.5">
      <c r="H23052" s="958">
        <v>54410</v>
      </c>
      <c r="I23052" s="950" t="s">
        <v>1573</v>
      </c>
    </row>
    <row r="23053" spans="8:9" ht="12.5">
      <c r="H23053" s="958">
        <v>54411</v>
      </c>
      <c r="I23053" s="950" t="s">
        <v>1558</v>
      </c>
    </row>
    <row r="23054" spans="8:9" ht="12.5">
      <c r="H23054" s="958">
        <v>54412</v>
      </c>
      <c r="I23054" s="950" t="s">
        <v>1573</v>
      </c>
    </row>
    <row r="23055" spans="8:9" ht="12.5">
      <c r="H23055" s="958">
        <v>54413</v>
      </c>
      <c r="I23055" s="950" t="s">
        <v>1573</v>
      </c>
    </row>
    <row r="23056" spans="8:9" ht="12.5">
      <c r="H23056" s="958">
        <v>54414</v>
      </c>
      <c r="I23056" s="950" t="s">
        <v>1573</v>
      </c>
    </row>
    <row r="23057" spans="8:9" ht="12.5">
      <c r="H23057" s="958">
        <v>54415</v>
      </c>
      <c r="I23057" s="950" t="s">
        <v>1573</v>
      </c>
    </row>
    <row r="23058" spans="8:9" ht="12.5">
      <c r="H23058" s="958">
        <v>54416</v>
      </c>
      <c r="I23058" s="950" t="s">
        <v>1573</v>
      </c>
    </row>
    <row r="23059" spans="8:9" ht="12.5">
      <c r="H23059" s="958">
        <v>54417</v>
      </c>
      <c r="I23059" s="950" t="s">
        <v>1573</v>
      </c>
    </row>
    <row r="23060" spans="8:9" ht="12.5">
      <c r="H23060" s="958">
        <v>54418</v>
      </c>
      <c r="I23060" s="950" t="s">
        <v>1573</v>
      </c>
    </row>
    <row r="23061" spans="8:9" ht="12.5">
      <c r="H23061" s="958">
        <v>54420</v>
      </c>
      <c r="I23061" s="950" t="s">
        <v>1573</v>
      </c>
    </row>
    <row r="23062" spans="8:9" ht="12.5">
      <c r="H23062" s="958">
        <v>54421</v>
      </c>
      <c r="I23062" s="950" t="s">
        <v>1558</v>
      </c>
    </row>
    <row r="23063" spans="8:9" ht="12.5">
      <c r="H23063" s="958">
        <v>54422</v>
      </c>
      <c r="I23063" s="950" t="s">
        <v>1558</v>
      </c>
    </row>
    <row r="23064" spans="8:9" ht="12.5">
      <c r="H23064" s="958">
        <v>54423</v>
      </c>
      <c r="I23064" s="950" t="s">
        <v>1573</v>
      </c>
    </row>
    <row r="23065" spans="8:9" ht="12.5">
      <c r="H23065" s="958">
        <v>54424</v>
      </c>
      <c r="I23065" s="950" t="s">
        <v>1573</v>
      </c>
    </row>
    <row r="23066" spans="8:9" ht="12.5">
      <c r="H23066" s="958">
        <v>54425</v>
      </c>
      <c r="I23066" s="950" t="s">
        <v>1558</v>
      </c>
    </row>
    <row r="23067" spans="8:9" ht="12.5">
      <c r="H23067" s="958">
        <v>54426</v>
      </c>
      <c r="I23067" s="950" t="s">
        <v>1558</v>
      </c>
    </row>
    <row r="23068" spans="8:9" ht="12.5">
      <c r="H23068" s="958">
        <v>54427</v>
      </c>
      <c r="I23068" s="950" t="s">
        <v>1573</v>
      </c>
    </row>
    <row r="23069" spans="8:9" ht="12.5">
      <c r="H23069" s="958">
        <v>54428</v>
      </c>
      <c r="I23069" s="950" t="s">
        <v>1573</v>
      </c>
    </row>
    <row r="23070" spans="8:9" ht="12.5">
      <c r="H23070" s="958">
        <v>54429</v>
      </c>
      <c r="I23070" s="950" t="s">
        <v>1573</v>
      </c>
    </row>
    <row r="23071" spans="8:9" ht="12.5">
      <c r="H23071" s="958">
        <v>54430</v>
      </c>
      <c r="I23071" s="950" t="s">
        <v>1573</v>
      </c>
    </row>
    <row r="23072" spans="8:9" ht="12.5">
      <c r="H23072" s="958">
        <v>54432</v>
      </c>
      <c r="I23072" s="950" t="s">
        <v>1573</v>
      </c>
    </row>
    <row r="23073" spans="8:9" ht="12.5">
      <c r="H23073" s="958">
        <v>54433</v>
      </c>
      <c r="I23073" s="950" t="s">
        <v>1558</v>
      </c>
    </row>
    <row r="23074" spans="8:9" ht="12.5">
      <c r="H23074" s="958">
        <v>54434</v>
      </c>
      <c r="I23074" s="950" t="s">
        <v>1558</v>
      </c>
    </row>
    <row r="23075" spans="8:9" ht="12.5">
      <c r="H23075" s="958">
        <v>54435</v>
      </c>
      <c r="I23075" s="950" t="s">
        <v>1573</v>
      </c>
    </row>
    <row r="23076" spans="8:9" ht="12.5">
      <c r="H23076" s="958">
        <v>54436</v>
      </c>
      <c r="I23076" s="950" t="s">
        <v>1558</v>
      </c>
    </row>
    <row r="23077" spans="8:9" ht="12.5">
      <c r="H23077" s="958">
        <v>54437</v>
      </c>
      <c r="I23077" s="950" t="s">
        <v>1558</v>
      </c>
    </row>
    <row r="23078" spans="8:9" ht="12.5">
      <c r="H23078" s="958">
        <v>54439</v>
      </c>
      <c r="I23078" s="950" t="s">
        <v>1558</v>
      </c>
    </row>
    <row r="23079" spans="8:9" ht="12.5">
      <c r="H23079" s="958">
        <v>54440</v>
      </c>
      <c r="I23079" s="950" t="s">
        <v>1573</v>
      </c>
    </row>
    <row r="23080" spans="8:9" ht="12.5">
      <c r="H23080" s="958">
        <v>54441</v>
      </c>
      <c r="I23080" s="950" t="s">
        <v>1573</v>
      </c>
    </row>
    <row r="23081" spans="8:9" ht="12.5">
      <c r="H23081" s="958">
        <v>54442</v>
      </c>
      <c r="I23081" s="950" t="s">
        <v>1573</v>
      </c>
    </row>
    <row r="23082" spans="8:9" ht="12.5">
      <c r="H23082" s="958">
        <v>54443</v>
      </c>
      <c r="I23082" s="950" t="s">
        <v>1573</v>
      </c>
    </row>
    <row r="23083" spans="8:9" ht="12.5">
      <c r="H23083" s="958">
        <v>54446</v>
      </c>
      <c r="I23083" s="950" t="s">
        <v>1558</v>
      </c>
    </row>
    <row r="23084" spans="8:9" ht="12.5">
      <c r="H23084" s="958">
        <v>54447</v>
      </c>
      <c r="I23084" s="950" t="s">
        <v>1558</v>
      </c>
    </row>
    <row r="23085" spans="8:9" ht="12.5">
      <c r="H23085" s="958">
        <v>54448</v>
      </c>
      <c r="I23085" s="950" t="s">
        <v>1573</v>
      </c>
    </row>
    <row r="23086" spans="8:9" ht="12.5">
      <c r="H23086" s="958">
        <v>54449</v>
      </c>
      <c r="I23086" s="950" t="s">
        <v>1573</v>
      </c>
    </row>
    <row r="23087" spans="8:9" ht="12.5">
      <c r="H23087" s="958">
        <v>54450</v>
      </c>
      <c r="I23087" s="950" t="s">
        <v>1573</v>
      </c>
    </row>
    <row r="23088" spans="8:9" ht="12.5">
      <c r="H23088" s="958">
        <v>54451</v>
      </c>
      <c r="I23088" s="950" t="s">
        <v>1558</v>
      </c>
    </row>
    <row r="23089" spans="8:9" ht="12.5">
      <c r="H23089" s="958">
        <v>54452</v>
      </c>
      <c r="I23089" s="950" t="s">
        <v>1558</v>
      </c>
    </row>
    <row r="23090" spans="8:9" ht="12.5">
      <c r="H23090" s="958">
        <v>54454</v>
      </c>
      <c r="I23090" s="950" t="s">
        <v>1573</v>
      </c>
    </row>
    <row r="23091" spans="8:9" ht="12.5">
      <c r="H23091" s="958">
        <v>54455</v>
      </c>
      <c r="I23091" s="950" t="s">
        <v>1573</v>
      </c>
    </row>
    <row r="23092" spans="8:9" ht="12.5">
      <c r="H23092" s="958">
        <v>54456</v>
      </c>
      <c r="I23092" s="950" t="s">
        <v>1558</v>
      </c>
    </row>
    <row r="23093" spans="8:9" ht="12.5">
      <c r="H23093" s="958">
        <v>54457</v>
      </c>
      <c r="I23093" s="950" t="s">
        <v>1573</v>
      </c>
    </row>
    <row r="23094" spans="8:9" ht="12.5">
      <c r="H23094" s="958">
        <v>54458</v>
      </c>
      <c r="I23094" s="950" t="s">
        <v>1573</v>
      </c>
    </row>
    <row r="23095" spans="8:9" ht="12.5">
      <c r="H23095" s="958">
        <v>54459</v>
      </c>
      <c r="I23095" s="950" t="s">
        <v>1558</v>
      </c>
    </row>
    <row r="23096" spans="8:9" ht="12.5">
      <c r="H23096" s="958">
        <v>54460</v>
      </c>
      <c r="I23096" s="950" t="s">
        <v>1558</v>
      </c>
    </row>
    <row r="23097" spans="8:9" ht="12.5">
      <c r="H23097" s="958">
        <v>54462</v>
      </c>
      <c r="I23097" s="950" t="s">
        <v>1573</v>
      </c>
    </row>
    <row r="23098" spans="8:9" ht="12.5">
      <c r="H23098" s="958">
        <v>54463</v>
      </c>
      <c r="I23098" s="950" t="s">
        <v>1573</v>
      </c>
    </row>
    <row r="23099" spans="8:9" ht="12.5">
      <c r="H23099" s="958">
        <v>54464</v>
      </c>
      <c r="I23099" s="950" t="s">
        <v>1573</v>
      </c>
    </row>
    <row r="23100" spans="8:9" ht="12.5">
      <c r="H23100" s="958">
        <v>54465</v>
      </c>
      <c r="I23100" s="950" t="s">
        <v>1573</v>
      </c>
    </row>
    <row r="23101" spans="8:9" ht="12.5">
      <c r="H23101" s="958">
        <v>54466</v>
      </c>
      <c r="I23101" s="950" t="s">
        <v>1573</v>
      </c>
    </row>
    <row r="23102" spans="8:9" ht="12.5">
      <c r="H23102" s="958">
        <v>54467</v>
      </c>
      <c r="I23102" s="950" t="s">
        <v>1573</v>
      </c>
    </row>
    <row r="23103" spans="8:9" ht="12.5">
      <c r="H23103" s="958">
        <v>54469</v>
      </c>
      <c r="I23103" s="950" t="s">
        <v>1573</v>
      </c>
    </row>
    <row r="23104" spans="8:9" ht="12.5">
      <c r="H23104" s="958">
        <v>54470</v>
      </c>
      <c r="I23104" s="950" t="s">
        <v>1558</v>
      </c>
    </row>
    <row r="23105" spans="8:9" ht="12.5">
      <c r="H23105" s="958">
        <v>54471</v>
      </c>
      <c r="I23105" s="950" t="s">
        <v>1573</v>
      </c>
    </row>
    <row r="23106" spans="8:9" ht="12.5">
      <c r="H23106" s="958">
        <v>54472</v>
      </c>
      <c r="I23106" s="950" t="s">
        <v>1573</v>
      </c>
    </row>
    <row r="23107" spans="8:9" ht="12.5">
      <c r="H23107" s="958">
        <v>54473</v>
      </c>
      <c r="I23107" s="950" t="s">
        <v>1573</v>
      </c>
    </row>
    <row r="23108" spans="8:9" ht="12.5">
      <c r="H23108" s="958">
        <v>54474</v>
      </c>
      <c r="I23108" s="950" t="s">
        <v>1573</v>
      </c>
    </row>
    <row r="23109" spans="8:9" ht="12.5">
      <c r="H23109" s="958">
        <v>54475</v>
      </c>
      <c r="I23109" s="950" t="s">
        <v>1573</v>
      </c>
    </row>
    <row r="23110" spans="8:9" ht="12.5">
      <c r="H23110" s="958">
        <v>54476</v>
      </c>
      <c r="I23110" s="950" t="s">
        <v>1573</v>
      </c>
    </row>
    <row r="23111" spans="8:9" ht="12.5">
      <c r="H23111" s="958">
        <v>54479</v>
      </c>
      <c r="I23111" s="950" t="s">
        <v>1573</v>
      </c>
    </row>
    <row r="23112" spans="8:9" ht="12.5">
      <c r="H23112" s="958">
        <v>54480</v>
      </c>
      <c r="I23112" s="950" t="s">
        <v>1558</v>
      </c>
    </row>
    <row r="23113" spans="8:9" ht="12.5">
      <c r="H23113" s="958">
        <v>54481</v>
      </c>
      <c r="I23113" s="950" t="s">
        <v>1573</v>
      </c>
    </row>
    <row r="23114" spans="8:9" ht="12.5">
      <c r="H23114" s="958">
        <v>54482</v>
      </c>
      <c r="I23114" s="950" t="s">
        <v>1573</v>
      </c>
    </row>
    <row r="23115" spans="8:9" ht="12.5">
      <c r="H23115" s="958">
        <v>54484</v>
      </c>
      <c r="I23115" s="950" t="s">
        <v>1573</v>
      </c>
    </row>
    <row r="23116" spans="8:9" ht="12.5">
      <c r="H23116" s="958">
        <v>54485</v>
      </c>
      <c r="I23116" s="950" t="s">
        <v>1573</v>
      </c>
    </row>
    <row r="23117" spans="8:9" ht="12.5">
      <c r="H23117" s="958">
        <v>54486</v>
      </c>
      <c r="I23117" s="950" t="s">
        <v>1573</v>
      </c>
    </row>
    <row r="23118" spans="8:9" ht="12.5">
      <c r="H23118" s="958">
        <v>54487</v>
      </c>
      <c r="I23118" s="950" t="s">
        <v>1558</v>
      </c>
    </row>
    <row r="23119" spans="8:9" ht="12.5">
      <c r="H23119" s="958">
        <v>54488</v>
      </c>
      <c r="I23119" s="950" t="s">
        <v>1558</v>
      </c>
    </row>
    <row r="23120" spans="8:9" ht="12.5">
      <c r="H23120" s="958">
        <v>54489</v>
      </c>
      <c r="I23120" s="950" t="s">
        <v>1573</v>
      </c>
    </row>
    <row r="23121" spans="8:9" ht="12.5">
      <c r="H23121" s="958">
        <v>54490</v>
      </c>
      <c r="I23121" s="950" t="s">
        <v>1558</v>
      </c>
    </row>
    <row r="23122" spans="8:9" ht="12.5">
      <c r="H23122" s="958">
        <v>54491</v>
      </c>
      <c r="I23122" s="950" t="s">
        <v>1573</v>
      </c>
    </row>
    <row r="23123" spans="8:9" ht="12.5">
      <c r="H23123" s="958">
        <v>54492</v>
      </c>
      <c r="I23123" s="950" t="s">
        <v>1573</v>
      </c>
    </row>
    <row r="23124" spans="8:9" ht="12.5">
      <c r="H23124" s="958">
        <v>54493</v>
      </c>
      <c r="I23124" s="950" t="s">
        <v>1558</v>
      </c>
    </row>
    <row r="23125" spans="8:9" ht="12.5">
      <c r="H23125" s="958">
        <v>54494</v>
      </c>
      <c r="I23125" s="950" t="s">
        <v>1573</v>
      </c>
    </row>
    <row r="23126" spans="8:9" ht="12.5">
      <c r="H23126" s="958">
        <v>54495</v>
      </c>
      <c r="I23126" s="950" t="s">
        <v>1573</v>
      </c>
    </row>
    <row r="23127" spans="8:9" ht="12.5">
      <c r="H23127" s="958">
        <v>54498</v>
      </c>
      <c r="I23127" s="950" t="s">
        <v>1558</v>
      </c>
    </row>
    <row r="23128" spans="8:9" ht="12.5">
      <c r="H23128" s="958">
        <v>54499</v>
      </c>
      <c r="I23128" s="950" t="s">
        <v>1573</v>
      </c>
    </row>
    <row r="23129" spans="8:9" ht="12.5">
      <c r="H23129" s="958">
        <v>54501</v>
      </c>
      <c r="I23129" s="950" t="s">
        <v>1573</v>
      </c>
    </row>
    <row r="23130" spans="8:9" ht="12.5">
      <c r="H23130" s="958">
        <v>54511</v>
      </c>
      <c r="I23130" s="950" t="s">
        <v>1570</v>
      </c>
    </row>
    <row r="23131" spans="8:9" ht="12.5">
      <c r="H23131" s="958">
        <v>54512</v>
      </c>
      <c r="I23131" s="950" t="s">
        <v>1558</v>
      </c>
    </row>
    <row r="23132" spans="8:9" ht="12.5">
      <c r="H23132" s="958">
        <v>54513</v>
      </c>
      <c r="I23132" s="950" t="s">
        <v>1558</v>
      </c>
    </row>
    <row r="23133" spans="8:9" ht="12.5">
      <c r="H23133" s="958">
        <v>54514</v>
      </c>
      <c r="I23133" s="950" t="s">
        <v>1558</v>
      </c>
    </row>
    <row r="23134" spans="8:9" ht="12.5">
      <c r="H23134" s="958">
        <v>54515</v>
      </c>
      <c r="I23134" s="950" t="s">
        <v>1558</v>
      </c>
    </row>
    <row r="23135" spans="8:9" ht="12.5">
      <c r="H23135" s="958">
        <v>54517</v>
      </c>
      <c r="I23135" s="950" t="s">
        <v>1558</v>
      </c>
    </row>
    <row r="23136" spans="8:9" ht="12.5">
      <c r="H23136" s="958">
        <v>54519</v>
      </c>
      <c r="I23136" s="950" t="s">
        <v>1570</v>
      </c>
    </row>
    <row r="23137" spans="8:9" ht="12.5">
      <c r="H23137" s="958">
        <v>54520</v>
      </c>
      <c r="I23137" s="950" t="s">
        <v>1573</v>
      </c>
    </row>
    <row r="23138" spans="8:9" ht="12.5">
      <c r="H23138" s="958">
        <v>54521</v>
      </c>
      <c r="I23138" s="950" t="s">
        <v>1573</v>
      </c>
    </row>
    <row r="23139" spans="8:9" ht="12.5">
      <c r="H23139" s="958">
        <v>54524</v>
      </c>
      <c r="I23139" s="950" t="s">
        <v>1558</v>
      </c>
    </row>
    <row r="23140" spans="8:9" ht="12.5">
      <c r="H23140" s="958">
        <v>54525</v>
      </c>
      <c r="I23140" s="950" t="s">
        <v>1558</v>
      </c>
    </row>
    <row r="23141" spans="8:9" ht="12.5">
      <c r="H23141" s="958">
        <v>54526</v>
      </c>
      <c r="I23141" s="950" t="s">
        <v>1558</v>
      </c>
    </row>
    <row r="23142" spans="8:9" ht="12.5">
      <c r="H23142" s="958">
        <v>54527</v>
      </c>
      <c r="I23142" s="950" t="s">
        <v>1558</v>
      </c>
    </row>
    <row r="23143" spans="8:9" ht="12.5">
      <c r="H23143" s="958">
        <v>54529</v>
      </c>
      <c r="I23143" s="950" t="s">
        <v>1573</v>
      </c>
    </row>
    <row r="23144" spans="8:9" ht="12.5">
      <c r="H23144" s="958">
        <v>54530</v>
      </c>
      <c r="I23144" s="950" t="s">
        <v>1558</v>
      </c>
    </row>
    <row r="23145" spans="8:9" ht="12.5">
      <c r="H23145" s="958">
        <v>54531</v>
      </c>
      <c r="I23145" s="950" t="s">
        <v>1573</v>
      </c>
    </row>
    <row r="23146" spans="8:9" ht="12.5">
      <c r="H23146" s="958">
        <v>54532</v>
      </c>
      <c r="I23146" s="950" t="s">
        <v>1573</v>
      </c>
    </row>
    <row r="23147" spans="8:9" ht="12.5">
      <c r="H23147" s="958">
        <v>54534</v>
      </c>
      <c r="I23147" s="950" t="s">
        <v>1558</v>
      </c>
    </row>
    <row r="23148" spans="8:9" ht="12.5">
      <c r="H23148" s="958">
        <v>54536</v>
      </c>
      <c r="I23148" s="950" t="s">
        <v>1558</v>
      </c>
    </row>
    <row r="23149" spans="8:9" ht="12.5">
      <c r="H23149" s="958">
        <v>54537</v>
      </c>
      <c r="I23149" s="950" t="s">
        <v>1558</v>
      </c>
    </row>
    <row r="23150" spans="8:9" ht="12.5">
      <c r="H23150" s="958">
        <v>54538</v>
      </c>
      <c r="I23150" s="950" t="s">
        <v>1558</v>
      </c>
    </row>
    <row r="23151" spans="8:9" ht="12.5">
      <c r="H23151" s="958">
        <v>54539</v>
      </c>
      <c r="I23151" s="950" t="s">
        <v>1573</v>
      </c>
    </row>
    <row r="23152" spans="8:9" ht="12.5">
      <c r="H23152" s="958">
        <v>54540</v>
      </c>
      <c r="I23152" s="950" t="s">
        <v>1558</v>
      </c>
    </row>
    <row r="23153" spans="8:9" ht="12.5">
      <c r="H23153" s="958">
        <v>54541</v>
      </c>
      <c r="I23153" s="950" t="s">
        <v>1573</v>
      </c>
    </row>
    <row r="23154" spans="8:9" ht="12.5">
      <c r="H23154" s="958">
        <v>54542</v>
      </c>
      <c r="I23154" s="950" t="s">
        <v>1570</v>
      </c>
    </row>
    <row r="23155" spans="8:9" ht="12.5">
      <c r="H23155" s="958">
        <v>54543</v>
      </c>
      <c r="I23155" s="950" t="s">
        <v>1573</v>
      </c>
    </row>
    <row r="23156" spans="8:9" ht="12.5">
      <c r="H23156" s="958">
        <v>54545</v>
      </c>
      <c r="I23156" s="950" t="s">
        <v>1558</v>
      </c>
    </row>
    <row r="23157" spans="8:9" ht="12.5">
      <c r="H23157" s="958">
        <v>54546</v>
      </c>
      <c r="I23157" s="950" t="s">
        <v>1558</v>
      </c>
    </row>
    <row r="23158" spans="8:9" ht="12.5">
      <c r="H23158" s="958">
        <v>54547</v>
      </c>
      <c r="I23158" s="950" t="s">
        <v>1558</v>
      </c>
    </row>
    <row r="23159" spans="8:9" ht="12.5">
      <c r="H23159" s="958">
        <v>54548</v>
      </c>
      <c r="I23159" s="950" t="s">
        <v>1558</v>
      </c>
    </row>
    <row r="23160" spans="8:9" ht="12.5">
      <c r="H23160" s="958">
        <v>54550</v>
      </c>
      <c r="I23160" s="950" t="s">
        <v>1558</v>
      </c>
    </row>
    <row r="23161" spans="8:9" ht="12.5">
      <c r="H23161" s="958">
        <v>54552</v>
      </c>
      <c r="I23161" s="950" t="s">
        <v>1558</v>
      </c>
    </row>
    <row r="23162" spans="8:9" ht="12.5">
      <c r="H23162" s="958">
        <v>54554</v>
      </c>
      <c r="I23162" s="950" t="s">
        <v>1570</v>
      </c>
    </row>
    <row r="23163" spans="8:9" ht="12.5">
      <c r="H23163" s="958">
        <v>54555</v>
      </c>
      <c r="I23163" s="950" t="s">
        <v>1558</v>
      </c>
    </row>
    <row r="23164" spans="8:9" ht="12.5">
      <c r="H23164" s="958">
        <v>54556</v>
      </c>
      <c r="I23164" s="950" t="s">
        <v>1558</v>
      </c>
    </row>
    <row r="23165" spans="8:9" ht="12.5">
      <c r="H23165" s="958">
        <v>54557</v>
      </c>
      <c r="I23165" s="950" t="s">
        <v>1558</v>
      </c>
    </row>
    <row r="23166" spans="8:9" ht="12.5">
      <c r="H23166" s="958">
        <v>54558</v>
      </c>
      <c r="I23166" s="950" t="s">
        <v>1573</v>
      </c>
    </row>
    <row r="23167" spans="8:9" ht="12.5">
      <c r="H23167" s="958">
        <v>54559</v>
      </c>
      <c r="I23167" s="950" t="s">
        <v>1558</v>
      </c>
    </row>
    <row r="23168" spans="8:9" ht="12.5">
      <c r="H23168" s="958">
        <v>54560</v>
      </c>
      <c r="I23168" s="950" t="s">
        <v>1573</v>
      </c>
    </row>
    <row r="23169" spans="8:9" ht="12.5">
      <c r="H23169" s="958">
        <v>54561</v>
      </c>
      <c r="I23169" s="950" t="s">
        <v>1570</v>
      </c>
    </row>
    <row r="23170" spans="8:9" ht="12.5">
      <c r="H23170" s="958">
        <v>54562</v>
      </c>
      <c r="I23170" s="950" t="s">
        <v>1573</v>
      </c>
    </row>
    <row r="23171" spans="8:9" ht="12.5">
      <c r="H23171" s="958">
        <v>54563</v>
      </c>
      <c r="I23171" s="950" t="s">
        <v>1558</v>
      </c>
    </row>
    <row r="23172" spans="8:9" ht="12.5">
      <c r="H23172" s="958">
        <v>54564</v>
      </c>
      <c r="I23172" s="950" t="s">
        <v>1558</v>
      </c>
    </row>
    <row r="23173" spans="8:9" ht="12.5">
      <c r="H23173" s="958">
        <v>54565</v>
      </c>
      <c r="I23173" s="950" t="s">
        <v>1558</v>
      </c>
    </row>
    <row r="23174" spans="8:9" ht="12.5">
      <c r="H23174" s="958">
        <v>54566</v>
      </c>
      <c r="I23174" s="950" t="s">
        <v>1573</v>
      </c>
    </row>
    <row r="23175" spans="8:9" ht="12.5">
      <c r="H23175" s="958">
        <v>54568</v>
      </c>
      <c r="I23175" s="950" t="s">
        <v>1573</v>
      </c>
    </row>
    <row r="23176" spans="8:9" ht="12.5">
      <c r="H23176" s="958">
        <v>54601</v>
      </c>
      <c r="I23176" s="950" t="s">
        <v>1558</v>
      </c>
    </row>
    <row r="23177" spans="8:9" ht="12.5">
      <c r="H23177" s="958">
        <v>54602</v>
      </c>
      <c r="I23177" s="950" t="s">
        <v>1558</v>
      </c>
    </row>
    <row r="23178" spans="8:9" ht="12.5">
      <c r="H23178" s="958">
        <v>54603</v>
      </c>
      <c r="I23178" s="950" t="s">
        <v>1558</v>
      </c>
    </row>
    <row r="23179" spans="8:9" ht="12.5">
      <c r="H23179" s="958">
        <v>54610</v>
      </c>
      <c r="I23179" s="950" t="s">
        <v>1558</v>
      </c>
    </row>
    <row r="23180" spans="8:9" ht="12.5">
      <c r="H23180" s="958">
        <v>54611</v>
      </c>
      <c r="I23180" s="950" t="s">
        <v>1558</v>
      </c>
    </row>
    <row r="23181" spans="8:9" ht="12.5">
      <c r="H23181" s="958">
        <v>54612</v>
      </c>
      <c r="I23181" s="950" t="s">
        <v>1558</v>
      </c>
    </row>
    <row r="23182" spans="8:9" ht="12.5">
      <c r="H23182" s="958">
        <v>54613</v>
      </c>
      <c r="I23182" s="950" t="s">
        <v>1573</v>
      </c>
    </row>
    <row r="23183" spans="8:9" ht="12.5">
      <c r="H23183" s="958">
        <v>54614</v>
      </c>
      <c r="I23183" s="950" t="s">
        <v>1558</v>
      </c>
    </row>
    <row r="23184" spans="8:9" ht="12.5">
      <c r="H23184" s="958">
        <v>54615</v>
      </c>
      <c r="I23184" s="950" t="s">
        <v>1558</v>
      </c>
    </row>
    <row r="23185" spans="8:9" ht="12.5">
      <c r="H23185" s="958">
        <v>54616</v>
      </c>
      <c r="I23185" s="950" t="s">
        <v>1558</v>
      </c>
    </row>
    <row r="23186" spans="8:9" ht="12.5">
      <c r="H23186" s="958">
        <v>54618</v>
      </c>
      <c r="I23186" s="950" t="s">
        <v>1573</v>
      </c>
    </row>
    <row r="23187" spans="8:9" ht="12.5">
      <c r="H23187" s="958">
        <v>54619</v>
      </c>
      <c r="I23187" s="950" t="s">
        <v>1558</v>
      </c>
    </row>
    <row r="23188" spans="8:9" ht="12.5">
      <c r="H23188" s="958">
        <v>54620</v>
      </c>
      <c r="I23188" s="950" t="s">
        <v>1558</v>
      </c>
    </row>
    <row r="23189" spans="8:9" ht="12.5">
      <c r="H23189" s="958">
        <v>54621</v>
      </c>
      <c r="I23189" s="950" t="s">
        <v>1558</v>
      </c>
    </row>
    <row r="23190" spans="8:9" ht="12.5">
      <c r="H23190" s="958">
        <v>54622</v>
      </c>
      <c r="I23190" s="950" t="s">
        <v>1558</v>
      </c>
    </row>
    <row r="23191" spans="8:9" ht="12.5">
      <c r="H23191" s="958">
        <v>54623</v>
      </c>
      <c r="I23191" s="950" t="s">
        <v>1558</v>
      </c>
    </row>
    <row r="23192" spans="8:9" ht="12.5">
      <c r="H23192" s="958">
        <v>54624</v>
      </c>
      <c r="I23192" s="950" t="s">
        <v>1558</v>
      </c>
    </row>
    <row r="23193" spans="8:9" ht="12.5">
      <c r="H23193" s="958">
        <v>54625</v>
      </c>
      <c r="I23193" s="950" t="s">
        <v>1558</v>
      </c>
    </row>
    <row r="23194" spans="8:9" ht="12.5">
      <c r="H23194" s="958">
        <v>54626</v>
      </c>
      <c r="I23194" s="950" t="s">
        <v>1573</v>
      </c>
    </row>
    <row r="23195" spans="8:9" ht="12.5">
      <c r="H23195" s="958">
        <v>54627</v>
      </c>
      <c r="I23195" s="950" t="s">
        <v>1558</v>
      </c>
    </row>
    <row r="23196" spans="8:9" ht="12.5">
      <c r="H23196" s="958">
        <v>54628</v>
      </c>
      <c r="I23196" s="950" t="s">
        <v>1558</v>
      </c>
    </row>
    <row r="23197" spans="8:9" ht="12.5">
      <c r="H23197" s="958">
        <v>54629</v>
      </c>
      <c r="I23197" s="950" t="s">
        <v>1558</v>
      </c>
    </row>
    <row r="23198" spans="8:9" ht="12.5">
      <c r="H23198" s="958">
        <v>54630</v>
      </c>
      <c r="I23198" s="950" t="s">
        <v>1558</v>
      </c>
    </row>
    <row r="23199" spans="8:9" ht="12.5">
      <c r="H23199" s="958">
        <v>54631</v>
      </c>
      <c r="I23199" s="950" t="s">
        <v>1558</v>
      </c>
    </row>
    <row r="23200" spans="8:9" ht="12.5">
      <c r="H23200" s="958">
        <v>54632</v>
      </c>
      <c r="I23200" s="950" t="s">
        <v>1558</v>
      </c>
    </row>
    <row r="23201" spans="8:9" ht="12.5">
      <c r="H23201" s="958">
        <v>54634</v>
      </c>
      <c r="I23201" s="950" t="s">
        <v>1573</v>
      </c>
    </row>
    <row r="23202" spans="8:9" ht="12.5">
      <c r="H23202" s="958">
        <v>54635</v>
      </c>
      <c r="I23202" s="950" t="s">
        <v>1558</v>
      </c>
    </row>
    <row r="23203" spans="8:9" ht="12.5">
      <c r="H23203" s="958">
        <v>54636</v>
      </c>
      <c r="I23203" s="950" t="s">
        <v>1558</v>
      </c>
    </row>
    <row r="23204" spans="8:9" ht="12.5">
      <c r="H23204" s="958">
        <v>54637</v>
      </c>
      <c r="I23204" s="950" t="s">
        <v>1573</v>
      </c>
    </row>
    <row r="23205" spans="8:9" ht="12.5">
      <c r="H23205" s="958">
        <v>54638</v>
      </c>
      <c r="I23205" s="950" t="s">
        <v>1573</v>
      </c>
    </row>
    <row r="23206" spans="8:9" ht="12.5">
      <c r="H23206" s="958">
        <v>54639</v>
      </c>
      <c r="I23206" s="950" t="s">
        <v>1558</v>
      </c>
    </row>
    <row r="23207" spans="8:9" ht="12.5">
      <c r="H23207" s="958">
        <v>54640</v>
      </c>
      <c r="I23207" s="950" t="s">
        <v>1573</v>
      </c>
    </row>
    <row r="23208" spans="8:9" ht="12.5">
      <c r="H23208" s="958">
        <v>54641</v>
      </c>
      <c r="I23208" s="950" t="s">
        <v>1573</v>
      </c>
    </row>
    <row r="23209" spans="8:9" ht="12.5">
      <c r="H23209" s="958">
        <v>54642</v>
      </c>
      <c r="I23209" s="950" t="s">
        <v>1558</v>
      </c>
    </row>
    <row r="23210" spans="8:9" ht="12.5">
      <c r="H23210" s="958">
        <v>54643</v>
      </c>
      <c r="I23210" s="950" t="s">
        <v>1573</v>
      </c>
    </row>
    <row r="23211" spans="8:9" ht="12.5">
      <c r="H23211" s="958">
        <v>54644</v>
      </c>
      <c r="I23211" s="950" t="s">
        <v>1558</v>
      </c>
    </row>
    <row r="23212" spans="8:9" ht="12.5">
      <c r="H23212" s="958">
        <v>54645</v>
      </c>
      <c r="I23212" s="950" t="s">
        <v>1573</v>
      </c>
    </row>
    <row r="23213" spans="8:9" ht="12.5">
      <c r="H23213" s="958">
        <v>54646</v>
      </c>
      <c r="I23213" s="950" t="s">
        <v>1573</v>
      </c>
    </row>
    <row r="23214" spans="8:9" ht="12.5">
      <c r="H23214" s="958">
        <v>54648</v>
      </c>
      <c r="I23214" s="950" t="s">
        <v>1558</v>
      </c>
    </row>
    <row r="23215" spans="8:9" ht="12.5">
      <c r="H23215" s="958">
        <v>54649</v>
      </c>
      <c r="I23215" s="950" t="s">
        <v>1573</v>
      </c>
    </row>
    <row r="23216" spans="8:9" ht="12.5">
      <c r="H23216" s="958">
        <v>54650</v>
      </c>
      <c r="I23216" s="950" t="s">
        <v>1558</v>
      </c>
    </row>
    <row r="23217" spans="8:9" ht="12.5">
      <c r="H23217" s="958">
        <v>54651</v>
      </c>
      <c r="I23217" s="950" t="s">
        <v>1573</v>
      </c>
    </row>
    <row r="23218" spans="8:9" ht="12.5">
      <c r="H23218" s="958">
        <v>54652</v>
      </c>
      <c r="I23218" s="950" t="s">
        <v>1573</v>
      </c>
    </row>
    <row r="23219" spans="8:9" ht="12.5">
      <c r="H23219" s="958">
        <v>54653</v>
      </c>
      <c r="I23219" s="950" t="s">
        <v>1558</v>
      </c>
    </row>
    <row r="23220" spans="8:9" ht="12.5">
      <c r="H23220" s="958">
        <v>54654</v>
      </c>
      <c r="I23220" s="950" t="s">
        <v>1573</v>
      </c>
    </row>
    <row r="23221" spans="8:9" ht="12.5">
      <c r="H23221" s="958">
        <v>54655</v>
      </c>
      <c r="I23221" s="950" t="s">
        <v>1573</v>
      </c>
    </row>
    <row r="23222" spans="8:9" ht="12.5">
      <c r="H23222" s="958">
        <v>54656</v>
      </c>
      <c r="I23222" s="950" t="s">
        <v>1558</v>
      </c>
    </row>
    <row r="23223" spans="8:9" ht="12.5">
      <c r="H23223" s="958">
        <v>54657</v>
      </c>
      <c r="I23223" s="950" t="s">
        <v>1573</v>
      </c>
    </row>
    <row r="23224" spans="8:9" ht="12.5">
      <c r="H23224" s="958">
        <v>54658</v>
      </c>
      <c r="I23224" s="950" t="s">
        <v>1558</v>
      </c>
    </row>
    <row r="23225" spans="8:9" ht="12.5">
      <c r="H23225" s="958">
        <v>54659</v>
      </c>
      <c r="I23225" s="950" t="s">
        <v>1558</v>
      </c>
    </row>
    <row r="23226" spans="8:9" ht="12.5">
      <c r="H23226" s="958">
        <v>54660</v>
      </c>
      <c r="I23226" s="950" t="s">
        <v>1573</v>
      </c>
    </row>
    <row r="23227" spans="8:9" ht="12.5">
      <c r="H23227" s="958">
        <v>54661</v>
      </c>
      <c r="I23227" s="950" t="s">
        <v>1558</v>
      </c>
    </row>
    <row r="23228" spans="8:9" ht="12.5">
      <c r="H23228" s="958">
        <v>54662</v>
      </c>
      <c r="I23228" s="950" t="s">
        <v>1573</v>
      </c>
    </row>
    <row r="23229" spans="8:9" ht="12.5">
      <c r="H23229" s="958">
        <v>54664</v>
      </c>
      <c r="I23229" s="950" t="s">
        <v>1573</v>
      </c>
    </row>
    <row r="23230" spans="8:9" ht="12.5">
      <c r="H23230" s="958">
        <v>54665</v>
      </c>
      <c r="I23230" s="950" t="s">
        <v>1558</v>
      </c>
    </row>
    <row r="23231" spans="8:9" ht="12.5">
      <c r="H23231" s="958">
        <v>54666</v>
      </c>
      <c r="I23231" s="950" t="s">
        <v>1573</v>
      </c>
    </row>
    <row r="23232" spans="8:9" ht="12.5">
      <c r="H23232" s="958">
        <v>54667</v>
      </c>
      <c r="I23232" s="950" t="s">
        <v>1558</v>
      </c>
    </row>
    <row r="23233" spans="8:9" ht="12.5">
      <c r="H23233" s="958">
        <v>54669</v>
      </c>
      <c r="I23233" s="950" t="s">
        <v>1558</v>
      </c>
    </row>
    <row r="23234" spans="8:9" ht="12.5">
      <c r="H23234" s="958">
        <v>54670</v>
      </c>
      <c r="I23234" s="950" t="s">
        <v>1573</v>
      </c>
    </row>
    <row r="23235" spans="8:9" ht="12.5">
      <c r="H23235" s="958">
        <v>54701</v>
      </c>
      <c r="I23235" s="950" t="s">
        <v>1558</v>
      </c>
    </row>
    <row r="23236" spans="8:9" ht="12.5">
      <c r="H23236" s="958">
        <v>54702</v>
      </c>
      <c r="I23236" s="950" t="s">
        <v>1558</v>
      </c>
    </row>
    <row r="23237" spans="8:9" ht="12.5">
      <c r="H23237" s="958">
        <v>54703</v>
      </c>
      <c r="I23237" s="950" t="s">
        <v>1558</v>
      </c>
    </row>
    <row r="23238" spans="8:9" ht="12.5">
      <c r="H23238" s="958">
        <v>54720</v>
      </c>
      <c r="I23238" s="950" t="s">
        <v>1558</v>
      </c>
    </row>
    <row r="23239" spans="8:9" ht="12.5">
      <c r="H23239" s="958">
        <v>54721</v>
      </c>
      <c r="I23239" s="950" t="s">
        <v>1558</v>
      </c>
    </row>
    <row r="23240" spans="8:9" ht="12.5">
      <c r="H23240" s="958">
        <v>54722</v>
      </c>
      <c r="I23240" s="950" t="s">
        <v>1558</v>
      </c>
    </row>
    <row r="23241" spans="8:9" ht="12.5">
      <c r="H23241" s="958">
        <v>54723</v>
      </c>
      <c r="I23241" s="950" t="s">
        <v>1558</v>
      </c>
    </row>
    <row r="23242" spans="8:9" ht="12.5">
      <c r="H23242" s="958">
        <v>54724</v>
      </c>
      <c r="I23242" s="950" t="s">
        <v>1558</v>
      </c>
    </row>
    <row r="23243" spans="8:9" ht="12.5">
      <c r="H23243" s="958">
        <v>54725</v>
      </c>
      <c r="I23243" s="950" t="s">
        <v>1558</v>
      </c>
    </row>
    <row r="23244" spans="8:9" ht="12.5">
      <c r="H23244" s="958">
        <v>54726</v>
      </c>
      <c r="I23244" s="950" t="s">
        <v>1558</v>
      </c>
    </row>
    <row r="23245" spans="8:9" ht="12.5">
      <c r="H23245" s="958">
        <v>54727</v>
      </c>
      <c r="I23245" s="950" t="s">
        <v>1558</v>
      </c>
    </row>
    <row r="23246" spans="8:9" ht="12.5">
      <c r="H23246" s="958">
        <v>54728</v>
      </c>
      <c r="I23246" s="950" t="s">
        <v>1558</v>
      </c>
    </row>
    <row r="23247" spans="8:9" ht="12.5">
      <c r="H23247" s="958">
        <v>54729</v>
      </c>
      <c r="I23247" s="950" t="s">
        <v>1558</v>
      </c>
    </row>
    <row r="23248" spans="8:9" ht="12.5">
      <c r="H23248" s="958">
        <v>54730</v>
      </c>
      <c r="I23248" s="950" t="s">
        <v>1558</v>
      </c>
    </row>
    <row r="23249" spans="8:9" ht="12.5">
      <c r="H23249" s="958">
        <v>54731</v>
      </c>
      <c r="I23249" s="950" t="s">
        <v>1558</v>
      </c>
    </row>
    <row r="23250" spans="8:9" ht="12.5">
      <c r="H23250" s="958">
        <v>54732</v>
      </c>
      <c r="I23250" s="950" t="s">
        <v>1558</v>
      </c>
    </row>
    <row r="23251" spans="8:9" ht="12.5">
      <c r="H23251" s="958">
        <v>54733</v>
      </c>
      <c r="I23251" s="950" t="s">
        <v>1558</v>
      </c>
    </row>
    <row r="23252" spans="8:9" ht="12.5">
      <c r="H23252" s="958">
        <v>54734</v>
      </c>
      <c r="I23252" s="950" t="s">
        <v>1558</v>
      </c>
    </row>
    <row r="23253" spans="8:9" ht="12.5">
      <c r="H23253" s="958">
        <v>54735</v>
      </c>
      <c r="I23253" s="950" t="s">
        <v>1558</v>
      </c>
    </row>
    <row r="23254" spans="8:9" ht="12.5">
      <c r="H23254" s="958">
        <v>54736</v>
      </c>
      <c r="I23254" s="950" t="s">
        <v>1558</v>
      </c>
    </row>
    <row r="23255" spans="8:9" ht="12.5">
      <c r="H23255" s="958">
        <v>54737</v>
      </c>
      <c r="I23255" s="950" t="s">
        <v>1558</v>
      </c>
    </row>
    <row r="23256" spans="8:9" ht="12.5">
      <c r="H23256" s="958">
        <v>54738</v>
      </c>
      <c r="I23256" s="950" t="s">
        <v>1558</v>
      </c>
    </row>
    <row r="23257" spans="8:9" ht="12.5">
      <c r="H23257" s="958">
        <v>54739</v>
      </c>
      <c r="I23257" s="950" t="s">
        <v>1558</v>
      </c>
    </row>
    <row r="23258" spans="8:9" ht="12.5">
      <c r="H23258" s="958">
        <v>54740</v>
      </c>
      <c r="I23258" s="950" t="s">
        <v>1558</v>
      </c>
    </row>
    <row r="23259" spans="8:9" ht="12.5">
      <c r="H23259" s="958">
        <v>54741</v>
      </c>
      <c r="I23259" s="950" t="s">
        <v>1558</v>
      </c>
    </row>
    <row r="23260" spans="8:9" ht="12.5">
      <c r="H23260" s="958">
        <v>54742</v>
      </c>
      <c r="I23260" s="950" t="s">
        <v>1558</v>
      </c>
    </row>
    <row r="23261" spans="8:9" ht="12.5">
      <c r="H23261" s="958">
        <v>54743</v>
      </c>
      <c r="I23261" s="950" t="s">
        <v>1558</v>
      </c>
    </row>
    <row r="23262" spans="8:9" ht="12.5">
      <c r="H23262" s="958">
        <v>54745</v>
      </c>
      <c r="I23262" s="950" t="s">
        <v>1558</v>
      </c>
    </row>
    <row r="23263" spans="8:9" ht="12.5">
      <c r="H23263" s="958">
        <v>54746</v>
      </c>
      <c r="I23263" s="950" t="s">
        <v>1558</v>
      </c>
    </row>
    <row r="23264" spans="8:9" ht="12.5">
      <c r="H23264" s="958">
        <v>54747</v>
      </c>
      <c r="I23264" s="950" t="s">
        <v>1558</v>
      </c>
    </row>
    <row r="23265" spans="8:9" ht="12.5">
      <c r="H23265" s="958">
        <v>54748</v>
      </c>
      <c r="I23265" s="950" t="s">
        <v>1558</v>
      </c>
    </row>
    <row r="23266" spans="8:9" ht="12.5">
      <c r="H23266" s="958">
        <v>54749</v>
      </c>
      <c r="I23266" s="950" t="s">
        <v>1558</v>
      </c>
    </row>
    <row r="23267" spans="8:9" ht="12.5">
      <c r="H23267" s="958">
        <v>54750</v>
      </c>
      <c r="I23267" s="950" t="s">
        <v>1558</v>
      </c>
    </row>
    <row r="23268" spans="8:9" ht="12.5">
      <c r="H23268" s="958">
        <v>54751</v>
      </c>
      <c r="I23268" s="950" t="s">
        <v>1558</v>
      </c>
    </row>
    <row r="23269" spans="8:9" ht="12.5">
      <c r="H23269" s="958">
        <v>54754</v>
      </c>
      <c r="I23269" s="950" t="s">
        <v>1558</v>
      </c>
    </row>
    <row r="23270" spans="8:9" ht="12.5">
      <c r="H23270" s="958">
        <v>54755</v>
      </c>
      <c r="I23270" s="950" t="s">
        <v>1558</v>
      </c>
    </row>
    <row r="23271" spans="8:9" ht="12.5">
      <c r="H23271" s="958">
        <v>54756</v>
      </c>
      <c r="I23271" s="950" t="s">
        <v>1558</v>
      </c>
    </row>
    <row r="23272" spans="8:9" ht="12.5">
      <c r="H23272" s="958">
        <v>54757</v>
      </c>
      <c r="I23272" s="950" t="s">
        <v>1558</v>
      </c>
    </row>
    <row r="23273" spans="8:9" ht="12.5">
      <c r="H23273" s="958">
        <v>54758</v>
      </c>
      <c r="I23273" s="950" t="s">
        <v>1558</v>
      </c>
    </row>
    <row r="23274" spans="8:9" ht="12.5">
      <c r="H23274" s="958">
        <v>54759</v>
      </c>
      <c r="I23274" s="950" t="s">
        <v>1558</v>
      </c>
    </row>
    <row r="23275" spans="8:9" ht="12.5">
      <c r="H23275" s="958">
        <v>54760</v>
      </c>
      <c r="I23275" s="950" t="s">
        <v>1558</v>
      </c>
    </row>
    <row r="23276" spans="8:9" ht="12.5">
      <c r="H23276" s="958">
        <v>54761</v>
      </c>
      <c r="I23276" s="950" t="s">
        <v>1558</v>
      </c>
    </row>
    <row r="23277" spans="8:9" ht="12.5">
      <c r="H23277" s="958">
        <v>54762</v>
      </c>
      <c r="I23277" s="950" t="s">
        <v>1558</v>
      </c>
    </row>
    <row r="23278" spans="8:9" ht="12.5">
      <c r="H23278" s="958">
        <v>54763</v>
      </c>
      <c r="I23278" s="950" t="s">
        <v>1558</v>
      </c>
    </row>
    <row r="23279" spans="8:9" ht="12.5">
      <c r="H23279" s="958">
        <v>54764</v>
      </c>
      <c r="I23279" s="950" t="s">
        <v>1558</v>
      </c>
    </row>
    <row r="23280" spans="8:9" ht="12.5">
      <c r="H23280" s="958">
        <v>54765</v>
      </c>
      <c r="I23280" s="950" t="s">
        <v>1558</v>
      </c>
    </row>
    <row r="23281" spans="8:9" ht="12.5">
      <c r="H23281" s="958">
        <v>54766</v>
      </c>
      <c r="I23281" s="950" t="s">
        <v>1558</v>
      </c>
    </row>
    <row r="23282" spans="8:9" ht="12.5">
      <c r="H23282" s="958">
        <v>54767</v>
      </c>
      <c r="I23282" s="950" t="s">
        <v>1558</v>
      </c>
    </row>
    <row r="23283" spans="8:9" ht="12.5">
      <c r="H23283" s="958">
        <v>54768</v>
      </c>
      <c r="I23283" s="950" t="s">
        <v>1558</v>
      </c>
    </row>
    <row r="23284" spans="8:9" ht="12.5">
      <c r="H23284" s="958">
        <v>54769</v>
      </c>
      <c r="I23284" s="950" t="s">
        <v>1558</v>
      </c>
    </row>
    <row r="23285" spans="8:9" ht="12.5">
      <c r="H23285" s="958">
        <v>54770</v>
      </c>
      <c r="I23285" s="950" t="s">
        <v>1558</v>
      </c>
    </row>
    <row r="23286" spans="8:9" ht="12.5">
      <c r="H23286" s="958">
        <v>54771</v>
      </c>
      <c r="I23286" s="950" t="s">
        <v>1558</v>
      </c>
    </row>
    <row r="23287" spans="8:9" ht="12.5">
      <c r="H23287" s="958">
        <v>54772</v>
      </c>
      <c r="I23287" s="950" t="s">
        <v>1558</v>
      </c>
    </row>
    <row r="23288" spans="8:9" ht="12.5">
      <c r="H23288" s="958">
        <v>54773</v>
      </c>
      <c r="I23288" s="950" t="s">
        <v>1558</v>
      </c>
    </row>
    <row r="23289" spans="8:9" ht="12.5">
      <c r="H23289" s="958">
        <v>54774</v>
      </c>
      <c r="I23289" s="950" t="s">
        <v>1558</v>
      </c>
    </row>
    <row r="23290" spans="8:9" ht="12.5">
      <c r="H23290" s="958">
        <v>54801</v>
      </c>
      <c r="I23290" s="950" t="s">
        <v>1558</v>
      </c>
    </row>
    <row r="23291" spans="8:9" ht="12.5">
      <c r="H23291" s="958">
        <v>54805</v>
      </c>
      <c r="I23291" s="950" t="s">
        <v>1558</v>
      </c>
    </row>
    <row r="23292" spans="8:9" ht="12.5">
      <c r="H23292" s="958">
        <v>54806</v>
      </c>
      <c r="I23292" s="950" t="s">
        <v>1558</v>
      </c>
    </row>
    <row r="23293" spans="8:9" ht="12.5">
      <c r="H23293" s="958">
        <v>54810</v>
      </c>
      <c r="I23293" s="950" t="s">
        <v>1558</v>
      </c>
    </row>
    <row r="23294" spans="8:9" ht="12.5">
      <c r="H23294" s="958">
        <v>54812</v>
      </c>
      <c r="I23294" s="950" t="s">
        <v>1558</v>
      </c>
    </row>
    <row r="23295" spans="8:9" ht="12.5">
      <c r="H23295" s="958">
        <v>54813</v>
      </c>
      <c r="I23295" s="950" t="s">
        <v>1558</v>
      </c>
    </row>
    <row r="23296" spans="8:9" ht="12.5">
      <c r="H23296" s="958">
        <v>54814</v>
      </c>
      <c r="I23296" s="950" t="s">
        <v>1558</v>
      </c>
    </row>
    <row r="23297" spans="8:9" ht="12.5">
      <c r="H23297" s="958">
        <v>54816</v>
      </c>
      <c r="I23297" s="950" t="s">
        <v>1558</v>
      </c>
    </row>
    <row r="23298" spans="8:9" ht="12.5">
      <c r="H23298" s="958">
        <v>54817</v>
      </c>
      <c r="I23298" s="950" t="s">
        <v>1558</v>
      </c>
    </row>
    <row r="23299" spans="8:9" ht="12.5">
      <c r="H23299" s="958">
        <v>54818</v>
      </c>
      <c r="I23299" s="950" t="s">
        <v>1558</v>
      </c>
    </row>
    <row r="23300" spans="8:9" ht="12.5">
      <c r="H23300" s="958">
        <v>54819</v>
      </c>
      <c r="I23300" s="950" t="s">
        <v>1558</v>
      </c>
    </row>
    <row r="23301" spans="8:9" ht="12.5">
      <c r="H23301" s="958">
        <v>54820</v>
      </c>
      <c r="I23301" s="950" t="s">
        <v>1558</v>
      </c>
    </row>
    <row r="23302" spans="8:9" ht="12.5">
      <c r="H23302" s="958">
        <v>54821</v>
      </c>
      <c r="I23302" s="950" t="s">
        <v>1558</v>
      </c>
    </row>
    <row r="23303" spans="8:9" ht="12.5">
      <c r="H23303" s="958">
        <v>54822</v>
      </c>
      <c r="I23303" s="950" t="s">
        <v>1558</v>
      </c>
    </row>
    <row r="23304" spans="8:9" ht="12.5">
      <c r="H23304" s="958">
        <v>54824</v>
      </c>
      <c r="I23304" s="950" t="s">
        <v>1558</v>
      </c>
    </row>
    <row r="23305" spans="8:9" ht="12.5">
      <c r="H23305" s="958">
        <v>54826</v>
      </c>
      <c r="I23305" s="950" t="s">
        <v>1558</v>
      </c>
    </row>
    <row r="23306" spans="8:9" ht="12.5">
      <c r="H23306" s="958">
        <v>54827</v>
      </c>
      <c r="I23306" s="950" t="s">
        <v>1558</v>
      </c>
    </row>
    <row r="23307" spans="8:9" ht="12.5">
      <c r="H23307" s="958">
        <v>54828</v>
      </c>
      <c r="I23307" s="950" t="s">
        <v>1558</v>
      </c>
    </row>
    <row r="23308" spans="8:9" ht="12.5">
      <c r="H23308" s="958">
        <v>54829</v>
      </c>
      <c r="I23308" s="950" t="s">
        <v>1558</v>
      </c>
    </row>
    <row r="23309" spans="8:9" ht="12.5">
      <c r="H23309" s="958">
        <v>54830</v>
      </c>
      <c r="I23309" s="950" t="s">
        <v>1558</v>
      </c>
    </row>
    <row r="23310" spans="8:9" ht="12.5">
      <c r="H23310" s="958">
        <v>54832</v>
      </c>
      <c r="I23310" s="950" t="s">
        <v>1558</v>
      </c>
    </row>
    <row r="23311" spans="8:9" ht="12.5">
      <c r="H23311" s="958">
        <v>54834</v>
      </c>
      <c r="I23311" s="950" t="s">
        <v>1558</v>
      </c>
    </row>
    <row r="23312" spans="8:9" ht="12.5">
      <c r="H23312" s="958">
        <v>54835</v>
      </c>
      <c r="I23312" s="950" t="s">
        <v>1558</v>
      </c>
    </row>
    <row r="23313" spans="8:9" ht="12.5">
      <c r="H23313" s="958">
        <v>54836</v>
      </c>
      <c r="I23313" s="950" t="s">
        <v>1558</v>
      </c>
    </row>
    <row r="23314" spans="8:9" ht="12.5">
      <c r="H23314" s="958">
        <v>54837</v>
      </c>
      <c r="I23314" s="950" t="s">
        <v>1558</v>
      </c>
    </row>
    <row r="23315" spans="8:9" ht="12.5">
      <c r="H23315" s="958">
        <v>54838</v>
      </c>
      <c r="I23315" s="950" t="s">
        <v>1558</v>
      </c>
    </row>
    <row r="23316" spans="8:9" ht="12.5">
      <c r="H23316" s="958">
        <v>54839</v>
      </c>
      <c r="I23316" s="950" t="s">
        <v>1558</v>
      </c>
    </row>
    <row r="23317" spans="8:9" ht="12.5">
      <c r="H23317" s="958">
        <v>54840</v>
      </c>
      <c r="I23317" s="950" t="s">
        <v>1558</v>
      </c>
    </row>
    <row r="23318" spans="8:9" ht="12.5">
      <c r="H23318" s="958">
        <v>54841</v>
      </c>
      <c r="I23318" s="950" t="s">
        <v>1558</v>
      </c>
    </row>
    <row r="23319" spans="8:9" ht="12.5">
      <c r="H23319" s="958">
        <v>54842</v>
      </c>
      <c r="I23319" s="950" t="s">
        <v>1558</v>
      </c>
    </row>
    <row r="23320" spans="8:9" ht="12.5">
      <c r="H23320" s="958">
        <v>54843</v>
      </c>
      <c r="I23320" s="950" t="s">
        <v>1558</v>
      </c>
    </row>
    <row r="23321" spans="8:9" ht="12.5">
      <c r="H23321" s="958">
        <v>54844</v>
      </c>
      <c r="I23321" s="950" t="s">
        <v>1558</v>
      </c>
    </row>
    <row r="23322" spans="8:9" ht="12.5">
      <c r="H23322" s="958">
        <v>54845</v>
      </c>
      <c r="I23322" s="950" t="s">
        <v>1558</v>
      </c>
    </row>
    <row r="23323" spans="8:9" ht="12.5">
      <c r="H23323" s="958">
        <v>54846</v>
      </c>
      <c r="I23323" s="950" t="s">
        <v>1558</v>
      </c>
    </row>
    <row r="23324" spans="8:9" ht="12.5">
      <c r="H23324" s="958">
        <v>54847</v>
      </c>
      <c r="I23324" s="950" t="s">
        <v>1558</v>
      </c>
    </row>
    <row r="23325" spans="8:9" ht="12.5">
      <c r="H23325" s="958">
        <v>54848</v>
      </c>
      <c r="I23325" s="950" t="s">
        <v>1558</v>
      </c>
    </row>
    <row r="23326" spans="8:9" ht="12.5">
      <c r="H23326" s="958">
        <v>54849</v>
      </c>
      <c r="I23326" s="950" t="s">
        <v>1558</v>
      </c>
    </row>
    <row r="23327" spans="8:9" ht="12.5">
      <c r="H23327" s="958">
        <v>54850</v>
      </c>
      <c r="I23327" s="950" t="s">
        <v>1558</v>
      </c>
    </row>
    <row r="23328" spans="8:9" ht="12.5">
      <c r="H23328" s="958">
        <v>54853</v>
      </c>
      <c r="I23328" s="950" t="s">
        <v>1558</v>
      </c>
    </row>
    <row r="23329" spans="8:9" ht="12.5">
      <c r="H23329" s="958">
        <v>54854</v>
      </c>
      <c r="I23329" s="950" t="s">
        <v>1558</v>
      </c>
    </row>
    <row r="23330" spans="8:9" ht="12.5">
      <c r="H23330" s="958">
        <v>54855</v>
      </c>
      <c r="I23330" s="950" t="s">
        <v>1558</v>
      </c>
    </row>
    <row r="23331" spans="8:9" ht="12.5">
      <c r="H23331" s="958">
        <v>54856</v>
      </c>
      <c r="I23331" s="950" t="s">
        <v>1558</v>
      </c>
    </row>
    <row r="23332" spans="8:9" ht="12.5">
      <c r="H23332" s="958">
        <v>54857</v>
      </c>
      <c r="I23332" s="950" t="s">
        <v>1558</v>
      </c>
    </row>
    <row r="23333" spans="8:9" ht="12.5">
      <c r="H23333" s="958">
        <v>54858</v>
      </c>
      <c r="I23333" s="950" t="s">
        <v>1558</v>
      </c>
    </row>
    <row r="23334" spans="8:9" ht="12.5">
      <c r="H23334" s="958">
        <v>54859</v>
      </c>
      <c r="I23334" s="950" t="s">
        <v>1558</v>
      </c>
    </row>
    <row r="23335" spans="8:9" ht="12.5">
      <c r="H23335" s="958">
        <v>54861</v>
      </c>
      <c r="I23335" s="950" t="s">
        <v>1558</v>
      </c>
    </row>
    <row r="23336" spans="8:9" ht="12.5">
      <c r="H23336" s="958">
        <v>54862</v>
      </c>
      <c r="I23336" s="950" t="s">
        <v>1558</v>
      </c>
    </row>
    <row r="23337" spans="8:9" ht="12.5">
      <c r="H23337" s="958">
        <v>54864</v>
      </c>
      <c r="I23337" s="950" t="s">
        <v>1558</v>
      </c>
    </row>
    <row r="23338" spans="8:9" ht="12.5">
      <c r="H23338" s="958">
        <v>54865</v>
      </c>
      <c r="I23338" s="950" t="s">
        <v>1558</v>
      </c>
    </row>
    <row r="23339" spans="8:9" ht="12.5">
      <c r="H23339" s="958">
        <v>54867</v>
      </c>
      <c r="I23339" s="950" t="s">
        <v>1558</v>
      </c>
    </row>
    <row r="23340" spans="8:9" ht="12.5">
      <c r="H23340" s="958">
        <v>54868</v>
      </c>
      <c r="I23340" s="950" t="s">
        <v>1558</v>
      </c>
    </row>
    <row r="23341" spans="8:9" ht="12.5">
      <c r="H23341" s="958">
        <v>54870</v>
      </c>
      <c r="I23341" s="950" t="s">
        <v>1558</v>
      </c>
    </row>
    <row r="23342" spans="8:9" ht="12.5">
      <c r="H23342" s="958">
        <v>54871</v>
      </c>
      <c r="I23342" s="950" t="s">
        <v>1558</v>
      </c>
    </row>
    <row r="23343" spans="8:9" ht="12.5">
      <c r="H23343" s="958">
        <v>54872</v>
      </c>
      <c r="I23343" s="950" t="s">
        <v>1558</v>
      </c>
    </row>
    <row r="23344" spans="8:9" ht="12.5">
      <c r="H23344" s="958">
        <v>54873</v>
      </c>
      <c r="I23344" s="950" t="s">
        <v>1558</v>
      </c>
    </row>
    <row r="23345" spans="8:9" ht="12.5">
      <c r="H23345" s="958">
        <v>54874</v>
      </c>
      <c r="I23345" s="950" t="s">
        <v>1558</v>
      </c>
    </row>
    <row r="23346" spans="8:9" ht="12.5">
      <c r="H23346" s="958">
        <v>54875</v>
      </c>
      <c r="I23346" s="950" t="s">
        <v>1558</v>
      </c>
    </row>
    <row r="23347" spans="8:9" ht="12.5">
      <c r="H23347" s="958">
        <v>54876</v>
      </c>
      <c r="I23347" s="950" t="s">
        <v>1558</v>
      </c>
    </row>
    <row r="23348" spans="8:9" ht="12.5">
      <c r="H23348" s="958">
        <v>54880</v>
      </c>
      <c r="I23348" s="950" t="s">
        <v>1558</v>
      </c>
    </row>
    <row r="23349" spans="8:9" ht="12.5">
      <c r="H23349" s="958">
        <v>54888</v>
      </c>
      <c r="I23349" s="950" t="s">
        <v>1558</v>
      </c>
    </row>
    <row r="23350" spans="8:9" ht="12.5">
      <c r="H23350" s="958">
        <v>54889</v>
      </c>
      <c r="I23350" s="950" t="s">
        <v>1558</v>
      </c>
    </row>
    <row r="23351" spans="8:9" ht="12.5">
      <c r="H23351" s="958">
        <v>54890</v>
      </c>
      <c r="I23351" s="950" t="s">
        <v>1558</v>
      </c>
    </row>
    <row r="23352" spans="8:9" ht="12.5">
      <c r="H23352" s="958">
        <v>54891</v>
      </c>
      <c r="I23352" s="950" t="s">
        <v>1558</v>
      </c>
    </row>
    <row r="23353" spans="8:9" ht="12.5">
      <c r="H23353" s="958">
        <v>54893</v>
      </c>
      <c r="I23353" s="950" t="s">
        <v>1558</v>
      </c>
    </row>
    <row r="23354" spans="8:9" ht="12.5">
      <c r="H23354" s="958">
        <v>54895</v>
      </c>
      <c r="I23354" s="950" t="s">
        <v>1558</v>
      </c>
    </row>
    <row r="23355" spans="8:9" ht="12.5">
      <c r="H23355" s="958">
        <v>54896</v>
      </c>
      <c r="I23355" s="950" t="s">
        <v>1558</v>
      </c>
    </row>
    <row r="23356" spans="8:9" ht="12.5">
      <c r="H23356" s="958">
        <v>54901</v>
      </c>
      <c r="I23356" s="950" t="s">
        <v>1573</v>
      </c>
    </row>
    <row r="23357" spans="8:9" ht="12.5">
      <c r="H23357" s="958">
        <v>54902</v>
      </c>
      <c r="I23357" s="950" t="s">
        <v>1573</v>
      </c>
    </row>
    <row r="23358" spans="8:9" ht="12.5">
      <c r="H23358" s="958">
        <v>54903</v>
      </c>
      <c r="I23358" s="950" t="s">
        <v>1573</v>
      </c>
    </row>
    <row r="23359" spans="8:9" ht="12.5">
      <c r="H23359" s="958">
        <v>54904</v>
      </c>
      <c r="I23359" s="950" t="s">
        <v>1573</v>
      </c>
    </row>
    <row r="23360" spans="8:9" ht="12.5">
      <c r="H23360" s="958">
        <v>54906</v>
      </c>
      <c r="I23360" s="950" t="s">
        <v>1573</v>
      </c>
    </row>
    <row r="23361" spans="8:9" ht="12.5">
      <c r="H23361" s="958">
        <v>54909</v>
      </c>
      <c r="I23361" s="950" t="s">
        <v>1573</v>
      </c>
    </row>
    <row r="23362" spans="8:9" ht="12.5">
      <c r="H23362" s="958">
        <v>54911</v>
      </c>
      <c r="I23362" s="950" t="s">
        <v>1570</v>
      </c>
    </row>
    <row r="23363" spans="8:9" ht="12.5">
      <c r="H23363" s="958">
        <v>54912</v>
      </c>
      <c r="I23363" s="950" t="s">
        <v>1570</v>
      </c>
    </row>
    <row r="23364" spans="8:9" ht="12.5">
      <c r="H23364" s="958">
        <v>54913</v>
      </c>
      <c r="I23364" s="950" t="s">
        <v>1570</v>
      </c>
    </row>
    <row r="23365" spans="8:9" ht="12.5">
      <c r="H23365" s="958">
        <v>54914</v>
      </c>
      <c r="I23365" s="950" t="s">
        <v>1570</v>
      </c>
    </row>
    <row r="23366" spans="8:9" ht="12.5">
      <c r="H23366" s="958">
        <v>54915</v>
      </c>
      <c r="I23366" s="950" t="s">
        <v>1570</v>
      </c>
    </row>
    <row r="23367" spans="8:9" ht="12.5">
      <c r="H23367" s="958">
        <v>54919</v>
      </c>
      <c r="I23367" s="950" t="s">
        <v>1570</v>
      </c>
    </row>
    <row r="23368" spans="8:9" ht="12.5">
      <c r="H23368" s="958">
        <v>54921</v>
      </c>
      <c r="I23368" s="950" t="s">
        <v>1573</v>
      </c>
    </row>
    <row r="23369" spans="8:9" ht="12.5">
      <c r="H23369" s="958">
        <v>54922</v>
      </c>
      <c r="I23369" s="950" t="s">
        <v>1570</v>
      </c>
    </row>
    <row r="23370" spans="8:9" ht="12.5">
      <c r="H23370" s="958">
        <v>54923</v>
      </c>
      <c r="I23370" s="950" t="s">
        <v>1573</v>
      </c>
    </row>
    <row r="23371" spans="8:9" ht="12.5">
      <c r="H23371" s="958">
        <v>54926</v>
      </c>
      <c r="I23371" s="950" t="s">
        <v>1573</v>
      </c>
    </row>
    <row r="23372" spans="8:9" ht="12.5">
      <c r="H23372" s="958">
        <v>54927</v>
      </c>
      <c r="I23372" s="950" t="s">
        <v>1573</v>
      </c>
    </row>
    <row r="23373" spans="8:9" ht="12.5">
      <c r="H23373" s="958">
        <v>54928</v>
      </c>
      <c r="I23373" s="950" t="s">
        <v>1573</v>
      </c>
    </row>
    <row r="23374" spans="8:9" ht="12.5">
      <c r="H23374" s="958">
        <v>54929</v>
      </c>
      <c r="I23374" s="950" t="s">
        <v>1570</v>
      </c>
    </row>
    <row r="23375" spans="8:9" ht="12.5">
      <c r="H23375" s="958">
        <v>54930</v>
      </c>
      <c r="I23375" s="950" t="s">
        <v>1573</v>
      </c>
    </row>
    <row r="23376" spans="8:9" ht="12.5">
      <c r="H23376" s="958">
        <v>54931</v>
      </c>
      <c r="I23376" s="950" t="s">
        <v>1570</v>
      </c>
    </row>
    <row r="23377" spans="8:9" ht="12.5">
      <c r="H23377" s="958">
        <v>54932</v>
      </c>
      <c r="I23377" s="950" t="s">
        <v>1573</v>
      </c>
    </row>
    <row r="23378" spans="8:9" ht="12.5">
      <c r="H23378" s="958">
        <v>54933</v>
      </c>
      <c r="I23378" s="950" t="s">
        <v>1573</v>
      </c>
    </row>
    <row r="23379" spans="8:9" ht="12.5">
      <c r="H23379" s="958">
        <v>54934</v>
      </c>
      <c r="I23379" s="950" t="s">
        <v>1573</v>
      </c>
    </row>
    <row r="23380" spans="8:9" ht="12.5">
      <c r="H23380" s="958">
        <v>54935</v>
      </c>
      <c r="I23380" s="950" t="s">
        <v>1573</v>
      </c>
    </row>
    <row r="23381" spans="8:9" ht="12.5">
      <c r="H23381" s="958">
        <v>54936</v>
      </c>
      <c r="I23381" s="950" t="s">
        <v>1573</v>
      </c>
    </row>
    <row r="23382" spans="8:9" ht="12.5">
      <c r="H23382" s="958">
        <v>54937</v>
      </c>
      <c r="I23382" s="950" t="s">
        <v>1570</v>
      </c>
    </row>
    <row r="23383" spans="8:9" ht="12.5">
      <c r="H23383" s="958">
        <v>54940</v>
      </c>
      <c r="I23383" s="950" t="s">
        <v>1570</v>
      </c>
    </row>
    <row r="23384" spans="8:9" ht="12.5">
      <c r="H23384" s="958">
        <v>54941</v>
      </c>
      <c r="I23384" s="950" t="s">
        <v>1573</v>
      </c>
    </row>
    <row r="23385" spans="8:9" ht="12.5">
      <c r="H23385" s="958">
        <v>54942</v>
      </c>
      <c r="I23385" s="950" t="s">
        <v>1570</v>
      </c>
    </row>
    <row r="23386" spans="8:9" ht="12.5">
      <c r="H23386" s="958">
        <v>54943</v>
      </c>
      <c r="I23386" s="950" t="s">
        <v>1573</v>
      </c>
    </row>
    <row r="23387" spans="8:9" ht="12.5">
      <c r="H23387" s="958">
        <v>54944</v>
      </c>
      <c r="I23387" s="950" t="s">
        <v>1570</v>
      </c>
    </row>
    <row r="23388" spans="8:9" ht="12.5">
      <c r="H23388" s="958">
        <v>54945</v>
      </c>
      <c r="I23388" s="950" t="s">
        <v>1570</v>
      </c>
    </row>
    <row r="23389" spans="8:9" ht="12.5">
      <c r="H23389" s="958">
        <v>54946</v>
      </c>
      <c r="I23389" s="950" t="s">
        <v>1573</v>
      </c>
    </row>
    <row r="23390" spans="8:9" ht="12.5">
      <c r="H23390" s="958">
        <v>54947</v>
      </c>
      <c r="I23390" s="950" t="s">
        <v>1570</v>
      </c>
    </row>
    <row r="23391" spans="8:9" ht="12.5">
      <c r="H23391" s="958">
        <v>54948</v>
      </c>
      <c r="I23391" s="950" t="s">
        <v>1573</v>
      </c>
    </row>
    <row r="23392" spans="8:9" ht="12.5">
      <c r="H23392" s="958">
        <v>54949</v>
      </c>
      <c r="I23392" s="950" t="s">
        <v>1570</v>
      </c>
    </row>
    <row r="23393" spans="8:9" ht="12.5">
      <c r="H23393" s="958">
        <v>54950</v>
      </c>
      <c r="I23393" s="950" t="s">
        <v>1570</v>
      </c>
    </row>
    <row r="23394" spans="8:9" ht="12.5">
      <c r="H23394" s="958">
        <v>54952</v>
      </c>
      <c r="I23394" s="950" t="s">
        <v>1570</v>
      </c>
    </row>
    <row r="23395" spans="8:9" ht="12.5">
      <c r="H23395" s="958">
        <v>54956</v>
      </c>
      <c r="I23395" s="950" t="s">
        <v>1570</v>
      </c>
    </row>
    <row r="23396" spans="8:9" ht="12.5">
      <c r="H23396" s="958">
        <v>54957</v>
      </c>
      <c r="I23396" s="950" t="s">
        <v>1570</v>
      </c>
    </row>
    <row r="23397" spans="8:9" ht="12.5">
      <c r="H23397" s="958">
        <v>54960</v>
      </c>
      <c r="I23397" s="950" t="s">
        <v>1573</v>
      </c>
    </row>
    <row r="23398" spans="8:9" ht="12.5">
      <c r="H23398" s="958">
        <v>54961</v>
      </c>
      <c r="I23398" s="950" t="s">
        <v>1570</v>
      </c>
    </row>
    <row r="23399" spans="8:9" ht="12.5">
      <c r="H23399" s="958">
        <v>54962</v>
      </c>
      <c r="I23399" s="950" t="s">
        <v>1570</v>
      </c>
    </row>
    <row r="23400" spans="8:9" ht="12.5">
      <c r="H23400" s="958">
        <v>54963</v>
      </c>
      <c r="I23400" s="950" t="s">
        <v>1573</v>
      </c>
    </row>
    <row r="23401" spans="8:9" ht="12.5">
      <c r="H23401" s="958">
        <v>54964</v>
      </c>
      <c r="I23401" s="950" t="s">
        <v>1573</v>
      </c>
    </row>
    <row r="23402" spans="8:9" ht="12.5">
      <c r="H23402" s="958">
        <v>54965</v>
      </c>
      <c r="I23402" s="950" t="s">
        <v>1573</v>
      </c>
    </row>
    <row r="23403" spans="8:9" ht="12.5">
      <c r="H23403" s="958">
        <v>54966</v>
      </c>
      <c r="I23403" s="950" t="s">
        <v>1573</v>
      </c>
    </row>
    <row r="23404" spans="8:9" ht="12.5">
      <c r="H23404" s="958">
        <v>54967</v>
      </c>
      <c r="I23404" s="950" t="s">
        <v>1573</v>
      </c>
    </row>
    <row r="23405" spans="8:9" ht="12.5">
      <c r="H23405" s="958">
        <v>54968</v>
      </c>
      <c r="I23405" s="950" t="s">
        <v>1573</v>
      </c>
    </row>
    <row r="23406" spans="8:9" ht="12.5">
      <c r="H23406" s="958">
        <v>54969</v>
      </c>
      <c r="I23406" s="950" t="s">
        <v>1570</v>
      </c>
    </row>
    <row r="23407" spans="8:9" ht="12.5">
      <c r="H23407" s="958">
        <v>54970</v>
      </c>
      <c r="I23407" s="950" t="s">
        <v>1573</v>
      </c>
    </row>
    <row r="23408" spans="8:9" ht="12.5">
      <c r="H23408" s="958">
        <v>54971</v>
      </c>
      <c r="I23408" s="950" t="s">
        <v>1573</v>
      </c>
    </row>
    <row r="23409" spans="8:9" ht="12.5">
      <c r="H23409" s="958">
        <v>54974</v>
      </c>
      <c r="I23409" s="950" t="s">
        <v>1573</v>
      </c>
    </row>
    <row r="23410" spans="8:9" ht="12.5">
      <c r="H23410" s="958">
        <v>54976</v>
      </c>
      <c r="I23410" s="950" t="s">
        <v>1573</v>
      </c>
    </row>
    <row r="23411" spans="8:9" ht="12.5">
      <c r="H23411" s="958">
        <v>54977</v>
      </c>
      <c r="I23411" s="950" t="s">
        <v>1573</v>
      </c>
    </row>
    <row r="23412" spans="8:9" ht="12.5">
      <c r="H23412" s="958">
        <v>54978</v>
      </c>
      <c r="I23412" s="950" t="s">
        <v>1573</v>
      </c>
    </row>
    <row r="23413" spans="8:9" ht="12.5">
      <c r="H23413" s="958">
        <v>54979</v>
      </c>
      <c r="I23413" s="950" t="s">
        <v>1573</v>
      </c>
    </row>
    <row r="23414" spans="8:9" ht="12.5">
      <c r="H23414" s="958">
        <v>54980</v>
      </c>
      <c r="I23414" s="950" t="s">
        <v>1573</v>
      </c>
    </row>
    <row r="23415" spans="8:9" ht="12.5">
      <c r="H23415" s="958">
        <v>54981</v>
      </c>
      <c r="I23415" s="950" t="s">
        <v>1573</v>
      </c>
    </row>
    <row r="23416" spans="8:9" ht="12.5">
      <c r="H23416" s="958">
        <v>54982</v>
      </c>
      <c r="I23416" s="950" t="s">
        <v>1573</v>
      </c>
    </row>
    <row r="23417" spans="8:9" ht="12.5">
      <c r="H23417" s="958">
        <v>54983</v>
      </c>
      <c r="I23417" s="950" t="s">
        <v>1570</v>
      </c>
    </row>
    <row r="23418" spans="8:9" ht="12.5">
      <c r="H23418" s="958">
        <v>54984</v>
      </c>
      <c r="I23418" s="950" t="s">
        <v>1573</v>
      </c>
    </row>
    <row r="23419" spans="8:9" ht="12.5">
      <c r="H23419" s="958">
        <v>54985</v>
      </c>
      <c r="I23419" s="950" t="s">
        <v>1573</v>
      </c>
    </row>
    <row r="23420" spans="8:9" ht="12.5">
      <c r="H23420" s="958">
        <v>54986</v>
      </c>
      <c r="I23420" s="950" t="s">
        <v>1570</v>
      </c>
    </row>
    <row r="23421" spans="8:9" ht="12.5">
      <c r="H23421" s="958">
        <v>54990</v>
      </c>
      <c r="I23421" s="950" t="s">
        <v>1573</v>
      </c>
    </row>
    <row r="23422" spans="8:9" ht="12.5">
      <c r="H23422" s="958">
        <v>55001</v>
      </c>
      <c r="I23422" s="950" t="s">
        <v>1558</v>
      </c>
    </row>
    <row r="23423" spans="8:9" ht="12.5">
      <c r="H23423" s="958">
        <v>55002</v>
      </c>
      <c r="I23423" s="950" t="s">
        <v>1558</v>
      </c>
    </row>
    <row r="23424" spans="8:9" ht="12.5">
      <c r="H23424" s="958">
        <v>55003</v>
      </c>
      <c r="I23424" s="950" t="s">
        <v>1558</v>
      </c>
    </row>
    <row r="23425" spans="8:9" ht="12.5">
      <c r="H23425" s="958">
        <v>55005</v>
      </c>
      <c r="I23425" s="950" t="s">
        <v>1558</v>
      </c>
    </row>
    <row r="23426" spans="8:9" ht="12.5">
      <c r="H23426" s="958">
        <v>55006</v>
      </c>
      <c r="I23426" s="950" t="s">
        <v>1558</v>
      </c>
    </row>
    <row r="23427" spans="8:9" ht="12.5">
      <c r="H23427" s="958">
        <v>55007</v>
      </c>
      <c r="I23427" s="950" t="s">
        <v>1558</v>
      </c>
    </row>
    <row r="23428" spans="8:9" ht="12.5">
      <c r="H23428" s="958">
        <v>55008</v>
      </c>
      <c r="I23428" s="950" t="s">
        <v>1558</v>
      </c>
    </row>
    <row r="23429" spans="8:9" ht="12.5">
      <c r="H23429" s="958">
        <v>55009</v>
      </c>
      <c r="I23429" s="950" t="s">
        <v>1558</v>
      </c>
    </row>
    <row r="23430" spans="8:9" ht="12.5">
      <c r="H23430" s="958">
        <v>55010</v>
      </c>
      <c r="I23430" s="950" t="s">
        <v>1558</v>
      </c>
    </row>
    <row r="23431" spans="8:9" ht="12.5">
      <c r="H23431" s="958">
        <v>55011</v>
      </c>
      <c r="I23431" s="950" t="s">
        <v>1558</v>
      </c>
    </row>
    <row r="23432" spans="8:9" ht="12.5">
      <c r="H23432" s="958">
        <v>55012</v>
      </c>
      <c r="I23432" s="950" t="s">
        <v>1558</v>
      </c>
    </row>
    <row r="23433" spans="8:9" ht="12.5">
      <c r="H23433" s="958">
        <v>55013</v>
      </c>
      <c r="I23433" s="950" t="s">
        <v>1558</v>
      </c>
    </row>
    <row r="23434" spans="8:9" ht="12.5">
      <c r="H23434" s="958">
        <v>55014</v>
      </c>
      <c r="I23434" s="950" t="s">
        <v>1558</v>
      </c>
    </row>
    <row r="23435" spans="8:9" ht="12.5">
      <c r="H23435" s="958">
        <v>55016</v>
      </c>
      <c r="I23435" s="950" t="s">
        <v>1558</v>
      </c>
    </row>
    <row r="23436" spans="8:9" ht="12.5">
      <c r="H23436" s="958">
        <v>55017</v>
      </c>
      <c r="I23436" s="950" t="s">
        <v>1558</v>
      </c>
    </row>
    <row r="23437" spans="8:9" ht="12.5">
      <c r="H23437" s="958">
        <v>55018</v>
      </c>
      <c r="I23437" s="950" t="s">
        <v>1558</v>
      </c>
    </row>
    <row r="23438" spans="8:9" ht="12.5">
      <c r="H23438" s="958">
        <v>55019</v>
      </c>
      <c r="I23438" s="950" t="s">
        <v>1558</v>
      </c>
    </row>
    <row r="23439" spans="8:9" ht="12.5">
      <c r="H23439" s="958">
        <v>55020</v>
      </c>
      <c r="I23439" s="950" t="s">
        <v>1558</v>
      </c>
    </row>
    <row r="23440" spans="8:9" ht="12.5">
      <c r="H23440" s="958">
        <v>55021</v>
      </c>
      <c r="I23440" s="950" t="s">
        <v>1558</v>
      </c>
    </row>
    <row r="23441" spans="8:9" ht="12.5">
      <c r="H23441" s="958">
        <v>55024</v>
      </c>
      <c r="I23441" s="950" t="s">
        <v>1558</v>
      </c>
    </row>
    <row r="23442" spans="8:9" ht="12.5">
      <c r="H23442" s="958">
        <v>55025</v>
      </c>
      <c r="I23442" s="950" t="s">
        <v>1558</v>
      </c>
    </row>
    <row r="23443" spans="8:9" ht="12.5">
      <c r="H23443" s="958">
        <v>55026</v>
      </c>
      <c r="I23443" s="950" t="s">
        <v>1558</v>
      </c>
    </row>
    <row r="23444" spans="8:9" ht="12.5">
      <c r="H23444" s="958">
        <v>55027</v>
      </c>
      <c r="I23444" s="950" t="s">
        <v>1558</v>
      </c>
    </row>
    <row r="23445" spans="8:9" ht="12.5">
      <c r="H23445" s="958">
        <v>55029</v>
      </c>
      <c r="I23445" s="950" t="s">
        <v>1558</v>
      </c>
    </row>
    <row r="23446" spans="8:9" ht="12.5">
      <c r="H23446" s="958">
        <v>55030</v>
      </c>
      <c r="I23446" s="950" t="s">
        <v>1558</v>
      </c>
    </row>
    <row r="23447" spans="8:9" ht="12.5">
      <c r="H23447" s="958">
        <v>55031</v>
      </c>
      <c r="I23447" s="950" t="s">
        <v>1558</v>
      </c>
    </row>
    <row r="23448" spans="8:9" ht="12.5">
      <c r="H23448" s="958">
        <v>55032</v>
      </c>
      <c r="I23448" s="950" t="s">
        <v>1558</v>
      </c>
    </row>
    <row r="23449" spans="8:9" ht="12.5">
      <c r="H23449" s="958">
        <v>55033</v>
      </c>
      <c r="I23449" s="950" t="s">
        <v>1558</v>
      </c>
    </row>
    <row r="23450" spans="8:9" ht="12.5">
      <c r="H23450" s="958">
        <v>55036</v>
      </c>
      <c r="I23450" s="950" t="s">
        <v>1558</v>
      </c>
    </row>
    <row r="23451" spans="8:9" ht="12.5">
      <c r="H23451" s="958">
        <v>55037</v>
      </c>
      <c r="I23451" s="950" t="s">
        <v>1558</v>
      </c>
    </row>
    <row r="23452" spans="8:9" ht="12.5">
      <c r="H23452" s="958">
        <v>55038</v>
      </c>
      <c r="I23452" s="950" t="s">
        <v>1558</v>
      </c>
    </row>
    <row r="23453" spans="8:9" ht="12.5">
      <c r="H23453" s="958">
        <v>55040</v>
      </c>
      <c r="I23453" s="950" t="s">
        <v>1558</v>
      </c>
    </row>
    <row r="23454" spans="8:9" ht="12.5">
      <c r="H23454" s="958">
        <v>55041</v>
      </c>
      <c r="I23454" s="950" t="s">
        <v>1558</v>
      </c>
    </row>
    <row r="23455" spans="8:9" ht="12.5">
      <c r="H23455" s="958">
        <v>55042</v>
      </c>
      <c r="I23455" s="950" t="s">
        <v>1558</v>
      </c>
    </row>
    <row r="23456" spans="8:9" ht="12.5">
      <c r="H23456" s="958">
        <v>55043</v>
      </c>
      <c r="I23456" s="950" t="s">
        <v>1558</v>
      </c>
    </row>
    <row r="23457" spans="8:9" ht="12.5">
      <c r="H23457" s="958">
        <v>55044</v>
      </c>
      <c r="I23457" s="950" t="s">
        <v>1558</v>
      </c>
    </row>
    <row r="23458" spans="8:9" ht="12.5">
      <c r="H23458" s="958">
        <v>55045</v>
      </c>
      <c r="I23458" s="950" t="s">
        <v>1558</v>
      </c>
    </row>
    <row r="23459" spans="8:9" ht="12.5">
      <c r="H23459" s="958">
        <v>55046</v>
      </c>
      <c r="I23459" s="950" t="s">
        <v>1558</v>
      </c>
    </row>
    <row r="23460" spans="8:9" ht="12.5">
      <c r="H23460" s="958">
        <v>55047</v>
      </c>
      <c r="I23460" s="950" t="s">
        <v>1558</v>
      </c>
    </row>
    <row r="23461" spans="8:9" ht="12.5">
      <c r="H23461" s="958">
        <v>55049</v>
      </c>
      <c r="I23461" s="950" t="s">
        <v>1558</v>
      </c>
    </row>
    <row r="23462" spans="8:9" ht="12.5">
      <c r="H23462" s="958">
        <v>55051</v>
      </c>
      <c r="I23462" s="950" t="s">
        <v>1558</v>
      </c>
    </row>
    <row r="23463" spans="8:9" ht="12.5">
      <c r="H23463" s="958">
        <v>55052</v>
      </c>
      <c r="I23463" s="950" t="s">
        <v>1558</v>
      </c>
    </row>
    <row r="23464" spans="8:9" ht="12.5">
      <c r="H23464" s="958">
        <v>55053</v>
      </c>
      <c r="I23464" s="950" t="s">
        <v>1558</v>
      </c>
    </row>
    <row r="23465" spans="8:9" ht="12.5">
      <c r="H23465" s="958">
        <v>55054</v>
      </c>
      <c r="I23465" s="950" t="s">
        <v>1558</v>
      </c>
    </row>
    <row r="23466" spans="8:9" ht="12.5">
      <c r="H23466" s="958">
        <v>55055</v>
      </c>
      <c r="I23466" s="950" t="s">
        <v>1558</v>
      </c>
    </row>
    <row r="23467" spans="8:9" ht="12.5">
      <c r="H23467" s="958">
        <v>55056</v>
      </c>
      <c r="I23467" s="950" t="s">
        <v>1558</v>
      </c>
    </row>
    <row r="23468" spans="8:9" ht="12.5">
      <c r="H23468" s="958">
        <v>55057</v>
      </c>
      <c r="I23468" s="950" t="s">
        <v>1558</v>
      </c>
    </row>
    <row r="23469" spans="8:9" ht="12.5">
      <c r="H23469" s="958">
        <v>55060</v>
      </c>
      <c r="I23469" s="950" t="s">
        <v>1558</v>
      </c>
    </row>
    <row r="23470" spans="8:9" ht="12.5">
      <c r="H23470" s="958">
        <v>55063</v>
      </c>
      <c r="I23470" s="950" t="s">
        <v>1558</v>
      </c>
    </row>
    <row r="23471" spans="8:9" ht="12.5">
      <c r="H23471" s="958">
        <v>55065</v>
      </c>
      <c r="I23471" s="950" t="s">
        <v>1558</v>
      </c>
    </row>
    <row r="23472" spans="8:9" ht="12.5">
      <c r="H23472" s="958">
        <v>55066</v>
      </c>
      <c r="I23472" s="950" t="s">
        <v>1558</v>
      </c>
    </row>
    <row r="23473" spans="8:9" ht="12.5">
      <c r="H23473" s="958">
        <v>55067</v>
      </c>
      <c r="I23473" s="950" t="s">
        <v>1558</v>
      </c>
    </row>
    <row r="23474" spans="8:9" ht="12.5">
      <c r="H23474" s="958">
        <v>55068</v>
      </c>
      <c r="I23474" s="950" t="s">
        <v>1558</v>
      </c>
    </row>
    <row r="23475" spans="8:9" ht="12.5">
      <c r="H23475" s="958">
        <v>55069</v>
      </c>
      <c r="I23475" s="950" t="s">
        <v>1558</v>
      </c>
    </row>
    <row r="23476" spans="8:9" ht="12.5">
      <c r="H23476" s="958">
        <v>55070</v>
      </c>
      <c r="I23476" s="950" t="s">
        <v>1558</v>
      </c>
    </row>
    <row r="23477" spans="8:9" ht="12.5">
      <c r="H23477" s="958">
        <v>55071</v>
      </c>
      <c r="I23477" s="950" t="s">
        <v>1558</v>
      </c>
    </row>
    <row r="23478" spans="8:9" ht="12.5">
      <c r="H23478" s="958">
        <v>55072</v>
      </c>
      <c r="I23478" s="950" t="s">
        <v>1558</v>
      </c>
    </row>
    <row r="23479" spans="8:9" ht="12.5">
      <c r="H23479" s="958">
        <v>55073</v>
      </c>
      <c r="I23479" s="950" t="s">
        <v>1558</v>
      </c>
    </row>
    <row r="23480" spans="8:9" ht="12.5">
      <c r="H23480" s="958">
        <v>55074</v>
      </c>
      <c r="I23480" s="950" t="s">
        <v>1558</v>
      </c>
    </row>
    <row r="23481" spans="8:9" ht="12.5">
      <c r="H23481" s="958">
        <v>55075</v>
      </c>
      <c r="I23481" s="950" t="s">
        <v>1558</v>
      </c>
    </row>
    <row r="23482" spans="8:9" ht="12.5">
      <c r="H23482" s="958">
        <v>55076</v>
      </c>
      <c r="I23482" s="950" t="s">
        <v>1558</v>
      </c>
    </row>
    <row r="23483" spans="8:9" ht="12.5">
      <c r="H23483" s="958">
        <v>55077</v>
      </c>
      <c r="I23483" s="950" t="s">
        <v>1558</v>
      </c>
    </row>
    <row r="23484" spans="8:9" ht="12.5">
      <c r="H23484" s="958">
        <v>55078</v>
      </c>
      <c r="I23484" s="950" t="s">
        <v>1558</v>
      </c>
    </row>
    <row r="23485" spans="8:9" ht="12.5">
      <c r="H23485" s="958">
        <v>55079</v>
      </c>
      <c r="I23485" s="950" t="s">
        <v>1558</v>
      </c>
    </row>
    <row r="23486" spans="8:9" ht="12.5">
      <c r="H23486" s="958">
        <v>55080</v>
      </c>
      <c r="I23486" s="950" t="s">
        <v>1558</v>
      </c>
    </row>
    <row r="23487" spans="8:9" ht="12.5">
      <c r="H23487" s="958">
        <v>55082</v>
      </c>
      <c r="I23487" s="950" t="s">
        <v>1558</v>
      </c>
    </row>
    <row r="23488" spans="8:9" ht="12.5">
      <c r="H23488" s="958">
        <v>55083</v>
      </c>
      <c r="I23488" s="950" t="s">
        <v>1558</v>
      </c>
    </row>
    <row r="23489" spans="8:9" ht="12.5">
      <c r="H23489" s="958">
        <v>55084</v>
      </c>
      <c r="I23489" s="950" t="s">
        <v>1558</v>
      </c>
    </row>
    <row r="23490" spans="8:9" ht="12.5">
      <c r="H23490" s="958">
        <v>55085</v>
      </c>
      <c r="I23490" s="950" t="s">
        <v>1558</v>
      </c>
    </row>
    <row r="23491" spans="8:9" ht="12.5">
      <c r="H23491" s="958">
        <v>55087</v>
      </c>
      <c r="I23491" s="950" t="s">
        <v>1558</v>
      </c>
    </row>
    <row r="23492" spans="8:9" ht="12.5">
      <c r="H23492" s="958">
        <v>55088</v>
      </c>
      <c r="I23492" s="950" t="s">
        <v>1558</v>
      </c>
    </row>
    <row r="23493" spans="8:9" ht="12.5">
      <c r="H23493" s="958">
        <v>55089</v>
      </c>
      <c r="I23493" s="950" t="s">
        <v>1558</v>
      </c>
    </row>
    <row r="23494" spans="8:9" ht="12.5">
      <c r="H23494" s="958">
        <v>55090</v>
      </c>
      <c r="I23494" s="950" t="s">
        <v>1558</v>
      </c>
    </row>
    <row r="23495" spans="8:9" ht="12.5">
      <c r="H23495" s="958">
        <v>55092</v>
      </c>
      <c r="I23495" s="950" t="s">
        <v>1558</v>
      </c>
    </row>
    <row r="23496" spans="8:9" ht="12.5">
      <c r="H23496" s="958">
        <v>55101</v>
      </c>
      <c r="I23496" s="950" t="s">
        <v>1558</v>
      </c>
    </row>
    <row r="23497" spans="8:9" ht="12.5">
      <c r="H23497" s="958">
        <v>55102</v>
      </c>
      <c r="I23497" s="950" t="s">
        <v>1558</v>
      </c>
    </row>
    <row r="23498" spans="8:9" ht="12.5">
      <c r="H23498" s="958">
        <v>55103</v>
      </c>
      <c r="I23498" s="950" t="s">
        <v>1558</v>
      </c>
    </row>
    <row r="23499" spans="8:9" ht="12.5">
      <c r="H23499" s="958">
        <v>55104</v>
      </c>
      <c r="I23499" s="950" t="s">
        <v>1558</v>
      </c>
    </row>
    <row r="23500" spans="8:9" ht="12.5">
      <c r="H23500" s="958">
        <v>55105</v>
      </c>
      <c r="I23500" s="950" t="s">
        <v>1558</v>
      </c>
    </row>
    <row r="23501" spans="8:9" ht="12.5">
      <c r="H23501" s="958">
        <v>55106</v>
      </c>
      <c r="I23501" s="950" t="s">
        <v>1558</v>
      </c>
    </row>
    <row r="23502" spans="8:9" ht="12.5">
      <c r="H23502" s="958">
        <v>55107</v>
      </c>
      <c r="I23502" s="950" t="s">
        <v>1558</v>
      </c>
    </row>
    <row r="23503" spans="8:9" ht="12.5">
      <c r="H23503" s="958">
        <v>55108</v>
      </c>
      <c r="I23503" s="950" t="s">
        <v>1558</v>
      </c>
    </row>
    <row r="23504" spans="8:9" ht="12.5">
      <c r="H23504" s="958">
        <v>55109</v>
      </c>
      <c r="I23504" s="950" t="s">
        <v>1558</v>
      </c>
    </row>
    <row r="23505" spans="8:9" ht="12.5">
      <c r="H23505" s="958">
        <v>55110</v>
      </c>
      <c r="I23505" s="950" t="s">
        <v>1558</v>
      </c>
    </row>
    <row r="23506" spans="8:9" ht="12.5">
      <c r="H23506" s="958">
        <v>55111</v>
      </c>
      <c r="I23506" s="950" t="s">
        <v>1558</v>
      </c>
    </row>
    <row r="23507" spans="8:9" ht="12.5">
      <c r="H23507" s="958">
        <v>55112</v>
      </c>
      <c r="I23507" s="950" t="s">
        <v>1558</v>
      </c>
    </row>
    <row r="23508" spans="8:9" ht="12.5">
      <c r="H23508" s="958">
        <v>55113</v>
      </c>
      <c r="I23508" s="950" t="s">
        <v>1558</v>
      </c>
    </row>
    <row r="23509" spans="8:9" ht="12.5">
      <c r="H23509" s="958">
        <v>55114</v>
      </c>
      <c r="I23509" s="950" t="s">
        <v>1558</v>
      </c>
    </row>
    <row r="23510" spans="8:9" ht="12.5">
      <c r="H23510" s="958">
        <v>55115</v>
      </c>
      <c r="I23510" s="950" t="s">
        <v>1558</v>
      </c>
    </row>
    <row r="23511" spans="8:9" ht="12.5">
      <c r="H23511" s="958">
        <v>55116</v>
      </c>
      <c r="I23511" s="950" t="s">
        <v>1558</v>
      </c>
    </row>
    <row r="23512" spans="8:9" ht="12.5">
      <c r="H23512" s="958">
        <v>55117</v>
      </c>
      <c r="I23512" s="950" t="s">
        <v>1558</v>
      </c>
    </row>
    <row r="23513" spans="8:9" ht="12.5">
      <c r="H23513" s="958">
        <v>55118</v>
      </c>
      <c r="I23513" s="950" t="s">
        <v>1558</v>
      </c>
    </row>
    <row r="23514" spans="8:9" ht="12.5">
      <c r="H23514" s="958">
        <v>55119</v>
      </c>
      <c r="I23514" s="950" t="s">
        <v>1558</v>
      </c>
    </row>
    <row r="23515" spans="8:9" ht="12.5">
      <c r="H23515" s="958">
        <v>55120</v>
      </c>
      <c r="I23515" s="950" t="s">
        <v>1558</v>
      </c>
    </row>
    <row r="23516" spans="8:9" ht="12.5">
      <c r="H23516" s="958">
        <v>55121</v>
      </c>
      <c r="I23516" s="950" t="s">
        <v>1558</v>
      </c>
    </row>
    <row r="23517" spans="8:9" ht="12.5">
      <c r="H23517" s="958">
        <v>55122</v>
      </c>
      <c r="I23517" s="950" t="s">
        <v>1558</v>
      </c>
    </row>
    <row r="23518" spans="8:9" ht="12.5">
      <c r="H23518" s="958">
        <v>55123</v>
      </c>
      <c r="I23518" s="950" t="s">
        <v>1558</v>
      </c>
    </row>
    <row r="23519" spans="8:9" ht="12.5">
      <c r="H23519" s="958">
        <v>55124</v>
      </c>
      <c r="I23519" s="950" t="s">
        <v>1558</v>
      </c>
    </row>
    <row r="23520" spans="8:9" ht="12.5">
      <c r="H23520" s="958">
        <v>55125</v>
      </c>
      <c r="I23520" s="950" t="s">
        <v>1558</v>
      </c>
    </row>
    <row r="23521" spans="8:9" ht="12.5">
      <c r="H23521" s="958">
        <v>55126</v>
      </c>
      <c r="I23521" s="950" t="s">
        <v>1558</v>
      </c>
    </row>
    <row r="23522" spans="8:9" ht="12.5">
      <c r="H23522" s="958">
        <v>55127</v>
      </c>
      <c r="I23522" s="950" t="s">
        <v>1558</v>
      </c>
    </row>
    <row r="23523" spans="8:9" ht="12.5">
      <c r="H23523" s="958">
        <v>55128</v>
      </c>
      <c r="I23523" s="950" t="s">
        <v>1558</v>
      </c>
    </row>
    <row r="23524" spans="8:9" ht="12.5">
      <c r="H23524" s="958">
        <v>55129</v>
      </c>
      <c r="I23524" s="950" t="s">
        <v>1558</v>
      </c>
    </row>
    <row r="23525" spans="8:9" ht="12.5">
      <c r="H23525" s="958">
        <v>55130</v>
      </c>
      <c r="I23525" s="950" t="s">
        <v>1558</v>
      </c>
    </row>
    <row r="23526" spans="8:9" ht="12.5">
      <c r="H23526" s="958">
        <v>55133</v>
      </c>
      <c r="I23526" s="950" t="s">
        <v>1558</v>
      </c>
    </row>
    <row r="23527" spans="8:9" ht="12.5">
      <c r="H23527" s="958">
        <v>55144</v>
      </c>
      <c r="I23527" s="950" t="s">
        <v>1558</v>
      </c>
    </row>
    <row r="23528" spans="8:9" ht="12.5">
      <c r="H23528" s="958">
        <v>55145</v>
      </c>
      <c r="I23528" s="950" t="s">
        <v>1558</v>
      </c>
    </row>
    <row r="23529" spans="8:9" ht="12.5">
      <c r="H23529" s="958">
        <v>55146</v>
      </c>
      <c r="I23529" s="950" t="s">
        <v>1558</v>
      </c>
    </row>
    <row r="23530" spans="8:9" ht="12.5">
      <c r="H23530" s="958">
        <v>55150</v>
      </c>
      <c r="I23530" s="950" t="s">
        <v>1558</v>
      </c>
    </row>
    <row r="23531" spans="8:9" ht="12.5">
      <c r="H23531" s="958">
        <v>55155</v>
      </c>
      <c r="I23531" s="950" t="s">
        <v>1558</v>
      </c>
    </row>
    <row r="23532" spans="8:9" ht="12.5">
      <c r="H23532" s="958">
        <v>55164</v>
      </c>
      <c r="I23532" s="950" t="s">
        <v>1558</v>
      </c>
    </row>
    <row r="23533" spans="8:9" ht="12.5">
      <c r="H23533" s="958">
        <v>55165</v>
      </c>
      <c r="I23533" s="950" t="s">
        <v>1558</v>
      </c>
    </row>
    <row r="23534" spans="8:9" ht="12.5">
      <c r="H23534" s="958">
        <v>55166</v>
      </c>
      <c r="I23534" s="950" t="s">
        <v>1558</v>
      </c>
    </row>
    <row r="23535" spans="8:9" ht="12.5">
      <c r="H23535" s="958">
        <v>55168</v>
      </c>
      <c r="I23535" s="950" t="s">
        <v>1558</v>
      </c>
    </row>
    <row r="23536" spans="8:9" ht="12.5">
      <c r="H23536" s="958">
        <v>55169</v>
      </c>
      <c r="I23536" s="950" t="s">
        <v>1558</v>
      </c>
    </row>
    <row r="23537" spans="8:9" ht="12.5">
      <c r="H23537" s="958">
        <v>55170</v>
      </c>
      <c r="I23537" s="950" t="s">
        <v>1558</v>
      </c>
    </row>
    <row r="23538" spans="8:9" ht="12.5">
      <c r="H23538" s="958">
        <v>55171</v>
      </c>
      <c r="I23538" s="950" t="s">
        <v>1558</v>
      </c>
    </row>
    <row r="23539" spans="8:9" ht="12.5">
      <c r="H23539" s="958">
        <v>55172</v>
      </c>
      <c r="I23539" s="950" t="s">
        <v>1558</v>
      </c>
    </row>
    <row r="23540" spans="8:9" ht="12.5">
      <c r="H23540" s="958">
        <v>55175</v>
      </c>
      <c r="I23540" s="950" t="s">
        <v>1558</v>
      </c>
    </row>
    <row r="23541" spans="8:9" ht="12.5">
      <c r="H23541" s="958">
        <v>55187</v>
      </c>
      <c r="I23541" s="950" t="s">
        <v>1558</v>
      </c>
    </row>
    <row r="23542" spans="8:9" ht="12.5">
      <c r="H23542" s="958">
        <v>55188</v>
      </c>
      <c r="I23542" s="950" t="s">
        <v>1558</v>
      </c>
    </row>
    <row r="23543" spans="8:9" ht="12.5">
      <c r="H23543" s="958">
        <v>55301</v>
      </c>
      <c r="I23543" s="950" t="s">
        <v>1558</v>
      </c>
    </row>
    <row r="23544" spans="8:9" ht="12.5">
      <c r="H23544" s="958">
        <v>55302</v>
      </c>
      <c r="I23544" s="950" t="s">
        <v>1558</v>
      </c>
    </row>
    <row r="23545" spans="8:9" ht="12.5">
      <c r="H23545" s="958">
        <v>55303</v>
      </c>
      <c r="I23545" s="950" t="s">
        <v>1558</v>
      </c>
    </row>
    <row r="23546" spans="8:9" ht="12.5">
      <c r="H23546" s="958">
        <v>55304</v>
      </c>
      <c r="I23546" s="950" t="s">
        <v>1558</v>
      </c>
    </row>
    <row r="23547" spans="8:9" ht="12.5">
      <c r="H23547" s="958">
        <v>55305</v>
      </c>
      <c r="I23547" s="950" t="s">
        <v>1558</v>
      </c>
    </row>
    <row r="23548" spans="8:9" ht="12.5">
      <c r="H23548" s="958">
        <v>55306</v>
      </c>
      <c r="I23548" s="950" t="s">
        <v>1558</v>
      </c>
    </row>
    <row r="23549" spans="8:9" ht="12.5">
      <c r="H23549" s="958">
        <v>55307</v>
      </c>
      <c r="I23549" s="950" t="s">
        <v>1558</v>
      </c>
    </row>
    <row r="23550" spans="8:9" ht="12.5">
      <c r="H23550" s="958">
        <v>55308</v>
      </c>
      <c r="I23550" s="950" t="s">
        <v>1558</v>
      </c>
    </row>
    <row r="23551" spans="8:9" ht="12.5">
      <c r="H23551" s="958">
        <v>55309</v>
      </c>
      <c r="I23551" s="950" t="s">
        <v>1558</v>
      </c>
    </row>
    <row r="23552" spans="8:9" ht="12.5">
      <c r="H23552" s="958">
        <v>55310</v>
      </c>
      <c r="I23552" s="950" t="s">
        <v>1558</v>
      </c>
    </row>
    <row r="23553" spans="8:9" ht="12.5">
      <c r="H23553" s="958">
        <v>55311</v>
      </c>
      <c r="I23553" s="950" t="s">
        <v>1558</v>
      </c>
    </row>
    <row r="23554" spans="8:9" ht="12.5">
      <c r="H23554" s="958">
        <v>55312</v>
      </c>
      <c r="I23554" s="950" t="s">
        <v>1558</v>
      </c>
    </row>
    <row r="23555" spans="8:9" ht="12.5">
      <c r="H23555" s="958">
        <v>55313</v>
      </c>
      <c r="I23555" s="950" t="s">
        <v>1558</v>
      </c>
    </row>
    <row r="23556" spans="8:9" ht="12.5">
      <c r="H23556" s="958">
        <v>55314</v>
      </c>
      <c r="I23556" s="950" t="s">
        <v>1558</v>
      </c>
    </row>
    <row r="23557" spans="8:9" ht="12.5">
      <c r="H23557" s="958">
        <v>55315</v>
      </c>
      <c r="I23557" s="950" t="s">
        <v>1558</v>
      </c>
    </row>
    <row r="23558" spans="8:9" ht="12.5">
      <c r="H23558" s="958">
        <v>55316</v>
      </c>
      <c r="I23558" s="950" t="s">
        <v>1558</v>
      </c>
    </row>
    <row r="23559" spans="8:9" ht="12.5">
      <c r="H23559" s="958">
        <v>55317</v>
      </c>
      <c r="I23559" s="950" t="s">
        <v>1558</v>
      </c>
    </row>
    <row r="23560" spans="8:9" ht="12.5">
      <c r="H23560" s="958">
        <v>55318</v>
      </c>
      <c r="I23560" s="950" t="s">
        <v>1558</v>
      </c>
    </row>
    <row r="23561" spans="8:9" ht="12.5">
      <c r="H23561" s="958">
        <v>55319</v>
      </c>
      <c r="I23561" s="950" t="s">
        <v>1558</v>
      </c>
    </row>
    <row r="23562" spans="8:9" ht="12.5">
      <c r="H23562" s="958">
        <v>55320</v>
      </c>
      <c r="I23562" s="950" t="s">
        <v>1558</v>
      </c>
    </row>
    <row r="23563" spans="8:9" ht="12.5">
      <c r="H23563" s="958">
        <v>55321</v>
      </c>
      <c r="I23563" s="950" t="s">
        <v>1558</v>
      </c>
    </row>
    <row r="23564" spans="8:9" ht="12.5">
      <c r="H23564" s="958">
        <v>55322</v>
      </c>
      <c r="I23564" s="950" t="s">
        <v>1558</v>
      </c>
    </row>
    <row r="23565" spans="8:9" ht="12.5">
      <c r="H23565" s="958">
        <v>55323</v>
      </c>
      <c r="I23565" s="950" t="s">
        <v>1558</v>
      </c>
    </row>
    <row r="23566" spans="8:9" ht="12.5">
      <c r="H23566" s="958">
        <v>55324</v>
      </c>
      <c r="I23566" s="950" t="s">
        <v>1558</v>
      </c>
    </row>
    <row r="23567" spans="8:9" ht="12.5">
      <c r="H23567" s="958">
        <v>55325</v>
      </c>
      <c r="I23567" s="950" t="s">
        <v>1558</v>
      </c>
    </row>
    <row r="23568" spans="8:9" ht="12.5">
      <c r="H23568" s="958">
        <v>55327</v>
      </c>
      <c r="I23568" s="950" t="s">
        <v>1558</v>
      </c>
    </row>
    <row r="23569" spans="8:9" ht="12.5">
      <c r="H23569" s="958">
        <v>55328</v>
      </c>
      <c r="I23569" s="950" t="s">
        <v>1558</v>
      </c>
    </row>
    <row r="23570" spans="8:9" ht="12.5">
      <c r="H23570" s="958">
        <v>55329</v>
      </c>
      <c r="I23570" s="950" t="s">
        <v>1558</v>
      </c>
    </row>
    <row r="23571" spans="8:9" ht="12.5">
      <c r="H23571" s="958">
        <v>55330</v>
      </c>
      <c r="I23571" s="950" t="s">
        <v>1558</v>
      </c>
    </row>
    <row r="23572" spans="8:9" ht="12.5">
      <c r="H23572" s="958">
        <v>55331</v>
      </c>
      <c r="I23572" s="950" t="s">
        <v>1558</v>
      </c>
    </row>
    <row r="23573" spans="8:9" ht="12.5">
      <c r="H23573" s="958">
        <v>55332</v>
      </c>
      <c r="I23573" s="950" t="s">
        <v>1558</v>
      </c>
    </row>
    <row r="23574" spans="8:9" ht="12.5">
      <c r="H23574" s="958">
        <v>55333</v>
      </c>
      <c r="I23574" s="950" t="s">
        <v>1558</v>
      </c>
    </row>
    <row r="23575" spans="8:9" ht="12.5">
      <c r="H23575" s="958">
        <v>55334</v>
      </c>
      <c r="I23575" s="950" t="s">
        <v>1558</v>
      </c>
    </row>
    <row r="23576" spans="8:9" ht="12.5">
      <c r="H23576" s="958">
        <v>55335</v>
      </c>
      <c r="I23576" s="950" t="s">
        <v>1558</v>
      </c>
    </row>
    <row r="23577" spans="8:9" ht="12.5">
      <c r="H23577" s="958">
        <v>55336</v>
      </c>
      <c r="I23577" s="950" t="s">
        <v>1558</v>
      </c>
    </row>
    <row r="23578" spans="8:9" ht="12.5">
      <c r="H23578" s="958">
        <v>55337</v>
      </c>
      <c r="I23578" s="950" t="s">
        <v>1558</v>
      </c>
    </row>
    <row r="23579" spans="8:9" ht="12.5">
      <c r="H23579" s="958">
        <v>55338</v>
      </c>
      <c r="I23579" s="950" t="s">
        <v>1558</v>
      </c>
    </row>
    <row r="23580" spans="8:9" ht="12.5">
      <c r="H23580" s="958">
        <v>55339</v>
      </c>
      <c r="I23580" s="950" t="s">
        <v>1558</v>
      </c>
    </row>
    <row r="23581" spans="8:9" ht="12.5">
      <c r="H23581" s="958">
        <v>55340</v>
      </c>
      <c r="I23581" s="950" t="s">
        <v>1558</v>
      </c>
    </row>
    <row r="23582" spans="8:9" ht="12.5">
      <c r="H23582" s="958">
        <v>55341</v>
      </c>
      <c r="I23582" s="950" t="s">
        <v>1558</v>
      </c>
    </row>
    <row r="23583" spans="8:9" ht="12.5">
      <c r="H23583" s="958">
        <v>55342</v>
      </c>
      <c r="I23583" s="950" t="s">
        <v>1558</v>
      </c>
    </row>
    <row r="23584" spans="8:9" ht="12.5">
      <c r="H23584" s="958">
        <v>55343</v>
      </c>
      <c r="I23584" s="950" t="s">
        <v>1558</v>
      </c>
    </row>
    <row r="23585" spans="8:9" ht="12.5">
      <c r="H23585" s="958">
        <v>55344</v>
      </c>
      <c r="I23585" s="950" t="s">
        <v>1558</v>
      </c>
    </row>
    <row r="23586" spans="8:9" ht="12.5">
      <c r="H23586" s="958">
        <v>55345</v>
      </c>
      <c r="I23586" s="950" t="s">
        <v>1558</v>
      </c>
    </row>
    <row r="23587" spans="8:9" ht="12.5">
      <c r="H23587" s="958">
        <v>55346</v>
      </c>
      <c r="I23587" s="950" t="s">
        <v>1558</v>
      </c>
    </row>
    <row r="23588" spans="8:9" ht="12.5">
      <c r="H23588" s="958">
        <v>55347</v>
      </c>
      <c r="I23588" s="950" t="s">
        <v>1558</v>
      </c>
    </row>
    <row r="23589" spans="8:9" ht="12.5">
      <c r="H23589" s="958">
        <v>55348</v>
      </c>
      <c r="I23589" s="950" t="s">
        <v>1558</v>
      </c>
    </row>
    <row r="23590" spans="8:9" ht="12.5">
      <c r="H23590" s="958">
        <v>55349</v>
      </c>
      <c r="I23590" s="950" t="s">
        <v>1558</v>
      </c>
    </row>
    <row r="23591" spans="8:9" ht="12.5">
      <c r="H23591" s="958">
        <v>55350</v>
      </c>
      <c r="I23591" s="950" t="s">
        <v>1558</v>
      </c>
    </row>
    <row r="23592" spans="8:9" ht="12.5">
      <c r="H23592" s="958">
        <v>55352</v>
      </c>
      <c r="I23592" s="950" t="s">
        <v>1558</v>
      </c>
    </row>
    <row r="23593" spans="8:9" ht="12.5">
      <c r="H23593" s="958">
        <v>55353</v>
      </c>
      <c r="I23593" s="950" t="s">
        <v>1558</v>
      </c>
    </row>
    <row r="23594" spans="8:9" ht="12.5">
      <c r="H23594" s="958">
        <v>55354</v>
      </c>
      <c r="I23594" s="950" t="s">
        <v>1558</v>
      </c>
    </row>
    <row r="23595" spans="8:9" ht="12.5">
      <c r="H23595" s="958">
        <v>55355</v>
      </c>
      <c r="I23595" s="950" t="s">
        <v>1558</v>
      </c>
    </row>
    <row r="23596" spans="8:9" ht="12.5">
      <c r="H23596" s="958">
        <v>55356</v>
      </c>
      <c r="I23596" s="950" t="s">
        <v>1558</v>
      </c>
    </row>
    <row r="23597" spans="8:9" ht="12.5">
      <c r="H23597" s="958">
        <v>55357</v>
      </c>
      <c r="I23597" s="950" t="s">
        <v>1558</v>
      </c>
    </row>
    <row r="23598" spans="8:9" ht="12.5">
      <c r="H23598" s="958">
        <v>55358</v>
      </c>
      <c r="I23598" s="950" t="s">
        <v>1558</v>
      </c>
    </row>
    <row r="23599" spans="8:9" ht="12.5">
      <c r="H23599" s="958">
        <v>55359</v>
      </c>
      <c r="I23599" s="950" t="s">
        <v>1558</v>
      </c>
    </row>
    <row r="23600" spans="8:9" ht="12.5">
      <c r="H23600" s="958">
        <v>55360</v>
      </c>
      <c r="I23600" s="950" t="s">
        <v>1558</v>
      </c>
    </row>
    <row r="23601" spans="8:9" ht="12.5">
      <c r="H23601" s="958">
        <v>55361</v>
      </c>
      <c r="I23601" s="950" t="s">
        <v>1558</v>
      </c>
    </row>
    <row r="23602" spans="8:9" ht="12.5">
      <c r="H23602" s="958">
        <v>55362</v>
      </c>
      <c r="I23602" s="950" t="s">
        <v>1558</v>
      </c>
    </row>
    <row r="23603" spans="8:9" ht="12.5">
      <c r="H23603" s="958">
        <v>55363</v>
      </c>
      <c r="I23603" s="950" t="s">
        <v>1558</v>
      </c>
    </row>
    <row r="23604" spans="8:9" ht="12.5">
      <c r="H23604" s="958">
        <v>55364</v>
      </c>
      <c r="I23604" s="950" t="s">
        <v>1558</v>
      </c>
    </row>
    <row r="23605" spans="8:9" ht="12.5">
      <c r="H23605" s="958">
        <v>55365</v>
      </c>
      <c r="I23605" s="950" t="s">
        <v>1558</v>
      </c>
    </row>
    <row r="23606" spans="8:9" ht="12.5">
      <c r="H23606" s="958">
        <v>55366</v>
      </c>
      <c r="I23606" s="950" t="s">
        <v>1558</v>
      </c>
    </row>
    <row r="23607" spans="8:9" ht="12.5">
      <c r="H23607" s="958">
        <v>55367</v>
      </c>
      <c r="I23607" s="950" t="s">
        <v>1558</v>
      </c>
    </row>
    <row r="23608" spans="8:9" ht="12.5">
      <c r="H23608" s="958">
        <v>55368</v>
      </c>
      <c r="I23608" s="950" t="s">
        <v>1558</v>
      </c>
    </row>
    <row r="23609" spans="8:9" ht="12.5">
      <c r="H23609" s="958">
        <v>55369</v>
      </c>
      <c r="I23609" s="950" t="s">
        <v>1558</v>
      </c>
    </row>
    <row r="23610" spans="8:9" ht="12.5">
      <c r="H23610" s="958">
        <v>55370</v>
      </c>
      <c r="I23610" s="950" t="s">
        <v>1558</v>
      </c>
    </row>
    <row r="23611" spans="8:9" ht="12.5">
      <c r="H23611" s="958">
        <v>55371</v>
      </c>
      <c r="I23611" s="950" t="s">
        <v>1558</v>
      </c>
    </row>
    <row r="23612" spans="8:9" ht="12.5">
      <c r="H23612" s="958">
        <v>55372</v>
      </c>
      <c r="I23612" s="950" t="s">
        <v>1558</v>
      </c>
    </row>
    <row r="23613" spans="8:9" ht="12.5">
      <c r="H23613" s="958">
        <v>55373</v>
      </c>
      <c r="I23613" s="950" t="s">
        <v>1558</v>
      </c>
    </row>
    <row r="23614" spans="8:9" ht="12.5">
      <c r="H23614" s="958">
        <v>55374</v>
      </c>
      <c r="I23614" s="950" t="s">
        <v>1558</v>
      </c>
    </row>
    <row r="23615" spans="8:9" ht="12.5">
      <c r="H23615" s="958">
        <v>55375</v>
      </c>
      <c r="I23615" s="950" t="s">
        <v>1558</v>
      </c>
    </row>
    <row r="23616" spans="8:9" ht="12.5">
      <c r="H23616" s="958">
        <v>55376</v>
      </c>
      <c r="I23616" s="950" t="s">
        <v>1558</v>
      </c>
    </row>
    <row r="23617" spans="8:9" ht="12.5">
      <c r="H23617" s="958">
        <v>55377</v>
      </c>
      <c r="I23617" s="950" t="s">
        <v>1558</v>
      </c>
    </row>
    <row r="23618" spans="8:9" ht="12.5">
      <c r="H23618" s="958">
        <v>55378</v>
      </c>
      <c r="I23618" s="950" t="s">
        <v>1558</v>
      </c>
    </row>
    <row r="23619" spans="8:9" ht="12.5">
      <c r="H23619" s="958">
        <v>55379</v>
      </c>
      <c r="I23619" s="950" t="s">
        <v>1558</v>
      </c>
    </row>
    <row r="23620" spans="8:9" ht="12.5">
      <c r="H23620" s="958">
        <v>55380</v>
      </c>
      <c r="I23620" s="950" t="s">
        <v>1558</v>
      </c>
    </row>
    <row r="23621" spans="8:9" ht="12.5">
      <c r="H23621" s="958">
        <v>55381</v>
      </c>
      <c r="I23621" s="950" t="s">
        <v>1558</v>
      </c>
    </row>
    <row r="23622" spans="8:9" ht="12.5">
      <c r="H23622" s="958">
        <v>55382</v>
      </c>
      <c r="I23622" s="950" t="s">
        <v>1558</v>
      </c>
    </row>
    <row r="23623" spans="8:9" ht="12.5">
      <c r="H23623" s="958">
        <v>55383</v>
      </c>
      <c r="I23623" s="950" t="s">
        <v>1558</v>
      </c>
    </row>
    <row r="23624" spans="8:9" ht="12.5">
      <c r="H23624" s="958">
        <v>55384</v>
      </c>
      <c r="I23624" s="950" t="s">
        <v>1558</v>
      </c>
    </row>
    <row r="23625" spans="8:9" ht="12.5">
      <c r="H23625" s="958">
        <v>55385</v>
      </c>
      <c r="I23625" s="950" t="s">
        <v>1558</v>
      </c>
    </row>
    <row r="23626" spans="8:9" ht="12.5">
      <c r="H23626" s="958">
        <v>55386</v>
      </c>
      <c r="I23626" s="950" t="s">
        <v>1558</v>
      </c>
    </row>
    <row r="23627" spans="8:9" ht="12.5">
      <c r="H23627" s="958">
        <v>55387</v>
      </c>
      <c r="I23627" s="950" t="s">
        <v>1558</v>
      </c>
    </row>
    <row r="23628" spans="8:9" ht="12.5">
      <c r="H23628" s="958">
        <v>55388</v>
      </c>
      <c r="I23628" s="950" t="s">
        <v>1558</v>
      </c>
    </row>
    <row r="23629" spans="8:9" ht="12.5">
      <c r="H23629" s="958">
        <v>55389</v>
      </c>
      <c r="I23629" s="950" t="s">
        <v>1558</v>
      </c>
    </row>
    <row r="23630" spans="8:9" ht="12.5">
      <c r="H23630" s="958">
        <v>55390</v>
      </c>
      <c r="I23630" s="950" t="s">
        <v>1558</v>
      </c>
    </row>
    <row r="23631" spans="8:9" ht="12.5">
      <c r="H23631" s="958">
        <v>55391</v>
      </c>
      <c r="I23631" s="950" t="s">
        <v>1558</v>
      </c>
    </row>
    <row r="23632" spans="8:9" ht="12.5">
      <c r="H23632" s="958">
        <v>55392</v>
      </c>
      <c r="I23632" s="950" t="s">
        <v>1558</v>
      </c>
    </row>
    <row r="23633" spans="8:9" ht="12.5">
      <c r="H23633" s="958">
        <v>55393</v>
      </c>
      <c r="I23633" s="950" t="s">
        <v>1558</v>
      </c>
    </row>
    <row r="23634" spans="8:9" ht="12.5">
      <c r="H23634" s="958">
        <v>55394</v>
      </c>
      <c r="I23634" s="950" t="s">
        <v>1558</v>
      </c>
    </row>
    <row r="23635" spans="8:9" ht="12.5">
      <c r="H23635" s="958">
        <v>55395</v>
      </c>
      <c r="I23635" s="950" t="s">
        <v>1558</v>
      </c>
    </row>
    <row r="23636" spans="8:9" ht="12.5">
      <c r="H23636" s="958">
        <v>55396</v>
      </c>
      <c r="I23636" s="950" t="s">
        <v>1558</v>
      </c>
    </row>
    <row r="23637" spans="8:9" ht="12.5">
      <c r="H23637" s="958">
        <v>55397</v>
      </c>
      <c r="I23637" s="950" t="s">
        <v>1558</v>
      </c>
    </row>
    <row r="23638" spans="8:9" ht="12.5">
      <c r="H23638" s="958">
        <v>55398</v>
      </c>
      <c r="I23638" s="950" t="s">
        <v>1558</v>
      </c>
    </row>
    <row r="23639" spans="8:9" ht="12.5">
      <c r="H23639" s="958">
        <v>55399</v>
      </c>
      <c r="I23639" s="950" t="s">
        <v>1558</v>
      </c>
    </row>
    <row r="23640" spans="8:9" ht="12.5">
      <c r="H23640" s="958">
        <v>55401</v>
      </c>
      <c r="I23640" s="950" t="s">
        <v>1558</v>
      </c>
    </row>
    <row r="23641" spans="8:9" ht="12.5">
      <c r="H23641" s="958">
        <v>55402</v>
      </c>
      <c r="I23641" s="950" t="s">
        <v>1558</v>
      </c>
    </row>
    <row r="23642" spans="8:9" ht="12.5">
      <c r="H23642" s="958">
        <v>55403</v>
      </c>
      <c r="I23642" s="950" t="s">
        <v>1558</v>
      </c>
    </row>
    <row r="23643" spans="8:9" ht="12.5">
      <c r="H23643" s="958">
        <v>55404</v>
      </c>
      <c r="I23643" s="950" t="s">
        <v>1558</v>
      </c>
    </row>
    <row r="23644" spans="8:9" ht="12.5">
      <c r="H23644" s="958">
        <v>55405</v>
      </c>
      <c r="I23644" s="950" t="s">
        <v>1558</v>
      </c>
    </row>
    <row r="23645" spans="8:9" ht="12.5">
      <c r="H23645" s="958">
        <v>55406</v>
      </c>
      <c r="I23645" s="950" t="s">
        <v>1558</v>
      </c>
    </row>
    <row r="23646" spans="8:9" ht="12.5">
      <c r="H23646" s="958">
        <v>55407</v>
      </c>
      <c r="I23646" s="950" t="s">
        <v>1558</v>
      </c>
    </row>
    <row r="23647" spans="8:9" ht="12.5">
      <c r="H23647" s="958">
        <v>55408</v>
      </c>
      <c r="I23647" s="950" t="s">
        <v>1558</v>
      </c>
    </row>
    <row r="23648" spans="8:9" ht="12.5">
      <c r="H23648" s="958">
        <v>55409</v>
      </c>
      <c r="I23648" s="950" t="s">
        <v>1558</v>
      </c>
    </row>
    <row r="23649" spans="8:9" ht="12.5">
      <c r="H23649" s="958">
        <v>55410</v>
      </c>
      <c r="I23649" s="950" t="s">
        <v>1558</v>
      </c>
    </row>
    <row r="23650" spans="8:9" ht="12.5">
      <c r="H23650" s="958">
        <v>55411</v>
      </c>
      <c r="I23650" s="950" t="s">
        <v>1558</v>
      </c>
    </row>
    <row r="23651" spans="8:9" ht="12.5">
      <c r="H23651" s="958">
        <v>55412</v>
      </c>
      <c r="I23651" s="950" t="s">
        <v>1558</v>
      </c>
    </row>
    <row r="23652" spans="8:9" ht="12.5">
      <c r="H23652" s="958">
        <v>55413</v>
      </c>
      <c r="I23652" s="950" t="s">
        <v>1558</v>
      </c>
    </row>
    <row r="23653" spans="8:9" ht="12.5">
      <c r="H23653" s="958">
        <v>55414</v>
      </c>
      <c r="I23653" s="950" t="s">
        <v>1558</v>
      </c>
    </row>
    <row r="23654" spans="8:9" ht="12.5">
      <c r="H23654" s="958">
        <v>55415</v>
      </c>
      <c r="I23654" s="950" t="s">
        <v>1558</v>
      </c>
    </row>
    <row r="23655" spans="8:9" ht="12.5">
      <c r="H23655" s="958">
        <v>55416</v>
      </c>
      <c r="I23655" s="950" t="s">
        <v>1558</v>
      </c>
    </row>
    <row r="23656" spans="8:9" ht="12.5">
      <c r="H23656" s="958">
        <v>55417</v>
      </c>
      <c r="I23656" s="950" t="s">
        <v>1558</v>
      </c>
    </row>
    <row r="23657" spans="8:9" ht="12.5">
      <c r="H23657" s="958">
        <v>55418</v>
      </c>
      <c r="I23657" s="950" t="s">
        <v>1558</v>
      </c>
    </row>
    <row r="23658" spans="8:9" ht="12.5">
      <c r="H23658" s="958">
        <v>55419</v>
      </c>
      <c r="I23658" s="950" t="s">
        <v>1558</v>
      </c>
    </row>
    <row r="23659" spans="8:9" ht="12.5">
      <c r="H23659" s="958">
        <v>55420</v>
      </c>
      <c r="I23659" s="950" t="s">
        <v>1558</v>
      </c>
    </row>
    <row r="23660" spans="8:9" ht="12.5">
      <c r="H23660" s="958">
        <v>55421</v>
      </c>
      <c r="I23660" s="950" t="s">
        <v>1558</v>
      </c>
    </row>
    <row r="23661" spans="8:9" ht="12.5">
      <c r="H23661" s="958">
        <v>55422</v>
      </c>
      <c r="I23661" s="950" t="s">
        <v>1558</v>
      </c>
    </row>
    <row r="23662" spans="8:9" ht="12.5">
      <c r="H23662" s="958">
        <v>55423</v>
      </c>
      <c r="I23662" s="950" t="s">
        <v>1558</v>
      </c>
    </row>
    <row r="23663" spans="8:9" ht="12.5">
      <c r="H23663" s="958">
        <v>55424</v>
      </c>
      <c r="I23663" s="950" t="s">
        <v>1558</v>
      </c>
    </row>
    <row r="23664" spans="8:9" ht="12.5">
      <c r="H23664" s="958">
        <v>55425</v>
      </c>
      <c r="I23664" s="950" t="s">
        <v>1558</v>
      </c>
    </row>
    <row r="23665" spans="8:9" ht="12.5">
      <c r="H23665" s="958">
        <v>55426</v>
      </c>
      <c r="I23665" s="950" t="s">
        <v>1558</v>
      </c>
    </row>
    <row r="23666" spans="8:9" ht="12.5">
      <c r="H23666" s="958">
        <v>55427</v>
      </c>
      <c r="I23666" s="950" t="s">
        <v>1558</v>
      </c>
    </row>
    <row r="23667" spans="8:9" ht="12.5">
      <c r="H23667" s="958">
        <v>55428</v>
      </c>
      <c r="I23667" s="950" t="s">
        <v>1558</v>
      </c>
    </row>
    <row r="23668" spans="8:9" ht="12.5">
      <c r="H23668" s="958">
        <v>55429</v>
      </c>
      <c r="I23668" s="950" t="s">
        <v>1558</v>
      </c>
    </row>
    <row r="23669" spans="8:9" ht="12.5">
      <c r="H23669" s="958">
        <v>55430</v>
      </c>
      <c r="I23669" s="950" t="s">
        <v>1558</v>
      </c>
    </row>
    <row r="23670" spans="8:9" ht="12.5">
      <c r="H23670" s="958">
        <v>55431</v>
      </c>
      <c r="I23670" s="950" t="s">
        <v>1558</v>
      </c>
    </row>
    <row r="23671" spans="8:9" ht="12.5">
      <c r="H23671" s="958">
        <v>55432</v>
      </c>
      <c r="I23671" s="950" t="s">
        <v>1558</v>
      </c>
    </row>
    <row r="23672" spans="8:9" ht="12.5">
      <c r="H23672" s="958">
        <v>55433</v>
      </c>
      <c r="I23672" s="950" t="s">
        <v>1558</v>
      </c>
    </row>
    <row r="23673" spans="8:9" ht="12.5">
      <c r="H23673" s="958">
        <v>55434</v>
      </c>
      <c r="I23673" s="950" t="s">
        <v>1558</v>
      </c>
    </row>
    <row r="23674" spans="8:9" ht="12.5">
      <c r="H23674" s="958">
        <v>55435</v>
      </c>
      <c r="I23674" s="950" t="s">
        <v>1558</v>
      </c>
    </row>
    <row r="23675" spans="8:9" ht="12.5">
      <c r="H23675" s="958">
        <v>55436</v>
      </c>
      <c r="I23675" s="950" t="s">
        <v>1558</v>
      </c>
    </row>
    <row r="23676" spans="8:9" ht="12.5">
      <c r="H23676" s="958">
        <v>55437</v>
      </c>
      <c r="I23676" s="950" t="s">
        <v>1558</v>
      </c>
    </row>
    <row r="23677" spans="8:9" ht="12.5">
      <c r="H23677" s="958">
        <v>55438</v>
      </c>
      <c r="I23677" s="950" t="s">
        <v>1558</v>
      </c>
    </row>
    <row r="23678" spans="8:9" ht="12.5">
      <c r="H23678" s="958">
        <v>55439</v>
      </c>
      <c r="I23678" s="950" t="s">
        <v>1558</v>
      </c>
    </row>
    <row r="23679" spans="8:9" ht="12.5">
      <c r="H23679" s="958">
        <v>55440</v>
      </c>
      <c r="I23679" s="950" t="s">
        <v>1558</v>
      </c>
    </row>
    <row r="23680" spans="8:9" ht="12.5">
      <c r="H23680" s="958">
        <v>55441</v>
      </c>
      <c r="I23680" s="950" t="s">
        <v>1558</v>
      </c>
    </row>
    <row r="23681" spans="8:9" ht="12.5">
      <c r="H23681" s="958">
        <v>55442</v>
      </c>
      <c r="I23681" s="950" t="s">
        <v>1558</v>
      </c>
    </row>
    <row r="23682" spans="8:9" ht="12.5">
      <c r="H23682" s="958">
        <v>55443</v>
      </c>
      <c r="I23682" s="950" t="s">
        <v>1558</v>
      </c>
    </row>
    <row r="23683" spans="8:9" ht="12.5">
      <c r="H23683" s="958">
        <v>55444</v>
      </c>
      <c r="I23683" s="950" t="s">
        <v>1558</v>
      </c>
    </row>
    <row r="23684" spans="8:9" ht="12.5">
      <c r="H23684" s="958">
        <v>55445</v>
      </c>
      <c r="I23684" s="950" t="s">
        <v>1558</v>
      </c>
    </row>
    <row r="23685" spans="8:9" ht="12.5">
      <c r="H23685" s="958">
        <v>55446</v>
      </c>
      <c r="I23685" s="950" t="s">
        <v>1558</v>
      </c>
    </row>
    <row r="23686" spans="8:9" ht="12.5">
      <c r="H23686" s="958">
        <v>55447</v>
      </c>
      <c r="I23686" s="950" t="s">
        <v>1558</v>
      </c>
    </row>
    <row r="23687" spans="8:9" ht="12.5">
      <c r="H23687" s="958">
        <v>55448</v>
      </c>
      <c r="I23687" s="950" t="s">
        <v>1558</v>
      </c>
    </row>
    <row r="23688" spans="8:9" ht="12.5">
      <c r="H23688" s="958">
        <v>55449</v>
      </c>
      <c r="I23688" s="950" t="s">
        <v>1558</v>
      </c>
    </row>
    <row r="23689" spans="8:9" ht="12.5">
      <c r="H23689" s="958">
        <v>55450</v>
      </c>
      <c r="I23689" s="950" t="s">
        <v>1558</v>
      </c>
    </row>
    <row r="23690" spans="8:9" ht="12.5">
      <c r="H23690" s="958">
        <v>55454</v>
      </c>
      <c r="I23690" s="950" t="s">
        <v>1558</v>
      </c>
    </row>
    <row r="23691" spans="8:9" ht="12.5">
      <c r="H23691" s="958">
        <v>55455</v>
      </c>
      <c r="I23691" s="950" t="s">
        <v>1558</v>
      </c>
    </row>
    <row r="23692" spans="8:9" ht="12.5">
      <c r="H23692" s="958">
        <v>55458</v>
      </c>
      <c r="I23692" s="950" t="s">
        <v>1558</v>
      </c>
    </row>
    <row r="23693" spans="8:9" ht="12.5">
      <c r="H23693" s="958">
        <v>55459</v>
      </c>
      <c r="I23693" s="950" t="s">
        <v>1558</v>
      </c>
    </row>
    <row r="23694" spans="8:9" ht="12.5">
      <c r="H23694" s="958">
        <v>55460</v>
      </c>
      <c r="I23694" s="950" t="s">
        <v>1558</v>
      </c>
    </row>
    <row r="23695" spans="8:9" ht="12.5">
      <c r="H23695" s="958">
        <v>55467</v>
      </c>
      <c r="I23695" s="950" t="s">
        <v>1558</v>
      </c>
    </row>
    <row r="23696" spans="8:9" ht="12.5">
      <c r="H23696" s="958">
        <v>55470</v>
      </c>
      <c r="I23696" s="950" t="s">
        <v>1558</v>
      </c>
    </row>
    <row r="23697" spans="8:9" ht="12.5">
      <c r="H23697" s="958">
        <v>55472</v>
      </c>
      <c r="I23697" s="950" t="s">
        <v>1558</v>
      </c>
    </row>
    <row r="23698" spans="8:9" ht="12.5">
      <c r="H23698" s="958">
        <v>55473</v>
      </c>
      <c r="I23698" s="950" t="s">
        <v>1558</v>
      </c>
    </row>
    <row r="23699" spans="8:9" ht="12.5">
      <c r="H23699" s="958">
        <v>55474</v>
      </c>
      <c r="I23699" s="950" t="s">
        <v>1558</v>
      </c>
    </row>
    <row r="23700" spans="8:9" ht="12.5">
      <c r="H23700" s="958">
        <v>55478</v>
      </c>
      <c r="I23700" s="950" t="s">
        <v>1558</v>
      </c>
    </row>
    <row r="23701" spans="8:9" ht="12.5">
      <c r="H23701" s="958">
        <v>55479</v>
      </c>
      <c r="I23701" s="950" t="s">
        <v>1558</v>
      </c>
    </row>
    <row r="23702" spans="8:9" ht="12.5">
      <c r="H23702" s="958">
        <v>55480</v>
      </c>
      <c r="I23702" s="950" t="s">
        <v>1558</v>
      </c>
    </row>
    <row r="23703" spans="8:9" ht="12.5">
      <c r="H23703" s="958">
        <v>55483</v>
      </c>
      <c r="I23703" s="950" t="s">
        <v>1558</v>
      </c>
    </row>
    <row r="23704" spans="8:9" ht="12.5">
      <c r="H23704" s="958">
        <v>55484</v>
      </c>
      <c r="I23704" s="950" t="s">
        <v>1558</v>
      </c>
    </row>
    <row r="23705" spans="8:9" ht="12.5">
      <c r="H23705" s="958">
        <v>55485</v>
      </c>
      <c r="I23705" s="950" t="s">
        <v>1558</v>
      </c>
    </row>
    <row r="23706" spans="8:9" ht="12.5">
      <c r="H23706" s="958">
        <v>55486</v>
      </c>
      <c r="I23706" s="950" t="s">
        <v>1558</v>
      </c>
    </row>
    <row r="23707" spans="8:9" ht="12.5">
      <c r="H23707" s="958">
        <v>55487</v>
      </c>
      <c r="I23707" s="950" t="s">
        <v>1558</v>
      </c>
    </row>
    <row r="23708" spans="8:9" ht="12.5">
      <c r="H23708" s="958">
        <v>55488</v>
      </c>
      <c r="I23708" s="950" t="s">
        <v>1558</v>
      </c>
    </row>
    <row r="23709" spans="8:9" ht="12.5">
      <c r="H23709" s="958">
        <v>55550</v>
      </c>
      <c r="I23709" s="950" t="s">
        <v>1558</v>
      </c>
    </row>
    <row r="23710" spans="8:9" ht="12.5">
      <c r="H23710" s="958">
        <v>55551</v>
      </c>
      <c r="I23710" s="950" t="s">
        <v>1558</v>
      </c>
    </row>
    <row r="23711" spans="8:9" ht="12.5">
      <c r="H23711" s="958">
        <v>55552</v>
      </c>
      <c r="I23711" s="950" t="s">
        <v>1558</v>
      </c>
    </row>
    <row r="23712" spans="8:9" ht="12.5">
      <c r="H23712" s="958">
        <v>55553</v>
      </c>
      <c r="I23712" s="950" t="s">
        <v>1558</v>
      </c>
    </row>
    <row r="23713" spans="8:9" ht="12.5">
      <c r="H23713" s="958">
        <v>55554</v>
      </c>
      <c r="I23713" s="950" t="s">
        <v>1558</v>
      </c>
    </row>
    <row r="23714" spans="8:9" ht="12.5">
      <c r="H23714" s="958">
        <v>55555</v>
      </c>
      <c r="I23714" s="950" t="s">
        <v>1558</v>
      </c>
    </row>
    <row r="23715" spans="8:9" ht="12.5">
      <c r="H23715" s="958">
        <v>55556</v>
      </c>
      <c r="I23715" s="950" t="s">
        <v>1558</v>
      </c>
    </row>
    <row r="23716" spans="8:9" ht="12.5">
      <c r="H23716" s="958">
        <v>55557</v>
      </c>
      <c r="I23716" s="950" t="s">
        <v>1558</v>
      </c>
    </row>
    <row r="23717" spans="8:9" ht="12.5">
      <c r="H23717" s="958">
        <v>55558</v>
      </c>
      <c r="I23717" s="950" t="s">
        <v>1558</v>
      </c>
    </row>
    <row r="23718" spans="8:9" ht="12.5">
      <c r="H23718" s="958">
        <v>55559</v>
      </c>
      <c r="I23718" s="950" t="s">
        <v>1558</v>
      </c>
    </row>
    <row r="23719" spans="8:9" ht="12.5">
      <c r="H23719" s="958">
        <v>55560</v>
      </c>
      <c r="I23719" s="950" t="s">
        <v>1558</v>
      </c>
    </row>
    <row r="23720" spans="8:9" ht="12.5">
      <c r="H23720" s="958">
        <v>55561</v>
      </c>
      <c r="I23720" s="950" t="s">
        <v>1558</v>
      </c>
    </row>
    <row r="23721" spans="8:9" ht="12.5">
      <c r="H23721" s="958">
        <v>55562</v>
      </c>
      <c r="I23721" s="950" t="s">
        <v>1558</v>
      </c>
    </row>
    <row r="23722" spans="8:9" ht="12.5">
      <c r="H23722" s="958">
        <v>55563</v>
      </c>
      <c r="I23722" s="950" t="s">
        <v>1558</v>
      </c>
    </row>
    <row r="23723" spans="8:9" ht="12.5">
      <c r="H23723" s="958">
        <v>55564</v>
      </c>
      <c r="I23723" s="950" t="s">
        <v>1558</v>
      </c>
    </row>
    <row r="23724" spans="8:9" ht="12.5">
      <c r="H23724" s="958">
        <v>55565</v>
      </c>
      <c r="I23724" s="950" t="s">
        <v>1558</v>
      </c>
    </row>
    <row r="23725" spans="8:9" ht="12.5">
      <c r="H23725" s="958">
        <v>55566</v>
      </c>
      <c r="I23725" s="950" t="s">
        <v>1558</v>
      </c>
    </row>
    <row r="23726" spans="8:9" ht="12.5">
      <c r="H23726" s="958">
        <v>55567</v>
      </c>
      <c r="I23726" s="950" t="s">
        <v>1558</v>
      </c>
    </row>
    <row r="23727" spans="8:9" ht="12.5">
      <c r="H23727" s="958">
        <v>55568</v>
      </c>
      <c r="I23727" s="950" t="s">
        <v>1558</v>
      </c>
    </row>
    <row r="23728" spans="8:9" ht="12.5">
      <c r="H23728" s="958">
        <v>55569</v>
      </c>
      <c r="I23728" s="950" t="s">
        <v>1558</v>
      </c>
    </row>
    <row r="23729" spans="8:9" ht="12.5">
      <c r="H23729" s="958">
        <v>55570</v>
      </c>
      <c r="I23729" s="950" t="s">
        <v>1558</v>
      </c>
    </row>
    <row r="23730" spans="8:9" ht="12.5">
      <c r="H23730" s="958">
        <v>55571</v>
      </c>
      <c r="I23730" s="950" t="s">
        <v>1558</v>
      </c>
    </row>
    <row r="23731" spans="8:9" ht="12.5">
      <c r="H23731" s="958">
        <v>55572</v>
      </c>
      <c r="I23731" s="950" t="s">
        <v>1558</v>
      </c>
    </row>
    <row r="23732" spans="8:9" ht="12.5">
      <c r="H23732" s="958">
        <v>55573</v>
      </c>
      <c r="I23732" s="950" t="s">
        <v>1558</v>
      </c>
    </row>
    <row r="23733" spans="8:9" ht="12.5">
      <c r="H23733" s="958">
        <v>55574</v>
      </c>
      <c r="I23733" s="950" t="s">
        <v>1558</v>
      </c>
    </row>
    <row r="23734" spans="8:9" ht="12.5">
      <c r="H23734" s="958">
        <v>55575</v>
      </c>
      <c r="I23734" s="950" t="s">
        <v>1558</v>
      </c>
    </row>
    <row r="23735" spans="8:9" ht="12.5">
      <c r="H23735" s="958">
        <v>55576</v>
      </c>
      <c r="I23735" s="950" t="s">
        <v>1558</v>
      </c>
    </row>
    <row r="23736" spans="8:9" ht="12.5">
      <c r="H23736" s="958">
        <v>55577</v>
      </c>
      <c r="I23736" s="950" t="s">
        <v>1558</v>
      </c>
    </row>
    <row r="23737" spans="8:9" ht="12.5">
      <c r="H23737" s="958">
        <v>55578</v>
      </c>
      <c r="I23737" s="950" t="s">
        <v>1558</v>
      </c>
    </row>
    <row r="23738" spans="8:9" ht="12.5">
      <c r="H23738" s="958">
        <v>55579</v>
      </c>
      <c r="I23738" s="950" t="s">
        <v>1558</v>
      </c>
    </row>
    <row r="23739" spans="8:9" ht="12.5">
      <c r="H23739" s="958">
        <v>55580</v>
      </c>
      <c r="I23739" s="950" t="s">
        <v>1558</v>
      </c>
    </row>
    <row r="23740" spans="8:9" ht="12.5">
      <c r="H23740" s="958">
        <v>55581</v>
      </c>
      <c r="I23740" s="950" t="s">
        <v>1558</v>
      </c>
    </row>
    <row r="23741" spans="8:9" ht="12.5">
      <c r="H23741" s="958">
        <v>55582</v>
      </c>
      <c r="I23741" s="950" t="s">
        <v>1558</v>
      </c>
    </row>
    <row r="23742" spans="8:9" ht="12.5">
      <c r="H23742" s="958">
        <v>55583</v>
      </c>
      <c r="I23742" s="950" t="s">
        <v>1558</v>
      </c>
    </row>
    <row r="23743" spans="8:9" ht="12.5">
      <c r="H23743" s="958">
        <v>55584</v>
      </c>
      <c r="I23743" s="950" t="s">
        <v>1558</v>
      </c>
    </row>
    <row r="23744" spans="8:9" ht="12.5">
      <c r="H23744" s="958">
        <v>55585</v>
      </c>
      <c r="I23744" s="950" t="s">
        <v>1558</v>
      </c>
    </row>
    <row r="23745" spans="8:9" ht="12.5">
      <c r="H23745" s="958">
        <v>55586</v>
      </c>
      <c r="I23745" s="950" t="s">
        <v>1558</v>
      </c>
    </row>
    <row r="23746" spans="8:9" ht="12.5">
      <c r="H23746" s="958">
        <v>55587</v>
      </c>
      <c r="I23746" s="950" t="s">
        <v>1558</v>
      </c>
    </row>
    <row r="23747" spans="8:9" ht="12.5">
      <c r="H23747" s="958">
        <v>55588</v>
      </c>
      <c r="I23747" s="950" t="s">
        <v>1558</v>
      </c>
    </row>
    <row r="23748" spans="8:9" ht="12.5">
      <c r="H23748" s="958">
        <v>55589</v>
      </c>
      <c r="I23748" s="950" t="s">
        <v>1558</v>
      </c>
    </row>
    <row r="23749" spans="8:9" ht="12.5">
      <c r="H23749" s="958">
        <v>55590</v>
      </c>
      <c r="I23749" s="950" t="s">
        <v>1558</v>
      </c>
    </row>
    <row r="23750" spans="8:9" ht="12.5">
      <c r="H23750" s="958">
        <v>55591</v>
      </c>
      <c r="I23750" s="950" t="s">
        <v>1558</v>
      </c>
    </row>
    <row r="23751" spans="8:9" ht="12.5">
      <c r="H23751" s="958">
        <v>55592</v>
      </c>
      <c r="I23751" s="950" t="s">
        <v>1558</v>
      </c>
    </row>
    <row r="23752" spans="8:9" ht="12.5">
      <c r="H23752" s="958">
        <v>55593</v>
      </c>
      <c r="I23752" s="950" t="s">
        <v>1558</v>
      </c>
    </row>
    <row r="23753" spans="8:9" ht="12.5">
      <c r="H23753" s="958">
        <v>55594</v>
      </c>
      <c r="I23753" s="950" t="s">
        <v>1558</v>
      </c>
    </row>
    <row r="23754" spans="8:9" ht="12.5">
      <c r="H23754" s="958">
        <v>55595</v>
      </c>
      <c r="I23754" s="950" t="s">
        <v>1558</v>
      </c>
    </row>
    <row r="23755" spans="8:9" ht="12.5">
      <c r="H23755" s="958">
        <v>55596</v>
      </c>
      <c r="I23755" s="950" t="s">
        <v>1558</v>
      </c>
    </row>
    <row r="23756" spans="8:9" ht="12.5">
      <c r="H23756" s="958">
        <v>55597</v>
      </c>
      <c r="I23756" s="950" t="s">
        <v>1558</v>
      </c>
    </row>
    <row r="23757" spans="8:9" ht="12.5">
      <c r="H23757" s="958">
        <v>55598</v>
      </c>
      <c r="I23757" s="950" t="s">
        <v>1558</v>
      </c>
    </row>
    <row r="23758" spans="8:9" ht="12.5">
      <c r="H23758" s="958">
        <v>55599</v>
      </c>
      <c r="I23758" s="950" t="s">
        <v>1558</v>
      </c>
    </row>
    <row r="23759" spans="8:9" ht="12.5">
      <c r="H23759" s="958">
        <v>55601</v>
      </c>
      <c r="I23759" s="950" t="s">
        <v>1558</v>
      </c>
    </row>
    <row r="23760" spans="8:9" ht="12.5">
      <c r="H23760" s="958">
        <v>55602</v>
      </c>
      <c r="I23760" s="950" t="s">
        <v>1558</v>
      </c>
    </row>
    <row r="23761" spans="8:9" ht="12.5">
      <c r="H23761" s="958">
        <v>55603</v>
      </c>
      <c r="I23761" s="950" t="s">
        <v>1558</v>
      </c>
    </row>
    <row r="23762" spans="8:9" ht="12.5">
      <c r="H23762" s="958">
        <v>55604</v>
      </c>
      <c r="I23762" s="950" t="s">
        <v>1558</v>
      </c>
    </row>
    <row r="23763" spans="8:9" ht="12.5">
      <c r="H23763" s="958">
        <v>55605</v>
      </c>
      <c r="I23763" s="950" t="s">
        <v>1558</v>
      </c>
    </row>
    <row r="23764" spans="8:9" ht="12.5">
      <c r="H23764" s="958">
        <v>55606</v>
      </c>
      <c r="I23764" s="950" t="s">
        <v>1558</v>
      </c>
    </row>
    <row r="23765" spans="8:9" ht="12.5">
      <c r="H23765" s="958">
        <v>55607</v>
      </c>
      <c r="I23765" s="950" t="s">
        <v>1558</v>
      </c>
    </row>
    <row r="23766" spans="8:9" ht="12.5">
      <c r="H23766" s="958">
        <v>55609</v>
      </c>
      <c r="I23766" s="950" t="s">
        <v>1558</v>
      </c>
    </row>
    <row r="23767" spans="8:9" ht="12.5">
      <c r="H23767" s="958">
        <v>55612</v>
      </c>
      <c r="I23767" s="950" t="s">
        <v>1558</v>
      </c>
    </row>
    <row r="23768" spans="8:9" ht="12.5">
      <c r="H23768" s="958">
        <v>55613</v>
      </c>
      <c r="I23768" s="950" t="s">
        <v>1558</v>
      </c>
    </row>
    <row r="23769" spans="8:9" ht="12.5">
      <c r="H23769" s="958">
        <v>55614</v>
      </c>
      <c r="I23769" s="950" t="s">
        <v>1558</v>
      </c>
    </row>
    <row r="23770" spans="8:9" ht="12.5">
      <c r="H23770" s="958">
        <v>55615</v>
      </c>
      <c r="I23770" s="950" t="s">
        <v>1558</v>
      </c>
    </row>
    <row r="23771" spans="8:9" ht="12.5">
      <c r="H23771" s="958">
        <v>55616</v>
      </c>
      <c r="I23771" s="950" t="s">
        <v>1558</v>
      </c>
    </row>
    <row r="23772" spans="8:9" ht="12.5">
      <c r="H23772" s="958">
        <v>55701</v>
      </c>
      <c r="I23772" s="950" t="s">
        <v>1558</v>
      </c>
    </row>
    <row r="23773" spans="8:9" ht="12.5">
      <c r="H23773" s="958">
        <v>55702</v>
      </c>
      <c r="I23773" s="950" t="s">
        <v>1558</v>
      </c>
    </row>
    <row r="23774" spans="8:9" ht="12.5">
      <c r="H23774" s="958">
        <v>55703</v>
      </c>
      <c r="I23774" s="950" t="s">
        <v>1558</v>
      </c>
    </row>
    <row r="23775" spans="8:9" ht="12.5">
      <c r="H23775" s="958">
        <v>55704</v>
      </c>
      <c r="I23775" s="950" t="s">
        <v>1558</v>
      </c>
    </row>
    <row r="23776" spans="8:9" ht="12.5">
      <c r="H23776" s="958">
        <v>55705</v>
      </c>
      <c r="I23776" s="950" t="s">
        <v>1558</v>
      </c>
    </row>
    <row r="23777" spans="8:9" ht="12.5">
      <c r="H23777" s="958">
        <v>55706</v>
      </c>
      <c r="I23777" s="950" t="s">
        <v>1558</v>
      </c>
    </row>
    <row r="23778" spans="8:9" ht="12.5">
      <c r="H23778" s="958">
        <v>55707</v>
      </c>
      <c r="I23778" s="950" t="s">
        <v>1558</v>
      </c>
    </row>
    <row r="23779" spans="8:9" ht="12.5">
      <c r="H23779" s="958">
        <v>55708</v>
      </c>
      <c r="I23779" s="950" t="s">
        <v>1558</v>
      </c>
    </row>
    <row r="23780" spans="8:9" ht="12.5">
      <c r="H23780" s="958">
        <v>55709</v>
      </c>
      <c r="I23780" s="950" t="s">
        <v>1558</v>
      </c>
    </row>
    <row r="23781" spans="8:9" ht="12.5">
      <c r="H23781" s="958">
        <v>55710</v>
      </c>
      <c r="I23781" s="950" t="s">
        <v>1558</v>
      </c>
    </row>
    <row r="23782" spans="8:9" ht="12.5">
      <c r="H23782" s="958">
        <v>55711</v>
      </c>
      <c r="I23782" s="950" t="s">
        <v>1558</v>
      </c>
    </row>
    <row r="23783" spans="8:9" ht="12.5">
      <c r="H23783" s="958">
        <v>55712</v>
      </c>
      <c r="I23783" s="950" t="s">
        <v>1558</v>
      </c>
    </row>
    <row r="23784" spans="8:9" ht="12.5">
      <c r="H23784" s="958">
        <v>55713</v>
      </c>
      <c r="I23784" s="950" t="s">
        <v>1558</v>
      </c>
    </row>
    <row r="23785" spans="8:9" ht="12.5">
      <c r="H23785" s="958">
        <v>55716</v>
      </c>
      <c r="I23785" s="950" t="s">
        <v>1558</v>
      </c>
    </row>
    <row r="23786" spans="8:9" ht="12.5">
      <c r="H23786" s="958">
        <v>55717</v>
      </c>
      <c r="I23786" s="950" t="s">
        <v>1558</v>
      </c>
    </row>
    <row r="23787" spans="8:9" ht="12.5">
      <c r="H23787" s="958">
        <v>55718</v>
      </c>
      <c r="I23787" s="950" t="s">
        <v>1558</v>
      </c>
    </row>
    <row r="23788" spans="8:9" ht="12.5">
      <c r="H23788" s="958">
        <v>55719</v>
      </c>
      <c r="I23788" s="950" t="s">
        <v>1558</v>
      </c>
    </row>
    <row r="23789" spans="8:9" ht="12.5">
      <c r="H23789" s="958">
        <v>55720</v>
      </c>
      <c r="I23789" s="950" t="s">
        <v>1558</v>
      </c>
    </row>
    <row r="23790" spans="8:9" ht="12.5">
      <c r="H23790" s="958">
        <v>55721</v>
      </c>
      <c r="I23790" s="950" t="s">
        <v>1558</v>
      </c>
    </row>
    <row r="23791" spans="8:9" ht="12.5">
      <c r="H23791" s="958">
        <v>55722</v>
      </c>
      <c r="I23791" s="950" t="s">
        <v>1558</v>
      </c>
    </row>
    <row r="23792" spans="8:9" ht="12.5">
      <c r="H23792" s="958">
        <v>55723</v>
      </c>
      <c r="I23792" s="950" t="s">
        <v>1558</v>
      </c>
    </row>
    <row r="23793" spans="8:9" ht="12.5">
      <c r="H23793" s="958">
        <v>55724</v>
      </c>
      <c r="I23793" s="950" t="s">
        <v>1558</v>
      </c>
    </row>
    <row r="23794" spans="8:9" ht="12.5">
      <c r="H23794" s="958">
        <v>55725</v>
      </c>
      <c r="I23794" s="950" t="s">
        <v>1558</v>
      </c>
    </row>
    <row r="23795" spans="8:9" ht="12.5">
      <c r="H23795" s="958">
        <v>55726</v>
      </c>
      <c r="I23795" s="950" t="s">
        <v>1558</v>
      </c>
    </row>
    <row r="23796" spans="8:9" ht="12.5">
      <c r="H23796" s="958">
        <v>55730</v>
      </c>
      <c r="I23796" s="950" t="s">
        <v>1558</v>
      </c>
    </row>
    <row r="23797" spans="8:9" ht="12.5">
      <c r="H23797" s="958">
        <v>55731</v>
      </c>
      <c r="I23797" s="950" t="s">
        <v>1558</v>
      </c>
    </row>
    <row r="23798" spans="8:9" ht="12.5">
      <c r="H23798" s="958">
        <v>55732</v>
      </c>
      <c r="I23798" s="950" t="s">
        <v>1558</v>
      </c>
    </row>
    <row r="23799" spans="8:9" ht="12.5">
      <c r="H23799" s="958">
        <v>55733</v>
      </c>
      <c r="I23799" s="950" t="s">
        <v>1558</v>
      </c>
    </row>
    <row r="23800" spans="8:9" ht="12.5">
      <c r="H23800" s="958">
        <v>55734</v>
      </c>
      <c r="I23800" s="950" t="s">
        <v>1558</v>
      </c>
    </row>
    <row r="23801" spans="8:9" ht="12.5">
      <c r="H23801" s="958">
        <v>55735</v>
      </c>
      <c r="I23801" s="950" t="s">
        <v>1558</v>
      </c>
    </row>
    <row r="23802" spans="8:9" ht="12.5">
      <c r="H23802" s="958">
        <v>55736</v>
      </c>
      <c r="I23802" s="950" t="s">
        <v>1558</v>
      </c>
    </row>
    <row r="23803" spans="8:9" ht="12.5">
      <c r="H23803" s="958">
        <v>55738</v>
      </c>
      <c r="I23803" s="950" t="s">
        <v>1558</v>
      </c>
    </row>
    <row r="23804" spans="8:9" ht="12.5">
      <c r="H23804" s="958">
        <v>55741</v>
      </c>
      <c r="I23804" s="950" t="s">
        <v>1558</v>
      </c>
    </row>
    <row r="23805" spans="8:9" ht="12.5">
      <c r="H23805" s="958">
        <v>55742</v>
      </c>
      <c r="I23805" s="950" t="s">
        <v>1558</v>
      </c>
    </row>
    <row r="23806" spans="8:9" ht="12.5">
      <c r="H23806" s="958">
        <v>55744</v>
      </c>
      <c r="I23806" s="950" t="s">
        <v>1558</v>
      </c>
    </row>
    <row r="23807" spans="8:9" ht="12.5">
      <c r="H23807" s="958">
        <v>55745</v>
      </c>
      <c r="I23807" s="950" t="s">
        <v>1558</v>
      </c>
    </row>
    <row r="23808" spans="8:9" ht="12.5">
      <c r="H23808" s="958">
        <v>55746</v>
      </c>
      <c r="I23808" s="950" t="s">
        <v>1558</v>
      </c>
    </row>
    <row r="23809" spans="8:9" ht="12.5">
      <c r="H23809" s="958">
        <v>55747</v>
      </c>
      <c r="I23809" s="950" t="s">
        <v>1558</v>
      </c>
    </row>
    <row r="23810" spans="8:9" ht="12.5">
      <c r="H23810" s="958">
        <v>55748</v>
      </c>
      <c r="I23810" s="950" t="s">
        <v>1558</v>
      </c>
    </row>
    <row r="23811" spans="8:9" ht="12.5">
      <c r="H23811" s="958">
        <v>55749</v>
      </c>
      <c r="I23811" s="950" t="s">
        <v>1558</v>
      </c>
    </row>
    <row r="23812" spans="8:9" ht="12.5">
      <c r="H23812" s="958">
        <v>55750</v>
      </c>
      <c r="I23812" s="950" t="s">
        <v>1558</v>
      </c>
    </row>
    <row r="23813" spans="8:9" ht="12.5">
      <c r="H23813" s="958">
        <v>55751</v>
      </c>
      <c r="I23813" s="950" t="s">
        <v>1558</v>
      </c>
    </row>
    <row r="23814" spans="8:9" ht="12.5">
      <c r="H23814" s="958">
        <v>55752</v>
      </c>
      <c r="I23814" s="950" t="s">
        <v>1558</v>
      </c>
    </row>
    <row r="23815" spans="8:9" ht="12.5">
      <c r="H23815" s="958">
        <v>55753</v>
      </c>
      <c r="I23815" s="950" t="s">
        <v>1558</v>
      </c>
    </row>
    <row r="23816" spans="8:9" ht="12.5">
      <c r="H23816" s="958">
        <v>55756</v>
      </c>
      <c r="I23816" s="950" t="s">
        <v>1558</v>
      </c>
    </row>
    <row r="23817" spans="8:9" ht="12.5">
      <c r="H23817" s="958">
        <v>55757</v>
      </c>
      <c r="I23817" s="950" t="s">
        <v>1558</v>
      </c>
    </row>
    <row r="23818" spans="8:9" ht="12.5">
      <c r="H23818" s="958">
        <v>55758</v>
      </c>
      <c r="I23818" s="950" t="s">
        <v>1558</v>
      </c>
    </row>
    <row r="23819" spans="8:9" ht="12.5">
      <c r="H23819" s="958">
        <v>55760</v>
      </c>
      <c r="I23819" s="950" t="s">
        <v>1558</v>
      </c>
    </row>
    <row r="23820" spans="8:9" ht="12.5">
      <c r="H23820" s="958">
        <v>55763</v>
      </c>
      <c r="I23820" s="950" t="s">
        <v>1558</v>
      </c>
    </row>
    <row r="23821" spans="8:9" ht="12.5">
      <c r="H23821" s="958">
        <v>55764</v>
      </c>
      <c r="I23821" s="950" t="s">
        <v>1558</v>
      </c>
    </row>
    <row r="23822" spans="8:9" ht="12.5">
      <c r="H23822" s="958">
        <v>55765</v>
      </c>
      <c r="I23822" s="950" t="s">
        <v>1558</v>
      </c>
    </row>
    <row r="23823" spans="8:9" ht="12.5">
      <c r="H23823" s="958">
        <v>55766</v>
      </c>
      <c r="I23823" s="950" t="s">
        <v>1558</v>
      </c>
    </row>
    <row r="23824" spans="8:9" ht="12.5">
      <c r="H23824" s="958">
        <v>55767</v>
      </c>
      <c r="I23824" s="950" t="s">
        <v>1558</v>
      </c>
    </row>
    <row r="23825" spans="8:9" ht="12.5">
      <c r="H23825" s="958">
        <v>55768</v>
      </c>
      <c r="I23825" s="950" t="s">
        <v>1558</v>
      </c>
    </row>
    <row r="23826" spans="8:9" ht="12.5">
      <c r="H23826" s="958">
        <v>55769</v>
      </c>
      <c r="I23826" s="950" t="s">
        <v>1558</v>
      </c>
    </row>
    <row r="23827" spans="8:9" ht="12.5">
      <c r="H23827" s="958">
        <v>55771</v>
      </c>
      <c r="I23827" s="950" t="s">
        <v>1558</v>
      </c>
    </row>
    <row r="23828" spans="8:9" ht="12.5">
      <c r="H23828" s="958">
        <v>55772</v>
      </c>
      <c r="I23828" s="950" t="s">
        <v>1558</v>
      </c>
    </row>
    <row r="23829" spans="8:9" ht="12.5">
      <c r="H23829" s="958">
        <v>55775</v>
      </c>
      <c r="I23829" s="950" t="s">
        <v>1558</v>
      </c>
    </row>
    <row r="23830" spans="8:9" ht="12.5">
      <c r="H23830" s="958">
        <v>55777</v>
      </c>
      <c r="I23830" s="950" t="s">
        <v>1558</v>
      </c>
    </row>
    <row r="23831" spans="8:9" ht="12.5">
      <c r="H23831" s="958">
        <v>55779</v>
      </c>
      <c r="I23831" s="950" t="s">
        <v>1558</v>
      </c>
    </row>
    <row r="23832" spans="8:9" ht="12.5">
      <c r="H23832" s="958">
        <v>55780</v>
      </c>
      <c r="I23832" s="950" t="s">
        <v>1558</v>
      </c>
    </row>
    <row r="23833" spans="8:9" ht="12.5">
      <c r="H23833" s="958">
        <v>55781</v>
      </c>
      <c r="I23833" s="950" t="s">
        <v>1558</v>
      </c>
    </row>
    <row r="23834" spans="8:9" ht="12.5">
      <c r="H23834" s="958">
        <v>55782</v>
      </c>
      <c r="I23834" s="950" t="s">
        <v>1558</v>
      </c>
    </row>
    <row r="23835" spans="8:9" ht="12.5">
      <c r="H23835" s="958">
        <v>55783</v>
      </c>
      <c r="I23835" s="950" t="s">
        <v>1558</v>
      </c>
    </row>
    <row r="23836" spans="8:9" ht="12.5">
      <c r="H23836" s="958">
        <v>55784</v>
      </c>
      <c r="I23836" s="950" t="s">
        <v>1558</v>
      </c>
    </row>
    <row r="23837" spans="8:9" ht="12.5">
      <c r="H23837" s="958">
        <v>55785</v>
      </c>
      <c r="I23837" s="950" t="s">
        <v>1558</v>
      </c>
    </row>
    <row r="23838" spans="8:9" ht="12.5">
      <c r="H23838" s="958">
        <v>55786</v>
      </c>
      <c r="I23838" s="950" t="s">
        <v>1558</v>
      </c>
    </row>
    <row r="23839" spans="8:9" ht="12.5">
      <c r="H23839" s="958">
        <v>55787</v>
      </c>
      <c r="I23839" s="950" t="s">
        <v>1558</v>
      </c>
    </row>
    <row r="23840" spans="8:9" ht="12.5">
      <c r="H23840" s="958">
        <v>55790</v>
      </c>
      <c r="I23840" s="950" t="s">
        <v>1558</v>
      </c>
    </row>
    <row r="23841" spans="8:9" ht="12.5">
      <c r="H23841" s="958">
        <v>55791</v>
      </c>
      <c r="I23841" s="950" t="s">
        <v>1558</v>
      </c>
    </row>
    <row r="23842" spans="8:9" ht="12.5">
      <c r="H23842" s="958">
        <v>55792</v>
      </c>
      <c r="I23842" s="950" t="s">
        <v>1558</v>
      </c>
    </row>
    <row r="23843" spans="8:9" ht="12.5">
      <c r="H23843" s="958">
        <v>55793</v>
      </c>
      <c r="I23843" s="950" t="s">
        <v>1558</v>
      </c>
    </row>
    <row r="23844" spans="8:9" ht="12.5">
      <c r="H23844" s="958">
        <v>55795</v>
      </c>
      <c r="I23844" s="950" t="s">
        <v>1558</v>
      </c>
    </row>
    <row r="23845" spans="8:9" ht="12.5">
      <c r="H23845" s="958">
        <v>55796</v>
      </c>
      <c r="I23845" s="950" t="s">
        <v>1558</v>
      </c>
    </row>
    <row r="23846" spans="8:9" ht="12.5">
      <c r="H23846" s="958">
        <v>55797</v>
      </c>
      <c r="I23846" s="950" t="s">
        <v>1558</v>
      </c>
    </row>
    <row r="23847" spans="8:9" ht="12.5">
      <c r="H23847" s="958">
        <v>55798</v>
      </c>
      <c r="I23847" s="950" t="s">
        <v>1558</v>
      </c>
    </row>
    <row r="23848" spans="8:9" ht="12.5">
      <c r="H23848" s="958">
        <v>55801</v>
      </c>
      <c r="I23848" s="950" t="s">
        <v>1558</v>
      </c>
    </row>
    <row r="23849" spans="8:9" ht="12.5">
      <c r="H23849" s="958">
        <v>55802</v>
      </c>
      <c r="I23849" s="950" t="s">
        <v>1558</v>
      </c>
    </row>
    <row r="23850" spans="8:9" ht="12.5">
      <c r="H23850" s="958">
        <v>55803</v>
      </c>
      <c r="I23850" s="950" t="s">
        <v>1558</v>
      </c>
    </row>
    <row r="23851" spans="8:9" ht="12.5">
      <c r="H23851" s="958">
        <v>55804</v>
      </c>
      <c r="I23851" s="950" t="s">
        <v>1558</v>
      </c>
    </row>
    <row r="23852" spans="8:9" ht="12.5">
      <c r="H23852" s="958">
        <v>55805</v>
      </c>
      <c r="I23852" s="950" t="s">
        <v>1558</v>
      </c>
    </row>
    <row r="23853" spans="8:9" ht="12.5">
      <c r="H23853" s="958">
        <v>55806</v>
      </c>
      <c r="I23853" s="950" t="s">
        <v>1558</v>
      </c>
    </row>
    <row r="23854" spans="8:9" ht="12.5">
      <c r="H23854" s="958">
        <v>55807</v>
      </c>
      <c r="I23854" s="950" t="s">
        <v>1558</v>
      </c>
    </row>
    <row r="23855" spans="8:9" ht="12.5">
      <c r="H23855" s="958">
        <v>55808</v>
      </c>
      <c r="I23855" s="950" t="s">
        <v>1558</v>
      </c>
    </row>
    <row r="23856" spans="8:9" ht="12.5">
      <c r="H23856" s="958">
        <v>55810</v>
      </c>
      <c r="I23856" s="950" t="s">
        <v>1558</v>
      </c>
    </row>
    <row r="23857" spans="8:9" ht="12.5">
      <c r="H23857" s="958">
        <v>55811</v>
      </c>
      <c r="I23857" s="950" t="s">
        <v>1558</v>
      </c>
    </row>
    <row r="23858" spans="8:9" ht="12.5">
      <c r="H23858" s="958">
        <v>55812</v>
      </c>
      <c r="I23858" s="950" t="s">
        <v>1558</v>
      </c>
    </row>
    <row r="23859" spans="8:9" ht="12.5">
      <c r="H23859" s="958">
        <v>55814</v>
      </c>
      <c r="I23859" s="950" t="s">
        <v>1558</v>
      </c>
    </row>
    <row r="23860" spans="8:9" ht="12.5">
      <c r="H23860" s="958">
        <v>55815</v>
      </c>
      <c r="I23860" s="950" t="s">
        <v>1558</v>
      </c>
    </row>
    <row r="23861" spans="8:9" ht="12.5">
      <c r="H23861" s="958">
        <v>55816</v>
      </c>
      <c r="I23861" s="950" t="s">
        <v>1558</v>
      </c>
    </row>
    <row r="23862" spans="8:9" ht="12.5">
      <c r="H23862" s="958">
        <v>55901</v>
      </c>
      <c r="I23862" s="950" t="s">
        <v>1558</v>
      </c>
    </row>
    <row r="23863" spans="8:9" ht="12.5">
      <c r="H23863" s="958">
        <v>55902</v>
      </c>
      <c r="I23863" s="950" t="s">
        <v>1558</v>
      </c>
    </row>
    <row r="23864" spans="8:9" ht="12.5">
      <c r="H23864" s="958">
        <v>55903</v>
      </c>
      <c r="I23864" s="950" t="s">
        <v>1558</v>
      </c>
    </row>
    <row r="23865" spans="8:9" ht="12.5">
      <c r="H23865" s="958">
        <v>55904</v>
      </c>
      <c r="I23865" s="950" t="s">
        <v>1558</v>
      </c>
    </row>
    <row r="23866" spans="8:9" ht="12.5">
      <c r="H23866" s="958">
        <v>55905</v>
      </c>
      <c r="I23866" s="950" t="s">
        <v>1558</v>
      </c>
    </row>
    <row r="23867" spans="8:9" ht="12.5">
      <c r="H23867" s="958">
        <v>55906</v>
      </c>
      <c r="I23867" s="950" t="s">
        <v>1558</v>
      </c>
    </row>
    <row r="23868" spans="8:9" ht="12.5">
      <c r="H23868" s="958">
        <v>55909</v>
      </c>
      <c r="I23868" s="950" t="s">
        <v>1558</v>
      </c>
    </row>
    <row r="23869" spans="8:9" ht="12.5">
      <c r="H23869" s="958">
        <v>55910</v>
      </c>
      <c r="I23869" s="950" t="s">
        <v>1558</v>
      </c>
    </row>
    <row r="23870" spans="8:9" ht="12.5">
      <c r="H23870" s="958">
        <v>55912</v>
      </c>
      <c r="I23870" s="950" t="s">
        <v>1558</v>
      </c>
    </row>
    <row r="23871" spans="8:9" ht="12.5">
      <c r="H23871" s="958">
        <v>55917</v>
      </c>
      <c r="I23871" s="950" t="s">
        <v>1558</v>
      </c>
    </row>
    <row r="23872" spans="8:9" ht="12.5">
      <c r="H23872" s="958">
        <v>55918</v>
      </c>
      <c r="I23872" s="950" t="s">
        <v>1558</v>
      </c>
    </row>
    <row r="23873" spans="8:9" ht="12.5">
      <c r="H23873" s="958">
        <v>55919</v>
      </c>
      <c r="I23873" s="950" t="s">
        <v>1558</v>
      </c>
    </row>
    <row r="23874" spans="8:9" ht="12.5">
      <c r="H23874" s="958">
        <v>55920</v>
      </c>
      <c r="I23874" s="950" t="s">
        <v>1558</v>
      </c>
    </row>
    <row r="23875" spans="8:9" ht="12.5">
      <c r="H23875" s="958">
        <v>55921</v>
      </c>
      <c r="I23875" s="950" t="s">
        <v>1558</v>
      </c>
    </row>
    <row r="23876" spans="8:9" ht="12.5">
      <c r="H23876" s="958">
        <v>55922</v>
      </c>
      <c r="I23876" s="950" t="s">
        <v>1558</v>
      </c>
    </row>
    <row r="23877" spans="8:9" ht="12.5">
      <c r="H23877" s="958">
        <v>55923</v>
      </c>
      <c r="I23877" s="950" t="s">
        <v>1558</v>
      </c>
    </row>
    <row r="23878" spans="8:9" ht="12.5">
      <c r="H23878" s="958">
        <v>55924</v>
      </c>
      <c r="I23878" s="950" t="s">
        <v>1558</v>
      </c>
    </row>
    <row r="23879" spans="8:9" ht="12.5">
      <c r="H23879" s="958">
        <v>55925</v>
      </c>
      <c r="I23879" s="950" t="s">
        <v>1558</v>
      </c>
    </row>
    <row r="23880" spans="8:9" ht="12.5">
      <c r="H23880" s="958">
        <v>55926</v>
      </c>
      <c r="I23880" s="950" t="s">
        <v>1558</v>
      </c>
    </row>
    <row r="23881" spans="8:9" ht="12.5">
      <c r="H23881" s="958">
        <v>55927</v>
      </c>
      <c r="I23881" s="950" t="s">
        <v>1558</v>
      </c>
    </row>
    <row r="23882" spans="8:9" ht="12.5">
      <c r="H23882" s="958">
        <v>55929</v>
      </c>
      <c r="I23882" s="950" t="s">
        <v>1558</v>
      </c>
    </row>
    <row r="23883" spans="8:9" ht="12.5">
      <c r="H23883" s="958">
        <v>55931</v>
      </c>
      <c r="I23883" s="950" t="s">
        <v>1558</v>
      </c>
    </row>
    <row r="23884" spans="8:9" ht="12.5">
      <c r="H23884" s="958">
        <v>55932</v>
      </c>
      <c r="I23884" s="950" t="s">
        <v>1558</v>
      </c>
    </row>
    <row r="23885" spans="8:9" ht="12.5">
      <c r="H23885" s="958">
        <v>55933</v>
      </c>
      <c r="I23885" s="950" t="s">
        <v>1558</v>
      </c>
    </row>
    <row r="23886" spans="8:9" ht="12.5">
      <c r="H23886" s="958">
        <v>55934</v>
      </c>
      <c r="I23886" s="950" t="s">
        <v>1558</v>
      </c>
    </row>
    <row r="23887" spans="8:9" ht="12.5">
      <c r="H23887" s="958">
        <v>55935</v>
      </c>
      <c r="I23887" s="950" t="s">
        <v>1558</v>
      </c>
    </row>
    <row r="23888" spans="8:9" ht="12.5">
      <c r="H23888" s="958">
        <v>55936</v>
      </c>
      <c r="I23888" s="950" t="s">
        <v>1558</v>
      </c>
    </row>
    <row r="23889" spans="8:9" ht="12.5">
      <c r="H23889" s="958">
        <v>55939</v>
      </c>
      <c r="I23889" s="950" t="s">
        <v>1558</v>
      </c>
    </row>
    <row r="23890" spans="8:9" ht="12.5">
      <c r="H23890" s="958">
        <v>55940</v>
      </c>
      <c r="I23890" s="950" t="s">
        <v>1558</v>
      </c>
    </row>
    <row r="23891" spans="8:9" ht="12.5">
      <c r="H23891" s="958">
        <v>55941</v>
      </c>
      <c r="I23891" s="950" t="s">
        <v>1558</v>
      </c>
    </row>
    <row r="23892" spans="8:9" ht="12.5">
      <c r="H23892" s="958">
        <v>55942</v>
      </c>
      <c r="I23892" s="950" t="s">
        <v>1558</v>
      </c>
    </row>
    <row r="23893" spans="8:9" ht="12.5">
      <c r="H23893" s="958">
        <v>55943</v>
      </c>
      <c r="I23893" s="950" t="s">
        <v>1558</v>
      </c>
    </row>
    <row r="23894" spans="8:9" ht="12.5">
      <c r="H23894" s="958">
        <v>55944</v>
      </c>
      <c r="I23894" s="950" t="s">
        <v>1558</v>
      </c>
    </row>
    <row r="23895" spans="8:9" ht="12.5">
      <c r="H23895" s="958">
        <v>55945</v>
      </c>
      <c r="I23895" s="950" t="s">
        <v>1558</v>
      </c>
    </row>
    <row r="23896" spans="8:9" ht="12.5">
      <c r="H23896" s="958">
        <v>55946</v>
      </c>
      <c r="I23896" s="950" t="s">
        <v>1558</v>
      </c>
    </row>
    <row r="23897" spans="8:9" ht="12.5">
      <c r="H23897" s="958">
        <v>55947</v>
      </c>
      <c r="I23897" s="950" t="s">
        <v>1558</v>
      </c>
    </row>
    <row r="23898" spans="8:9" ht="12.5">
      <c r="H23898" s="958">
        <v>55949</v>
      </c>
      <c r="I23898" s="950" t="s">
        <v>1558</v>
      </c>
    </row>
    <row r="23899" spans="8:9" ht="12.5">
      <c r="H23899" s="958">
        <v>55950</v>
      </c>
      <c r="I23899" s="950" t="s">
        <v>1558</v>
      </c>
    </row>
    <row r="23900" spans="8:9" ht="12.5">
      <c r="H23900" s="958">
        <v>55951</v>
      </c>
      <c r="I23900" s="950" t="s">
        <v>1558</v>
      </c>
    </row>
    <row r="23901" spans="8:9" ht="12.5">
      <c r="H23901" s="958">
        <v>55952</v>
      </c>
      <c r="I23901" s="950" t="s">
        <v>1558</v>
      </c>
    </row>
    <row r="23902" spans="8:9" ht="12.5">
      <c r="H23902" s="958">
        <v>55953</v>
      </c>
      <c r="I23902" s="950" t="s">
        <v>1558</v>
      </c>
    </row>
    <row r="23903" spans="8:9" ht="12.5">
      <c r="H23903" s="958">
        <v>55954</v>
      </c>
      <c r="I23903" s="950" t="s">
        <v>1558</v>
      </c>
    </row>
    <row r="23904" spans="8:9" ht="12.5">
      <c r="H23904" s="958">
        <v>55955</v>
      </c>
      <c r="I23904" s="950" t="s">
        <v>1558</v>
      </c>
    </row>
    <row r="23905" spans="8:9" ht="12.5">
      <c r="H23905" s="958">
        <v>55956</v>
      </c>
      <c r="I23905" s="950" t="s">
        <v>1558</v>
      </c>
    </row>
    <row r="23906" spans="8:9" ht="12.5">
      <c r="H23906" s="958">
        <v>55957</v>
      </c>
      <c r="I23906" s="950" t="s">
        <v>1558</v>
      </c>
    </row>
    <row r="23907" spans="8:9" ht="12.5">
      <c r="H23907" s="958">
        <v>55959</v>
      </c>
      <c r="I23907" s="950" t="s">
        <v>1558</v>
      </c>
    </row>
    <row r="23908" spans="8:9" ht="12.5">
      <c r="H23908" s="958">
        <v>55960</v>
      </c>
      <c r="I23908" s="950" t="s">
        <v>1558</v>
      </c>
    </row>
    <row r="23909" spans="8:9" ht="12.5">
      <c r="H23909" s="958">
        <v>55961</v>
      </c>
      <c r="I23909" s="950" t="s">
        <v>1558</v>
      </c>
    </row>
    <row r="23910" spans="8:9" ht="12.5">
      <c r="H23910" s="958">
        <v>55962</v>
      </c>
      <c r="I23910" s="950" t="s">
        <v>1558</v>
      </c>
    </row>
    <row r="23911" spans="8:9" ht="12.5">
      <c r="H23911" s="958">
        <v>55963</v>
      </c>
      <c r="I23911" s="950" t="s">
        <v>1558</v>
      </c>
    </row>
    <row r="23912" spans="8:9" ht="12.5">
      <c r="H23912" s="958">
        <v>55964</v>
      </c>
      <c r="I23912" s="950" t="s">
        <v>1558</v>
      </c>
    </row>
    <row r="23913" spans="8:9" ht="12.5">
      <c r="H23913" s="958">
        <v>55965</v>
      </c>
      <c r="I23913" s="950" t="s">
        <v>1558</v>
      </c>
    </row>
    <row r="23914" spans="8:9" ht="12.5">
      <c r="H23914" s="958">
        <v>55967</v>
      </c>
      <c r="I23914" s="950" t="s">
        <v>1558</v>
      </c>
    </row>
    <row r="23915" spans="8:9" ht="12.5">
      <c r="H23915" s="958">
        <v>55968</v>
      </c>
      <c r="I23915" s="950" t="s">
        <v>1558</v>
      </c>
    </row>
    <row r="23916" spans="8:9" ht="12.5">
      <c r="H23916" s="958">
        <v>55969</v>
      </c>
      <c r="I23916" s="950" t="s">
        <v>1558</v>
      </c>
    </row>
    <row r="23917" spans="8:9" ht="12.5">
      <c r="H23917" s="958">
        <v>55970</v>
      </c>
      <c r="I23917" s="950" t="s">
        <v>1558</v>
      </c>
    </row>
    <row r="23918" spans="8:9" ht="12.5">
      <c r="H23918" s="958">
        <v>55971</v>
      </c>
      <c r="I23918" s="950" t="s">
        <v>1558</v>
      </c>
    </row>
    <row r="23919" spans="8:9" ht="12.5">
      <c r="H23919" s="958">
        <v>55972</v>
      </c>
      <c r="I23919" s="950" t="s">
        <v>1558</v>
      </c>
    </row>
    <row r="23920" spans="8:9" ht="12.5">
      <c r="H23920" s="958">
        <v>55973</v>
      </c>
      <c r="I23920" s="950" t="s">
        <v>1558</v>
      </c>
    </row>
    <row r="23921" spans="8:9" ht="12.5">
      <c r="H23921" s="958">
        <v>55974</v>
      </c>
      <c r="I23921" s="950" t="s">
        <v>1558</v>
      </c>
    </row>
    <row r="23922" spans="8:9" ht="12.5">
      <c r="H23922" s="958">
        <v>55975</v>
      </c>
      <c r="I23922" s="950" t="s">
        <v>1558</v>
      </c>
    </row>
    <row r="23923" spans="8:9" ht="12.5">
      <c r="H23923" s="958">
        <v>55976</v>
      </c>
      <c r="I23923" s="950" t="s">
        <v>1558</v>
      </c>
    </row>
    <row r="23924" spans="8:9" ht="12.5">
      <c r="H23924" s="958">
        <v>55977</v>
      </c>
      <c r="I23924" s="950" t="s">
        <v>1558</v>
      </c>
    </row>
    <row r="23925" spans="8:9" ht="12.5">
      <c r="H23925" s="958">
        <v>55979</v>
      </c>
      <c r="I23925" s="950" t="s">
        <v>1558</v>
      </c>
    </row>
    <row r="23926" spans="8:9" ht="12.5">
      <c r="H23926" s="958">
        <v>55981</v>
      </c>
      <c r="I23926" s="950" t="s">
        <v>1558</v>
      </c>
    </row>
    <row r="23927" spans="8:9" ht="12.5">
      <c r="H23927" s="958">
        <v>55982</v>
      </c>
      <c r="I23927" s="950" t="s">
        <v>1558</v>
      </c>
    </row>
    <row r="23928" spans="8:9" ht="12.5">
      <c r="H23928" s="958">
        <v>55983</v>
      </c>
      <c r="I23928" s="950" t="s">
        <v>1558</v>
      </c>
    </row>
    <row r="23929" spans="8:9" ht="12.5">
      <c r="H23929" s="958">
        <v>55985</v>
      </c>
      <c r="I23929" s="950" t="s">
        <v>1558</v>
      </c>
    </row>
    <row r="23930" spans="8:9" ht="12.5">
      <c r="H23930" s="958">
        <v>55987</v>
      </c>
      <c r="I23930" s="950" t="s">
        <v>1558</v>
      </c>
    </row>
    <row r="23931" spans="8:9" ht="12.5">
      <c r="H23931" s="958">
        <v>55988</v>
      </c>
      <c r="I23931" s="950" t="s">
        <v>1558</v>
      </c>
    </row>
    <row r="23932" spans="8:9" ht="12.5">
      <c r="H23932" s="958">
        <v>55990</v>
      </c>
      <c r="I23932" s="950" t="s">
        <v>1558</v>
      </c>
    </row>
    <row r="23933" spans="8:9" ht="12.5">
      <c r="H23933" s="958">
        <v>55991</v>
      </c>
      <c r="I23933" s="950" t="s">
        <v>1558</v>
      </c>
    </row>
    <row r="23934" spans="8:9" ht="12.5">
      <c r="H23934" s="958">
        <v>55992</v>
      </c>
      <c r="I23934" s="950" t="s">
        <v>1558</v>
      </c>
    </row>
    <row r="23935" spans="8:9" ht="12.5">
      <c r="H23935" s="958">
        <v>56001</v>
      </c>
      <c r="I23935" s="950" t="s">
        <v>1558</v>
      </c>
    </row>
    <row r="23936" spans="8:9" ht="12.5">
      <c r="H23936" s="958">
        <v>56002</v>
      </c>
      <c r="I23936" s="950" t="s">
        <v>1558</v>
      </c>
    </row>
    <row r="23937" spans="8:9" ht="12.5">
      <c r="H23937" s="958">
        <v>56003</v>
      </c>
      <c r="I23937" s="950" t="s">
        <v>1558</v>
      </c>
    </row>
    <row r="23938" spans="8:9" ht="12.5">
      <c r="H23938" s="958">
        <v>56006</v>
      </c>
      <c r="I23938" s="950" t="s">
        <v>1558</v>
      </c>
    </row>
    <row r="23939" spans="8:9" ht="12.5">
      <c r="H23939" s="958">
        <v>56007</v>
      </c>
      <c r="I23939" s="950" t="s">
        <v>1558</v>
      </c>
    </row>
    <row r="23940" spans="8:9" ht="12.5">
      <c r="H23940" s="958">
        <v>56009</v>
      </c>
      <c r="I23940" s="950" t="s">
        <v>1558</v>
      </c>
    </row>
    <row r="23941" spans="8:9" ht="12.5">
      <c r="H23941" s="958">
        <v>56010</v>
      </c>
      <c r="I23941" s="950" t="s">
        <v>1558</v>
      </c>
    </row>
    <row r="23942" spans="8:9" ht="12.5">
      <c r="H23942" s="958">
        <v>56011</v>
      </c>
      <c r="I23942" s="950" t="s">
        <v>1558</v>
      </c>
    </row>
    <row r="23943" spans="8:9" ht="12.5">
      <c r="H23943" s="958">
        <v>56013</v>
      </c>
      <c r="I23943" s="950" t="s">
        <v>1558</v>
      </c>
    </row>
    <row r="23944" spans="8:9" ht="12.5">
      <c r="H23944" s="958">
        <v>56014</v>
      </c>
      <c r="I23944" s="950" t="s">
        <v>1558</v>
      </c>
    </row>
    <row r="23945" spans="8:9" ht="12.5">
      <c r="H23945" s="958">
        <v>56016</v>
      </c>
      <c r="I23945" s="950" t="s">
        <v>1558</v>
      </c>
    </row>
    <row r="23946" spans="8:9" ht="12.5">
      <c r="H23946" s="958">
        <v>56017</v>
      </c>
      <c r="I23946" s="950" t="s">
        <v>1558</v>
      </c>
    </row>
    <row r="23947" spans="8:9" ht="12.5">
      <c r="H23947" s="958">
        <v>56019</v>
      </c>
      <c r="I23947" s="950" t="s">
        <v>1558</v>
      </c>
    </row>
    <row r="23948" spans="8:9" ht="12.5">
      <c r="H23948" s="958">
        <v>56020</v>
      </c>
      <c r="I23948" s="950" t="s">
        <v>1558</v>
      </c>
    </row>
    <row r="23949" spans="8:9" ht="12.5">
      <c r="H23949" s="958">
        <v>56021</v>
      </c>
      <c r="I23949" s="950" t="s">
        <v>1558</v>
      </c>
    </row>
    <row r="23950" spans="8:9" ht="12.5">
      <c r="H23950" s="958">
        <v>56022</v>
      </c>
      <c r="I23950" s="950" t="s">
        <v>1558</v>
      </c>
    </row>
    <row r="23951" spans="8:9" ht="12.5">
      <c r="H23951" s="958">
        <v>56023</v>
      </c>
      <c r="I23951" s="950" t="s">
        <v>1558</v>
      </c>
    </row>
    <row r="23952" spans="8:9" ht="12.5">
      <c r="H23952" s="958">
        <v>56024</v>
      </c>
      <c r="I23952" s="950" t="s">
        <v>1558</v>
      </c>
    </row>
    <row r="23953" spans="8:9" ht="12.5">
      <c r="H23953" s="958">
        <v>56025</v>
      </c>
      <c r="I23953" s="950" t="s">
        <v>1558</v>
      </c>
    </row>
    <row r="23954" spans="8:9" ht="12.5">
      <c r="H23954" s="958">
        <v>56026</v>
      </c>
      <c r="I23954" s="950" t="s">
        <v>1558</v>
      </c>
    </row>
    <row r="23955" spans="8:9" ht="12.5">
      <c r="H23955" s="958">
        <v>56027</v>
      </c>
      <c r="I23955" s="950" t="s">
        <v>1558</v>
      </c>
    </row>
    <row r="23956" spans="8:9" ht="12.5">
      <c r="H23956" s="958">
        <v>56028</v>
      </c>
      <c r="I23956" s="950" t="s">
        <v>1558</v>
      </c>
    </row>
    <row r="23957" spans="8:9" ht="12.5">
      <c r="H23957" s="958">
        <v>56029</v>
      </c>
      <c r="I23957" s="950" t="s">
        <v>1558</v>
      </c>
    </row>
    <row r="23958" spans="8:9" ht="12.5">
      <c r="H23958" s="958">
        <v>56030</v>
      </c>
      <c r="I23958" s="950" t="s">
        <v>1558</v>
      </c>
    </row>
    <row r="23959" spans="8:9" ht="12.5">
      <c r="H23959" s="958">
        <v>56031</v>
      </c>
      <c r="I23959" s="950" t="s">
        <v>1558</v>
      </c>
    </row>
    <row r="23960" spans="8:9" ht="12.5">
      <c r="H23960" s="958">
        <v>56032</v>
      </c>
      <c r="I23960" s="950" t="s">
        <v>1558</v>
      </c>
    </row>
    <row r="23961" spans="8:9" ht="12.5">
      <c r="H23961" s="958">
        <v>56033</v>
      </c>
      <c r="I23961" s="950" t="s">
        <v>1558</v>
      </c>
    </row>
    <row r="23962" spans="8:9" ht="12.5">
      <c r="H23962" s="958">
        <v>56034</v>
      </c>
      <c r="I23962" s="950" t="s">
        <v>1558</v>
      </c>
    </row>
    <row r="23963" spans="8:9" ht="12.5">
      <c r="H23963" s="958">
        <v>56035</v>
      </c>
      <c r="I23963" s="950" t="s">
        <v>1558</v>
      </c>
    </row>
    <row r="23964" spans="8:9" ht="12.5">
      <c r="H23964" s="958">
        <v>56036</v>
      </c>
      <c r="I23964" s="950" t="s">
        <v>1558</v>
      </c>
    </row>
    <row r="23965" spans="8:9" ht="12.5">
      <c r="H23965" s="958">
        <v>56037</v>
      </c>
      <c r="I23965" s="950" t="s">
        <v>1558</v>
      </c>
    </row>
    <row r="23966" spans="8:9" ht="12.5">
      <c r="H23966" s="958">
        <v>56039</v>
      </c>
      <c r="I23966" s="950" t="s">
        <v>1558</v>
      </c>
    </row>
    <row r="23967" spans="8:9" ht="12.5">
      <c r="H23967" s="958">
        <v>56041</v>
      </c>
      <c r="I23967" s="950" t="s">
        <v>1558</v>
      </c>
    </row>
    <row r="23968" spans="8:9" ht="12.5">
      <c r="H23968" s="958">
        <v>56042</v>
      </c>
      <c r="I23968" s="950" t="s">
        <v>1558</v>
      </c>
    </row>
    <row r="23969" spans="8:9" ht="12.5">
      <c r="H23969" s="958">
        <v>56043</v>
      </c>
      <c r="I23969" s="950" t="s">
        <v>1558</v>
      </c>
    </row>
    <row r="23970" spans="8:9" ht="12.5">
      <c r="H23970" s="958">
        <v>56044</v>
      </c>
      <c r="I23970" s="950" t="s">
        <v>1558</v>
      </c>
    </row>
    <row r="23971" spans="8:9" ht="12.5">
      <c r="H23971" s="958">
        <v>56045</v>
      </c>
      <c r="I23971" s="950" t="s">
        <v>1558</v>
      </c>
    </row>
    <row r="23972" spans="8:9" ht="12.5">
      <c r="H23972" s="958">
        <v>56046</v>
      </c>
      <c r="I23972" s="950" t="s">
        <v>1558</v>
      </c>
    </row>
    <row r="23973" spans="8:9" ht="12.5">
      <c r="H23973" s="958">
        <v>56047</v>
      </c>
      <c r="I23973" s="950" t="s">
        <v>1558</v>
      </c>
    </row>
    <row r="23974" spans="8:9" ht="12.5">
      <c r="H23974" s="958">
        <v>56048</v>
      </c>
      <c r="I23974" s="950" t="s">
        <v>1558</v>
      </c>
    </row>
    <row r="23975" spans="8:9" ht="12.5">
      <c r="H23975" s="958">
        <v>56050</v>
      </c>
      <c r="I23975" s="950" t="s">
        <v>1558</v>
      </c>
    </row>
    <row r="23976" spans="8:9" ht="12.5">
      <c r="H23976" s="958">
        <v>56051</v>
      </c>
      <c r="I23976" s="950" t="s">
        <v>1558</v>
      </c>
    </row>
    <row r="23977" spans="8:9" ht="12.5">
      <c r="H23977" s="958">
        <v>56052</v>
      </c>
      <c r="I23977" s="950" t="s">
        <v>1558</v>
      </c>
    </row>
    <row r="23978" spans="8:9" ht="12.5">
      <c r="H23978" s="958">
        <v>56054</v>
      </c>
      <c r="I23978" s="950" t="s">
        <v>1558</v>
      </c>
    </row>
    <row r="23979" spans="8:9" ht="12.5">
      <c r="H23979" s="958">
        <v>56055</v>
      </c>
      <c r="I23979" s="950" t="s">
        <v>1558</v>
      </c>
    </row>
    <row r="23980" spans="8:9" ht="12.5">
      <c r="H23980" s="958">
        <v>56056</v>
      </c>
      <c r="I23980" s="950" t="s">
        <v>1558</v>
      </c>
    </row>
    <row r="23981" spans="8:9" ht="12.5">
      <c r="H23981" s="958">
        <v>56057</v>
      </c>
      <c r="I23981" s="950" t="s">
        <v>1558</v>
      </c>
    </row>
    <row r="23982" spans="8:9" ht="12.5">
      <c r="H23982" s="958">
        <v>56058</v>
      </c>
      <c r="I23982" s="950" t="s">
        <v>1558</v>
      </c>
    </row>
    <row r="23983" spans="8:9" ht="12.5">
      <c r="H23983" s="958">
        <v>56060</v>
      </c>
      <c r="I23983" s="950" t="s">
        <v>1558</v>
      </c>
    </row>
    <row r="23984" spans="8:9" ht="12.5">
      <c r="H23984" s="958">
        <v>56062</v>
      </c>
      <c r="I23984" s="950" t="s">
        <v>1558</v>
      </c>
    </row>
    <row r="23985" spans="8:9" ht="12.5">
      <c r="H23985" s="958">
        <v>56063</v>
      </c>
      <c r="I23985" s="950" t="s">
        <v>1558</v>
      </c>
    </row>
    <row r="23986" spans="8:9" ht="12.5">
      <c r="H23986" s="958">
        <v>56065</v>
      </c>
      <c r="I23986" s="950" t="s">
        <v>1558</v>
      </c>
    </row>
    <row r="23987" spans="8:9" ht="12.5">
      <c r="H23987" s="958">
        <v>56068</v>
      </c>
      <c r="I23987" s="950" t="s">
        <v>1558</v>
      </c>
    </row>
    <row r="23988" spans="8:9" ht="12.5">
      <c r="H23988" s="958">
        <v>56069</v>
      </c>
      <c r="I23988" s="950" t="s">
        <v>1558</v>
      </c>
    </row>
    <row r="23989" spans="8:9" ht="12.5">
      <c r="H23989" s="958">
        <v>56071</v>
      </c>
      <c r="I23989" s="950" t="s">
        <v>1558</v>
      </c>
    </row>
    <row r="23990" spans="8:9" ht="12.5">
      <c r="H23990" s="958">
        <v>56072</v>
      </c>
      <c r="I23990" s="950" t="s">
        <v>1558</v>
      </c>
    </row>
    <row r="23991" spans="8:9" ht="12.5">
      <c r="H23991" s="958">
        <v>56073</v>
      </c>
      <c r="I23991" s="950" t="s">
        <v>1558</v>
      </c>
    </row>
    <row r="23992" spans="8:9" ht="12.5">
      <c r="H23992" s="958">
        <v>56074</v>
      </c>
      <c r="I23992" s="950" t="s">
        <v>1558</v>
      </c>
    </row>
    <row r="23993" spans="8:9" ht="12.5">
      <c r="H23993" s="958">
        <v>56075</v>
      </c>
      <c r="I23993" s="950" t="s">
        <v>1558</v>
      </c>
    </row>
    <row r="23994" spans="8:9" ht="12.5">
      <c r="H23994" s="958">
        <v>56078</v>
      </c>
      <c r="I23994" s="950" t="s">
        <v>1558</v>
      </c>
    </row>
    <row r="23995" spans="8:9" ht="12.5">
      <c r="H23995" s="958">
        <v>56080</v>
      </c>
      <c r="I23995" s="950" t="s">
        <v>1558</v>
      </c>
    </row>
    <row r="23996" spans="8:9" ht="12.5">
      <c r="H23996" s="958">
        <v>56081</v>
      </c>
      <c r="I23996" s="950" t="s">
        <v>1558</v>
      </c>
    </row>
    <row r="23997" spans="8:9" ht="12.5">
      <c r="H23997" s="958">
        <v>56082</v>
      </c>
      <c r="I23997" s="950" t="s">
        <v>1558</v>
      </c>
    </row>
    <row r="23998" spans="8:9" ht="12.5">
      <c r="H23998" s="958">
        <v>56083</v>
      </c>
      <c r="I23998" s="950" t="s">
        <v>1558</v>
      </c>
    </row>
    <row r="23999" spans="8:9" ht="12.5">
      <c r="H23999" s="958">
        <v>56084</v>
      </c>
      <c r="I23999" s="950" t="s">
        <v>1558</v>
      </c>
    </row>
    <row r="24000" spans="8:9" ht="12.5">
      <c r="H24000" s="958">
        <v>56085</v>
      </c>
      <c r="I24000" s="950" t="s">
        <v>1558</v>
      </c>
    </row>
    <row r="24001" spans="8:9" ht="12.5">
      <c r="H24001" s="958">
        <v>56087</v>
      </c>
      <c r="I24001" s="950" t="s">
        <v>1558</v>
      </c>
    </row>
    <row r="24002" spans="8:9" ht="12.5">
      <c r="H24002" s="958">
        <v>56088</v>
      </c>
      <c r="I24002" s="950" t="s">
        <v>1558</v>
      </c>
    </row>
    <row r="24003" spans="8:9" ht="12.5">
      <c r="H24003" s="958">
        <v>56089</v>
      </c>
      <c r="I24003" s="950" t="s">
        <v>1558</v>
      </c>
    </row>
    <row r="24004" spans="8:9" ht="12.5">
      <c r="H24004" s="958">
        <v>56090</v>
      </c>
      <c r="I24004" s="950" t="s">
        <v>1558</v>
      </c>
    </row>
    <row r="24005" spans="8:9" ht="12.5">
      <c r="H24005" s="958">
        <v>56091</v>
      </c>
      <c r="I24005" s="950" t="s">
        <v>1558</v>
      </c>
    </row>
    <row r="24006" spans="8:9" ht="12.5">
      <c r="H24006" s="958">
        <v>56093</v>
      </c>
      <c r="I24006" s="950" t="s">
        <v>1558</v>
      </c>
    </row>
    <row r="24007" spans="8:9" ht="12.5">
      <c r="H24007" s="958">
        <v>56096</v>
      </c>
      <c r="I24007" s="950" t="s">
        <v>1558</v>
      </c>
    </row>
    <row r="24008" spans="8:9" ht="12.5">
      <c r="H24008" s="958">
        <v>56097</v>
      </c>
      <c r="I24008" s="950" t="s">
        <v>1558</v>
      </c>
    </row>
    <row r="24009" spans="8:9" ht="12.5">
      <c r="H24009" s="958">
        <v>56098</v>
      </c>
      <c r="I24009" s="950" t="s">
        <v>1558</v>
      </c>
    </row>
    <row r="24010" spans="8:9" ht="12.5">
      <c r="H24010" s="958">
        <v>56101</v>
      </c>
      <c r="I24010" s="950" t="s">
        <v>1558</v>
      </c>
    </row>
    <row r="24011" spans="8:9" ht="12.5">
      <c r="H24011" s="958">
        <v>56110</v>
      </c>
      <c r="I24011" s="950" t="s">
        <v>1558</v>
      </c>
    </row>
    <row r="24012" spans="8:9" ht="12.5">
      <c r="H24012" s="958">
        <v>56111</v>
      </c>
      <c r="I24012" s="950" t="s">
        <v>1558</v>
      </c>
    </row>
    <row r="24013" spans="8:9" ht="12.5">
      <c r="H24013" s="958">
        <v>56113</v>
      </c>
      <c r="I24013" s="950" t="s">
        <v>1558</v>
      </c>
    </row>
    <row r="24014" spans="8:9" ht="12.5">
      <c r="H24014" s="958">
        <v>56114</v>
      </c>
      <c r="I24014" s="950" t="s">
        <v>1558</v>
      </c>
    </row>
    <row r="24015" spans="8:9" ht="12.5">
      <c r="H24015" s="958">
        <v>56115</v>
      </c>
      <c r="I24015" s="950" t="s">
        <v>1558</v>
      </c>
    </row>
    <row r="24016" spans="8:9" ht="12.5">
      <c r="H24016" s="958">
        <v>56116</v>
      </c>
      <c r="I24016" s="950" t="s">
        <v>1558</v>
      </c>
    </row>
    <row r="24017" spans="8:9" ht="12.5">
      <c r="H24017" s="958">
        <v>56117</v>
      </c>
      <c r="I24017" s="950" t="s">
        <v>1558</v>
      </c>
    </row>
    <row r="24018" spans="8:9" ht="12.5">
      <c r="H24018" s="958">
        <v>56118</v>
      </c>
      <c r="I24018" s="950" t="s">
        <v>1558</v>
      </c>
    </row>
    <row r="24019" spans="8:9" ht="12.5">
      <c r="H24019" s="958">
        <v>56119</v>
      </c>
      <c r="I24019" s="950" t="s">
        <v>1558</v>
      </c>
    </row>
    <row r="24020" spans="8:9" ht="12.5">
      <c r="H24020" s="958">
        <v>56120</v>
      </c>
      <c r="I24020" s="950" t="s">
        <v>1558</v>
      </c>
    </row>
    <row r="24021" spans="8:9" ht="12.5">
      <c r="H24021" s="958">
        <v>56121</v>
      </c>
      <c r="I24021" s="950" t="s">
        <v>1558</v>
      </c>
    </row>
    <row r="24022" spans="8:9" ht="12.5">
      <c r="H24022" s="958">
        <v>56122</v>
      </c>
      <c r="I24022" s="950" t="s">
        <v>1558</v>
      </c>
    </row>
    <row r="24023" spans="8:9" ht="12.5">
      <c r="H24023" s="958">
        <v>56123</v>
      </c>
      <c r="I24023" s="950" t="s">
        <v>1558</v>
      </c>
    </row>
    <row r="24024" spans="8:9" ht="12.5">
      <c r="H24024" s="958">
        <v>56125</v>
      </c>
      <c r="I24024" s="950" t="s">
        <v>1558</v>
      </c>
    </row>
    <row r="24025" spans="8:9" ht="12.5">
      <c r="H24025" s="958">
        <v>56127</v>
      </c>
      <c r="I24025" s="950" t="s">
        <v>1558</v>
      </c>
    </row>
    <row r="24026" spans="8:9" ht="12.5">
      <c r="H24026" s="958">
        <v>56128</v>
      </c>
      <c r="I24026" s="950" t="s">
        <v>1558</v>
      </c>
    </row>
    <row r="24027" spans="8:9" ht="12.5">
      <c r="H24027" s="958">
        <v>56129</v>
      </c>
      <c r="I24027" s="950" t="s">
        <v>1558</v>
      </c>
    </row>
    <row r="24028" spans="8:9" ht="12.5">
      <c r="H24028" s="958">
        <v>56131</v>
      </c>
      <c r="I24028" s="950" t="s">
        <v>1558</v>
      </c>
    </row>
    <row r="24029" spans="8:9" ht="12.5">
      <c r="H24029" s="958">
        <v>56132</v>
      </c>
      <c r="I24029" s="950" t="s">
        <v>1558</v>
      </c>
    </row>
    <row r="24030" spans="8:9" ht="12.5">
      <c r="H24030" s="958">
        <v>56134</v>
      </c>
      <c r="I24030" s="950" t="s">
        <v>1558</v>
      </c>
    </row>
    <row r="24031" spans="8:9" ht="12.5">
      <c r="H24031" s="958">
        <v>56136</v>
      </c>
      <c r="I24031" s="950" t="s">
        <v>1558</v>
      </c>
    </row>
    <row r="24032" spans="8:9" ht="12.5">
      <c r="H24032" s="958">
        <v>56137</v>
      </c>
      <c r="I24032" s="950" t="s">
        <v>1558</v>
      </c>
    </row>
    <row r="24033" spans="8:9" ht="12.5">
      <c r="H24033" s="958">
        <v>56138</v>
      </c>
      <c r="I24033" s="950" t="s">
        <v>1558</v>
      </c>
    </row>
    <row r="24034" spans="8:9" ht="12.5">
      <c r="H24034" s="958">
        <v>56139</v>
      </c>
      <c r="I24034" s="950" t="s">
        <v>1558</v>
      </c>
    </row>
    <row r="24035" spans="8:9" ht="12.5">
      <c r="H24035" s="958">
        <v>56140</v>
      </c>
      <c r="I24035" s="950" t="s">
        <v>1558</v>
      </c>
    </row>
    <row r="24036" spans="8:9" ht="12.5">
      <c r="H24036" s="958">
        <v>56141</v>
      </c>
      <c r="I24036" s="950" t="s">
        <v>1558</v>
      </c>
    </row>
    <row r="24037" spans="8:9" ht="12.5">
      <c r="H24037" s="958">
        <v>56142</v>
      </c>
      <c r="I24037" s="950" t="s">
        <v>1558</v>
      </c>
    </row>
    <row r="24038" spans="8:9" ht="12.5">
      <c r="H24038" s="958">
        <v>56143</v>
      </c>
      <c r="I24038" s="950" t="s">
        <v>1558</v>
      </c>
    </row>
    <row r="24039" spans="8:9" ht="12.5">
      <c r="H24039" s="958">
        <v>56144</v>
      </c>
      <c r="I24039" s="950" t="s">
        <v>1558</v>
      </c>
    </row>
    <row r="24040" spans="8:9" ht="12.5">
      <c r="H24040" s="958">
        <v>56145</v>
      </c>
      <c r="I24040" s="950" t="s">
        <v>1558</v>
      </c>
    </row>
    <row r="24041" spans="8:9" ht="12.5">
      <c r="H24041" s="958">
        <v>56146</v>
      </c>
      <c r="I24041" s="950" t="s">
        <v>1558</v>
      </c>
    </row>
    <row r="24042" spans="8:9" ht="12.5">
      <c r="H24042" s="958">
        <v>56147</v>
      </c>
      <c r="I24042" s="950" t="s">
        <v>1558</v>
      </c>
    </row>
    <row r="24043" spans="8:9" ht="12.5">
      <c r="H24043" s="958">
        <v>56149</v>
      </c>
      <c r="I24043" s="950" t="s">
        <v>1558</v>
      </c>
    </row>
    <row r="24044" spans="8:9" ht="12.5">
      <c r="H24044" s="958">
        <v>56150</v>
      </c>
      <c r="I24044" s="950" t="s">
        <v>1558</v>
      </c>
    </row>
    <row r="24045" spans="8:9" ht="12.5">
      <c r="H24045" s="958">
        <v>56151</v>
      </c>
      <c r="I24045" s="950" t="s">
        <v>1558</v>
      </c>
    </row>
    <row r="24046" spans="8:9" ht="12.5">
      <c r="H24046" s="958">
        <v>56152</v>
      </c>
      <c r="I24046" s="950" t="s">
        <v>1558</v>
      </c>
    </row>
    <row r="24047" spans="8:9" ht="12.5">
      <c r="H24047" s="958">
        <v>56153</v>
      </c>
      <c r="I24047" s="950" t="s">
        <v>1558</v>
      </c>
    </row>
    <row r="24048" spans="8:9" ht="12.5">
      <c r="H24048" s="958">
        <v>56155</v>
      </c>
      <c r="I24048" s="950" t="s">
        <v>1558</v>
      </c>
    </row>
    <row r="24049" spans="8:9" ht="12.5">
      <c r="H24049" s="958">
        <v>56156</v>
      </c>
      <c r="I24049" s="950" t="s">
        <v>1558</v>
      </c>
    </row>
    <row r="24050" spans="8:9" ht="12.5">
      <c r="H24050" s="958">
        <v>56157</v>
      </c>
      <c r="I24050" s="950" t="s">
        <v>1558</v>
      </c>
    </row>
    <row r="24051" spans="8:9" ht="12.5">
      <c r="H24051" s="958">
        <v>56158</v>
      </c>
      <c r="I24051" s="950" t="s">
        <v>1558</v>
      </c>
    </row>
    <row r="24052" spans="8:9" ht="12.5">
      <c r="H24052" s="958">
        <v>56159</v>
      </c>
      <c r="I24052" s="950" t="s">
        <v>1558</v>
      </c>
    </row>
    <row r="24053" spans="8:9" ht="12.5">
      <c r="H24053" s="958">
        <v>56160</v>
      </c>
      <c r="I24053" s="950" t="s">
        <v>1558</v>
      </c>
    </row>
    <row r="24054" spans="8:9" ht="12.5">
      <c r="H24054" s="958">
        <v>56161</v>
      </c>
      <c r="I24054" s="950" t="s">
        <v>1558</v>
      </c>
    </row>
    <row r="24055" spans="8:9" ht="12.5">
      <c r="H24055" s="958">
        <v>56162</v>
      </c>
      <c r="I24055" s="950" t="s">
        <v>1558</v>
      </c>
    </row>
    <row r="24056" spans="8:9" ht="12.5">
      <c r="H24056" s="958">
        <v>56164</v>
      </c>
      <c r="I24056" s="950" t="s">
        <v>1558</v>
      </c>
    </row>
    <row r="24057" spans="8:9" ht="12.5">
      <c r="H24057" s="958">
        <v>56165</v>
      </c>
      <c r="I24057" s="950" t="s">
        <v>1558</v>
      </c>
    </row>
    <row r="24058" spans="8:9" ht="12.5">
      <c r="H24058" s="958">
        <v>56166</v>
      </c>
      <c r="I24058" s="950" t="s">
        <v>1558</v>
      </c>
    </row>
    <row r="24059" spans="8:9" ht="12.5">
      <c r="H24059" s="958">
        <v>56167</v>
      </c>
      <c r="I24059" s="950" t="s">
        <v>1558</v>
      </c>
    </row>
    <row r="24060" spans="8:9" ht="12.5">
      <c r="H24060" s="958">
        <v>56168</v>
      </c>
      <c r="I24060" s="950" t="s">
        <v>1558</v>
      </c>
    </row>
    <row r="24061" spans="8:9" ht="12.5">
      <c r="H24061" s="958">
        <v>56169</v>
      </c>
      <c r="I24061" s="950" t="s">
        <v>1558</v>
      </c>
    </row>
    <row r="24062" spans="8:9" ht="12.5">
      <c r="H24062" s="958">
        <v>56170</v>
      </c>
      <c r="I24062" s="950" t="s">
        <v>1558</v>
      </c>
    </row>
    <row r="24063" spans="8:9" ht="12.5">
      <c r="H24063" s="958">
        <v>56171</v>
      </c>
      <c r="I24063" s="950" t="s">
        <v>1558</v>
      </c>
    </row>
    <row r="24064" spans="8:9" ht="12.5">
      <c r="H24064" s="958">
        <v>56172</v>
      </c>
      <c r="I24064" s="950" t="s">
        <v>1558</v>
      </c>
    </row>
    <row r="24065" spans="8:9" ht="12.5">
      <c r="H24065" s="958">
        <v>56173</v>
      </c>
      <c r="I24065" s="950" t="s">
        <v>1558</v>
      </c>
    </row>
    <row r="24066" spans="8:9" ht="12.5">
      <c r="H24066" s="958">
        <v>56174</v>
      </c>
      <c r="I24066" s="950" t="s">
        <v>1558</v>
      </c>
    </row>
    <row r="24067" spans="8:9" ht="12.5">
      <c r="H24067" s="958">
        <v>56175</v>
      </c>
      <c r="I24067" s="950" t="s">
        <v>1558</v>
      </c>
    </row>
    <row r="24068" spans="8:9" ht="12.5">
      <c r="H24068" s="958">
        <v>56176</v>
      </c>
      <c r="I24068" s="950" t="s">
        <v>1558</v>
      </c>
    </row>
    <row r="24069" spans="8:9" ht="12.5">
      <c r="H24069" s="958">
        <v>56177</v>
      </c>
      <c r="I24069" s="950" t="s">
        <v>1558</v>
      </c>
    </row>
    <row r="24070" spans="8:9" ht="12.5">
      <c r="H24070" s="958">
        <v>56178</v>
      </c>
      <c r="I24070" s="950" t="s">
        <v>1558</v>
      </c>
    </row>
    <row r="24071" spans="8:9" ht="12.5">
      <c r="H24071" s="958">
        <v>56180</v>
      </c>
      <c r="I24071" s="950" t="s">
        <v>1558</v>
      </c>
    </row>
    <row r="24072" spans="8:9" ht="12.5">
      <c r="H24072" s="958">
        <v>56181</v>
      </c>
      <c r="I24072" s="950" t="s">
        <v>1558</v>
      </c>
    </row>
    <row r="24073" spans="8:9" ht="12.5">
      <c r="H24073" s="958">
        <v>56183</v>
      </c>
      <c r="I24073" s="950" t="s">
        <v>1558</v>
      </c>
    </row>
    <row r="24074" spans="8:9" ht="12.5">
      <c r="H24074" s="958">
        <v>56185</v>
      </c>
      <c r="I24074" s="950" t="s">
        <v>1558</v>
      </c>
    </row>
    <row r="24075" spans="8:9" ht="12.5">
      <c r="H24075" s="958">
        <v>56186</v>
      </c>
      <c r="I24075" s="950" t="s">
        <v>1558</v>
      </c>
    </row>
    <row r="24076" spans="8:9" ht="12.5">
      <c r="H24076" s="958">
        <v>56187</v>
      </c>
      <c r="I24076" s="950" t="s">
        <v>1558</v>
      </c>
    </row>
    <row r="24077" spans="8:9" ht="12.5">
      <c r="H24077" s="958">
        <v>56201</v>
      </c>
      <c r="I24077" s="950" t="s">
        <v>1558</v>
      </c>
    </row>
    <row r="24078" spans="8:9" ht="12.5">
      <c r="H24078" s="958">
        <v>56207</v>
      </c>
      <c r="I24078" s="950" t="s">
        <v>1558</v>
      </c>
    </row>
    <row r="24079" spans="8:9" ht="12.5">
      <c r="H24079" s="958">
        <v>56208</v>
      </c>
      <c r="I24079" s="950" t="s">
        <v>1558</v>
      </c>
    </row>
    <row r="24080" spans="8:9" ht="12.5">
      <c r="H24080" s="958">
        <v>56209</v>
      </c>
      <c r="I24080" s="950" t="s">
        <v>1558</v>
      </c>
    </row>
    <row r="24081" spans="8:9" ht="12.5">
      <c r="H24081" s="958">
        <v>56210</v>
      </c>
      <c r="I24081" s="950" t="s">
        <v>1558</v>
      </c>
    </row>
    <row r="24082" spans="8:9" ht="12.5">
      <c r="H24082" s="958">
        <v>56211</v>
      </c>
      <c r="I24082" s="950" t="s">
        <v>1558</v>
      </c>
    </row>
    <row r="24083" spans="8:9" ht="12.5">
      <c r="H24083" s="958">
        <v>56212</v>
      </c>
      <c r="I24083" s="950" t="s">
        <v>1558</v>
      </c>
    </row>
    <row r="24084" spans="8:9" ht="12.5">
      <c r="H24084" s="958">
        <v>56214</v>
      </c>
      <c r="I24084" s="950" t="s">
        <v>1558</v>
      </c>
    </row>
    <row r="24085" spans="8:9" ht="12.5">
      <c r="H24085" s="958">
        <v>56215</v>
      </c>
      <c r="I24085" s="950" t="s">
        <v>1558</v>
      </c>
    </row>
    <row r="24086" spans="8:9" ht="12.5">
      <c r="H24086" s="958">
        <v>56216</v>
      </c>
      <c r="I24086" s="950" t="s">
        <v>1558</v>
      </c>
    </row>
    <row r="24087" spans="8:9" ht="12.5">
      <c r="H24087" s="958">
        <v>56218</v>
      </c>
      <c r="I24087" s="950" t="s">
        <v>1558</v>
      </c>
    </row>
    <row r="24088" spans="8:9" ht="12.5">
      <c r="H24088" s="958">
        <v>56219</v>
      </c>
      <c r="I24088" s="950" t="s">
        <v>1558</v>
      </c>
    </row>
    <row r="24089" spans="8:9" ht="12.5">
      <c r="H24089" s="958">
        <v>56220</v>
      </c>
      <c r="I24089" s="950" t="s">
        <v>1558</v>
      </c>
    </row>
    <row r="24090" spans="8:9" ht="12.5">
      <c r="H24090" s="958">
        <v>56221</v>
      </c>
      <c r="I24090" s="950" t="s">
        <v>1558</v>
      </c>
    </row>
    <row r="24091" spans="8:9" ht="12.5">
      <c r="H24091" s="958">
        <v>56222</v>
      </c>
      <c r="I24091" s="950" t="s">
        <v>1558</v>
      </c>
    </row>
    <row r="24092" spans="8:9" ht="12.5">
      <c r="H24092" s="958">
        <v>56223</v>
      </c>
      <c r="I24092" s="950" t="s">
        <v>1558</v>
      </c>
    </row>
    <row r="24093" spans="8:9" ht="12.5">
      <c r="H24093" s="958">
        <v>56224</v>
      </c>
      <c r="I24093" s="950" t="s">
        <v>1558</v>
      </c>
    </row>
    <row r="24094" spans="8:9" ht="12.5">
      <c r="H24094" s="958">
        <v>56225</v>
      </c>
      <c r="I24094" s="950" t="s">
        <v>1558</v>
      </c>
    </row>
    <row r="24095" spans="8:9" ht="12.5">
      <c r="H24095" s="958">
        <v>56226</v>
      </c>
      <c r="I24095" s="950" t="s">
        <v>1558</v>
      </c>
    </row>
    <row r="24096" spans="8:9" ht="12.5">
      <c r="H24096" s="958">
        <v>56227</v>
      </c>
      <c r="I24096" s="950" t="s">
        <v>1558</v>
      </c>
    </row>
    <row r="24097" spans="8:9" ht="12.5">
      <c r="H24097" s="958">
        <v>56228</v>
      </c>
      <c r="I24097" s="950" t="s">
        <v>1558</v>
      </c>
    </row>
    <row r="24098" spans="8:9" ht="12.5">
      <c r="H24098" s="958">
        <v>56229</v>
      </c>
      <c r="I24098" s="950" t="s">
        <v>1558</v>
      </c>
    </row>
    <row r="24099" spans="8:9" ht="12.5">
      <c r="H24099" s="958">
        <v>56230</v>
      </c>
      <c r="I24099" s="950" t="s">
        <v>1558</v>
      </c>
    </row>
    <row r="24100" spans="8:9" ht="12.5">
      <c r="H24100" s="958">
        <v>56231</v>
      </c>
      <c r="I24100" s="950" t="s">
        <v>1558</v>
      </c>
    </row>
    <row r="24101" spans="8:9" ht="12.5">
      <c r="H24101" s="958">
        <v>56232</v>
      </c>
      <c r="I24101" s="950" t="s">
        <v>1558</v>
      </c>
    </row>
    <row r="24102" spans="8:9" ht="12.5">
      <c r="H24102" s="958">
        <v>56235</v>
      </c>
      <c r="I24102" s="950" t="s">
        <v>1558</v>
      </c>
    </row>
    <row r="24103" spans="8:9" ht="12.5">
      <c r="H24103" s="958">
        <v>56236</v>
      </c>
      <c r="I24103" s="950" t="s">
        <v>1558</v>
      </c>
    </row>
    <row r="24104" spans="8:9" ht="12.5">
      <c r="H24104" s="958">
        <v>56237</v>
      </c>
      <c r="I24104" s="950" t="s">
        <v>1558</v>
      </c>
    </row>
    <row r="24105" spans="8:9" ht="12.5">
      <c r="H24105" s="958">
        <v>56239</v>
      </c>
      <c r="I24105" s="950" t="s">
        <v>1558</v>
      </c>
    </row>
    <row r="24106" spans="8:9" ht="12.5">
      <c r="H24106" s="958">
        <v>56240</v>
      </c>
      <c r="I24106" s="950" t="s">
        <v>1558</v>
      </c>
    </row>
    <row r="24107" spans="8:9" ht="12.5">
      <c r="H24107" s="958">
        <v>56241</v>
      </c>
      <c r="I24107" s="950" t="s">
        <v>1558</v>
      </c>
    </row>
    <row r="24108" spans="8:9" ht="12.5">
      <c r="H24108" s="958">
        <v>56243</v>
      </c>
      <c r="I24108" s="950" t="s">
        <v>1558</v>
      </c>
    </row>
    <row r="24109" spans="8:9" ht="12.5">
      <c r="H24109" s="958">
        <v>56244</v>
      </c>
      <c r="I24109" s="950" t="s">
        <v>1558</v>
      </c>
    </row>
    <row r="24110" spans="8:9" ht="12.5">
      <c r="H24110" s="958">
        <v>56245</v>
      </c>
      <c r="I24110" s="950" t="s">
        <v>1558</v>
      </c>
    </row>
    <row r="24111" spans="8:9" ht="12.5">
      <c r="H24111" s="958">
        <v>56248</v>
      </c>
      <c r="I24111" s="950" t="s">
        <v>1558</v>
      </c>
    </row>
    <row r="24112" spans="8:9" ht="12.5">
      <c r="H24112" s="958">
        <v>56249</v>
      </c>
      <c r="I24112" s="950" t="s">
        <v>1558</v>
      </c>
    </row>
    <row r="24113" spans="8:9" ht="12.5">
      <c r="H24113" s="958">
        <v>56251</v>
      </c>
      <c r="I24113" s="950" t="s">
        <v>1558</v>
      </c>
    </row>
    <row r="24114" spans="8:9" ht="12.5">
      <c r="H24114" s="958">
        <v>56252</v>
      </c>
      <c r="I24114" s="950" t="s">
        <v>1558</v>
      </c>
    </row>
    <row r="24115" spans="8:9" ht="12.5">
      <c r="H24115" s="958">
        <v>56253</v>
      </c>
      <c r="I24115" s="950" t="s">
        <v>1558</v>
      </c>
    </row>
    <row r="24116" spans="8:9" ht="12.5">
      <c r="H24116" s="958">
        <v>56255</v>
      </c>
      <c r="I24116" s="950" t="s">
        <v>1558</v>
      </c>
    </row>
    <row r="24117" spans="8:9" ht="12.5">
      <c r="H24117" s="958">
        <v>56256</v>
      </c>
      <c r="I24117" s="950" t="s">
        <v>1558</v>
      </c>
    </row>
    <row r="24118" spans="8:9" ht="12.5">
      <c r="H24118" s="958">
        <v>56257</v>
      </c>
      <c r="I24118" s="950" t="s">
        <v>1558</v>
      </c>
    </row>
    <row r="24119" spans="8:9" ht="12.5">
      <c r="H24119" s="958">
        <v>56258</v>
      </c>
      <c r="I24119" s="950" t="s">
        <v>1558</v>
      </c>
    </row>
    <row r="24120" spans="8:9" ht="12.5">
      <c r="H24120" s="958">
        <v>56260</v>
      </c>
      <c r="I24120" s="950" t="s">
        <v>1558</v>
      </c>
    </row>
    <row r="24121" spans="8:9" ht="12.5">
      <c r="H24121" s="958">
        <v>56262</v>
      </c>
      <c r="I24121" s="950" t="s">
        <v>1558</v>
      </c>
    </row>
    <row r="24122" spans="8:9" ht="12.5">
      <c r="H24122" s="958">
        <v>56263</v>
      </c>
      <c r="I24122" s="950" t="s">
        <v>1558</v>
      </c>
    </row>
    <row r="24123" spans="8:9" ht="12.5">
      <c r="H24123" s="958">
        <v>56264</v>
      </c>
      <c r="I24123" s="950" t="s">
        <v>1558</v>
      </c>
    </row>
    <row r="24124" spans="8:9" ht="12.5">
      <c r="H24124" s="958">
        <v>56265</v>
      </c>
      <c r="I24124" s="950" t="s">
        <v>1558</v>
      </c>
    </row>
    <row r="24125" spans="8:9" ht="12.5">
      <c r="H24125" s="958">
        <v>56266</v>
      </c>
      <c r="I24125" s="950" t="s">
        <v>1558</v>
      </c>
    </row>
    <row r="24126" spans="8:9" ht="12.5">
      <c r="H24126" s="958">
        <v>56267</v>
      </c>
      <c r="I24126" s="950" t="s">
        <v>1558</v>
      </c>
    </row>
    <row r="24127" spans="8:9" ht="12.5">
      <c r="H24127" s="958">
        <v>56270</v>
      </c>
      <c r="I24127" s="950" t="s">
        <v>1558</v>
      </c>
    </row>
    <row r="24128" spans="8:9" ht="12.5">
      <c r="H24128" s="958">
        <v>56271</v>
      </c>
      <c r="I24128" s="950" t="s">
        <v>1558</v>
      </c>
    </row>
    <row r="24129" spans="8:9" ht="12.5">
      <c r="H24129" s="958">
        <v>56273</v>
      </c>
      <c r="I24129" s="950" t="s">
        <v>1558</v>
      </c>
    </row>
    <row r="24130" spans="8:9" ht="12.5">
      <c r="H24130" s="958">
        <v>56274</v>
      </c>
      <c r="I24130" s="950" t="s">
        <v>1558</v>
      </c>
    </row>
    <row r="24131" spans="8:9" ht="12.5">
      <c r="H24131" s="958">
        <v>56276</v>
      </c>
      <c r="I24131" s="950" t="s">
        <v>1558</v>
      </c>
    </row>
    <row r="24132" spans="8:9" ht="12.5">
      <c r="H24132" s="958">
        <v>56277</v>
      </c>
      <c r="I24132" s="950" t="s">
        <v>1558</v>
      </c>
    </row>
    <row r="24133" spans="8:9" ht="12.5">
      <c r="H24133" s="958">
        <v>56278</v>
      </c>
      <c r="I24133" s="950" t="s">
        <v>1558</v>
      </c>
    </row>
    <row r="24134" spans="8:9" ht="12.5">
      <c r="H24134" s="958">
        <v>56279</v>
      </c>
      <c r="I24134" s="950" t="s">
        <v>1558</v>
      </c>
    </row>
    <row r="24135" spans="8:9" ht="12.5">
      <c r="H24135" s="958">
        <v>56280</v>
      </c>
      <c r="I24135" s="950" t="s">
        <v>1558</v>
      </c>
    </row>
    <row r="24136" spans="8:9" ht="12.5">
      <c r="H24136" s="958">
        <v>56281</v>
      </c>
      <c r="I24136" s="950" t="s">
        <v>1558</v>
      </c>
    </row>
    <row r="24137" spans="8:9" ht="12.5">
      <c r="H24137" s="958">
        <v>56282</v>
      </c>
      <c r="I24137" s="950" t="s">
        <v>1558</v>
      </c>
    </row>
    <row r="24138" spans="8:9" ht="12.5">
      <c r="H24138" s="958">
        <v>56283</v>
      </c>
      <c r="I24138" s="950" t="s">
        <v>1558</v>
      </c>
    </row>
    <row r="24139" spans="8:9" ht="12.5">
      <c r="H24139" s="958">
        <v>56284</v>
      </c>
      <c r="I24139" s="950" t="s">
        <v>1558</v>
      </c>
    </row>
    <row r="24140" spans="8:9" ht="12.5">
      <c r="H24140" s="958">
        <v>56285</v>
      </c>
      <c r="I24140" s="950" t="s">
        <v>1558</v>
      </c>
    </row>
    <row r="24141" spans="8:9" ht="12.5">
      <c r="H24141" s="958">
        <v>56287</v>
      </c>
      <c r="I24141" s="950" t="s">
        <v>1558</v>
      </c>
    </row>
    <row r="24142" spans="8:9" ht="12.5">
      <c r="H24142" s="958">
        <v>56288</v>
      </c>
      <c r="I24142" s="950" t="s">
        <v>1558</v>
      </c>
    </row>
    <row r="24143" spans="8:9" ht="12.5">
      <c r="H24143" s="958">
        <v>56289</v>
      </c>
      <c r="I24143" s="950" t="s">
        <v>1558</v>
      </c>
    </row>
    <row r="24144" spans="8:9" ht="12.5">
      <c r="H24144" s="958">
        <v>56291</v>
      </c>
      <c r="I24144" s="950" t="s">
        <v>1558</v>
      </c>
    </row>
    <row r="24145" spans="8:9" ht="12.5">
      <c r="H24145" s="958">
        <v>56292</v>
      </c>
      <c r="I24145" s="950" t="s">
        <v>1558</v>
      </c>
    </row>
    <row r="24146" spans="8:9" ht="12.5">
      <c r="H24146" s="958">
        <v>56293</v>
      </c>
      <c r="I24146" s="950" t="s">
        <v>1558</v>
      </c>
    </row>
    <row r="24147" spans="8:9" ht="12.5">
      <c r="H24147" s="958">
        <v>56294</v>
      </c>
      <c r="I24147" s="950" t="s">
        <v>1558</v>
      </c>
    </row>
    <row r="24148" spans="8:9" ht="12.5">
      <c r="H24148" s="958">
        <v>56295</v>
      </c>
      <c r="I24148" s="950" t="s">
        <v>1558</v>
      </c>
    </row>
    <row r="24149" spans="8:9" ht="12.5">
      <c r="H24149" s="958">
        <v>56296</v>
      </c>
      <c r="I24149" s="950" t="s">
        <v>1558</v>
      </c>
    </row>
    <row r="24150" spans="8:9" ht="12.5">
      <c r="H24150" s="958">
        <v>56297</v>
      </c>
      <c r="I24150" s="950" t="s">
        <v>1558</v>
      </c>
    </row>
    <row r="24151" spans="8:9" ht="12.5">
      <c r="H24151" s="958">
        <v>56301</v>
      </c>
      <c r="I24151" s="950" t="s">
        <v>1558</v>
      </c>
    </row>
    <row r="24152" spans="8:9" ht="12.5">
      <c r="H24152" s="958">
        <v>56302</v>
      </c>
      <c r="I24152" s="950" t="s">
        <v>1558</v>
      </c>
    </row>
    <row r="24153" spans="8:9" ht="12.5">
      <c r="H24153" s="958">
        <v>56303</v>
      </c>
      <c r="I24153" s="950" t="s">
        <v>1558</v>
      </c>
    </row>
    <row r="24154" spans="8:9" ht="12.5">
      <c r="H24154" s="958">
        <v>56304</v>
      </c>
      <c r="I24154" s="950" t="s">
        <v>1558</v>
      </c>
    </row>
    <row r="24155" spans="8:9" ht="12.5">
      <c r="H24155" s="958">
        <v>56307</v>
      </c>
      <c r="I24155" s="950" t="s">
        <v>1558</v>
      </c>
    </row>
    <row r="24156" spans="8:9" ht="12.5">
      <c r="H24156" s="958">
        <v>56308</v>
      </c>
      <c r="I24156" s="950" t="s">
        <v>1558</v>
      </c>
    </row>
    <row r="24157" spans="8:9" ht="12.5">
      <c r="H24157" s="958">
        <v>56309</v>
      </c>
      <c r="I24157" s="950" t="s">
        <v>1558</v>
      </c>
    </row>
    <row r="24158" spans="8:9" ht="12.5">
      <c r="H24158" s="958">
        <v>56310</v>
      </c>
      <c r="I24158" s="950" t="s">
        <v>1558</v>
      </c>
    </row>
    <row r="24159" spans="8:9" ht="12.5">
      <c r="H24159" s="958">
        <v>56311</v>
      </c>
      <c r="I24159" s="950" t="s">
        <v>1558</v>
      </c>
    </row>
    <row r="24160" spans="8:9" ht="12.5">
      <c r="H24160" s="958">
        <v>56312</v>
      </c>
      <c r="I24160" s="950" t="s">
        <v>1558</v>
      </c>
    </row>
    <row r="24161" spans="8:9" ht="12.5">
      <c r="H24161" s="958">
        <v>56313</v>
      </c>
      <c r="I24161" s="950" t="s">
        <v>1558</v>
      </c>
    </row>
    <row r="24162" spans="8:9" ht="12.5">
      <c r="H24162" s="958">
        <v>56314</v>
      </c>
      <c r="I24162" s="950" t="s">
        <v>1558</v>
      </c>
    </row>
    <row r="24163" spans="8:9" ht="12.5">
      <c r="H24163" s="958">
        <v>56315</v>
      </c>
      <c r="I24163" s="950" t="s">
        <v>1558</v>
      </c>
    </row>
    <row r="24164" spans="8:9" ht="12.5">
      <c r="H24164" s="958">
        <v>56316</v>
      </c>
      <c r="I24164" s="950" t="s">
        <v>1558</v>
      </c>
    </row>
    <row r="24165" spans="8:9" ht="12.5">
      <c r="H24165" s="958">
        <v>56317</v>
      </c>
      <c r="I24165" s="950" t="s">
        <v>1558</v>
      </c>
    </row>
    <row r="24166" spans="8:9" ht="12.5">
      <c r="H24166" s="958">
        <v>56318</v>
      </c>
      <c r="I24166" s="950" t="s">
        <v>1558</v>
      </c>
    </row>
    <row r="24167" spans="8:9" ht="12.5">
      <c r="H24167" s="958">
        <v>56319</v>
      </c>
      <c r="I24167" s="950" t="s">
        <v>1558</v>
      </c>
    </row>
    <row r="24168" spans="8:9" ht="12.5">
      <c r="H24168" s="958">
        <v>56320</v>
      </c>
      <c r="I24168" s="950" t="s">
        <v>1558</v>
      </c>
    </row>
    <row r="24169" spans="8:9" ht="12.5">
      <c r="H24169" s="958">
        <v>56321</v>
      </c>
      <c r="I24169" s="950" t="s">
        <v>1558</v>
      </c>
    </row>
    <row r="24170" spans="8:9" ht="12.5">
      <c r="H24170" s="958">
        <v>56323</v>
      </c>
      <c r="I24170" s="950" t="s">
        <v>1558</v>
      </c>
    </row>
    <row r="24171" spans="8:9" ht="12.5">
      <c r="H24171" s="958">
        <v>56324</v>
      </c>
      <c r="I24171" s="950" t="s">
        <v>1558</v>
      </c>
    </row>
    <row r="24172" spans="8:9" ht="12.5">
      <c r="H24172" s="958">
        <v>56325</v>
      </c>
      <c r="I24172" s="950" t="s">
        <v>1558</v>
      </c>
    </row>
    <row r="24173" spans="8:9" ht="12.5">
      <c r="H24173" s="958">
        <v>56326</v>
      </c>
      <c r="I24173" s="950" t="s">
        <v>1558</v>
      </c>
    </row>
    <row r="24174" spans="8:9" ht="12.5">
      <c r="H24174" s="958">
        <v>56327</v>
      </c>
      <c r="I24174" s="950" t="s">
        <v>1558</v>
      </c>
    </row>
    <row r="24175" spans="8:9" ht="12.5">
      <c r="H24175" s="958">
        <v>56328</v>
      </c>
      <c r="I24175" s="950" t="s">
        <v>1558</v>
      </c>
    </row>
    <row r="24176" spans="8:9" ht="12.5">
      <c r="H24176" s="958">
        <v>56329</v>
      </c>
      <c r="I24176" s="950" t="s">
        <v>1558</v>
      </c>
    </row>
    <row r="24177" spans="8:9" ht="12.5">
      <c r="H24177" s="958">
        <v>56330</v>
      </c>
      <c r="I24177" s="950" t="s">
        <v>1558</v>
      </c>
    </row>
    <row r="24178" spans="8:9" ht="12.5">
      <c r="H24178" s="958">
        <v>56331</v>
      </c>
      <c r="I24178" s="950" t="s">
        <v>1558</v>
      </c>
    </row>
    <row r="24179" spans="8:9" ht="12.5">
      <c r="H24179" s="958">
        <v>56332</v>
      </c>
      <c r="I24179" s="950" t="s">
        <v>1558</v>
      </c>
    </row>
    <row r="24180" spans="8:9" ht="12.5">
      <c r="H24180" s="958">
        <v>56333</v>
      </c>
      <c r="I24180" s="950" t="s">
        <v>1558</v>
      </c>
    </row>
    <row r="24181" spans="8:9" ht="12.5">
      <c r="H24181" s="958">
        <v>56334</v>
      </c>
      <c r="I24181" s="950" t="s">
        <v>1558</v>
      </c>
    </row>
    <row r="24182" spans="8:9" ht="12.5">
      <c r="H24182" s="958">
        <v>56335</v>
      </c>
      <c r="I24182" s="950" t="s">
        <v>1558</v>
      </c>
    </row>
    <row r="24183" spans="8:9" ht="12.5">
      <c r="H24183" s="958">
        <v>56336</v>
      </c>
      <c r="I24183" s="950" t="s">
        <v>1558</v>
      </c>
    </row>
    <row r="24184" spans="8:9" ht="12.5">
      <c r="H24184" s="958">
        <v>56338</v>
      </c>
      <c r="I24184" s="950" t="s">
        <v>1558</v>
      </c>
    </row>
    <row r="24185" spans="8:9" ht="12.5">
      <c r="H24185" s="958">
        <v>56339</v>
      </c>
      <c r="I24185" s="950" t="s">
        <v>1558</v>
      </c>
    </row>
    <row r="24186" spans="8:9" ht="12.5">
      <c r="H24186" s="958">
        <v>56340</v>
      </c>
      <c r="I24186" s="950" t="s">
        <v>1558</v>
      </c>
    </row>
    <row r="24187" spans="8:9" ht="12.5">
      <c r="H24187" s="958">
        <v>56341</v>
      </c>
      <c r="I24187" s="950" t="s">
        <v>1558</v>
      </c>
    </row>
    <row r="24188" spans="8:9" ht="12.5">
      <c r="H24188" s="958">
        <v>56342</v>
      </c>
      <c r="I24188" s="950" t="s">
        <v>1558</v>
      </c>
    </row>
    <row r="24189" spans="8:9" ht="12.5">
      <c r="H24189" s="958">
        <v>56343</v>
      </c>
      <c r="I24189" s="950" t="s">
        <v>1558</v>
      </c>
    </row>
    <row r="24190" spans="8:9" ht="12.5">
      <c r="H24190" s="958">
        <v>56344</v>
      </c>
      <c r="I24190" s="950" t="s">
        <v>1558</v>
      </c>
    </row>
    <row r="24191" spans="8:9" ht="12.5">
      <c r="H24191" s="958">
        <v>56345</v>
      </c>
      <c r="I24191" s="950" t="s">
        <v>1558</v>
      </c>
    </row>
    <row r="24192" spans="8:9" ht="12.5">
      <c r="H24192" s="958">
        <v>56347</v>
      </c>
      <c r="I24192" s="950" t="s">
        <v>1558</v>
      </c>
    </row>
    <row r="24193" spans="8:9" ht="12.5">
      <c r="H24193" s="958">
        <v>56349</v>
      </c>
      <c r="I24193" s="950" t="s">
        <v>1558</v>
      </c>
    </row>
    <row r="24194" spans="8:9" ht="12.5">
      <c r="H24194" s="958">
        <v>56350</v>
      </c>
      <c r="I24194" s="950" t="s">
        <v>1558</v>
      </c>
    </row>
    <row r="24195" spans="8:9" ht="12.5">
      <c r="H24195" s="958">
        <v>56352</v>
      </c>
      <c r="I24195" s="950" t="s">
        <v>1558</v>
      </c>
    </row>
    <row r="24196" spans="8:9" ht="12.5">
      <c r="H24196" s="958">
        <v>56353</v>
      </c>
      <c r="I24196" s="950" t="s">
        <v>1558</v>
      </c>
    </row>
    <row r="24197" spans="8:9" ht="12.5">
      <c r="H24197" s="958">
        <v>56354</v>
      </c>
      <c r="I24197" s="950" t="s">
        <v>1558</v>
      </c>
    </row>
    <row r="24198" spans="8:9" ht="12.5">
      <c r="H24198" s="958">
        <v>56355</v>
      </c>
      <c r="I24198" s="950" t="s">
        <v>1558</v>
      </c>
    </row>
    <row r="24199" spans="8:9" ht="12.5">
      <c r="H24199" s="958">
        <v>56356</v>
      </c>
      <c r="I24199" s="950" t="s">
        <v>1558</v>
      </c>
    </row>
    <row r="24200" spans="8:9" ht="12.5">
      <c r="H24200" s="958">
        <v>56357</v>
      </c>
      <c r="I24200" s="950" t="s">
        <v>1558</v>
      </c>
    </row>
    <row r="24201" spans="8:9" ht="12.5">
      <c r="H24201" s="958">
        <v>56358</v>
      </c>
      <c r="I24201" s="950" t="s">
        <v>1558</v>
      </c>
    </row>
    <row r="24202" spans="8:9" ht="12.5">
      <c r="H24202" s="958">
        <v>56359</v>
      </c>
      <c r="I24202" s="950" t="s">
        <v>1558</v>
      </c>
    </row>
    <row r="24203" spans="8:9" ht="12.5">
      <c r="H24203" s="958">
        <v>56360</v>
      </c>
      <c r="I24203" s="950" t="s">
        <v>1558</v>
      </c>
    </row>
    <row r="24204" spans="8:9" ht="12.5">
      <c r="H24204" s="958">
        <v>56361</v>
      </c>
      <c r="I24204" s="950" t="s">
        <v>1558</v>
      </c>
    </row>
    <row r="24205" spans="8:9" ht="12.5">
      <c r="H24205" s="958">
        <v>56362</v>
      </c>
      <c r="I24205" s="950" t="s">
        <v>1558</v>
      </c>
    </row>
    <row r="24206" spans="8:9" ht="12.5">
      <c r="H24206" s="958">
        <v>56363</v>
      </c>
      <c r="I24206" s="950" t="s">
        <v>1558</v>
      </c>
    </row>
    <row r="24207" spans="8:9" ht="12.5">
      <c r="H24207" s="958">
        <v>56364</v>
      </c>
      <c r="I24207" s="950" t="s">
        <v>1558</v>
      </c>
    </row>
    <row r="24208" spans="8:9" ht="12.5">
      <c r="H24208" s="958">
        <v>56367</v>
      </c>
      <c r="I24208" s="950" t="s">
        <v>1558</v>
      </c>
    </row>
    <row r="24209" spans="8:9" ht="12.5">
      <c r="H24209" s="958">
        <v>56368</v>
      </c>
      <c r="I24209" s="950" t="s">
        <v>1558</v>
      </c>
    </row>
    <row r="24210" spans="8:9" ht="12.5">
      <c r="H24210" s="958">
        <v>56369</v>
      </c>
      <c r="I24210" s="950" t="s">
        <v>1558</v>
      </c>
    </row>
    <row r="24211" spans="8:9" ht="12.5">
      <c r="H24211" s="958">
        <v>56371</v>
      </c>
      <c r="I24211" s="950" t="s">
        <v>1558</v>
      </c>
    </row>
    <row r="24212" spans="8:9" ht="12.5">
      <c r="H24212" s="958">
        <v>56372</v>
      </c>
      <c r="I24212" s="950" t="s">
        <v>1558</v>
      </c>
    </row>
    <row r="24213" spans="8:9" ht="12.5">
      <c r="H24213" s="958">
        <v>56373</v>
      </c>
      <c r="I24213" s="950" t="s">
        <v>1558</v>
      </c>
    </row>
    <row r="24214" spans="8:9" ht="12.5">
      <c r="H24214" s="958">
        <v>56374</v>
      </c>
      <c r="I24214" s="950" t="s">
        <v>1558</v>
      </c>
    </row>
    <row r="24215" spans="8:9" ht="12.5">
      <c r="H24215" s="958">
        <v>56375</v>
      </c>
      <c r="I24215" s="950" t="s">
        <v>1558</v>
      </c>
    </row>
    <row r="24216" spans="8:9" ht="12.5">
      <c r="H24216" s="958">
        <v>56376</v>
      </c>
      <c r="I24216" s="950" t="s">
        <v>1558</v>
      </c>
    </row>
    <row r="24217" spans="8:9" ht="12.5">
      <c r="H24217" s="958">
        <v>56377</v>
      </c>
      <c r="I24217" s="950" t="s">
        <v>1558</v>
      </c>
    </row>
    <row r="24218" spans="8:9" ht="12.5">
      <c r="H24218" s="958">
        <v>56378</v>
      </c>
      <c r="I24218" s="950" t="s">
        <v>1558</v>
      </c>
    </row>
    <row r="24219" spans="8:9" ht="12.5">
      <c r="H24219" s="958">
        <v>56379</v>
      </c>
      <c r="I24219" s="950" t="s">
        <v>1558</v>
      </c>
    </row>
    <row r="24220" spans="8:9" ht="12.5">
      <c r="H24220" s="958">
        <v>56381</v>
      </c>
      <c r="I24220" s="950" t="s">
        <v>1558</v>
      </c>
    </row>
    <row r="24221" spans="8:9" ht="12.5">
      <c r="H24221" s="958">
        <v>56382</v>
      </c>
      <c r="I24221" s="950" t="s">
        <v>1558</v>
      </c>
    </row>
    <row r="24222" spans="8:9" ht="12.5">
      <c r="H24222" s="958">
        <v>56384</v>
      </c>
      <c r="I24222" s="950" t="s">
        <v>1558</v>
      </c>
    </row>
    <row r="24223" spans="8:9" ht="12.5">
      <c r="H24223" s="958">
        <v>56385</v>
      </c>
      <c r="I24223" s="950" t="s">
        <v>1558</v>
      </c>
    </row>
    <row r="24224" spans="8:9" ht="12.5">
      <c r="H24224" s="958">
        <v>56386</v>
      </c>
      <c r="I24224" s="950" t="s">
        <v>1558</v>
      </c>
    </row>
    <row r="24225" spans="8:9" ht="12.5">
      <c r="H24225" s="958">
        <v>56387</v>
      </c>
      <c r="I24225" s="950" t="s">
        <v>1558</v>
      </c>
    </row>
    <row r="24226" spans="8:9" ht="12.5">
      <c r="H24226" s="958">
        <v>56388</v>
      </c>
      <c r="I24226" s="950" t="s">
        <v>1558</v>
      </c>
    </row>
    <row r="24227" spans="8:9" ht="12.5">
      <c r="H24227" s="958">
        <v>56389</v>
      </c>
      <c r="I24227" s="950" t="s">
        <v>1558</v>
      </c>
    </row>
    <row r="24228" spans="8:9" ht="12.5">
      <c r="H24228" s="958">
        <v>56393</v>
      </c>
      <c r="I24228" s="950" t="s">
        <v>1558</v>
      </c>
    </row>
    <row r="24229" spans="8:9" ht="12.5">
      <c r="H24229" s="958">
        <v>56395</v>
      </c>
      <c r="I24229" s="950" t="s">
        <v>1558</v>
      </c>
    </row>
    <row r="24230" spans="8:9" ht="12.5">
      <c r="H24230" s="958">
        <v>56396</v>
      </c>
      <c r="I24230" s="950" t="s">
        <v>1558</v>
      </c>
    </row>
    <row r="24231" spans="8:9" ht="12.5">
      <c r="H24231" s="958">
        <v>56397</v>
      </c>
      <c r="I24231" s="950" t="s">
        <v>1558</v>
      </c>
    </row>
    <row r="24232" spans="8:9" ht="12.5">
      <c r="H24232" s="958">
        <v>56398</v>
      </c>
      <c r="I24232" s="950" t="s">
        <v>1558</v>
      </c>
    </row>
    <row r="24233" spans="8:9" ht="12.5">
      <c r="H24233" s="958">
        <v>56399</v>
      </c>
      <c r="I24233" s="950" t="s">
        <v>1558</v>
      </c>
    </row>
    <row r="24234" spans="8:9" ht="12.5">
      <c r="H24234" s="958">
        <v>56401</v>
      </c>
      <c r="I24234" s="950" t="s">
        <v>1558</v>
      </c>
    </row>
    <row r="24235" spans="8:9" ht="12.5">
      <c r="H24235" s="958">
        <v>56425</v>
      </c>
      <c r="I24235" s="950" t="s">
        <v>1558</v>
      </c>
    </row>
    <row r="24236" spans="8:9" ht="12.5">
      <c r="H24236" s="958">
        <v>56430</v>
      </c>
      <c r="I24236" s="950" t="s">
        <v>1558</v>
      </c>
    </row>
    <row r="24237" spans="8:9" ht="12.5">
      <c r="H24237" s="958">
        <v>56431</v>
      </c>
      <c r="I24237" s="950" t="s">
        <v>1558</v>
      </c>
    </row>
    <row r="24238" spans="8:9" ht="12.5">
      <c r="H24238" s="958">
        <v>56433</v>
      </c>
      <c r="I24238" s="950" t="s">
        <v>1558</v>
      </c>
    </row>
    <row r="24239" spans="8:9" ht="12.5">
      <c r="H24239" s="958">
        <v>56434</v>
      </c>
      <c r="I24239" s="950" t="s">
        <v>1558</v>
      </c>
    </row>
    <row r="24240" spans="8:9" ht="12.5">
      <c r="H24240" s="958">
        <v>56435</v>
      </c>
      <c r="I24240" s="950" t="s">
        <v>1558</v>
      </c>
    </row>
    <row r="24241" spans="8:9" ht="12.5">
      <c r="H24241" s="958">
        <v>56436</v>
      </c>
      <c r="I24241" s="950" t="s">
        <v>1558</v>
      </c>
    </row>
    <row r="24242" spans="8:9" ht="12.5">
      <c r="H24242" s="958">
        <v>56437</v>
      </c>
      <c r="I24242" s="950" t="s">
        <v>1558</v>
      </c>
    </row>
    <row r="24243" spans="8:9" ht="12.5">
      <c r="H24243" s="958">
        <v>56438</v>
      </c>
      <c r="I24243" s="950" t="s">
        <v>1558</v>
      </c>
    </row>
    <row r="24244" spans="8:9" ht="12.5">
      <c r="H24244" s="958">
        <v>56440</v>
      </c>
      <c r="I24244" s="950" t="s">
        <v>1558</v>
      </c>
    </row>
    <row r="24245" spans="8:9" ht="12.5">
      <c r="H24245" s="958">
        <v>56441</v>
      </c>
      <c r="I24245" s="950" t="s">
        <v>1558</v>
      </c>
    </row>
    <row r="24246" spans="8:9" ht="12.5">
      <c r="H24246" s="958">
        <v>56442</v>
      </c>
      <c r="I24246" s="950" t="s">
        <v>1558</v>
      </c>
    </row>
    <row r="24247" spans="8:9" ht="12.5">
      <c r="H24247" s="958">
        <v>56443</v>
      </c>
      <c r="I24247" s="950" t="s">
        <v>1558</v>
      </c>
    </row>
    <row r="24248" spans="8:9" ht="12.5">
      <c r="H24248" s="958">
        <v>56444</v>
      </c>
      <c r="I24248" s="950" t="s">
        <v>1558</v>
      </c>
    </row>
    <row r="24249" spans="8:9" ht="12.5">
      <c r="H24249" s="958">
        <v>56446</v>
      </c>
      <c r="I24249" s="950" t="s">
        <v>1558</v>
      </c>
    </row>
    <row r="24250" spans="8:9" ht="12.5">
      <c r="H24250" s="958">
        <v>56447</v>
      </c>
      <c r="I24250" s="950" t="s">
        <v>1558</v>
      </c>
    </row>
    <row r="24251" spans="8:9" ht="12.5">
      <c r="H24251" s="958">
        <v>56448</v>
      </c>
      <c r="I24251" s="950" t="s">
        <v>1558</v>
      </c>
    </row>
    <row r="24252" spans="8:9" ht="12.5">
      <c r="H24252" s="958">
        <v>56449</v>
      </c>
      <c r="I24252" s="950" t="s">
        <v>1558</v>
      </c>
    </row>
    <row r="24253" spans="8:9" ht="12.5">
      <c r="H24253" s="958">
        <v>56450</v>
      </c>
      <c r="I24253" s="950" t="s">
        <v>1558</v>
      </c>
    </row>
    <row r="24254" spans="8:9" ht="12.5">
      <c r="H24254" s="958">
        <v>56452</v>
      </c>
      <c r="I24254" s="950" t="s">
        <v>1558</v>
      </c>
    </row>
    <row r="24255" spans="8:9" ht="12.5">
      <c r="H24255" s="958">
        <v>56453</v>
      </c>
      <c r="I24255" s="950" t="s">
        <v>1558</v>
      </c>
    </row>
    <row r="24256" spans="8:9" ht="12.5">
      <c r="H24256" s="958">
        <v>56455</v>
      </c>
      <c r="I24256" s="950" t="s">
        <v>1558</v>
      </c>
    </row>
    <row r="24257" spans="8:9" ht="12.5">
      <c r="H24257" s="958">
        <v>56456</v>
      </c>
      <c r="I24257" s="950" t="s">
        <v>1558</v>
      </c>
    </row>
    <row r="24258" spans="8:9" ht="12.5">
      <c r="H24258" s="958">
        <v>56458</v>
      </c>
      <c r="I24258" s="950" t="s">
        <v>1558</v>
      </c>
    </row>
    <row r="24259" spans="8:9" ht="12.5">
      <c r="H24259" s="958">
        <v>56459</v>
      </c>
      <c r="I24259" s="950" t="s">
        <v>1558</v>
      </c>
    </row>
    <row r="24260" spans="8:9" ht="12.5">
      <c r="H24260" s="958">
        <v>56461</v>
      </c>
      <c r="I24260" s="950" t="s">
        <v>1558</v>
      </c>
    </row>
    <row r="24261" spans="8:9" ht="12.5">
      <c r="H24261" s="958">
        <v>56464</v>
      </c>
      <c r="I24261" s="950" t="s">
        <v>1558</v>
      </c>
    </row>
    <row r="24262" spans="8:9" ht="12.5">
      <c r="H24262" s="958">
        <v>56465</v>
      </c>
      <c r="I24262" s="950" t="s">
        <v>1558</v>
      </c>
    </row>
    <row r="24263" spans="8:9" ht="12.5">
      <c r="H24263" s="958">
        <v>56466</v>
      </c>
      <c r="I24263" s="950" t="s">
        <v>1558</v>
      </c>
    </row>
    <row r="24264" spans="8:9" ht="12.5">
      <c r="H24264" s="958">
        <v>56467</v>
      </c>
      <c r="I24264" s="950" t="s">
        <v>1558</v>
      </c>
    </row>
    <row r="24265" spans="8:9" ht="12.5">
      <c r="H24265" s="958">
        <v>56468</v>
      </c>
      <c r="I24265" s="950" t="s">
        <v>1558</v>
      </c>
    </row>
    <row r="24266" spans="8:9" ht="12.5">
      <c r="H24266" s="958">
        <v>56469</v>
      </c>
      <c r="I24266" s="950" t="s">
        <v>1558</v>
      </c>
    </row>
    <row r="24267" spans="8:9" ht="12.5">
      <c r="H24267" s="958">
        <v>56470</v>
      </c>
      <c r="I24267" s="950" t="s">
        <v>1558</v>
      </c>
    </row>
    <row r="24268" spans="8:9" ht="12.5">
      <c r="H24268" s="958">
        <v>56472</v>
      </c>
      <c r="I24268" s="950" t="s">
        <v>1558</v>
      </c>
    </row>
    <row r="24269" spans="8:9" ht="12.5">
      <c r="H24269" s="958">
        <v>56473</v>
      </c>
      <c r="I24269" s="950" t="s">
        <v>1558</v>
      </c>
    </row>
    <row r="24270" spans="8:9" ht="12.5">
      <c r="H24270" s="958">
        <v>56474</v>
      </c>
      <c r="I24270" s="950" t="s">
        <v>1558</v>
      </c>
    </row>
    <row r="24271" spans="8:9" ht="12.5">
      <c r="H24271" s="958">
        <v>56475</v>
      </c>
      <c r="I24271" s="950" t="s">
        <v>1558</v>
      </c>
    </row>
    <row r="24272" spans="8:9" ht="12.5">
      <c r="H24272" s="958">
        <v>56477</v>
      </c>
      <c r="I24272" s="950" t="s">
        <v>1558</v>
      </c>
    </row>
    <row r="24273" spans="8:9" ht="12.5">
      <c r="H24273" s="958">
        <v>56478</v>
      </c>
      <c r="I24273" s="950" t="s">
        <v>1558</v>
      </c>
    </row>
    <row r="24274" spans="8:9" ht="12.5">
      <c r="H24274" s="958">
        <v>56479</v>
      </c>
      <c r="I24274" s="950" t="s">
        <v>1558</v>
      </c>
    </row>
    <row r="24275" spans="8:9" ht="12.5">
      <c r="H24275" s="958">
        <v>56481</v>
      </c>
      <c r="I24275" s="950" t="s">
        <v>1558</v>
      </c>
    </row>
    <row r="24276" spans="8:9" ht="12.5">
      <c r="H24276" s="958">
        <v>56482</v>
      </c>
      <c r="I24276" s="950" t="s">
        <v>1558</v>
      </c>
    </row>
    <row r="24277" spans="8:9" ht="12.5">
      <c r="H24277" s="958">
        <v>56484</v>
      </c>
      <c r="I24277" s="950" t="s">
        <v>1558</v>
      </c>
    </row>
    <row r="24278" spans="8:9" ht="12.5">
      <c r="H24278" s="958">
        <v>56501</v>
      </c>
      <c r="I24278" s="950" t="s">
        <v>1558</v>
      </c>
    </row>
    <row r="24279" spans="8:9" ht="12.5">
      <c r="H24279" s="958">
        <v>56502</v>
      </c>
      <c r="I24279" s="950" t="s">
        <v>1558</v>
      </c>
    </row>
    <row r="24280" spans="8:9" ht="12.5">
      <c r="H24280" s="958">
        <v>56510</v>
      </c>
      <c r="I24280" s="950" t="s">
        <v>1558</v>
      </c>
    </row>
    <row r="24281" spans="8:9" ht="12.5">
      <c r="H24281" s="958">
        <v>56511</v>
      </c>
      <c r="I24281" s="950" t="s">
        <v>1558</v>
      </c>
    </row>
    <row r="24282" spans="8:9" ht="12.5">
      <c r="H24282" s="958">
        <v>56514</v>
      </c>
      <c r="I24282" s="950" t="s">
        <v>1558</v>
      </c>
    </row>
    <row r="24283" spans="8:9" ht="12.5">
      <c r="H24283" s="958">
        <v>56515</v>
      </c>
      <c r="I24283" s="950" t="s">
        <v>1558</v>
      </c>
    </row>
    <row r="24284" spans="8:9" ht="12.5">
      <c r="H24284" s="958">
        <v>56516</v>
      </c>
      <c r="I24284" s="950" t="s">
        <v>1558</v>
      </c>
    </row>
    <row r="24285" spans="8:9" ht="12.5">
      <c r="H24285" s="958">
        <v>56517</v>
      </c>
      <c r="I24285" s="950" t="s">
        <v>1558</v>
      </c>
    </row>
    <row r="24286" spans="8:9" ht="12.5">
      <c r="H24286" s="958">
        <v>56518</v>
      </c>
      <c r="I24286" s="950" t="s">
        <v>1558</v>
      </c>
    </row>
    <row r="24287" spans="8:9" ht="12.5">
      <c r="H24287" s="958">
        <v>56519</v>
      </c>
      <c r="I24287" s="950" t="s">
        <v>1558</v>
      </c>
    </row>
    <row r="24288" spans="8:9" ht="12.5">
      <c r="H24288" s="958">
        <v>56520</v>
      </c>
      <c r="I24288" s="950" t="s">
        <v>1558</v>
      </c>
    </row>
    <row r="24289" spans="8:9" ht="12.5">
      <c r="H24289" s="958">
        <v>56521</v>
      </c>
      <c r="I24289" s="950" t="s">
        <v>1558</v>
      </c>
    </row>
    <row r="24290" spans="8:9" ht="12.5">
      <c r="H24290" s="958">
        <v>56522</v>
      </c>
      <c r="I24290" s="950" t="s">
        <v>1558</v>
      </c>
    </row>
    <row r="24291" spans="8:9" ht="12.5">
      <c r="H24291" s="958">
        <v>56523</v>
      </c>
      <c r="I24291" s="950" t="s">
        <v>1558</v>
      </c>
    </row>
    <row r="24292" spans="8:9" ht="12.5">
      <c r="H24292" s="958">
        <v>56524</v>
      </c>
      <c r="I24292" s="950" t="s">
        <v>1558</v>
      </c>
    </row>
    <row r="24293" spans="8:9" ht="12.5">
      <c r="H24293" s="958">
        <v>56525</v>
      </c>
      <c r="I24293" s="950" t="s">
        <v>1558</v>
      </c>
    </row>
    <row r="24294" spans="8:9" ht="12.5">
      <c r="H24294" s="958">
        <v>56527</v>
      </c>
      <c r="I24294" s="950" t="s">
        <v>1558</v>
      </c>
    </row>
    <row r="24295" spans="8:9" ht="12.5">
      <c r="H24295" s="958">
        <v>56528</v>
      </c>
      <c r="I24295" s="950" t="s">
        <v>1558</v>
      </c>
    </row>
    <row r="24296" spans="8:9" ht="12.5">
      <c r="H24296" s="958">
        <v>56529</v>
      </c>
      <c r="I24296" s="950" t="s">
        <v>1558</v>
      </c>
    </row>
    <row r="24297" spans="8:9" ht="12.5">
      <c r="H24297" s="958">
        <v>56531</v>
      </c>
      <c r="I24297" s="950" t="s">
        <v>1558</v>
      </c>
    </row>
    <row r="24298" spans="8:9" ht="12.5">
      <c r="H24298" s="958">
        <v>56533</v>
      </c>
      <c r="I24298" s="950" t="s">
        <v>1558</v>
      </c>
    </row>
    <row r="24299" spans="8:9" ht="12.5">
      <c r="H24299" s="958">
        <v>56534</v>
      </c>
      <c r="I24299" s="950" t="s">
        <v>1558</v>
      </c>
    </row>
    <row r="24300" spans="8:9" ht="12.5">
      <c r="H24300" s="958">
        <v>56535</v>
      </c>
      <c r="I24300" s="950" t="s">
        <v>1558</v>
      </c>
    </row>
    <row r="24301" spans="8:9" ht="12.5">
      <c r="H24301" s="958">
        <v>56536</v>
      </c>
      <c r="I24301" s="950" t="s">
        <v>1558</v>
      </c>
    </row>
    <row r="24302" spans="8:9" ht="12.5">
      <c r="H24302" s="958">
        <v>56537</v>
      </c>
      <c r="I24302" s="950" t="s">
        <v>1558</v>
      </c>
    </row>
    <row r="24303" spans="8:9" ht="12.5">
      <c r="H24303" s="958">
        <v>56538</v>
      </c>
      <c r="I24303" s="950" t="s">
        <v>1558</v>
      </c>
    </row>
    <row r="24304" spans="8:9" ht="12.5">
      <c r="H24304" s="958">
        <v>56540</v>
      </c>
      <c r="I24304" s="950" t="s">
        <v>1558</v>
      </c>
    </row>
    <row r="24305" spans="8:9" ht="12.5">
      <c r="H24305" s="958">
        <v>56541</v>
      </c>
      <c r="I24305" s="950" t="s">
        <v>1558</v>
      </c>
    </row>
    <row r="24306" spans="8:9" ht="12.5">
      <c r="H24306" s="958">
        <v>56542</v>
      </c>
      <c r="I24306" s="950" t="s">
        <v>1558</v>
      </c>
    </row>
    <row r="24307" spans="8:9" ht="12.5">
      <c r="H24307" s="958">
        <v>56543</v>
      </c>
      <c r="I24307" s="950" t="s">
        <v>1558</v>
      </c>
    </row>
    <row r="24308" spans="8:9" ht="12.5">
      <c r="H24308" s="958">
        <v>56544</v>
      </c>
      <c r="I24308" s="950" t="s">
        <v>1558</v>
      </c>
    </row>
    <row r="24309" spans="8:9" ht="12.5">
      <c r="H24309" s="958">
        <v>56545</v>
      </c>
      <c r="I24309" s="950" t="s">
        <v>1558</v>
      </c>
    </row>
    <row r="24310" spans="8:9" ht="12.5">
      <c r="H24310" s="958">
        <v>56546</v>
      </c>
      <c r="I24310" s="950" t="s">
        <v>1558</v>
      </c>
    </row>
    <row r="24311" spans="8:9" ht="12.5">
      <c r="H24311" s="958">
        <v>56547</v>
      </c>
      <c r="I24311" s="950" t="s">
        <v>1558</v>
      </c>
    </row>
    <row r="24312" spans="8:9" ht="12.5">
      <c r="H24312" s="958">
        <v>56548</v>
      </c>
      <c r="I24312" s="950" t="s">
        <v>1558</v>
      </c>
    </row>
    <row r="24313" spans="8:9" ht="12.5">
      <c r="H24313" s="958">
        <v>56549</v>
      </c>
      <c r="I24313" s="950" t="s">
        <v>1558</v>
      </c>
    </row>
    <row r="24314" spans="8:9" ht="12.5">
      <c r="H24314" s="958">
        <v>56550</v>
      </c>
      <c r="I24314" s="950" t="s">
        <v>1558</v>
      </c>
    </row>
    <row r="24315" spans="8:9" ht="12.5">
      <c r="H24315" s="958">
        <v>56551</v>
      </c>
      <c r="I24315" s="950" t="s">
        <v>1558</v>
      </c>
    </row>
    <row r="24316" spans="8:9" ht="12.5">
      <c r="H24316" s="958">
        <v>56552</v>
      </c>
      <c r="I24316" s="950" t="s">
        <v>1558</v>
      </c>
    </row>
    <row r="24317" spans="8:9" ht="12.5">
      <c r="H24317" s="958">
        <v>56553</v>
      </c>
      <c r="I24317" s="950" t="s">
        <v>1558</v>
      </c>
    </row>
    <row r="24318" spans="8:9" ht="12.5">
      <c r="H24318" s="958">
        <v>56554</v>
      </c>
      <c r="I24318" s="950" t="s">
        <v>1558</v>
      </c>
    </row>
    <row r="24319" spans="8:9" ht="12.5">
      <c r="H24319" s="958">
        <v>56556</v>
      </c>
      <c r="I24319" s="950" t="s">
        <v>1558</v>
      </c>
    </row>
    <row r="24320" spans="8:9" ht="12.5">
      <c r="H24320" s="958">
        <v>56557</v>
      </c>
      <c r="I24320" s="950" t="s">
        <v>1558</v>
      </c>
    </row>
    <row r="24321" spans="8:9" ht="12.5">
      <c r="H24321" s="958">
        <v>56560</v>
      </c>
      <c r="I24321" s="950" t="s">
        <v>1558</v>
      </c>
    </row>
    <row r="24322" spans="8:9" ht="12.5">
      <c r="H24322" s="958">
        <v>56561</v>
      </c>
      <c r="I24322" s="950" t="s">
        <v>1558</v>
      </c>
    </row>
    <row r="24323" spans="8:9" ht="12.5">
      <c r="H24323" s="958">
        <v>56562</v>
      </c>
      <c r="I24323" s="950" t="s">
        <v>1558</v>
      </c>
    </row>
    <row r="24324" spans="8:9" ht="12.5">
      <c r="H24324" s="958">
        <v>56563</v>
      </c>
      <c r="I24324" s="950" t="s">
        <v>1558</v>
      </c>
    </row>
    <row r="24325" spans="8:9" ht="12.5">
      <c r="H24325" s="958">
        <v>56565</v>
      </c>
      <c r="I24325" s="950" t="s">
        <v>1558</v>
      </c>
    </row>
    <row r="24326" spans="8:9" ht="12.5">
      <c r="H24326" s="958">
        <v>56566</v>
      </c>
      <c r="I24326" s="950" t="s">
        <v>1558</v>
      </c>
    </row>
    <row r="24327" spans="8:9" ht="12.5">
      <c r="H24327" s="958">
        <v>56567</v>
      </c>
      <c r="I24327" s="950" t="s">
        <v>1558</v>
      </c>
    </row>
    <row r="24328" spans="8:9" ht="12.5">
      <c r="H24328" s="958">
        <v>56568</v>
      </c>
      <c r="I24328" s="950" t="s">
        <v>1558</v>
      </c>
    </row>
    <row r="24329" spans="8:9" ht="12.5">
      <c r="H24329" s="958">
        <v>56569</v>
      </c>
      <c r="I24329" s="950" t="s">
        <v>1558</v>
      </c>
    </row>
    <row r="24330" spans="8:9" ht="12.5">
      <c r="H24330" s="958">
        <v>56570</v>
      </c>
      <c r="I24330" s="950" t="s">
        <v>1558</v>
      </c>
    </row>
    <row r="24331" spans="8:9" ht="12.5">
      <c r="H24331" s="958">
        <v>56571</v>
      </c>
      <c r="I24331" s="950" t="s">
        <v>1558</v>
      </c>
    </row>
    <row r="24332" spans="8:9" ht="12.5">
      <c r="H24332" s="958">
        <v>56572</v>
      </c>
      <c r="I24332" s="950" t="s">
        <v>1558</v>
      </c>
    </row>
    <row r="24333" spans="8:9" ht="12.5">
      <c r="H24333" s="958">
        <v>56573</v>
      </c>
      <c r="I24333" s="950" t="s">
        <v>1558</v>
      </c>
    </row>
    <row r="24334" spans="8:9" ht="12.5">
      <c r="H24334" s="958">
        <v>56574</v>
      </c>
      <c r="I24334" s="950" t="s">
        <v>1558</v>
      </c>
    </row>
    <row r="24335" spans="8:9" ht="12.5">
      <c r="H24335" s="958">
        <v>56575</v>
      </c>
      <c r="I24335" s="950" t="s">
        <v>1558</v>
      </c>
    </row>
    <row r="24336" spans="8:9" ht="12.5">
      <c r="H24336" s="958">
        <v>56576</v>
      </c>
      <c r="I24336" s="950" t="s">
        <v>1558</v>
      </c>
    </row>
    <row r="24337" spans="8:9" ht="12.5">
      <c r="H24337" s="958">
        <v>56577</v>
      </c>
      <c r="I24337" s="950" t="s">
        <v>1558</v>
      </c>
    </row>
    <row r="24338" spans="8:9" ht="12.5">
      <c r="H24338" s="958">
        <v>56578</v>
      </c>
      <c r="I24338" s="950" t="s">
        <v>1558</v>
      </c>
    </row>
    <row r="24339" spans="8:9" ht="12.5">
      <c r="H24339" s="958">
        <v>56579</v>
      </c>
      <c r="I24339" s="950" t="s">
        <v>1558</v>
      </c>
    </row>
    <row r="24340" spans="8:9" ht="12.5">
      <c r="H24340" s="958">
        <v>56580</v>
      </c>
      <c r="I24340" s="950" t="s">
        <v>1558</v>
      </c>
    </row>
    <row r="24341" spans="8:9" ht="12.5">
      <c r="H24341" s="958">
        <v>56581</v>
      </c>
      <c r="I24341" s="950" t="s">
        <v>1558</v>
      </c>
    </row>
    <row r="24342" spans="8:9" ht="12.5">
      <c r="H24342" s="958">
        <v>56583</v>
      </c>
      <c r="I24342" s="950" t="s">
        <v>1558</v>
      </c>
    </row>
    <row r="24343" spans="8:9" ht="12.5">
      <c r="H24343" s="958">
        <v>56584</v>
      </c>
      <c r="I24343" s="950" t="s">
        <v>1558</v>
      </c>
    </row>
    <row r="24344" spans="8:9" ht="12.5">
      <c r="H24344" s="958">
        <v>56585</v>
      </c>
      <c r="I24344" s="950" t="s">
        <v>1558</v>
      </c>
    </row>
    <row r="24345" spans="8:9" ht="12.5">
      <c r="H24345" s="958">
        <v>56586</v>
      </c>
      <c r="I24345" s="950" t="s">
        <v>1558</v>
      </c>
    </row>
    <row r="24346" spans="8:9" ht="12.5">
      <c r="H24346" s="958">
        <v>56587</v>
      </c>
      <c r="I24346" s="950" t="s">
        <v>1558</v>
      </c>
    </row>
    <row r="24347" spans="8:9" ht="12.5">
      <c r="H24347" s="958">
        <v>56588</v>
      </c>
      <c r="I24347" s="950" t="s">
        <v>1558</v>
      </c>
    </row>
    <row r="24348" spans="8:9" ht="12.5">
      <c r="H24348" s="958">
        <v>56589</v>
      </c>
      <c r="I24348" s="950" t="s">
        <v>1558</v>
      </c>
    </row>
    <row r="24349" spans="8:9" ht="12.5">
      <c r="H24349" s="958">
        <v>56590</v>
      </c>
      <c r="I24349" s="950" t="s">
        <v>1558</v>
      </c>
    </row>
    <row r="24350" spans="8:9" ht="12.5">
      <c r="H24350" s="958">
        <v>56591</v>
      </c>
      <c r="I24350" s="950" t="s">
        <v>1558</v>
      </c>
    </row>
    <row r="24351" spans="8:9" ht="12.5">
      <c r="H24351" s="958">
        <v>56592</v>
      </c>
      <c r="I24351" s="950" t="s">
        <v>1558</v>
      </c>
    </row>
    <row r="24352" spans="8:9" ht="12.5">
      <c r="H24352" s="958">
        <v>56593</v>
      </c>
      <c r="I24352" s="950" t="s">
        <v>1558</v>
      </c>
    </row>
    <row r="24353" spans="8:9" ht="12.5">
      <c r="H24353" s="958">
        <v>56594</v>
      </c>
      <c r="I24353" s="950" t="s">
        <v>1558</v>
      </c>
    </row>
    <row r="24354" spans="8:9" ht="12.5">
      <c r="H24354" s="958">
        <v>56601</v>
      </c>
      <c r="I24354" s="950" t="s">
        <v>1558</v>
      </c>
    </row>
    <row r="24355" spans="8:9" ht="12.5">
      <c r="H24355" s="958">
        <v>56619</v>
      </c>
      <c r="I24355" s="950" t="s">
        <v>1558</v>
      </c>
    </row>
    <row r="24356" spans="8:9" ht="12.5">
      <c r="H24356" s="958">
        <v>56621</v>
      </c>
      <c r="I24356" s="950" t="s">
        <v>1558</v>
      </c>
    </row>
    <row r="24357" spans="8:9" ht="12.5">
      <c r="H24357" s="958">
        <v>56623</v>
      </c>
      <c r="I24357" s="950" t="s">
        <v>1558</v>
      </c>
    </row>
    <row r="24358" spans="8:9" ht="12.5">
      <c r="H24358" s="958">
        <v>56626</v>
      </c>
      <c r="I24358" s="950" t="s">
        <v>1558</v>
      </c>
    </row>
    <row r="24359" spans="8:9" ht="12.5">
      <c r="H24359" s="958">
        <v>56627</v>
      </c>
      <c r="I24359" s="950" t="s">
        <v>1558</v>
      </c>
    </row>
    <row r="24360" spans="8:9" ht="12.5">
      <c r="H24360" s="958">
        <v>56628</v>
      </c>
      <c r="I24360" s="950" t="s">
        <v>1558</v>
      </c>
    </row>
    <row r="24361" spans="8:9" ht="12.5">
      <c r="H24361" s="958">
        <v>56629</v>
      </c>
      <c r="I24361" s="950" t="s">
        <v>1558</v>
      </c>
    </row>
    <row r="24362" spans="8:9" ht="12.5">
      <c r="H24362" s="958">
        <v>56630</v>
      </c>
      <c r="I24362" s="950" t="s">
        <v>1558</v>
      </c>
    </row>
    <row r="24363" spans="8:9" ht="12.5">
      <c r="H24363" s="958">
        <v>56631</v>
      </c>
      <c r="I24363" s="950" t="s">
        <v>1558</v>
      </c>
    </row>
    <row r="24364" spans="8:9" ht="12.5">
      <c r="H24364" s="958">
        <v>56633</v>
      </c>
      <c r="I24364" s="950" t="s">
        <v>1558</v>
      </c>
    </row>
    <row r="24365" spans="8:9" ht="12.5">
      <c r="H24365" s="958">
        <v>56634</v>
      </c>
      <c r="I24365" s="950" t="s">
        <v>1558</v>
      </c>
    </row>
    <row r="24366" spans="8:9" ht="12.5">
      <c r="H24366" s="958">
        <v>56636</v>
      </c>
      <c r="I24366" s="950" t="s">
        <v>1558</v>
      </c>
    </row>
    <row r="24367" spans="8:9" ht="12.5">
      <c r="H24367" s="958">
        <v>56637</v>
      </c>
      <c r="I24367" s="950" t="s">
        <v>1558</v>
      </c>
    </row>
    <row r="24368" spans="8:9" ht="12.5">
      <c r="H24368" s="958">
        <v>56639</v>
      </c>
      <c r="I24368" s="950" t="s">
        <v>1558</v>
      </c>
    </row>
    <row r="24369" spans="8:9" ht="12.5">
      <c r="H24369" s="958">
        <v>56641</v>
      </c>
      <c r="I24369" s="950" t="s">
        <v>1558</v>
      </c>
    </row>
    <row r="24370" spans="8:9" ht="12.5">
      <c r="H24370" s="958">
        <v>56644</v>
      </c>
      <c r="I24370" s="950" t="s">
        <v>1558</v>
      </c>
    </row>
    <row r="24371" spans="8:9" ht="12.5">
      <c r="H24371" s="958">
        <v>56646</v>
      </c>
      <c r="I24371" s="950" t="s">
        <v>1558</v>
      </c>
    </row>
    <row r="24372" spans="8:9" ht="12.5">
      <c r="H24372" s="958">
        <v>56647</v>
      </c>
      <c r="I24372" s="950" t="s">
        <v>1558</v>
      </c>
    </row>
    <row r="24373" spans="8:9" ht="12.5">
      <c r="H24373" s="958">
        <v>56649</v>
      </c>
      <c r="I24373" s="950" t="s">
        <v>1558</v>
      </c>
    </row>
    <row r="24374" spans="8:9" ht="12.5">
      <c r="H24374" s="958">
        <v>56650</v>
      </c>
      <c r="I24374" s="950" t="s">
        <v>1558</v>
      </c>
    </row>
    <row r="24375" spans="8:9" ht="12.5">
      <c r="H24375" s="958">
        <v>56651</v>
      </c>
      <c r="I24375" s="950" t="s">
        <v>1558</v>
      </c>
    </row>
    <row r="24376" spans="8:9" ht="12.5">
      <c r="H24376" s="958">
        <v>56652</v>
      </c>
      <c r="I24376" s="950" t="s">
        <v>1558</v>
      </c>
    </row>
    <row r="24377" spans="8:9" ht="12.5">
      <c r="H24377" s="958">
        <v>56653</v>
      </c>
      <c r="I24377" s="950" t="s">
        <v>1558</v>
      </c>
    </row>
    <row r="24378" spans="8:9" ht="12.5">
      <c r="H24378" s="958">
        <v>56654</v>
      </c>
      <c r="I24378" s="950" t="s">
        <v>1558</v>
      </c>
    </row>
    <row r="24379" spans="8:9" ht="12.5">
      <c r="H24379" s="958">
        <v>56655</v>
      </c>
      <c r="I24379" s="950" t="s">
        <v>1558</v>
      </c>
    </row>
    <row r="24380" spans="8:9" ht="12.5">
      <c r="H24380" s="958">
        <v>56657</v>
      </c>
      <c r="I24380" s="950" t="s">
        <v>1558</v>
      </c>
    </row>
    <row r="24381" spans="8:9" ht="12.5">
      <c r="H24381" s="958">
        <v>56658</v>
      </c>
      <c r="I24381" s="950" t="s">
        <v>1558</v>
      </c>
    </row>
    <row r="24382" spans="8:9" ht="12.5">
      <c r="H24382" s="958">
        <v>56659</v>
      </c>
      <c r="I24382" s="950" t="s">
        <v>1558</v>
      </c>
    </row>
    <row r="24383" spans="8:9" ht="12.5">
      <c r="H24383" s="958">
        <v>56660</v>
      </c>
      <c r="I24383" s="950" t="s">
        <v>1558</v>
      </c>
    </row>
    <row r="24384" spans="8:9" ht="12.5">
      <c r="H24384" s="958">
        <v>56661</v>
      </c>
      <c r="I24384" s="950" t="s">
        <v>1558</v>
      </c>
    </row>
    <row r="24385" spans="8:9" ht="12.5">
      <c r="H24385" s="958">
        <v>56662</v>
      </c>
      <c r="I24385" s="950" t="s">
        <v>1558</v>
      </c>
    </row>
    <row r="24386" spans="8:9" ht="12.5">
      <c r="H24386" s="958">
        <v>56663</v>
      </c>
      <c r="I24386" s="950" t="s">
        <v>1558</v>
      </c>
    </row>
    <row r="24387" spans="8:9" ht="12.5">
      <c r="H24387" s="958">
        <v>56666</v>
      </c>
      <c r="I24387" s="950" t="s">
        <v>1558</v>
      </c>
    </row>
    <row r="24388" spans="8:9" ht="12.5">
      <c r="H24388" s="958">
        <v>56667</v>
      </c>
      <c r="I24388" s="950" t="s">
        <v>1558</v>
      </c>
    </row>
    <row r="24389" spans="8:9" ht="12.5">
      <c r="H24389" s="958">
        <v>56668</v>
      </c>
      <c r="I24389" s="950" t="s">
        <v>1558</v>
      </c>
    </row>
    <row r="24390" spans="8:9" ht="12.5">
      <c r="H24390" s="958">
        <v>56669</v>
      </c>
      <c r="I24390" s="950" t="s">
        <v>1558</v>
      </c>
    </row>
    <row r="24391" spans="8:9" ht="12.5">
      <c r="H24391" s="958">
        <v>56670</v>
      </c>
      <c r="I24391" s="950" t="s">
        <v>1558</v>
      </c>
    </row>
    <row r="24392" spans="8:9" ht="12.5">
      <c r="H24392" s="958">
        <v>56671</v>
      </c>
      <c r="I24392" s="950" t="s">
        <v>1558</v>
      </c>
    </row>
    <row r="24393" spans="8:9" ht="12.5">
      <c r="H24393" s="958">
        <v>56672</v>
      </c>
      <c r="I24393" s="950" t="s">
        <v>1558</v>
      </c>
    </row>
    <row r="24394" spans="8:9" ht="12.5">
      <c r="H24394" s="958">
        <v>56673</v>
      </c>
      <c r="I24394" s="950" t="s">
        <v>1558</v>
      </c>
    </row>
    <row r="24395" spans="8:9" ht="12.5">
      <c r="H24395" s="958">
        <v>56676</v>
      </c>
      <c r="I24395" s="950" t="s">
        <v>1558</v>
      </c>
    </row>
    <row r="24396" spans="8:9" ht="12.5">
      <c r="H24396" s="958">
        <v>56678</v>
      </c>
      <c r="I24396" s="950" t="s">
        <v>1558</v>
      </c>
    </row>
    <row r="24397" spans="8:9" ht="12.5">
      <c r="H24397" s="958">
        <v>56679</v>
      </c>
      <c r="I24397" s="950" t="s">
        <v>1558</v>
      </c>
    </row>
    <row r="24398" spans="8:9" ht="12.5">
      <c r="H24398" s="958">
        <v>56680</v>
      </c>
      <c r="I24398" s="950" t="s">
        <v>1558</v>
      </c>
    </row>
    <row r="24399" spans="8:9" ht="12.5">
      <c r="H24399" s="958">
        <v>56681</v>
      </c>
      <c r="I24399" s="950" t="s">
        <v>1558</v>
      </c>
    </row>
    <row r="24400" spans="8:9" ht="12.5">
      <c r="H24400" s="958">
        <v>56682</v>
      </c>
      <c r="I24400" s="950" t="s">
        <v>1558</v>
      </c>
    </row>
    <row r="24401" spans="8:9" ht="12.5">
      <c r="H24401" s="958">
        <v>56683</v>
      </c>
      <c r="I24401" s="950" t="s">
        <v>1558</v>
      </c>
    </row>
    <row r="24402" spans="8:9" ht="12.5">
      <c r="H24402" s="958">
        <v>56684</v>
      </c>
      <c r="I24402" s="950" t="s">
        <v>1558</v>
      </c>
    </row>
    <row r="24403" spans="8:9" ht="12.5">
      <c r="H24403" s="958">
        <v>56685</v>
      </c>
      <c r="I24403" s="950" t="s">
        <v>1558</v>
      </c>
    </row>
    <row r="24404" spans="8:9" ht="12.5">
      <c r="H24404" s="958">
        <v>56686</v>
      </c>
      <c r="I24404" s="950" t="s">
        <v>1558</v>
      </c>
    </row>
    <row r="24405" spans="8:9" ht="12.5">
      <c r="H24405" s="958">
        <v>56687</v>
      </c>
      <c r="I24405" s="950" t="s">
        <v>1558</v>
      </c>
    </row>
    <row r="24406" spans="8:9" ht="12.5">
      <c r="H24406" s="958">
        <v>56688</v>
      </c>
      <c r="I24406" s="950" t="s">
        <v>1558</v>
      </c>
    </row>
    <row r="24407" spans="8:9" ht="12.5">
      <c r="H24407" s="958">
        <v>56701</v>
      </c>
      <c r="I24407" s="950" t="s">
        <v>1558</v>
      </c>
    </row>
    <row r="24408" spans="8:9" ht="12.5">
      <c r="H24408" s="958">
        <v>56710</v>
      </c>
      <c r="I24408" s="950" t="s">
        <v>1558</v>
      </c>
    </row>
    <row r="24409" spans="8:9" ht="12.5">
      <c r="H24409" s="958">
        <v>56711</v>
      </c>
      <c r="I24409" s="950" t="s">
        <v>1558</v>
      </c>
    </row>
    <row r="24410" spans="8:9" ht="12.5">
      <c r="H24410" s="958">
        <v>56713</v>
      </c>
      <c r="I24410" s="950" t="s">
        <v>1558</v>
      </c>
    </row>
    <row r="24411" spans="8:9" ht="12.5">
      <c r="H24411" s="958">
        <v>56714</v>
      </c>
      <c r="I24411" s="950" t="s">
        <v>1558</v>
      </c>
    </row>
    <row r="24412" spans="8:9" ht="12.5">
      <c r="H24412" s="958">
        <v>56715</v>
      </c>
      <c r="I24412" s="950" t="s">
        <v>1558</v>
      </c>
    </row>
    <row r="24413" spans="8:9" ht="12.5">
      <c r="H24413" s="958">
        <v>56716</v>
      </c>
      <c r="I24413" s="950" t="s">
        <v>1558</v>
      </c>
    </row>
    <row r="24414" spans="8:9" ht="12.5">
      <c r="H24414" s="958">
        <v>56720</v>
      </c>
      <c r="I24414" s="950" t="s">
        <v>1558</v>
      </c>
    </row>
    <row r="24415" spans="8:9" ht="12.5">
      <c r="H24415" s="958">
        <v>56721</v>
      </c>
      <c r="I24415" s="950" t="s">
        <v>1558</v>
      </c>
    </row>
    <row r="24416" spans="8:9" ht="12.5">
      <c r="H24416" s="958">
        <v>56722</v>
      </c>
      <c r="I24416" s="950" t="s">
        <v>1558</v>
      </c>
    </row>
    <row r="24417" spans="8:9" ht="12.5">
      <c r="H24417" s="958">
        <v>56723</v>
      </c>
      <c r="I24417" s="950" t="s">
        <v>1558</v>
      </c>
    </row>
    <row r="24418" spans="8:9" ht="12.5">
      <c r="H24418" s="958">
        <v>56724</v>
      </c>
      <c r="I24418" s="950" t="s">
        <v>1558</v>
      </c>
    </row>
    <row r="24419" spans="8:9" ht="12.5">
      <c r="H24419" s="958">
        <v>56725</v>
      </c>
      <c r="I24419" s="950" t="s">
        <v>1558</v>
      </c>
    </row>
    <row r="24420" spans="8:9" ht="12.5">
      <c r="H24420" s="958">
        <v>56726</v>
      </c>
      <c r="I24420" s="950" t="s">
        <v>1558</v>
      </c>
    </row>
    <row r="24421" spans="8:9" ht="12.5">
      <c r="H24421" s="958">
        <v>56727</v>
      </c>
      <c r="I24421" s="950" t="s">
        <v>1558</v>
      </c>
    </row>
    <row r="24422" spans="8:9" ht="12.5">
      <c r="H24422" s="958">
        <v>56728</v>
      </c>
      <c r="I24422" s="950" t="s">
        <v>1558</v>
      </c>
    </row>
    <row r="24423" spans="8:9" ht="12.5">
      <c r="H24423" s="958">
        <v>56729</v>
      </c>
      <c r="I24423" s="950" t="s">
        <v>1558</v>
      </c>
    </row>
    <row r="24424" spans="8:9" ht="12.5">
      <c r="H24424" s="958">
        <v>56731</v>
      </c>
      <c r="I24424" s="950" t="s">
        <v>1558</v>
      </c>
    </row>
    <row r="24425" spans="8:9" ht="12.5">
      <c r="H24425" s="958">
        <v>56732</v>
      </c>
      <c r="I24425" s="950" t="s">
        <v>1558</v>
      </c>
    </row>
    <row r="24426" spans="8:9" ht="12.5">
      <c r="H24426" s="958">
        <v>56733</v>
      </c>
      <c r="I24426" s="950" t="s">
        <v>1558</v>
      </c>
    </row>
    <row r="24427" spans="8:9" ht="12.5">
      <c r="H24427" s="958">
        <v>56734</v>
      </c>
      <c r="I24427" s="950" t="s">
        <v>1558</v>
      </c>
    </row>
    <row r="24428" spans="8:9" ht="12.5">
      <c r="H24428" s="958">
        <v>56735</v>
      </c>
      <c r="I24428" s="950" t="s">
        <v>1558</v>
      </c>
    </row>
    <row r="24429" spans="8:9" ht="12.5">
      <c r="H24429" s="958">
        <v>56736</v>
      </c>
      <c r="I24429" s="950" t="s">
        <v>1558</v>
      </c>
    </row>
    <row r="24430" spans="8:9" ht="12.5">
      <c r="H24430" s="958">
        <v>56737</v>
      </c>
      <c r="I24430" s="950" t="s">
        <v>1558</v>
      </c>
    </row>
    <row r="24431" spans="8:9" ht="12.5">
      <c r="H24431" s="958">
        <v>56738</v>
      </c>
      <c r="I24431" s="950" t="s">
        <v>1558</v>
      </c>
    </row>
    <row r="24432" spans="8:9" ht="12.5">
      <c r="H24432" s="958">
        <v>56740</v>
      </c>
      <c r="I24432" s="950" t="s">
        <v>1558</v>
      </c>
    </row>
    <row r="24433" spans="8:9" ht="12.5">
      <c r="H24433" s="958">
        <v>56741</v>
      </c>
      <c r="I24433" s="950" t="s">
        <v>1558</v>
      </c>
    </row>
    <row r="24434" spans="8:9" ht="12.5">
      <c r="H24434" s="958">
        <v>56742</v>
      </c>
      <c r="I24434" s="950" t="s">
        <v>1558</v>
      </c>
    </row>
    <row r="24435" spans="8:9" ht="12.5">
      <c r="H24435" s="958">
        <v>56744</v>
      </c>
      <c r="I24435" s="950" t="s">
        <v>1558</v>
      </c>
    </row>
    <row r="24436" spans="8:9" ht="12.5">
      <c r="H24436" s="958">
        <v>56748</v>
      </c>
      <c r="I24436" s="950" t="s">
        <v>1558</v>
      </c>
    </row>
    <row r="24437" spans="8:9" ht="12.5">
      <c r="H24437" s="958">
        <v>56750</v>
      </c>
      <c r="I24437" s="950" t="s">
        <v>1558</v>
      </c>
    </row>
    <row r="24438" spans="8:9" ht="12.5">
      <c r="H24438" s="958">
        <v>56751</v>
      </c>
      <c r="I24438" s="950" t="s">
        <v>1558</v>
      </c>
    </row>
    <row r="24439" spans="8:9" ht="12.5">
      <c r="H24439" s="958">
        <v>56754</v>
      </c>
      <c r="I24439" s="950" t="s">
        <v>1558</v>
      </c>
    </row>
    <row r="24440" spans="8:9" ht="12.5">
      <c r="H24440" s="958">
        <v>56755</v>
      </c>
      <c r="I24440" s="950" t="s">
        <v>1558</v>
      </c>
    </row>
    <row r="24441" spans="8:9" ht="12.5">
      <c r="H24441" s="958">
        <v>56756</v>
      </c>
      <c r="I24441" s="950" t="s">
        <v>1558</v>
      </c>
    </row>
    <row r="24442" spans="8:9" ht="12.5">
      <c r="H24442" s="958">
        <v>56757</v>
      </c>
      <c r="I24442" s="950" t="s">
        <v>1558</v>
      </c>
    </row>
    <row r="24443" spans="8:9" ht="12.5">
      <c r="H24443" s="958">
        <v>56758</v>
      </c>
      <c r="I24443" s="950" t="s">
        <v>1558</v>
      </c>
    </row>
    <row r="24444" spans="8:9" ht="12.5">
      <c r="H24444" s="958">
        <v>56759</v>
      </c>
      <c r="I24444" s="950" t="s">
        <v>1558</v>
      </c>
    </row>
    <row r="24445" spans="8:9" ht="12.5">
      <c r="H24445" s="958">
        <v>56760</v>
      </c>
      <c r="I24445" s="950" t="s">
        <v>1558</v>
      </c>
    </row>
    <row r="24446" spans="8:9" ht="12.5">
      <c r="H24446" s="958">
        <v>56761</v>
      </c>
      <c r="I24446" s="950" t="s">
        <v>1558</v>
      </c>
    </row>
    <row r="24447" spans="8:9" ht="12.5">
      <c r="H24447" s="958">
        <v>56762</v>
      </c>
      <c r="I24447" s="950" t="s">
        <v>1558</v>
      </c>
    </row>
    <row r="24448" spans="8:9" ht="12.5">
      <c r="H24448" s="958">
        <v>56763</v>
      </c>
      <c r="I24448" s="950" t="s">
        <v>1558</v>
      </c>
    </row>
    <row r="24449" spans="8:9" ht="12.5">
      <c r="H24449" s="958">
        <v>56901</v>
      </c>
      <c r="I24449" s="950" t="s">
        <v>1563</v>
      </c>
    </row>
    <row r="24450" spans="8:9" ht="12.5">
      <c r="H24450" s="958">
        <v>56902</v>
      </c>
      <c r="I24450" s="950" t="s">
        <v>1563</v>
      </c>
    </row>
    <row r="24451" spans="8:9" ht="12.5">
      <c r="H24451" s="958">
        <v>56904</v>
      </c>
      <c r="I24451" s="950" t="s">
        <v>1563</v>
      </c>
    </row>
    <row r="24452" spans="8:9" ht="12.5">
      <c r="H24452" s="958">
        <v>56915</v>
      </c>
      <c r="I24452" s="950" t="s">
        <v>1563</v>
      </c>
    </row>
    <row r="24453" spans="8:9" ht="12.5">
      <c r="H24453" s="958">
        <v>56920</v>
      </c>
      <c r="I24453" s="950" t="s">
        <v>1563</v>
      </c>
    </row>
    <row r="24454" spans="8:9" ht="12.5">
      <c r="H24454" s="958">
        <v>56933</v>
      </c>
      <c r="I24454" s="950" t="s">
        <v>1563</v>
      </c>
    </row>
    <row r="24455" spans="8:9" ht="12.5">
      <c r="H24455" s="958">
        <v>56944</v>
      </c>
      <c r="I24455" s="950" t="s">
        <v>1563</v>
      </c>
    </row>
    <row r="24456" spans="8:9" ht="12.5">
      <c r="H24456" s="958">
        <v>56945</v>
      </c>
      <c r="I24456" s="950" t="s">
        <v>1563</v>
      </c>
    </row>
    <row r="24457" spans="8:9" ht="12.5">
      <c r="H24457" s="958">
        <v>56950</v>
      </c>
      <c r="I24457" s="950" t="s">
        <v>1563</v>
      </c>
    </row>
    <row r="24458" spans="8:9" ht="12.5">
      <c r="H24458" s="958">
        <v>56965</v>
      </c>
      <c r="I24458" s="950" t="s">
        <v>1563</v>
      </c>
    </row>
    <row r="24459" spans="8:9" ht="12.5">
      <c r="H24459" s="958">
        <v>56972</v>
      </c>
      <c r="I24459" s="950" t="s">
        <v>1563</v>
      </c>
    </row>
    <row r="24460" spans="8:9" ht="12.5">
      <c r="H24460" s="958">
        <v>57001</v>
      </c>
      <c r="I24460" s="950" t="s">
        <v>1558</v>
      </c>
    </row>
    <row r="24461" spans="8:9" ht="12.5">
      <c r="H24461" s="958">
        <v>57002</v>
      </c>
      <c r="I24461" s="950" t="s">
        <v>1558</v>
      </c>
    </row>
    <row r="24462" spans="8:9" ht="12.5">
      <c r="H24462" s="958">
        <v>57003</v>
      </c>
      <c r="I24462" s="950" t="s">
        <v>1558</v>
      </c>
    </row>
    <row r="24463" spans="8:9" ht="12.5">
      <c r="H24463" s="958">
        <v>57004</v>
      </c>
      <c r="I24463" s="950" t="s">
        <v>1558</v>
      </c>
    </row>
    <row r="24464" spans="8:9" ht="12.5">
      <c r="H24464" s="958">
        <v>57005</v>
      </c>
      <c r="I24464" s="950" t="s">
        <v>1558</v>
      </c>
    </row>
    <row r="24465" spans="8:9" ht="12.5">
      <c r="H24465" s="958">
        <v>57006</v>
      </c>
      <c r="I24465" s="950" t="s">
        <v>1558</v>
      </c>
    </row>
    <row r="24466" spans="8:9" ht="12.5">
      <c r="H24466" s="958">
        <v>57007</v>
      </c>
      <c r="I24466" s="950" t="s">
        <v>1558</v>
      </c>
    </row>
    <row r="24467" spans="8:9" ht="12.5">
      <c r="H24467" s="958">
        <v>57010</v>
      </c>
      <c r="I24467" s="950" t="s">
        <v>1558</v>
      </c>
    </row>
    <row r="24468" spans="8:9" ht="12.5">
      <c r="H24468" s="958">
        <v>57012</v>
      </c>
      <c r="I24468" s="950" t="s">
        <v>1558</v>
      </c>
    </row>
    <row r="24469" spans="8:9" ht="12.5">
      <c r="H24469" s="958">
        <v>57013</v>
      </c>
      <c r="I24469" s="950" t="s">
        <v>1558</v>
      </c>
    </row>
    <row r="24470" spans="8:9" ht="12.5">
      <c r="H24470" s="958">
        <v>57014</v>
      </c>
      <c r="I24470" s="950" t="s">
        <v>1558</v>
      </c>
    </row>
    <row r="24471" spans="8:9" ht="12.5">
      <c r="H24471" s="958">
        <v>57015</v>
      </c>
      <c r="I24471" s="950" t="s">
        <v>1558</v>
      </c>
    </row>
    <row r="24472" spans="8:9" ht="12.5">
      <c r="H24472" s="958">
        <v>57016</v>
      </c>
      <c r="I24472" s="950" t="s">
        <v>1558</v>
      </c>
    </row>
    <row r="24473" spans="8:9" ht="12.5">
      <c r="H24473" s="958">
        <v>57017</v>
      </c>
      <c r="I24473" s="950" t="s">
        <v>1558</v>
      </c>
    </row>
    <row r="24474" spans="8:9" ht="12.5">
      <c r="H24474" s="958">
        <v>57018</v>
      </c>
      <c r="I24474" s="950" t="s">
        <v>1558</v>
      </c>
    </row>
    <row r="24475" spans="8:9" ht="12.5">
      <c r="H24475" s="958">
        <v>57020</v>
      </c>
      <c r="I24475" s="950" t="s">
        <v>1558</v>
      </c>
    </row>
    <row r="24476" spans="8:9" ht="12.5">
      <c r="H24476" s="958">
        <v>57021</v>
      </c>
      <c r="I24476" s="950" t="s">
        <v>1558</v>
      </c>
    </row>
    <row r="24477" spans="8:9" ht="12.5">
      <c r="H24477" s="958">
        <v>57022</v>
      </c>
      <c r="I24477" s="950" t="s">
        <v>1558</v>
      </c>
    </row>
    <row r="24478" spans="8:9" ht="12.5">
      <c r="H24478" s="958">
        <v>57024</v>
      </c>
      <c r="I24478" s="950" t="s">
        <v>1558</v>
      </c>
    </row>
    <row r="24479" spans="8:9" ht="12.5">
      <c r="H24479" s="958">
        <v>57025</v>
      </c>
      <c r="I24479" s="950" t="s">
        <v>1558</v>
      </c>
    </row>
    <row r="24480" spans="8:9" ht="12.5">
      <c r="H24480" s="958">
        <v>57026</v>
      </c>
      <c r="I24480" s="950" t="s">
        <v>1558</v>
      </c>
    </row>
    <row r="24481" spans="8:9" ht="12.5">
      <c r="H24481" s="958">
        <v>57027</v>
      </c>
      <c r="I24481" s="950" t="s">
        <v>1558</v>
      </c>
    </row>
    <row r="24482" spans="8:9" ht="12.5">
      <c r="H24482" s="958">
        <v>57028</v>
      </c>
      <c r="I24482" s="950" t="s">
        <v>1558</v>
      </c>
    </row>
    <row r="24483" spans="8:9" ht="12.5">
      <c r="H24483" s="958">
        <v>57029</v>
      </c>
      <c r="I24483" s="950" t="s">
        <v>1558</v>
      </c>
    </row>
    <row r="24484" spans="8:9" ht="12.5">
      <c r="H24484" s="958">
        <v>57030</v>
      </c>
      <c r="I24484" s="950" t="s">
        <v>1558</v>
      </c>
    </row>
    <row r="24485" spans="8:9" ht="12.5">
      <c r="H24485" s="958">
        <v>57031</v>
      </c>
      <c r="I24485" s="950" t="s">
        <v>1558</v>
      </c>
    </row>
    <row r="24486" spans="8:9" ht="12.5">
      <c r="H24486" s="958">
        <v>57032</v>
      </c>
      <c r="I24486" s="950" t="s">
        <v>1558</v>
      </c>
    </row>
    <row r="24487" spans="8:9" ht="12.5">
      <c r="H24487" s="958">
        <v>57033</v>
      </c>
      <c r="I24487" s="950" t="s">
        <v>1558</v>
      </c>
    </row>
    <row r="24488" spans="8:9" ht="12.5">
      <c r="H24488" s="958">
        <v>57034</v>
      </c>
      <c r="I24488" s="950" t="s">
        <v>1558</v>
      </c>
    </row>
    <row r="24489" spans="8:9" ht="12.5">
      <c r="H24489" s="958">
        <v>57035</v>
      </c>
      <c r="I24489" s="950" t="s">
        <v>1558</v>
      </c>
    </row>
    <row r="24490" spans="8:9" ht="12.5">
      <c r="H24490" s="958">
        <v>57036</v>
      </c>
      <c r="I24490" s="950" t="s">
        <v>1558</v>
      </c>
    </row>
    <row r="24491" spans="8:9" ht="12.5">
      <c r="H24491" s="958">
        <v>57037</v>
      </c>
      <c r="I24491" s="950" t="s">
        <v>1558</v>
      </c>
    </row>
    <row r="24492" spans="8:9" ht="12.5">
      <c r="H24492" s="958">
        <v>57038</v>
      </c>
      <c r="I24492" s="950" t="s">
        <v>1558</v>
      </c>
    </row>
    <row r="24493" spans="8:9" ht="12.5">
      <c r="H24493" s="958">
        <v>57039</v>
      </c>
      <c r="I24493" s="950" t="s">
        <v>1558</v>
      </c>
    </row>
    <row r="24494" spans="8:9" ht="12.5">
      <c r="H24494" s="958">
        <v>57040</v>
      </c>
      <c r="I24494" s="950" t="s">
        <v>1558</v>
      </c>
    </row>
    <row r="24495" spans="8:9" ht="12.5">
      <c r="H24495" s="958">
        <v>57041</v>
      </c>
      <c r="I24495" s="950" t="s">
        <v>1558</v>
      </c>
    </row>
    <row r="24496" spans="8:9" ht="12.5">
      <c r="H24496" s="958">
        <v>57042</v>
      </c>
      <c r="I24496" s="950" t="s">
        <v>1558</v>
      </c>
    </row>
    <row r="24497" spans="8:9" ht="12.5">
      <c r="H24497" s="958">
        <v>57043</v>
      </c>
      <c r="I24497" s="950" t="s">
        <v>1558</v>
      </c>
    </row>
    <row r="24498" spans="8:9" ht="12.5">
      <c r="H24498" s="958">
        <v>57045</v>
      </c>
      <c r="I24498" s="950" t="s">
        <v>1558</v>
      </c>
    </row>
    <row r="24499" spans="8:9" ht="12.5">
      <c r="H24499" s="958">
        <v>57046</v>
      </c>
      <c r="I24499" s="950" t="s">
        <v>1558</v>
      </c>
    </row>
    <row r="24500" spans="8:9" ht="12.5">
      <c r="H24500" s="958">
        <v>57047</v>
      </c>
      <c r="I24500" s="950" t="s">
        <v>1558</v>
      </c>
    </row>
    <row r="24501" spans="8:9" ht="12.5">
      <c r="H24501" s="958">
        <v>57048</v>
      </c>
      <c r="I24501" s="950" t="s">
        <v>1558</v>
      </c>
    </row>
    <row r="24502" spans="8:9" ht="12.5">
      <c r="H24502" s="958">
        <v>57049</v>
      </c>
      <c r="I24502" s="950" t="s">
        <v>1558</v>
      </c>
    </row>
    <row r="24503" spans="8:9" ht="12.5">
      <c r="H24503" s="958">
        <v>57050</v>
      </c>
      <c r="I24503" s="950" t="s">
        <v>1558</v>
      </c>
    </row>
    <row r="24504" spans="8:9" ht="12.5">
      <c r="H24504" s="958">
        <v>57051</v>
      </c>
      <c r="I24504" s="950" t="s">
        <v>1558</v>
      </c>
    </row>
    <row r="24505" spans="8:9" ht="12.5">
      <c r="H24505" s="958">
        <v>57052</v>
      </c>
      <c r="I24505" s="950" t="s">
        <v>1558</v>
      </c>
    </row>
    <row r="24506" spans="8:9" ht="12.5">
      <c r="H24506" s="958">
        <v>57053</v>
      </c>
      <c r="I24506" s="950" t="s">
        <v>1558</v>
      </c>
    </row>
    <row r="24507" spans="8:9" ht="12.5">
      <c r="H24507" s="958">
        <v>57054</v>
      </c>
      <c r="I24507" s="950" t="s">
        <v>1558</v>
      </c>
    </row>
    <row r="24508" spans="8:9" ht="12.5">
      <c r="H24508" s="958">
        <v>57055</v>
      </c>
      <c r="I24508" s="950" t="s">
        <v>1558</v>
      </c>
    </row>
    <row r="24509" spans="8:9" ht="12.5">
      <c r="H24509" s="958">
        <v>57057</v>
      </c>
      <c r="I24509" s="950" t="s">
        <v>1558</v>
      </c>
    </row>
    <row r="24510" spans="8:9" ht="12.5">
      <c r="H24510" s="958">
        <v>57058</v>
      </c>
      <c r="I24510" s="950" t="s">
        <v>1558</v>
      </c>
    </row>
    <row r="24511" spans="8:9" ht="12.5">
      <c r="H24511" s="958">
        <v>57059</v>
      </c>
      <c r="I24511" s="950" t="s">
        <v>1558</v>
      </c>
    </row>
    <row r="24512" spans="8:9" ht="12.5">
      <c r="H24512" s="958">
        <v>57061</v>
      </c>
      <c r="I24512" s="950" t="s">
        <v>1558</v>
      </c>
    </row>
    <row r="24513" spans="8:9" ht="12.5">
      <c r="H24513" s="958">
        <v>57062</v>
      </c>
      <c r="I24513" s="950" t="s">
        <v>1558</v>
      </c>
    </row>
    <row r="24514" spans="8:9" ht="12.5">
      <c r="H24514" s="958">
        <v>57063</v>
      </c>
      <c r="I24514" s="950" t="s">
        <v>1558</v>
      </c>
    </row>
    <row r="24515" spans="8:9" ht="12.5">
      <c r="H24515" s="958">
        <v>57064</v>
      </c>
      <c r="I24515" s="950" t="s">
        <v>1558</v>
      </c>
    </row>
    <row r="24516" spans="8:9" ht="12.5">
      <c r="H24516" s="958">
        <v>57065</v>
      </c>
      <c r="I24516" s="950" t="s">
        <v>1558</v>
      </c>
    </row>
    <row r="24517" spans="8:9" ht="12.5">
      <c r="H24517" s="958">
        <v>57066</v>
      </c>
      <c r="I24517" s="950" t="s">
        <v>1558</v>
      </c>
    </row>
    <row r="24518" spans="8:9" ht="12.5">
      <c r="H24518" s="958">
        <v>57067</v>
      </c>
      <c r="I24518" s="950" t="s">
        <v>1558</v>
      </c>
    </row>
    <row r="24519" spans="8:9" ht="12.5">
      <c r="H24519" s="958">
        <v>57068</v>
      </c>
      <c r="I24519" s="950" t="s">
        <v>1558</v>
      </c>
    </row>
    <row r="24520" spans="8:9" ht="12.5">
      <c r="H24520" s="958">
        <v>57069</v>
      </c>
      <c r="I24520" s="950" t="s">
        <v>1558</v>
      </c>
    </row>
    <row r="24521" spans="8:9" ht="12.5">
      <c r="H24521" s="958">
        <v>57070</v>
      </c>
      <c r="I24521" s="950" t="s">
        <v>1558</v>
      </c>
    </row>
    <row r="24522" spans="8:9" ht="12.5">
      <c r="H24522" s="958">
        <v>57071</v>
      </c>
      <c r="I24522" s="950" t="s">
        <v>1558</v>
      </c>
    </row>
    <row r="24523" spans="8:9" ht="12.5">
      <c r="H24523" s="958">
        <v>57072</v>
      </c>
      <c r="I24523" s="950" t="s">
        <v>1558</v>
      </c>
    </row>
    <row r="24524" spans="8:9" ht="12.5">
      <c r="H24524" s="958">
        <v>57073</v>
      </c>
      <c r="I24524" s="950" t="s">
        <v>1558</v>
      </c>
    </row>
    <row r="24525" spans="8:9" ht="12.5">
      <c r="H24525" s="958">
        <v>57075</v>
      </c>
      <c r="I24525" s="950" t="s">
        <v>1558</v>
      </c>
    </row>
    <row r="24526" spans="8:9" ht="12.5">
      <c r="H24526" s="958">
        <v>57076</v>
      </c>
      <c r="I24526" s="950" t="s">
        <v>1558</v>
      </c>
    </row>
    <row r="24527" spans="8:9" ht="12.5">
      <c r="H24527" s="958">
        <v>57077</v>
      </c>
      <c r="I24527" s="950" t="s">
        <v>1558</v>
      </c>
    </row>
    <row r="24528" spans="8:9" ht="12.5">
      <c r="H24528" s="958">
        <v>57078</v>
      </c>
      <c r="I24528" s="950" t="s">
        <v>1558</v>
      </c>
    </row>
    <row r="24529" spans="8:9" ht="12.5">
      <c r="H24529" s="958">
        <v>57101</v>
      </c>
      <c r="I24529" s="950" t="s">
        <v>1558</v>
      </c>
    </row>
    <row r="24530" spans="8:9" ht="12.5">
      <c r="H24530" s="958">
        <v>57103</v>
      </c>
      <c r="I24530" s="950" t="s">
        <v>1558</v>
      </c>
    </row>
    <row r="24531" spans="8:9" ht="12.5">
      <c r="H24531" s="958">
        <v>57104</v>
      </c>
      <c r="I24531" s="950" t="s">
        <v>1558</v>
      </c>
    </row>
    <row r="24532" spans="8:9" ht="12.5">
      <c r="H24532" s="958">
        <v>57105</v>
      </c>
      <c r="I24532" s="950" t="s">
        <v>1558</v>
      </c>
    </row>
    <row r="24533" spans="8:9" ht="12.5">
      <c r="H24533" s="958">
        <v>57106</v>
      </c>
      <c r="I24533" s="950" t="s">
        <v>1558</v>
      </c>
    </row>
    <row r="24534" spans="8:9" ht="12.5">
      <c r="H24534" s="958">
        <v>57107</v>
      </c>
      <c r="I24534" s="950" t="s">
        <v>1558</v>
      </c>
    </row>
    <row r="24535" spans="8:9" ht="12.5">
      <c r="H24535" s="958">
        <v>57108</v>
      </c>
      <c r="I24535" s="950" t="s">
        <v>1558</v>
      </c>
    </row>
    <row r="24536" spans="8:9" ht="12.5">
      <c r="H24536" s="958">
        <v>57109</v>
      </c>
      <c r="I24536" s="950" t="s">
        <v>1558</v>
      </c>
    </row>
    <row r="24537" spans="8:9" ht="12.5">
      <c r="H24537" s="958">
        <v>57110</v>
      </c>
      <c r="I24537" s="950" t="s">
        <v>1558</v>
      </c>
    </row>
    <row r="24538" spans="8:9" ht="12.5">
      <c r="H24538" s="958">
        <v>57117</v>
      </c>
      <c r="I24538" s="950" t="s">
        <v>1558</v>
      </c>
    </row>
    <row r="24539" spans="8:9" ht="12.5">
      <c r="H24539" s="958">
        <v>57118</v>
      </c>
      <c r="I24539" s="950" t="s">
        <v>1558</v>
      </c>
    </row>
    <row r="24540" spans="8:9" ht="12.5">
      <c r="H24540" s="958">
        <v>57186</v>
      </c>
      <c r="I24540" s="950" t="s">
        <v>1558</v>
      </c>
    </row>
    <row r="24541" spans="8:9" ht="12.5">
      <c r="H24541" s="958">
        <v>57193</v>
      </c>
      <c r="I24541" s="950" t="s">
        <v>1558</v>
      </c>
    </row>
    <row r="24542" spans="8:9" ht="12.5">
      <c r="H24542" s="958">
        <v>57197</v>
      </c>
      <c r="I24542" s="950" t="s">
        <v>1558</v>
      </c>
    </row>
    <row r="24543" spans="8:9" ht="12.5">
      <c r="H24543" s="958">
        <v>57198</v>
      </c>
      <c r="I24543" s="950" t="s">
        <v>1558</v>
      </c>
    </row>
    <row r="24544" spans="8:9" ht="12.5">
      <c r="H24544" s="958">
        <v>57201</v>
      </c>
      <c r="I24544" s="950" t="s">
        <v>1558</v>
      </c>
    </row>
    <row r="24545" spans="8:9" ht="12.5">
      <c r="H24545" s="958">
        <v>57212</v>
      </c>
      <c r="I24545" s="950" t="s">
        <v>1558</v>
      </c>
    </row>
    <row r="24546" spans="8:9" ht="12.5">
      <c r="H24546" s="958">
        <v>57213</v>
      </c>
      <c r="I24546" s="950" t="s">
        <v>1558</v>
      </c>
    </row>
    <row r="24547" spans="8:9" ht="12.5">
      <c r="H24547" s="958">
        <v>57214</v>
      </c>
      <c r="I24547" s="950" t="s">
        <v>1558</v>
      </c>
    </row>
    <row r="24548" spans="8:9" ht="12.5">
      <c r="H24548" s="958">
        <v>57216</v>
      </c>
      <c r="I24548" s="950" t="s">
        <v>1558</v>
      </c>
    </row>
    <row r="24549" spans="8:9" ht="12.5">
      <c r="H24549" s="958">
        <v>57217</v>
      </c>
      <c r="I24549" s="950" t="s">
        <v>1558</v>
      </c>
    </row>
    <row r="24550" spans="8:9" ht="12.5">
      <c r="H24550" s="958">
        <v>57218</v>
      </c>
      <c r="I24550" s="950" t="s">
        <v>1558</v>
      </c>
    </row>
    <row r="24551" spans="8:9" ht="12.5">
      <c r="H24551" s="958">
        <v>57219</v>
      </c>
      <c r="I24551" s="950" t="s">
        <v>1558</v>
      </c>
    </row>
    <row r="24552" spans="8:9" ht="12.5">
      <c r="H24552" s="958">
        <v>57220</v>
      </c>
      <c r="I24552" s="950" t="s">
        <v>1558</v>
      </c>
    </row>
    <row r="24553" spans="8:9" ht="12.5">
      <c r="H24553" s="958">
        <v>57221</v>
      </c>
      <c r="I24553" s="950" t="s">
        <v>1558</v>
      </c>
    </row>
    <row r="24554" spans="8:9" ht="12.5">
      <c r="H24554" s="958">
        <v>57223</v>
      </c>
      <c r="I24554" s="950" t="s">
        <v>1558</v>
      </c>
    </row>
    <row r="24555" spans="8:9" ht="12.5">
      <c r="H24555" s="958">
        <v>57224</v>
      </c>
      <c r="I24555" s="950" t="s">
        <v>1558</v>
      </c>
    </row>
    <row r="24556" spans="8:9" ht="12.5">
      <c r="H24556" s="958">
        <v>57225</v>
      </c>
      <c r="I24556" s="950" t="s">
        <v>1558</v>
      </c>
    </row>
    <row r="24557" spans="8:9" ht="12.5">
      <c r="H24557" s="958">
        <v>57226</v>
      </c>
      <c r="I24557" s="950" t="s">
        <v>1558</v>
      </c>
    </row>
    <row r="24558" spans="8:9" ht="12.5">
      <c r="H24558" s="958">
        <v>57227</v>
      </c>
      <c r="I24558" s="950" t="s">
        <v>1558</v>
      </c>
    </row>
    <row r="24559" spans="8:9" ht="12.5">
      <c r="H24559" s="958">
        <v>57231</v>
      </c>
      <c r="I24559" s="950" t="s">
        <v>1558</v>
      </c>
    </row>
    <row r="24560" spans="8:9" ht="12.5">
      <c r="H24560" s="958">
        <v>57232</v>
      </c>
      <c r="I24560" s="950" t="s">
        <v>1558</v>
      </c>
    </row>
    <row r="24561" spans="8:9" ht="12.5">
      <c r="H24561" s="958">
        <v>57233</v>
      </c>
      <c r="I24561" s="950" t="s">
        <v>1558</v>
      </c>
    </row>
    <row r="24562" spans="8:9" ht="12.5">
      <c r="H24562" s="958">
        <v>57234</v>
      </c>
      <c r="I24562" s="950" t="s">
        <v>1558</v>
      </c>
    </row>
    <row r="24563" spans="8:9" ht="12.5">
      <c r="H24563" s="958">
        <v>57235</v>
      </c>
      <c r="I24563" s="950" t="s">
        <v>1558</v>
      </c>
    </row>
    <row r="24564" spans="8:9" ht="12.5">
      <c r="H24564" s="958">
        <v>57236</v>
      </c>
      <c r="I24564" s="950" t="s">
        <v>1558</v>
      </c>
    </row>
    <row r="24565" spans="8:9" ht="12.5">
      <c r="H24565" s="958">
        <v>57237</v>
      </c>
      <c r="I24565" s="950" t="s">
        <v>1558</v>
      </c>
    </row>
    <row r="24566" spans="8:9" ht="12.5">
      <c r="H24566" s="958">
        <v>57238</v>
      </c>
      <c r="I24566" s="950" t="s">
        <v>1558</v>
      </c>
    </row>
    <row r="24567" spans="8:9" ht="12.5">
      <c r="H24567" s="958">
        <v>57239</v>
      </c>
      <c r="I24567" s="950" t="s">
        <v>1558</v>
      </c>
    </row>
    <row r="24568" spans="8:9" ht="12.5">
      <c r="H24568" s="958">
        <v>57241</v>
      </c>
      <c r="I24568" s="950" t="s">
        <v>1558</v>
      </c>
    </row>
    <row r="24569" spans="8:9" ht="12.5">
      <c r="H24569" s="958">
        <v>57242</v>
      </c>
      <c r="I24569" s="950" t="s">
        <v>1558</v>
      </c>
    </row>
    <row r="24570" spans="8:9" ht="12.5">
      <c r="H24570" s="958">
        <v>57243</v>
      </c>
      <c r="I24570" s="950" t="s">
        <v>1558</v>
      </c>
    </row>
    <row r="24571" spans="8:9" ht="12.5">
      <c r="H24571" s="958">
        <v>57245</v>
      </c>
      <c r="I24571" s="950" t="s">
        <v>1558</v>
      </c>
    </row>
    <row r="24572" spans="8:9" ht="12.5">
      <c r="H24572" s="958">
        <v>57246</v>
      </c>
      <c r="I24572" s="950" t="s">
        <v>1558</v>
      </c>
    </row>
    <row r="24573" spans="8:9" ht="12.5">
      <c r="H24573" s="958">
        <v>57247</v>
      </c>
      <c r="I24573" s="950" t="s">
        <v>1558</v>
      </c>
    </row>
    <row r="24574" spans="8:9" ht="12.5">
      <c r="H24574" s="958">
        <v>57248</v>
      </c>
      <c r="I24574" s="950" t="s">
        <v>1558</v>
      </c>
    </row>
    <row r="24575" spans="8:9" ht="12.5">
      <c r="H24575" s="958">
        <v>57249</v>
      </c>
      <c r="I24575" s="950" t="s">
        <v>1558</v>
      </c>
    </row>
    <row r="24576" spans="8:9" ht="12.5">
      <c r="H24576" s="958">
        <v>57251</v>
      </c>
      <c r="I24576" s="950" t="s">
        <v>1558</v>
      </c>
    </row>
    <row r="24577" spans="8:9" ht="12.5">
      <c r="H24577" s="958">
        <v>57252</v>
      </c>
      <c r="I24577" s="950" t="s">
        <v>1558</v>
      </c>
    </row>
    <row r="24578" spans="8:9" ht="12.5">
      <c r="H24578" s="958">
        <v>57253</v>
      </c>
      <c r="I24578" s="950" t="s">
        <v>1558</v>
      </c>
    </row>
    <row r="24579" spans="8:9" ht="12.5">
      <c r="H24579" s="958">
        <v>57255</v>
      </c>
      <c r="I24579" s="950" t="s">
        <v>1558</v>
      </c>
    </row>
    <row r="24580" spans="8:9" ht="12.5">
      <c r="H24580" s="958">
        <v>57256</v>
      </c>
      <c r="I24580" s="950" t="s">
        <v>1558</v>
      </c>
    </row>
    <row r="24581" spans="8:9" ht="12.5">
      <c r="H24581" s="958">
        <v>57257</v>
      </c>
      <c r="I24581" s="950" t="s">
        <v>1558</v>
      </c>
    </row>
    <row r="24582" spans="8:9" ht="12.5">
      <c r="H24582" s="958">
        <v>57258</v>
      </c>
      <c r="I24582" s="950" t="s">
        <v>1558</v>
      </c>
    </row>
    <row r="24583" spans="8:9" ht="12.5">
      <c r="H24583" s="958">
        <v>57259</v>
      </c>
      <c r="I24583" s="950" t="s">
        <v>1558</v>
      </c>
    </row>
    <row r="24584" spans="8:9" ht="12.5">
      <c r="H24584" s="958">
        <v>57260</v>
      </c>
      <c r="I24584" s="950" t="s">
        <v>1558</v>
      </c>
    </row>
    <row r="24585" spans="8:9" ht="12.5">
      <c r="H24585" s="958">
        <v>57261</v>
      </c>
      <c r="I24585" s="950" t="s">
        <v>1558</v>
      </c>
    </row>
    <row r="24586" spans="8:9" ht="12.5">
      <c r="H24586" s="958">
        <v>57262</v>
      </c>
      <c r="I24586" s="950" t="s">
        <v>1558</v>
      </c>
    </row>
    <row r="24587" spans="8:9" ht="12.5">
      <c r="H24587" s="958">
        <v>57263</v>
      </c>
      <c r="I24587" s="950" t="s">
        <v>1558</v>
      </c>
    </row>
    <row r="24588" spans="8:9" ht="12.5">
      <c r="H24588" s="958">
        <v>57264</v>
      </c>
      <c r="I24588" s="950" t="s">
        <v>1558</v>
      </c>
    </row>
    <row r="24589" spans="8:9" ht="12.5">
      <c r="H24589" s="958">
        <v>57265</v>
      </c>
      <c r="I24589" s="950" t="s">
        <v>1558</v>
      </c>
    </row>
    <row r="24590" spans="8:9" ht="12.5">
      <c r="H24590" s="958">
        <v>57266</v>
      </c>
      <c r="I24590" s="950" t="s">
        <v>1558</v>
      </c>
    </row>
    <row r="24591" spans="8:9" ht="12.5">
      <c r="H24591" s="958">
        <v>57268</v>
      </c>
      <c r="I24591" s="950" t="s">
        <v>1558</v>
      </c>
    </row>
    <row r="24592" spans="8:9" ht="12.5">
      <c r="H24592" s="958">
        <v>57269</v>
      </c>
      <c r="I24592" s="950" t="s">
        <v>1558</v>
      </c>
    </row>
    <row r="24593" spans="8:9" ht="12.5">
      <c r="H24593" s="958">
        <v>57270</v>
      </c>
      <c r="I24593" s="950" t="s">
        <v>1558</v>
      </c>
    </row>
    <row r="24594" spans="8:9" ht="12.5">
      <c r="H24594" s="958">
        <v>57271</v>
      </c>
      <c r="I24594" s="950" t="s">
        <v>1558</v>
      </c>
    </row>
    <row r="24595" spans="8:9" ht="12.5">
      <c r="H24595" s="958">
        <v>57272</v>
      </c>
      <c r="I24595" s="950" t="s">
        <v>1558</v>
      </c>
    </row>
    <row r="24596" spans="8:9" ht="12.5">
      <c r="H24596" s="958">
        <v>57273</v>
      </c>
      <c r="I24596" s="950" t="s">
        <v>1558</v>
      </c>
    </row>
    <row r="24597" spans="8:9" ht="12.5">
      <c r="H24597" s="958">
        <v>57274</v>
      </c>
      <c r="I24597" s="950" t="s">
        <v>1558</v>
      </c>
    </row>
    <row r="24598" spans="8:9" ht="12.5">
      <c r="H24598" s="958">
        <v>57276</v>
      </c>
      <c r="I24598" s="950" t="s">
        <v>1558</v>
      </c>
    </row>
    <row r="24599" spans="8:9" ht="12.5">
      <c r="H24599" s="958">
        <v>57278</v>
      </c>
      <c r="I24599" s="950" t="s">
        <v>1558</v>
      </c>
    </row>
    <row r="24600" spans="8:9" ht="12.5">
      <c r="H24600" s="958">
        <v>57279</v>
      </c>
      <c r="I24600" s="950" t="s">
        <v>1558</v>
      </c>
    </row>
    <row r="24601" spans="8:9" ht="12.5">
      <c r="H24601" s="958">
        <v>57301</v>
      </c>
      <c r="I24601" s="950" t="s">
        <v>1558</v>
      </c>
    </row>
    <row r="24602" spans="8:9" ht="12.5">
      <c r="H24602" s="958">
        <v>57311</v>
      </c>
      <c r="I24602" s="950" t="s">
        <v>1558</v>
      </c>
    </row>
    <row r="24603" spans="8:9" ht="12.5">
      <c r="H24603" s="958">
        <v>57312</v>
      </c>
      <c r="I24603" s="950" t="s">
        <v>1558</v>
      </c>
    </row>
    <row r="24604" spans="8:9" ht="12.5">
      <c r="H24604" s="958">
        <v>57313</v>
      </c>
      <c r="I24604" s="950" t="s">
        <v>1558</v>
      </c>
    </row>
    <row r="24605" spans="8:9" ht="12.5">
      <c r="H24605" s="958">
        <v>57314</v>
      </c>
      <c r="I24605" s="950" t="s">
        <v>1558</v>
      </c>
    </row>
    <row r="24606" spans="8:9" ht="12.5">
      <c r="H24606" s="958">
        <v>57315</v>
      </c>
      <c r="I24606" s="950" t="s">
        <v>1558</v>
      </c>
    </row>
    <row r="24607" spans="8:9" ht="12.5">
      <c r="H24607" s="958">
        <v>57317</v>
      </c>
      <c r="I24607" s="950" t="s">
        <v>1558</v>
      </c>
    </row>
    <row r="24608" spans="8:9" ht="12.5">
      <c r="H24608" s="958">
        <v>57319</v>
      </c>
      <c r="I24608" s="950" t="s">
        <v>1558</v>
      </c>
    </row>
    <row r="24609" spans="8:9" ht="12.5">
      <c r="H24609" s="958">
        <v>57321</v>
      </c>
      <c r="I24609" s="950" t="s">
        <v>1558</v>
      </c>
    </row>
    <row r="24610" spans="8:9" ht="12.5">
      <c r="H24610" s="958">
        <v>57322</v>
      </c>
      <c r="I24610" s="950" t="s">
        <v>1558</v>
      </c>
    </row>
    <row r="24611" spans="8:9" ht="12.5">
      <c r="H24611" s="958">
        <v>57323</v>
      </c>
      <c r="I24611" s="950" t="s">
        <v>1558</v>
      </c>
    </row>
    <row r="24612" spans="8:9" ht="12.5">
      <c r="H24612" s="958">
        <v>57324</v>
      </c>
      <c r="I24612" s="950" t="s">
        <v>1558</v>
      </c>
    </row>
    <row r="24613" spans="8:9" ht="12.5">
      <c r="H24613" s="958">
        <v>57325</v>
      </c>
      <c r="I24613" s="950" t="s">
        <v>1558</v>
      </c>
    </row>
    <row r="24614" spans="8:9" ht="12.5">
      <c r="H24614" s="958">
        <v>57326</v>
      </c>
      <c r="I24614" s="950" t="s">
        <v>1558</v>
      </c>
    </row>
    <row r="24615" spans="8:9" ht="12.5">
      <c r="H24615" s="958">
        <v>57328</v>
      </c>
      <c r="I24615" s="950" t="s">
        <v>1558</v>
      </c>
    </row>
    <row r="24616" spans="8:9" ht="12.5">
      <c r="H24616" s="958">
        <v>57329</v>
      </c>
      <c r="I24616" s="950" t="s">
        <v>1558</v>
      </c>
    </row>
    <row r="24617" spans="8:9" ht="12.5">
      <c r="H24617" s="958">
        <v>57330</v>
      </c>
      <c r="I24617" s="950" t="s">
        <v>1558</v>
      </c>
    </row>
    <row r="24618" spans="8:9" ht="12.5">
      <c r="H24618" s="958">
        <v>57331</v>
      </c>
      <c r="I24618" s="950" t="s">
        <v>1558</v>
      </c>
    </row>
    <row r="24619" spans="8:9" ht="12.5">
      <c r="H24619" s="958">
        <v>57332</v>
      </c>
      <c r="I24619" s="950" t="s">
        <v>1558</v>
      </c>
    </row>
    <row r="24620" spans="8:9" ht="12.5">
      <c r="H24620" s="958">
        <v>57334</v>
      </c>
      <c r="I24620" s="950" t="s">
        <v>1558</v>
      </c>
    </row>
    <row r="24621" spans="8:9" ht="12.5">
      <c r="H24621" s="958">
        <v>57335</v>
      </c>
      <c r="I24621" s="950" t="s">
        <v>1558</v>
      </c>
    </row>
    <row r="24622" spans="8:9" ht="12.5">
      <c r="H24622" s="958">
        <v>57337</v>
      </c>
      <c r="I24622" s="950" t="s">
        <v>1558</v>
      </c>
    </row>
    <row r="24623" spans="8:9" ht="12.5">
      <c r="H24623" s="958">
        <v>57339</v>
      </c>
      <c r="I24623" s="950" t="s">
        <v>1558</v>
      </c>
    </row>
    <row r="24624" spans="8:9" ht="12.5">
      <c r="H24624" s="958">
        <v>57340</v>
      </c>
      <c r="I24624" s="950" t="s">
        <v>1558</v>
      </c>
    </row>
    <row r="24625" spans="8:9" ht="12.5">
      <c r="H24625" s="958">
        <v>57341</v>
      </c>
      <c r="I24625" s="950" t="s">
        <v>1558</v>
      </c>
    </row>
    <row r="24626" spans="8:9" ht="12.5">
      <c r="H24626" s="958">
        <v>57342</v>
      </c>
      <c r="I24626" s="950" t="s">
        <v>1558</v>
      </c>
    </row>
    <row r="24627" spans="8:9" ht="12.5">
      <c r="H24627" s="958">
        <v>57344</v>
      </c>
      <c r="I24627" s="950" t="s">
        <v>1558</v>
      </c>
    </row>
    <row r="24628" spans="8:9" ht="12.5">
      <c r="H24628" s="958">
        <v>57345</v>
      </c>
      <c r="I24628" s="950" t="s">
        <v>1558</v>
      </c>
    </row>
    <row r="24629" spans="8:9" ht="12.5">
      <c r="H24629" s="958">
        <v>57346</v>
      </c>
      <c r="I24629" s="950" t="s">
        <v>1558</v>
      </c>
    </row>
    <row r="24630" spans="8:9" ht="12.5">
      <c r="H24630" s="958">
        <v>57348</v>
      </c>
      <c r="I24630" s="950" t="s">
        <v>1558</v>
      </c>
    </row>
    <row r="24631" spans="8:9" ht="12.5">
      <c r="H24631" s="958">
        <v>57349</v>
      </c>
      <c r="I24631" s="950" t="s">
        <v>1558</v>
      </c>
    </row>
    <row r="24632" spans="8:9" ht="12.5">
      <c r="H24632" s="958">
        <v>57350</v>
      </c>
      <c r="I24632" s="950" t="s">
        <v>1558</v>
      </c>
    </row>
    <row r="24633" spans="8:9" ht="12.5">
      <c r="H24633" s="958">
        <v>57353</v>
      </c>
      <c r="I24633" s="950" t="s">
        <v>1558</v>
      </c>
    </row>
    <row r="24634" spans="8:9" ht="12.5">
      <c r="H24634" s="958">
        <v>57354</v>
      </c>
      <c r="I24634" s="950" t="s">
        <v>1558</v>
      </c>
    </row>
    <row r="24635" spans="8:9" ht="12.5">
      <c r="H24635" s="958">
        <v>57355</v>
      </c>
      <c r="I24635" s="950" t="s">
        <v>1558</v>
      </c>
    </row>
    <row r="24636" spans="8:9" ht="12.5">
      <c r="H24636" s="958">
        <v>57356</v>
      </c>
      <c r="I24636" s="950" t="s">
        <v>1558</v>
      </c>
    </row>
    <row r="24637" spans="8:9" ht="12.5">
      <c r="H24637" s="958">
        <v>57358</v>
      </c>
      <c r="I24637" s="950" t="s">
        <v>1558</v>
      </c>
    </row>
    <row r="24638" spans="8:9" ht="12.5">
      <c r="H24638" s="958">
        <v>57359</v>
      </c>
      <c r="I24638" s="950" t="s">
        <v>1558</v>
      </c>
    </row>
    <row r="24639" spans="8:9" ht="12.5">
      <c r="H24639" s="958">
        <v>57361</v>
      </c>
      <c r="I24639" s="950" t="s">
        <v>1558</v>
      </c>
    </row>
    <row r="24640" spans="8:9" ht="12.5">
      <c r="H24640" s="958">
        <v>57362</v>
      </c>
      <c r="I24640" s="950" t="s">
        <v>1558</v>
      </c>
    </row>
    <row r="24641" spans="8:9" ht="12.5">
      <c r="H24641" s="958">
        <v>57363</v>
      </c>
      <c r="I24641" s="950" t="s">
        <v>1558</v>
      </c>
    </row>
    <row r="24642" spans="8:9" ht="12.5">
      <c r="H24642" s="958">
        <v>57364</v>
      </c>
      <c r="I24642" s="950" t="s">
        <v>1558</v>
      </c>
    </row>
    <row r="24643" spans="8:9" ht="12.5">
      <c r="H24643" s="958">
        <v>57365</v>
      </c>
      <c r="I24643" s="950" t="s">
        <v>1558</v>
      </c>
    </row>
    <row r="24644" spans="8:9" ht="12.5">
      <c r="H24644" s="958">
        <v>57366</v>
      </c>
      <c r="I24644" s="950" t="s">
        <v>1558</v>
      </c>
    </row>
    <row r="24645" spans="8:9" ht="12.5">
      <c r="H24645" s="958">
        <v>57367</v>
      </c>
      <c r="I24645" s="950" t="s">
        <v>1558</v>
      </c>
    </row>
    <row r="24646" spans="8:9" ht="12.5">
      <c r="H24646" s="958">
        <v>57368</v>
      </c>
      <c r="I24646" s="950" t="s">
        <v>1558</v>
      </c>
    </row>
    <row r="24647" spans="8:9" ht="12.5">
      <c r="H24647" s="958">
        <v>57369</v>
      </c>
      <c r="I24647" s="950" t="s">
        <v>1558</v>
      </c>
    </row>
    <row r="24648" spans="8:9" ht="12.5">
      <c r="H24648" s="958">
        <v>57370</v>
      </c>
      <c r="I24648" s="950" t="s">
        <v>1558</v>
      </c>
    </row>
    <row r="24649" spans="8:9" ht="12.5">
      <c r="H24649" s="958">
        <v>57371</v>
      </c>
      <c r="I24649" s="950" t="s">
        <v>1558</v>
      </c>
    </row>
    <row r="24650" spans="8:9" ht="12.5">
      <c r="H24650" s="958">
        <v>57373</v>
      </c>
      <c r="I24650" s="950" t="s">
        <v>1558</v>
      </c>
    </row>
    <row r="24651" spans="8:9" ht="12.5">
      <c r="H24651" s="958">
        <v>57374</v>
      </c>
      <c r="I24651" s="950" t="s">
        <v>1558</v>
      </c>
    </row>
    <row r="24652" spans="8:9" ht="12.5">
      <c r="H24652" s="958">
        <v>57375</v>
      </c>
      <c r="I24652" s="950" t="s">
        <v>1558</v>
      </c>
    </row>
    <row r="24653" spans="8:9" ht="12.5">
      <c r="H24653" s="958">
        <v>57376</v>
      </c>
      <c r="I24653" s="950" t="s">
        <v>1558</v>
      </c>
    </row>
    <row r="24654" spans="8:9" ht="12.5">
      <c r="H24654" s="958">
        <v>57379</v>
      </c>
      <c r="I24654" s="950" t="s">
        <v>1558</v>
      </c>
    </row>
    <row r="24655" spans="8:9" ht="12.5">
      <c r="H24655" s="958">
        <v>57380</v>
      </c>
      <c r="I24655" s="950" t="s">
        <v>1558</v>
      </c>
    </row>
    <row r="24656" spans="8:9" ht="12.5">
      <c r="H24656" s="958">
        <v>57381</v>
      </c>
      <c r="I24656" s="950" t="s">
        <v>1558</v>
      </c>
    </row>
    <row r="24657" spans="8:9" ht="12.5">
      <c r="H24657" s="958">
        <v>57382</v>
      </c>
      <c r="I24657" s="950" t="s">
        <v>1558</v>
      </c>
    </row>
    <row r="24658" spans="8:9" ht="12.5">
      <c r="H24658" s="958">
        <v>57383</v>
      </c>
      <c r="I24658" s="950" t="s">
        <v>1558</v>
      </c>
    </row>
    <row r="24659" spans="8:9" ht="12.5">
      <c r="H24659" s="958">
        <v>57384</v>
      </c>
      <c r="I24659" s="950" t="s">
        <v>1558</v>
      </c>
    </row>
    <row r="24660" spans="8:9" ht="12.5">
      <c r="H24660" s="958">
        <v>57385</v>
      </c>
      <c r="I24660" s="950" t="s">
        <v>1558</v>
      </c>
    </row>
    <row r="24661" spans="8:9" ht="12.5">
      <c r="H24661" s="958">
        <v>57386</v>
      </c>
      <c r="I24661" s="950" t="s">
        <v>1558</v>
      </c>
    </row>
    <row r="24662" spans="8:9" ht="12.5">
      <c r="H24662" s="958">
        <v>57399</v>
      </c>
      <c r="I24662" s="950" t="s">
        <v>1558</v>
      </c>
    </row>
    <row r="24663" spans="8:9" ht="12.5">
      <c r="H24663" s="958">
        <v>57401</v>
      </c>
      <c r="I24663" s="950" t="s">
        <v>1558</v>
      </c>
    </row>
    <row r="24664" spans="8:9" ht="12.5">
      <c r="H24664" s="958">
        <v>57402</v>
      </c>
      <c r="I24664" s="950" t="s">
        <v>1558</v>
      </c>
    </row>
    <row r="24665" spans="8:9" ht="12.5">
      <c r="H24665" s="958">
        <v>57420</v>
      </c>
      <c r="I24665" s="950" t="s">
        <v>1558</v>
      </c>
    </row>
    <row r="24666" spans="8:9" ht="12.5">
      <c r="H24666" s="958">
        <v>57421</v>
      </c>
      <c r="I24666" s="950" t="s">
        <v>1558</v>
      </c>
    </row>
    <row r="24667" spans="8:9" ht="12.5">
      <c r="H24667" s="958">
        <v>57422</v>
      </c>
      <c r="I24667" s="950" t="s">
        <v>1558</v>
      </c>
    </row>
    <row r="24668" spans="8:9" ht="12.5">
      <c r="H24668" s="958">
        <v>57424</v>
      </c>
      <c r="I24668" s="950" t="s">
        <v>1558</v>
      </c>
    </row>
    <row r="24669" spans="8:9" ht="12.5">
      <c r="H24669" s="958">
        <v>57426</v>
      </c>
      <c r="I24669" s="950" t="s">
        <v>1558</v>
      </c>
    </row>
    <row r="24670" spans="8:9" ht="12.5">
      <c r="H24670" s="958">
        <v>57427</v>
      </c>
      <c r="I24670" s="950" t="s">
        <v>1558</v>
      </c>
    </row>
    <row r="24671" spans="8:9" ht="12.5">
      <c r="H24671" s="958">
        <v>57428</v>
      </c>
      <c r="I24671" s="950" t="s">
        <v>1558</v>
      </c>
    </row>
    <row r="24672" spans="8:9" ht="12.5">
      <c r="H24672" s="958">
        <v>57429</v>
      </c>
      <c r="I24672" s="950" t="s">
        <v>1558</v>
      </c>
    </row>
    <row r="24673" spans="8:9" ht="12.5">
      <c r="H24673" s="958">
        <v>57430</v>
      </c>
      <c r="I24673" s="950" t="s">
        <v>1558</v>
      </c>
    </row>
    <row r="24674" spans="8:9" ht="12.5">
      <c r="H24674" s="958">
        <v>57432</v>
      </c>
      <c r="I24674" s="950" t="s">
        <v>1558</v>
      </c>
    </row>
    <row r="24675" spans="8:9" ht="12.5">
      <c r="H24675" s="958">
        <v>57433</v>
      </c>
      <c r="I24675" s="950" t="s">
        <v>1558</v>
      </c>
    </row>
    <row r="24676" spans="8:9" ht="12.5">
      <c r="H24676" s="958">
        <v>57434</v>
      </c>
      <c r="I24676" s="950" t="s">
        <v>1558</v>
      </c>
    </row>
    <row r="24677" spans="8:9" ht="12.5">
      <c r="H24677" s="958">
        <v>57435</v>
      </c>
      <c r="I24677" s="950" t="s">
        <v>1558</v>
      </c>
    </row>
    <row r="24678" spans="8:9" ht="12.5">
      <c r="H24678" s="958">
        <v>57436</v>
      </c>
      <c r="I24678" s="950" t="s">
        <v>1558</v>
      </c>
    </row>
    <row r="24679" spans="8:9" ht="12.5">
      <c r="H24679" s="958">
        <v>57437</v>
      </c>
      <c r="I24679" s="950" t="s">
        <v>1558</v>
      </c>
    </row>
    <row r="24680" spans="8:9" ht="12.5">
      <c r="H24680" s="958">
        <v>57438</v>
      </c>
      <c r="I24680" s="950" t="s">
        <v>1558</v>
      </c>
    </row>
    <row r="24681" spans="8:9" ht="12.5">
      <c r="H24681" s="958">
        <v>57439</v>
      </c>
      <c r="I24681" s="950" t="s">
        <v>1558</v>
      </c>
    </row>
    <row r="24682" spans="8:9" ht="12.5">
      <c r="H24682" s="958">
        <v>57440</v>
      </c>
      <c r="I24682" s="950" t="s">
        <v>1558</v>
      </c>
    </row>
    <row r="24683" spans="8:9" ht="12.5">
      <c r="H24683" s="958">
        <v>57441</v>
      </c>
      <c r="I24683" s="950" t="s">
        <v>1558</v>
      </c>
    </row>
    <row r="24684" spans="8:9" ht="12.5">
      <c r="H24684" s="958">
        <v>57442</v>
      </c>
      <c r="I24684" s="950" t="s">
        <v>1558</v>
      </c>
    </row>
    <row r="24685" spans="8:9" ht="12.5">
      <c r="H24685" s="958">
        <v>57445</v>
      </c>
      <c r="I24685" s="950" t="s">
        <v>1558</v>
      </c>
    </row>
    <row r="24686" spans="8:9" ht="12.5">
      <c r="H24686" s="958">
        <v>57446</v>
      </c>
      <c r="I24686" s="950" t="s">
        <v>1558</v>
      </c>
    </row>
    <row r="24687" spans="8:9" ht="12.5">
      <c r="H24687" s="958">
        <v>57448</v>
      </c>
      <c r="I24687" s="950" t="s">
        <v>1558</v>
      </c>
    </row>
    <row r="24688" spans="8:9" ht="12.5">
      <c r="H24688" s="958">
        <v>57449</v>
      </c>
      <c r="I24688" s="950" t="s">
        <v>1558</v>
      </c>
    </row>
    <row r="24689" spans="8:9" ht="12.5">
      <c r="H24689" s="958">
        <v>57450</v>
      </c>
      <c r="I24689" s="950" t="s">
        <v>1558</v>
      </c>
    </row>
    <row r="24690" spans="8:9" ht="12.5">
      <c r="H24690" s="958">
        <v>57451</v>
      </c>
      <c r="I24690" s="950" t="s">
        <v>1558</v>
      </c>
    </row>
    <row r="24691" spans="8:9" ht="12.5">
      <c r="H24691" s="958">
        <v>57452</v>
      </c>
      <c r="I24691" s="950" t="s">
        <v>1558</v>
      </c>
    </row>
    <row r="24692" spans="8:9" ht="12.5">
      <c r="H24692" s="958">
        <v>57454</v>
      </c>
      <c r="I24692" s="950" t="s">
        <v>1558</v>
      </c>
    </row>
    <row r="24693" spans="8:9" ht="12.5">
      <c r="H24693" s="958">
        <v>57455</v>
      </c>
      <c r="I24693" s="950" t="s">
        <v>1558</v>
      </c>
    </row>
    <row r="24694" spans="8:9" ht="12.5">
      <c r="H24694" s="958">
        <v>57456</v>
      </c>
      <c r="I24694" s="950" t="s">
        <v>1558</v>
      </c>
    </row>
    <row r="24695" spans="8:9" ht="12.5">
      <c r="H24695" s="958">
        <v>57457</v>
      </c>
      <c r="I24695" s="950" t="s">
        <v>1558</v>
      </c>
    </row>
    <row r="24696" spans="8:9" ht="12.5">
      <c r="H24696" s="958">
        <v>57460</v>
      </c>
      <c r="I24696" s="950" t="s">
        <v>1558</v>
      </c>
    </row>
    <row r="24697" spans="8:9" ht="12.5">
      <c r="H24697" s="958">
        <v>57461</v>
      </c>
      <c r="I24697" s="950" t="s">
        <v>1558</v>
      </c>
    </row>
    <row r="24698" spans="8:9" ht="12.5">
      <c r="H24698" s="958">
        <v>57465</v>
      </c>
      <c r="I24698" s="950" t="s">
        <v>1558</v>
      </c>
    </row>
    <row r="24699" spans="8:9" ht="12.5">
      <c r="H24699" s="958">
        <v>57466</v>
      </c>
      <c r="I24699" s="950" t="s">
        <v>1558</v>
      </c>
    </row>
    <row r="24700" spans="8:9" ht="12.5">
      <c r="H24700" s="958">
        <v>57467</v>
      </c>
      <c r="I24700" s="950" t="s">
        <v>1558</v>
      </c>
    </row>
    <row r="24701" spans="8:9" ht="12.5">
      <c r="H24701" s="958">
        <v>57468</v>
      </c>
      <c r="I24701" s="950" t="s">
        <v>1558</v>
      </c>
    </row>
    <row r="24702" spans="8:9" ht="12.5">
      <c r="H24702" s="958">
        <v>57469</v>
      </c>
      <c r="I24702" s="950" t="s">
        <v>1558</v>
      </c>
    </row>
    <row r="24703" spans="8:9" ht="12.5">
      <c r="H24703" s="958">
        <v>57470</v>
      </c>
      <c r="I24703" s="950" t="s">
        <v>1558</v>
      </c>
    </row>
    <row r="24704" spans="8:9" ht="12.5">
      <c r="H24704" s="958">
        <v>57471</v>
      </c>
      <c r="I24704" s="950" t="s">
        <v>1558</v>
      </c>
    </row>
    <row r="24705" spans="8:9" ht="12.5">
      <c r="H24705" s="958">
        <v>57472</v>
      </c>
      <c r="I24705" s="950" t="s">
        <v>1558</v>
      </c>
    </row>
    <row r="24706" spans="8:9" ht="12.5">
      <c r="H24706" s="958">
        <v>57473</v>
      </c>
      <c r="I24706" s="950" t="s">
        <v>1558</v>
      </c>
    </row>
    <row r="24707" spans="8:9" ht="12.5">
      <c r="H24707" s="958">
        <v>57474</v>
      </c>
      <c r="I24707" s="950" t="s">
        <v>1558</v>
      </c>
    </row>
    <row r="24708" spans="8:9" ht="12.5">
      <c r="H24708" s="958">
        <v>57475</v>
      </c>
      <c r="I24708" s="950" t="s">
        <v>1558</v>
      </c>
    </row>
    <row r="24709" spans="8:9" ht="12.5">
      <c r="H24709" s="958">
        <v>57476</v>
      </c>
      <c r="I24709" s="950" t="s">
        <v>1558</v>
      </c>
    </row>
    <row r="24710" spans="8:9" ht="12.5">
      <c r="H24710" s="958">
        <v>57477</v>
      </c>
      <c r="I24710" s="950" t="s">
        <v>1558</v>
      </c>
    </row>
    <row r="24711" spans="8:9" ht="12.5">
      <c r="H24711" s="958">
        <v>57479</v>
      </c>
      <c r="I24711" s="950" t="s">
        <v>1558</v>
      </c>
    </row>
    <row r="24712" spans="8:9" ht="12.5">
      <c r="H24712" s="958">
        <v>57481</v>
      </c>
      <c r="I24712" s="950" t="s">
        <v>1558</v>
      </c>
    </row>
    <row r="24713" spans="8:9" ht="12.5">
      <c r="H24713" s="958">
        <v>57501</v>
      </c>
      <c r="I24713" s="950" t="s">
        <v>1558</v>
      </c>
    </row>
    <row r="24714" spans="8:9" ht="12.5">
      <c r="H24714" s="958">
        <v>57520</v>
      </c>
      <c r="I24714" s="950" t="s">
        <v>1558</v>
      </c>
    </row>
    <row r="24715" spans="8:9" ht="12.5">
      <c r="H24715" s="958">
        <v>57521</v>
      </c>
      <c r="I24715" s="950" t="s">
        <v>1558</v>
      </c>
    </row>
    <row r="24716" spans="8:9" ht="12.5">
      <c r="H24716" s="958">
        <v>57522</v>
      </c>
      <c r="I24716" s="950" t="s">
        <v>1558</v>
      </c>
    </row>
    <row r="24717" spans="8:9" ht="12.5">
      <c r="H24717" s="958">
        <v>57523</v>
      </c>
      <c r="I24717" s="950" t="s">
        <v>1558</v>
      </c>
    </row>
    <row r="24718" spans="8:9" ht="12.5">
      <c r="H24718" s="958">
        <v>57528</v>
      </c>
      <c r="I24718" s="950" t="s">
        <v>1558</v>
      </c>
    </row>
    <row r="24719" spans="8:9" ht="12.5">
      <c r="H24719" s="958">
        <v>57529</v>
      </c>
      <c r="I24719" s="950" t="s">
        <v>1558</v>
      </c>
    </row>
    <row r="24720" spans="8:9" ht="12.5">
      <c r="H24720" s="958">
        <v>57531</v>
      </c>
      <c r="I24720" s="950" t="s">
        <v>1558</v>
      </c>
    </row>
    <row r="24721" spans="8:9" ht="12.5">
      <c r="H24721" s="958">
        <v>57532</v>
      </c>
      <c r="I24721" s="950" t="s">
        <v>1558</v>
      </c>
    </row>
    <row r="24722" spans="8:9" ht="12.5">
      <c r="H24722" s="958">
        <v>57533</v>
      </c>
      <c r="I24722" s="950" t="s">
        <v>1558</v>
      </c>
    </row>
    <row r="24723" spans="8:9" ht="12.5">
      <c r="H24723" s="958">
        <v>57534</v>
      </c>
      <c r="I24723" s="950" t="s">
        <v>1558</v>
      </c>
    </row>
    <row r="24724" spans="8:9" ht="12.5">
      <c r="H24724" s="958">
        <v>57536</v>
      </c>
      <c r="I24724" s="950" t="s">
        <v>1558</v>
      </c>
    </row>
    <row r="24725" spans="8:9" ht="12.5">
      <c r="H24725" s="958">
        <v>57537</v>
      </c>
      <c r="I24725" s="950" t="s">
        <v>1558</v>
      </c>
    </row>
    <row r="24726" spans="8:9" ht="12.5">
      <c r="H24726" s="958">
        <v>57538</v>
      </c>
      <c r="I24726" s="950" t="s">
        <v>1558</v>
      </c>
    </row>
    <row r="24727" spans="8:9" ht="12.5">
      <c r="H24727" s="958">
        <v>57540</v>
      </c>
      <c r="I24727" s="950" t="s">
        <v>1558</v>
      </c>
    </row>
    <row r="24728" spans="8:9" ht="12.5">
      <c r="H24728" s="958">
        <v>57541</v>
      </c>
      <c r="I24728" s="950" t="s">
        <v>1558</v>
      </c>
    </row>
    <row r="24729" spans="8:9" ht="12.5">
      <c r="H24729" s="958">
        <v>57543</v>
      </c>
      <c r="I24729" s="950" t="s">
        <v>1558</v>
      </c>
    </row>
    <row r="24730" spans="8:9" ht="12.5">
      <c r="H24730" s="958">
        <v>57544</v>
      </c>
      <c r="I24730" s="950" t="s">
        <v>1558</v>
      </c>
    </row>
    <row r="24731" spans="8:9" ht="12.5">
      <c r="H24731" s="958">
        <v>57547</v>
      </c>
      <c r="I24731" s="950" t="s">
        <v>1558</v>
      </c>
    </row>
    <row r="24732" spans="8:9" ht="12.5">
      <c r="H24732" s="958">
        <v>57548</v>
      </c>
      <c r="I24732" s="950" t="s">
        <v>1558</v>
      </c>
    </row>
    <row r="24733" spans="8:9" ht="12.5">
      <c r="H24733" s="958">
        <v>57551</v>
      </c>
      <c r="I24733" s="950" t="s">
        <v>1558</v>
      </c>
    </row>
    <row r="24734" spans="8:9" ht="12.5">
      <c r="H24734" s="958">
        <v>57552</v>
      </c>
      <c r="I24734" s="950" t="s">
        <v>1558</v>
      </c>
    </row>
    <row r="24735" spans="8:9" ht="12.5">
      <c r="H24735" s="958">
        <v>57553</v>
      </c>
      <c r="I24735" s="950" t="s">
        <v>1558</v>
      </c>
    </row>
    <row r="24736" spans="8:9" ht="12.5">
      <c r="H24736" s="958">
        <v>57555</v>
      </c>
      <c r="I24736" s="950" t="s">
        <v>1558</v>
      </c>
    </row>
    <row r="24737" spans="8:9" ht="12.5">
      <c r="H24737" s="958">
        <v>57559</v>
      </c>
      <c r="I24737" s="950" t="s">
        <v>1558</v>
      </c>
    </row>
    <row r="24738" spans="8:9" ht="12.5">
      <c r="H24738" s="958">
        <v>57560</v>
      </c>
      <c r="I24738" s="950" t="s">
        <v>1558</v>
      </c>
    </row>
    <row r="24739" spans="8:9" ht="12.5">
      <c r="H24739" s="958">
        <v>57562</v>
      </c>
      <c r="I24739" s="950" t="s">
        <v>1558</v>
      </c>
    </row>
    <row r="24740" spans="8:9" ht="12.5">
      <c r="H24740" s="958">
        <v>57563</v>
      </c>
      <c r="I24740" s="950" t="s">
        <v>1558</v>
      </c>
    </row>
    <row r="24741" spans="8:9" ht="12.5">
      <c r="H24741" s="958">
        <v>57564</v>
      </c>
      <c r="I24741" s="950" t="s">
        <v>1558</v>
      </c>
    </row>
    <row r="24742" spans="8:9" ht="12.5">
      <c r="H24742" s="958">
        <v>57566</v>
      </c>
      <c r="I24742" s="950" t="s">
        <v>1558</v>
      </c>
    </row>
    <row r="24743" spans="8:9" ht="12.5">
      <c r="H24743" s="958">
        <v>57567</v>
      </c>
      <c r="I24743" s="950" t="s">
        <v>1558</v>
      </c>
    </row>
    <row r="24744" spans="8:9" ht="12.5">
      <c r="H24744" s="958">
        <v>57568</v>
      </c>
      <c r="I24744" s="950" t="s">
        <v>1558</v>
      </c>
    </row>
    <row r="24745" spans="8:9" ht="12.5">
      <c r="H24745" s="958">
        <v>57569</v>
      </c>
      <c r="I24745" s="950" t="s">
        <v>1558</v>
      </c>
    </row>
    <row r="24746" spans="8:9" ht="12.5">
      <c r="H24746" s="958">
        <v>57570</v>
      </c>
      <c r="I24746" s="950" t="s">
        <v>1558</v>
      </c>
    </row>
    <row r="24747" spans="8:9" ht="12.5">
      <c r="H24747" s="958">
        <v>57571</v>
      </c>
      <c r="I24747" s="950" t="s">
        <v>1558</v>
      </c>
    </row>
    <row r="24748" spans="8:9" ht="12.5">
      <c r="H24748" s="958">
        <v>57572</v>
      </c>
      <c r="I24748" s="950" t="s">
        <v>1558</v>
      </c>
    </row>
    <row r="24749" spans="8:9" ht="12.5">
      <c r="H24749" s="958">
        <v>57574</v>
      </c>
      <c r="I24749" s="950" t="s">
        <v>1558</v>
      </c>
    </row>
    <row r="24750" spans="8:9" ht="12.5">
      <c r="H24750" s="958">
        <v>57576</v>
      </c>
      <c r="I24750" s="950" t="s">
        <v>1558</v>
      </c>
    </row>
    <row r="24751" spans="8:9" ht="12.5">
      <c r="H24751" s="958">
        <v>57577</v>
      </c>
      <c r="I24751" s="950" t="s">
        <v>1558</v>
      </c>
    </row>
    <row r="24752" spans="8:9" ht="12.5">
      <c r="H24752" s="958">
        <v>57579</v>
      </c>
      <c r="I24752" s="950" t="s">
        <v>1558</v>
      </c>
    </row>
    <row r="24753" spans="8:9" ht="12.5">
      <c r="H24753" s="958">
        <v>57580</v>
      </c>
      <c r="I24753" s="950" t="s">
        <v>1558</v>
      </c>
    </row>
    <row r="24754" spans="8:9" ht="12.5">
      <c r="H24754" s="958">
        <v>57584</v>
      </c>
      <c r="I24754" s="950" t="s">
        <v>1558</v>
      </c>
    </row>
    <row r="24755" spans="8:9" ht="12.5">
      <c r="H24755" s="958">
        <v>57585</v>
      </c>
      <c r="I24755" s="950" t="s">
        <v>1558</v>
      </c>
    </row>
    <row r="24756" spans="8:9" ht="12.5">
      <c r="H24756" s="958">
        <v>57601</v>
      </c>
      <c r="I24756" s="950" t="s">
        <v>1558</v>
      </c>
    </row>
    <row r="24757" spans="8:9" ht="12.5">
      <c r="H24757" s="958">
        <v>57620</v>
      </c>
      <c r="I24757" s="950" t="s">
        <v>1558</v>
      </c>
    </row>
    <row r="24758" spans="8:9" ht="12.5">
      <c r="H24758" s="958">
        <v>57621</v>
      </c>
      <c r="I24758" s="950" t="s">
        <v>1558</v>
      </c>
    </row>
    <row r="24759" spans="8:9" ht="12.5">
      <c r="H24759" s="958">
        <v>57622</v>
      </c>
      <c r="I24759" s="950" t="s">
        <v>1558</v>
      </c>
    </row>
    <row r="24760" spans="8:9" ht="12.5">
      <c r="H24760" s="958">
        <v>57623</v>
      </c>
      <c r="I24760" s="950" t="s">
        <v>1558</v>
      </c>
    </row>
    <row r="24761" spans="8:9" ht="12.5">
      <c r="H24761" s="958">
        <v>57625</v>
      </c>
      <c r="I24761" s="950" t="s">
        <v>1558</v>
      </c>
    </row>
    <row r="24762" spans="8:9" ht="12.5">
      <c r="H24762" s="958">
        <v>57626</v>
      </c>
      <c r="I24762" s="950" t="s">
        <v>1558</v>
      </c>
    </row>
    <row r="24763" spans="8:9" ht="12.5">
      <c r="H24763" s="958">
        <v>57630</v>
      </c>
      <c r="I24763" s="950" t="s">
        <v>1558</v>
      </c>
    </row>
    <row r="24764" spans="8:9" ht="12.5">
      <c r="H24764" s="958">
        <v>57631</v>
      </c>
      <c r="I24764" s="950" t="s">
        <v>1558</v>
      </c>
    </row>
    <row r="24765" spans="8:9" ht="12.5">
      <c r="H24765" s="958">
        <v>57632</v>
      </c>
      <c r="I24765" s="950" t="s">
        <v>1558</v>
      </c>
    </row>
    <row r="24766" spans="8:9" ht="12.5">
      <c r="H24766" s="958">
        <v>57633</v>
      </c>
      <c r="I24766" s="950" t="s">
        <v>1558</v>
      </c>
    </row>
    <row r="24767" spans="8:9" ht="12.5">
      <c r="H24767" s="958">
        <v>57634</v>
      </c>
      <c r="I24767" s="950" t="s">
        <v>1558</v>
      </c>
    </row>
    <row r="24768" spans="8:9" ht="12.5">
      <c r="H24768" s="958">
        <v>57636</v>
      </c>
      <c r="I24768" s="950" t="s">
        <v>1558</v>
      </c>
    </row>
    <row r="24769" spans="8:9" ht="12.5">
      <c r="H24769" s="958">
        <v>57638</v>
      </c>
      <c r="I24769" s="950" t="s">
        <v>1558</v>
      </c>
    </row>
    <row r="24770" spans="8:9" ht="12.5">
      <c r="H24770" s="958">
        <v>57639</v>
      </c>
      <c r="I24770" s="950" t="s">
        <v>1558</v>
      </c>
    </row>
    <row r="24771" spans="8:9" ht="12.5">
      <c r="H24771" s="958">
        <v>57640</v>
      </c>
      <c r="I24771" s="950" t="s">
        <v>1558</v>
      </c>
    </row>
    <row r="24772" spans="8:9" ht="12.5">
      <c r="H24772" s="958">
        <v>57641</v>
      </c>
      <c r="I24772" s="950" t="s">
        <v>1558</v>
      </c>
    </row>
    <row r="24773" spans="8:9" ht="12.5">
      <c r="H24773" s="958">
        <v>57642</v>
      </c>
      <c r="I24773" s="950" t="s">
        <v>1558</v>
      </c>
    </row>
    <row r="24774" spans="8:9" ht="12.5">
      <c r="H24774" s="958">
        <v>57644</v>
      </c>
      <c r="I24774" s="950" t="s">
        <v>1558</v>
      </c>
    </row>
    <row r="24775" spans="8:9" ht="12.5">
      <c r="H24775" s="958">
        <v>57645</v>
      </c>
      <c r="I24775" s="950" t="s">
        <v>1558</v>
      </c>
    </row>
    <row r="24776" spans="8:9" ht="12.5">
      <c r="H24776" s="958">
        <v>57646</v>
      </c>
      <c r="I24776" s="950" t="s">
        <v>1558</v>
      </c>
    </row>
    <row r="24777" spans="8:9" ht="12.5">
      <c r="H24777" s="958">
        <v>57648</v>
      </c>
      <c r="I24777" s="950" t="s">
        <v>1558</v>
      </c>
    </row>
    <row r="24778" spans="8:9" ht="12.5">
      <c r="H24778" s="958">
        <v>57649</v>
      </c>
      <c r="I24778" s="950" t="s">
        <v>1558</v>
      </c>
    </row>
    <row r="24779" spans="8:9" ht="12.5">
      <c r="H24779" s="958">
        <v>57650</v>
      </c>
      <c r="I24779" s="950" t="s">
        <v>1558</v>
      </c>
    </row>
    <row r="24780" spans="8:9" ht="12.5">
      <c r="H24780" s="958">
        <v>57651</v>
      </c>
      <c r="I24780" s="950" t="s">
        <v>1558</v>
      </c>
    </row>
    <row r="24781" spans="8:9" ht="12.5">
      <c r="H24781" s="958">
        <v>57652</v>
      </c>
      <c r="I24781" s="950" t="s">
        <v>1558</v>
      </c>
    </row>
    <row r="24782" spans="8:9" ht="12.5">
      <c r="H24782" s="958">
        <v>57656</v>
      </c>
      <c r="I24782" s="950" t="s">
        <v>1558</v>
      </c>
    </row>
    <row r="24783" spans="8:9" ht="12.5">
      <c r="H24783" s="958">
        <v>57657</v>
      </c>
      <c r="I24783" s="950" t="s">
        <v>1558</v>
      </c>
    </row>
    <row r="24784" spans="8:9" ht="12.5">
      <c r="H24784" s="958">
        <v>57658</v>
      </c>
      <c r="I24784" s="950" t="s">
        <v>1558</v>
      </c>
    </row>
    <row r="24785" spans="8:9" ht="12.5">
      <c r="H24785" s="958">
        <v>57659</v>
      </c>
      <c r="I24785" s="950" t="s">
        <v>1558</v>
      </c>
    </row>
    <row r="24786" spans="8:9" ht="12.5">
      <c r="H24786" s="958">
        <v>57660</v>
      </c>
      <c r="I24786" s="950" t="s">
        <v>1558</v>
      </c>
    </row>
    <row r="24787" spans="8:9" ht="12.5">
      <c r="H24787" s="958">
        <v>57661</v>
      </c>
      <c r="I24787" s="950" t="s">
        <v>1558</v>
      </c>
    </row>
    <row r="24788" spans="8:9" ht="12.5">
      <c r="H24788" s="958">
        <v>57701</v>
      </c>
      <c r="I24788" s="950" t="s">
        <v>1555</v>
      </c>
    </row>
    <row r="24789" spans="8:9" ht="12.5">
      <c r="H24789" s="958">
        <v>57702</v>
      </c>
      <c r="I24789" s="950" t="s">
        <v>1555</v>
      </c>
    </row>
    <row r="24790" spans="8:9" ht="12.5">
      <c r="H24790" s="958">
        <v>57703</v>
      </c>
      <c r="I24790" s="950" t="s">
        <v>1555</v>
      </c>
    </row>
    <row r="24791" spans="8:9" ht="12.5">
      <c r="H24791" s="958">
        <v>57706</v>
      </c>
      <c r="I24791" s="950" t="s">
        <v>1555</v>
      </c>
    </row>
    <row r="24792" spans="8:9" ht="12.5">
      <c r="H24792" s="958">
        <v>57709</v>
      </c>
      <c r="I24792" s="950" t="s">
        <v>1555</v>
      </c>
    </row>
    <row r="24793" spans="8:9" ht="12.5">
      <c r="H24793" s="958">
        <v>57714</v>
      </c>
      <c r="I24793" s="950" t="s">
        <v>1558</v>
      </c>
    </row>
    <row r="24794" spans="8:9" ht="12.5">
      <c r="H24794" s="958">
        <v>57716</v>
      </c>
      <c r="I24794" s="950" t="s">
        <v>1558</v>
      </c>
    </row>
    <row r="24795" spans="8:9" ht="12.5">
      <c r="H24795" s="958">
        <v>57717</v>
      </c>
      <c r="I24795" s="950" t="s">
        <v>1555</v>
      </c>
    </row>
    <row r="24796" spans="8:9" ht="12.5">
      <c r="H24796" s="958">
        <v>57718</v>
      </c>
      <c r="I24796" s="950" t="s">
        <v>1555</v>
      </c>
    </row>
    <row r="24797" spans="8:9" ht="12.5">
      <c r="H24797" s="958">
        <v>57719</v>
      </c>
      <c r="I24797" s="950" t="s">
        <v>1555</v>
      </c>
    </row>
    <row r="24798" spans="8:9" ht="12.5">
      <c r="H24798" s="958">
        <v>57720</v>
      </c>
      <c r="I24798" s="950" t="s">
        <v>1558</v>
      </c>
    </row>
    <row r="24799" spans="8:9" ht="12.5">
      <c r="H24799" s="958">
        <v>57722</v>
      </c>
      <c r="I24799" s="950" t="s">
        <v>1555</v>
      </c>
    </row>
    <row r="24800" spans="8:9" ht="12.5">
      <c r="H24800" s="958">
        <v>57724</v>
      </c>
      <c r="I24800" s="950" t="s">
        <v>1558</v>
      </c>
    </row>
    <row r="24801" spans="8:9" ht="12.5">
      <c r="H24801" s="958">
        <v>57725</v>
      </c>
      <c r="I24801" s="950" t="s">
        <v>1555</v>
      </c>
    </row>
    <row r="24802" spans="8:9" ht="12.5">
      <c r="H24802" s="958">
        <v>57730</v>
      </c>
      <c r="I24802" s="950" t="s">
        <v>1555</v>
      </c>
    </row>
    <row r="24803" spans="8:9" ht="12.5">
      <c r="H24803" s="958">
        <v>57732</v>
      </c>
      <c r="I24803" s="950" t="s">
        <v>1555</v>
      </c>
    </row>
    <row r="24804" spans="8:9" ht="12.5">
      <c r="H24804" s="958">
        <v>57735</v>
      </c>
      <c r="I24804" s="950" t="s">
        <v>1555</v>
      </c>
    </row>
    <row r="24805" spans="8:9" ht="12.5">
      <c r="H24805" s="958">
        <v>57737</v>
      </c>
      <c r="I24805" s="950" t="s">
        <v>1558</v>
      </c>
    </row>
    <row r="24806" spans="8:9" ht="12.5">
      <c r="H24806" s="958">
        <v>57738</v>
      </c>
      <c r="I24806" s="950" t="s">
        <v>1555</v>
      </c>
    </row>
    <row r="24807" spans="8:9" ht="12.5">
      <c r="H24807" s="958">
        <v>57741</v>
      </c>
      <c r="I24807" s="950" t="s">
        <v>1555</v>
      </c>
    </row>
    <row r="24808" spans="8:9" ht="12.5">
      <c r="H24808" s="958">
        <v>57744</v>
      </c>
      <c r="I24808" s="950" t="s">
        <v>1555</v>
      </c>
    </row>
    <row r="24809" spans="8:9" ht="12.5">
      <c r="H24809" s="958">
        <v>57745</v>
      </c>
      <c r="I24809" s="950" t="s">
        <v>1555</v>
      </c>
    </row>
    <row r="24810" spans="8:9" ht="12.5">
      <c r="H24810" s="958">
        <v>57747</v>
      </c>
      <c r="I24810" s="950" t="s">
        <v>1555</v>
      </c>
    </row>
    <row r="24811" spans="8:9" ht="12.5">
      <c r="H24811" s="958">
        <v>57748</v>
      </c>
      <c r="I24811" s="950" t="s">
        <v>1558</v>
      </c>
    </row>
    <row r="24812" spans="8:9" ht="12.5">
      <c r="H24812" s="958">
        <v>57750</v>
      </c>
      <c r="I24812" s="950" t="s">
        <v>1558</v>
      </c>
    </row>
    <row r="24813" spans="8:9" ht="12.5">
      <c r="H24813" s="958">
        <v>57751</v>
      </c>
      <c r="I24813" s="950" t="s">
        <v>1555</v>
      </c>
    </row>
    <row r="24814" spans="8:9" ht="12.5">
      <c r="H24814" s="958">
        <v>57752</v>
      </c>
      <c r="I24814" s="950" t="s">
        <v>1558</v>
      </c>
    </row>
    <row r="24815" spans="8:9" ht="12.5">
      <c r="H24815" s="958">
        <v>57754</v>
      </c>
      <c r="I24815" s="950" t="s">
        <v>1555</v>
      </c>
    </row>
    <row r="24816" spans="8:9" ht="12.5">
      <c r="H24816" s="958">
        <v>57755</v>
      </c>
      <c r="I24816" s="950" t="s">
        <v>1558</v>
      </c>
    </row>
    <row r="24817" spans="8:9" ht="12.5">
      <c r="H24817" s="958">
        <v>57756</v>
      </c>
      <c r="I24817" s="950" t="s">
        <v>1558</v>
      </c>
    </row>
    <row r="24818" spans="8:9" ht="12.5">
      <c r="H24818" s="958">
        <v>57758</v>
      </c>
      <c r="I24818" s="950" t="s">
        <v>1558</v>
      </c>
    </row>
    <row r="24819" spans="8:9" ht="12.5">
      <c r="H24819" s="958">
        <v>57759</v>
      </c>
      <c r="I24819" s="950" t="s">
        <v>1555</v>
      </c>
    </row>
    <row r="24820" spans="8:9" ht="12.5">
      <c r="H24820" s="958">
        <v>57760</v>
      </c>
      <c r="I24820" s="950" t="s">
        <v>1555</v>
      </c>
    </row>
    <row r="24821" spans="8:9" ht="12.5">
      <c r="H24821" s="958">
        <v>57761</v>
      </c>
      <c r="I24821" s="950" t="s">
        <v>1555</v>
      </c>
    </row>
    <row r="24822" spans="8:9" ht="12.5">
      <c r="H24822" s="958">
        <v>57762</v>
      </c>
      <c r="I24822" s="950" t="s">
        <v>1555</v>
      </c>
    </row>
    <row r="24823" spans="8:9" ht="12.5">
      <c r="H24823" s="958">
        <v>57763</v>
      </c>
      <c r="I24823" s="950" t="s">
        <v>1555</v>
      </c>
    </row>
    <row r="24824" spans="8:9" ht="12.5">
      <c r="H24824" s="958">
        <v>57764</v>
      </c>
      <c r="I24824" s="950" t="s">
        <v>1555</v>
      </c>
    </row>
    <row r="24825" spans="8:9" ht="12.5">
      <c r="H24825" s="958">
        <v>57766</v>
      </c>
      <c r="I24825" s="950" t="s">
        <v>1555</v>
      </c>
    </row>
    <row r="24826" spans="8:9" ht="12.5">
      <c r="H24826" s="958">
        <v>57767</v>
      </c>
      <c r="I24826" s="950" t="s">
        <v>1558</v>
      </c>
    </row>
    <row r="24827" spans="8:9" ht="12.5">
      <c r="H24827" s="958">
        <v>57769</v>
      </c>
      <c r="I24827" s="950" t="s">
        <v>1555</v>
      </c>
    </row>
    <row r="24828" spans="8:9" ht="12.5">
      <c r="H24828" s="958">
        <v>57770</v>
      </c>
      <c r="I24828" s="950" t="s">
        <v>1558</v>
      </c>
    </row>
    <row r="24829" spans="8:9" ht="12.5">
      <c r="H24829" s="958">
        <v>57772</v>
      </c>
      <c r="I24829" s="950" t="s">
        <v>1555</v>
      </c>
    </row>
    <row r="24830" spans="8:9" ht="12.5">
      <c r="H24830" s="958">
        <v>57773</v>
      </c>
      <c r="I24830" s="950" t="s">
        <v>1555</v>
      </c>
    </row>
    <row r="24831" spans="8:9" ht="12.5">
      <c r="H24831" s="958">
        <v>57775</v>
      </c>
      <c r="I24831" s="950" t="s">
        <v>1558</v>
      </c>
    </row>
    <row r="24832" spans="8:9" ht="12.5">
      <c r="H24832" s="958">
        <v>57776</v>
      </c>
      <c r="I24832" s="950" t="s">
        <v>1558</v>
      </c>
    </row>
    <row r="24833" spans="8:9" ht="12.5">
      <c r="H24833" s="958">
        <v>57779</v>
      </c>
      <c r="I24833" s="950" t="s">
        <v>1555</v>
      </c>
    </row>
    <row r="24834" spans="8:9" ht="12.5">
      <c r="H24834" s="958">
        <v>57780</v>
      </c>
      <c r="I24834" s="950" t="s">
        <v>1555</v>
      </c>
    </row>
    <row r="24835" spans="8:9" ht="12.5">
      <c r="H24835" s="958">
        <v>57782</v>
      </c>
      <c r="I24835" s="950" t="s">
        <v>1555</v>
      </c>
    </row>
    <row r="24836" spans="8:9" ht="12.5">
      <c r="H24836" s="958">
        <v>57783</v>
      </c>
      <c r="I24836" s="950" t="s">
        <v>1555</v>
      </c>
    </row>
    <row r="24837" spans="8:9" ht="12.5">
      <c r="H24837" s="958">
        <v>57785</v>
      </c>
      <c r="I24837" s="950" t="s">
        <v>1555</v>
      </c>
    </row>
    <row r="24838" spans="8:9" ht="12.5">
      <c r="H24838" s="958">
        <v>57787</v>
      </c>
      <c r="I24838" s="950" t="s">
        <v>1558</v>
      </c>
    </row>
    <row r="24839" spans="8:9" ht="12.5">
      <c r="H24839" s="958">
        <v>57788</v>
      </c>
      <c r="I24839" s="950" t="s">
        <v>1555</v>
      </c>
    </row>
    <row r="24840" spans="8:9" ht="12.5">
      <c r="H24840" s="958">
        <v>57790</v>
      </c>
      <c r="I24840" s="950" t="s">
        <v>1558</v>
      </c>
    </row>
    <row r="24841" spans="8:9" ht="12.5">
      <c r="H24841" s="958">
        <v>57791</v>
      </c>
      <c r="I24841" s="950" t="s">
        <v>1558</v>
      </c>
    </row>
    <row r="24842" spans="8:9" ht="12.5">
      <c r="H24842" s="958">
        <v>57792</v>
      </c>
      <c r="I24842" s="950" t="s">
        <v>1558</v>
      </c>
    </row>
    <row r="24843" spans="8:9" ht="12.5">
      <c r="H24843" s="958">
        <v>57793</v>
      </c>
      <c r="I24843" s="950" t="s">
        <v>1555</v>
      </c>
    </row>
    <row r="24844" spans="8:9" ht="12.5">
      <c r="H24844" s="958">
        <v>57794</v>
      </c>
      <c r="I24844" s="950" t="s">
        <v>1558</v>
      </c>
    </row>
    <row r="24845" spans="8:9" ht="12.5">
      <c r="H24845" s="958">
        <v>57799</v>
      </c>
      <c r="I24845" s="950" t="s">
        <v>1555</v>
      </c>
    </row>
    <row r="24846" spans="8:9" ht="12.5">
      <c r="H24846" s="958">
        <v>58001</v>
      </c>
      <c r="I24846" s="950" t="s">
        <v>1558</v>
      </c>
    </row>
    <row r="24847" spans="8:9" ht="12.5">
      <c r="H24847" s="958">
        <v>58002</v>
      </c>
      <c r="I24847" s="950" t="s">
        <v>1558</v>
      </c>
    </row>
    <row r="24848" spans="8:9" ht="12.5">
      <c r="H24848" s="958">
        <v>58004</v>
      </c>
      <c r="I24848" s="950" t="s">
        <v>1558</v>
      </c>
    </row>
    <row r="24849" spans="8:9" ht="12.5">
      <c r="H24849" s="958">
        <v>58005</v>
      </c>
      <c r="I24849" s="950" t="s">
        <v>1558</v>
      </c>
    </row>
    <row r="24850" spans="8:9" ht="12.5">
      <c r="H24850" s="958">
        <v>58006</v>
      </c>
      <c r="I24850" s="950" t="s">
        <v>1558</v>
      </c>
    </row>
    <row r="24851" spans="8:9" ht="12.5">
      <c r="H24851" s="958">
        <v>58007</v>
      </c>
      <c r="I24851" s="950" t="s">
        <v>1558</v>
      </c>
    </row>
    <row r="24852" spans="8:9" ht="12.5">
      <c r="H24852" s="958">
        <v>58008</v>
      </c>
      <c r="I24852" s="950" t="s">
        <v>1558</v>
      </c>
    </row>
    <row r="24853" spans="8:9" ht="12.5">
      <c r="H24853" s="958">
        <v>58009</v>
      </c>
      <c r="I24853" s="950" t="s">
        <v>1558</v>
      </c>
    </row>
    <row r="24854" spans="8:9" ht="12.5">
      <c r="H24854" s="958">
        <v>58011</v>
      </c>
      <c r="I24854" s="950" t="s">
        <v>1558</v>
      </c>
    </row>
    <row r="24855" spans="8:9" ht="12.5">
      <c r="H24855" s="958">
        <v>58012</v>
      </c>
      <c r="I24855" s="950" t="s">
        <v>1558</v>
      </c>
    </row>
    <row r="24856" spans="8:9" ht="12.5">
      <c r="H24856" s="958">
        <v>58013</v>
      </c>
      <c r="I24856" s="950" t="s">
        <v>1558</v>
      </c>
    </row>
    <row r="24857" spans="8:9" ht="12.5">
      <c r="H24857" s="958">
        <v>58015</v>
      </c>
      <c r="I24857" s="950" t="s">
        <v>1558</v>
      </c>
    </row>
    <row r="24858" spans="8:9" ht="12.5">
      <c r="H24858" s="958">
        <v>58016</v>
      </c>
      <c r="I24858" s="950" t="s">
        <v>1558</v>
      </c>
    </row>
    <row r="24859" spans="8:9" ht="12.5">
      <c r="H24859" s="958">
        <v>58017</v>
      </c>
      <c r="I24859" s="950" t="s">
        <v>1558</v>
      </c>
    </row>
    <row r="24860" spans="8:9" ht="12.5">
      <c r="H24860" s="958">
        <v>58018</v>
      </c>
      <c r="I24860" s="950" t="s">
        <v>1558</v>
      </c>
    </row>
    <row r="24861" spans="8:9" ht="12.5">
      <c r="H24861" s="958">
        <v>58021</v>
      </c>
      <c r="I24861" s="950" t="s">
        <v>1558</v>
      </c>
    </row>
    <row r="24862" spans="8:9" ht="12.5">
      <c r="H24862" s="958">
        <v>58027</v>
      </c>
      <c r="I24862" s="950" t="s">
        <v>1558</v>
      </c>
    </row>
    <row r="24863" spans="8:9" ht="12.5">
      <c r="H24863" s="958">
        <v>58029</v>
      </c>
      <c r="I24863" s="950" t="s">
        <v>1558</v>
      </c>
    </row>
    <row r="24864" spans="8:9" ht="12.5">
      <c r="H24864" s="958">
        <v>58030</v>
      </c>
      <c r="I24864" s="950" t="s">
        <v>1558</v>
      </c>
    </row>
    <row r="24865" spans="8:9" ht="12.5">
      <c r="H24865" s="958">
        <v>58031</v>
      </c>
      <c r="I24865" s="950" t="s">
        <v>1558</v>
      </c>
    </row>
    <row r="24866" spans="8:9" ht="12.5">
      <c r="H24866" s="958">
        <v>58032</v>
      </c>
      <c r="I24866" s="950" t="s">
        <v>1558</v>
      </c>
    </row>
    <row r="24867" spans="8:9" ht="12.5">
      <c r="H24867" s="958">
        <v>58033</v>
      </c>
      <c r="I24867" s="950" t="s">
        <v>1558</v>
      </c>
    </row>
    <row r="24868" spans="8:9" ht="12.5">
      <c r="H24868" s="958">
        <v>58035</v>
      </c>
      <c r="I24868" s="950" t="s">
        <v>1558</v>
      </c>
    </row>
    <row r="24869" spans="8:9" ht="12.5">
      <c r="H24869" s="958">
        <v>58036</v>
      </c>
      <c r="I24869" s="950" t="s">
        <v>1558</v>
      </c>
    </row>
    <row r="24870" spans="8:9" ht="12.5">
      <c r="H24870" s="958">
        <v>58038</v>
      </c>
      <c r="I24870" s="950" t="s">
        <v>1558</v>
      </c>
    </row>
    <row r="24871" spans="8:9" ht="12.5">
      <c r="H24871" s="958">
        <v>58040</v>
      </c>
      <c r="I24871" s="950" t="s">
        <v>1558</v>
      </c>
    </row>
    <row r="24872" spans="8:9" ht="12.5">
      <c r="H24872" s="958">
        <v>58041</v>
      </c>
      <c r="I24872" s="950" t="s">
        <v>1558</v>
      </c>
    </row>
    <row r="24873" spans="8:9" ht="12.5">
      <c r="H24873" s="958">
        <v>58042</v>
      </c>
      <c r="I24873" s="950" t="s">
        <v>1558</v>
      </c>
    </row>
    <row r="24874" spans="8:9" ht="12.5">
      <c r="H24874" s="958">
        <v>58043</v>
      </c>
      <c r="I24874" s="950" t="s">
        <v>1558</v>
      </c>
    </row>
    <row r="24875" spans="8:9" ht="12.5">
      <c r="H24875" s="958">
        <v>58045</v>
      </c>
      <c r="I24875" s="950" t="s">
        <v>1558</v>
      </c>
    </row>
    <row r="24876" spans="8:9" ht="12.5">
      <c r="H24876" s="958">
        <v>58046</v>
      </c>
      <c r="I24876" s="950" t="s">
        <v>1558</v>
      </c>
    </row>
    <row r="24877" spans="8:9" ht="12.5">
      <c r="H24877" s="958">
        <v>58047</v>
      </c>
      <c r="I24877" s="950" t="s">
        <v>1558</v>
      </c>
    </row>
    <row r="24878" spans="8:9" ht="12.5">
      <c r="H24878" s="958">
        <v>58048</v>
      </c>
      <c r="I24878" s="950" t="s">
        <v>1558</v>
      </c>
    </row>
    <row r="24879" spans="8:9" ht="12.5">
      <c r="H24879" s="958">
        <v>58049</v>
      </c>
      <c r="I24879" s="950" t="s">
        <v>1558</v>
      </c>
    </row>
    <row r="24880" spans="8:9" ht="12.5">
      <c r="H24880" s="958">
        <v>58051</v>
      </c>
      <c r="I24880" s="950" t="s">
        <v>1558</v>
      </c>
    </row>
    <row r="24881" spans="8:9" ht="12.5">
      <c r="H24881" s="958">
        <v>58052</v>
      </c>
      <c r="I24881" s="950" t="s">
        <v>1558</v>
      </c>
    </row>
    <row r="24882" spans="8:9" ht="12.5">
      <c r="H24882" s="958">
        <v>58053</v>
      </c>
      <c r="I24882" s="950" t="s">
        <v>1558</v>
      </c>
    </row>
    <row r="24883" spans="8:9" ht="12.5">
      <c r="H24883" s="958">
        <v>58054</v>
      </c>
      <c r="I24883" s="950" t="s">
        <v>1558</v>
      </c>
    </row>
    <row r="24884" spans="8:9" ht="12.5">
      <c r="H24884" s="958">
        <v>58056</v>
      </c>
      <c r="I24884" s="950" t="s">
        <v>1558</v>
      </c>
    </row>
    <row r="24885" spans="8:9" ht="12.5">
      <c r="H24885" s="958">
        <v>58057</v>
      </c>
      <c r="I24885" s="950" t="s">
        <v>1558</v>
      </c>
    </row>
    <row r="24886" spans="8:9" ht="12.5">
      <c r="H24886" s="958">
        <v>58058</v>
      </c>
      <c r="I24886" s="950" t="s">
        <v>1558</v>
      </c>
    </row>
    <row r="24887" spans="8:9" ht="12.5">
      <c r="H24887" s="958">
        <v>58059</v>
      </c>
      <c r="I24887" s="950" t="s">
        <v>1558</v>
      </c>
    </row>
    <row r="24888" spans="8:9" ht="12.5">
      <c r="H24888" s="958">
        <v>58060</v>
      </c>
      <c r="I24888" s="950" t="s">
        <v>1558</v>
      </c>
    </row>
    <row r="24889" spans="8:9" ht="12.5">
      <c r="H24889" s="958">
        <v>58061</v>
      </c>
      <c r="I24889" s="950" t="s">
        <v>1558</v>
      </c>
    </row>
    <row r="24890" spans="8:9" ht="12.5">
      <c r="H24890" s="958">
        <v>58062</v>
      </c>
      <c r="I24890" s="950" t="s">
        <v>1558</v>
      </c>
    </row>
    <row r="24891" spans="8:9" ht="12.5">
      <c r="H24891" s="958">
        <v>58063</v>
      </c>
      <c r="I24891" s="950" t="s">
        <v>1558</v>
      </c>
    </row>
    <row r="24892" spans="8:9" ht="12.5">
      <c r="H24892" s="958">
        <v>58064</v>
      </c>
      <c r="I24892" s="950" t="s">
        <v>1558</v>
      </c>
    </row>
    <row r="24893" spans="8:9" ht="12.5">
      <c r="H24893" s="958">
        <v>58065</v>
      </c>
      <c r="I24893" s="950" t="s">
        <v>1558</v>
      </c>
    </row>
    <row r="24894" spans="8:9" ht="12.5">
      <c r="H24894" s="958">
        <v>58067</v>
      </c>
      <c r="I24894" s="950" t="s">
        <v>1558</v>
      </c>
    </row>
    <row r="24895" spans="8:9" ht="12.5">
      <c r="H24895" s="958">
        <v>58068</v>
      </c>
      <c r="I24895" s="950" t="s">
        <v>1558</v>
      </c>
    </row>
    <row r="24896" spans="8:9" ht="12.5">
      <c r="H24896" s="958">
        <v>58069</v>
      </c>
      <c r="I24896" s="950" t="s">
        <v>1558</v>
      </c>
    </row>
    <row r="24897" spans="8:9" ht="12.5">
      <c r="H24897" s="958">
        <v>58071</v>
      </c>
      <c r="I24897" s="950" t="s">
        <v>1558</v>
      </c>
    </row>
    <row r="24898" spans="8:9" ht="12.5">
      <c r="H24898" s="958">
        <v>58072</v>
      </c>
      <c r="I24898" s="950" t="s">
        <v>1558</v>
      </c>
    </row>
    <row r="24899" spans="8:9" ht="12.5">
      <c r="H24899" s="958">
        <v>58074</v>
      </c>
      <c r="I24899" s="950" t="s">
        <v>1558</v>
      </c>
    </row>
    <row r="24900" spans="8:9" ht="12.5">
      <c r="H24900" s="958">
        <v>58075</v>
      </c>
      <c r="I24900" s="950" t="s">
        <v>1558</v>
      </c>
    </row>
    <row r="24901" spans="8:9" ht="12.5">
      <c r="H24901" s="958">
        <v>58076</v>
      </c>
      <c r="I24901" s="950" t="s">
        <v>1558</v>
      </c>
    </row>
    <row r="24902" spans="8:9" ht="12.5">
      <c r="H24902" s="958">
        <v>58077</v>
      </c>
      <c r="I24902" s="950" t="s">
        <v>1558</v>
      </c>
    </row>
    <row r="24903" spans="8:9" ht="12.5">
      <c r="H24903" s="958">
        <v>58078</v>
      </c>
      <c r="I24903" s="950" t="s">
        <v>1558</v>
      </c>
    </row>
    <row r="24904" spans="8:9" ht="12.5">
      <c r="H24904" s="958">
        <v>58079</v>
      </c>
      <c r="I24904" s="950" t="s">
        <v>1558</v>
      </c>
    </row>
    <row r="24905" spans="8:9" ht="12.5">
      <c r="H24905" s="958">
        <v>58081</v>
      </c>
      <c r="I24905" s="950" t="s">
        <v>1558</v>
      </c>
    </row>
    <row r="24906" spans="8:9" ht="12.5">
      <c r="H24906" s="958">
        <v>58102</v>
      </c>
      <c r="I24906" s="950" t="s">
        <v>1558</v>
      </c>
    </row>
    <row r="24907" spans="8:9" ht="12.5">
      <c r="H24907" s="958">
        <v>58103</v>
      </c>
      <c r="I24907" s="950" t="s">
        <v>1558</v>
      </c>
    </row>
    <row r="24908" spans="8:9" ht="12.5">
      <c r="H24908" s="958">
        <v>58104</v>
      </c>
      <c r="I24908" s="950" t="s">
        <v>1558</v>
      </c>
    </row>
    <row r="24909" spans="8:9" ht="12.5">
      <c r="H24909" s="958">
        <v>58105</v>
      </c>
      <c r="I24909" s="950" t="s">
        <v>1558</v>
      </c>
    </row>
    <row r="24910" spans="8:9" ht="12.5">
      <c r="H24910" s="958">
        <v>58106</v>
      </c>
      <c r="I24910" s="950" t="s">
        <v>1558</v>
      </c>
    </row>
    <row r="24911" spans="8:9" ht="12.5">
      <c r="H24911" s="958">
        <v>58107</v>
      </c>
      <c r="I24911" s="950" t="s">
        <v>1558</v>
      </c>
    </row>
    <row r="24912" spans="8:9" ht="12.5">
      <c r="H24912" s="958">
        <v>58108</v>
      </c>
      <c r="I24912" s="950" t="s">
        <v>1558</v>
      </c>
    </row>
    <row r="24913" spans="8:9" ht="12.5">
      <c r="H24913" s="958">
        <v>58109</v>
      </c>
      <c r="I24913" s="950" t="s">
        <v>1558</v>
      </c>
    </row>
    <row r="24914" spans="8:9" ht="12.5">
      <c r="H24914" s="958">
        <v>58121</v>
      </c>
      <c r="I24914" s="950" t="s">
        <v>1558</v>
      </c>
    </row>
    <row r="24915" spans="8:9" ht="12.5">
      <c r="H24915" s="958">
        <v>58122</v>
      </c>
      <c r="I24915" s="950" t="s">
        <v>1558</v>
      </c>
    </row>
    <row r="24916" spans="8:9" ht="12.5">
      <c r="H24916" s="958">
        <v>58124</v>
      </c>
      <c r="I24916" s="950" t="s">
        <v>1558</v>
      </c>
    </row>
    <row r="24917" spans="8:9" ht="12.5">
      <c r="H24917" s="958">
        <v>58125</v>
      </c>
      <c r="I24917" s="950" t="s">
        <v>1558</v>
      </c>
    </row>
    <row r="24918" spans="8:9" ht="12.5">
      <c r="H24918" s="958">
        <v>58126</v>
      </c>
      <c r="I24918" s="950" t="s">
        <v>1558</v>
      </c>
    </row>
    <row r="24919" spans="8:9" ht="12.5">
      <c r="H24919" s="958">
        <v>58201</v>
      </c>
      <c r="I24919" s="950" t="s">
        <v>1558</v>
      </c>
    </row>
    <row r="24920" spans="8:9" ht="12.5">
      <c r="H24920" s="958">
        <v>58202</v>
      </c>
      <c r="I24920" s="950" t="s">
        <v>1558</v>
      </c>
    </row>
    <row r="24921" spans="8:9" ht="12.5">
      <c r="H24921" s="958">
        <v>58203</v>
      </c>
      <c r="I24921" s="950" t="s">
        <v>1558</v>
      </c>
    </row>
    <row r="24922" spans="8:9" ht="12.5">
      <c r="H24922" s="958">
        <v>58204</v>
      </c>
      <c r="I24922" s="950" t="s">
        <v>1558</v>
      </c>
    </row>
    <row r="24923" spans="8:9" ht="12.5">
      <c r="H24923" s="958">
        <v>58205</v>
      </c>
      <c r="I24923" s="950" t="s">
        <v>1558</v>
      </c>
    </row>
    <row r="24924" spans="8:9" ht="12.5">
      <c r="H24924" s="958">
        <v>58206</v>
      </c>
      <c r="I24924" s="950" t="s">
        <v>1558</v>
      </c>
    </row>
    <row r="24925" spans="8:9" ht="12.5">
      <c r="H24925" s="958">
        <v>58207</v>
      </c>
      <c r="I24925" s="950" t="s">
        <v>1558</v>
      </c>
    </row>
    <row r="24926" spans="8:9" ht="12.5">
      <c r="H24926" s="958">
        <v>58208</v>
      </c>
      <c r="I24926" s="950" t="s">
        <v>1558</v>
      </c>
    </row>
    <row r="24927" spans="8:9" ht="12.5">
      <c r="H24927" s="958">
        <v>58210</v>
      </c>
      <c r="I24927" s="950" t="s">
        <v>1558</v>
      </c>
    </row>
    <row r="24928" spans="8:9" ht="12.5">
      <c r="H24928" s="958">
        <v>58212</v>
      </c>
      <c r="I24928" s="950" t="s">
        <v>1558</v>
      </c>
    </row>
    <row r="24929" spans="8:9" ht="12.5">
      <c r="H24929" s="958">
        <v>58214</v>
      </c>
      <c r="I24929" s="950" t="s">
        <v>1558</v>
      </c>
    </row>
    <row r="24930" spans="8:9" ht="12.5">
      <c r="H24930" s="958">
        <v>58216</v>
      </c>
      <c r="I24930" s="950" t="s">
        <v>1558</v>
      </c>
    </row>
    <row r="24931" spans="8:9" ht="12.5">
      <c r="H24931" s="958">
        <v>58218</v>
      </c>
      <c r="I24931" s="950" t="s">
        <v>1558</v>
      </c>
    </row>
    <row r="24932" spans="8:9" ht="12.5">
      <c r="H24932" s="958">
        <v>58219</v>
      </c>
      <c r="I24932" s="950" t="s">
        <v>1558</v>
      </c>
    </row>
    <row r="24933" spans="8:9" ht="12.5">
      <c r="H24933" s="958">
        <v>58220</v>
      </c>
      <c r="I24933" s="950" t="s">
        <v>1558</v>
      </c>
    </row>
    <row r="24934" spans="8:9" ht="12.5">
      <c r="H24934" s="958">
        <v>58222</v>
      </c>
      <c r="I24934" s="950" t="s">
        <v>1558</v>
      </c>
    </row>
    <row r="24935" spans="8:9" ht="12.5">
      <c r="H24935" s="958">
        <v>58223</v>
      </c>
      <c r="I24935" s="950" t="s">
        <v>1558</v>
      </c>
    </row>
    <row r="24936" spans="8:9" ht="12.5">
      <c r="H24936" s="958">
        <v>58224</v>
      </c>
      <c r="I24936" s="950" t="s">
        <v>1558</v>
      </c>
    </row>
    <row r="24937" spans="8:9" ht="12.5">
      <c r="H24937" s="958">
        <v>58225</v>
      </c>
      <c r="I24937" s="950" t="s">
        <v>1558</v>
      </c>
    </row>
    <row r="24938" spans="8:9" ht="12.5">
      <c r="H24938" s="958">
        <v>58227</v>
      </c>
      <c r="I24938" s="950" t="s">
        <v>1558</v>
      </c>
    </row>
    <row r="24939" spans="8:9" ht="12.5">
      <c r="H24939" s="958">
        <v>58228</v>
      </c>
      <c r="I24939" s="950" t="s">
        <v>1558</v>
      </c>
    </row>
    <row r="24940" spans="8:9" ht="12.5">
      <c r="H24940" s="958">
        <v>58229</v>
      </c>
      <c r="I24940" s="950" t="s">
        <v>1558</v>
      </c>
    </row>
    <row r="24941" spans="8:9" ht="12.5">
      <c r="H24941" s="958">
        <v>58230</v>
      </c>
      <c r="I24941" s="950" t="s">
        <v>1558</v>
      </c>
    </row>
    <row r="24942" spans="8:9" ht="12.5">
      <c r="H24942" s="958">
        <v>58231</v>
      </c>
      <c r="I24942" s="950" t="s">
        <v>1558</v>
      </c>
    </row>
    <row r="24943" spans="8:9" ht="12.5">
      <c r="H24943" s="958">
        <v>58233</v>
      </c>
      <c r="I24943" s="950" t="s">
        <v>1558</v>
      </c>
    </row>
    <row r="24944" spans="8:9" ht="12.5">
      <c r="H24944" s="958">
        <v>58235</v>
      </c>
      <c r="I24944" s="950" t="s">
        <v>1558</v>
      </c>
    </row>
    <row r="24945" spans="8:9" ht="12.5">
      <c r="H24945" s="958">
        <v>58236</v>
      </c>
      <c r="I24945" s="950" t="s">
        <v>1558</v>
      </c>
    </row>
    <row r="24946" spans="8:9" ht="12.5">
      <c r="H24946" s="958">
        <v>58237</v>
      </c>
      <c r="I24946" s="950" t="s">
        <v>1558</v>
      </c>
    </row>
    <row r="24947" spans="8:9" ht="12.5">
      <c r="H24947" s="958">
        <v>58238</v>
      </c>
      <c r="I24947" s="950" t="s">
        <v>1558</v>
      </c>
    </row>
    <row r="24948" spans="8:9" ht="12.5">
      <c r="H24948" s="958">
        <v>58239</v>
      </c>
      <c r="I24948" s="950" t="s">
        <v>1558</v>
      </c>
    </row>
    <row r="24949" spans="8:9" ht="12.5">
      <c r="H24949" s="958">
        <v>58240</v>
      </c>
      <c r="I24949" s="950" t="s">
        <v>1558</v>
      </c>
    </row>
    <row r="24950" spans="8:9" ht="12.5">
      <c r="H24950" s="958">
        <v>58241</v>
      </c>
      <c r="I24950" s="950" t="s">
        <v>1558</v>
      </c>
    </row>
    <row r="24951" spans="8:9" ht="12.5">
      <c r="H24951" s="958">
        <v>58243</v>
      </c>
      <c r="I24951" s="950" t="s">
        <v>1558</v>
      </c>
    </row>
    <row r="24952" spans="8:9" ht="12.5">
      <c r="H24952" s="958">
        <v>58244</v>
      </c>
      <c r="I24952" s="950" t="s">
        <v>1558</v>
      </c>
    </row>
    <row r="24953" spans="8:9" ht="12.5">
      <c r="H24953" s="958">
        <v>58249</v>
      </c>
      <c r="I24953" s="950" t="s">
        <v>1558</v>
      </c>
    </row>
    <row r="24954" spans="8:9" ht="12.5">
      <c r="H24954" s="958">
        <v>58250</v>
      </c>
      <c r="I24954" s="950" t="s">
        <v>1558</v>
      </c>
    </row>
    <row r="24955" spans="8:9" ht="12.5">
      <c r="H24955" s="958">
        <v>58251</v>
      </c>
      <c r="I24955" s="950" t="s">
        <v>1558</v>
      </c>
    </row>
    <row r="24956" spans="8:9" ht="12.5">
      <c r="H24956" s="958">
        <v>58254</v>
      </c>
      <c r="I24956" s="950" t="s">
        <v>1558</v>
      </c>
    </row>
    <row r="24957" spans="8:9" ht="12.5">
      <c r="H24957" s="958">
        <v>58255</v>
      </c>
      <c r="I24957" s="950" t="s">
        <v>1558</v>
      </c>
    </row>
    <row r="24958" spans="8:9" ht="12.5">
      <c r="H24958" s="958">
        <v>58256</v>
      </c>
      <c r="I24958" s="950" t="s">
        <v>1558</v>
      </c>
    </row>
    <row r="24959" spans="8:9" ht="12.5">
      <c r="H24959" s="958">
        <v>58257</v>
      </c>
      <c r="I24959" s="950" t="s">
        <v>1558</v>
      </c>
    </row>
    <row r="24960" spans="8:9" ht="12.5">
      <c r="H24960" s="958">
        <v>58258</v>
      </c>
      <c r="I24960" s="950" t="s">
        <v>1558</v>
      </c>
    </row>
    <row r="24961" spans="8:9" ht="12.5">
      <c r="H24961" s="958">
        <v>58259</v>
      </c>
      <c r="I24961" s="950" t="s">
        <v>1558</v>
      </c>
    </row>
    <row r="24962" spans="8:9" ht="12.5">
      <c r="H24962" s="958">
        <v>58260</v>
      </c>
      <c r="I24962" s="950" t="s">
        <v>1558</v>
      </c>
    </row>
    <row r="24963" spans="8:9" ht="12.5">
      <c r="H24963" s="958">
        <v>58261</v>
      </c>
      <c r="I24963" s="950" t="s">
        <v>1558</v>
      </c>
    </row>
    <row r="24964" spans="8:9" ht="12.5">
      <c r="H24964" s="958">
        <v>58262</v>
      </c>
      <c r="I24964" s="950" t="s">
        <v>1558</v>
      </c>
    </row>
    <row r="24965" spans="8:9" ht="12.5">
      <c r="H24965" s="958">
        <v>58265</v>
      </c>
      <c r="I24965" s="950" t="s">
        <v>1558</v>
      </c>
    </row>
    <row r="24966" spans="8:9" ht="12.5">
      <c r="H24966" s="958">
        <v>58266</v>
      </c>
      <c r="I24966" s="950" t="s">
        <v>1558</v>
      </c>
    </row>
    <row r="24967" spans="8:9" ht="12.5">
      <c r="H24967" s="958">
        <v>58267</v>
      </c>
      <c r="I24967" s="950" t="s">
        <v>1558</v>
      </c>
    </row>
    <row r="24968" spans="8:9" ht="12.5">
      <c r="H24968" s="958">
        <v>58269</v>
      </c>
      <c r="I24968" s="950" t="s">
        <v>1558</v>
      </c>
    </row>
    <row r="24969" spans="8:9" ht="12.5">
      <c r="H24969" s="958">
        <v>58270</v>
      </c>
      <c r="I24969" s="950" t="s">
        <v>1558</v>
      </c>
    </row>
    <row r="24970" spans="8:9" ht="12.5">
      <c r="H24970" s="958">
        <v>58271</v>
      </c>
      <c r="I24970" s="950" t="s">
        <v>1558</v>
      </c>
    </row>
    <row r="24971" spans="8:9" ht="12.5">
      <c r="H24971" s="958">
        <v>58272</v>
      </c>
      <c r="I24971" s="950" t="s">
        <v>1558</v>
      </c>
    </row>
    <row r="24972" spans="8:9" ht="12.5">
      <c r="H24972" s="958">
        <v>58273</v>
      </c>
      <c r="I24972" s="950" t="s">
        <v>1558</v>
      </c>
    </row>
    <row r="24973" spans="8:9" ht="12.5">
      <c r="H24973" s="958">
        <v>58274</v>
      </c>
      <c r="I24973" s="950" t="s">
        <v>1558</v>
      </c>
    </row>
    <row r="24974" spans="8:9" ht="12.5">
      <c r="H24974" s="958">
        <v>58275</v>
      </c>
      <c r="I24974" s="950" t="s">
        <v>1558</v>
      </c>
    </row>
    <row r="24975" spans="8:9" ht="12.5">
      <c r="H24975" s="958">
        <v>58276</v>
      </c>
      <c r="I24975" s="950" t="s">
        <v>1558</v>
      </c>
    </row>
    <row r="24976" spans="8:9" ht="12.5">
      <c r="H24976" s="958">
        <v>58277</v>
      </c>
      <c r="I24976" s="950" t="s">
        <v>1558</v>
      </c>
    </row>
    <row r="24977" spans="8:9" ht="12.5">
      <c r="H24977" s="958">
        <v>58278</v>
      </c>
      <c r="I24977" s="950" t="s">
        <v>1558</v>
      </c>
    </row>
    <row r="24978" spans="8:9" ht="12.5">
      <c r="H24978" s="958">
        <v>58281</v>
      </c>
      <c r="I24978" s="950" t="s">
        <v>1558</v>
      </c>
    </row>
    <row r="24979" spans="8:9" ht="12.5">
      <c r="H24979" s="958">
        <v>58282</v>
      </c>
      <c r="I24979" s="950" t="s">
        <v>1558</v>
      </c>
    </row>
    <row r="24980" spans="8:9" ht="12.5">
      <c r="H24980" s="958">
        <v>58301</v>
      </c>
      <c r="I24980" s="950" t="s">
        <v>1558</v>
      </c>
    </row>
    <row r="24981" spans="8:9" ht="12.5">
      <c r="H24981" s="958">
        <v>58310</v>
      </c>
      <c r="I24981" s="950" t="s">
        <v>1558</v>
      </c>
    </row>
    <row r="24982" spans="8:9" ht="12.5">
      <c r="H24982" s="958">
        <v>58311</v>
      </c>
      <c r="I24982" s="950" t="s">
        <v>1558</v>
      </c>
    </row>
    <row r="24983" spans="8:9" ht="12.5">
      <c r="H24983" s="958">
        <v>58313</v>
      </c>
      <c r="I24983" s="950" t="s">
        <v>1558</v>
      </c>
    </row>
    <row r="24984" spans="8:9" ht="12.5">
      <c r="H24984" s="958">
        <v>58316</v>
      </c>
      <c r="I24984" s="950" t="s">
        <v>1558</v>
      </c>
    </row>
    <row r="24985" spans="8:9" ht="12.5">
      <c r="H24985" s="958">
        <v>58317</v>
      </c>
      <c r="I24985" s="950" t="s">
        <v>1558</v>
      </c>
    </row>
    <row r="24986" spans="8:9" ht="12.5">
      <c r="H24986" s="958">
        <v>58318</v>
      </c>
      <c r="I24986" s="950" t="s">
        <v>1558</v>
      </c>
    </row>
    <row r="24987" spans="8:9" ht="12.5">
      <c r="H24987" s="958">
        <v>58321</v>
      </c>
      <c r="I24987" s="950" t="s">
        <v>1558</v>
      </c>
    </row>
    <row r="24988" spans="8:9" ht="12.5">
      <c r="H24988" s="958">
        <v>58323</v>
      </c>
      <c r="I24988" s="950" t="s">
        <v>1558</v>
      </c>
    </row>
    <row r="24989" spans="8:9" ht="12.5">
      <c r="H24989" s="958">
        <v>58324</v>
      </c>
      <c r="I24989" s="950" t="s">
        <v>1558</v>
      </c>
    </row>
    <row r="24990" spans="8:9" ht="12.5">
      <c r="H24990" s="958">
        <v>58325</v>
      </c>
      <c r="I24990" s="950" t="s">
        <v>1558</v>
      </c>
    </row>
    <row r="24991" spans="8:9" ht="12.5">
      <c r="H24991" s="958">
        <v>58327</v>
      </c>
      <c r="I24991" s="950" t="s">
        <v>1558</v>
      </c>
    </row>
    <row r="24992" spans="8:9" ht="12.5">
      <c r="H24992" s="958">
        <v>58329</v>
      </c>
      <c r="I24992" s="950" t="s">
        <v>1558</v>
      </c>
    </row>
    <row r="24993" spans="8:9" ht="12.5">
      <c r="H24993" s="958">
        <v>58330</v>
      </c>
      <c r="I24993" s="950" t="s">
        <v>1558</v>
      </c>
    </row>
    <row r="24994" spans="8:9" ht="12.5">
      <c r="H24994" s="958">
        <v>58331</v>
      </c>
      <c r="I24994" s="950" t="s">
        <v>1558</v>
      </c>
    </row>
    <row r="24995" spans="8:9" ht="12.5">
      <c r="H24995" s="958">
        <v>58332</v>
      </c>
      <c r="I24995" s="950" t="s">
        <v>1558</v>
      </c>
    </row>
    <row r="24996" spans="8:9" ht="12.5">
      <c r="H24996" s="958">
        <v>58335</v>
      </c>
      <c r="I24996" s="950" t="s">
        <v>1558</v>
      </c>
    </row>
    <row r="24997" spans="8:9" ht="12.5">
      <c r="H24997" s="958">
        <v>58338</v>
      </c>
      <c r="I24997" s="950" t="s">
        <v>1558</v>
      </c>
    </row>
    <row r="24998" spans="8:9" ht="12.5">
      <c r="H24998" s="958">
        <v>58339</v>
      </c>
      <c r="I24998" s="950" t="s">
        <v>1558</v>
      </c>
    </row>
    <row r="24999" spans="8:9" ht="12.5">
      <c r="H24999" s="958">
        <v>58341</v>
      </c>
      <c r="I24999" s="950" t="s">
        <v>1558</v>
      </c>
    </row>
    <row r="25000" spans="8:9" ht="12.5">
      <c r="H25000" s="958">
        <v>58343</v>
      </c>
      <c r="I25000" s="950" t="s">
        <v>1558</v>
      </c>
    </row>
    <row r="25001" spans="8:9" ht="12.5">
      <c r="H25001" s="958">
        <v>58344</v>
      </c>
      <c r="I25001" s="950" t="s">
        <v>1558</v>
      </c>
    </row>
    <row r="25002" spans="8:9" ht="12.5">
      <c r="H25002" s="958">
        <v>58345</v>
      </c>
      <c r="I25002" s="950" t="s">
        <v>1558</v>
      </c>
    </row>
    <row r="25003" spans="8:9" ht="12.5">
      <c r="H25003" s="958">
        <v>58346</v>
      </c>
      <c r="I25003" s="950" t="s">
        <v>1558</v>
      </c>
    </row>
    <row r="25004" spans="8:9" ht="12.5">
      <c r="H25004" s="958">
        <v>58348</v>
      </c>
      <c r="I25004" s="950" t="s">
        <v>1558</v>
      </c>
    </row>
    <row r="25005" spans="8:9" ht="12.5">
      <c r="H25005" s="958">
        <v>58351</v>
      </c>
      <c r="I25005" s="950" t="s">
        <v>1558</v>
      </c>
    </row>
    <row r="25006" spans="8:9" ht="12.5">
      <c r="H25006" s="958">
        <v>58352</v>
      </c>
      <c r="I25006" s="950" t="s">
        <v>1558</v>
      </c>
    </row>
    <row r="25007" spans="8:9" ht="12.5">
      <c r="H25007" s="958">
        <v>58353</v>
      </c>
      <c r="I25007" s="950" t="s">
        <v>1558</v>
      </c>
    </row>
    <row r="25008" spans="8:9" ht="12.5">
      <c r="H25008" s="958">
        <v>58355</v>
      </c>
      <c r="I25008" s="950" t="s">
        <v>1558</v>
      </c>
    </row>
    <row r="25009" spans="8:9" ht="12.5">
      <c r="H25009" s="958">
        <v>58356</v>
      </c>
      <c r="I25009" s="950" t="s">
        <v>1558</v>
      </c>
    </row>
    <row r="25010" spans="8:9" ht="12.5">
      <c r="H25010" s="958">
        <v>58357</v>
      </c>
      <c r="I25010" s="950" t="s">
        <v>1558</v>
      </c>
    </row>
    <row r="25011" spans="8:9" ht="12.5">
      <c r="H25011" s="958">
        <v>58361</v>
      </c>
      <c r="I25011" s="950" t="s">
        <v>1558</v>
      </c>
    </row>
    <row r="25012" spans="8:9" ht="12.5">
      <c r="H25012" s="958">
        <v>58362</v>
      </c>
      <c r="I25012" s="950" t="s">
        <v>1558</v>
      </c>
    </row>
    <row r="25013" spans="8:9" ht="12.5">
      <c r="H25013" s="958">
        <v>58363</v>
      </c>
      <c r="I25013" s="950" t="s">
        <v>1558</v>
      </c>
    </row>
    <row r="25014" spans="8:9" ht="12.5">
      <c r="H25014" s="958">
        <v>58365</v>
      </c>
      <c r="I25014" s="950" t="s">
        <v>1558</v>
      </c>
    </row>
    <row r="25015" spans="8:9" ht="12.5">
      <c r="H25015" s="958">
        <v>58366</v>
      </c>
      <c r="I25015" s="950" t="s">
        <v>1558</v>
      </c>
    </row>
    <row r="25016" spans="8:9" ht="12.5">
      <c r="H25016" s="958">
        <v>58367</v>
      </c>
      <c r="I25016" s="950" t="s">
        <v>1558</v>
      </c>
    </row>
    <row r="25017" spans="8:9" ht="12.5">
      <c r="H25017" s="958">
        <v>58368</v>
      </c>
      <c r="I25017" s="950" t="s">
        <v>1558</v>
      </c>
    </row>
    <row r="25018" spans="8:9" ht="12.5">
      <c r="H25018" s="958">
        <v>58369</v>
      </c>
      <c r="I25018" s="950" t="s">
        <v>1558</v>
      </c>
    </row>
    <row r="25019" spans="8:9" ht="12.5">
      <c r="H25019" s="958">
        <v>58370</v>
      </c>
      <c r="I25019" s="950" t="s">
        <v>1558</v>
      </c>
    </row>
    <row r="25020" spans="8:9" ht="12.5">
      <c r="H25020" s="958">
        <v>58372</v>
      </c>
      <c r="I25020" s="950" t="s">
        <v>1558</v>
      </c>
    </row>
    <row r="25021" spans="8:9" ht="12.5">
      <c r="H25021" s="958">
        <v>58374</v>
      </c>
      <c r="I25021" s="950" t="s">
        <v>1558</v>
      </c>
    </row>
    <row r="25022" spans="8:9" ht="12.5">
      <c r="H25022" s="958">
        <v>58377</v>
      </c>
      <c r="I25022" s="950" t="s">
        <v>1558</v>
      </c>
    </row>
    <row r="25023" spans="8:9" ht="12.5">
      <c r="H25023" s="958">
        <v>58379</v>
      </c>
      <c r="I25023" s="950" t="s">
        <v>1558</v>
      </c>
    </row>
    <row r="25024" spans="8:9" ht="12.5">
      <c r="H25024" s="958">
        <v>58380</v>
      </c>
      <c r="I25024" s="950" t="s">
        <v>1558</v>
      </c>
    </row>
    <row r="25025" spans="8:9" ht="12.5">
      <c r="H25025" s="958">
        <v>58381</v>
      </c>
      <c r="I25025" s="950" t="s">
        <v>1558</v>
      </c>
    </row>
    <row r="25026" spans="8:9" ht="12.5">
      <c r="H25026" s="958">
        <v>58382</v>
      </c>
      <c r="I25026" s="950" t="s">
        <v>1558</v>
      </c>
    </row>
    <row r="25027" spans="8:9" ht="12.5">
      <c r="H25027" s="958">
        <v>58384</v>
      </c>
      <c r="I25027" s="950" t="s">
        <v>1558</v>
      </c>
    </row>
    <row r="25028" spans="8:9" ht="12.5">
      <c r="H25028" s="958">
        <v>58385</v>
      </c>
      <c r="I25028" s="950" t="s">
        <v>1558</v>
      </c>
    </row>
    <row r="25029" spans="8:9" ht="12.5">
      <c r="H25029" s="958">
        <v>58386</v>
      </c>
      <c r="I25029" s="950" t="s">
        <v>1558</v>
      </c>
    </row>
    <row r="25030" spans="8:9" ht="12.5">
      <c r="H25030" s="958">
        <v>58401</v>
      </c>
      <c r="I25030" s="950" t="s">
        <v>1558</v>
      </c>
    </row>
    <row r="25031" spans="8:9" ht="12.5">
      <c r="H25031" s="958">
        <v>58402</v>
      </c>
      <c r="I25031" s="950" t="s">
        <v>1558</v>
      </c>
    </row>
    <row r="25032" spans="8:9" ht="12.5">
      <c r="H25032" s="958">
        <v>58405</v>
      </c>
      <c r="I25032" s="950" t="s">
        <v>1558</v>
      </c>
    </row>
    <row r="25033" spans="8:9" ht="12.5">
      <c r="H25033" s="958">
        <v>58413</v>
      </c>
      <c r="I25033" s="950" t="s">
        <v>1558</v>
      </c>
    </row>
    <row r="25034" spans="8:9" ht="12.5">
      <c r="H25034" s="958">
        <v>58415</v>
      </c>
      <c r="I25034" s="950" t="s">
        <v>1558</v>
      </c>
    </row>
    <row r="25035" spans="8:9" ht="12.5">
      <c r="H25035" s="958">
        <v>58416</v>
      </c>
      <c r="I25035" s="950" t="s">
        <v>1558</v>
      </c>
    </row>
    <row r="25036" spans="8:9" ht="12.5">
      <c r="H25036" s="958">
        <v>58418</v>
      </c>
      <c r="I25036" s="950" t="s">
        <v>1558</v>
      </c>
    </row>
    <row r="25037" spans="8:9" ht="12.5">
      <c r="H25037" s="958">
        <v>58420</v>
      </c>
      <c r="I25037" s="950" t="s">
        <v>1558</v>
      </c>
    </row>
    <row r="25038" spans="8:9" ht="12.5">
      <c r="H25038" s="958">
        <v>58421</v>
      </c>
      <c r="I25038" s="950" t="s">
        <v>1558</v>
      </c>
    </row>
    <row r="25039" spans="8:9" ht="12.5">
      <c r="H25039" s="958">
        <v>58422</v>
      </c>
      <c r="I25039" s="950" t="s">
        <v>1558</v>
      </c>
    </row>
    <row r="25040" spans="8:9" ht="12.5">
      <c r="H25040" s="958">
        <v>58423</v>
      </c>
      <c r="I25040" s="950" t="s">
        <v>1558</v>
      </c>
    </row>
    <row r="25041" spans="8:9" ht="12.5">
      <c r="H25041" s="958">
        <v>58424</v>
      </c>
      <c r="I25041" s="950" t="s">
        <v>1558</v>
      </c>
    </row>
    <row r="25042" spans="8:9" ht="12.5">
      <c r="H25042" s="958">
        <v>58425</v>
      </c>
      <c r="I25042" s="950" t="s">
        <v>1558</v>
      </c>
    </row>
    <row r="25043" spans="8:9" ht="12.5">
      <c r="H25043" s="958">
        <v>58426</v>
      </c>
      <c r="I25043" s="950" t="s">
        <v>1558</v>
      </c>
    </row>
    <row r="25044" spans="8:9" ht="12.5">
      <c r="H25044" s="958">
        <v>58428</v>
      </c>
      <c r="I25044" s="950" t="s">
        <v>1558</v>
      </c>
    </row>
    <row r="25045" spans="8:9" ht="12.5">
      <c r="H25045" s="958">
        <v>58429</v>
      </c>
      <c r="I25045" s="950" t="s">
        <v>1558</v>
      </c>
    </row>
    <row r="25046" spans="8:9" ht="12.5">
      <c r="H25046" s="958">
        <v>58430</v>
      </c>
      <c r="I25046" s="950" t="s">
        <v>1558</v>
      </c>
    </row>
    <row r="25047" spans="8:9" ht="12.5">
      <c r="H25047" s="958">
        <v>58431</v>
      </c>
      <c r="I25047" s="950" t="s">
        <v>1558</v>
      </c>
    </row>
    <row r="25048" spans="8:9" ht="12.5">
      <c r="H25048" s="958">
        <v>58433</v>
      </c>
      <c r="I25048" s="950" t="s">
        <v>1558</v>
      </c>
    </row>
    <row r="25049" spans="8:9" ht="12.5">
      <c r="H25049" s="958">
        <v>58436</v>
      </c>
      <c r="I25049" s="950" t="s">
        <v>1558</v>
      </c>
    </row>
    <row r="25050" spans="8:9" ht="12.5">
      <c r="H25050" s="958">
        <v>58438</v>
      </c>
      <c r="I25050" s="950" t="s">
        <v>1558</v>
      </c>
    </row>
    <row r="25051" spans="8:9" ht="12.5">
      <c r="H25051" s="958">
        <v>58439</v>
      </c>
      <c r="I25051" s="950" t="s">
        <v>1558</v>
      </c>
    </row>
    <row r="25052" spans="8:9" ht="12.5">
      <c r="H25052" s="958">
        <v>58440</v>
      </c>
      <c r="I25052" s="950" t="s">
        <v>1558</v>
      </c>
    </row>
    <row r="25053" spans="8:9" ht="12.5">
      <c r="H25053" s="958">
        <v>58441</v>
      </c>
      <c r="I25053" s="950" t="s">
        <v>1558</v>
      </c>
    </row>
    <row r="25054" spans="8:9" ht="12.5">
      <c r="H25054" s="958">
        <v>58442</v>
      </c>
      <c r="I25054" s="950" t="s">
        <v>1558</v>
      </c>
    </row>
    <row r="25055" spans="8:9" ht="12.5">
      <c r="H25055" s="958">
        <v>58443</v>
      </c>
      <c r="I25055" s="950" t="s">
        <v>1558</v>
      </c>
    </row>
    <row r="25056" spans="8:9" ht="12.5">
      <c r="H25056" s="958">
        <v>58444</v>
      </c>
      <c r="I25056" s="950" t="s">
        <v>1558</v>
      </c>
    </row>
    <row r="25057" spans="8:9" ht="12.5">
      <c r="H25057" s="958">
        <v>58445</v>
      </c>
      <c r="I25057" s="950" t="s">
        <v>1558</v>
      </c>
    </row>
    <row r="25058" spans="8:9" ht="12.5">
      <c r="H25058" s="958">
        <v>58448</v>
      </c>
      <c r="I25058" s="950" t="s">
        <v>1558</v>
      </c>
    </row>
    <row r="25059" spans="8:9" ht="12.5">
      <c r="H25059" s="958">
        <v>58451</v>
      </c>
      <c r="I25059" s="950" t="s">
        <v>1558</v>
      </c>
    </row>
    <row r="25060" spans="8:9" ht="12.5">
      <c r="H25060" s="958">
        <v>58452</v>
      </c>
      <c r="I25060" s="950" t="s">
        <v>1558</v>
      </c>
    </row>
    <row r="25061" spans="8:9" ht="12.5">
      <c r="H25061" s="958">
        <v>58454</v>
      </c>
      <c r="I25061" s="950" t="s">
        <v>1558</v>
      </c>
    </row>
    <row r="25062" spans="8:9" ht="12.5">
      <c r="H25062" s="958">
        <v>58455</v>
      </c>
      <c r="I25062" s="950" t="s">
        <v>1558</v>
      </c>
    </row>
    <row r="25063" spans="8:9" ht="12.5">
      <c r="H25063" s="958">
        <v>58456</v>
      </c>
      <c r="I25063" s="950" t="s">
        <v>1558</v>
      </c>
    </row>
    <row r="25064" spans="8:9" ht="12.5">
      <c r="H25064" s="958">
        <v>58458</v>
      </c>
      <c r="I25064" s="950" t="s">
        <v>1558</v>
      </c>
    </row>
    <row r="25065" spans="8:9" ht="12.5">
      <c r="H25065" s="958">
        <v>58460</v>
      </c>
      <c r="I25065" s="950" t="s">
        <v>1558</v>
      </c>
    </row>
    <row r="25066" spans="8:9" ht="12.5">
      <c r="H25066" s="958">
        <v>58461</v>
      </c>
      <c r="I25066" s="950" t="s">
        <v>1558</v>
      </c>
    </row>
    <row r="25067" spans="8:9" ht="12.5">
      <c r="H25067" s="958">
        <v>58463</v>
      </c>
      <c r="I25067" s="950" t="s">
        <v>1558</v>
      </c>
    </row>
    <row r="25068" spans="8:9" ht="12.5">
      <c r="H25068" s="958">
        <v>58464</v>
      </c>
      <c r="I25068" s="950" t="s">
        <v>1558</v>
      </c>
    </row>
    <row r="25069" spans="8:9" ht="12.5">
      <c r="H25069" s="958">
        <v>58466</v>
      </c>
      <c r="I25069" s="950" t="s">
        <v>1558</v>
      </c>
    </row>
    <row r="25070" spans="8:9" ht="12.5">
      <c r="H25070" s="958">
        <v>58467</v>
      </c>
      <c r="I25070" s="950" t="s">
        <v>1558</v>
      </c>
    </row>
    <row r="25071" spans="8:9" ht="12.5">
      <c r="H25071" s="958">
        <v>58472</v>
      </c>
      <c r="I25071" s="950" t="s">
        <v>1558</v>
      </c>
    </row>
    <row r="25072" spans="8:9" ht="12.5">
      <c r="H25072" s="958">
        <v>58474</v>
      </c>
      <c r="I25072" s="950" t="s">
        <v>1558</v>
      </c>
    </row>
    <row r="25073" spans="8:9" ht="12.5">
      <c r="H25073" s="958">
        <v>58475</v>
      </c>
      <c r="I25073" s="950" t="s">
        <v>1558</v>
      </c>
    </row>
    <row r="25074" spans="8:9" ht="12.5">
      <c r="H25074" s="958">
        <v>58476</v>
      </c>
      <c r="I25074" s="950" t="s">
        <v>1558</v>
      </c>
    </row>
    <row r="25075" spans="8:9" ht="12.5">
      <c r="H25075" s="958">
        <v>58477</v>
      </c>
      <c r="I25075" s="950" t="s">
        <v>1558</v>
      </c>
    </row>
    <row r="25076" spans="8:9" ht="12.5">
      <c r="H25076" s="958">
        <v>58478</v>
      </c>
      <c r="I25076" s="950" t="s">
        <v>1558</v>
      </c>
    </row>
    <row r="25077" spans="8:9" ht="12.5">
      <c r="H25077" s="958">
        <v>58479</v>
      </c>
      <c r="I25077" s="950" t="s">
        <v>1558</v>
      </c>
    </row>
    <row r="25078" spans="8:9" ht="12.5">
      <c r="H25078" s="958">
        <v>58480</v>
      </c>
      <c r="I25078" s="950" t="s">
        <v>1558</v>
      </c>
    </row>
    <row r="25079" spans="8:9" ht="12.5">
      <c r="H25079" s="958">
        <v>58481</v>
      </c>
      <c r="I25079" s="950" t="s">
        <v>1558</v>
      </c>
    </row>
    <row r="25080" spans="8:9" ht="12.5">
      <c r="H25080" s="958">
        <v>58482</v>
      </c>
      <c r="I25080" s="950" t="s">
        <v>1558</v>
      </c>
    </row>
    <row r="25081" spans="8:9" ht="12.5">
      <c r="H25081" s="958">
        <v>58483</v>
      </c>
      <c r="I25081" s="950" t="s">
        <v>1558</v>
      </c>
    </row>
    <row r="25082" spans="8:9" ht="12.5">
      <c r="H25082" s="958">
        <v>58484</v>
      </c>
      <c r="I25082" s="950" t="s">
        <v>1558</v>
      </c>
    </row>
    <row r="25083" spans="8:9" ht="12.5">
      <c r="H25083" s="958">
        <v>58486</v>
      </c>
      <c r="I25083" s="950" t="s">
        <v>1558</v>
      </c>
    </row>
    <row r="25084" spans="8:9" ht="12.5">
      <c r="H25084" s="958">
        <v>58487</v>
      </c>
      <c r="I25084" s="950" t="s">
        <v>1558</v>
      </c>
    </row>
    <row r="25085" spans="8:9" ht="12.5">
      <c r="H25085" s="958">
        <v>58488</v>
      </c>
      <c r="I25085" s="950" t="s">
        <v>1558</v>
      </c>
    </row>
    <row r="25086" spans="8:9" ht="12.5">
      <c r="H25086" s="958">
        <v>58490</v>
      </c>
      <c r="I25086" s="950" t="s">
        <v>1558</v>
      </c>
    </row>
    <row r="25087" spans="8:9" ht="12.5">
      <c r="H25087" s="958">
        <v>58492</v>
      </c>
      <c r="I25087" s="950" t="s">
        <v>1558</v>
      </c>
    </row>
    <row r="25088" spans="8:9" ht="12.5">
      <c r="H25088" s="958">
        <v>58494</v>
      </c>
      <c r="I25088" s="950" t="s">
        <v>1558</v>
      </c>
    </row>
    <row r="25089" spans="8:9" ht="12.5">
      <c r="H25089" s="958">
        <v>58495</v>
      </c>
      <c r="I25089" s="950" t="s">
        <v>1558</v>
      </c>
    </row>
    <row r="25090" spans="8:9" ht="12.5">
      <c r="H25090" s="958">
        <v>58496</v>
      </c>
      <c r="I25090" s="950" t="s">
        <v>1558</v>
      </c>
    </row>
    <row r="25091" spans="8:9" ht="12.5">
      <c r="H25091" s="958">
        <v>58497</v>
      </c>
      <c r="I25091" s="950" t="s">
        <v>1558</v>
      </c>
    </row>
    <row r="25092" spans="8:9" ht="12.5">
      <c r="H25092" s="958">
        <v>58501</v>
      </c>
      <c r="I25092" s="950" t="s">
        <v>1558</v>
      </c>
    </row>
    <row r="25093" spans="8:9" ht="12.5">
      <c r="H25093" s="958">
        <v>58502</v>
      </c>
      <c r="I25093" s="950" t="s">
        <v>1558</v>
      </c>
    </row>
    <row r="25094" spans="8:9" ht="12.5">
      <c r="H25094" s="958">
        <v>58503</v>
      </c>
      <c r="I25094" s="950" t="s">
        <v>1558</v>
      </c>
    </row>
    <row r="25095" spans="8:9" ht="12.5">
      <c r="H25095" s="958">
        <v>58504</v>
      </c>
      <c r="I25095" s="950" t="s">
        <v>1558</v>
      </c>
    </row>
    <row r="25096" spans="8:9" ht="12.5">
      <c r="H25096" s="958">
        <v>58505</v>
      </c>
      <c r="I25096" s="950" t="s">
        <v>1558</v>
      </c>
    </row>
    <row r="25097" spans="8:9" ht="12.5">
      <c r="H25097" s="958">
        <v>58506</v>
      </c>
      <c r="I25097" s="950" t="s">
        <v>1558</v>
      </c>
    </row>
    <row r="25098" spans="8:9" ht="12.5">
      <c r="H25098" s="958">
        <v>58507</v>
      </c>
      <c r="I25098" s="950" t="s">
        <v>1558</v>
      </c>
    </row>
    <row r="25099" spans="8:9" ht="12.5">
      <c r="H25099" s="958">
        <v>58520</v>
      </c>
      <c r="I25099" s="950" t="s">
        <v>1558</v>
      </c>
    </row>
    <row r="25100" spans="8:9" ht="12.5">
      <c r="H25100" s="958">
        <v>58521</v>
      </c>
      <c r="I25100" s="950" t="s">
        <v>1558</v>
      </c>
    </row>
    <row r="25101" spans="8:9" ht="12.5">
      <c r="H25101" s="958">
        <v>58523</v>
      </c>
      <c r="I25101" s="950" t="s">
        <v>1558</v>
      </c>
    </row>
    <row r="25102" spans="8:9" ht="12.5">
      <c r="H25102" s="958">
        <v>58524</v>
      </c>
      <c r="I25102" s="950" t="s">
        <v>1558</v>
      </c>
    </row>
    <row r="25103" spans="8:9" ht="12.5">
      <c r="H25103" s="958">
        <v>58528</v>
      </c>
      <c r="I25103" s="950" t="s">
        <v>1558</v>
      </c>
    </row>
    <row r="25104" spans="8:9" ht="12.5">
      <c r="H25104" s="958">
        <v>58529</v>
      </c>
      <c r="I25104" s="950" t="s">
        <v>1558</v>
      </c>
    </row>
    <row r="25105" spans="8:9" ht="12.5">
      <c r="H25105" s="958">
        <v>58530</v>
      </c>
      <c r="I25105" s="950" t="s">
        <v>1558</v>
      </c>
    </row>
    <row r="25106" spans="8:9" ht="12.5">
      <c r="H25106" s="958">
        <v>58531</v>
      </c>
      <c r="I25106" s="950" t="s">
        <v>1558</v>
      </c>
    </row>
    <row r="25107" spans="8:9" ht="12.5">
      <c r="H25107" s="958">
        <v>58532</v>
      </c>
      <c r="I25107" s="950" t="s">
        <v>1558</v>
      </c>
    </row>
    <row r="25108" spans="8:9" ht="12.5">
      <c r="H25108" s="958">
        <v>58533</v>
      </c>
      <c r="I25108" s="950" t="s">
        <v>1558</v>
      </c>
    </row>
    <row r="25109" spans="8:9" ht="12.5">
      <c r="H25109" s="958">
        <v>58535</v>
      </c>
      <c r="I25109" s="950" t="s">
        <v>1558</v>
      </c>
    </row>
    <row r="25110" spans="8:9" ht="12.5">
      <c r="H25110" s="958">
        <v>58538</v>
      </c>
      <c r="I25110" s="950" t="s">
        <v>1558</v>
      </c>
    </row>
    <row r="25111" spans="8:9" ht="12.5">
      <c r="H25111" s="958">
        <v>58540</v>
      </c>
      <c r="I25111" s="950" t="s">
        <v>1558</v>
      </c>
    </row>
    <row r="25112" spans="8:9" ht="12.5">
      <c r="H25112" s="958">
        <v>58541</v>
      </c>
      <c r="I25112" s="950" t="s">
        <v>1558</v>
      </c>
    </row>
    <row r="25113" spans="8:9" ht="12.5">
      <c r="H25113" s="958">
        <v>58542</v>
      </c>
      <c r="I25113" s="950" t="s">
        <v>1558</v>
      </c>
    </row>
    <row r="25114" spans="8:9" ht="12.5">
      <c r="H25114" s="958">
        <v>58544</v>
      </c>
      <c r="I25114" s="950" t="s">
        <v>1558</v>
      </c>
    </row>
    <row r="25115" spans="8:9" ht="12.5">
      <c r="H25115" s="958">
        <v>58545</v>
      </c>
      <c r="I25115" s="950" t="s">
        <v>1558</v>
      </c>
    </row>
    <row r="25116" spans="8:9" ht="12.5">
      <c r="H25116" s="958">
        <v>58549</v>
      </c>
      <c r="I25116" s="950" t="s">
        <v>1558</v>
      </c>
    </row>
    <row r="25117" spans="8:9" ht="12.5">
      <c r="H25117" s="958">
        <v>58552</v>
      </c>
      <c r="I25117" s="950" t="s">
        <v>1558</v>
      </c>
    </row>
    <row r="25118" spans="8:9" ht="12.5">
      <c r="H25118" s="958">
        <v>58554</v>
      </c>
      <c r="I25118" s="950" t="s">
        <v>1558</v>
      </c>
    </row>
    <row r="25119" spans="8:9" ht="12.5">
      <c r="H25119" s="958">
        <v>58558</v>
      </c>
      <c r="I25119" s="950" t="s">
        <v>1558</v>
      </c>
    </row>
    <row r="25120" spans="8:9" ht="12.5">
      <c r="H25120" s="958">
        <v>58559</v>
      </c>
      <c r="I25120" s="950" t="s">
        <v>1558</v>
      </c>
    </row>
    <row r="25121" spans="8:9" ht="12.5">
      <c r="H25121" s="958">
        <v>58560</v>
      </c>
      <c r="I25121" s="950" t="s">
        <v>1558</v>
      </c>
    </row>
    <row r="25122" spans="8:9" ht="12.5">
      <c r="H25122" s="958">
        <v>58561</v>
      </c>
      <c r="I25122" s="950" t="s">
        <v>1558</v>
      </c>
    </row>
    <row r="25123" spans="8:9" ht="12.5">
      <c r="H25123" s="958">
        <v>58562</v>
      </c>
      <c r="I25123" s="950" t="s">
        <v>1558</v>
      </c>
    </row>
    <row r="25124" spans="8:9" ht="12.5">
      <c r="H25124" s="958">
        <v>58563</v>
      </c>
      <c r="I25124" s="950" t="s">
        <v>1558</v>
      </c>
    </row>
    <row r="25125" spans="8:9" ht="12.5">
      <c r="H25125" s="958">
        <v>58564</v>
      </c>
      <c r="I25125" s="950" t="s">
        <v>1558</v>
      </c>
    </row>
    <row r="25126" spans="8:9" ht="12.5">
      <c r="H25126" s="958">
        <v>58565</v>
      </c>
      <c r="I25126" s="950" t="s">
        <v>1558</v>
      </c>
    </row>
    <row r="25127" spans="8:9" ht="12.5">
      <c r="H25127" s="958">
        <v>58566</v>
      </c>
      <c r="I25127" s="950" t="s">
        <v>1558</v>
      </c>
    </row>
    <row r="25128" spans="8:9" ht="12.5">
      <c r="H25128" s="958">
        <v>58568</v>
      </c>
      <c r="I25128" s="950" t="s">
        <v>1558</v>
      </c>
    </row>
    <row r="25129" spans="8:9" ht="12.5">
      <c r="H25129" s="958">
        <v>58569</v>
      </c>
      <c r="I25129" s="950" t="s">
        <v>1558</v>
      </c>
    </row>
    <row r="25130" spans="8:9" ht="12.5">
      <c r="H25130" s="958">
        <v>58570</v>
      </c>
      <c r="I25130" s="950" t="s">
        <v>1558</v>
      </c>
    </row>
    <row r="25131" spans="8:9" ht="12.5">
      <c r="H25131" s="958">
        <v>58571</v>
      </c>
      <c r="I25131" s="950" t="s">
        <v>1558</v>
      </c>
    </row>
    <row r="25132" spans="8:9" ht="12.5">
      <c r="H25132" s="958">
        <v>58572</v>
      </c>
      <c r="I25132" s="950" t="s">
        <v>1558</v>
      </c>
    </row>
    <row r="25133" spans="8:9" ht="12.5">
      <c r="H25133" s="958">
        <v>58573</v>
      </c>
      <c r="I25133" s="950" t="s">
        <v>1558</v>
      </c>
    </row>
    <row r="25134" spans="8:9" ht="12.5">
      <c r="H25134" s="958">
        <v>58575</v>
      </c>
      <c r="I25134" s="950" t="s">
        <v>1558</v>
      </c>
    </row>
    <row r="25135" spans="8:9" ht="12.5">
      <c r="H25135" s="958">
        <v>58576</v>
      </c>
      <c r="I25135" s="950" t="s">
        <v>1558</v>
      </c>
    </row>
    <row r="25136" spans="8:9" ht="12.5">
      <c r="H25136" s="958">
        <v>58577</v>
      </c>
      <c r="I25136" s="950" t="s">
        <v>1558</v>
      </c>
    </row>
    <row r="25137" spans="8:9" ht="12.5">
      <c r="H25137" s="958">
        <v>58579</v>
      </c>
      <c r="I25137" s="950" t="s">
        <v>1558</v>
      </c>
    </row>
    <row r="25138" spans="8:9" ht="12.5">
      <c r="H25138" s="958">
        <v>58580</v>
      </c>
      <c r="I25138" s="950" t="s">
        <v>1558</v>
      </c>
    </row>
    <row r="25139" spans="8:9" ht="12.5">
      <c r="H25139" s="958">
        <v>58581</v>
      </c>
      <c r="I25139" s="950" t="s">
        <v>1558</v>
      </c>
    </row>
    <row r="25140" spans="8:9" ht="12.5">
      <c r="H25140" s="958">
        <v>58601</v>
      </c>
      <c r="I25140" s="950" t="s">
        <v>1558</v>
      </c>
    </row>
    <row r="25141" spans="8:9" ht="12.5">
      <c r="H25141" s="958">
        <v>58602</v>
      </c>
      <c r="I25141" s="950" t="s">
        <v>1558</v>
      </c>
    </row>
    <row r="25142" spans="8:9" ht="12.5">
      <c r="H25142" s="958">
        <v>58620</v>
      </c>
      <c r="I25142" s="950" t="s">
        <v>1558</v>
      </c>
    </row>
    <row r="25143" spans="8:9" ht="12.5">
      <c r="H25143" s="958">
        <v>58621</v>
      </c>
      <c r="I25143" s="950" t="s">
        <v>1556</v>
      </c>
    </row>
    <row r="25144" spans="8:9" ht="12.5">
      <c r="H25144" s="958">
        <v>58622</v>
      </c>
      <c r="I25144" s="950" t="s">
        <v>1558</v>
      </c>
    </row>
    <row r="25145" spans="8:9" ht="12.5">
      <c r="H25145" s="958">
        <v>58623</v>
      </c>
      <c r="I25145" s="950" t="s">
        <v>1558</v>
      </c>
    </row>
    <row r="25146" spans="8:9" ht="12.5">
      <c r="H25146" s="958">
        <v>58625</v>
      </c>
      <c r="I25146" s="950" t="s">
        <v>1558</v>
      </c>
    </row>
    <row r="25147" spans="8:9" ht="12.5">
      <c r="H25147" s="958">
        <v>58626</v>
      </c>
      <c r="I25147" s="950" t="s">
        <v>1558</v>
      </c>
    </row>
    <row r="25148" spans="8:9" ht="12.5">
      <c r="H25148" s="958">
        <v>58627</v>
      </c>
      <c r="I25148" s="950" t="s">
        <v>1558</v>
      </c>
    </row>
    <row r="25149" spans="8:9" ht="12.5">
      <c r="H25149" s="958">
        <v>58630</v>
      </c>
      <c r="I25149" s="950" t="s">
        <v>1558</v>
      </c>
    </row>
    <row r="25150" spans="8:9" ht="12.5">
      <c r="H25150" s="958">
        <v>58631</v>
      </c>
      <c r="I25150" s="950" t="s">
        <v>1558</v>
      </c>
    </row>
    <row r="25151" spans="8:9" ht="12.5">
      <c r="H25151" s="958">
        <v>58632</v>
      </c>
      <c r="I25151" s="950" t="s">
        <v>1558</v>
      </c>
    </row>
    <row r="25152" spans="8:9" ht="12.5">
      <c r="H25152" s="958">
        <v>58634</v>
      </c>
      <c r="I25152" s="950" t="s">
        <v>1558</v>
      </c>
    </row>
    <row r="25153" spans="8:9" ht="12.5">
      <c r="H25153" s="958">
        <v>58636</v>
      </c>
      <c r="I25153" s="950" t="s">
        <v>1558</v>
      </c>
    </row>
    <row r="25154" spans="8:9" ht="12.5">
      <c r="H25154" s="958">
        <v>58638</v>
      </c>
      <c r="I25154" s="950" t="s">
        <v>1558</v>
      </c>
    </row>
    <row r="25155" spans="8:9" ht="12.5">
      <c r="H25155" s="958">
        <v>58639</v>
      </c>
      <c r="I25155" s="950" t="s">
        <v>1558</v>
      </c>
    </row>
    <row r="25156" spans="8:9" ht="12.5">
      <c r="H25156" s="958">
        <v>58640</v>
      </c>
      <c r="I25156" s="950" t="s">
        <v>1558</v>
      </c>
    </row>
    <row r="25157" spans="8:9" ht="12.5">
      <c r="H25157" s="958">
        <v>58641</v>
      </c>
      <c r="I25157" s="950" t="s">
        <v>1558</v>
      </c>
    </row>
    <row r="25158" spans="8:9" ht="12.5">
      <c r="H25158" s="958">
        <v>58642</v>
      </c>
      <c r="I25158" s="950" t="s">
        <v>1558</v>
      </c>
    </row>
    <row r="25159" spans="8:9" ht="12.5">
      <c r="H25159" s="958">
        <v>58643</v>
      </c>
      <c r="I25159" s="950" t="s">
        <v>1558</v>
      </c>
    </row>
    <row r="25160" spans="8:9" ht="12.5">
      <c r="H25160" s="958">
        <v>58644</v>
      </c>
      <c r="I25160" s="950" t="s">
        <v>1558</v>
      </c>
    </row>
    <row r="25161" spans="8:9" ht="12.5">
      <c r="H25161" s="958">
        <v>58645</v>
      </c>
      <c r="I25161" s="950" t="s">
        <v>1558</v>
      </c>
    </row>
    <row r="25162" spans="8:9" ht="12.5">
      <c r="H25162" s="958">
        <v>58646</v>
      </c>
      <c r="I25162" s="950" t="s">
        <v>1558</v>
      </c>
    </row>
    <row r="25163" spans="8:9" ht="12.5">
      <c r="H25163" s="958">
        <v>58647</v>
      </c>
      <c r="I25163" s="950" t="s">
        <v>1558</v>
      </c>
    </row>
    <row r="25164" spans="8:9" ht="12.5">
      <c r="H25164" s="958">
        <v>58649</v>
      </c>
      <c r="I25164" s="950" t="s">
        <v>1558</v>
      </c>
    </row>
    <row r="25165" spans="8:9" ht="12.5">
      <c r="H25165" s="958">
        <v>58650</v>
      </c>
      <c r="I25165" s="950" t="s">
        <v>1558</v>
      </c>
    </row>
    <row r="25166" spans="8:9" ht="12.5">
      <c r="H25166" s="958">
        <v>58651</v>
      </c>
      <c r="I25166" s="950" t="s">
        <v>1558</v>
      </c>
    </row>
    <row r="25167" spans="8:9" ht="12.5">
      <c r="H25167" s="958">
        <v>58652</v>
      </c>
      <c r="I25167" s="950" t="s">
        <v>1558</v>
      </c>
    </row>
    <row r="25168" spans="8:9" ht="12.5">
      <c r="H25168" s="958">
        <v>58653</v>
      </c>
      <c r="I25168" s="950" t="s">
        <v>1558</v>
      </c>
    </row>
    <row r="25169" spans="8:9" ht="12.5">
      <c r="H25169" s="958">
        <v>58654</v>
      </c>
      <c r="I25169" s="950" t="s">
        <v>1558</v>
      </c>
    </row>
    <row r="25170" spans="8:9" ht="12.5">
      <c r="H25170" s="958">
        <v>58655</v>
      </c>
      <c r="I25170" s="950" t="s">
        <v>1558</v>
      </c>
    </row>
    <row r="25171" spans="8:9" ht="12.5">
      <c r="H25171" s="958">
        <v>58656</v>
      </c>
      <c r="I25171" s="950" t="s">
        <v>1558</v>
      </c>
    </row>
    <row r="25172" spans="8:9" ht="12.5">
      <c r="H25172" s="958">
        <v>58701</v>
      </c>
      <c r="I25172" s="950" t="s">
        <v>1558</v>
      </c>
    </row>
    <row r="25173" spans="8:9" ht="12.5">
      <c r="H25173" s="958">
        <v>58702</v>
      </c>
      <c r="I25173" s="950" t="s">
        <v>1558</v>
      </c>
    </row>
    <row r="25174" spans="8:9" ht="12.5">
      <c r="H25174" s="958">
        <v>58703</v>
      </c>
      <c r="I25174" s="950" t="s">
        <v>1558</v>
      </c>
    </row>
    <row r="25175" spans="8:9" ht="12.5">
      <c r="H25175" s="958">
        <v>58704</v>
      </c>
      <c r="I25175" s="950" t="s">
        <v>1558</v>
      </c>
    </row>
    <row r="25176" spans="8:9" ht="12.5">
      <c r="H25176" s="958">
        <v>58705</v>
      </c>
      <c r="I25176" s="950" t="s">
        <v>1558</v>
      </c>
    </row>
    <row r="25177" spans="8:9" ht="12.5">
      <c r="H25177" s="958">
        <v>58707</v>
      </c>
      <c r="I25177" s="950" t="s">
        <v>1558</v>
      </c>
    </row>
    <row r="25178" spans="8:9" ht="12.5">
      <c r="H25178" s="958">
        <v>58710</v>
      </c>
      <c r="I25178" s="950" t="s">
        <v>1558</v>
      </c>
    </row>
    <row r="25179" spans="8:9" ht="12.5">
      <c r="H25179" s="958">
        <v>58711</v>
      </c>
      <c r="I25179" s="950" t="s">
        <v>1558</v>
      </c>
    </row>
    <row r="25180" spans="8:9" ht="12.5">
      <c r="H25180" s="958">
        <v>58712</v>
      </c>
      <c r="I25180" s="950" t="s">
        <v>1558</v>
      </c>
    </row>
    <row r="25181" spans="8:9" ht="12.5">
      <c r="H25181" s="958">
        <v>58713</v>
      </c>
      <c r="I25181" s="950" t="s">
        <v>1558</v>
      </c>
    </row>
    <row r="25182" spans="8:9" ht="12.5">
      <c r="H25182" s="958">
        <v>58716</v>
      </c>
      <c r="I25182" s="950" t="s">
        <v>1558</v>
      </c>
    </row>
    <row r="25183" spans="8:9" ht="12.5">
      <c r="H25183" s="958">
        <v>58718</v>
      </c>
      <c r="I25183" s="950" t="s">
        <v>1558</v>
      </c>
    </row>
    <row r="25184" spans="8:9" ht="12.5">
      <c r="H25184" s="958">
        <v>58721</v>
      </c>
      <c r="I25184" s="950" t="s">
        <v>1558</v>
      </c>
    </row>
    <row r="25185" spans="8:9" ht="12.5">
      <c r="H25185" s="958">
        <v>58722</v>
      </c>
      <c r="I25185" s="950" t="s">
        <v>1558</v>
      </c>
    </row>
    <row r="25186" spans="8:9" ht="12.5">
      <c r="H25186" s="958">
        <v>58723</v>
      </c>
      <c r="I25186" s="950" t="s">
        <v>1558</v>
      </c>
    </row>
    <row r="25187" spans="8:9" ht="12.5">
      <c r="H25187" s="958">
        <v>58725</v>
      </c>
      <c r="I25187" s="950" t="s">
        <v>1558</v>
      </c>
    </row>
    <row r="25188" spans="8:9" ht="12.5">
      <c r="H25188" s="958">
        <v>58727</v>
      </c>
      <c r="I25188" s="950" t="s">
        <v>1558</v>
      </c>
    </row>
    <row r="25189" spans="8:9" ht="12.5">
      <c r="H25189" s="958">
        <v>58730</v>
      </c>
      <c r="I25189" s="950" t="s">
        <v>1558</v>
      </c>
    </row>
    <row r="25190" spans="8:9" ht="12.5">
      <c r="H25190" s="958">
        <v>58731</v>
      </c>
      <c r="I25190" s="950" t="s">
        <v>1558</v>
      </c>
    </row>
    <row r="25191" spans="8:9" ht="12.5">
      <c r="H25191" s="958">
        <v>58733</v>
      </c>
      <c r="I25191" s="950" t="s">
        <v>1558</v>
      </c>
    </row>
    <row r="25192" spans="8:9" ht="12.5">
      <c r="H25192" s="958">
        <v>58734</v>
      </c>
      <c r="I25192" s="950" t="s">
        <v>1558</v>
      </c>
    </row>
    <row r="25193" spans="8:9" ht="12.5">
      <c r="H25193" s="958">
        <v>58735</v>
      </c>
      <c r="I25193" s="950" t="s">
        <v>1558</v>
      </c>
    </row>
    <row r="25194" spans="8:9" ht="12.5">
      <c r="H25194" s="958">
        <v>58736</v>
      </c>
      <c r="I25194" s="950" t="s">
        <v>1558</v>
      </c>
    </row>
    <row r="25195" spans="8:9" ht="12.5">
      <c r="H25195" s="958">
        <v>58737</v>
      </c>
      <c r="I25195" s="950" t="s">
        <v>1558</v>
      </c>
    </row>
    <row r="25196" spans="8:9" ht="12.5">
      <c r="H25196" s="958">
        <v>58740</v>
      </c>
      <c r="I25196" s="950" t="s">
        <v>1558</v>
      </c>
    </row>
    <row r="25197" spans="8:9" ht="12.5">
      <c r="H25197" s="958">
        <v>58741</v>
      </c>
      <c r="I25197" s="950" t="s">
        <v>1558</v>
      </c>
    </row>
    <row r="25198" spans="8:9" ht="12.5">
      <c r="H25198" s="958">
        <v>58744</v>
      </c>
      <c r="I25198" s="950" t="s">
        <v>1558</v>
      </c>
    </row>
    <row r="25199" spans="8:9" ht="12.5">
      <c r="H25199" s="958">
        <v>58746</v>
      </c>
      <c r="I25199" s="950" t="s">
        <v>1558</v>
      </c>
    </row>
    <row r="25200" spans="8:9" ht="12.5">
      <c r="H25200" s="958">
        <v>58748</v>
      </c>
      <c r="I25200" s="950" t="s">
        <v>1558</v>
      </c>
    </row>
    <row r="25201" spans="8:9" ht="12.5">
      <c r="H25201" s="958">
        <v>58750</v>
      </c>
      <c r="I25201" s="950" t="s">
        <v>1558</v>
      </c>
    </row>
    <row r="25202" spans="8:9" ht="12.5">
      <c r="H25202" s="958">
        <v>58752</v>
      </c>
      <c r="I25202" s="950" t="s">
        <v>1558</v>
      </c>
    </row>
    <row r="25203" spans="8:9" ht="12.5">
      <c r="H25203" s="958">
        <v>58755</v>
      </c>
      <c r="I25203" s="950" t="s">
        <v>1558</v>
      </c>
    </row>
    <row r="25204" spans="8:9" ht="12.5">
      <c r="H25204" s="958">
        <v>58756</v>
      </c>
      <c r="I25204" s="950" t="s">
        <v>1558</v>
      </c>
    </row>
    <row r="25205" spans="8:9" ht="12.5">
      <c r="H25205" s="958">
        <v>58757</v>
      </c>
      <c r="I25205" s="950" t="s">
        <v>1558</v>
      </c>
    </row>
    <row r="25206" spans="8:9" ht="12.5">
      <c r="H25206" s="958">
        <v>58758</v>
      </c>
      <c r="I25206" s="950" t="s">
        <v>1558</v>
      </c>
    </row>
    <row r="25207" spans="8:9" ht="12.5">
      <c r="H25207" s="958">
        <v>58759</v>
      </c>
      <c r="I25207" s="950" t="s">
        <v>1558</v>
      </c>
    </row>
    <row r="25208" spans="8:9" ht="12.5">
      <c r="H25208" s="958">
        <v>58760</v>
      </c>
      <c r="I25208" s="950" t="s">
        <v>1558</v>
      </c>
    </row>
    <row r="25209" spans="8:9" ht="12.5">
      <c r="H25209" s="958">
        <v>58761</v>
      </c>
      <c r="I25209" s="950" t="s">
        <v>1558</v>
      </c>
    </row>
    <row r="25210" spans="8:9" ht="12.5">
      <c r="H25210" s="958">
        <v>58762</v>
      </c>
      <c r="I25210" s="950" t="s">
        <v>1558</v>
      </c>
    </row>
    <row r="25211" spans="8:9" ht="12.5">
      <c r="H25211" s="958">
        <v>58763</v>
      </c>
      <c r="I25211" s="950" t="s">
        <v>1558</v>
      </c>
    </row>
    <row r="25212" spans="8:9" ht="12.5">
      <c r="H25212" s="958">
        <v>58765</v>
      </c>
      <c r="I25212" s="950" t="s">
        <v>1558</v>
      </c>
    </row>
    <row r="25213" spans="8:9" ht="12.5">
      <c r="H25213" s="958">
        <v>58768</v>
      </c>
      <c r="I25213" s="950" t="s">
        <v>1558</v>
      </c>
    </row>
    <row r="25214" spans="8:9" ht="12.5">
      <c r="H25214" s="958">
        <v>58769</v>
      </c>
      <c r="I25214" s="950" t="s">
        <v>1558</v>
      </c>
    </row>
    <row r="25215" spans="8:9" ht="12.5">
      <c r="H25215" s="958">
        <v>58770</v>
      </c>
      <c r="I25215" s="950" t="s">
        <v>1558</v>
      </c>
    </row>
    <row r="25216" spans="8:9" ht="12.5">
      <c r="H25216" s="958">
        <v>58771</v>
      </c>
      <c r="I25216" s="950" t="s">
        <v>1558</v>
      </c>
    </row>
    <row r="25217" spans="8:9" ht="12.5">
      <c r="H25217" s="958">
        <v>58772</v>
      </c>
      <c r="I25217" s="950" t="s">
        <v>1558</v>
      </c>
    </row>
    <row r="25218" spans="8:9" ht="12.5">
      <c r="H25218" s="958">
        <v>58773</v>
      </c>
      <c r="I25218" s="950" t="s">
        <v>1558</v>
      </c>
    </row>
    <row r="25219" spans="8:9" ht="12.5">
      <c r="H25219" s="958">
        <v>58775</v>
      </c>
      <c r="I25219" s="950" t="s">
        <v>1558</v>
      </c>
    </row>
    <row r="25220" spans="8:9" ht="12.5">
      <c r="H25220" s="958">
        <v>58776</v>
      </c>
      <c r="I25220" s="950" t="s">
        <v>1558</v>
      </c>
    </row>
    <row r="25221" spans="8:9" ht="12.5">
      <c r="H25221" s="958">
        <v>58778</v>
      </c>
      <c r="I25221" s="950" t="s">
        <v>1558</v>
      </c>
    </row>
    <row r="25222" spans="8:9" ht="12.5">
      <c r="H25222" s="958">
        <v>58779</v>
      </c>
      <c r="I25222" s="950" t="s">
        <v>1558</v>
      </c>
    </row>
    <row r="25223" spans="8:9" ht="12.5">
      <c r="H25223" s="958">
        <v>58781</v>
      </c>
      <c r="I25223" s="950" t="s">
        <v>1558</v>
      </c>
    </row>
    <row r="25224" spans="8:9" ht="12.5">
      <c r="H25224" s="958">
        <v>58782</v>
      </c>
      <c r="I25224" s="950" t="s">
        <v>1558</v>
      </c>
    </row>
    <row r="25225" spans="8:9" ht="12.5">
      <c r="H25225" s="958">
        <v>58783</v>
      </c>
      <c r="I25225" s="950" t="s">
        <v>1558</v>
      </c>
    </row>
    <row r="25226" spans="8:9" ht="12.5">
      <c r="H25226" s="958">
        <v>58784</v>
      </c>
      <c r="I25226" s="950" t="s">
        <v>1558</v>
      </c>
    </row>
    <row r="25227" spans="8:9" ht="12.5">
      <c r="H25227" s="958">
        <v>58785</v>
      </c>
      <c r="I25227" s="950" t="s">
        <v>1558</v>
      </c>
    </row>
    <row r="25228" spans="8:9" ht="12.5">
      <c r="H25228" s="958">
        <v>58787</v>
      </c>
      <c r="I25228" s="950" t="s">
        <v>1558</v>
      </c>
    </row>
    <row r="25229" spans="8:9" ht="12.5">
      <c r="H25229" s="958">
        <v>58788</v>
      </c>
      <c r="I25229" s="950" t="s">
        <v>1558</v>
      </c>
    </row>
    <row r="25230" spans="8:9" ht="12.5">
      <c r="H25230" s="958">
        <v>58789</v>
      </c>
      <c r="I25230" s="950" t="s">
        <v>1558</v>
      </c>
    </row>
    <row r="25231" spans="8:9" ht="12.5">
      <c r="H25231" s="958">
        <v>58790</v>
      </c>
      <c r="I25231" s="950" t="s">
        <v>1558</v>
      </c>
    </row>
    <row r="25232" spans="8:9" ht="12.5">
      <c r="H25232" s="958">
        <v>58792</v>
      </c>
      <c r="I25232" s="950" t="s">
        <v>1558</v>
      </c>
    </row>
    <row r="25233" spans="8:9" ht="12.5">
      <c r="H25233" s="958">
        <v>58793</v>
      </c>
      <c r="I25233" s="950" t="s">
        <v>1558</v>
      </c>
    </row>
    <row r="25234" spans="8:9" ht="12.5">
      <c r="H25234" s="958">
        <v>58794</v>
      </c>
      <c r="I25234" s="950" t="s">
        <v>1558</v>
      </c>
    </row>
    <row r="25235" spans="8:9" ht="12.5">
      <c r="H25235" s="958">
        <v>58795</v>
      </c>
      <c r="I25235" s="950" t="s">
        <v>1558</v>
      </c>
    </row>
    <row r="25236" spans="8:9" ht="12.5">
      <c r="H25236" s="958">
        <v>58801</v>
      </c>
      <c r="I25236" s="950" t="s">
        <v>1556</v>
      </c>
    </row>
    <row r="25237" spans="8:9" ht="12.5">
      <c r="H25237" s="958">
        <v>58802</v>
      </c>
      <c r="I25237" s="950" t="s">
        <v>1558</v>
      </c>
    </row>
    <row r="25238" spans="8:9" ht="12.5">
      <c r="H25238" s="958">
        <v>58830</v>
      </c>
      <c r="I25238" s="950" t="s">
        <v>1558</v>
      </c>
    </row>
    <row r="25239" spans="8:9" ht="12.5">
      <c r="H25239" s="958">
        <v>58831</v>
      </c>
      <c r="I25239" s="950" t="s">
        <v>1556</v>
      </c>
    </row>
    <row r="25240" spans="8:9" ht="12.5">
      <c r="H25240" s="958">
        <v>58833</v>
      </c>
      <c r="I25240" s="950" t="s">
        <v>1558</v>
      </c>
    </row>
    <row r="25241" spans="8:9" ht="12.5">
      <c r="H25241" s="958">
        <v>58835</v>
      </c>
      <c r="I25241" s="950" t="s">
        <v>1558</v>
      </c>
    </row>
    <row r="25242" spans="8:9" ht="12.5">
      <c r="H25242" s="958">
        <v>58838</v>
      </c>
      <c r="I25242" s="950" t="s">
        <v>1556</v>
      </c>
    </row>
    <row r="25243" spans="8:9" ht="12.5">
      <c r="H25243" s="958">
        <v>58843</v>
      </c>
      <c r="I25243" s="950" t="s">
        <v>1558</v>
      </c>
    </row>
    <row r="25244" spans="8:9" ht="12.5">
      <c r="H25244" s="958">
        <v>58844</v>
      </c>
      <c r="I25244" s="950" t="s">
        <v>1558</v>
      </c>
    </row>
    <row r="25245" spans="8:9" ht="12.5">
      <c r="H25245" s="958">
        <v>58845</v>
      </c>
      <c r="I25245" s="950" t="s">
        <v>1558</v>
      </c>
    </row>
    <row r="25246" spans="8:9" ht="12.5">
      <c r="H25246" s="958">
        <v>58847</v>
      </c>
      <c r="I25246" s="950" t="s">
        <v>1558</v>
      </c>
    </row>
    <row r="25247" spans="8:9" ht="12.5">
      <c r="H25247" s="958">
        <v>58849</v>
      </c>
      <c r="I25247" s="950" t="s">
        <v>1558</v>
      </c>
    </row>
    <row r="25248" spans="8:9" ht="12.5">
      <c r="H25248" s="958">
        <v>58852</v>
      </c>
      <c r="I25248" s="950" t="s">
        <v>1558</v>
      </c>
    </row>
    <row r="25249" spans="8:9" ht="12.5">
      <c r="H25249" s="958">
        <v>58853</v>
      </c>
      <c r="I25249" s="950" t="s">
        <v>1556</v>
      </c>
    </row>
    <row r="25250" spans="8:9" ht="12.5">
      <c r="H25250" s="958">
        <v>58854</v>
      </c>
      <c r="I25250" s="950" t="s">
        <v>1558</v>
      </c>
    </row>
    <row r="25251" spans="8:9" ht="12.5">
      <c r="H25251" s="958">
        <v>58856</v>
      </c>
      <c r="I25251" s="950" t="s">
        <v>1558</v>
      </c>
    </row>
    <row r="25252" spans="8:9" ht="12.5">
      <c r="H25252" s="958">
        <v>59001</v>
      </c>
      <c r="I25252" s="950" t="s">
        <v>1556</v>
      </c>
    </row>
    <row r="25253" spans="8:9" ht="12.5">
      <c r="H25253" s="958">
        <v>59002</v>
      </c>
      <c r="I25253" s="950" t="s">
        <v>1556</v>
      </c>
    </row>
    <row r="25254" spans="8:9" ht="12.5">
      <c r="H25254" s="958">
        <v>59003</v>
      </c>
      <c r="I25254" s="950" t="s">
        <v>1555</v>
      </c>
    </row>
    <row r="25255" spans="8:9" ht="12.5">
      <c r="H25255" s="958">
        <v>59004</v>
      </c>
      <c r="I25255" s="950" t="s">
        <v>1556</v>
      </c>
    </row>
    <row r="25256" spans="8:9" ht="12.5">
      <c r="H25256" s="958">
        <v>59006</v>
      </c>
      <c r="I25256" s="950" t="s">
        <v>1556</v>
      </c>
    </row>
    <row r="25257" spans="8:9" ht="12.5">
      <c r="H25257" s="958">
        <v>59007</v>
      </c>
      <c r="I25257" s="950" t="s">
        <v>1556</v>
      </c>
    </row>
    <row r="25258" spans="8:9" ht="12.5">
      <c r="H25258" s="958">
        <v>59008</v>
      </c>
      <c r="I25258" s="950" t="s">
        <v>1556</v>
      </c>
    </row>
    <row r="25259" spans="8:9" ht="12.5">
      <c r="H25259" s="958">
        <v>59010</v>
      </c>
      <c r="I25259" s="950" t="s">
        <v>1556</v>
      </c>
    </row>
    <row r="25260" spans="8:9" ht="12.5">
      <c r="H25260" s="958">
        <v>59011</v>
      </c>
      <c r="I25260" s="950" t="s">
        <v>1556</v>
      </c>
    </row>
    <row r="25261" spans="8:9" ht="12.5">
      <c r="H25261" s="958">
        <v>59012</v>
      </c>
      <c r="I25261" s="950" t="s">
        <v>1556</v>
      </c>
    </row>
    <row r="25262" spans="8:9" ht="12.5">
      <c r="H25262" s="958">
        <v>59013</v>
      </c>
      <c r="I25262" s="950" t="s">
        <v>1556</v>
      </c>
    </row>
    <row r="25263" spans="8:9" ht="12.5">
      <c r="H25263" s="958">
        <v>59014</v>
      </c>
      <c r="I25263" s="950" t="s">
        <v>1556</v>
      </c>
    </row>
    <row r="25264" spans="8:9" ht="12.5">
      <c r="H25264" s="958">
        <v>59015</v>
      </c>
      <c r="I25264" s="950" t="s">
        <v>1556</v>
      </c>
    </row>
    <row r="25265" spans="8:9" ht="12.5">
      <c r="H25265" s="958">
        <v>59016</v>
      </c>
      <c r="I25265" s="950" t="s">
        <v>1555</v>
      </c>
    </row>
    <row r="25266" spans="8:9" ht="12.5">
      <c r="H25266" s="958">
        <v>59018</v>
      </c>
      <c r="I25266" s="950" t="s">
        <v>1556</v>
      </c>
    </row>
    <row r="25267" spans="8:9" ht="12.5">
      <c r="H25267" s="958">
        <v>59019</v>
      </c>
      <c r="I25267" s="950" t="s">
        <v>1556</v>
      </c>
    </row>
    <row r="25268" spans="8:9" ht="12.5">
      <c r="H25268" s="958">
        <v>59020</v>
      </c>
      <c r="I25268" s="950" t="s">
        <v>1556</v>
      </c>
    </row>
    <row r="25269" spans="8:9" ht="12.5">
      <c r="H25269" s="958">
        <v>59022</v>
      </c>
      <c r="I25269" s="950" t="s">
        <v>1556</v>
      </c>
    </row>
    <row r="25270" spans="8:9" ht="12.5">
      <c r="H25270" s="958">
        <v>59024</v>
      </c>
      <c r="I25270" s="950" t="s">
        <v>1556</v>
      </c>
    </row>
    <row r="25271" spans="8:9" ht="12.5">
      <c r="H25271" s="958">
        <v>59025</v>
      </c>
      <c r="I25271" s="950" t="s">
        <v>1556</v>
      </c>
    </row>
    <row r="25272" spans="8:9" ht="12.5">
      <c r="H25272" s="958">
        <v>59026</v>
      </c>
      <c r="I25272" s="950" t="s">
        <v>1556</v>
      </c>
    </row>
    <row r="25273" spans="8:9" ht="12.5">
      <c r="H25273" s="958">
        <v>59027</v>
      </c>
      <c r="I25273" s="950" t="s">
        <v>1556</v>
      </c>
    </row>
    <row r="25274" spans="8:9" ht="12.5">
      <c r="H25274" s="958">
        <v>59028</v>
      </c>
      <c r="I25274" s="950" t="s">
        <v>1556</v>
      </c>
    </row>
    <row r="25275" spans="8:9" ht="12.5">
      <c r="H25275" s="958">
        <v>59029</v>
      </c>
      <c r="I25275" s="950" t="s">
        <v>1556</v>
      </c>
    </row>
    <row r="25276" spans="8:9" ht="12.5">
      <c r="H25276" s="958">
        <v>59030</v>
      </c>
      <c r="I25276" s="950" t="s">
        <v>1556</v>
      </c>
    </row>
    <row r="25277" spans="8:9" ht="12.5">
      <c r="H25277" s="958">
        <v>59031</v>
      </c>
      <c r="I25277" s="950" t="s">
        <v>1556</v>
      </c>
    </row>
    <row r="25278" spans="8:9" ht="12.5">
      <c r="H25278" s="958">
        <v>59032</v>
      </c>
      <c r="I25278" s="950" t="s">
        <v>1556</v>
      </c>
    </row>
    <row r="25279" spans="8:9" ht="12.5">
      <c r="H25279" s="958">
        <v>59033</v>
      </c>
      <c r="I25279" s="950" t="s">
        <v>1556</v>
      </c>
    </row>
    <row r="25280" spans="8:9" ht="12.5">
      <c r="H25280" s="958">
        <v>59034</v>
      </c>
      <c r="I25280" s="950" t="s">
        <v>1556</v>
      </c>
    </row>
    <row r="25281" spans="8:9" ht="12.5">
      <c r="H25281" s="958">
        <v>59035</v>
      </c>
      <c r="I25281" s="950" t="s">
        <v>1556</v>
      </c>
    </row>
    <row r="25282" spans="8:9" ht="12.5">
      <c r="H25282" s="958">
        <v>59036</v>
      </c>
      <c r="I25282" s="950" t="s">
        <v>1556</v>
      </c>
    </row>
    <row r="25283" spans="8:9" ht="12.5">
      <c r="H25283" s="958">
        <v>59037</v>
      </c>
      <c r="I25283" s="950" t="s">
        <v>1556</v>
      </c>
    </row>
    <row r="25284" spans="8:9" ht="12.5">
      <c r="H25284" s="958">
        <v>59038</v>
      </c>
      <c r="I25284" s="950" t="s">
        <v>1556</v>
      </c>
    </row>
    <row r="25285" spans="8:9" ht="12.5">
      <c r="H25285" s="958">
        <v>59039</v>
      </c>
      <c r="I25285" s="950" t="s">
        <v>1556</v>
      </c>
    </row>
    <row r="25286" spans="8:9" ht="12.5">
      <c r="H25286" s="958">
        <v>59041</v>
      </c>
      <c r="I25286" s="950" t="s">
        <v>1556</v>
      </c>
    </row>
    <row r="25287" spans="8:9" ht="12.5">
      <c r="H25287" s="958">
        <v>59043</v>
      </c>
      <c r="I25287" s="950" t="s">
        <v>1555</v>
      </c>
    </row>
    <row r="25288" spans="8:9" ht="12.5">
      <c r="H25288" s="958">
        <v>59044</v>
      </c>
      <c r="I25288" s="950" t="s">
        <v>1556</v>
      </c>
    </row>
    <row r="25289" spans="8:9" ht="12.5">
      <c r="H25289" s="958">
        <v>59046</v>
      </c>
      <c r="I25289" s="950" t="s">
        <v>1556</v>
      </c>
    </row>
    <row r="25290" spans="8:9" ht="12.5">
      <c r="H25290" s="958">
        <v>59047</v>
      </c>
      <c r="I25290" s="950" t="s">
        <v>1556</v>
      </c>
    </row>
    <row r="25291" spans="8:9" ht="12.5">
      <c r="H25291" s="958">
        <v>59050</v>
      </c>
      <c r="I25291" s="950" t="s">
        <v>1556</v>
      </c>
    </row>
    <row r="25292" spans="8:9" ht="12.5">
      <c r="H25292" s="958">
        <v>59052</v>
      </c>
      <c r="I25292" s="950" t="s">
        <v>1556</v>
      </c>
    </row>
    <row r="25293" spans="8:9" ht="12.5">
      <c r="H25293" s="958">
        <v>59053</v>
      </c>
      <c r="I25293" s="950" t="s">
        <v>1556</v>
      </c>
    </row>
    <row r="25294" spans="8:9" ht="12.5">
      <c r="H25294" s="958">
        <v>59054</v>
      </c>
      <c r="I25294" s="950" t="s">
        <v>1556</v>
      </c>
    </row>
    <row r="25295" spans="8:9" ht="12.5">
      <c r="H25295" s="958">
        <v>59055</v>
      </c>
      <c r="I25295" s="950" t="s">
        <v>1556</v>
      </c>
    </row>
    <row r="25296" spans="8:9" ht="12.5">
      <c r="H25296" s="958">
        <v>59057</v>
      </c>
      <c r="I25296" s="950" t="s">
        <v>1556</v>
      </c>
    </row>
    <row r="25297" spans="8:9" ht="12.5">
      <c r="H25297" s="958">
        <v>59058</v>
      </c>
      <c r="I25297" s="950" t="s">
        <v>1556</v>
      </c>
    </row>
    <row r="25298" spans="8:9" ht="12.5">
      <c r="H25298" s="958">
        <v>59059</v>
      </c>
      <c r="I25298" s="950" t="s">
        <v>1556</v>
      </c>
    </row>
    <row r="25299" spans="8:9" ht="12.5">
      <c r="H25299" s="958">
        <v>59061</v>
      </c>
      <c r="I25299" s="950" t="s">
        <v>1556</v>
      </c>
    </row>
    <row r="25300" spans="8:9" ht="12.5">
      <c r="H25300" s="958">
        <v>59062</v>
      </c>
      <c r="I25300" s="950" t="s">
        <v>1556</v>
      </c>
    </row>
    <row r="25301" spans="8:9" ht="12.5">
      <c r="H25301" s="958">
        <v>59063</v>
      </c>
      <c r="I25301" s="950" t="s">
        <v>1556</v>
      </c>
    </row>
    <row r="25302" spans="8:9" ht="12.5">
      <c r="H25302" s="958">
        <v>59064</v>
      </c>
      <c r="I25302" s="950" t="s">
        <v>1556</v>
      </c>
    </row>
    <row r="25303" spans="8:9" ht="12.5">
      <c r="H25303" s="958">
        <v>59065</v>
      </c>
      <c r="I25303" s="950" t="s">
        <v>1556</v>
      </c>
    </row>
    <row r="25304" spans="8:9" ht="12.5">
      <c r="H25304" s="958">
        <v>59066</v>
      </c>
      <c r="I25304" s="950" t="s">
        <v>1556</v>
      </c>
    </row>
    <row r="25305" spans="8:9" ht="12.5">
      <c r="H25305" s="958">
        <v>59067</v>
      </c>
      <c r="I25305" s="950" t="s">
        <v>1556</v>
      </c>
    </row>
    <row r="25306" spans="8:9" ht="12.5">
      <c r="H25306" s="958">
        <v>59068</v>
      </c>
      <c r="I25306" s="950" t="s">
        <v>1556</v>
      </c>
    </row>
    <row r="25307" spans="8:9" ht="12.5">
      <c r="H25307" s="958">
        <v>59069</v>
      </c>
      <c r="I25307" s="950" t="s">
        <v>1556</v>
      </c>
    </row>
    <row r="25308" spans="8:9" ht="12.5">
      <c r="H25308" s="958">
        <v>59070</v>
      </c>
      <c r="I25308" s="950" t="s">
        <v>1556</v>
      </c>
    </row>
    <row r="25309" spans="8:9" ht="12.5">
      <c r="H25309" s="958">
        <v>59071</v>
      </c>
      <c r="I25309" s="950" t="s">
        <v>1556</v>
      </c>
    </row>
    <row r="25310" spans="8:9" ht="12.5">
      <c r="H25310" s="958">
        <v>59072</v>
      </c>
      <c r="I25310" s="950" t="s">
        <v>1556</v>
      </c>
    </row>
    <row r="25311" spans="8:9" ht="12.5">
      <c r="H25311" s="958">
        <v>59073</v>
      </c>
      <c r="I25311" s="950" t="s">
        <v>1556</v>
      </c>
    </row>
    <row r="25312" spans="8:9" ht="12.5">
      <c r="H25312" s="958">
        <v>59074</v>
      </c>
      <c r="I25312" s="950" t="s">
        <v>1556</v>
      </c>
    </row>
    <row r="25313" spans="8:9" ht="12.5">
      <c r="H25313" s="958">
        <v>59075</v>
      </c>
      <c r="I25313" s="950" t="s">
        <v>1556</v>
      </c>
    </row>
    <row r="25314" spans="8:9" ht="12.5">
      <c r="H25314" s="958">
        <v>59076</v>
      </c>
      <c r="I25314" s="950" t="s">
        <v>1556</v>
      </c>
    </row>
    <row r="25315" spans="8:9" ht="12.5">
      <c r="H25315" s="958">
        <v>59077</v>
      </c>
      <c r="I25315" s="950" t="s">
        <v>1556</v>
      </c>
    </row>
    <row r="25316" spans="8:9" ht="12.5">
      <c r="H25316" s="958">
        <v>59078</v>
      </c>
      <c r="I25316" s="950" t="s">
        <v>1556</v>
      </c>
    </row>
    <row r="25317" spans="8:9" ht="12.5">
      <c r="H25317" s="958">
        <v>59079</v>
      </c>
      <c r="I25317" s="950" t="s">
        <v>1556</v>
      </c>
    </row>
    <row r="25318" spans="8:9" ht="12.5">
      <c r="H25318" s="958">
        <v>59081</v>
      </c>
      <c r="I25318" s="950" t="s">
        <v>1556</v>
      </c>
    </row>
    <row r="25319" spans="8:9" ht="12.5">
      <c r="H25319" s="958">
        <v>59082</v>
      </c>
      <c r="I25319" s="950" t="s">
        <v>1556</v>
      </c>
    </row>
    <row r="25320" spans="8:9" ht="12.5">
      <c r="H25320" s="958">
        <v>59083</v>
      </c>
      <c r="I25320" s="950" t="s">
        <v>1556</v>
      </c>
    </row>
    <row r="25321" spans="8:9" ht="12.5">
      <c r="H25321" s="958">
        <v>59084</v>
      </c>
      <c r="I25321" s="950" t="s">
        <v>1556</v>
      </c>
    </row>
    <row r="25322" spans="8:9" ht="12.5">
      <c r="H25322" s="958">
        <v>59085</v>
      </c>
      <c r="I25322" s="950" t="s">
        <v>1556</v>
      </c>
    </row>
    <row r="25323" spans="8:9" ht="12.5">
      <c r="H25323" s="958">
        <v>59086</v>
      </c>
      <c r="I25323" s="950" t="s">
        <v>1556</v>
      </c>
    </row>
    <row r="25324" spans="8:9" ht="12.5">
      <c r="H25324" s="958">
        <v>59087</v>
      </c>
      <c r="I25324" s="950" t="s">
        <v>1556</v>
      </c>
    </row>
    <row r="25325" spans="8:9" ht="12.5">
      <c r="H25325" s="958">
        <v>59088</v>
      </c>
      <c r="I25325" s="950" t="s">
        <v>1556</v>
      </c>
    </row>
    <row r="25326" spans="8:9" ht="12.5">
      <c r="H25326" s="958">
        <v>59089</v>
      </c>
      <c r="I25326" s="950" t="s">
        <v>1556</v>
      </c>
    </row>
    <row r="25327" spans="8:9" ht="12.5">
      <c r="H25327" s="958">
        <v>59101</v>
      </c>
      <c r="I25327" s="950" t="s">
        <v>1556</v>
      </c>
    </row>
    <row r="25328" spans="8:9" ht="12.5">
      <c r="H25328" s="958">
        <v>59102</v>
      </c>
      <c r="I25328" s="950" t="s">
        <v>1556</v>
      </c>
    </row>
    <row r="25329" spans="8:9" ht="12.5">
      <c r="H25329" s="958">
        <v>59103</v>
      </c>
      <c r="I25329" s="950" t="s">
        <v>1556</v>
      </c>
    </row>
    <row r="25330" spans="8:9" ht="12.5">
      <c r="H25330" s="958">
        <v>59104</v>
      </c>
      <c r="I25330" s="950" t="s">
        <v>1556</v>
      </c>
    </row>
    <row r="25331" spans="8:9" ht="12.5">
      <c r="H25331" s="958">
        <v>59105</v>
      </c>
      <c r="I25331" s="950" t="s">
        <v>1556</v>
      </c>
    </row>
    <row r="25332" spans="8:9" ht="12.5">
      <c r="H25332" s="958">
        <v>59106</v>
      </c>
      <c r="I25332" s="950" t="s">
        <v>1556</v>
      </c>
    </row>
    <row r="25333" spans="8:9" ht="12.5">
      <c r="H25333" s="958">
        <v>59107</v>
      </c>
      <c r="I25333" s="950" t="s">
        <v>1556</v>
      </c>
    </row>
    <row r="25334" spans="8:9" ht="12.5">
      <c r="H25334" s="958">
        <v>59108</v>
      </c>
      <c r="I25334" s="950" t="s">
        <v>1556</v>
      </c>
    </row>
    <row r="25335" spans="8:9" ht="12.5">
      <c r="H25335" s="958">
        <v>59111</v>
      </c>
      <c r="I25335" s="950" t="s">
        <v>1556</v>
      </c>
    </row>
    <row r="25336" spans="8:9" ht="12.5">
      <c r="H25336" s="958">
        <v>59112</v>
      </c>
      <c r="I25336" s="950" t="s">
        <v>1556</v>
      </c>
    </row>
    <row r="25337" spans="8:9" ht="12.5">
      <c r="H25337" s="958">
        <v>59114</v>
      </c>
      <c r="I25337" s="950" t="s">
        <v>1556</v>
      </c>
    </row>
    <row r="25338" spans="8:9" ht="12.5">
      <c r="H25338" s="958">
        <v>59115</v>
      </c>
      <c r="I25338" s="950" t="s">
        <v>1556</v>
      </c>
    </row>
    <row r="25339" spans="8:9" ht="12.5">
      <c r="H25339" s="958">
        <v>59116</v>
      </c>
      <c r="I25339" s="950" t="s">
        <v>1556</v>
      </c>
    </row>
    <row r="25340" spans="8:9" ht="12.5">
      <c r="H25340" s="958">
        <v>59117</v>
      </c>
      <c r="I25340" s="950" t="s">
        <v>1556</v>
      </c>
    </row>
    <row r="25341" spans="8:9" ht="12.5">
      <c r="H25341" s="958">
        <v>59201</v>
      </c>
      <c r="I25341" s="950" t="s">
        <v>1558</v>
      </c>
    </row>
    <row r="25342" spans="8:9" ht="12.5">
      <c r="H25342" s="958">
        <v>59211</v>
      </c>
      <c r="I25342" s="950" t="s">
        <v>1556</v>
      </c>
    </row>
    <row r="25343" spans="8:9" ht="12.5">
      <c r="H25343" s="958">
        <v>59212</v>
      </c>
      <c r="I25343" s="950" t="s">
        <v>1556</v>
      </c>
    </row>
    <row r="25344" spans="8:9" ht="12.5">
      <c r="H25344" s="958">
        <v>59213</v>
      </c>
      <c r="I25344" s="950" t="s">
        <v>1558</v>
      </c>
    </row>
    <row r="25345" spans="8:9" ht="12.5">
      <c r="H25345" s="958">
        <v>59214</v>
      </c>
      <c r="I25345" s="950" t="s">
        <v>1556</v>
      </c>
    </row>
    <row r="25346" spans="8:9" ht="12.5">
      <c r="H25346" s="958">
        <v>59215</v>
      </c>
      <c r="I25346" s="950" t="s">
        <v>1558</v>
      </c>
    </row>
    <row r="25347" spans="8:9" ht="12.5">
      <c r="H25347" s="958">
        <v>59217</v>
      </c>
      <c r="I25347" s="950" t="s">
        <v>1556</v>
      </c>
    </row>
    <row r="25348" spans="8:9" ht="12.5">
      <c r="H25348" s="958">
        <v>59218</v>
      </c>
      <c r="I25348" s="950" t="s">
        <v>1556</v>
      </c>
    </row>
    <row r="25349" spans="8:9" ht="12.5">
      <c r="H25349" s="958">
        <v>59219</v>
      </c>
      <c r="I25349" s="950" t="s">
        <v>1558</v>
      </c>
    </row>
    <row r="25350" spans="8:9" ht="12.5">
      <c r="H25350" s="958">
        <v>59221</v>
      </c>
      <c r="I25350" s="950" t="s">
        <v>1556</v>
      </c>
    </row>
    <row r="25351" spans="8:9" ht="12.5">
      <c r="H25351" s="958">
        <v>59222</v>
      </c>
      <c r="I25351" s="950" t="s">
        <v>1556</v>
      </c>
    </row>
    <row r="25352" spans="8:9" ht="12.5">
      <c r="H25352" s="958">
        <v>59223</v>
      </c>
      <c r="I25352" s="950" t="s">
        <v>1556</v>
      </c>
    </row>
    <row r="25353" spans="8:9" ht="12.5">
      <c r="H25353" s="958">
        <v>59225</v>
      </c>
      <c r="I25353" s="950" t="s">
        <v>1558</v>
      </c>
    </row>
    <row r="25354" spans="8:9" ht="12.5">
      <c r="H25354" s="958">
        <v>59226</v>
      </c>
      <c r="I25354" s="950" t="s">
        <v>1558</v>
      </c>
    </row>
    <row r="25355" spans="8:9" ht="12.5">
      <c r="H25355" s="958">
        <v>59230</v>
      </c>
      <c r="I25355" s="950" t="s">
        <v>1556</v>
      </c>
    </row>
    <row r="25356" spans="8:9" ht="12.5">
      <c r="H25356" s="958">
        <v>59231</v>
      </c>
      <c r="I25356" s="950" t="s">
        <v>1558</v>
      </c>
    </row>
    <row r="25357" spans="8:9" ht="12.5">
      <c r="H25357" s="958">
        <v>59240</v>
      </c>
      <c r="I25357" s="950" t="s">
        <v>1556</v>
      </c>
    </row>
    <row r="25358" spans="8:9" ht="12.5">
      <c r="H25358" s="958">
        <v>59241</v>
      </c>
      <c r="I25358" s="950" t="s">
        <v>1556</v>
      </c>
    </row>
    <row r="25359" spans="8:9" ht="12.5">
      <c r="H25359" s="958">
        <v>59242</v>
      </c>
      <c r="I25359" s="950" t="s">
        <v>1558</v>
      </c>
    </row>
    <row r="25360" spans="8:9" ht="12.5">
      <c r="H25360" s="958">
        <v>59243</v>
      </c>
      <c r="I25360" s="950" t="s">
        <v>1556</v>
      </c>
    </row>
    <row r="25361" spans="8:9" ht="12.5">
      <c r="H25361" s="958">
        <v>59244</v>
      </c>
      <c r="I25361" s="950" t="s">
        <v>1556</v>
      </c>
    </row>
    <row r="25362" spans="8:9" ht="12.5">
      <c r="H25362" s="958">
        <v>59247</v>
      </c>
      <c r="I25362" s="950" t="s">
        <v>1558</v>
      </c>
    </row>
    <row r="25363" spans="8:9" ht="12.5">
      <c r="H25363" s="958">
        <v>59248</v>
      </c>
      <c r="I25363" s="950" t="s">
        <v>1558</v>
      </c>
    </row>
    <row r="25364" spans="8:9" ht="12.5">
      <c r="H25364" s="958">
        <v>59250</v>
      </c>
      <c r="I25364" s="950" t="s">
        <v>1556</v>
      </c>
    </row>
    <row r="25365" spans="8:9" ht="12.5">
      <c r="H25365" s="958">
        <v>59252</v>
      </c>
      <c r="I25365" s="950" t="s">
        <v>1556</v>
      </c>
    </row>
    <row r="25366" spans="8:9" ht="12.5">
      <c r="H25366" s="958">
        <v>59253</v>
      </c>
      <c r="I25366" s="950" t="s">
        <v>1556</v>
      </c>
    </row>
    <row r="25367" spans="8:9" ht="12.5">
      <c r="H25367" s="958">
        <v>59254</v>
      </c>
      <c r="I25367" s="950" t="s">
        <v>1558</v>
      </c>
    </row>
    <row r="25368" spans="8:9" ht="12.5">
      <c r="H25368" s="958">
        <v>59255</v>
      </c>
      <c r="I25368" s="950" t="s">
        <v>1556</v>
      </c>
    </row>
    <row r="25369" spans="8:9" ht="12.5">
      <c r="H25369" s="958">
        <v>59256</v>
      </c>
      <c r="I25369" s="950" t="s">
        <v>1556</v>
      </c>
    </row>
    <row r="25370" spans="8:9" ht="12.5">
      <c r="H25370" s="958">
        <v>59257</v>
      </c>
      <c r="I25370" s="950" t="s">
        <v>1556</v>
      </c>
    </row>
    <row r="25371" spans="8:9" ht="12.5">
      <c r="H25371" s="958">
        <v>59258</v>
      </c>
      <c r="I25371" s="950" t="s">
        <v>1558</v>
      </c>
    </row>
    <row r="25372" spans="8:9" ht="12.5">
      <c r="H25372" s="958">
        <v>59259</v>
      </c>
      <c r="I25372" s="950" t="s">
        <v>1556</v>
      </c>
    </row>
    <row r="25373" spans="8:9" ht="12.5">
      <c r="H25373" s="958">
        <v>59260</v>
      </c>
      <c r="I25373" s="950" t="s">
        <v>1556</v>
      </c>
    </row>
    <row r="25374" spans="8:9" ht="12.5">
      <c r="H25374" s="958">
        <v>59261</v>
      </c>
      <c r="I25374" s="950" t="s">
        <v>1556</v>
      </c>
    </row>
    <row r="25375" spans="8:9" ht="12.5">
      <c r="H25375" s="958">
        <v>59262</v>
      </c>
      <c r="I25375" s="950" t="s">
        <v>1556</v>
      </c>
    </row>
    <row r="25376" spans="8:9" ht="12.5">
      <c r="H25376" s="958">
        <v>59263</v>
      </c>
      <c r="I25376" s="950" t="s">
        <v>1556</v>
      </c>
    </row>
    <row r="25377" spans="8:9" ht="12.5">
      <c r="H25377" s="958">
        <v>59270</v>
      </c>
      <c r="I25377" s="950" t="s">
        <v>1556</v>
      </c>
    </row>
    <row r="25378" spans="8:9" ht="12.5">
      <c r="H25378" s="958">
        <v>59273</v>
      </c>
      <c r="I25378" s="950" t="s">
        <v>1556</v>
      </c>
    </row>
    <row r="25379" spans="8:9" ht="12.5">
      <c r="H25379" s="958">
        <v>59274</v>
      </c>
      <c r="I25379" s="950" t="s">
        <v>1556</v>
      </c>
    </row>
    <row r="25380" spans="8:9" ht="12.5">
      <c r="H25380" s="958">
        <v>59275</v>
      </c>
      <c r="I25380" s="950" t="s">
        <v>1556</v>
      </c>
    </row>
    <row r="25381" spans="8:9" ht="12.5">
      <c r="H25381" s="958">
        <v>59276</v>
      </c>
      <c r="I25381" s="950" t="s">
        <v>1556</v>
      </c>
    </row>
    <row r="25382" spans="8:9" ht="12.5">
      <c r="H25382" s="958">
        <v>59301</v>
      </c>
      <c r="I25382" s="950" t="s">
        <v>1558</v>
      </c>
    </row>
    <row r="25383" spans="8:9" ht="12.5">
      <c r="H25383" s="958">
        <v>59311</v>
      </c>
      <c r="I25383" s="950" t="s">
        <v>1555</v>
      </c>
    </row>
    <row r="25384" spans="8:9" ht="12.5">
      <c r="H25384" s="958">
        <v>59312</v>
      </c>
      <c r="I25384" s="950" t="s">
        <v>1558</v>
      </c>
    </row>
    <row r="25385" spans="8:9" ht="12.5">
      <c r="H25385" s="958">
        <v>59313</v>
      </c>
      <c r="I25385" s="950" t="s">
        <v>1558</v>
      </c>
    </row>
    <row r="25386" spans="8:9" ht="12.5">
      <c r="H25386" s="958">
        <v>59314</v>
      </c>
      <c r="I25386" s="950" t="s">
        <v>1555</v>
      </c>
    </row>
    <row r="25387" spans="8:9" ht="12.5">
      <c r="H25387" s="958">
        <v>59315</v>
      </c>
      <c r="I25387" s="950" t="s">
        <v>1556</v>
      </c>
    </row>
    <row r="25388" spans="8:9" ht="12.5">
      <c r="H25388" s="958">
        <v>59316</v>
      </c>
      <c r="I25388" s="950" t="s">
        <v>1558</v>
      </c>
    </row>
    <row r="25389" spans="8:9" ht="12.5">
      <c r="H25389" s="958">
        <v>59317</v>
      </c>
      <c r="I25389" s="950" t="s">
        <v>1555</v>
      </c>
    </row>
    <row r="25390" spans="8:9" ht="12.5">
      <c r="H25390" s="958">
        <v>59318</v>
      </c>
      <c r="I25390" s="950" t="s">
        <v>1556</v>
      </c>
    </row>
    <row r="25391" spans="8:9" ht="12.5">
      <c r="H25391" s="958">
        <v>59319</v>
      </c>
      <c r="I25391" s="950" t="s">
        <v>1558</v>
      </c>
    </row>
    <row r="25392" spans="8:9" ht="12.5">
      <c r="H25392" s="958">
        <v>59322</v>
      </c>
      <c r="I25392" s="950" t="s">
        <v>1556</v>
      </c>
    </row>
    <row r="25393" spans="8:9" ht="12.5">
      <c r="H25393" s="958">
        <v>59323</v>
      </c>
      <c r="I25393" s="950" t="s">
        <v>1556</v>
      </c>
    </row>
    <row r="25394" spans="8:9" ht="12.5">
      <c r="H25394" s="958">
        <v>59324</v>
      </c>
      <c r="I25394" s="950" t="s">
        <v>1558</v>
      </c>
    </row>
    <row r="25395" spans="8:9" ht="12.5">
      <c r="H25395" s="958">
        <v>59326</v>
      </c>
      <c r="I25395" s="950" t="s">
        <v>1558</v>
      </c>
    </row>
    <row r="25396" spans="8:9" ht="12.5">
      <c r="H25396" s="958">
        <v>59327</v>
      </c>
      <c r="I25396" s="950" t="s">
        <v>1558</v>
      </c>
    </row>
    <row r="25397" spans="8:9" ht="12.5">
      <c r="H25397" s="958">
        <v>59330</v>
      </c>
      <c r="I25397" s="950" t="s">
        <v>1556</v>
      </c>
    </row>
    <row r="25398" spans="8:9" ht="12.5">
      <c r="H25398" s="958">
        <v>59332</v>
      </c>
      <c r="I25398" s="950" t="s">
        <v>1558</v>
      </c>
    </row>
    <row r="25399" spans="8:9" ht="12.5">
      <c r="H25399" s="958">
        <v>59333</v>
      </c>
      <c r="I25399" s="950" t="s">
        <v>1558</v>
      </c>
    </row>
    <row r="25400" spans="8:9" ht="12.5">
      <c r="H25400" s="958">
        <v>59336</v>
      </c>
      <c r="I25400" s="950" t="s">
        <v>1558</v>
      </c>
    </row>
    <row r="25401" spans="8:9" ht="12.5">
      <c r="H25401" s="958">
        <v>59337</v>
      </c>
      <c r="I25401" s="950" t="s">
        <v>1556</v>
      </c>
    </row>
    <row r="25402" spans="8:9" ht="12.5">
      <c r="H25402" s="958">
        <v>59338</v>
      </c>
      <c r="I25402" s="950" t="s">
        <v>1558</v>
      </c>
    </row>
    <row r="25403" spans="8:9" ht="12.5">
      <c r="H25403" s="958">
        <v>59339</v>
      </c>
      <c r="I25403" s="950" t="s">
        <v>1558</v>
      </c>
    </row>
    <row r="25404" spans="8:9" ht="12.5">
      <c r="H25404" s="958">
        <v>59341</v>
      </c>
      <c r="I25404" s="950" t="s">
        <v>1558</v>
      </c>
    </row>
    <row r="25405" spans="8:9" ht="12.5">
      <c r="H25405" s="958">
        <v>59343</v>
      </c>
      <c r="I25405" s="950" t="s">
        <v>1556</v>
      </c>
    </row>
    <row r="25406" spans="8:9" ht="12.5">
      <c r="H25406" s="958">
        <v>59344</v>
      </c>
      <c r="I25406" s="950" t="s">
        <v>1558</v>
      </c>
    </row>
    <row r="25407" spans="8:9" ht="12.5">
      <c r="H25407" s="958">
        <v>59345</v>
      </c>
      <c r="I25407" s="950" t="s">
        <v>1558</v>
      </c>
    </row>
    <row r="25408" spans="8:9" ht="12.5">
      <c r="H25408" s="958">
        <v>59347</v>
      </c>
      <c r="I25408" s="950" t="s">
        <v>1558</v>
      </c>
    </row>
    <row r="25409" spans="8:9" ht="12.5">
      <c r="H25409" s="958">
        <v>59349</v>
      </c>
      <c r="I25409" s="950" t="s">
        <v>1558</v>
      </c>
    </row>
    <row r="25410" spans="8:9" ht="12.5">
      <c r="H25410" s="958">
        <v>59351</v>
      </c>
      <c r="I25410" s="950" t="s">
        <v>1556</v>
      </c>
    </row>
    <row r="25411" spans="8:9" ht="12.5">
      <c r="H25411" s="958">
        <v>59353</v>
      </c>
      <c r="I25411" s="950" t="s">
        <v>1556</v>
      </c>
    </row>
    <row r="25412" spans="8:9" ht="12.5">
      <c r="H25412" s="958">
        <v>59354</v>
      </c>
      <c r="I25412" s="950" t="s">
        <v>1558</v>
      </c>
    </row>
    <row r="25413" spans="8:9" ht="12.5">
      <c r="H25413" s="958">
        <v>59401</v>
      </c>
      <c r="I25413" s="950" t="s">
        <v>1556</v>
      </c>
    </row>
    <row r="25414" spans="8:9" ht="12.5">
      <c r="H25414" s="958">
        <v>59402</v>
      </c>
      <c r="I25414" s="950" t="s">
        <v>1556</v>
      </c>
    </row>
    <row r="25415" spans="8:9" ht="12.5">
      <c r="H25415" s="958">
        <v>59403</v>
      </c>
      <c r="I25415" s="950" t="s">
        <v>1556</v>
      </c>
    </row>
    <row r="25416" spans="8:9" ht="12.5">
      <c r="H25416" s="958">
        <v>59404</v>
      </c>
      <c r="I25416" s="950" t="s">
        <v>1556</v>
      </c>
    </row>
    <row r="25417" spans="8:9" ht="12.5">
      <c r="H25417" s="958">
        <v>59405</v>
      </c>
      <c r="I25417" s="950" t="s">
        <v>1556</v>
      </c>
    </row>
    <row r="25418" spans="8:9" ht="12.5">
      <c r="H25418" s="958">
        <v>59406</v>
      </c>
      <c r="I25418" s="950" t="s">
        <v>1556</v>
      </c>
    </row>
    <row r="25419" spans="8:9" ht="12.5">
      <c r="H25419" s="958">
        <v>59410</v>
      </c>
      <c r="I25419" s="950" t="s">
        <v>1556</v>
      </c>
    </row>
    <row r="25420" spans="8:9" ht="12.5">
      <c r="H25420" s="958">
        <v>59411</v>
      </c>
      <c r="I25420" s="950" t="s">
        <v>1556</v>
      </c>
    </row>
    <row r="25421" spans="8:9" ht="12.5">
      <c r="H25421" s="958">
        <v>59412</v>
      </c>
      <c r="I25421" s="950" t="s">
        <v>1556</v>
      </c>
    </row>
    <row r="25422" spans="8:9" ht="12.5">
      <c r="H25422" s="958">
        <v>59414</v>
      </c>
      <c r="I25422" s="950" t="s">
        <v>1556</v>
      </c>
    </row>
    <row r="25423" spans="8:9" ht="12.5">
      <c r="H25423" s="958">
        <v>59416</v>
      </c>
      <c r="I25423" s="950" t="s">
        <v>1556</v>
      </c>
    </row>
    <row r="25424" spans="8:9" ht="12.5">
      <c r="H25424" s="958">
        <v>59417</v>
      </c>
      <c r="I25424" s="950" t="s">
        <v>1556</v>
      </c>
    </row>
    <row r="25425" spans="8:9" ht="12.5">
      <c r="H25425" s="958">
        <v>59418</v>
      </c>
      <c r="I25425" s="950" t="s">
        <v>1556</v>
      </c>
    </row>
    <row r="25426" spans="8:9" ht="12.5">
      <c r="H25426" s="958">
        <v>59419</v>
      </c>
      <c r="I25426" s="950" t="s">
        <v>1556</v>
      </c>
    </row>
    <row r="25427" spans="8:9" ht="12.5">
      <c r="H25427" s="958">
        <v>59420</v>
      </c>
      <c r="I25427" s="950" t="s">
        <v>1556</v>
      </c>
    </row>
    <row r="25428" spans="8:9" ht="12.5">
      <c r="H25428" s="958">
        <v>59421</v>
      </c>
      <c r="I25428" s="950" t="s">
        <v>1556</v>
      </c>
    </row>
    <row r="25429" spans="8:9" ht="12.5">
      <c r="H25429" s="958">
        <v>59422</v>
      </c>
      <c r="I25429" s="950" t="s">
        <v>1556</v>
      </c>
    </row>
    <row r="25430" spans="8:9" ht="12.5">
      <c r="H25430" s="958">
        <v>59424</v>
      </c>
      <c r="I25430" s="950" t="s">
        <v>1556</v>
      </c>
    </row>
    <row r="25431" spans="8:9" ht="12.5">
      <c r="H25431" s="958">
        <v>59425</v>
      </c>
      <c r="I25431" s="950" t="s">
        <v>1556</v>
      </c>
    </row>
    <row r="25432" spans="8:9" ht="12.5">
      <c r="H25432" s="958">
        <v>59427</v>
      </c>
      <c r="I25432" s="950" t="s">
        <v>1556</v>
      </c>
    </row>
    <row r="25433" spans="8:9" ht="12.5">
      <c r="H25433" s="958">
        <v>59430</v>
      </c>
      <c r="I25433" s="950" t="s">
        <v>1556</v>
      </c>
    </row>
    <row r="25434" spans="8:9" ht="12.5">
      <c r="H25434" s="958">
        <v>59432</v>
      </c>
      <c r="I25434" s="950" t="s">
        <v>1556</v>
      </c>
    </row>
    <row r="25435" spans="8:9" ht="12.5">
      <c r="H25435" s="958">
        <v>59433</v>
      </c>
      <c r="I25435" s="950" t="s">
        <v>1556</v>
      </c>
    </row>
    <row r="25436" spans="8:9" ht="12.5">
      <c r="H25436" s="958">
        <v>59434</v>
      </c>
      <c r="I25436" s="950" t="s">
        <v>1556</v>
      </c>
    </row>
    <row r="25437" spans="8:9" ht="12.5">
      <c r="H25437" s="958">
        <v>59435</v>
      </c>
      <c r="I25437" s="950" t="s">
        <v>1556</v>
      </c>
    </row>
    <row r="25438" spans="8:9" ht="12.5">
      <c r="H25438" s="958">
        <v>59436</v>
      </c>
      <c r="I25438" s="950" t="s">
        <v>1556</v>
      </c>
    </row>
    <row r="25439" spans="8:9" ht="12.5">
      <c r="H25439" s="958">
        <v>59440</v>
      </c>
      <c r="I25439" s="950" t="s">
        <v>1556</v>
      </c>
    </row>
    <row r="25440" spans="8:9" ht="12.5">
      <c r="H25440" s="958">
        <v>59441</v>
      </c>
      <c r="I25440" s="950" t="s">
        <v>1556</v>
      </c>
    </row>
    <row r="25441" spans="8:9" ht="12.5">
      <c r="H25441" s="958">
        <v>59442</v>
      </c>
      <c r="I25441" s="950" t="s">
        <v>1556</v>
      </c>
    </row>
    <row r="25442" spans="8:9" ht="12.5">
      <c r="H25442" s="958">
        <v>59443</v>
      </c>
      <c r="I25442" s="950" t="s">
        <v>1556</v>
      </c>
    </row>
    <row r="25443" spans="8:9" ht="12.5">
      <c r="H25443" s="958">
        <v>59444</v>
      </c>
      <c r="I25443" s="950" t="s">
        <v>1556</v>
      </c>
    </row>
    <row r="25444" spans="8:9" ht="12.5">
      <c r="H25444" s="958">
        <v>59446</v>
      </c>
      <c r="I25444" s="950" t="s">
        <v>1556</v>
      </c>
    </row>
    <row r="25445" spans="8:9" ht="12.5">
      <c r="H25445" s="958">
        <v>59447</v>
      </c>
      <c r="I25445" s="950" t="s">
        <v>1556</v>
      </c>
    </row>
    <row r="25446" spans="8:9" ht="12.5">
      <c r="H25446" s="958">
        <v>59448</v>
      </c>
      <c r="I25446" s="950" t="s">
        <v>1556</v>
      </c>
    </row>
    <row r="25447" spans="8:9" ht="12.5">
      <c r="H25447" s="958">
        <v>59450</v>
      </c>
      <c r="I25447" s="950" t="s">
        <v>1556</v>
      </c>
    </row>
    <row r="25448" spans="8:9" ht="12.5">
      <c r="H25448" s="958">
        <v>59451</v>
      </c>
      <c r="I25448" s="950" t="s">
        <v>1556</v>
      </c>
    </row>
    <row r="25449" spans="8:9" ht="12.5">
      <c r="H25449" s="958">
        <v>59452</v>
      </c>
      <c r="I25449" s="950" t="s">
        <v>1556</v>
      </c>
    </row>
    <row r="25450" spans="8:9" ht="12.5">
      <c r="H25450" s="958">
        <v>59453</v>
      </c>
      <c r="I25450" s="950" t="s">
        <v>1556</v>
      </c>
    </row>
    <row r="25451" spans="8:9" ht="12.5">
      <c r="H25451" s="958">
        <v>59454</v>
      </c>
      <c r="I25451" s="950" t="s">
        <v>1556</v>
      </c>
    </row>
    <row r="25452" spans="8:9" ht="12.5">
      <c r="H25452" s="958">
        <v>59456</v>
      </c>
      <c r="I25452" s="950" t="s">
        <v>1556</v>
      </c>
    </row>
    <row r="25453" spans="8:9" ht="12.5">
      <c r="H25453" s="958">
        <v>59457</v>
      </c>
      <c r="I25453" s="950" t="s">
        <v>1556</v>
      </c>
    </row>
    <row r="25454" spans="8:9" ht="12.5">
      <c r="H25454" s="958">
        <v>59460</v>
      </c>
      <c r="I25454" s="950" t="s">
        <v>1556</v>
      </c>
    </row>
    <row r="25455" spans="8:9" ht="12.5">
      <c r="H25455" s="958">
        <v>59461</v>
      </c>
      <c r="I25455" s="950" t="s">
        <v>1556</v>
      </c>
    </row>
    <row r="25456" spans="8:9" ht="12.5">
      <c r="H25456" s="958">
        <v>59462</v>
      </c>
      <c r="I25456" s="950" t="s">
        <v>1556</v>
      </c>
    </row>
    <row r="25457" spans="8:9" ht="12.5">
      <c r="H25457" s="958">
        <v>59463</v>
      </c>
      <c r="I25457" s="950" t="s">
        <v>1556</v>
      </c>
    </row>
    <row r="25458" spans="8:9" ht="12.5">
      <c r="H25458" s="958">
        <v>59464</v>
      </c>
      <c r="I25458" s="950" t="s">
        <v>1556</v>
      </c>
    </row>
    <row r="25459" spans="8:9" ht="12.5">
      <c r="H25459" s="958">
        <v>59465</v>
      </c>
      <c r="I25459" s="950" t="s">
        <v>1556</v>
      </c>
    </row>
    <row r="25460" spans="8:9" ht="12.5">
      <c r="H25460" s="958">
        <v>59466</v>
      </c>
      <c r="I25460" s="950" t="s">
        <v>1556</v>
      </c>
    </row>
    <row r="25461" spans="8:9" ht="12.5">
      <c r="H25461" s="958">
        <v>59467</v>
      </c>
      <c r="I25461" s="950" t="s">
        <v>1556</v>
      </c>
    </row>
    <row r="25462" spans="8:9" ht="12.5">
      <c r="H25462" s="958">
        <v>59468</v>
      </c>
      <c r="I25462" s="950" t="s">
        <v>1556</v>
      </c>
    </row>
    <row r="25463" spans="8:9" ht="12.5">
      <c r="H25463" s="958">
        <v>59469</v>
      </c>
      <c r="I25463" s="950" t="s">
        <v>1556</v>
      </c>
    </row>
    <row r="25464" spans="8:9" ht="12.5">
      <c r="H25464" s="958">
        <v>59471</v>
      </c>
      <c r="I25464" s="950" t="s">
        <v>1556</v>
      </c>
    </row>
    <row r="25465" spans="8:9" ht="12.5">
      <c r="H25465" s="958">
        <v>59472</v>
      </c>
      <c r="I25465" s="950" t="s">
        <v>1556</v>
      </c>
    </row>
    <row r="25466" spans="8:9" ht="12.5">
      <c r="H25466" s="958">
        <v>59474</v>
      </c>
      <c r="I25466" s="950" t="s">
        <v>1556</v>
      </c>
    </row>
    <row r="25467" spans="8:9" ht="12.5">
      <c r="H25467" s="958">
        <v>59477</v>
      </c>
      <c r="I25467" s="950" t="s">
        <v>1556</v>
      </c>
    </row>
    <row r="25468" spans="8:9" ht="12.5">
      <c r="H25468" s="958">
        <v>59479</v>
      </c>
      <c r="I25468" s="950" t="s">
        <v>1556</v>
      </c>
    </row>
    <row r="25469" spans="8:9" ht="12.5">
      <c r="H25469" s="958">
        <v>59480</v>
      </c>
      <c r="I25469" s="950" t="s">
        <v>1556</v>
      </c>
    </row>
    <row r="25470" spans="8:9" ht="12.5">
      <c r="H25470" s="958">
        <v>59482</v>
      </c>
      <c r="I25470" s="950" t="s">
        <v>1556</v>
      </c>
    </row>
    <row r="25471" spans="8:9" ht="12.5">
      <c r="H25471" s="958">
        <v>59483</v>
      </c>
      <c r="I25471" s="950" t="s">
        <v>1556</v>
      </c>
    </row>
    <row r="25472" spans="8:9" ht="12.5">
      <c r="H25472" s="958">
        <v>59484</v>
      </c>
      <c r="I25472" s="950" t="s">
        <v>1556</v>
      </c>
    </row>
    <row r="25473" spans="8:9" ht="12.5">
      <c r="H25473" s="958">
        <v>59485</v>
      </c>
      <c r="I25473" s="950" t="s">
        <v>1556</v>
      </c>
    </row>
    <row r="25474" spans="8:9" ht="12.5">
      <c r="H25474" s="958">
        <v>59486</v>
      </c>
      <c r="I25474" s="950" t="s">
        <v>1556</v>
      </c>
    </row>
    <row r="25475" spans="8:9" ht="12.5">
      <c r="H25475" s="958">
        <v>59487</v>
      </c>
      <c r="I25475" s="950" t="s">
        <v>1556</v>
      </c>
    </row>
    <row r="25476" spans="8:9" ht="12.5">
      <c r="H25476" s="958">
        <v>59489</v>
      </c>
      <c r="I25476" s="950" t="s">
        <v>1556</v>
      </c>
    </row>
    <row r="25477" spans="8:9" ht="12.5">
      <c r="H25477" s="958">
        <v>59501</v>
      </c>
      <c r="I25477" s="950" t="s">
        <v>1556</v>
      </c>
    </row>
    <row r="25478" spans="8:9" ht="12.5">
      <c r="H25478" s="958">
        <v>59520</v>
      </c>
      <c r="I25478" s="950" t="s">
        <v>1556</v>
      </c>
    </row>
    <row r="25479" spans="8:9" ht="12.5">
      <c r="H25479" s="958">
        <v>59521</v>
      </c>
      <c r="I25479" s="950" t="s">
        <v>1556</v>
      </c>
    </row>
    <row r="25480" spans="8:9" ht="12.5">
      <c r="H25480" s="958">
        <v>59522</v>
      </c>
      <c r="I25480" s="950" t="s">
        <v>1556</v>
      </c>
    </row>
    <row r="25481" spans="8:9" ht="12.5">
      <c r="H25481" s="958">
        <v>59523</v>
      </c>
      <c r="I25481" s="950" t="s">
        <v>1556</v>
      </c>
    </row>
    <row r="25482" spans="8:9" ht="12.5">
      <c r="H25482" s="958">
        <v>59524</v>
      </c>
      <c r="I25482" s="950" t="s">
        <v>1556</v>
      </c>
    </row>
    <row r="25483" spans="8:9" ht="12.5">
      <c r="H25483" s="958">
        <v>59525</v>
      </c>
      <c r="I25483" s="950" t="s">
        <v>1556</v>
      </c>
    </row>
    <row r="25484" spans="8:9" ht="12.5">
      <c r="H25484" s="958">
        <v>59526</v>
      </c>
      <c r="I25484" s="950" t="s">
        <v>1556</v>
      </c>
    </row>
    <row r="25485" spans="8:9" ht="12.5">
      <c r="H25485" s="958">
        <v>59527</v>
      </c>
      <c r="I25485" s="950" t="s">
        <v>1556</v>
      </c>
    </row>
    <row r="25486" spans="8:9" ht="12.5">
      <c r="H25486" s="958">
        <v>59528</v>
      </c>
      <c r="I25486" s="950" t="s">
        <v>1556</v>
      </c>
    </row>
    <row r="25487" spans="8:9" ht="12.5">
      <c r="H25487" s="958">
        <v>59529</v>
      </c>
      <c r="I25487" s="950" t="s">
        <v>1556</v>
      </c>
    </row>
    <row r="25488" spans="8:9" ht="12.5">
      <c r="H25488" s="958">
        <v>59530</v>
      </c>
      <c r="I25488" s="950" t="s">
        <v>1556</v>
      </c>
    </row>
    <row r="25489" spans="8:9" ht="12.5">
      <c r="H25489" s="958">
        <v>59531</v>
      </c>
      <c r="I25489" s="950" t="s">
        <v>1556</v>
      </c>
    </row>
    <row r="25490" spans="8:9" ht="12.5">
      <c r="H25490" s="958">
        <v>59532</v>
      </c>
      <c r="I25490" s="950" t="s">
        <v>1556</v>
      </c>
    </row>
    <row r="25491" spans="8:9" ht="12.5">
      <c r="H25491" s="958">
        <v>59535</v>
      </c>
      <c r="I25491" s="950" t="s">
        <v>1556</v>
      </c>
    </row>
    <row r="25492" spans="8:9" ht="12.5">
      <c r="H25492" s="958">
        <v>59537</v>
      </c>
      <c r="I25492" s="950" t="s">
        <v>1556</v>
      </c>
    </row>
    <row r="25493" spans="8:9" ht="12.5">
      <c r="H25493" s="958">
        <v>59538</v>
      </c>
      <c r="I25493" s="950" t="s">
        <v>1556</v>
      </c>
    </row>
    <row r="25494" spans="8:9" ht="12.5">
      <c r="H25494" s="958">
        <v>59540</v>
      </c>
      <c r="I25494" s="950" t="s">
        <v>1556</v>
      </c>
    </row>
    <row r="25495" spans="8:9" ht="12.5">
      <c r="H25495" s="958">
        <v>59542</v>
      </c>
      <c r="I25495" s="950" t="s">
        <v>1556</v>
      </c>
    </row>
    <row r="25496" spans="8:9" ht="12.5">
      <c r="H25496" s="958">
        <v>59544</v>
      </c>
      <c r="I25496" s="950" t="s">
        <v>1556</v>
      </c>
    </row>
    <row r="25497" spans="8:9" ht="12.5">
      <c r="H25497" s="958">
        <v>59545</v>
      </c>
      <c r="I25497" s="950" t="s">
        <v>1556</v>
      </c>
    </row>
    <row r="25498" spans="8:9" ht="12.5">
      <c r="H25498" s="958">
        <v>59546</v>
      </c>
      <c r="I25498" s="950" t="s">
        <v>1556</v>
      </c>
    </row>
    <row r="25499" spans="8:9" ht="12.5">
      <c r="H25499" s="958">
        <v>59547</v>
      </c>
      <c r="I25499" s="950" t="s">
        <v>1556</v>
      </c>
    </row>
    <row r="25500" spans="8:9" ht="12.5">
      <c r="H25500" s="958">
        <v>59601</v>
      </c>
      <c r="I25500" s="950" t="s">
        <v>1556</v>
      </c>
    </row>
    <row r="25501" spans="8:9" ht="12.5">
      <c r="H25501" s="958">
        <v>59602</v>
      </c>
      <c r="I25501" s="950" t="s">
        <v>1556</v>
      </c>
    </row>
    <row r="25502" spans="8:9" ht="12.5">
      <c r="H25502" s="958">
        <v>59604</v>
      </c>
      <c r="I25502" s="950" t="s">
        <v>1556</v>
      </c>
    </row>
    <row r="25503" spans="8:9" ht="12.5">
      <c r="H25503" s="958">
        <v>59620</v>
      </c>
      <c r="I25503" s="950" t="s">
        <v>1556</v>
      </c>
    </row>
    <row r="25504" spans="8:9" ht="12.5">
      <c r="H25504" s="958">
        <v>59623</v>
      </c>
      <c r="I25504" s="950" t="s">
        <v>1556</v>
      </c>
    </row>
    <row r="25505" spans="8:9" ht="12.5">
      <c r="H25505" s="958">
        <v>59624</v>
      </c>
      <c r="I25505" s="950" t="s">
        <v>1556</v>
      </c>
    </row>
    <row r="25506" spans="8:9" ht="12.5">
      <c r="H25506" s="958">
        <v>59625</v>
      </c>
      <c r="I25506" s="950" t="s">
        <v>1556</v>
      </c>
    </row>
    <row r="25507" spans="8:9" ht="12.5">
      <c r="H25507" s="958">
        <v>59626</v>
      </c>
      <c r="I25507" s="950" t="s">
        <v>1556</v>
      </c>
    </row>
    <row r="25508" spans="8:9" ht="12.5">
      <c r="H25508" s="958">
        <v>59631</v>
      </c>
      <c r="I25508" s="950" t="s">
        <v>1556</v>
      </c>
    </row>
    <row r="25509" spans="8:9" ht="12.5">
      <c r="H25509" s="958">
        <v>59632</v>
      </c>
      <c r="I25509" s="950" t="s">
        <v>1556</v>
      </c>
    </row>
    <row r="25510" spans="8:9" ht="12.5">
      <c r="H25510" s="958">
        <v>59633</v>
      </c>
      <c r="I25510" s="950" t="s">
        <v>1556</v>
      </c>
    </row>
    <row r="25511" spans="8:9" ht="12.5">
      <c r="H25511" s="958">
        <v>59634</v>
      </c>
      <c r="I25511" s="950" t="s">
        <v>1556</v>
      </c>
    </row>
    <row r="25512" spans="8:9" ht="12.5">
      <c r="H25512" s="958">
        <v>59635</v>
      </c>
      <c r="I25512" s="950" t="s">
        <v>1556</v>
      </c>
    </row>
    <row r="25513" spans="8:9" ht="12.5">
      <c r="H25513" s="958">
        <v>59636</v>
      </c>
      <c r="I25513" s="950" t="s">
        <v>1556</v>
      </c>
    </row>
    <row r="25514" spans="8:9" ht="12.5">
      <c r="H25514" s="958">
        <v>59638</v>
      </c>
      <c r="I25514" s="950" t="s">
        <v>1556</v>
      </c>
    </row>
    <row r="25515" spans="8:9" ht="12.5">
      <c r="H25515" s="958">
        <v>59639</v>
      </c>
      <c r="I25515" s="950" t="s">
        <v>1556</v>
      </c>
    </row>
    <row r="25516" spans="8:9" ht="12.5">
      <c r="H25516" s="958">
        <v>59640</v>
      </c>
      <c r="I25516" s="950" t="s">
        <v>1556</v>
      </c>
    </row>
    <row r="25517" spans="8:9" ht="12.5">
      <c r="H25517" s="958">
        <v>59641</v>
      </c>
      <c r="I25517" s="950" t="s">
        <v>1556</v>
      </c>
    </row>
    <row r="25518" spans="8:9" ht="12.5">
      <c r="H25518" s="958">
        <v>59642</v>
      </c>
      <c r="I25518" s="950" t="s">
        <v>1556</v>
      </c>
    </row>
    <row r="25519" spans="8:9" ht="12.5">
      <c r="H25519" s="958">
        <v>59643</v>
      </c>
      <c r="I25519" s="950" t="s">
        <v>1556</v>
      </c>
    </row>
    <row r="25520" spans="8:9" ht="12.5">
      <c r="H25520" s="958">
        <v>59644</v>
      </c>
      <c r="I25520" s="950" t="s">
        <v>1556</v>
      </c>
    </row>
    <row r="25521" spans="8:9" ht="12.5">
      <c r="H25521" s="958">
        <v>59645</v>
      </c>
      <c r="I25521" s="950" t="s">
        <v>1556</v>
      </c>
    </row>
    <row r="25522" spans="8:9" ht="12.5">
      <c r="H25522" s="958">
        <v>59647</v>
      </c>
      <c r="I25522" s="950" t="s">
        <v>1556</v>
      </c>
    </row>
    <row r="25523" spans="8:9" ht="12.5">
      <c r="H25523" s="958">
        <v>59648</v>
      </c>
      <c r="I25523" s="950" t="s">
        <v>1556</v>
      </c>
    </row>
    <row r="25524" spans="8:9" ht="12.5">
      <c r="H25524" s="958">
        <v>59701</v>
      </c>
      <c r="I25524" s="950" t="s">
        <v>1556</v>
      </c>
    </row>
    <row r="25525" spans="8:9" ht="12.5">
      <c r="H25525" s="958">
        <v>59702</v>
      </c>
      <c r="I25525" s="950" t="s">
        <v>1556</v>
      </c>
    </row>
    <row r="25526" spans="8:9" ht="12.5">
      <c r="H25526" s="958">
        <v>59703</v>
      </c>
      <c r="I25526" s="950" t="s">
        <v>1556</v>
      </c>
    </row>
    <row r="25527" spans="8:9" ht="12.5">
      <c r="H25527" s="958">
        <v>59707</v>
      </c>
      <c r="I25527" s="950" t="s">
        <v>1556</v>
      </c>
    </row>
    <row r="25528" spans="8:9" ht="12.5">
      <c r="H25528" s="958">
        <v>59710</v>
      </c>
      <c r="I25528" s="950" t="s">
        <v>1556</v>
      </c>
    </row>
    <row r="25529" spans="8:9" ht="12.5">
      <c r="H25529" s="958">
        <v>59711</v>
      </c>
      <c r="I25529" s="950" t="s">
        <v>1556</v>
      </c>
    </row>
    <row r="25530" spans="8:9" ht="12.5">
      <c r="H25530" s="958">
        <v>59713</v>
      </c>
      <c r="I25530" s="950" t="s">
        <v>1556</v>
      </c>
    </row>
    <row r="25531" spans="8:9" ht="12.5">
      <c r="H25531" s="958">
        <v>59714</v>
      </c>
      <c r="I25531" s="950" t="s">
        <v>1556</v>
      </c>
    </row>
    <row r="25532" spans="8:9" ht="12.5">
      <c r="H25532" s="958">
        <v>59715</v>
      </c>
      <c r="I25532" s="950" t="s">
        <v>1556</v>
      </c>
    </row>
    <row r="25533" spans="8:9" ht="12.5">
      <c r="H25533" s="958">
        <v>59716</v>
      </c>
      <c r="I25533" s="950" t="s">
        <v>1556</v>
      </c>
    </row>
    <row r="25534" spans="8:9" ht="12.5">
      <c r="H25534" s="958">
        <v>59717</v>
      </c>
      <c r="I25534" s="950" t="s">
        <v>1556</v>
      </c>
    </row>
    <row r="25535" spans="8:9" ht="12.5">
      <c r="H25535" s="958">
        <v>59718</v>
      </c>
      <c r="I25535" s="950" t="s">
        <v>1556</v>
      </c>
    </row>
    <row r="25536" spans="8:9" ht="12.5">
      <c r="H25536" s="958">
        <v>59719</v>
      </c>
      <c r="I25536" s="950" t="s">
        <v>1556</v>
      </c>
    </row>
    <row r="25537" spans="8:9" ht="12.5">
      <c r="H25537" s="958">
        <v>59720</v>
      </c>
      <c r="I25537" s="950" t="s">
        <v>1556</v>
      </c>
    </row>
    <row r="25538" spans="8:9" ht="12.5">
      <c r="H25538" s="958">
        <v>59721</v>
      </c>
      <c r="I25538" s="950" t="s">
        <v>1556</v>
      </c>
    </row>
    <row r="25539" spans="8:9" ht="12.5">
      <c r="H25539" s="958">
        <v>59722</v>
      </c>
      <c r="I25539" s="950" t="s">
        <v>1556</v>
      </c>
    </row>
    <row r="25540" spans="8:9" ht="12.5">
      <c r="H25540" s="958">
        <v>59724</v>
      </c>
      <c r="I25540" s="950" t="s">
        <v>1556</v>
      </c>
    </row>
    <row r="25541" spans="8:9" ht="12.5">
      <c r="H25541" s="958">
        <v>59725</v>
      </c>
      <c r="I25541" s="950" t="s">
        <v>1556</v>
      </c>
    </row>
    <row r="25542" spans="8:9" ht="12.5">
      <c r="H25542" s="958">
        <v>59727</v>
      </c>
      <c r="I25542" s="950" t="s">
        <v>1556</v>
      </c>
    </row>
    <row r="25543" spans="8:9" ht="12.5">
      <c r="H25543" s="958">
        <v>59728</v>
      </c>
      <c r="I25543" s="950" t="s">
        <v>1556</v>
      </c>
    </row>
    <row r="25544" spans="8:9" ht="12.5">
      <c r="H25544" s="958">
        <v>59729</v>
      </c>
      <c r="I25544" s="950" t="s">
        <v>1556</v>
      </c>
    </row>
    <row r="25545" spans="8:9" ht="12.5">
      <c r="H25545" s="958">
        <v>59730</v>
      </c>
      <c r="I25545" s="950" t="s">
        <v>1556</v>
      </c>
    </row>
    <row r="25546" spans="8:9" ht="12.5">
      <c r="H25546" s="958">
        <v>59731</v>
      </c>
      <c r="I25546" s="950" t="s">
        <v>1556</v>
      </c>
    </row>
    <row r="25547" spans="8:9" ht="12.5">
      <c r="H25547" s="958">
        <v>59732</v>
      </c>
      <c r="I25547" s="950" t="s">
        <v>1556</v>
      </c>
    </row>
    <row r="25548" spans="8:9" ht="12.5">
      <c r="H25548" s="958">
        <v>59733</v>
      </c>
      <c r="I25548" s="950" t="s">
        <v>1556</v>
      </c>
    </row>
    <row r="25549" spans="8:9" ht="12.5">
      <c r="H25549" s="958">
        <v>59735</v>
      </c>
      <c r="I25549" s="950" t="s">
        <v>1556</v>
      </c>
    </row>
    <row r="25550" spans="8:9" ht="12.5">
      <c r="H25550" s="958">
        <v>59736</v>
      </c>
      <c r="I25550" s="950" t="s">
        <v>1556</v>
      </c>
    </row>
    <row r="25551" spans="8:9" ht="12.5">
      <c r="H25551" s="958">
        <v>59739</v>
      </c>
      <c r="I25551" s="950" t="s">
        <v>1556</v>
      </c>
    </row>
    <row r="25552" spans="8:9" ht="12.5">
      <c r="H25552" s="958">
        <v>59740</v>
      </c>
      <c r="I25552" s="950" t="s">
        <v>1556</v>
      </c>
    </row>
    <row r="25553" spans="8:9" ht="12.5">
      <c r="H25553" s="958">
        <v>59741</v>
      </c>
      <c r="I25553" s="950" t="s">
        <v>1556</v>
      </c>
    </row>
    <row r="25554" spans="8:9" ht="12.5">
      <c r="H25554" s="958">
        <v>59743</v>
      </c>
      <c r="I25554" s="950" t="s">
        <v>1556</v>
      </c>
    </row>
    <row r="25555" spans="8:9" ht="12.5">
      <c r="H25555" s="958">
        <v>59745</v>
      </c>
      <c r="I25555" s="950" t="s">
        <v>1556</v>
      </c>
    </row>
    <row r="25556" spans="8:9" ht="12.5">
      <c r="H25556" s="958">
        <v>59746</v>
      </c>
      <c r="I25556" s="950" t="s">
        <v>1556</v>
      </c>
    </row>
    <row r="25557" spans="8:9" ht="12.5">
      <c r="H25557" s="958">
        <v>59747</v>
      </c>
      <c r="I25557" s="950" t="s">
        <v>1556</v>
      </c>
    </row>
    <row r="25558" spans="8:9" ht="12.5">
      <c r="H25558" s="958">
        <v>59748</v>
      </c>
      <c r="I25558" s="950" t="s">
        <v>1556</v>
      </c>
    </row>
    <row r="25559" spans="8:9" ht="12.5">
      <c r="H25559" s="958">
        <v>59749</v>
      </c>
      <c r="I25559" s="950" t="s">
        <v>1556</v>
      </c>
    </row>
    <row r="25560" spans="8:9" ht="12.5">
      <c r="H25560" s="958">
        <v>59750</v>
      </c>
      <c r="I25560" s="950" t="s">
        <v>1556</v>
      </c>
    </row>
    <row r="25561" spans="8:9" ht="12.5">
      <c r="H25561" s="958">
        <v>59751</v>
      </c>
      <c r="I25561" s="950" t="s">
        <v>1556</v>
      </c>
    </row>
    <row r="25562" spans="8:9" ht="12.5">
      <c r="H25562" s="958">
        <v>59752</v>
      </c>
      <c r="I25562" s="950" t="s">
        <v>1556</v>
      </c>
    </row>
    <row r="25563" spans="8:9" ht="12.5">
      <c r="H25563" s="958">
        <v>59754</v>
      </c>
      <c r="I25563" s="950" t="s">
        <v>1556</v>
      </c>
    </row>
    <row r="25564" spans="8:9" ht="12.5">
      <c r="H25564" s="958">
        <v>59755</v>
      </c>
      <c r="I25564" s="950" t="s">
        <v>1556</v>
      </c>
    </row>
    <row r="25565" spans="8:9" ht="12.5">
      <c r="H25565" s="958">
        <v>59756</v>
      </c>
      <c r="I25565" s="950" t="s">
        <v>1556</v>
      </c>
    </row>
    <row r="25566" spans="8:9" ht="12.5">
      <c r="H25566" s="958">
        <v>59758</v>
      </c>
      <c r="I25566" s="950" t="s">
        <v>1556</v>
      </c>
    </row>
    <row r="25567" spans="8:9" ht="12.5">
      <c r="H25567" s="958">
        <v>59759</v>
      </c>
      <c r="I25567" s="950" t="s">
        <v>1556</v>
      </c>
    </row>
    <row r="25568" spans="8:9" ht="12.5">
      <c r="H25568" s="958">
        <v>59760</v>
      </c>
      <c r="I25568" s="950" t="s">
        <v>1556</v>
      </c>
    </row>
    <row r="25569" spans="8:9" ht="12.5">
      <c r="H25569" s="958">
        <v>59761</v>
      </c>
      <c r="I25569" s="950" t="s">
        <v>1556</v>
      </c>
    </row>
    <row r="25570" spans="8:9" ht="12.5">
      <c r="H25570" s="958">
        <v>59762</v>
      </c>
      <c r="I25570" s="950" t="s">
        <v>1556</v>
      </c>
    </row>
    <row r="25571" spans="8:9" ht="12.5">
      <c r="H25571" s="958">
        <v>59771</v>
      </c>
      <c r="I25571" s="950" t="s">
        <v>1556</v>
      </c>
    </row>
    <row r="25572" spans="8:9" ht="12.5">
      <c r="H25572" s="958">
        <v>59772</v>
      </c>
      <c r="I25572" s="950" t="s">
        <v>1556</v>
      </c>
    </row>
    <row r="25573" spans="8:9" ht="12.5">
      <c r="H25573" s="958">
        <v>59801</v>
      </c>
      <c r="I25573" s="950" t="s">
        <v>1556</v>
      </c>
    </row>
    <row r="25574" spans="8:9" ht="12.5">
      <c r="H25574" s="958">
        <v>59802</v>
      </c>
      <c r="I25574" s="950" t="s">
        <v>1556</v>
      </c>
    </row>
    <row r="25575" spans="8:9" ht="12.5">
      <c r="H25575" s="958">
        <v>59803</v>
      </c>
      <c r="I25575" s="950" t="s">
        <v>1556</v>
      </c>
    </row>
    <row r="25576" spans="8:9" ht="12.5">
      <c r="H25576" s="958">
        <v>59804</v>
      </c>
      <c r="I25576" s="950" t="s">
        <v>1556</v>
      </c>
    </row>
    <row r="25577" spans="8:9" ht="12.5">
      <c r="H25577" s="958">
        <v>59806</v>
      </c>
      <c r="I25577" s="950" t="s">
        <v>1556</v>
      </c>
    </row>
    <row r="25578" spans="8:9" ht="12.5">
      <c r="H25578" s="958">
        <v>59807</v>
      </c>
      <c r="I25578" s="950" t="s">
        <v>1556</v>
      </c>
    </row>
    <row r="25579" spans="8:9" ht="12.5">
      <c r="H25579" s="958">
        <v>59808</v>
      </c>
      <c r="I25579" s="950" t="s">
        <v>1556</v>
      </c>
    </row>
    <row r="25580" spans="8:9" ht="12.5">
      <c r="H25580" s="958">
        <v>59812</v>
      </c>
      <c r="I25580" s="950" t="s">
        <v>1556</v>
      </c>
    </row>
    <row r="25581" spans="8:9" ht="12.5">
      <c r="H25581" s="958">
        <v>59820</v>
      </c>
      <c r="I25581" s="950" t="s">
        <v>1556</v>
      </c>
    </row>
    <row r="25582" spans="8:9" ht="12.5">
      <c r="H25582" s="958">
        <v>59821</v>
      </c>
      <c r="I25582" s="950" t="s">
        <v>1556</v>
      </c>
    </row>
    <row r="25583" spans="8:9" ht="12.5">
      <c r="H25583" s="958">
        <v>59823</v>
      </c>
      <c r="I25583" s="950" t="s">
        <v>1556</v>
      </c>
    </row>
    <row r="25584" spans="8:9" ht="12.5">
      <c r="H25584" s="958">
        <v>59824</v>
      </c>
      <c r="I25584" s="950" t="s">
        <v>1556</v>
      </c>
    </row>
    <row r="25585" spans="8:9" ht="12.5">
      <c r="H25585" s="958">
        <v>59825</v>
      </c>
      <c r="I25585" s="950" t="s">
        <v>1556</v>
      </c>
    </row>
    <row r="25586" spans="8:9" ht="12.5">
      <c r="H25586" s="958">
        <v>59826</v>
      </c>
      <c r="I25586" s="950" t="s">
        <v>1556</v>
      </c>
    </row>
    <row r="25587" spans="8:9" ht="12.5">
      <c r="H25587" s="958">
        <v>59827</v>
      </c>
      <c r="I25587" s="950" t="s">
        <v>1556</v>
      </c>
    </row>
    <row r="25588" spans="8:9" ht="12.5">
      <c r="H25588" s="958">
        <v>59828</v>
      </c>
      <c r="I25588" s="950" t="s">
        <v>1556</v>
      </c>
    </row>
    <row r="25589" spans="8:9" ht="12.5">
      <c r="H25589" s="958">
        <v>59829</v>
      </c>
      <c r="I25589" s="950" t="s">
        <v>1556</v>
      </c>
    </row>
    <row r="25590" spans="8:9" ht="12.5">
      <c r="H25590" s="958">
        <v>59830</v>
      </c>
      <c r="I25590" s="950" t="s">
        <v>1556</v>
      </c>
    </row>
    <row r="25591" spans="8:9" ht="12.5">
      <c r="H25591" s="958">
        <v>59831</v>
      </c>
      <c r="I25591" s="950" t="s">
        <v>1556</v>
      </c>
    </row>
    <row r="25592" spans="8:9" ht="12.5">
      <c r="H25592" s="958">
        <v>59832</v>
      </c>
      <c r="I25592" s="950" t="s">
        <v>1556</v>
      </c>
    </row>
    <row r="25593" spans="8:9" ht="12.5">
      <c r="H25593" s="958">
        <v>59833</v>
      </c>
      <c r="I25593" s="950" t="s">
        <v>1556</v>
      </c>
    </row>
    <row r="25594" spans="8:9" ht="12.5">
      <c r="H25594" s="958">
        <v>59834</v>
      </c>
      <c r="I25594" s="950" t="s">
        <v>1556</v>
      </c>
    </row>
    <row r="25595" spans="8:9" ht="12.5">
      <c r="H25595" s="958">
        <v>59835</v>
      </c>
      <c r="I25595" s="950" t="s">
        <v>1556</v>
      </c>
    </row>
    <row r="25596" spans="8:9" ht="12.5">
      <c r="H25596" s="958">
        <v>59837</v>
      </c>
      <c r="I25596" s="950" t="s">
        <v>1556</v>
      </c>
    </row>
    <row r="25597" spans="8:9" ht="12.5">
      <c r="H25597" s="958">
        <v>59840</v>
      </c>
      <c r="I25597" s="950" t="s">
        <v>1556</v>
      </c>
    </row>
    <row r="25598" spans="8:9" ht="12.5">
      <c r="H25598" s="958">
        <v>59841</v>
      </c>
      <c r="I25598" s="950" t="s">
        <v>1556</v>
      </c>
    </row>
    <row r="25599" spans="8:9" ht="12.5">
      <c r="H25599" s="958">
        <v>59842</v>
      </c>
      <c r="I25599" s="950" t="s">
        <v>1556</v>
      </c>
    </row>
    <row r="25600" spans="8:9" ht="12.5">
      <c r="H25600" s="958">
        <v>59843</v>
      </c>
      <c r="I25600" s="950" t="s">
        <v>1556</v>
      </c>
    </row>
    <row r="25601" spans="8:9" ht="12.5">
      <c r="H25601" s="958">
        <v>59844</v>
      </c>
      <c r="I25601" s="950" t="s">
        <v>1556</v>
      </c>
    </row>
    <row r="25602" spans="8:9" ht="12.5">
      <c r="H25602" s="958">
        <v>59845</v>
      </c>
      <c r="I25602" s="950" t="s">
        <v>1556</v>
      </c>
    </row>
    <row r="25603" spans="8:9" ht="12.5">
      <c r="H25603" s="958">
        <v>59846</v>
      </c>
      <c r="I25603" s="950" t="s">
        <v>1556</v>
      </c>
    </row>
    <row r="25604" spans="8:9" ht="12.5">
      <c r="H25604" s="958">
        <v>59847</v>
      </c>
      <c r="I25604" s="950" t="s">
        <v>1556</v>
      </c>
    </row>
    <row r="25605" spans="8:9" ht="12.5">
      <c r="H25605" s="958">
        <v>59848</v>
      </c>
      <c r="I25605" s="950" t="s">
        <v>1556</v>
      </c>
    </row>
    <row r="25606" spans="8:9" ht="12.5">
      <c r="H25606" s="958">
        <v>59851</v>
      </c>
      <c r="I25606" s="950" t="s">
        <v>1556</v>
      </c>
    </row>
    <row r="25607" spans="8:9" ht="12.5">
      <c r="H25607" s="958">
        <v>59853</v>
      </c>
      <c r="I25607" s="950" t="s">
        <v>1556</v>
      </c>
    </row>
    <row r="25608" spans="8:9" ht="12.5">
      <c r="H25608" s="958">
        <v>59854</v>
      </c>
      <c r="I25608" s="950" t="s">
        <v>1556</v>
      </c>
    </row>
    <row r="25609" spans="8:9" ht="12.5">
      <c r="H25609" s="958">
        <v>59855</v>
      </c>
      <c r="I25609" s="950" t="s">
        <v>1556</v>
      </c>
    </row>
    <row r="25610" spans="8:9" ht="12.5">
      <c r="H25610" s="958">
        <v>59856</v>
      </c>
      <c r="I25610" s="950" t="s">
        <v>1556</v>
      </c>
    </row>
    <row r="25611" spans="8:9" ht="12.5">
      <c r="H25611" s="958">
        <v>59858</v>
      </c>
      <c r="I25611" s="950" t="s">
        <v>1556</v>
      </c>
    </row>
    <row r="25612" spans="8:9" ht="12.5">
      <c r="H25612" s="958">
        <v>59859</v>
      </c>
      <c r="I25612" s="950" t="s">
        <v>1556</v>
      </c>
    </row>
    <row r="25613" spans="8:9" ht="12.5">
      <c r="H25613" s="958">
        <v>59860</v>
      </c>
      <c r="I25613" s="950" t="s">
        <v>1556</v>
      </c>
    </row>
    <row r="25614" spans="8:9" ht="12.5">
      <c r="H25614" s="958">
        <v>59863</v>
      </c>
      <c r="I25614" s="950" t="s">
        <v>1556</v>
      </c>
    </row>
    <row r="25615" spans="8:9" ht="12.5">
      <c r="H25615" s="958">
        <v>59864</v>
      </c>
      <c r="I25615" s="950" t="s">
        <v>1556</v>
      </c>
    </row>
    <row r="25616" spans="8:9" ht="12.5">
      <c r="H25616" s="958">
        <v>59865</v>
      </c>
      <c r="I25616" s="950" t="s">
        <v>1556</v>
      </c>
    </row>
    <row r="25617" spans="8:9" ht="12.5">
      <c r="H25617" s="958">
        <v>59866</v>
      </c>
      <c r="I25617" s="950" t="s">
        <v>1556</v>
      </c>
    </row>
    <row r="25618" spans="8:9" ht="12.5">
      <c r="H25618" s="958">
        <v>59867</v>
      </c>
      <c r="I25618" s="950" t="s">
        <v>1556</v>
      </c>
    </row>
    <row r="25619" spans="8:9" ht="12.5">
      <c r="H25619" s="958">
        <v>59868</v>
      </c>
      <c r="I25619" s="950" t="s">
        <v>1556</v>
      </c>
    </row>
    <row r="25620" spans="8:9" ht="12.5">
      <c r="H25620" s="958">
        <v>59870</v>
      </c>
      <c r="I25620" s="950" t="s">
        <v>1556</v>
      </c>
    </row>
    <row r="25621" spans="8:9" ht="12.5">
      <c r="H25621" s="958">
        <v>59871</v>
      </c>
      <c r="I25621" s="950" t="s">
        <v>1556</v>
      </c>
    </row>
    <row r="25622" spans="8:9" ht="12.5">
      <c r="H25622" s="958">
        <v>59872</v>
      </c>
      <c r="I25622" s="950" t="s">
        <v>1556</v>
      </c>
    </row>
    <row r="25623" spans="8:9" ht="12.5">
      <c r="H25623" s="958">
        <v>59873</v>
      </c>
      <c r="I25623" s="950" t="s">
        <v>1556</v>
      </c>
    </row>
    <row r="25624" spans="8:9" ht="12.5">
      <c r="H25624" s="958">
        <v>59874</v>
      </c>
      <c r="I25624" s="950" t="s">
        <v>1556</v>
      </c>
    </row>
    <row r="25625" spans="8:9" ht="12.5">
      <c r="H25625" s="958">
        <v>59875</v>
      </c>
      <c r="I25625" s="950" t="s">
        <v>1556</v>
      </c>
    </row>
    <row r="25626" spans="8:9" ht="12.5">
      <c r="H25626" s="958">
        <v>59901</v>
      </c>
      <c r="I25626" s="950" t="s">
        <v>1556</v>
      </c>
    </row>
    <row r="25627" spans="8:9" ht="12.5">
      <c r="H25627" s="958">
        <v>59903</v>
      </c>
      <c r="I25627" s="950" t="s">
        <v>1556</v>
      </c>
    </row>
    <row r="25628" spans="8:9" ht="12.5">
      <c r="H25628" s="958">
        <v>59904</v>
      </c>
      <c r="I25628" s="950" t="s">
        <v>1556</v>
      </c>
    </row>
    <row r="25629" spans="8:9" ht="12.5">
      <c r="H25629" s="958">
        <v>59910</v>
      </c>
      <c r="I25629" s="950" t="s">
        <v>1556</v>
      </c>
    </row>
    <row r="25630" spans="8:9" ht="12.5">
      <c r="H25630" s="958">
        <v>59911</v>
      </c>
      <c r="I25630" s="950" t="s">
        <v>1556</v>
      </c>
    </row>
    <row r="25631" spans="8:9" ht="12.5">
      <c r="H25631" s="958">
        <v>59912</v>
      </c>
      <c r="I25631" s="950" t="s">
        <v>1556</v>
      </c>
    </row>
    <row r="25632" spans="8:9" ht="12.5">
      <c r="H25632" s="958">
        <v>59913</v>
      </c>
      <c r="I25632" s="950" t="s">
        <v>1556</v>
      </c>
    </row>
    <row r="25633" spans="8:9" ht="12.5">
      <c r="H25633" s="958">
        <v>59914</v>
      </c>
      <c r="I25633" s="950" t="s">
        <v>1556</v>
      </c>
    </row>
    <row r="25634" spans="8:9" ht="12.5">
      <c r="H25634" s="958">
        <v>59915</v>
      </c>
      <c r="I25634" s="950" t="s">
        <v>1556</v>
      </c>
    </row>
    <row r="25635" spans="8:9" ht="12.5">
      <c r="H25635" s="958">
        <v>59916</v>
      </c>
      <c r="I25635" s="950" t="s">
        <v>1556</v>
      </c>
    </row>
    <row r="25636" spans="8:9" ht="12.5">
      <c r="H25636" s="958">
        <v>59917</v>
      </c>
      <c r="I25636" s="950" t="s">
        <v>1556</v>
      </c>
    </row>
    <row r="25637" spans="8:9" ht="12.5">
      <c r="H25637" s="958">
        <v>59918</v>
      </c>
      <c r="I25637" s="950" t="s">
        <v>1556</v>
      </c>
    </row>
    <row r="25638" spans="8:9" ht="12.5">
      <c r="H25638" s="958">
        <v>59919</v>
      </c>
      <c r="I25638" s="950" t="s">
        <v>1556</v>
      </c>
    </row>
    <row r="25639" spans="8:9" ht="12.5">
      <c r="H25639" s="958">
        <v>59920</v>
      </c>
      <c r="I25639" s="950" t="s">
        <v>1556</v>
      </c>
    </row>
    <row r="25640" spans="8:9" ht="12.5">
      <c r="H25640" s="958">
        <v>59921</v>
      </c>
      <c r="I25640" s="950" t="s">
        <v>1556</v>
      </c>
    </row>
    <row r="25641" spans="8:9" ht="12.5">
      <c r="H25641" s="958">
        <v>59922</v>
      </c>
      <c r="I25641" s="950" t="s">
        <v>1556</v>
      </c>
    </row>
    <row r="25642" spans="8:9" ht="12.5">
      <c r="H25642" s="958">
        <v>59923</v>
      </c>
      <c r="I25642" s="950" t="s">
        <v>1556</v>
      </c>
    </row>
    <row r="25643" spans="8:9" ht="12.5">
      <c r="H25643" s="958">
        <v>59925</v>
      </c>
      <c r="I25643" s="950" t="s">
        <v>1556</v>
      </c>
    </row>
    <row r="25644" spans="8:9" ht="12.5">
      <c r="H25644" s="958">
        <v>59926</v>
      </c>
      <c r="I25644" s="950" t="s">
        <v>1556</v>
      </c>
    </row>
    <row r="25645" spans="8:9" ht="12.5">
      <c r="H25645" s="958">
        <v>59927</v>
      </c>
      <c r="I25645" s="950" t="s">
        <v>1556</v>
      </c>
    </row>
    <row r="25646" spans="8:9" ht="12.5">
      <c r="H25646" s="958">
        <v>59928</v>
      </c>
      <c r="I25646" s="950" t="s">
        <v>1556</v>
      </c>
    </row>
    <row r="25647" spans="8:9" ht="12.5">
      <c r="H25647" s="958">
        <v>59929</v>
      </c>
      <c r="I25647" s="950" t="s">
        <v>1556</v>
      </c>
    </row>
    <row r="25648" spans="8:9" ht="12.5">
      <c r="H25648" s="958">
        <v>59930</v>
      </c>
      <c r="I25648" s="950" t="s">
        <v>1556</v>
      </c>
    </row>
    <row r="25649" spans="8:9" ht="12.5">
      <c r="H25649" s="958">
        <v>59931</v>
      </c>
      <c r="I25649" s="950" t="s">
        <v>1556</v>
      </c>
    </row>
    <row r="25650" spans="8:9" ht="12.5">
      <c r="H25650" s="958">
        <v>59932</v>
      </c>
      <c r="I25650" s="950" t="s">
        <v>1556</v>
      </c>
    </row>
    <row r="25651" spans="8:9" ht="12.5">
      <c r="H25651" s="958">
        <v>59933</v>
      </c>
      <c r="I25651" s="950" t="s">
        <v>1556</v>
      </c>
    </row>
    <row r="25652" spans="8:9" ht="12.5">
      <c r="H25652" s="958">
        <v>59934</v>
      </c>
      <c r="I25652" s="950" t="s">
        <v>1556</v>
      </c>
    </row>
    <row r="25653" spans="8:9" ht="12.5">
      <c r="H25653" s="958">
        <v>59935</v>
      </c>
      <c r="I25653" s="950" t="s">
        <v>1556</v>
      </c>
    </row>
    <row r="25654" spans="8:9" ht="12.5">
      <c r="H25654" s="958">
        <v>59936</v>
      </c>
      <c r="I25654" s="950" t="s">
        <v>1556</v>
      </c>
    </row>
    <row r="25655" spans="8:9" ht="12.5">
      <c r="H25655" s="958">
        <v>59937</v>
      </c>
      <c r="I25655" s="950" t="s">
        <v>1556</v>
      </c>
    </row>
    <row r="25656" spans="8:9" ht="12.5">
      <c r="H25656" s="958">
        <v>60001</v>
      </c>
      <c r="I25656" s="950" t="s">
        <v>1570</v>
      </c>
    </row>
    <row r="25657" spans="8:9" ht="12.5">
      <c r="H25657" s="958">
        <v>60002</v>
      </c>
      <c r="I25657" s="950" t="s">
        <v>1570</v>
      </c>
    </row>
    <row r="25658" spans="8:9" ht="12.5">
      <c r="H25658" s="958">
        <v>60004</v>
      </c>
      <c r="I25658" s="950" t="s">
        <v>1570</v>
      </c>
    </row>
    <row r="25659" spans="8:9" ht="12.5">
      <c r="H25659" s="958">
        <v>60005</v>
      </c>
      <c r="I25659" s="950" t="s">
        <v>1570</v>
      </c>
    </row>
    <row r="25660" spans="8:9" ht="12.5">
      <c r="H25660" s="958">
        <v>60006</v>
      </c>
      <c r="I25660" s="950" t="s">
        <v>1570</v>
      </c>
    </row>
    <row r="25661" spans="8:9" ht="12.5">
      <c r="H25661" s="958">
        <v>60007</v>
      </c>
      <c r="I25661" s="950" t="s">
        <v>1570</v>
      </c>
    </row>
    <row r="25662" spans="8:9" ht="12.5">
      <c r="H25662" s="958">
        <v>60008</v>
      </c>
      <c r="I25662" s="950" t="s">
        <v>1570</v>
      </c>
    </row>
    <row r="25663" spans="8:9" ht="12.5">
      <c r="H25663" s="958">
        <v>60009</v>
      </c>
      <c r="I25663" s="950" t="s">
        <v>1570</v>
      </c>
    </row>
    <row r="25664" spans="8:9" ht="12.5">
      <c r="H25664" s="958">
        <v>60010</v>
      </c>
      <c r="I25664" s="950" t="s">
        <v>1570</v>
      </c>
    </row>
    <row r="25665" spans="8:9" ht="12.5">
      <c r="H25665" s="958">
        <v>60011</v>
      </c>
      <c r="I25665" s="950" t="s">
        <v>1570</v>
      </c>
    </row>
    <row r="25666" spans="8:9" ht="12.5">
      <c r="H25666" s="958">
        <v>60012</v>
      </c>
      <c r="I25666" s="950" t="s">
        <v>1570</v>
      </c>
    </row>
    <row r="25667" spans="8:9" ht="12.5">
      <c r="H25667" s="958">
        <v>60013</v>
      </c>
      <c r="I25667" s="950" t="s">
        <v>1570</v>
      </c>
    </row>
    <row r="25668" spans="8:9" ht="12.5">
      <c r="H25668" s="958">
        <v>60014</v>
      </c>
      <c r="I25668" s="950" t="s">
        <v>1570</v>
      </c>
    </row>
    <row r="25669" spans="8:9" ht="12.5">
      <c r="H25669" s="958">
        <v>60015</v>
      </c>
      <c r="I25669" s="950" t="s">
        <v>1570</v>
      </c>
    </row>
    <row r="25670" spans="8:9" ht="12.5">
      <c r="H25670" s="958">
        <v>60016</v>
      </c>
      <c r="I25670" s="950" t="s">
        <v>1570</v>
      </c>
    </row>
    <row r="25671" spans="8:9" ht="12.5">
      <c r="H25671" s="958">
        <v>60017</v>
      </c>
      <c r="I25671" s="950" t="s">
        <v>1570</v>
      </c>
    </row>
    <row r="25672" spans="8:9" ht="12.5">
      <c r="H25672" s="958">
        <v>60018</v>
      </c>
      <c r="I25672" s="950" t="s">
        <v>1570</v>
      </c>
    </row>
    <row r="25673" spans="8:9" ht="12.5">
      <c r="H25673" s="958">
        <v>60019</v>
      </c>
      <c r="I25673" s="950" t="s">
        <v>1570</v>
      </c>
    </row>
    <row r="25674" spans="8:9" ht="12.5">
      <c r="H25674" s="958">
        <v>60020</v>
      </c>
      <c r="I25674" s="950" t="s">
        <v>1570</v>
      </c>
    </row>
    <row r="25675" spans="8:9" ht="12.5">
      <c r="H25675" s="958">
        <v>60021</v>
      </c>
      <c r="I25675" s="950" t="s">
        <v>1570</v>
      </c>
    </row>
    <row r="25676" spans="8:9" ht="12.5">
      <c r="H25676" s="958">
        <v>60022</v>
      </c>
      <c r="I25676" s="950" t="s">
        <v>1570</v>
      </c>
    </row>
    <row r="25677" spans="8:9" ht="12.5">
      <c r="H25677" s="958">
        <v>60025</v>
      </c>
      <c r="I25677" s="950" t="s">
        <v>1570</v>
      </c>
    </row>
    <row r="25678" spans="8:9" ht="12.5">
      <c r="H25678" s="958">
        <v>60026</v>
      </c>
      <c r="I25678" s="950" t="s">
        <v>1570</v>
      </c>
    </row>
    <row r="25679" spans="8:9" ht="12.5">
      <c r="H25679" s="958">
        <v>60029</v>
      </c>
      <c r="I25679" s="950" t="s">
        <v>1570</v>
      </c>
    </row>
    <row r="25680" spans="8:9" ht="12.5">
      <c r="H25680" s="958">
        <v>60030</v>
      </c>
      <c r="I25680" s="950" t="s">
        <v>1570</v>
      </c>
    </row>
    <row r="25681" spans="8:9" ht="12.5">
      <c r="H25681" s="958">
        <v>60031</v>
      </c>
      <c r="I25681" s="950" t="s">
        <v>1570</v>
      </c>
    </row>
    <row r="25682" spans="8:9" ht="12.5">
      <c r="H25682" s="958">
        <v>60033</v>
      </c>
      <c r="I25682" s="950" t="s">
        <v>1570</v>
      </c>
    </row>
    <row r="25683" spans="8:9" ht="12.5">
      <c r="H25683" s="958">
        <v>60034</v>
      </c>
      <c r="I25683" s="950" t="s">
        <v>1570</v>
      </c>
    </row>
    <row r="25684" spans="8:9" ht="12.5">
      <c r="H25684" s="958">
        <v>60035</v>
      </c>
      <c r="I25684" s="950" t="s">
        <v>1570</v>
      </c>
    </row>
    <row r="25685" spans="8:9" ht="12.5">
      <c r="H25685" s="958">
        <v>60037</v>
      </c>
      <c r="I25685" s="950" t="s">
        <v>1570</v>
      </c>
    </row>
    <row r="25686" spans="8:9" ht="12.5">
      <c r="H25686" s="958">
        <v>60038</v>
      </c>
      <c r="I25686" s="950" t="s">
        <v>1570</v>
      </c>
    </row>
    <row r="25687" spans="8:9" ht="12.5">
      <c r="H25687" s="958">
        <v>60039</v>
      </c>
      <c r="I25687" s="950" t="s">
        <v>1570</v>
      </c>
    </row>
    <row r="25688" spans="8:9" ht="12.5">
      <c r="H25688" s="958">
        <v>60040</v>
      </c>
      <c r="I25688" s="950" t="s">
        <v>1570</v>
      </c>
    </row>
    <row r="25689" spans="8:9" ht="12.5">
      <c r="H25689" s="958">
        <v>60041</v>
      </c>
      <c r="I25689" s="950" t="s">
        <v>1570</v>
      </c>
    </row>
    <row r="25690" spans="8:9" ht="12.5">
      <c r="H25690" s="958">
        <v>60042</v>
      </c>
      <c r="I25690" s="950" t="s">
        <v>1570</v>
      </c>
    </row>
    <row r="25691" spans="8:9" ht="12.5">
      <c r="H25691" s="958">
        <v>60043</v>
      </c>
      <c r="I25691" s="950" t="s">
        <v>1570</v>
      </c>
    </row>
    <row r="25692" spans="8:9" ht="12.5">
      <c r="H25692" s="958">
        <v>60044</v>
      </c>
      <c r="I25692" s="950" t="s">
        <v>1570</v>
      </c>
    </row>
    <row r="25693" spans="8:9" ht="12.5">
      <c r="H25693" s="958">
        <v>60045</v>
      </c>
      <c r="I25693" s="950" t="s">
        <v>1570</v>
      </c>
    </row>
    <row r="25694" spans="8:9" ht="12.5">
      <c r="H25694" s="958">
        <v>60046</v>
      </c>
      <c r="I25694" s="950" t="s">
        <v>1570</v>
      </c>
    </row>
    <row r="25695" spans="8:9" ht="12.5">
      <c r="H25695" s="958">
        <v>60047</v>
      </c>
      <c r="I25695" s="950" t="s">
        <v>1570</v>
      </c>
    </row>
    <row r="25696" spans="8:9" ht="12.5">
      <c r="H25696" s="958">
        <v>60048</v>
      </c>
      <c r="I25696" s="950" t="s">
        <v>1570</v>
      </c>
    </row>
    <row r="25697" spans="8:9" ht="12.5">
      <c r="H25697" s="958">
        <v>60049</v>
      </c>
      <c r="I25697" s="950" t="s">
        <v>1570</v>
      </c>
    </row>
    <row r="25698" spans="8:9" ht="12.5">
      <c r="H25698" s="958">
        <v>60050</v>
      </c>
      <c r="I25698" s="950" t="s">
        <v>1570</v>
      </c>
    </row>
    <row r="25699" spans="8:9" ht="12.5">
      <c r="H25699" s="958">
        <v>60051</v>
      </c>
      <c r="I25699" s="950" t="s">
        <v>1570</v>
      </c>
    </row>
    <row r="25700" spans="8:9" ht="12.5">
      <c r="H25700" s="958">
        <v>60053</v>
      </c>
      <c r="I25700" s="950" t="s">
        <v>1570</v>
      </c>
    </row>
    <row r="25701" spans="8:9" ht="12.5">
      <c r="H25701" s="958">
        <v>60055</v>
      </c>
      <c r="I25701" s="950" t="s">
        <v>1570</v>
      </c>
    </row>
    <row r="25702" spans="8:9" ht="12.5">
      <c r="H25702" s="958">
        <v>60056</v>
      </c>
      <c r="I25702" s="950" t="s">
        <v>1570</v>
      </c>
    </row>
    <row r="25703" spans="8:9" ht="12.5">
      <c r="H25703" s="958">
        <v>60060</v>
      </c>
      <c r="I25703" s="950" t="s">
        <v>1570</v>
      </c>
    </row>
    <row r="25704" spans="8:9" ht="12.5">
      <c r="H25704" s="958">
        <v>60061</v>
      </c>
      <c r="I25704" s="950" t="s">
        <v>1570</v>
      </c>
    </row>
    <row r="25705" spans="8:9" ht="12.5">
      <c r="H25705" s="958">
        <v>60062</v>
      </c>
      <c r="I25705" s="950" t="s">
        <v>1570</v>
      </c>
    </row>
    <row r="25706" spans="8:9" ht="12.5">
      <c r="H25706" s="958">
        <v>60064</v>
      </c>
      <c r="I25706" s="950" t="s">
        <v>1570</v>
      </c>
    </row>
    <row r="25707" spans="8:9" ht="12.5">
      <c r="H25707" s="958">
        <v>60065</v>
      </c>
      <c r="I25707" s="950" t="s">
        <v>1570</v>
      </c>
    </row>
    <row r="25708" spans="8:9" ht="12.5">
      <c r="H25708" s="958">
        <v>60067</v>
      </c>
      <c r="I25708" s="950" t="s">
        <v>1570</v>
      </c>
    </row>
    <row r="25709" spans="8:9" ht="12.5">
      <c r="H25709" s="958">
        <v>60068</v>
      </c>
      <c r="I25709" s="950" t="s">
        <v>1570</v>
      </c>
    </row>
    <row r="25710" spans="8:9" ht="12.5">
      <c r="H25710" s="958">
        <v>60069</v>
      </c>
      <c r="I25710" s="950" t="s">
        <v>1570</v>
      </c>
    </row>
    <row r="25711" spans="8:9" ht="12.5">
      <c r="H25711" s="958">
        <v>60070</v>
      </c>
      <c r="I25711" s="950" t="s">
        <v>1570</v>
      </c>
    </row>
    <row r="25712" spans="8:9" ht="12.5">
      <c r="H25712" s="958">
        <v>60071</v>
      </c>
      <c r="I25712" s="950" t="s">
        <v>1570</v>
      </c>
    </row>
    <row r="25713" spans="8:9" ht="12.5">
      <c r="H25713" s="958">
        <v>60072</v>
      </c>
      <c r="I25713" s="950" t="s">
        <v>1570</v>
      </c>
    </row>
    <row r="25714" spans="8:9" ht="12.5">
      <c r="H25714" s="958">
        <v>60073</v>
      </c>
      <c r="I25714" s="950" t="s">
        <v>1570</v>
      </c>
    </row>
    <row r="25715" spans="8:9" ht="12.5">
      <c r="H25715" s="958">
        <v>60074</v>
      </c>
      <c r="I25715" s="950" t="s">
        <v>1570</v>
      </c>
    </row>
    <row r="25716" spans="8:9" ht="12.5">
      <c r="H25716" s="958">
        <v>60075</v>
      </c>
      <c r="I25716" s="950" t="s">
        <v>1570</v>
      </c>
    </row>
    <row r="25717" spans="8:9" ht="12.5">
      <c r="H25717" s="958">
        <v>60076</v>
      </c>
      <c r="I25717" s="950" t="s">
        <v>1570</v>
      </c>
    </row>
    <row r="25718" spans="8:9" ht="12.5">
      <c r="H25718" s="958">
        <v>60077</v>
      </c>
      <c r="I25718" s="950" t="s">
        <v>1570</v>
      </c>
    </row>
    <row r="25719" spans="8:9" ht="12.5">
      <c r="H25719" s="958">
        <v>60078</v>
      </c>
      <c r="I25719" s="950" t="s">
        <v>1570</v>
      </c>
    </row>
    <row r="25720" spans="8:9" ht="12.5">
      <c r="H25720" s="958">
        <v>60079</v>
      </c>
      <c r="I25720" s="950" t="s">
        <v>1570</v>
      </c>
    </row>
    <row r="25721" spans="8:9" ht="12.5">
      <c r="H25721" s="958">
        <v>60081</v>
      </c>
      <c r="I25721" s="950" t="s">
        <v>1570</v>
      </c>
    </row>
    <row r="25722" spans="8:9" ht="12.5">
      <c r="H25722" s="958">
        <v>60082</v>
      </c>
      <c r="I25722" s="950" t="s">
        <v>1570</v>
      </c>
    </row>
    <row r="25723" spans="8:9" ht="12.5">
      <c r="H25723" s="958">
        <v>60083</v>
      </c>
      <c r="I25723" s="950" t="s">
        <v>1570</v>
      </c>
    </row>
    <row r="25724" spans="8:9" ht="12.5">
      <c r="H25724" s="958">
        <v>60084</v>
      </c>
      <c r="I25724" s="950" t="s">
        <v>1570</v>
      </c>
    </row>
    <row r="25725" spans="8:9" ht="12.5">
      <c r="H25725" s="958">
        <v>60085</v>
      </c>
      <c r="I25725" s="950" t="s">
        <v>1570</v>
      </c>
    </row>
    <row r="25726" spans="8:9" ht="12.5">
      <c r="H25726" s="958">
        <v>60086</v>
      </c>
      <c r="I25726" s="950" t="s">
        <v>1570</v>
      </c>
    </row>
    <row r="25727" spans="8:9" ht="12.5">
      <c r="H25727" s="958">
        <v>60087</v>
      </c>
      <c r="I25727" s="950" t="s">
        <v>1570</v>
      </c>
    </row>
    <row r="25728" spans="8:9" ht="12.5">
      <c r="H25728" s="958">
        <v>60088</v>
      </c>
      <c r="I25728" s="950" t="s">
        <v>1570</v>
      </c>
    </row>
    <row r="25729" spans="8:9" ht="12.5">
      <c r="H25729" s="958">
        <v>60089</v>
      </c>
      <c r="I25729" s="950" t="s">
        <v>1570</v>
      </c>
    </row>
    <row r="25730" spans="8:9" ht="12.5">
      <c r="H25730" s="958">
        <v>60090</v>
      </c>
      <c r="I25730" s="950" t="s">
        <v>1570</v>
      </c>
    </row>
    <row r="25731" spans="8:9" ht="12.5">
      <c r="H25731" s="958">
        <v>60091</v>
      </c>
      <c r="I25731" s="950" t="s">
        <v>1570</v>
      </c>
    </row>
    <row r="25732" spans="8:9" ht="12.5">
      <c r="H25732" s="958">
        <v>60092</v>
      </c>
      <c r="I25732" s="950" t="s">
        <v>1570</v>
      </c>
    </row>
    <row r="25733" spans="8:9" ht="12.5">
      <c r="H25733" s="958">
        <v>60093</v>
      </c>
      <c r="I25733" s="950" t="s">
        <v>1570</v>
      </c>
    </row>
    <row r="25734" spans="8:9" ht="12.5">
      <c r="H25734" s="958">
        <v>60094</v>
      </c>
      <c r="I25734" s="950" t="s">
        <v>1570</v>
      </c>
    </row>
    <row r="25735" spans="8:9" ht="12.5">
      <c r="H25735" s="958">
        <v>60095</v>
      </c>
      <c r="I25735" s="950" t="s">
        <v>1570</v>
      </c>
    </row>
    <row r="25736" spans="8:9" ht="12.5">
      <c r="H25736" s="958">
        <v>60096</v>
      </c>
      <c r="I25736" s="950" t="s">
        <v>1570</v>
      </c>
    </row>
    <row r="25737" spans="8:9" ht="12.5">
      <c r="H25737" s="958">
        <v>60097</v>
      </c>
      <c r="I25737" s="950" t="s">
        <v>1570</v>
      </c>
    </row>
    <row r="25738" spans="8:9" ht="12.5">
      <c r="H25738" s="958">
        <v>60098</v>
      </c>
      <c r="I25738" s="950" t="s">
        <v>1570</v>
      </c>
    </row>
    <row r="25739" spans="8:9" ht="12.5">
      <c r="H25739" s="958">
        <v>60099</v>
      </c>
      <c r="I25739" s="950" t="s">
        <v>1570</v>
      </c>
    </row>
    <row r="25740" spans="8:9" ht="12.5">
      <c r="H25740" s="958">
        <v>60101</v>
      </c>
      <c r="I25740" s="950" t="s">
        <v>1570</v>
      </c>
    </row>
    <row r="25741" spans="8:9" ht="12.5">
      <c r="H25741" s="958">
        <v>60102</v>
      </c>
      <c r="I25741" s="950" t="s">
        <v>1570</v>
      </c>
    </row>
    <row r="25742" spans="8:9" ht="12.5">
      <c r="H25742" s="958">
        <v>60103</v>
      </c>
      <c r="I25742" s="950" t="s">
        <v>1570</v>
      </c>
    </row>
    <row r="25743" spans="8:9" ht="12.5">
      <c r="H25743" s="958">
        <v>60104</v>
      </c>
      <c r="I25743" s="950" t="s">
        <v>1570</v>
      </c>
    </row>
    <row r="25744" spans="8:9" ht="12.5">
      <c r="H25744" s="958">
        <v>60105</v>
      </c>
      <c r="I25744" s="950" t="s">
        <v>1570</v>
      </c>
    </row>
    <row r="25745" spans="8:9" ht="12.5">
      <c r="H25745" s="958">
        <v>60106</v>
      </c>
      <c r="I25745" s="950" t="s">
        <v>1570</v>
      </c>
    </row>
    <row r="25746" spans="8:9" ht="12.5">
      <c r="H25746" s="958">
        <v>60107</v>
      </c>
      <c r="I25746" s="950" t="s">
        <v>1570</v>
      </c>
    </row>
    <row r="25747" spans="8:9" ht="12.5">
      <c r="H25747" s="958">
        <v>60108</v>
      </c>
      <c r="I25747" s="950" t="s">
        <v>1570</v>
      </c>
    </row>
    <row r="25748" spans="8:9" ht="12.5">
      <c r="H25748" s="958">
        <v>60109</v>
      </c>
      <c r="I25748" s="950" t="s">
        <v>1570</v>
      </c>
    </row>
    <row r="25749" spans="8:9" ht="12.5">
      <c r="H25749" s="958">
        <v>60110</v>
      </c>
      <c r="I25749" s="950" t="s">
        <v>1570</v>
      </c>
    </row>
    <row r="25750" spans="8:9" ht="12.5">
      <c r="H25750" s="958">
        <v>60111</v>
      </c>
      <c r="I25750" s="950" t="s">
        <v>1570</v>
      </c>
    </row>
    <row r="25751" spans="8:9" ht="12.5">
      <c r="H25751" s="958">
        <v>60112</v>
      </c>
      <c r="I25751" s="950" t="s">
        <v>1570</v>
      </c>
    </row>
    <row r="25752" spans="8:9" ht="12.5">
      <c r="H25752" s="958">
        <v>60113</v>
      </c>
      <c r="I25752" s="950" t="s">
        <v>1570</v>
      </c>
    </row>
    <row r="25753" spans="8:9" ht="12.5">
      <c r="H25753" s="958">
        <v>60115</v>
      </c>
      <c r="I25753" s="950" t="s">
        <v>1570</v>
      </c>
    </row>
    <row r="25754" spans="8:9" ht="12.5">
      <c r="H25754" s="958">
        <v>60116</v>
      </c>
      <c r="I25754" s="950" t="s">
        <v>1570</v>
      </c>
    </row>
    <row r="25755" spans="8:9" ht="12.5">
      <c r="H25755" s="958">
        <v>60117</v>
      </c>
      <c r="I25755" s="950" t="s">
        <v>1570</v>
      </c>
    </row>
    <row r="25756" spans="8:9" ht="12.5">
      <c r="H25756" s="958">
        <v>60118</v>
      </c>
      <c r="I25756" s="950" t="s">
        <v>1570</v>
      </c>
    </row>
    <row r="25757" spans="8:9" ht="12.5">
      <c r="H25757" s="958">
        <v>60119</v>
      </c>
      <c r="I25757" s="950" t="s">
        <v>1570</v>
      </c>
    </row>
    <row r="25758" spans="8:9" ht="12.5">
      <c r="H25758" s="958">
        <v>60120</v>
      </c>
      <c r="I25758" s="950" t="s">
        <v>1570</v>
      </c>
    </row>
    <row r="25759" spans="8:9" ht="12.5">
      <c r="H25759" s="958">
        <v>60121</v>
      </c>
      <c r="I25759" s="950" t="s">
        <v>1570</v>
      </c>
    </row>
    <row r="25760" spans="8:9" ht="12.5">
      <c r="H25760" s="958">
        <v>60122</v>
      </c>
      <c r="I25760" s="950" t="s">
        <v>1570</v>
      </c>
    </row>
    <row r="25761" spans="8:9" ht="12.5">
      <c r="H25761" s="958">
        <v>60123</v>
      </c>
      <c r="I25761" s="950" t="s">
        <v>1570</v>
      </c>
    </row>
    <row r="25762" spans="8:9" ht="12.5">
      <c r="H25762" s="958">
        <v>60124</v>
      </c>
      <c r="I25762" s="950" t="s">
        <v>1570</v>
      </c>
    </row>
    <row r="25763" spans="8:9" ht="12.5">
      <c r="H25763" s="958">
        <v>60126</v>
      </c>
      <c r="I25763" s="950" t="s">
        <v>1570</v>
      </c>
    </row>
    <row r="25764" spans="8:9" ht="12.5">
      <c r="H25764" s="958">
        <v>60128</v>
      </c>
      <c r="I25764" s="950" t="s">
        <v>1570</v>
      </c>
    </row>
    <row r="25765" spans="8:9" ht="12.5">
      <c r="H25765" s="958">
        <v>60129</v>
      </c>
      <c r="I25765" s="950" t="s">
        <v>1570</v>
      </c>
    </row>
    <row r="25766" spans="8:9" ht="12.5">
      <c r="H25766" s="958">
        <v>60130</v>
      </c>
      <c r="I25766" s="950" t="s">
        <v>1570</v>
      </c>
    </row>
    <row r="25767" spans="8:9" ht="12.5">
      <c r="H25767" s="958">
        <v>60131</v>
      </c>
      <c r="I25767" s="950" t="s">
        <v>1570</v>
      </c>
    </row>
    <row r="25768" spans="8:9" ht="12.5">
      <c r="H25768" s="958">
        <v>60132</v>
      </c>
      <c r="I25768" s="950" t="s">
        <v>1570</v>
      </c>
    </row>
    <row r="25769" spans="8:9" ht="12.5">
      <c r="H25769" s="958">
        <v>60133</v>
      </c>
      <c r="I25769" s="950" t="s">
        <v>1570</v>
      </c>
    </row>
    <row r="25770" spans="8:9" ht="12.5">
      <c r="H25770" s="958">
        <v>60134</v>
      </c>
      <c r="I25770" s="950" t="s">
        <v>1570</v>
      </c>
    </row>
    <row r="25771" spans="8:9" ht="12.5">
      <c r="H25771" s="958">
        <v>60135</v>
      </c>
      <c r="I25771" s="950" t="s">
        <v>1570</v>
      </c>
    </row>
    <row r="25772" spans="8:9" ht="12.5">
      <c r="H25772" s="958">
        <v>60136</v>
      </c>
      <c r="I25772" s="950" t="s">
        <v>1570</v>
      </c>
    </row>
    <row r="25773" spans="8:9" ht="12.5">
      <c r="H25773" s="958">
        <v>60137</v>
      </c>
      <c r="I25773" s="950" t="s">
        <v>1570</v>
      </c>
    </row>
    <row r="25774" spans="8:9" ht="12.5">
      <c r="H25774" s="958">
        <v>60138</v>
      </c>
      <c r="I25774" s="950" t="s">
        <v>1570</v>
      </c>
    </row>
    <row r="25775" spans="8:9" ht="12.5">
      <c r="H25775" s="958">
        <v>60139</v>
      </c>
      <c r="I25775" s="950" t="s">
        <v>1570</v>
      </c>
    </row>
    <row r="25776" spans="8:9" ht="12.5">
      <c r="H25776" s="958">
        <v>60140</v>
      </c>
      <c r="I25776" s="950" t="s">
        <v>1570</v>
      </c>
    </row>
    <row r="25777" spans="8:9" ht="12.5">
      <c r="H25777" s="958">
        <v>60141</v>
      </c>
      <c r="I25777" s="950" t="s">
        <v>1570</v>
      </c>
    </row>
    <row r="25778" spans="8:9" ht="12.5">
      <c r="H25778" s="958">
        <v>60142</v>
      </c>
      <c r="I25778" s="950" t="s">
        <v>1570</v>
      </c>
    </row>
    <row r="25779" spans="8:9" ht="12.5">
      <c r="H25779" s="958">
        <v>60143</v>
      </c>
      <c r="I25779" s="950" t="s">
        <v>1570</v>
      </c>
    </row>
    <row r="25780" spans="8:9" ht="12.5">
      <c r="H25780" s="958">
        <v>60144</v>
      </c>
      <c r="I25780" s="950" t="s">
        <v>1570</v>
      </c>
    </row>
    <row r="25781" spans="8:9" ht="12.5">
      <c r="H25781" s="958">
        <v>60145</v>
      </c>
      <c r="I25781" s="950" t="s">
        <v>1570</v>
      </c>
    </row>
    <row r="25782" spans="8:9" ht="12.5">
      <c r="H25782" s="958">
        <v>60146</v>
      </c>
      <c r="I25782" s="950" t="s">
        <v>1570</v>
      </c>
    </row>
    <row r="25783" spans="8:9" ht="12.5">
      <c r="H25783" s="958">
        <v>60147</v>
      </c>
      <c r="I25783" s="950" t="s">
        <v>1570</v>
      </c>
    </row>
    <row r="25784" spans="8:9" ht="12.5">
      <c r="H25784" s="958">
        <v>60148</v>
      </c>
      <c r="I25784" s="950" t="s">
        <v>1570</v>
      </c>
    </row>
    <row r="25785" spans="8:9" ht="12.5">
      <c r="H25785" s="958">
        <v>60150</v>
      </c>
      <c r="I25785" s="950" t="s">
        <v>1570</v>
      </c>
    </row>
    <row r="25786" spans="8:9" ht="12.5">
      <c r="H25786" s="958">
        <v>60151</v>
      </c>
      <c r="I25786" s="950" t="s">
        <v>1570</v>
      </c>
    </row>
    <row r="25787" spans="8:9" ht="12.5">
      <c r="H25787" s="958">
        <v>60152</v>
      </c>
      <c r="I25787" s="950" t="s">
        <v>1570</v>
      </c>
    </row>
    <row r="25788" spans="8:9" ht="12.5">
      <c r="H25788" s="958">
        <v>60153</v>
      </c>
      <c r="I25788" s="950" t="s">
        <v>1570</v>
      </c>
    </row>
    <row r="25789" spans="8:9" ht="12.5">
      <c r="H25789" s="958">
        <v>60154</v>
      </c>
      <c r="I25789" s="950" t="s">
        <v>1570</v>
      </c>
    </row>
    <row r="25790" spans="8:9" ht="12.5">
      <c r="H25790" s="958">
        <v>60155</v>
      </c>
      <c r="I25790" s="950" t="s">
        <v>1570</v>
      </c>
    </row>
    <row r="25791" spans="8:9" ht="12.5">
      <c r="H25791" s="958">
        <v>60156</v>
      </c>
      <c r="I25791" s="950" t="s">
        <v>1570</v>
      </c>
    </row>
    <row r="25792" spans="8:9" ht="12.5">
      <c r="H25792" s="958">
        <v>60157</v>
      </c>
      <c r="I25792" s="950" t="s">
        <v>1570</v>
      </c>
    </row>
    <row r="25793" spans="8:9" ht="12.5">
      <c r="H25793" s="958">
        <v>60159</v>
      </c>
      <c r="I25793" s="950" t="s">
        <v>1570</v>
      </c>
    </row>
    <row r="25794" spans="8:9" ht="12.5">
      <c r="H25794" s="958">
        <v>60160</v>
      </c>
      <c r="I25794" s="950" t="s">
        <v>1570</v>
      </c>
    </row>
    <row r="25795" spans="8:9" ht="12.5">
      <c r="H25795" s="958">
        <v>60161</v>
      </c>
      <c r="I25795" s="950" t="s">
        <v>1570</v>
      </c>
    </row>
    <row r="25796" spans="8:9" ht="12.5">
      <c r="H25796" s="958">
        <v>60162</v>
      </c>
      <c r="I25796" s="950" t="s">
        <v>1570</v>
      </c>
    </row>
    <row r="25797" spans="8:9" ht="12.5">
      <c r="H25797" s="958">
        <v>60163</v>
      </c>
      <c r="I25797" s="950" t="s">
        <v>1570</v>
      </c>
    </row>
    <row r="25798" spans="8:9" ht="12.5">
      <c r="H25798" s="958">
        <v>60164</v>
      </c>
      <c r="I25798" s="950" t="s">
        <v>1570</v>
      </c>
    </row>
    <row r="25799" spans="8:9" ht="12.5">
      <c r="H25799" s="958">
        <v>60165</v>
      </c>
      <c r="I25799" s="950" t="s">
        <v>1570</v>
      </c>
    </row>
    <row r="25800" spans="8:9" ht="12.5">
      <c r="H25800" s="958">
        <v>60168</v>
      </c>
      <c r="I25800" s="950" t="s">
        <v>1570</v>
      </c>
    </row>
    <row r="25801" spans="8:9" ht="12.5">
      <c r="H25801" s="958">
        <v>60169</v>
      </c>
      <c r="I25801" s="950" t="s">
        <v>1570</v>
      </c>
    </row>
    <row r="25802" spans="8:9" ht="12.5">
      <c r="H25802" s="958">
        <v>60170</v>
      </c>
      <c r="I25802" s="950" t="s">
        <v>1570</v>
      </c>
    </row>
    <row r="25803" spans="8:9" ht="12.5">
      <c r="H25803" s="958">
        <v>60171</v>
      </c>
      <c r="I25803" s="950" t="s">
        <v>1570</v>
      </c>
    </row>
    <row r="25804" spans="8:9" ht="12.5">
      <c r="H25804" s="958">
        <v>60172</v>
      </c>
      <c r="I25804" s="950" t="s">
        <v>1570</v>
      </c>
    </row>
    <row r="25805" spans="8:9" ht="12.5">
      <c r="H25805" s="958">
        <v>60173</v>
      </c>
      <c r="I25805" s="950" t="s">
        <v>1570</v>
      </c>
    </row>
    <row r="25806" spans="8:9" ht="12.5">
      <c r="H25806" s="958">
        <v>60174</v>
      </c>
      <c r="I25806" s="950" t="s">
        <v>1570</v>
      </c>
    </row>
    <row r="25807" spans="8:9" ht="12.5">
      <c r="H25807" s="958">
        <v>60175</v>
      </c>
      <c r="I25807" s="950" t="s">
        <v>1570</v>
      </c>
    </row>
    <row r="25808" spans="8:9" ht="12.5">
      <c r="H25808" s="958">
        <v>60176</v>
      </c>
      <c r="I25808" s="950" t="s">
        <v>1570</v>
      </c>
    </row>
    <row r="25809" spans="8:9" ht="12.5">
      <c r="H25809" s="958">
        <v>60177</v>
      </c>
      <c r="I25809" s="950" t="s">
        <v>1570</v>
      </c>
    </row>
    <row r="25810" spans="8:9" ht="12.5">
      <c r="H25810" s="958">
        <v>60178</v>
      </c>
      <c r="I25810" s="950" t="s">
        <v>1570</v>
      </c>
    </row>
    <row r="25811" spans="8:9" ht="12.5">
      <c r="H25811" s="958">
        <v>60179</v>
      </c>
      <c r="I25811" s="950" t="s">
        <v>1570</v>
      </c>
    </row>
    <row r="25812" spans="8:9" ht="12.5">
      <c r="H25812" s="958">
        <v>60180</v>
      </c>
      <c r="I25812" s="950" t="s">
        <v>1570</v>
      </c>
    </row>
    <row r="25813" spans="8:9" ht="12.5">
      <c r="H25813" s="958">
        <v>60181</v>
      </c>
      <c r="I25813" s="950" t="s">
        <v>1570</v>
      </c>
    </row>
    <row r="25814" spans="8:9" ht="12.5">
      <c r="H25814" s="958">
        <v>60183</v>
      </c>
      <c r="I25814" s="950" t="s">
        <v>1570</v>
      </c>
    </row>
    <row r="25815" spans="8:9" ht="12.5">
      <c r="H25815" s="958">
        <v>60184</v>
      </c>
      <c r="I25815" s="950" t="s">
        <v>1570</v>
      </c>
    </row>
    <row r="25816" spans="8:9" ht="12.5">
      <c r="H25816" s="958">
        <v>60185</v>
      </c>
      <c r="I25816" s="950" t="s">
        <v>1570</v>
      </c>
    </row>
    <row r="25817" spans="8:9" ht="12.5">
      <c r="H25817" s="958">
        <v>60186</v>
      </c>
      <c r="I25817" s="950" t="s">
        <v>1570</v>
      </c>
    </row>
    <row r="25818" spans="8:9" ht="12.5">
      <c r="H25818" s="958">
        <v>60187</v>
      </c>
      <c r="I25818" s="950" t="s">
        <v>1570</v>
      </c>
    </row>
    <row r="25819" spans="8:9" ht="12.5">
      <c r="H25819" s="958">
        <v>60188</v>
      </c>
      <c r="I25819" s="950" t="s">
        <v>1570</v>
      </c>
    </row>
    <row r="25820" spans="8:9" ht="12.5">
      <c r="H25820" s="958">
        <v>60189</v>
      </c>
      <c r="I25820" s="950" t="s">
        <v>1570</v>
      </c>
    </row>
    <row r="25821" spans="8:9" ht="12.5">
      <c r="H25821" s="958">
        <v>60190</v>
      </c>
      <c r="I25821" s="950" t="s">
        <v>1570</v>
      </c>
    </row>
    <row r="25822" spans="8:9" ht="12.5">
      <c r="H25822" s="958">
        <v>60191</v>
      </c>
      <c r="I25822" s="950" t="s">
        <v>1570</v>
      </c>
    </row>
    <row r="25823" spans="8:9" ht="12.5">
      <c r="H25823" s="958">
        <v>60192</v>
      </c>
      <c r="I25823" s="950" t="s">
        <v>1570</v>
      </c>
    </row>
    <row r="25824" spans="8:9" ht="12.5">
      <c r="H25824" s="958">
        <v>60193</v>
      </c>
      <c r="I25824" s="950" t="s">
        <v>1570</v>
      </c>
    </row>
    <row r="25825" spans="8:9" ht="12.5">
      <c r="H25825" s="958">
        <v>60194</v>
      </c>
      <c r="I25825" s="950" t="s">
        <v>1570</v>
      </c>
    </row>
    <row r="25826" spans="8:9" ht="12.5">
      <c r="H25826" s="958">
        <v>60195</v>
      </c>
      <c r="I25826" s="950" t="s">
        <v>1570</v>
      </c>
    </row>
    <row r="25827" spans="8:9" ht="12.5">
      <c r="H25827" s="958">
        <v>60196</v>
      </c>
      <c r="I25827" s="950" t="s">
        <v>1570</v>
      </c>
    </row>
    <row r="25828" spans="8:9" ht="12.5">
      <c r="H25828" s="958">
        <v>60197</v>
      </c>
      <c r="I25828" s="950" t="s">
        <v>1570</v>
      </c>
    </row>
    <row r="25829" spans="8:9" ht="12.5">
      <c r="H25829" s="958">
        <v>60199</v>
      </c>
      <c r="I25829" s="950" t="s">
        <v>1570</v>
      </c>
    </row>
    <row r="25830" spans="8:9" ht="12.5">
      <c r="H25830" s="958">
        <v>60201</v>
      </c>
      <c r="I25830" s="950" t="s">
        <v>1570</v>
      </c>
    </row>
    <row r="25831" spans="8:9" ht="12.5">
      <c r="H25831" s="958">
        <v>60202</v>
      </c>
      <c r="I25831" s="950" t="s">
        <v>1570</v>
      </c>
    </row>
    <row r="25832" spans="8:9" ht="12.5">
      <c r="H25832" s="958">
        <v>60203</v>
      </c>
      <c r="I25832" s="950" t="s">
        <v>1570</v>
      </c>
    </row>
    <row r="25833" spans="8:9" ht="12.5">
      <c r="H25833" s="958">
        <v>60204</v>
      </c>
      <c r="I25833" s="950" t="s">
        <v>1570</v>
      </c>
    </row>
    <row r="25834" spans="8:9" ht="12.5">
      <c r="H25834" s="958">
        <v>60208</v>
      </c>
      <c r="I25834" s="950" t="s">
        <v>1570</v>
      </c>
    </row>
    <row r="25835" spans="8:9" ht="12.5">
      <c r="H25835" s="958">
        <v>60209</v>
      </c>
      <c r="I25835" s="950" t="s">
        <v>1570</v>
      </c>
    </row>
    <row r="25836" spans="8:9" ht="12.5">
      <c r="H25836" s="958">
        <v>60290</v>
      </c>
      <c r="I25836" s="950" t="s">
        <v>1570</v>
      </c>
    </row>
    <row r="25837" spans="8:9" ht="12.5">
      <c r="H25837" s="958">
        <v>60301</v>
      </c>
      <c r="I25837" s="950" t="s">
        <v>1570</v>
      </c>
    </row>
    <row r="25838" spans="8:9" ht="12.5">
      <c r="H25838" s="958">
        <v>60302</v>
      </c>
      <c r="I25838" s="950" t="s">
        <v>1570</v>
      </c>
    </row>
    <row r="25839" spans="8:9" ht="12.5">
      <c r="H25839" s="958">
        <v>60303</v>
      </c>
      <c r="I25839" s="950" t="s">
        <v>1570</v>
      </c>
    </row>
    <row r="25840" spans="8:9" ht="12.5">
      <c r="H25840" s="958">
        <v>60304</v>
      </c>
      <c r="I25840" s="950" t="s">
        <v>1570</v>
      </c>
    </row>
    <row r="25841" spans="8:9" ht="12.5">
      <c r="H25841" s="958">
        <v>60305</v>
      </c>
      <c r="I25841" s="950" t="s">
        <v>1570</v>
      </c>
    </row>
    <row r="25842" spans="8:9" ht="12.5">
      <c r="H25842" s="958">
        <v>60399</v>
      </c>
      <c r="I25842" s="950" t="s">
        <v>1570</v>
      </c>
    </row>
    <row r="25843" spans="8:9" ht="12.5">
      <c r="H25843" s="958">
        <v>60401</v>
      </c>
      <c r="I25843" s="950" t="s">
        <v>1570</v>
      </c>
    </row>
    <row r="25844" spans="8:9" ht="12.5">
      <c r="H25844" s="958">
        <v>60402</v>
      </c>
      <c r="I25844" s="950" t="s">
        <v>1570</v>
      </c>
    </row>
    <row r="25845" spans="8:9" ht="12.5">
      <c r="H25845" s="958">
        <v>60403</v>
      </c>
      <c r="I25845" s="950" t="s">
        <v>1570</v>
      </c>
    </row>
    <row r="25846" spans="8:9" ht="12.5">
      <c r="H25846" s="958">
        <v>60404</v>
      </c>
      <c r="I25846" s="950" t="s">
        <v>1570</v>
      </c>
    </row>
    <row r="25847" spans="8:9" ht="12.5">
      <c r="H25847" s="958">
        <v>60406</v>
      </c>
      <c r="I25847" s="950" t="s">
        <v>1570</v>
      </c>
    </row>
    <row r="25848" spans="8:9" ht="12.5">
      <c r="H25848" s="958">
        <v>60407</v>
      </c>
      <c r="I25848" s="950" t="s">
        <v>1570</v>
      </c>
    </row>
    <row r="25849" spans="8:9" ht="12.5">
      <c r="H25849" s="958">
        <v>60408</v>
      </c>
      <c r="I25849" s="950" t="s">
        <v>1570</v>
      </c>
    </row>
    <row r="25850" spans="8:9" ht="12.5">
      <c r="H25850" s="958">
        <v>60409</v>
      </c>
      <c r="I25850" s="950" t="s">
        <v>1570</v>
      </c>
    </row>
    <row r="25851" spans="8:9" ht="12.5">
      <c r="H25851" s="958">
        <v>60410</v>
      </c>
      <c r="I25851" s="950" t="s">
        <v>1570</v>
      </c>
    </row>
    <row r="25852" spans="8:9" ht="12.5">
      <c r="H25852" s="958">
        <v>60411</v>
      </c>
      <c r="I25852" s="950" t="s">
        <v>1570</v>
      </c>
    </row>
    <row r="25853" spans="8:9" ht="12.5">
      <c r="H25853" s="958">
        <v>60412</v>
      </c>
      <c r="I25853" s="950" t="s">
        <v>1570</v>
      </c>
    </row>
    <row r="25854" spans="8:9" ht="12.5">
      <c r="H25854" s="958">
        <v>60415</v>
      </c>
      <c r="I25854" s="950" t="s">
        <v>1570</v>
      </c>
    </row>
    <row r="25855" spans="8:9" ht="12.5">
      <c r="H25855" s="958">
        <v>60416</v>
      </c>
      <c r="I25855" s="950" t="s">
        <v>1570</v>
      </c>
    </row>
    <row r="25856" spans="8:9" ht="12.5">
      <c r="H25856" s="958">
        <v>60417</v>
      </c>
      <c r="I25856" s="950" t="s">
        <v>1570</v>
      </c>
    </row>
    <row r="25857" spans="8:9" ht="12.5">
      <c r="H25857" s="958">
        <v>60418</v>
      </c>
      <c r="I25857" s="950" t="s">
        <v>1570</v>
      </c>
    </row>
    <row r="25858" spans="8:9" ht="12.5">
      <c r="H25858" s="958">
        <v>60419</v>
      </c>
      <c r="I25858" s="950" t="s">
        <v>1570</v>
      </c>
    </row>
    <row r="25859" spans="8:9" ht="12.5">
      <c r="H25859" s="958">
        <v>60420</v>
      </c>
      <c r="I25859" s="950" t="s">
        <v>1570</v>
      </c>
    </row>
    <row r="25860" spans="8:9" ht="12.5">
      <c r="H25860" s="958">
        <v>60421</v>
      </c>
      <c r="I25860" s="950" t="s">
        <v>1570</v>
      </c>
    </row>
    <row r="25861" spans="8:9" ht="12.5">
      <c r="H25861" s="958">
        <v>60422</v>
      </c>
      <c r="I25861" s="950" t="s">
        <v>1570</v>
      </c>
    </row>
    <row r="25862" spans="8:9" ht="12.5">
      <c r="H25862" s="958">
        <v>60423</v>
      </c>
      <c r="I25862" s="950" t="s">
        <v>1570</v>
      </c>
    </row>
    <row r="25863" spans="8:9" ht="12.5">
      <c r="H25863" s="958">
        <v>60424</v>
      </c>
      <c r="I25863" s="950" t="s">
        <v>1570</v>
      </c>
    </row>
    <row r="25864" spans="8:9" ht="12.5">
      <c r="H25864" s="958">
        <v>60425</v>
      </c>
      <c r="I25864" s="950" t="s">
        <v>1570</v>
      </c>
    </row>
    <row r="25865" spans="8:9" ht="12.5">
      <c r="H25865" s="958">
        <v>60426</v>
      </c>
      <c r="I25865" s="950" t="s">
        <v>1570</v>
      </c>
    </row>
    <row r="25866" spans="8:9" ht="12.5">
      <c r="H25866" s="958">
        <v>60428</v>
      </c>
      <c r="I25866" s="950" t="s">
        <v>1570</v>
      </c>
    </row>
    <row r="25867" spans="8:9" ht="12.5">
      <c r="H25867" s="958">
        <v>60429</v>
      </c>
      <c r="I25867" s="950" t="s">
        <v>1570</v>
      </c>
    </row>
    <row r="25868" spans="8:9" ht="12.5">
      <c r="H25868" s="958">
        <v>60430</v>
      </c>
      <c r="I25868" s="950" t="s">
        <v>1570</v>
      </c>
    </row>
    <row r="25869" spans="8:9" ht="12.5">
      <c r="H25869" s="958">
        <v>60431</v>
      </c>
      <c r="I25869" s="950" t="s">
        <v>1570</v>
      </c>
    </row>
    <row r="25870" spans="8:9" ht="12.5">
      <c r="H25870" s="958">
        <v>60432</v>
      </c>
      <c r="I25870" s="950" t="s">
        <v>1570</v>
      </c>
    </row>
    <row r="25871" spans="8:9" ht="12.5">
      <c r="H25871" s="958">
        <v>60433</v>
      </c>
      <c r="I25871" s="950" t="s">
        <v>1570</v>
      </c>
    </row>
    <row r="25872" spans="8:9" ht="12.5">
      <c r="H25872" s="958">
        <v>60434</v>
      </c>
      <c r="I25872" s="950" t="s">
        <v>1570</v>
      </c>
    </row>
    <row r="25873" spans="8:9" ht="12.5">
      <c r="H25873" s="958">
        <v>60435</v>
      </c>
      <c r="I25873" s="950" t="s">
        <v>1570</v>
      </c>
    </row>
    <row r="25874" spans="8:9" ht="12.5">
      <c r="H25874" s="958">
        <v>60436</v>
      </c>
      <c r="I25874" s="950" t="s">
        <v>1570</v>
      </c>
    </row>
    <row r="25875" spans="8:9" ht="12.5">
      <c r="H25875" s="958">
        <v>60437</v>
      </c>
      <c r="I25875" s="950" t="s">
        <v>1570</v>
      </c>
    </row>
    <row r="25876" spans="8:9" ht="12.5">
      <c r="H25876" s="958">
        <v>60438</v>
      </c>
      <c r="I25876" s="950" t="s">
        <v>1570</v>
      </c>
    </row>
    <row r="25877" spans="8:9" ht="12.5">
      <c r="H25877" s="958">
        <v>60439</v>
      </c>
      <c r="I25877" s="950" t="s">
        <v>1570</v>
      </c>
    </row>
    <row r="25878" spans="8:9" ht="12.5">
      <c r="H25878" s="958">
        <v>60440</v>
      </c>
      <c r="I25878" s="950" t="s">
        <v>1570</v>
      </c>
    </row>
    <row r="25879" spans="8:9" ht="12.5">
      <c r="H25879" s="958">
        <v>60441</v>
      </c>
      <c r="I25879" s="950" t="s">
        <v>1570</v>
      </c>
    </row>
    <row r="25880" spans="8:9" ht="12.5">
      <c r="H25880" s="958">
        <v>60442</v>
      </c>
      <c r="I25880" s="950" t="s">
        <v>1570</v>
      </c>
    </row>
    <row r="25881" spans="8:9" ht="12.5">
      <c r="H25881" s="958">
        <v>60443</v>
      </c>
      <c r="I25881" s="950" t="s">
        <v>1570</v>
      </c>
    </row>
    <row r="25882" spans="8:9" ht="12.5">
      <c r="H25882" s="958">
        <v>60444</v>
      </c>
      <c r="I25882" s="950" t="s">
        <v>1570</v>
      </c>
    </row>
    <row r="25883" spans="8:9" ht="12.5">
      <c r="H25883" s="958">
        <v>60445</v>
      </c>
      <c r="I25883" s="950" t="s">
        <v>1570</v>
      </c>
    </row>
    <row r="25884" spans="8:9" ht="12.5">
      <c r="H25884" s="958">
        <v>60446</v>
      </c>
      <c r="I25884" s="950" t="s">
        <v>1570</v>
      </c>
    </row>
    <row r="25885" spans="8:9" ht="12.5">
      <c r="H25885" s="958">
        <v>60447</v>
      </c>
      <c r="I25885" s="950" t="s">
        <v>1570</v>
      </c>
    </row>
    <row r="25886" spans="8:9" ht="12.5">
      <c r="H25886" s="958">
        <v>60448</v>
      </c>
      <c r="I25886" s="950" t="s">
        <v>1570</v>
      </c>
    </row>
    <row r="25887" spans="8:9" ht="12.5">
      <c r="H25887" s="958">
        <v>60449</v>
      </c>
      <c r="I25887" s="950" t="s">
        <v>1570</v>
      </c>
    </row>
    <row r="25888" spans="8:9" ht="12.5">
      <c r="H25888" s="958">
        <v>60450</v>
      </c>
      <c r="I25888" s="950" t="s">
        <v>1570</v>
      </c>
    </row>
    <row r="25889" spans="8:9" ht="12.5">
      <c r="H25889" s="958">
        <v>60451</v>
      </c>
      <c r="I25889" s="950" t="s">
        <v>1570</v>
      </c>
    </row>
    <row r="25890" spans="8:9" ht="12.5">
      <c r="H25890" s="958">
        <v>60452</v>
      </c>
      <c r="I25890" s="950" t="s">
        <v>1570</v>
      </c>
    </row>
    <row r="25891" spans="8:9" ht="12.5">
      <c r="H25891" s="958">
        <v>60453</v>
      </c>
      <c r="I25891" s="950" t="s">
        <v>1570</v>
      </c>
    </row>
    <row r="25892" spans="8:9" ht="12.5">
      <c r="H25892" s="958">
        <v>60454</v>
      </c>
      <c r="I25892" s="950" t="s">
        <v>1570</v>
      </c>
    </row>
    <row r="25893" spans="8:9" ht="12.5">
      <c r="H25893" s="958">
        <v>60455</v>
      </c>
      <c r="I25893" s="950" t="s">
        <v>1570</v>
      </c>
    </row>
    <row r="25894" spans="8:9" ht="12.5">
      <c r="H25894" s="958">
        <v>60456</v>
      </c>
      <c r="I25894" s="950" t="s">
        <v>1570</v>
      </c>
    </row>
    <row r="25895" spans="8:9" ht="12.5">
      <c r="H25895" s="958">
        <v>60457</v>
      </c>
      <c r="I25895" s="950" t="s">
        <v>1570</v>
      </c>
    </row>
    <row r="25896" spans="8:9" ht="12.5">
      <c r="H25896" s="958">
        <v>60458</v>
      </c>
      <c r="I25896" s="950" t="s">
        <v>1570</v>
      </c>
    </row>
    <row r="25897" spans="8:9" ht="12.5">
      <c r="H25897" s="958">
        <v>60459</v>
      </c>
      <c r="I25897" s="950" t="s">
        <v>1570</v>
      </c>
    </row>
    <row r="25898" spans="8:9" ht="12.5">
      <c r="H25898" s="958">
        <v>60460</v>
      </c>
      <c r="I25898" s="950" t="s">
        <v>1570</v>
      </c>
    </row>
    <row r="25899" spans="8:9" ht="12.5">
      <c r="H25899" s="958">
        <v>60461</v>
      </c>
      <c r="I25899" s="950" t="s">
        <v>1570</v>
      </c>
    </row>
    <row r="25900" spans="8:9" ht="12.5">
      <c r="H25900" s="958">
        <v>60462</v>
      </c>
      <c r="I25900" s="950" t="s">
        <v>1570</v>
      </c>
    </row>
    <row r="25901" spans="8:9" ht="12.5">
      <c r="H25901" s="958">
        <v>60463</v>
      </c>
      <c r="I25901" s="950" t="s">
        <v>1570</v>
      </c>
    </row>
    <row r="25902" spans="8:9" ht="12.5">
      <c r="H25902" s="958">
        <v>60464</v>
      </c>
      <c r="I25902" s="950" t="s">
        <v>1570</v>
      </c>
    </row>
    <row r="25903" spans="8:9" ht="12.5">
      <c r="H25903" s="958">
        <v>60465</v>
      </c>
      <c r="I25903" s="950" t="s">
        <v>1570</v>
      </c>
    </row>
    <row r="25904" spans="8:9" ht="12.5">
      <c r="H25904" s="958">
        <v>60466</v>
      </c>
      <c r="I25904" s="950" t="s">
        <v>1570</v>
      </c>
    </row>
    <row r="25905" spans="8:9" ht="12.5">
      <c r="H25905" s="958">
        <v>60467</v>
      </c>
      <c r="I25905" s="950" t="s">
        <v>1570</v>
      </c>
    </row>
    <row r="25906" spans="8:9" ht="12.5">
      <c r="H25906" s="958">
        <v>60468</v>
      </c>
      <c r="I25906" s="950" t="s">
        <v>1570</v>
      </c>
    </row>
    <row r="25907" spans="8:9" ht="12.5">
      <c r="H25907" s="958">
        <v>60469</v>
      </c>
      <c r="I25907" s="950" t="s">
        <v>1570</v>
      </c>
    </row>
    <row r="25908" spans="8:9" ht="12.5">
      <c r="H25908" s="958">
        <v>60470</v>
      </c>
      <c r="I25908" s="950" t="s">
        <v>1570</v>
      </c>
    </row>
    <row r="25909" spans="8:9" ht="12.5">
      <c r="H25909" s="958">
        <v>60471</v>
      </c>
      <c r="I25909" s="950" t="s">
        <v>1570</v>
      </c>
    </row>
    <row r="25910" spans="8:9" ht="12.5">
      <c r="H25910" s="958">
        <v>60472</v>
      </c>
      <c r="I25910" s="950" t="s">
        <v>1570</v>
      </c>
    </row>
    <row r="25911" spans="8:9" ht="12.5">
      <c r="H25911" s="958">
        <v>60473</v>
      </c>
      <c r="I25911" s="950" t="s">
        <v>1570</v>
      </c>
    </row>
    <row r="25912" spans="8:9" ht="12.5">
      <c r="H25912" s="958">
        <v>60474</v>
      </c>
      <c r="I25912" s="950" t="s">
        <v>1570</v>
      </c>
    </row>
    <row r="25913" spans="8:9" ht="12.5">
      <c r="H25913" s="958">
        <v>60475</v>
      </c>
      <c r="I25913" s="950" t="s">
        <v>1570</v>
      </c>
    </row>
    <row r="25914" spans="8:9" ht="12.5">
      <c r="H25914" s="958">
        <v>60476</v>
      </c>
      <c r="I25914" s="950" t="s">
        <v>1570</v>
      </c>
    </row>
    <row r="25915" spans="8:9" ht="12.5">
      <c r="H25915" s="958">
        <v>60477</v>
      </c>
      <c r="I25915" s="950" t="s">
        <v>1570</v>
      </c>
    </row>
    <row r="25916" spans="8:9" ht="12.5">
      <c r="H25916" s="958">
        <v>60478</v>
      </c>
      <c r="I25916" s="950" t="s">
        <v>1570</v>
      </c>
    </row>
    <row r="25917" spans="8:9" ht="12.5">
      <c r="H25917" s="958">
        <v>60479</v>
      </c>
      <c r="I25917" s="950" t="s">
        <v>1570</v>
      </c>
    </row>
    <row r="25918" spans="8:9" ht="12.5">
      <c r="H25918" s="958">
        <v>60480</v>
      </c>
      <c r="I25918" s="950" t="s">
        <v>1570</v>
      </c>
    </row>
    <row r="25919" spans="8:9" ht="12.5">
      <c r="H25919" s="958">
        <v>60481</v>
      </c>
      <c r="I25919" s="950" t="s">
        <v>1570</v>
      </c>
    </row>
    <row r="25920" spans="8:9" ht="12.5">
      <c r="H25920" s="958">
        <v>60482</v>
      </c>
      <c r="I25920" s="950" t="s">
        <v>1570</v>
      </c>
    </row>
    <row r="25921" spans="8:9" ht="12.5">
      <c r="H25921" s="958">
        <v>60484</v>
      </c>
      <c r="I25921" s="950" t="s">
        <v>1570</v>
      </c>
    </row>
    <row r="25922" spans="8:9" ht="12.5">
      <c r="H25922" s="958">
        <v>60487</v>
      </c>
      <c r="I25922" s="950" t="s">
        <v>1570</v>
      </c>
    </row>
    <row r="25923" spans="8:9" ht="12.5">
      <c r="H25923" s="958">
        <v>60490</v>
      </c>
      <c r="I25923" s="950" t="s">
        <v>1570</v>
      </c>
    </row>
    <row r="25924" spans="8:9" ht="12.5">
      <c r="H25924" s="958">
        <v>60491</v>
      </c>
      <c r="I25924" s="950" t="s">
        <v>1570</v>
      </c>
    </row>
    <row r="25925" spans="8:9" ht="12.5">
      <c r="H25925" s="958">
        <v>60499</v>
      </c>
      <c r="I25925" s="950" t="s">
        <v>1570</v>
      </c>
    </row>
    <row r="25926" spans="8:9" ht="12.5">
      <c r="H25926" s="958">
        <v>60501</v>
      </c>
      <c r="I25926" s="950" t="s">
        <v>1570</v>
      </c>
    </row>
    <row r="25927" spans="8:9" ht="12.5">
      <c r="H25927" s="958">
        <v>60502</v>
      </c>
      <c r="I25927" s="950" t="s">
        <v>1570</v>
      </c>
    </row>
    <row r="25928" spans="8:9" ht="12.5">
      <c r="H25928" s="958">
        <v>60503</v>
      </c>
      <c r="I25928" s="950" t="s">
        <v>1570</v>
      </c>
    </row>
    <row r="25929" spans="8:9" ht="12.5">
      <c r="H25929" s="958">
        <v>60504</v>
      </c>
      <c r="I25929" s="950" t="s">
        <v>1570</v>
      </c>
    </row>
    <row r="25930" spans="8:9" ht="12.5">
      <c r="H25930" s="958">
        <v>60505</v>
      </c>
      <c r="I25930" s="950" t="s">
        <v>1570</v>
      </c>
    </row>
    <row r="25931" spans="8:9" ht="12.5">
      <c r="H25931" s="958">
        <v>60506</v>
      </c>
      <c r="I25931" s="950" t="s">
        <v>1570</v>
      </c>
    </row>
    <row r="25932" spans="8:9" ht="12.5">
      <c r="H25932" s="958">
        <v>60507</v>
      </c>
      <c r="I25932" s="950" t="s">
        <v>1570</v>
      </c>
    </row>
    <row r="25933" spans="8:9" ht="12.5">
      <c r="H25933" s="958">
        <v>60510</v>
      </c>
      <c r="I25933" s="950" t="s">
        <v>1570</v>
      </c>
    </row>
    <row r="25934" spans="8:9" ht="12.5">
      <c r="H25934" s="958">
        <v>60511</v>
      </c>
      <c r="I25934" s="950" t="s">
        <v>1570</v>
      </c>
    </row>
    <row r="25935" spans="8:9" ht="12.5">
      <c r="H25935" s="958">
        <v>60512</v>
      </c>
      <c r="I25935" s="950" t="s">
        <v>1570</v>
      </c>
    </row>
    <row r="25936" spans="8:9" ht="12.5">
      <c r="H25936" s="958">
        <v>60513</v>
      </c>
      <c r="I25936" s="950" t="s">
        <v>1570</v>
      </c>
    </row>
    <row r="25937" spans="8:9" ht="12.5">
      <c r="H25937" s="958">
        <v>60514</v>
      </c>
      <c r="I25937" s="950" t="s">
        <v>1570</v>
      </c>
    </row>
    <row r="25938" spans="8:9" ht="12.5">
      <c r="H25938" s="958">
        <v>60515</v>
      </c>
      <c r="I25938" s="950" t="s">
        <v>1570</v>
      </c>
    </row>
    <row r="25939" spans="8:9" ht="12.5">
      <c r="H25939" s="958">
        <v>60516</v>
      </c>
      <c r="I25939" s="950" t="s">
        <v>1570</v>
      </c>
    </row>
    <row r="25940" spans="8:9" ht="12.5">
      <c r="H25940" s="958">
        <v>60517</v>
      </c>
      <c r="I25940" s="950" t="s">
        <v>1570</v>
      </c>
    </row>
    <row r="25941" spans="8:9" ht="12.5">
      <c r="H25941" s="958">
        <v>60518</v>
      </c>
      <c r="I25941" s="950" t="s">
        <v>1574</v>
      </c>
    </row>
    <row r="25942" spans="8:9" ht="12.5">
      <c r="H25942" s="958">
        <v>60519</v>
      </c>
      <c r="I25942" s="950" t="s">
        <v>1570</v>
      </c>
    </row>
    <row r="25943" spans="8:9" ht="12.5">
      <c r="H25943" s="958">
        <v>60520</v>
      </c>
      <c r="I25943" s="950" t="s">
        <v>1570</v>
      </c>
    </row>
    <row r="25944" spans="8:9" ht="12.5">
      <c r="H25944" s="958">
        <v>60521</v>
      </c>
      <c r="I25944" s="950" t="s">
        <v>1570</v>
      </c>
    </row>
    <row r="25945" spans="8:9" ht="12.5">
      <c r="H25945" s="958">
        <v>60522</v>
      </c>
      <c r="I25945" s="950" t="s">
        <v>1570</v>
      </c>
    </row>
    <row r="25946" spans="8:9" ht="12.5">
      <c r="H25946" s="958">
        <v>60523</v>
      </c>
      <c r="I25946" s="950" t="s">
        <v>1570</v>
      </c>
    </row>
    <row r="25947" spans="8:9" ht="12.5">
      <c r="H25947" s="958">
        <v>60525</v>
      </c>
      <c r="I25947" s="950" t="s">
        <v>1570</v>
      </c>
    </row>
    <row r="25948" spans="8:9" ht="12.5">
      <c r="H25948" s="958">
        <v>60526</v>
      </c>
      <c r="I25948" s="950" t="s">
        <v>1570</v>
      </c>
    </row>
    <row r="25949" spans="8:9" ht="12.5">
      <c r="H25949" s="958">
        <v>60527</v>
      </c>
      <c r="I25949" s="950" t="s">
        <v>1570</v>
      </c>
    </row>
    <row r="25950" spans="8:9" ht="12.5">
      <c r="H25950" s="958">
        <v>60530</v>
      </c>
      <c r="I25950" s="950" t="s">
        <v>1570</v>
      </c>
    </row>
    <row r="25951" spans="8:9" ht="12.5">
      <c r="H25951" s="958">
        <v>60531</v>
      </c>
      <c r="I25951" s="950" t="s">
        <v>1574</v>
      </c>
    </row>
    <row r="25952" spans="8:9" ht="12.5">
      <c r="H25952" s="958">
        <v>60532</v>
      </c>
      <c r="I25952" s="950" t="s">
        <v>1570</v>
      </c>
    </row>
    <row r="25953" spans="8:9" ht="12.5">
      <c r="H25953" s="958">
        <v>60534</v>
      </c>
      <c r="I25953" s="950" t="s">
        <v>1570</v>
      </c>
    </row>
    <row r="25954" spans="8:9" ht="12.5">
      <c r="H25954" s="958">
        <v>60536</v>
      </c>
      <c r="I25954" s="950" t="s">
        <v>1574</v>
      </c>
    </row>
    <row r="25955" spans="8:9" ht="12.5">
      <c r="H25955" s="958">
        <v>60537</v>
      </c>
      <c r="I25955" s="950" t="s">
        <v>1574</v>
      </c>
    </row>
    <row r="25956" spans="8:9" ht="12.5">
      <c r="H25956" s="958">
        <v>60538</v>
      </c>
      <c r="I25956" s="950" t="s">
        <v>1570</v>
      </c>
    </row>
    <row r="25957" spans="8:9" ht="12.5">
      <c r="H25957" s="958">
        <v>60539</v>
      </c>
      <c r="I25957" s="950" t="s">
        <v>1570</v>
      </c>
    </row>
    <row r="25958" spans="8:9" ht="12.5">
      <c r="H25958" s="958">
        <v>60540</v>
      </c>
      <c r="I25958" s="950" t="s">
        <v>1570</v>
      </c>
    </row>
    <row r="25959" spans="8:9" ht="12.5">
      <c r="H25959" s="958">
        <v>60541</v>
      </c>
      <c r="I25959" s="950" t="s">
        <v>1574</v>
      </c>
    </row>
    <row r="25960" spans="8:9" ht="12.5">
      <c r="H25960" s="958">
        <v>60542</v>
      </c>
      <c r="I25960" s="950" t="s">
        <v>1570</v>
      </c>
    </row>
    <row r="25961" spans="8:9" ht="12.5">
      <c r="H25961" s="958">
        <v>60543</v>
      </c>
      <c r="I25961" s="950" t="s">
        <v>1570</v>
      </c>
    </row>
    <row r="25962" spans="8:9" ht="12.5">
      <c r="H25962" s="958">
        <v>60544</v>
      </c>
      <c r="I25962" s="950" t="s">
        <v>1570</v>
      </c>
    </row>
    <row r="25963" spans="8:9" ht="12.5">
      <c r="H25963" s="958">
        <v>60545</v>
      </c>
      <c r="I25963" s="950" t="s">
        <v>1574</v>
      </c>
    </row>
    <row r="25964" spans="8:9" ht="12.5">
      <c r="H25964" s="958">
        <v>60546</v>
      </c>
      <c r="I25964" s="950" t="s">
        <v>1570</v>
      </c>
    </row>
    <row r="25965" spans="8:9" ht="12.5">
      <c r="H25965" s="958">
        <v>60548</v>
      </c>
      <c r="I25965" s="950" t="s">
        <v>1574</v>
      </c>
    </row>
    <row r="25966" spans="8:9" ht="12.5">
      <c r="H25966" s="958">
        <v>60549</v>
      </c>
      <c r="I25966" s="950" t="s">
        <v>1574</v>
      </c>
    </row>
    <row r="25967" spans="8:9" ht="12.5">
      <c r="H25967" s="958">
        <v>60550</v>
      </c>
      <c r="I25967" s="950" t="s">
        <v>1570</v>
      </c>
    </row>
    <row r="25968" spans="8:9" ht="12.5">
      <c r="H25968" s="958">
        <v>60551</v>
      </c>
      <c r="I25968" s="950" t="s">
        <v>1574</v>
      </c>
    </row>
    <row r="25969" spans="8:9" ht="12.5">
      <c r="H25969" s="958">
        <v>60552</v>
      </c>
      <c r="I25969" s="950" t="s">
        <v>1570</v>
      </c>
    </row>
    <row r="25970" spans="8:9" ht="12.5">
      <c r="H25970" s="958">
        <v>60553</v>
      </c>
      <c r="I25970" s="950" t="s">
        <v>1570</v>
      </c>
    </row>
    <row r="25971" spans="8:9" ht="12.5">
      <c r="H25971" s="958">
        <v>60554</v>
      </c>
      <c r="I25971" s="950" t="s">
        <v>1570</v>
      </c>
    </row>
    <row r="25972" spans="8:9" ht="12.5">
      <c r="H25972" s="958">
        <v>60555</v>
      </c>
      <c r="I25972" s="950" t="s">
        <v>1570</v>
      </c>
    </row>
    <row r="25973" spans="8:9" ht="12.5">
      <c r="H25973" s="958">
        <v>60556</v>
      </c>
      <c r="I25973" s="950" t="s">
        <v>1570</v>
      </c>
    </row>
    <row r="25974" spans="8:9" ht="12.5">
      <c r="H25974" s="958">
        <v>60557</v>
      </c>
      <c r="I25974" s="950" t="s">
        <v>1574</v>
      </c>
    </row>
    <row r="25975" spans="8:9" ht="12.5">
      <c r="H25975" s="958">
        <v>60558</v>
      </c>
      <c r="I25975" s="950" t="s">
        <v>1570</v>
      </c>
    </row>
    <row r="25976" spans="8:9" ht="12.5">
      <c r="H25976" s="958">
        <v>60559</v>
      </c>
      <c r="I25976" s="950" t="s">
        <v>1570</v>
      </c>
    </row>
    <row r="25977" spans="8:9" ht="12.5">
      <c r="H25977" s="958">
        <v>60560</v>
      </c>
      <c r="I25977" s="950" t="s">
        <v>1574</v>
      </c>
    </row>
    <row r="25978" spans="8:9" ht="12.5">
      <c r="H25978" s="958">
        <v>60561</v>
      </c>
      <c r="I25978" s="950" t="s">
        <v>1570</v>
      </c>
    </row>
    <row r="25979" spans="8:9" ht="12.5">
      <c r="H25979" s="958">
        <v>60563</v>
      </c>
      <c r="I25979" s="950" t="s">
        <v>1570</v>
      </c>
    </row>
    <row r="25980" spans="8:9" ht="12.5">
      <c r="H25980" s="958">
        <v>60564</v>
      </c>
      <c r="I25980" s="950" t="s">
        <v>1570</v>
      </c>
    </row>
    <row r="25981" spans="8:9" ht="12.5">
      <c r="H25981" s="958">
        <v>60565</v>
      </c>
      <c r="I25981" s="950" t="s">
        <v>1570</v>
      </c>
    </row>
    <row r="25982" spans="8:9" ht="12.5">
      <c r="H25982" s="958">
        <v>60566</v>
      </c>
      <c r="I25982" s="950" t="s">
        <v>1570</v>
      </c>
    </row>
    <row r="25983" spans="8:9" ht="12.5">
      <c r="H25983" s="958">
        <v>60567</v>
      </c>
      <c r="I25983" s="950" t="s">
        <v>1570</v>
      </c>
    </row>
    <row r="25984" spans="8:9" ht="12.5">
      <c r="H25984" s="958">
        <v>60568</v>
      </c>
      <c r="I25984" s="950" t="s">
        <v>1570</v>
      </c>
    </row>
    <row r="25985" spans="8:9" ht="12.5">
      <c r="H25985" s="958">
        <v>60572</v>
      </c>
      <c r="I25985" s="950" t="s">
        <v>1570</v>
      </c>
    </row>
    <row r="25986" spans="8:9" ht="12.5">
      <c r="H25986" s="958">
        <v>60585</v>
      </c>
      <c r="I25986" s="950" t="s">
        <v>1570</v>
      </c>
    </row>
    <row r="25987" spans="8:9" ht="12.5">
      <c r="H25987" s="958">
        <v>60586</v>
      </c>
      <c r="I25987" s="950" t="s">
        <v>1570</v>
      </c>
    </row>
    <row r="25988" spans="8:9" ht="12.5">
      <c r="H25988" s="958">
        <v>60598</v>
      </c>
      <c r="I25988" s="950" t="s">
        <v>1570</v>
      </c>
    </row>
    <row r="25989" spans="8:9" ht="12.5">
      <c r="H25989" s="958">
        <v>60599</v>
      </c>
      <c r="I25989" s="950" t="s">
        <v>1570</v>
      </c>
    </row>
    <row r="25990" spans="8:9" ht="12.5">
      <c r="H25990" s="958">
        <v>60601</v>
      </c>
      <c r="I25990" s="950" t="s">
        <v>1570</v>
      </c>
    </row>
    <row r="25991" spans="8:9" ht="12.5">
      <c r="H25991" s="958">
        <v>60602</v>
      </c>
      <c r="I25991" s="950" t="s">
        <v>1570</v>
      </c>
    </row>
    <row r="25992" spans="8:9" ht="12.5">
      <c r="H25992" s="958">
        <v>60603</v>
      </c>
      <c r="I25992" s="950" t="s">
        <v>1570</v>
      </c>
    </row>
    <row r="25993" spans="8:9" ht="12.5">
      <c r="H25993" s="958">
        <v>60604</v>
      </c>
      <c r="I25993" s="950" t="s">
        <v>1570</v>
      </c>
    </row>
    <row r="25994" spans="8:9" ht="12.5">
      <c r="H25994" s="958">
        <v>60605</v>
      </c>
      <c r="I25994" s="950" t="s">
        <v>1570</v>
      </c>
    </row>
    <row r="25995" spans="8:9" ht="12.5">
      <c r="H25995" s="958">
        <v>60606</v>
      </c>
      <c r="I25995" s="950" t="s">
        <v>1570</v>
      </c>
    </row>
    <row r="25996" spans="8:9" ht="12.5">
      <c r="H25996" s="958">
        <v>60607</v>
      </c>
      <c r="I25996" s="950" t="s">
        <v>1570</v>
      </c>
    </row>
    <row r="25997" spans="8:9" ht="12.5">
      <c r="H25997" s="958">
        <v>60608</v>
      </c>
      <c r="I25997" s="950" t="s">
        <v>1570</v>
      </c>
    </row>
    <row r="25998" spans="8:9" ht="12.5">
      <c r="H25998" s="958">
        <v>60609</v>
      </c>
      <c r="I25998" s="950" t="s">
        <v>1570</v>
      </c>
    </row>
    <row r="25999" spans="8:9" ht="12.5">
      <c r="H25999" s="958">
        <v>60610</v>
      </c>
      <c r="I25999" s="950" t="s">
        <v>1570</v>
      </c>
    </row>
    <row r="26000" spans="8:9" ht="12.5">
      <c r="H26000" s="958">
        <v>60611</v>
      </c>
      <c r="I26000" s="950" t="s">
        <v>1570</v>
      </c>
    </row>
    <row r="26001" spans="8:9" ht="12.5">
      <c r="H26001" s="958">
        <v>60612</v>
      </c>
      <c r="I26001" s="950" t="s">
        <v>1570</v>
      </c>
    </row>
    <row r="26002" spans="8:9" ht="12.5">
      <c r="H26002" s="958">
        <v>60613</v>
      </c>
      <c r="I26002" s="950" t="s">
        <v>1570</v>
      </c>
    </row>
    <row r="26003" spans="8:9" ht="12.5">
      <c r="H26003" s="958">
        <v>60614</v>
      </c>
      <c r="I26003" s="950" t="s">
        <v>1570</v>
      </c>
    </row>
    <row r="26004" spans="8:9" ht="12.5">
      <c r="H26004" s="958">
        <v>60615</v>
      </c>
      <c r="I26004" s="950" t="s">
        <v>1570</v>
      </c>
    </row>
    <row r="26005" spans="8:9" ht="12.5">
      <c r="H26005" s="958">
        <v>60616</v>
      </c>
      <c r="I26005" s="950" t="s">
        <v>1570</v>
      </c>
    </row>
    <row r="26006" spans="8:9" ht="12.5">
      <c r="H26006" s="958">
        <v>60617</v>
      </c>
      <c r="I26006" s="950" t="s">
        <v>1570</v>
      </c>
    </row>
    <row r="26007" spans="8:9" ht="12.5">
      <c r="H26007" s="958">
        <v>60618</v>
      </c>
      <c r="I26007" s="950" t="s">
        <v>1570</v>
      </c>
    </row>
    <row r="26008" spans="8:9" ht="12.5">
      <c r="H26008" s="958">
        <v>60619</v>
      </c>
      <c r="I26008" s="950" t="s">
        <v>1570</v>
      </c>
    </row>
    <row r="26009" spans="8:9" ht="12.5">
      <c r="H26009" s="958">
        <v>60620</v>
      </c>
      <c r="I26009" s="950" t="s">
        <v>1570</v>
      </c>
    </row>
    <row r="26010" spans="8:9" ht="12.5">
      <c r="H26010" s="958">
        <v>60621</v>
      </c>
      <c r="I26010" s="950" t="s">
        <v>1570</v>
      </c>
    </row>
    <row r="26011" spans="8:9" ht="12.5">
      <c r="H26011" s="958">
        <v>60622</v>
      </c>
      <c r="I26011" s="950" t="s">
        <v>1570</v>
      </c>
    </row>
    <row r="26012" spans="8:9" ht="12.5">
      <c r="H26012" s="958">
        <v>60623</v>
      </c>
      <c r="I26012" s="950" t="s">
        <v>1570</v>
      </c>
    </row>
    <row r="26013" spans="8:9" ht="12.5">
      <c r="H26013" s="958">
        <v>60624</v>
      </c>
      <c r="I26013" s="950" t="s">
        <v>1570</v>
      </c>
    </row>
    <row r="26014" spans="8:9" ht="12.5">
      <c r="H26014" s="958">
        <v>60625</v>
      </c>
      <c r="I26014" s="950" t="s">
        <v>1570</v>
      </c>
    </row>
    <row r="26015" spans="8:9" ht="12.5">
      <c r="H26015" s="958">
        <v>60626</v>
      </c>
      <c r="I26015" s="950" t="s">
        <v>1570</v>
      </c>
    </row>
    <row r="26016" spans="8:9" ht="12.5">
      <c r="H26016" s="958">
        <v>60628</v>
      </c>
      <c r="I26016" s="950" t="s">
        <v>1570</v>
      </c>
    </row>
    <row r="26017" spans="8:9" ht="12.5">
      <c r="H26017" s="958">
        <v>60629</v>
      </c>
      <c r="I26017" s="950" t="s">
        <v>1570</v>
      </c>
    </row>
    <row r="26018" spans="8:9" ht="12.5">
      <c r="H26018" s="958">
        <v>60630</v>
      </c>
      <c r="I26018" s="950" t="s">
        <v>1570</v>
      </c>
    </row>
    <row r="26019" spans="8:9" ht="12.5">
      <c r="H26019" s="958">
        <v>60631</v>
      </c>
      <c r="I26019" s="950" t="s">
        <v>1570</v>
      </c>
    </row>
    <row r="26020" spans="8:9" ht="12.5">
      <c r="H26020" s="958">
        <v>60632</v>
      </c>
      <c r="I26020" s="950" t="s">
        <v>1570</v>
      </c>
    </row>
    <row r="26021" spans="8:9" ht="12.5">
      <c r="H26021" s="958">
        <v>60633</v>
      </c>
      <c r="I26021" s="950" t="s">
        <v>1570</v>
      </c>
    </row>
    <row r="26022" spans="8:9" ht="12.5">
      <c r="H26022" s="958">
        <v>60634</v>
      </c>
      <c r="I26022" s="950" t="s">
        <v>1570</v>
      </c>
    </row>
    <row r="26023" spans="8:9" ht="12.5">
      <c r="H26023" s="958">
        <v>60636</v>
      </c>
      <c r="I26023" s="950" t="s">
        <v>1570</v>
      </c>
    </row>
    <row r="26024" spans="8:9" ht="12.5">
      <c r="H26024" s="958">
        <v>60637</v>
      </c>
      <c r="I26024" s="950" t="s">
        <v>1570</v>
      </c>
    </row>
    <row r="26025" spans="8:9" ht="12.5">
      <c r="H26025" s="958">
        <v>60638</v>
      </c>
      <c r="I26025" s="950" t="s">
        <v>1570</v>
      </c>
    </row>
    <row r="26026" spans="8:9" ht="12.5">
      <c r="H26026" s="958">
        <v>60639</v>
      </c>
      <c r="I26026" s="950" t="s">
        <v>1570</v>
      </c>
    </row>
    <row r="26027" spans="8:9" ht="12.5">
      <c r="H26027" s="958">
        <v>60640</v>
      </c>
      <c r="I26027" s="950" t="s">
        <v>1570</v>
      </c>
    </row>
    <row r="26028" spans="8:9" ht="12.5">
      <c r="H26028" s="958">
        <v>60641</v>
      </c>
      <c r="I26028" s="950" t="s">
        <v>1570</v>
      </c>
    </row>
    <row r="26029" spans="8:9" ht="12.5">
      <c r="H26029" s="958">
        <v>60642</v>
      </c>
      <c r="I26029" s="950" t="s">
        <v>1570</v>
      </c>
    </row>
    <row r="26030" spans="8:9" ht="12.5">
      <c r="H26030" s="958">
        <v>60643</v>
      </c>
      <c r="I26030" s="950" t="s">
        <v>1570</v>
      </c>
    </row>
    <row r="26031" spans="8:9" ht="12.5">
      <c r="H26031" s="958">
        <v>60644</v>
      </c>
      <c r="I26031" s="950" t="s">
        <v>1570</v>
      </c>
    </row>
    <row r="26032" spans="8:9" ht="12.5">
      <c r="H26032" s="958">
        <v>60645</v>
      </c>
      <c r="I26032" s="950" t="s">
        <v>1570</v>
      </c>
    </row>
    <row r="26033" spans="8:9" ht="12.5">
      <c r="H26033" s="958">
        <v>60646</v>
      </c>
      <c r="I26033" s="950" t="s">
        <v>1570</v>
      </c>
    </row>
    <row r="26034" spans="8:9" ht="12.5">
      <c r="H26034" s="958">
        <v>60647</v>
      </c>
      <c r="I26034" s="950" t="s">
        <v>1570</v>
      </c>
    </row>
    <row r="26035" spans="8:9" ht="12.5">
      <c r="H26035" s="958">
        <v>60649</v>
      </c>
      <c r="I26035" s="950" t="s">
        <v>1570</v>
      </c>
    </row>
    <row r="26036" spans="8:9" ht="12.5">
      <c r="H26036" s="958">
        <v>60651</v>
      </c>
      <c r="I26036" s="950" t="s">
        <v>1570</v>
      </c>
    </row>
    <row r="26037" spans="8:9" ht="12.5">
      <c r="H26037" s="958">
        <v>60652</v>
      </c>
      <c r="I26037" s="950" t="s">
        <v>1570</v>
      </c>
    </row>
    <row r="26038" spans="8:9" ht="12.5">
      <c r="H26038" s="958">
        <v>60653</v>
      </c>
      <c r="I26038" s="950" t="s">
        <v>1570</v>
      </c>
    </row>
    <row r="26039" spans="8:9" ht="12.5">
      <c r="H26039" s="958">
        <v>60654</v>
      </c>
      <c r="I26039" s="950" t="s">
        <v>1570</v>
      </c>
    </row>
    <row r="26040" spans="8:9" ht="12.5">
      <c r="H26040" s="958">
        <v>60655</v>
      </c>
      <c r="I26040" s="950" t="s">
        <v>1570</v>
      </c>
    </row>
    <row r="26041" spans="8:9" ht="12.5">
      <c r="H26041" s="958">
        <v>60656</v>
      </c>
      <c r="I26041" s="950" t="s">
        <v>1570</v>
      </c>
    </row>
    <row r="26042" spans="8:9" ht="12.5">
      <c r="H26042" s="958">
        <v>60657</v>
      </c>
      <c r="I26042" s="950" t="s">
        <v>1570</v>
      </c>
    </row>
    <row r="26043" spans="8:9" ht="12.5">
      <c r="H26043" s="958">
        <v>60659</v>
      </c>
      <c r="I26043" s="950" t="s">
        <v>1570</v>
      </c>
    </row>
    <row r="26044" spans="8:9" ht="12.5">
      <c r="H26044" s="958">
        <v>60660</v>
      </c>
      <c r="I26044" s="950" t="s">
        <v>1570</v>
      </c>
    </row>
    <row r="26045" spans="8:9" ht="12.5">
      <c r="H26045" s="958">
        <v>60661</v>
      </c>
      <c r="I26045" s="950" t="s">
        <v>1570</v>
      </c>
    </row>
    <row r="26046" spans="8:9" ht="12.5">
      <c r="H26046" s="958">
        <v>60664</v>
      </c>
      <c r="I26046" s="950" t="s">
        <v>1570</v>
      </c>
    </row>
    <row r="26047" spans="8:9" ht="12.5">
      <c r="H26047" s="958">
        <v>60666</v>
      </c>
      <c r="I26047" s="950" t="s">
        <v>1570</v>
      </c>
    </row>
    <row r="26048" spans="8:9" ht="12.5">
      <c r="H26048" s="958">
        <v>60668</v>
      </c>
      <c r="I26048" s="950" t="s">
        <v>1570</v>
      </c>
    </row>
    <row r="26049" spans="8:9" ht="12.5">
      <c r="H26049" s="958">
        <v>60669</v>
      </c>
      <c r="I26049" s="950" t="s">
        <v>1570</v>
      </c>
    </row>
    <row r="26050" spans="8:9" ht="12.5">
      <c r="H26050" s="958">
        <v>60670</v>
      </c>
      <c r="I26050" s="950" t="s">
        <v>1570</v>
      </c>
    </row>
    <row r="26051" spans="8:9" ht="12.5">
      <c r="H26051" s="958">
        <v>60673</v>
      </c>
      <c r="I26051" s="950" t="s">
        <v>1570</v>
      </c>
    </row>
    <row r="26052" spans="8:9" ht="12.5">
      <c r="H26052" s="958">
        <v>60674</v>
      </c>
      <c r="I26052" s="950" t="s">
        <v>1570</v>
      </c>
    </row>
    <row r="26053" spans="8:9" ht="12.5">
      <c r="H26053" s="958">
        <v>60675</v>
      </c>
      <c r="I26053" s="950" t="s">
        <v>1570</v>
      </c>
    </row>
    <row r="26054" spans="8:9" ht="12.5">
      <c r="H26054" s="958">
        <v>60677</v>
      </c>
      <c r="I26054" s="950" t="s">
        <v>1570</v>
      </c>
    </row>
    <row r="26055" spans="8:9" ht="12.5">
      <c r="H26055" s="958">
        <v>60678</v>
      </c>
      <c r="I26055" s="950" t="s">
        <v>1570</v>
      </c>
    </row>
    <row r="26056" spans="8:9" ht="12.5">
      <c r="H26056" s="958">
        <v>60680</v>
      </c>
      <c r="I26056" s="950" t="s">
        <v>1570</v>
      </c>
    </row>
    <row r="26057" spans="8:9" ht="12.5">
      <c r="H26057" s="958">
        <v>60681</v>
      </c>
      <c r="I26057" s="950" t="s">
        <v>1570</v>
      </c>
    </row>
    <row r="26058" spans="8:9" ht="12.5">
      <c r="H26058" s="958">
        <v>60682</v>
      </c>
      <c r="I26058" s="950" t="s">
        <v>1570</v>
      </c>
    </row>
    <row r="26059" spans="8:9" ht="12.5">
      <c r="H26059" s="958">
        <v>60684</v>
      </c>
      <c r="I26059" s="950" t="s">
        <v>1570</v>
      </c>
    </row>
    <row r="26060" spans="8:9" ht="12.5">
      <c r="H26060" s="958">
        <v>60685</v>
      </c>
      <c r="I26060" s="950" t="s">
        <v>1570</v>
      </c>
    </row>
    <row r="26061" spans="8:9" ht="12.5">
      <c r="H26061" s="958">
        <v>60686</v>
      </c>
      <c r="I26061" s="950" t="s">
        <v>1570</v>
      </c>
    </row>
    <row r="26062" spans="8:9" ht="12.5">
      <c r="H26062" s="958">
        <v>60687</v>
      </c>
      <c r="I26062" s="950" t="s">
        <v>1570</v>
      </c>
    </row>
    <row r="26063" spans="8:9" ht="12.5">
      <c r="H26063" s="958">
        <v>60688</v>
      </c>
      <c r="I26063" s="950" t="s">
        <v>1570</v>
      </c>
    </row>
    <row r="26064" spans="8:9" ht="12.5">
      <c r="H26064" s="958">
        <v>60689</v>
      </c>
      <c r="I26064" s="950" t="s">
        <v>1570</v>
      </c>
    </row>
    <row r="26065" spans="8:9" ht="12.5">
      <c r="H26065" s="958">
        <v>60690</v>
      </c>
      <c r="I26065" s="950" t="s">
        <v>1570</v>
      </c>
    </row>
    <row r="26066" spans="8:9" ht="12.5">
      <c r="H26066" s="958">
        <v>60691</v>
      </c>
      <c r="I26066" s="950" t="s">
        <v>1570</v>
      </c>
    </row>
    <row r="26067" spans="8:9" ht="12.5">
      <c r="H26067" s="958">
        <v>60693</v>
      </c>
      <c r="I26067" s="950" t="s">
        <v>1570</v>
      </c>
    </row>
    <row r="26068" spans="8:9" ht="12.5">
      <c r="H26068" s="958">
        <v>60694</v>
      </c>
      <c r="I26068" s="950" t="s">
        <v>1570</v>
      </c>
    </row>
    <row r="26069" spans="8:9" ht="12.5">
      <c r="H26069" s="958">
        <v>60695</v>
      </c>
      <c r="I26069" s="950" t="s">
        <v>1570</v>
      </c>
    </row>
    <row r="26070" spans="8:9" ht="12.5">
      <c r="H26070" s="958">
        <v>60696</v>
      </c>
      <c r="I26070" s="950" t="s">
        <v>1570</v>
      </c>
    </row>
    <row r="26071" spans="8:9" ht="12.5">
      <c r="H26071" s="958">
        <v>60697</v>
      </c>
      <c r="I26071" s="950" t="s">
        <v>1570</v>
      </c>
    </row>
    <row r="26072" spans="8:9" ht="12.5">
      <c r="H26072" s="958">
        <v>60699</v>
      </c>
      <c r="I26072" s="950" t="s">
        <v>1570</v>
      </c>
    </row>
    <row r="26073" spans="8:9" ht="12.5">
      <c r="H26073" s="958">
        <v>60701</v>
      </c>
      <c r="I26073" s="950" t="s">
        <v>1570</v>
      </c>
    </row>
    <row r="26074" spans="8:9" ht="12.5">
      <c r="H26074" s="958">
        <v>60706</v>
      </c>
      <c r="I26074" s="950" t="s">
        <v>1570</v>
      </c>
    </row>
    <row r="26075" spans="8:9" ht="12.5">
      <c r="H26075" s="958">
        <v>60707</v>
      </c>
      <c r="I26075" s="950" t="s">
        <v>1570</v>
      </c>
    </row>
    <row r="26076" spans="8:9" ht="12.5">
      <c r="H26076" s="958">
        <v>60712</v>
      </c>
      <c r="I26076" s="950" t="s">
        <v>1570</v>
      </c>
    </row>
    <row r="26077" spans="8:9" ht="12.5">
      <c r="H26077" s="958">
        <v>60714</v>
      </c>
      <c r="I26077" s="950" t="s">
        <v>1570</v>
      </c>
    </row>
    <row r="26078" spans="8:9" ht="12.5">
      <c r="H26078" s="958">
        <v>60803</v>
      </c>
      <c r="I26078" s="950" t="s">
        <v>1570</v>
      </c>
    </row>
    <row r="26079" spans="8:9" ht="12.5">
      <c r="H26079" s="958">
        <v>60804</v>
      </c>
      <c r="I26079" s="950" t="s">
        <v>1570</v>
      </c>
    </row>
    <row r="26080" spans="8:9" ht="12.5">
      <c r="H26080" s="958">
        <v>60805</v>
      </c>
      <c r="I26080" s="950" t="s">
        <v>1570</v>
      </c>
    </row>
    <row r="26081" spans="8:9" ht="12.5">
      <c r="H26081" s="958">
        <v>60827</v>
      </c>
      <c r="I26081" s="950" t="s">
        <v>1570</v>
      </c>
    </row>
    <row r="26082" spans="8:9" ht="12.5">
      <c r="H26082" s="958">
        <v>60901</v>
      </c>
      <c r="I26082" s="950" t="s">
        <v>1570</v>
      </c>
    </row>
    <row r="26083" spans="8:9" ht="12.5">
      <c r="H26083" s="958">
        <v>60910</v>
      </c>
      <c r="I26083" s="950" t="s">
        <v>1570</v>
      </c>
    </row>
    <row r="26084" spans="8:9" ht="12.5">
      <c r="H26084" s="958">
        <v>60911</v>
      </c>
      <c r="I26084" s="950" t="s">
        <v>1574</v>
      </c>
    </row>
    <row r="26085" spans="8:9" ht="12.5">
      <c r="H26085" s="958">
        <v>60912</v>
      </c>
      <c r="I26085" s="950" t="s">
        <v>1574</v>
      </c>
    </row>
    <row r="26086" spans="8:9" ht="12.5">
      <c r="H26086" s="958">
        <v>60913</v>
      </c>
      <c r="I26086" s="950" t="s">
        <v>1570</v>
      </c>
    </row>
    <row r="26087" spans="8:9" ht="12.5">
      <c r="H26087" s="958">
        <v>60914</v>
      </c>
      <c r="I26087" s="950" t="s">
        <v>1570</v>
      </c>
    </row>
    <row r="26088" spans="8:9" ht="12.5">
      <c r="H26088" s="958">
        <v>60915</v>
      </c>
      <c r="I26088" s="950" t="s">
        <v>1570</v>
      </c>
    </row>
    <row r="26089" spans="8:9" ht="12.5">
      <c r="H26089" s="958">
        <v>60917</v>
      </c>
      <c r="I26089" s="950" t="s">
        <v>1570</v>
      </c>
    </row>
    <row r="26090" spans="8:9" ht="12.5">
      <c r="H26090" s="958">
        <v>60918</v>
      </c>
      <c r="I26090" s="950" t="s">
        <v>1574</v>
      </c>
    </row>
    <row r="26091" spans="8:9" ht="12.5">
      <c r="H26091" s="958">
        <v>60919</v>
      </c>
      <c r="I26091" s="950" t="s">
        <v>1570</v>
      </c>
    </row>
    <row r="26092" spans="8:9" ht="12.5">
      <c r="H26092" s="958">
        <v>60920</v>
      </c>
      <c r="I26092" s="950" t="s">
        <v>1570</v>
      </c>
    </row>
    <row r="26093" spans="8:9" ht="12.5">
      <c r="H26093" s="958">
        <v>60921</v>
      </c>
      <c r="I26093" s="950" t="s">
        <v>1574</v>
      </c>
    </row>
    <row r="26094" spans="8:9" ht="12.5">
      <c r="H26094" s="958">
        <v>60922</v>
      </c>
      <c r="I26094" s="950" t="s">
        <v>1574</v>
      </c>
    </row>
    <row r="26095" spans="8:9" ht="12.5">
      <c r="H26095" s="958">
        <v>60924</v>
      </c>
      <c r="I26095" s="950" t="s">
        <v>1574</v>
      </c>
    </row>
    <row r="26096" spans="8:9" ht="12.5">
      <c r="H26096" s="958">
        <v>60926</v>
      </c>
      <c r="I26096" s="950" t="s">
        <v>1574</v>
      </c>
    </row>
    <row r="26097" spans="8:9" ht="12.5">
      <c r="H26097" s="958">
        <v>60927</v>
      </c>
      <c r="I26097" s="950" t="s">
        <v>1574</v>
      </c>
    </row>
    <row r="26098" spans="8:9" ht="12.5">
      <c r="H26098" s="958">
        <v>60928</v>
      </c>
      <c r="I26098" s="950" t="s">
        <v>1574</v>
      </c>
    </row>
    <row r="26099" spans="8:9" ht="12.5">
      <c r="H26099" s="958">
        <v>60929</v>
      </c>
      <c r="I26099" s="950" t="s">
        <v>1574</v>
      </c>
    </row>
    <row r="26100" spans="8:9" ht="12.5">
      <c r="H26100" s="958">
        <v>60930</v>
      </c>
      <c r="I26100" s="950" t="s">
        <v>1574</v>
      </c>
    </row>
    <row r="26101" spans="8:9" ht="12.5">
      <c r="H26101" s="958">
        <v>60931</v>
      </c>
      <c r="I26101" s="950" t="s">
        <v>1574</v>
      </c>
    </row>
    <row r="26102" spans="8:9" ht="12.5">
      <c r="H26102" s="958">
        <v>60932</v>
      </c>
      <c r="I26102" s="950" t="s">
        <v>1574</v>
      </c>
    </row>
    <row r="26103" spans="8:9" ht="12.5">
      <c r="H26103" s="958">
        <v>60933</v>
      </c>
      <c r="I26103" s="950" t="s">
        <v>1574</v>
      </c>
    </row>
    <row r="26104" spans="8:9" ht="12.5">
      <c r="H26104" s="958">
        <v>60934</v>
      </c>
      <c r="I26104" s="950" t="s">
        <v>1570</v>
      </c>
    </row>
    <row r="26105" spans="8:9" ht="12.5">
      <c r="H26105" s="958">
        <v>60935</v>
      </c>
      <c r="I26105" s="950" t="s">
        <v>1570</v>
      </c>
    </row>
    <row r="26106" spans="8:9" ht="12.5">
      <c r="H26106" s="958">
        <v>60936</v>
      </c>
      <c r="I26106" s="950" t="s">
        <v>1574</v>
      </c>
    </row>
    <row r="26107" spans="8:9" ht="12.5">
      <c r="H26107" s="958">
        <v>60938</v>
      </c>
      <c r="I26107" s="950" t="s">
        <v>1574</v>
      </c>
    </row>
    <row r="26108" spans="8:9" ht="12.5">
      <c r="H26108" s="958">
        <v>60939</v>
      </c>
      <c r="I26108" s="950" t="s">
        <v>1574</v>
      </c>
    </row>
    <row r="26109" spans="8:9" ht="12.5">
      <c r="H26109" s="958">
        <v>60940</v>
      </c>
      <c r="I26109" s="950" t="s">
        <v>1570</v>
      </c>
    </row>
    <row r="26110" spans="8:9" ht="12.5">
      <c r="H26110" s="958">
        <v>60941</v>
      </c>
      <c r="I26110" s="950" t="s">
        <v>1574</v>
      </c>
    </row>
    <row r="26111" spans="8:9" ht="12.5">
      <c r="H26111" s="958">
        <v>60942</v>
      </c>
      <c r="I26111" s="950" t="s">
        <v>1574</v>
      </c>
    </row>
    <row r="26112" spans="8:9" ht="12.5">
      <c r="H26112" s="958">
        <v>60944</v>
      </c>
      <c r="I26112" s="950" t="s">
        <v>1570</v>
      </c>
    </row>
    <row r="26113" spans="8:9" ht="12.5">
      <c r="H26113" s="958">
        <v>60945</v>
      </c>
      <c r="I26113" s="950" t="s">
        <v>1574</v>
      </c>
    </row>
    <row r="26114" spans="8:9" ht="12.5">
      <c r="H26114" s="958">
        <v>60946</v>
      </c>
      <c r="I26114" s="950" t="s">
        <v>1574</v>
      </c>
    </row>
    <row r="26115" spans="8:9" ht="12.5">
      <c r="H26115" s="958">
        <v>60948</v>
      </c>
      <c r="I26115" s="950" t="s">
        <v>1574</v>
      </c>
    </row>
    <row r="26116" spans="8:9" ht="12.5">
      <c r="H26116" s="958">
        <v>60949</v>
      </c>
      <c r="I26116" s="950" t="s">
        <v>1574</v>
      </c>
    </row>
    <row r="26117" spans="8:9" ht="12.5">
      <c r="H26117" s="958">
        <v>60950</v>
      </c>
      <c r="I26117" s="950" t="s">
        <v>1570</v>
      </c>
    </row>
    <row r="26118" spans="8:9" ht="12.5">
      <c r="H26118" s="958">
        <v>60951</v>
      </c>
      <c r="I26118" s="950" t="s">
        <v>1574</v>
      </c>
    </row>
    <row r="26119" spans="8:9" ht="12.5">
      <c r="H26119" s="958">
        <v>60952</v>
      </c>
      <c r="I26119" s="950" t="s">
        <v>1574</v>
      </c>
    </row>
    <row r="26120" spans="8:9" ht="12.5">
      <c r="H26120" s="958">
        <v>60953</v>
      </c>
      <c r="I26120" s="950" t="s">
        <v>1574</v>
      </c>
    </row>
    <row r="26121" spans="8:9" ht="12.5">
      <c r="H26121" s="958">
        <v>60954</v>
      </c>
      <c r="I26121" s="950" t="s">
        <v>1570</v>
      </c>
    </row>
    <row r="26122" spans="8:9" ht="12.5">
      <c r="H26122" s="958">
        <v>60955</v>
      </c>
      <c r="I26122" s="950" t="s">
        <v>1574</v>
      </c>
    </row>
    <row r="26123" spans="8:9" ht="12.5">
      <c r="H26123" s="958">
        <v>60956</v>
      </c>
      <c r="I26123" s="950" t="s">
        <v>1574</v>
      </c>
    </row>
    <row r="26124" spans="8:9" ht="12.5">
      <c r="H26124" s="958">
        <v>60957</v>
      </c>
      <c r="I26124" s="950" t="s">
        <v>1574</v>
      </c>
    </row>
    <row r="26125" spans="8:9" ht="12.5">
      <c r="H26125" s="958">
        <v>60958</v>
      </c>
      <c r="I26125" s="950" t="s">
        <v>1574</v>
      </c>
    </row>
    <row r="26126" spans="8:9" ht="12.5">
      <c r="H26126" s="958">
        <v>60959</v>
      </c>
      <c r="I26126" s="950" t="s">
        <v>1574</v>
      </c>
    </row>
    <row r="26127" spans="8:9" ht="12.5">
      <c r="H26127" s="958">
        <v>60960</v>
      </c>
      <c r="I26127" s="950" t="s">
        <v>1574</v>
      </c>
    </row>
    <row r="26128" spans="8:9" ht="12.5">
      <c r="H26128" s="958">
        <v>60961</v>
      </c>
      <c r="I26128" s="950" t="s">
        <v>1570</v>
      </c>
    </row>
    <row r="26129" spans="8:9" ht="12.5">
      <c r="H26129" s="958">
        <v>60962</v>
      </c>
      <c r="I26129" s="950" t="s">
        <v>1574</v>
      </c>
    </row>
    <row r="26130" spans="8:9" ht="12.5">
      <c r="H26130" s="958">
        <v>60963</v>
      </c>
      <c r="I26130" s="950" t="s">
        <v>1574</v>
      </c>
    </row>
    <row r="26131" spans="8:9" ht="12.5">
      <c r="H26131" s="958">
        <v>60964</v>
      </c>
      <c r="I26131" s="950" t="s">
        <v>1574</v>
      </c>
    </row>
    <row r="26132" spans="8:9" ht="12.5">
      <c r="H26132" s="958">
        <v>60966</v>
      </c>
      <c r="I26132" s="950" t="s">
        <v>1574</v>
      </c>
    </row>
    <row r="26133" spans="8:9" ht="12.5">
      <c r="H26133" s="958">
        <v>60967</v>
      </c>
      <c r="I26133" s="950" t="s">
        <v>1574</v>
      </c>
    </row>
    <row r="26134" spans="8:9" ht="12.5">
      <c r="H26134" s="958">
        <v>60968</v>
      </c>
      <c r="I26134" s="950" t="s">
        <v>1574</v>
      </c>
    </row>
    <row r="26135" spans="8:9" ht="12.5">
      <c r="H26135" s="958">
        <v>60969</v>
      </c>
      <c r="I26135" s="950" t="s">
        <v>1570</v>
      </c>
    </row>
    <row r="26136" spans="8:9" ht="12.5">
      <c r="H26136" s="958">
        <v>60970</v>
      </c>
      <c r="I26136" s="950" t="s">
        <v>1574</v>
      </c>
    </row>
    <row r="26137" spans="8:9" ht="12.5">
      <c r="H26137" s="958">
        <v>60973</v>
      </c>
      <c r="I26137" s="950" t="s">
        <v>1574</v>
      </c>
    </row>
    <row r="26138" spans="8:9" ht="12.5">
      <c r="H26138" s="958">
        <v>60974</v>
      </c>
      <c r="I26138" s="950" t="s">
        <v>1574</v>
      </c>
    </row>
    <row r="26139" spans="8:9" ht="12.5">
      <c r="H26139" s="958">
        <v>61001</v>
      </c>
      <c r="I26139" s="950" t="s">
        <v>1570</v>
      </c>
    </row>
    <row r="26140" spans="8:9" ht="12.5">
      <c r="H26140" s="958">
        <v>61006</v>
      </c>
      <c r="I26140" s="950" t="s">
        <v>1570</v>
      </c>
    </row>
    <row r="26141" spans="8:9" ht="12.5">
      <c r="H26141" s="958">
        <v>61007</v>
      </c>
      <c r="I26141" s="950" t="s">
        <v>1570</v>
      </c>
    </row>
    <row r="26142" spans="8:9" ht="12.5">
      <c r="H26142" s="958">
        <v>61008</v>
      </c>
      <c r="I26142" s="950" t="s">
        <v>1570</v>
      </c>
    </row>
    <row r="26143" spans="8:9" ht="12.5">
      <c r="H26143" s="958">
        <v>61010</v>
      </c>
      <c r="I26143" s="950" t="s">
        <v>1570</v>
      </c>
    </row>
    <row r="26144" spans="8:9" ht="12.5">
      <c r="H26144" s="958">
        <v>61011</v>
      </c>
      <c r="I26144" s="950" t="s">
        <v>1570</v>
      </c>
    </row>
    <row r="26145" spans="8:9" ht="12.5">
      <c r="H26145" s="958">
        <v>61012</v>
      </c>
      <c r="I26145" s="950" t="s">
        <v>1570</v>
      </c>
    </row>
    <row r="26146" spans="8:9" ht="12.5">
      <c r="H26146" s="958">
        <v>61013</v>
      </c>
      <c r="I26146" s="950" t="s">
        <v>1570</v>
      </c>
    </row>
    <row r="26147" spans="8:9" ht="12.5">
      <c r="H26147" s="958">
        <v>61014</v>
      </c>
      <c r="I26147" s="950" t="s">
        <v>1570</v>
      </c>
    </row>
    <row r="26148" spans="8:9" ht="12.5">
      <c r="H26148" s="958">
        <v>61015</v>
      </c>
      <c r="I26148" s="950" t="s">
        <v>1570</v>
      </c>
    </row>
    <row r="26149" spans="8:9" ht="12.5">
      <c r="H26149" s="958">
        <v>61016</v>
      </c>
      <c r="I26149" s="950" t="s">
        <v>1570</v>
      </c>
    </row>
    <row r="26150" spans="8:9" ht="12.5">
      <c r="H26150" s="958">
        <v>61018</v>
      </c>
      <c r="I26150" s="950" t="s">
        <v>1570</v>
      </c>
    </row>
    <row r="26151" spans="8:9" ht="12.5">
      <c r="H26151" s="958">
        <v>61019</v>
      </c>
      <c r="I26151" s="950" t="s">
        <v>1570</v>
      </c>
    </row>
    <row r="26152" spans="8:9" ht="12.5">
      <c r="H26152" s="958">
        <v>61020</v>
      </c>
      <c r="I26152" s="950" t="s">
        <v>1570</v>
      </c>
    </row>
    <row r="26153" spans="8:9" ht="12.5">
      <c r="H26153" s="958">
        <v>61021</v>
      </c>
      <c r="I26153" s="950" t="s">
        <v>1570</v>
      </c>
    </row>
    <row r="26154" spans="8:9" ht="12.5">
      <c r="H26154" s="958">
        <v>61024</v>
      </c>
      <c r="I26154" s="950" t="s">
        <v>1570</v>
      </c>
    </row>
    <row r="26155" spans="8:9" ht="12.5">
      <c r="H26155" s="958">
        <v>61025</v>
      </c>
      <c r="I26155" s="950" t="s">
        <v>1570</v>
      </c>
    </row>
    <row r="26156" spans="8:9" ht="12.5">
      <c r="H26156" s="958">
        <v>61027</v>
      </c>
      <c r="I26156" s="950" t="s">
        <v>1570</v>
      </c>
    </row>
    <row r="26157" spans="8:9" ht="12.5">
      <c r="H26157" s="958">
        <v>61028</v>
      </c>
      <c r="I26157" s="950" t="s">
        <v>1570</v>
      </c>
    </row>
    <row r="26158" spans="8:9" ht="12.5">
      <c r="H26158" s="958">
        <v>61030</v>
      </c>
      <c r="I26158" s="950" t="s">
        <v>1570</v>
      </c>
    </row>
    <row r="26159" spans="8:9" ht="12.5">
      <c r="H26159" s="958">
        <v>61031</v>
      </c>
      <c r="I26159" s="950" t="s">
        <v>1570</v>
      </c>
    </row>
    <row r="26160" spans="8:9" ht="12.5">
      <c r="H26160" s="958">
        <v>61032</v>
      </c>
      <c r="I26160" s="950" t="s">
        <v>1570</v>
      </c>
    </row>
    <row r="26161" spans="8:9" ht="12.5">
      <c r="H26161" s="958">
        <v>61036</v>
      </c>
      <c r="I26161" s="950" t="s">
        <v>1570</v>
      </c>
    </row>
    <row r="26162" spans="8:9" ht="12.5">
      <c r="H26162" s="958">
        <v>61037</v>
      </c>
      <c r="I26162" s="950" t="s">
        <v>1570</v>
      </c>
    </row>
    <row r="26163" spans="8:9" ht="12.5">
      <c r="H26163" s="958">
        <v>61038</v>
      </c>
      <c r="I26163" s="950" t="s">
        <v>1570</v>
      </c>
    </row>
    <row r="26164" spans="8:9" ht="12.5">
      <c r="H26164" s="958">
        <v>61039</v>
      </c>
      <c r="I26164" s="950" t="s">
        <v>1570</v>
      </c>
    </row>
    <row r="26165" spans="8:9" ht="12.5">
      <c r="H26165" s="958">
        <v>61041</v>
      </c>
      <c r="I26165" s="950" t="s">
        <v>1570</v>
      </c>
    </row>
    <row r="26166" spans="8:9" ht="12.5">
      <c r="H26166" s="958">
        <v>61042</v>
      </c>
      <c r="I26166" s="950" t="s">
        <v>1570</v>
      </c>
    </row>
    <row r="26167" spans="8:9" ht="12.5">
      <c r="H26167" s="958">
        <v>61043</v>
      </c>
      <c r="I26167" s="950" t="s">
        <v>1570</v>
      </c>
    </row>
    <row r="26168" spans="8:9" ht="12.5">
      <c r="H26168" s="958">
        <v>61044</v>
      </c>
      <c r="I26168" s="950" t="s">
        <v>1570</v>
      </c>
    </row>
    <row r="26169" spans="8:9" ht="12.5">
      <c r="H26169" s="958">
        <v>61046</v>
      </c>
      <c r="I26169" s="950" t="s">
        <v>1570</v>
      </c>
    </row>
    <row r="26170" spans="8:9" ht="12.5">
      <c r="H26170" s="958">
        <v>61047</v>
      </c>
      <c r="I26170" s="950" t="s">
        <v>1570</v>
      </c>
    </row>
    <row r="26171" spans="8:9" ht="12.5">
      <c r="H26171" s="958">
        <v>61048</v>
      </c>
      <c r="I26171" s="950" t="s">
        <v>1570</v>
      </c>
    </row>
    <row r="26172" spans="8:9" ht="12.5">
      <c r="H26172" s="958">
        <v>61049</v>
      </c>
      <c r="I26172" s="950" t="s">
        <v>1570</v>
      </c>
    </row>
    <row r="26173" spans="8:9" ht="12.5">
      <c r="H26173" s="958">
        <v>61050</v>
      </c>
      <c r="I26173" s="950" t="s">
        <v>1570</v>
      </c>
    </row>
    <row r="26174" spans="8:9" ht="12.5">
      <c r="H26174" s="958">
        <v>61051</v>
      </c>
      <c r="I26174" s="950" t="s">
        <v>1570</v>
      </c>
    </row>
    <row r="26175" spans="8:9" ht="12.5">
      <c r="H26175" s="958">
        <v>61052</v>
      </c>
      <c r="I26175" s="950" t="s">
        <v>1570</v>
      </c>
    </row>
    <row r="26176" spans="8:9" ht="12.5">
      <c r="H26176" s="958">
        <v>61053</v>
      </c>
      <c r="I26176" s="950" t="s">
        <v>1570</v>
      </c>
    </row>
    <row r="26177" spans="8:9" ht="12.5">
      <c r="H26177" s="958">
        <v>61054</v>
      </c>
      <c r="I26177" s="950" t="s">
        <v>1570</v>
      </c>
    </row>
    <row r="26178" spans="8:9" ht="12.5">
      <c r="H26178" s="958">
        <v>61057</v>
      </c>
      <c r="I26178" s="950" t="s">
        <v>1570</v>
      </c>
    </row>
    <row r="26179" spans="8:9" ht="12.5">
      <c r="H26179" s="958">
        <v>61059</v>
      </c>
      <c r="I26179" s="950" t="s">
        <v>1570</v>
      </c>
    </row>
    <row r="26180" spans="8:9" ht="12.5">
      <c r="H26180" s="958">
        <v>61060</v>
      </c>
      <c r="I26180" s="950" t="s">
        <v>1570</v>
      </c>
    </row>
    <row r="26181" spans="8:9" ht="12.5">
      <c r="H26181" s="958">
        <v>61061</v>
      </c>
      <c r="I26181" s="950" t="s">
        <v>1570</v>
      </c>
    </row>
    <row r="26182" spans="8:9" ht="12.5">
      <c r="H26182" s="958">
        <v>61062</v>
      </c>
      <c r="I26182" s="950" t="s">
        <v>1570</v>
      </c>
    </row>
    <row r="26183" spans="8:9" ht="12.5">
      <c r="H26183" s="958">
        <v>61063</v>
      </c>
      <c r="I26183" s="950" t="s">
        <v>1570</v>
      </c>
    </row>
    <row r="26184" spans="8:9" ht="12.5">
      <c r="H26184" s="958">
        <v>61064</v>
      </c>
      <c r="I26184" s="950" t="s">
        <v>1570</v>
      </c>
    </row>
    <row r="26185" spans="8:9" ht="12.5">
      <c r="H26185" s="958">
        <v>61065</v>
      </c>
      <c r="I26185" s="950" t="s">
        <v>1570</v>
      </c>
    </row>
    <row r="26186" spans="8:9" ht="12.5">
      <c r="H26186" s="958">
        <v>61067</v>
      </c>
      <c r="I26186" s="950" t="s">
        <v>1570</v>
      </c>
    </row>
    <row r="26187" spans="8:9" ht="12.5">
      <c r="H26187" s="958">
        <v>61068</v>
      </c>
      <c r="I26187" s="950" t="s">
        <v>1570</v>
      </c>
    </row>
    <row r="26188" spans="8:9" ht="12.5">
      <c r="H26188" s="958">
        <v>61070</v>
      </c>
      <c r="I26188" s="950" t="s">
        <v>1570</v>
      </c>
    </row>
    <row r="26189" spans="8:9" ht="12.5">
      <c r="H26189" s="958">
        <v>61071</v>
      </c>
      <c r="I26189" s="950" t="s">
        <v>1570</v>
      </c>
    </row>
    <row r="26190" spans="8:9" ht="12.5">
      <c r="H26190" s="958">
        <v>61072</v>
      </c>
      <c r="I26190" s="950" t="s">
        <v>1570</v>
      </c>
    </row>
    <row r="26191" spans="8:9" ht="12.5">
      <c r="H26191" s="958">
        <v>61073</v>
      </c>
      <c r="I26191" s="950" t="s">
        <v>1570</v>
      </c>
    </row>
    <row r="26192" spans="8:9" ht="12.5">
      <c r="H26192" s="958">
        <v>61074</v>
      </c>
      <c r="I26192" s="950" t="s">
        <v>1570</v>
      </c>
    </row>
    <row r="26193" spans="8:9" ht="12.5">
      <c r="H26193" s="958">
        <v>61075</v>
      </c>
      <c r="I26193" s="950" t="s">
        <v>1570</v>
      </c>
    </row>
    <row r="26194" spans="8:9" ht="12.5">
      <c r="H26194" s="958">
        <v>61077</v>
      </c>
      <c r="I26194" s="950" t="s">
        <v>1570</v>
      </c>
    </row>
    <row r="26195" spans="8:9" ht="12.5">
      <c r="H26195" s="958">
        <v>61078</v>
      </c>
      <c r="I26195" s="950" t="s">
        <v>1570</v>
      </c>
    </row>
    <row r="26196" spans="8:9" ht="12.5">
      <c r="H26196" s="958">
        <v>61079</v>
      </c>
      <c r="I26196" s="950" t="s">
        <v>1570</v>
      </c>
    </row>
    <row r="26197" spans="8:9" ht="12.5">
      <c r="H26197" s="958">
        <v>61080</v>
      </c>
      <c r="I26197" s="950" t="s">
        <v>1570</v>
      </c>
    </row>
    <row r="26198" spans="8:9" ht="12.5">
      <c r="H26198" s="958">
        <v>61081</v>
      </c>
      <c r="I26198" s="950" t="s">
        <v>1570</v>
      </c>
    </row>
    <row r="26199" spans="8:9" ht="12.5">
      <c r="H26199" s="958">
        <v>61084</v>
      </c>
      <c r="I26199" s="950" t="s">
        <v>1570</v>
      </c>
    </row>
    <row r="26200" spans="8:9" ht="12.5">
      <c r="H26200" s="958">
        <v>61085</v>
      </c>
      <c r="I26200" s="950" t="s">
        <v>1570</v>
      </c>
    </row>
    <row r="26201" spans="8:9" ht="12.5">
      <c r="H26201" s="958">
        <v>61087</v>
      </c>
      <c r="I26201" s="950" t="s">
        <v>1570</v>
      </c>
    </row>
    <row r="26202" spans="8:9" ht="12.5">
      <c r="H26202" s="958">
        <v>61088</v>
      </c>
      <c r="I26202" s="950" t="s">
        <v>1570</v>
      </c>
    </row>
    <row r="26203" spans="8:9" ht="12.5">
      <c r="H26203" s="958">
        <v>61089</v>
      </c>
      <c r="I26203" s="950" t="s">
        <v>1570</v>
      </c>
    </row>
    <row r="26204" spans="8:9" ht="12.5">
      <c r="H26204" s="958">
        <v>61091</v>
      </c>
      <c r="I26204" s="950" t="s">
        <v>1570</v>
      </c>
    </row>
    <row r="26205" spans="8:9" ht="12.5">
      <c r="H26205" s="958">
        <v>61101</v>
      </c>
      <c r="I26205" s="950" t="s">
        <v>1570</v>
      </c>
    </row>
    <row r="26206" spans="8:9" ht="12.5">
      <c r="H26206" s="958">
        <v>61102</v>
      </c>
      <c r="I26206" s="950" t="s">
        <v>1570</v>
      </c>
    </row>
    <row r="26207" spans="8:9" ht="12.5">
      <c r="H26207" s="958">
        <v>61103</v>
      </c>
      <c r="I26207" s="950" t="s">
        <v>1570</v>
      </c>
    </row>
    <row r="26208" spans="8:9" ht="12.5">
      <c r="H26208" s="958">
        <v>61104</v>
      </c>
      <c r="I26208" s="950" t="s">
        <v>1570</v>
      </c>
    </row>
    <row r="26209" spans="8:9" ht="12.5">
      <c r="H26209" s="958">
        <v>61105</v>
      </c>
      <c r="I26209" s="950" t="s">
        <v>1570</v>
      </c>
    </row>
    <row r="26210" spans="8:9" ht="12.5">
      <c r="H26210" s="958">
        <v>61106</v>
      </c>
      <c r="I26210" s="950" t="s">
        <v>1570</v>
      </c>
    </row>
    <row r="26211" spans="8:9" ht="12.5">
      <c r="H26211" s="958">
        <v>61107</v>
      </c>
      <c r="I26211" s="950" t="s">
        <v>1570</v>
      </c>
    </row>
    <row r="26212" spans="8:9" ht="12.5">
      <c r="H26212" s="958">
        <v>61108</v>
      </c>
      <c r="I26212" s="950" t="s">
        <v>1570</v>
      </c>
    </row>
    <row r="26213" spans="8:9" ht="12.5">
      <c r="H26213" s="958">
        <v>61109</v>
      </c>
      <c r="I26213" s="950" t="s">
        <v>1570</v>
      </c>
    </row>
    <row r="26214" spans="8:9" ht="12.5">
      <c r="H26214" s="958">
        <v>61110</v>
      </c>
      <c r="I26214" s="950" t="s">
        <v>1570</v>
      </c>
    </row>
    <row r="26215" spans="8:9" ht="12.5">
      <c r="H26215" s="958">
        <v>61111</v>
      </c>
      <c r="I26215" s="950" t="s">
        <v>1570</v>
      </c>
    </row>
    <row r="26216" spans="8:9" ht="12.5">
      <c r="H26216" s="958">
        <v>61112</v>
      </c>
      <c r="I26216" s="950" t="s">
        <v>1570</v>
      </c>
    </row>
    <row r="26217" spans="8:9" ht="12.5">
      <c r="H26217" s="958">
        <v>61114</v>
      </c>
      <c r="I26217" s="950" t="s">
        <v>1570</v>
      </c>
    </row>
    <row r="26218" spans="8:9" ht="12.5">
      <c r="H26218" s="958">
        <v>61115</v>
      </c>
      <c r="I26218" s="950" t="s">
        <v>1570</v>
      </c>
    </row>
    <row r="26219" spans="8:9" ht="12.5">
      <c r="H26219" s="958">
        <v>61125</v>
      </c>
      <c r="I26219" s="950" t="s">
        <v>1570</v>
      </c>
    </row>
    <row r="26220" spans="8:9" ht="12.5">
      <c r="H26220" s="958">
        <v>61126</v>
      </c>
      <c r="I26220" s="950" t="s">
        <v>1570</v>
      </c>
    </row>
    <row r="26221" spans="8:9" ht="12.5">
      <c r="H26221" s="958">
        <v>61130</v>
      </c>
      <c r="I26221" s="950" t="s">
        <v>1570</v>
      </c>
    </row>
    <row r="26222" spans="8:9" ht="12.5">
      <c r="H26222" s="958">
        <v>61131</v>
      </c>
      <c r="I26222" s="950" t="s">
        <v>1570</v>
      </c>
    </row>
    <row r="26223" spans="8:9" ht="12.5">
      <c r="H26223" s="958">
        <v>61132</v>
      </c>
      <c r="I26223" s="950" t="s">
        <v>1570</v>
      </c>
    </row>
    <row r="26224" spans="8:9" ht="12.5">
      <c r="H26224" s="958">
        <v>61201</v>
      </c>
      <c r="I26224" s="950" t="s">
        <v>1558</v>
      </c>
    </row>
    <row r="26225" spans="8:9" ht="12.5">
      <c r="H26225" s="958">
        <v>61204</v>
      </c>
      <c r="I26225" s="950" t="s">
        <v>1558</v>
      </c>
    </row>
    <row r="26226" spans="8:9" ht="12.5">
      <c r="H26226" s="958">
        <v>61230</v>
      </c>
      <c r="I26226" s="950" t="s">
        <v>1570</v>
      </c>
    </row>
    <row r="26227" spans="8:9" ht="12.5">
      <c r="H26227" s="958">
        <v>61231</v>
      </c>
      <c r="I26227" s="950" t="s">
        <v>1574</v>
      </c>
    </row>
    <row r="26228" spans="8:9" ht="12.5">
      <c r="H26228" s="958">
        <v>61232</v>
      </c>
      <c r="I26228" s="950" t="s">
        <v>1558</v>
      </c>
    </row>
    <row r="26229" spans="8:9" ht="12.5">
      <c r="H26229" s="958">
        <v>61233</v>
      </c>
      <c r="I26229" s="950" t="s">
        <v>1558</v>
      </c>
    </row>
    <row r="26230" spans="8:9" ht="12.5">
      <c r="H26230" s="958">
        <v>61234</v>
      </c>
      <c r="I26230" s="950" t="s">
        <v>1574</v>
      </c>
    </row>
    <row r="26231" spans="8:9" ht="12.5">
      <c r="H26231" s="958">
        <v>61235</v>
      </c>
      <c r="I26231" s="950" t="s">
        <v>1574</v>
      </c>
    </row>
    <row r="26232" spans="8:9" ht="12.5">
      <c r="H26232" s="958">
        <v>61236</v>
      </c>
      <c r="I26232" s="950" t="s">
        <v>1558</v>
      </c>
    </row>
    <row r="26233" spans="8:9" ht="12.5">
      <c r="H26233" s="958">
        <v>61237</v>
      </c>
      <c r="I26233" s="950" t="s">
        <v>1558</v>
      </c>
    </row>
    <row r="26234" spans="8:9" ht="12.5">
      <c r="H26234" s="958">
        <v>61238</v>
      </c>
      <c r="I26234" s="950" t="s">
        <v>1574</v>
      </c>
    </row>
    <row r="26235" spans="8:9" ht="12.5">
      <c r="H26235" s="958">
        <v>61239</v>
      </c>
      <c r="I26235" s="950" t="s">
        <v>1558</v>
      </c>
    </row>
    <row r="26236" spans="8:9" ht="12.5">
      <c r="H26236" s="958">
        <v>61240</v>
      </c>
      <c r="I26236" s="950" t="s">
        <v>1558</v>
      </c>
    </row>
    <row r="26237" spans="8:9" ht="12.5">
      <c r="H26237" s="958">
        <v>61241</v>
      </c>
      <c r="I26237" s="950" t="s">
        <v>1558</v>
      </c>
    </row>
    <row r="26238" spans="8:9" ht="12.5">
      <c r="H26238" s="958">
        <v>61242</v>
      </c>
      <c r="I26238" s="950" t="s">
        <v>1570</v>
      </c>
    </row>
    <row r="26239" spans="8:9" ht="12.5">
      <c r="H26239" s="958">
        <v>61243</v>
      </c>
      <c r="I26239" s="950" t="s">
        <v>1570</v>
      </c>
    </row>
    <row r="26240" spans="8:9" ht="12.5">
      <c r="H26240" s="958">
        <v>61244</v>
      </c>
      <c r="I26240" s="950" t="s">
        <v>1558</v>
      </c>
    </row>
    <row r="26241" spans="8:9" ht="12.5">
      <c r="H26241" s="958">
        <v>61250</v>
      </c>
      <c r="I26241" s="950" t="s">
        <v>1570</v>
      </c>
    </row>
    <row r="26242" spans="8:9" ht="12.5">
      <c r="H26242" s="958">
        <v>61251</v>
      </c>
      <c r="I26242" s="950" t="s">
        <v>1570</v>
      </c>
    </row>
    <row r="26243" spans="8:9" ht="12.5">
      <c r="H26243" s="958">
        <v>61252</v>
      </c>
      <c r="I26243" s="950" t="s">
        <v>1570</v>
      </c>
    </row>
    <row r="26244" spans="8:9" ht="12.5">
      <c r="H26244" s="958">
        <v>61254</v>
      </c>
      <c r="I26244" s="950" t="s">
        <v>1574</v>
      </c>
    </row>
    <row r="26245" spans="8:9" ht="12.5">
      <c r="H26245" s="958">
        <v>61256</v>
      </c>
      <c r="I26245" s="950" t="s">
        <v>1558</v>
      </c>
    </row>
    <row r="26246" spans="8:9" ht="12.5">
      <c r="H26246" s="958">
        <v>61257</v>
      </c>
      <c r="I26246" s="950" t="s">
        <v>1570</v>
      </c>
    </row>
    <row r="26247" spans="8:9" ht="12.5">
      <c r="H26247" s="958">
        <v>61258</v>
      </c>
      <c r="I26247" s="950" t="s">
        <v>1570</v>
      </c>
    </row>
    <row r="26248" spans="8:9" ht="12.5">
      <c r="H26248" s="958">
        <v>61259</v>
      </c>
      <c r="I26248" s="950" t="s">
        <v>1574</v>
      </c>
    </row>
    <row r="26249" spans="8:9" ht="12.5">
      <c r="H26249" s="958">
        <v>61260</v>
      </c>
      <c r="I26249" s="950" t="s">
        <v>1574</v>
      </c>
    </row>
    <row r="26250" spans="8:9" ht="12.5">
      <c r="H26250" s="958">
        <v>61261</v>
      </c>
      <c r="I26250" s="950" t="s">
        <v>1570</v>
      </c>
    </row>
    <row r="26251" spans="8:9" ht="12.5">
      <c r="H26251" s="958">
        <v>61262</v>
      </c>
      <c r="I26251" s="950" t="s">
        <v>1558</v>
      </c>
    </row>
    <row r="26252" spans="8:9" ht="12.5">
      <c r="H26252" s="958">
        <v>61263</v>
      </c>
      <c r="I26252" s="950" t="s">
        <v>1558</v>
      </c>
    </row>
    <row r="26253" spans="8:9" ht="12.5">
      <c r="H26253" s="958">
        <v>61264</v>
      </c>
      <c r="I26253" s="950" t="s">
        <v>1558</v>
      </c>
    </row>
    <row r="26254" spans="8:9" ht="12.5">
      <c r="H26254" s="958">
        <v>61265</v>
      </c>
      <c r="I26254" s="950" t="s">
        <v>1558</v>
      </c>
    </row>
    <row r="26255" spans="8:9" ht="12.5">
      <c r="H26255" s="958">
        <v>61266</v>
      </c>
      <c r="I26255" s="950" t="s">
        <v>1558</v>
      </c>
    </row>
    <row r="26256" spans="8:9" ht="12.5">
      <c r="H26256" s="958">
        <v>61270</v>
      </c>
      <c r="I26256" s="950" t="s">
        <v>1570</v>
      </c>
    </row>
    <row r="26257" spans="8:9" ht="12.5">
      <c r="H26257" s="958">
        <v>61272</v>
      </c>
      <c r="I26257" s="950" t="s">
        <v>1574</v>
      </c>
    </row>
    <row r="26258" spans="8:9" ht="12.5">
      <c r="H26258" s="958">
        <v>61273</v>
      </c>
      <c r="I26258" s="950" t="s">
        <v>1558</v>
      </c>
    </row>
    <row r="26259" spans="8:9" ht="12.5">
      <c r="H26259" s="958">
        <v>61274</v>
      </c>
      <c r="I26259" s="950" t="s">
        <v>1558</v>
      </c>
    </row>
    <row r="26260" spans="8:9" ht="12.5">
      <c r="H26260" s="958">
        <v>61275</v>
      </c>
      <c r="I26260" s="950" t="s">
        <v>1558</v>
      </c>
    </row>
    <row r="26261" spans="8:9" ht="12.5">
      <c r="H26261" s="958">
        <v>61276</v>
      </c>
      <c r="I26261" s="950" t="s">
        <v>1558</v>
      </c>
    </row>
    <row r="26262" spans="8:9" ht="12.5">
      <c r="H26262" s="958">
        <v>61277</v>
      </c>
      <c r="I26262" s="950" t="s">
        <v>1574</v>
      </c>
    </row>
    <row r="26263" spans="8:9" ht="12.5">
      <c r="H26263" s="958">
        <v>61278</v>
      </c>
      <c r="I26263" s="950" t="s">
        <v>1558</v>
      </c>
    </row>
    <row r="26264" spans="8:9" ht="12.5">
      <c r="H26264" s="958">
        <v>61279</v>
      </c>
      <c r="I26264" s="950" t="s">
        <v>1558</v>
      </c>
    </row>
    <row r="26265" spans="8:9" ht="12.5">
      <c r="H26265" s="958">
        <v>61281</v>
      </c>
      <c r="I26265" s="950" t="s">
        <v>1574</v>
      </c>
    </row>
    <row r="26266" spans="8:9" ht="12.5">
      <c r="H26266" s="958">
        <v>61282</v>
      </c>
      <c r="I26266" s="950" t="s">
        <v>1558</v>
      </c>
    </row>
    <row r="26267" spans="8:9" ht="12.5">
      <c r="H26267" s="958">
        <v>61283</v>
      </c>
      <c r="I26267" s="950" t="s">
        <v>1574</v>
      </c>
    </row>
    <row r="26268" spans="8:9" ht="12.5">
      <c r="H26268" s="958">
        <v>61284</v>
      </c>
      <c r="I26268" s="950" t="s">
        <v>1558</v>
      </c>
    </row>
    <row r="26269" spans="8:9" ht="12.5">
      <c r="H26269" s="958">
        <v>61285</v>
      </c>
      <c r="I26269" s="950" t="s">
        <v>1570</v>
      </c>
    </row>
    <row r="26270" spans="8:9" ht="12.5">
      <c r="H26270" s="958">
        <v>61299</v>
      </c>
      <c r="I26270" s="950" t="s">
        <v>1558</v>
      </c>
    </row>
    <row r="26271" spans="8:9" ht="12.5">
      <c r="H26271" s="958">
        <v>61301</v>
      </c>
      <c r="I26271" s="950" t="s">
        <v>1574</v>
      </c>
    </row>
    <row r="26272" spans="8:9" ht="12.5">
      <c r="H26272" s="958">
        <v>61310</v>
      </c>
      <c r="I26272" s="950" t="s">
        <v>1570</v>
      </c>
    </row>
    <row r="26273" spans="8:9" ht="12.5">
      <c r="H26273" s="958">
        <v>61311</v>
      </c>
      <c r="I26273" s="950" t="s">
        <v>1570</v>
      </c>
    </row>
    <row r="26274" spans="8:9" ht="12.5">
      <c r="H26274" s="958">
        <v>61312</v>
      </c>
      <c r="I26274" s="950" t="s">
        <v>1574</v>
      </c>
    </row>
    <row r="26275" spans="8:9" ht="12.5">
      <c r="H26275" s="958">
        <v>61313</v>
      </c>
      <c r="I26275" s="950" t="s">
        <v>1570</v>
      </c>
    </row>
    <row r="26276" spans="8:9" ht="12.5">
      <c r="H26276" s="958">
        <v>61314</v>
      </c>
      <c r="I26276" s="950" t="s">
        <v>1574</v>
      </c>
    </row>
    <row r="26277" spans="8:9" ht="12.5">
      <c r="H26277" s="958">
        <v>61315</v>
      </c>
      <c r="I26277" s="950" t="s">
        <v>1574</v>
      </c>
    </row>
    <row r="26278" spans="8:9" ht="12.5">
      <c r="H26278" s="958">
        <v>61316</v>
      </c>
      <c r="I26278" s="950" t="s">
        <v>1574</v>
      </c>
    </row>
    <row r="26279" spans="8:9" ht="12.5">
      <c r="H26279" s="958">
        <v>61317</v>
      </c>
      <c r="I26279" s="950" t="s">
        <v>1574</v>
      </c>
    </row>
    <row r="26280" spans="8:9" ht="12.5">
      <c r="H26280" s="958">
        <v>61318</v>
      </c>
      <c r="I26280" s="950" t="s">
        <v>1570</v>
      </c>
    </row>
    <row r="26281" spans="8:9" ht="12.5">
      <c r="H26281" s="958">
        <v>61319</v>
      </c>
      <c r="I26281" s="950" t="s">
        <v>1570</v>
      </c>
    </row>
    <row r="26282" spans="8:9" ht="12.5">
      <c r="H26282" s="958">
        <v>61320</v>
      </c>
      <c r="I26282" s="950" t="s">
        <v>1574</v>
      </c>
    </row>
    <row r="26283" spans="8:9" ht="12.5">
      <c r="H26283" s="958">
        <v>61321</v>
      </c>
      <c r="I26283" s="950" t="s">
        <v>1570</v>
      </c>
    </row>
    <row r="26284" spans="8:9" ht="12.5">
      <c r="H26284" s="958">
        <v>61322</v>
      </c>
      <c r="I26284" s="950" t="s">
        <v>1574</v>
      </c>
    </row>
    <row r="26285" spans="8:9" ht="12.5">
      <c r="H26285" s="958">
        <v>61323</v>
      </c>
      <c r="I26285" s="950" t="s">
        <v>1574</v>
      </c>
    </row>
    <row r="26286" spans="8:9" ht="12.5">
      <c r="H26286" s="958">
        <v>61324</v>
      </c>
      <c r="I26286" s="950" t="s">
        <v>1570</v>
      </c>
    </row>
    <row r="26287" spans="8:9" ht="12.5">
      <c r="H26287" s="958">
        <v>61325</v>
      </c>
      <c r="I26287" s="950" t="s">
        <v>1574</v>
      </c>
    </row>
    <row r="26288" spans="8:9" ht="12.5">
      <c r="H26288" s="958">
        <v>61326</v>
      </c>
      <c r="I26288" s="950" t="s">
        <v>1574</v>
      </c>
    </row>
    <row r="26289" spans="8:9" ht="12.5">
      <c r="H26289" s="958">
        <v>61327</v>
      </c>
      <c r="I26289" s="950" t="s">
        <v>1574</v>
      </c>
    </row>
    <row r="26290" spans="8:9" ht="12.5">
      <c r="H26290" s="958">
        <v>61328</v>
      </c>
      <c r="I26290" s="950" t="s">
        <v>1574</v>
      </c>
    </row>
    <row r="26291" spans="8:9" ht="12.5">
      <c r="H26291" s="958">
        <v>61329</v>
      </c>
      <c r="I26291" s="950" t="s">
        <v>1574</v>
      </c>
    </row>
    <row r="26292" spans="8:9" ht="12.5">
      <c r="H26292" s="958">
        <v>61330</v>
      </c>
      <c r="I26292" s="950" t="s">
        <v>1574</v>
      </c>
    </row>
    <row r="26293" spans="8:9" ht="12.5">
      <c r="H26293" s="958">
        <v>61331</v>
      </c>
      <c r="I26293" s="950" t="s">
        <v>1570</v>
      </c>
    </row>
    <row r="26294" spans="8:9" ht="12.5">
      <c r="H26294" s="958">
        <v>61332</v>
      </c>
      <c r="I26294" s="950" t="s">
        <v>1570</v>
      </c>
    </row>
    <row r="26295" spans="8:9" ht="12.5">
      <c r="H26295" s="958">
        <v>61333</v>
      </c>
      <c r="I26295" s="950" t="s">
        <v>1570</v>
      </c>
    </row>
    <row r="26296" spans="8:9" ht="12.5">
      <c r="H26296" s="958">
        <v>61334</v>
      </c>
      <c r="I26296" s="950" t="s">
        <v>1574</v>
      </c>
    </row>
    <row r="26297" spans="8:9" ht="12.5">
      <c r="H26297" s="958">
        <v>61335</v>
      </c>
      <c r="I26297" s="950" t="s">
        <v>1574</v>
      </c>
    </row>
    <row r="26298" spans="8:9" ht="12.5">
      <c r="H26298" s="958">
        <v>61336</v>
      </c>
      <c r="I26298" s="950" t="s">
        <v>1574</v>
      </c>
    </row>
    <row r="26299" spans="8:9" ht="12.5">
      <c r="H26299" s="958">
        <v>61337</v>
      </c>
      <c r="I26299" s="950" t="s">
        <v>1574</v>
      </c>
    </row>
    <row r="26300" spans="8:9" ht="12.5">
      <c r="H26300" s="958">
        <v>61338</v>
      </c>
      <c r="I26300" s="950" t="s">
        <v>1574</v>
      </c>
    </row>
    <row r="26301" spans="8:9" ht="12.5">
      <c r="H26301" s="958">
        <v>61340</v>
      </c>
      <c r="I26301" s="950" t="s">
        <v>1574</v>
      </c>
    </row>
    <row r="26302" spans="8:9" ht="12.5">
      <c r="H26302" s="958">
        <v>61341</v>
      </c>
      <c r="I26302" s="950" t="s">
        <v>1574</v>
      </c>
    </row>
    <row r="26303" spans="8:9" ht="12.5">
      <c r="H26303" s="958">
        <v>61342</v>
      </c>
      <c r="I26303" s="950" t="s">
        <v>1574</v>
      </c>
    </row>
    <row r="26304" spans="8:9" ht="12.5">
      <c r="H26304" s="958">
        <v>61344</v>
      </c>
      <c r="I26304" s="950" t="s">
        <v>1574</v>
      </c>
    </row>
    <row r="26305" spans="8:9" ht="12.5">
      <c r="H26305" s="958">
        <v>61345</v>
      </c>
      <c r="I26305" s="950" t="s">
        <v>1574</v>
      </c>
    </row>
    <row r="26306" spans="8:9" ht="12.5">
      <c r="H26306" s="958">
        <v>61346</v>
      </c>
      <c r="I26306" s="950" t="s">
        <v>1574</v>
      </c>
    </row>
    <row r="26307" spans="8:9" ht="12.5">
      <c r="H26307" s="958">
        <v>61348</v>
      </c>
      <c r="I26307" s="950" t="s">
        <v>1574</v>
      </c>
    </row>
    <row r="26308" spans="8:9" ht="12.5">
      <c r="H26308" s="958">
        <v>61349</v>
      </c>
      <c r="I26308" s="950" t="s">
        <v>1574</v>
      </c>
    </row>
    <row r="26309" spans="8:9" ht="12.5">
      <c r="H26309" s="958">
        <v>61350</v>
      </c>
      <c r="I26309" s="950" t="s">
        <v>1574</v>
      </c>
    </row>
    <row r="26310" spans="8:9" ht="12.5">
      <c r="H26310" s="958">
        <v>61353</v>
      </c>
      <c r="I26310" s="950" t="s">
        <v>1570</v>
      </c>
    </row>
    <row r="26311" spans="8:9" ht="12.5">
      <c r="H26311" s="958">
        <v>61354</v>
      </c>
      <c r="I26311" s="950" t="s">
        <v>1574</v>
      </c>
    </row>
    <row r="26312" spans="8:9" ht="12.5">
      <c r="H26312" s="958">
        <v>61356</v>
      </c>
      <c r="I26312" s="950" t="s">
        <v>1574</v>
      </c>
    </row>
    <row r="26313" spans="8:9" ht="12.5">
      <c r="H26313" s="958">
        <v>61358</v>
      </c>
      <c r="I26313" s="950" t="s">
        <v>1570</v>
      </c>
    </row>
    <row r="26314" spans="8:9" ht="12.5">
      <c r="H26314" s="958">
        <v>61359</v>
      </c>
      <c r="I26314" s="950" t="s">
        <v>1574</v>
      </c>
    </row>
    <row r="26315" spans="8:9" ht="12.5">
      <c r="H26315" s="958">
        <v>61360</v>
      </c>
      <c r="I26315" s="950" t="s">
        <v>1570</v>
      </c>
    </row>
    <row r="26316" spans="8:9" ht="12.5">
      <c r="H26316" s="958">
        <v>61361</v>
      </c>
      <c r="I26316" s="950" t="s">
        <v>1574</v>
      </c>
    </row>
    <row r="26317" spans="8:9" ht="12.5">
      <c r="H26317" s="958">
        <v>61362</v>
      </c>
      <c r="I26317" s="950" t="s">
        <v>1574</v>
      </c>
    </row>
    <row r="26318" spans="8:9" ht="12.5">
      <c r="H26318" s="958">
        <v>61363</v>
      </c>
      <c r="I26318" s="950" t="s">
        <v>1574</v>
      </c>
    </row>
    <row r="26319" spans="8:9" ht="12.5">
      <c r="H26319" s="958">
        <v>61364</v>
      </c>
      <c r="I26319" s="950" t="s">
        <v>1570</v>
      </c>
    </row>
    <row r="26320" spans="8:9" ht="12.5">
      <c r="H26320" s="958">
        <v>61367</v>
      </c>
      <c r="I26320" s="950" t="s">
        <v>1574</v>
      </c>
    </row>
    <row r="26321" spans="8:9" ht="12.5">
      <c r="H26321" s="958">
        <v>61368</v>
      </c>
      <c r="I26321" s="950" t="s">
        <v>1574</v>
      </c>
    </row>
    <row r="26322" spans="8:9" ht="12.5">
      <c r="H26322" s="958">
        <v>61369</v>
      </c>
      <c r="I26322" s="950" t="s">
        <v>1574</v>
      </c>
    </row>
    <row r="26323" spans="8:9" ht="12.5">
      <c r="H26323" s="958">
        <v>61370</v>
      </c>
      <c r="I26323" s="950" t="s">
        <v>1574</v>
      </c>
    </row>
    <row r="26324" spans="8:9" ht="12.5">
      <c r="H26324" s="958">
        <v>61371</v>
      </c>
      <c r="I26324" s="950" t="s">
        <v>1574</v>
      </c>
    </row>
    <row r="26325" spans="8:9" ht="12.5">
      <c r="H26325" s="958">
        <v>61372</v>
      </c>
      <c r="I26325" s="950" t="s">
        <v>1574</v>
      </c>
    </row>
    <row r="26326" spans="8:9" ht="12.5">
      <c r="H26326" s="958">
        <v>61373</v>
      </c>
      <c r="I26326" s="950" t="s">
        <v>1574</v>
      </c>
    </row>
    <row r="26327" spans="8:9" ht="12.5">
      <c r="H26327" s="958">
        <v>61374</v>
      </c>
      <c r="I26327" s="950" t="s">
        <v>1574</v>
      </c>
    </row>
    <row r="26328" spans="8:9" ht="12.5">
      <c r="H26328" s="958">
        <v>61375</v>
      </c>
      <c r="I26328" s="950" t="s">
        <v>1574</v>
      </c>
    </row>
    <row r="26329" spans="8:9" ht="12.5">
      <c r="H26329" s="958">
        <v>61376</v>
      </c>
      <c r="I26329" s="950" t="s">
        <v>1574</v>
      </c>
    </row>
    <row r="26330" spans="8:9" ht="12.5">
      <c r="H26330" s="958">
        <v>61377</v>
      </c>
      <c r="I26330" s="950" t="s">
        <v>1570</v>
      </c>
    </row>
    <row r="26331" spans="8:9" ht="12.5">
      <c r="H26331" s="958">
        <v>61378</v>
      </c>
      <c r="I26331" s="950" t="s">
        <v>1570</v>
      </c>
    </row>
    <row r="26332" spans="8:9" ht="12.5">
      <c r="H26332" s="958">
        <v>61379</v>
      </c>
      <c r="I26332" s="950" t="s">
        <v>1574</v>
      </c>
    </row>
    <row r="26333" spans="8:9" ht="12.5">
      <c r="H26333" s="958">
        <v>61401</v>
      </c>
      <c r="I26333" s="950" t="s">
        <v>1574</v>
      </c>
    </row>
    <row r="26334" spans="8:9" ht="12.5">
      <c r="H26334" s="958">
        <v>61402</v>
      </c>
      <c r="I26334" s="950" t="s">
        <v>1574</v>
      </c>
    </row>
    <row r="26335" spans="8:9" ht="12.5">
      <c r="H26335" s="958">
        <v>61410</v>
      </c>
      <c r="I26335" s="950" t="s">
        <v>1574</v>
      </c>
    </row>
    <row r="26336" spans="8:9" ht="12.5">
      <c r="H26336" s="958">
        <v>61411</v>
      </c>
      <c r="I26336" s="950" t="s">
        <v>1574</v>
      </c>
    </row>
    <row r="26337" spans="8:9" ht="12.5">
      <c r="H26337" s="958">
        <v>61412</v>
      </c>
      <c r="I26337" s="950" t="s">
        <v>1574</v>
      </c>
    </row>
    <row r="26338" spans="8:9" ht="12.5">
      <c r="H26338" s="958">
        <v>61413</v>
      </c>
      <c r="I26338" s="950" t="s">
        <v>1574</v>
      </c>
    </row>
    <row r="26339" spans="8:9" ht="12.5">
      <c r="H26339" s="958">
        <v>61414</v>
      </c>
      <c r="I26339" s="950" t="s">
        <v>1574</v>
      </c>
    </row>
    <row r="26340" spans="8:9" ht="12.5">
      <c r="H26340" s="958">
        <v>61415</v>
      </c>
      <c r="I26340" s="950" t="s">
        <v>1574</v>
      </c>
    </row>
    <row r="26341" spans="8:9" ht="12.5">
      <c r="H26341" s="958">
        <v>61416</v>
      </c>
      <c r="I26341" s="950" t="s">
        <v>1574</v>
      </c>
    </row>
    <row r="26342" spans="8:9" ht="12.5">
      <c r="H26342" s="958">
        <v>61417</v>
      </c>
      <c r="I26342" s="950" t="s">
        <v>1574</v>
      </c>
    </row>
    <row r="26343" spans="8:9" ht="12.5">
      <c r="H26343" s="958">
        <v>61418</v>
      </c>
      <c r="I26343" s="950" t="s">
        <v>1574</v>
      </c>
    </row>
    <row r="26344" spans="8:9" ht="12.5">
      <c r="H26344" s="958">
        <v>61419</v>
      </c>
      <c r="I26344" s="950" t="s">
        <v>1574</v>
      </c>
    </row>
    <row r="26345" spans="8:9" ht="12.5">
      <c r="H26345" s="958">
        <v>61420</v>
      </c>
      <c r="I26345" s="950" t="s">
        <v>1574</v>
      </c>
    </row>
    <row r="26346" spans="8:9" ht="12.5">
      <c r="H26346" s="958">
        <v>61421</v>
      </c>
      <c r="I26346" s="950" t="s">
        <v>1574</v>
      </c>
    </row>
    <row r="26347" spans="8:9" ht="12.5">
      <c r="H26347" s="958">
        <v>61422</v>
      </c>
      <c r="I26347" s="950" t="s">
        <v>1574</v>
      </c>
    </row>
    <row r="26348" spans="8:9" ht="12.5">
      <c r="H26348" s="958">
        <v>61423</v>
      </c>
      <c r="I26348" s="950" t="s">
        <v>1574</v>
      </c>
    </row>
    <row r="26349" spans="8:9" ht="12.5">
      <c r="H26349" s="958">
        <v>61424</v>
      </c>
      <c r="I26349" s="950" t="s">
        <v>1574</v>
      </c>
    </row>
    <row r="26350" spans="8:9" ht="12.5">
      <c r="H26350" s="958">
        <v>61425</v>
      </c>
      <c r="I26350" s="950" t="s">
        <v>1574</v>
      </c>
    </row>
    <row r="26351" spans="8:9" ht="12.5">
      <c r="H26351" s="958">
        <v>61426</v>
      </c>
      <c r="I26351" s="950" t="s">
        <v>1574</v>
      </c>
    </row>
    <row r="26352" spans="8:9" ht="12.5">
      <c r="H26352" s="958">
        <v>61427</v>
      </c>
      <c r="I26352" s="950" t="s">
        <v>1574</v>
      </c>
    </row>
    <row r="26353" spans="8:9" ht="12.5">
      <c r="H26353" s="958">
        <v>61428</v>
      </c>
      <c r="I26353" s="950" t="s">
        <v>1574</v>
      </c>
    </row>
    <row r="26354" spans="8:9" ht="12.5">
      <c r="H26354" s="958">
        <v>61430</v>
      </c>
      <c r="I26354" s="950" t="s">
        <v>1574</v>
      </c>
    </row>
    <row r="26355" spans="8:9" ht="12.5">
      <c r="H26355" s="958">
        <v>61431</v>
      </c>
      <c r="I26355" s="950" t="s">
        <v>1574</v>
      </c>
    </row>
    <row r="26356" spans="8:9" ht="12.5">
      <c r="H26356" s="958">
        <v>61432</v>
      </c>
      <c r="I26356" s="950" t="s">
        <v>1574</v>
      </c>
    </row>
    <row r="26357" spans="8:9" ht="12.5">
      <c r="H26357" s="958">
        <v>61433</v>
      </c>
      <c r="I26357" s="950" t="s">
        <v>1574</v>
      </c>
    </row>
    <row r="26358" spans="8:9" ht="12.5">
      <c r="H26358" s="958">
        <v>61434</v>
      </c>
      <c r="I26358" s="950" t="s">
        <v>1574</v>
      </c>
    </row>
    <row r="26359" spans="8:9" ht="12.5">
      <c r="H26359" s="958">
        <v>61435</v>
      </c>
      <c r="I26359" s="950" t="s">
        <v>1574</v>
      </c>
    </row>
    <row r="26360" spans="8:9" ht="12.5">
      <c r="H26360" s="958">
        <v>61436</v>
      </c>
      <c r="I26360" s="950" t="s">
        <v>1574</v>
      </c>
    </row>
    <row r="26361" spans="8:9" ht="12.5">
      <c r="H26361" s="958">
        <v>61437</v>
      </c>
      <c r="I26361" s="950" t="s">
        <v>1574</v>
      </c>
    </row>
    <row r="26362" spans="8:9" ht="12.5">
      <c r="H26362" s="958">
        <v>61438</v>
      </c>
      <c r="I26362" s="950" t="s">
        <v>1574</v>
      </c>
    </row>
    <row r="26363" spans="8:9" ht="12.5">
      <c r="H26363" s="958">
        <v>61439</v>
      </c>
      <c r="I26363" s="950" t="s">
        <v>1574</v>
      </c>
    </row>
    <row r="26364" spans="8:9" ht="12.5">
      <c r="H26364" s="958">
        <v>61440</v>
      </c>
      <c r="I26364" s="950" t="s">
        <v>1574</v>
      </c>
    </row>
    <row r="26365" spans="8:9" ht="12.5">
      <c r="H26365" s="958">
        <v>61441</v>
      </c>
      <c r="I26365" s="950" t="s">
        <v>1574</v>
      </c>
    </row>
    <row r="26366" spans="8:9" ht="12.5">
      <c r="H26366" s="958">
        <v>61442</v>
      </c>
      <c r="I26366" s="950" t="s">
        <v>1574</v>
      </c>
    </row>
    <row r="26367" spans="8:9" ht="12.5">
      <c r="H26367" s="958">
        <v>61443</v>
      </c>
      <c r="I26367" s="950" t="s">
        <v>1574</v>
      </c>
    </row>
    <row r="26368" spans="8:9" ht="12.5">
      <c r="H26368" s="958">
        <v>61447</v>
      </c>
      <c r="I26368" s="950" t="s">
        <v>1574</v>
      </c>
    </row>
    <row r="26369" spans="8:9" ht="12.5">
      <c r="H26369" s="958">
        <v>61448</v>
      </c>
      <c r="I26369" s="950" t="s">
        <v>1574</v>
      </c>
    </row>
    <row r="26370" spans="8:9" ht="12.5">
      <c r="H26370" s="958">
        <v>61449</v>
      </c>
      <c r="I26370" s="950" t="s">
        <v>1574</v>
      </c>
    </row>
    <row r="26371" spans="8:9" ht="12.5">
      <c r="H26371" s="958">
        <v>61450</v>
      </c>
      <c r="I26371" s="950" t="s">
        <v>1574</v>
      </c>
    </row>
    <row r="26372" spans="8:9" ht="12.5">
      <c r="H26372" s="958">
        <v>61451</v>
      </c>
      <c r="I26372" s="950" t="s">
        <v>1574</v>
      </c>
    </row>
    <row r="26373" spans="8:9" ht="12.5">
      <c r="H26373" s="958">
        <v>61452</v>
      </c>
      <c r="I26373" s="950" t="s">
        <v>1574</v>
      </c>
    </row>
    <row r="26374" spans="8:9" ht="12.5">
      <c r="H26374" s="958">
        <v>61453</v>
      </c>
      <c r="I26374" s="950" t="s">
        <v>1574</v>
      </c>
    </row>
    <row r="26375" spans="8:9" ht="12.5">
      <c r="H26375" s="958">
        <v>61454</v>
      </c>
      <c r="I26375" s="950" t="s">
        <v>1574</v>
      </c>
    </row>
    <row r="26376" spans="8:9" ht="12.5">
      <c r="H26376" s="958">
        <v>61455</v>
      </c>
      <c r="I26376" s="950" t="s">
        <v>1574</v>
      </c>
    </row>
    <row r="26377" spans="8:9" ht="12.5">
      <c r="H26377" s="958">
        <v>61458</v>
      </c>
      <c r="I26377" s="950" t="s">
        <v>1574</v>
      </c>
    </row>
    <row r="26378" spans="8:9" ht="12.5">
      <c r="H26378" s="958">
        <v>61459</v>
      </c>
      <c r="I26378" s="950" t="s">
        <v>1574</v>
      </c>
    </row>
    <row r="26379" spans="8:9" ht="12.5">
      <c r="H26379" s="958">
        <v>61460</v>
      </c>
      <c r="I26379" s="950" t="s">
        <v>1574</v>
      </c>
    </row>
    <row r="26380" spans="8:9" ht="12.5">
      <c r="H26380" s="958">
        <v>61462</v>
      </c>
      <c r="I26380" s="950" t="s">
        <v>1574</v>
      </c>
    </row>
    <row r="26381" spans="8:9" ht="12.5">
      <c r="H26381" s="958">
        <v>61465</v>
      </c>
      <c r="I26381" s="950" t="s">
        <v>1574</v>
      </c>
    </row>
    <row r="26382" spans="8:9" ht="12.5">
      <c r="H26382" s="958">
        <v>61466</v>
      </c>
      <c r="I26382" s="950" t="s">
        <v>1574</v>
      </c>
    </row>
    <row r="26383" spans="8:9" ht="12.5">
      <c r="H26383" s="958">
        <v>61467</v>
      </c>
      <c r="I26383" s="950" t="s">
        <v>1574</v>
      </c>
    </row>
    <row r="26384" spans="8:9" ht="12.5">
      <c r="H26384" s="958">
        <v>61468</v>
      </c>
      <c r="I26384" s="950" t="s">
        <v>1558</v>
      </c>
    </row>
    <row r="26385" spans="8:9" ht="12.5">
      <c r="H26385" s="958">
        <v>61469</v>
      </c>
      <c r="I26385" s="950" t="s">
        <v>1574</v>
      </c>
    </row>
    <row r="26386" spans="8:9" ht="12.5">
      <c r="H26386" s="958">
        <v>61470</v>
      </c>
      <c r="I26386" s="950" t="s">
        <v>1574</v>
      </c>
    </row>
    <row r="26387" spans="8:9" ht="12.5">
      <c r="H26387" s="958">
        <v>61471</v>
      </c>
      <c r="I26387" s="950" t="s">
        <v>1574</v>
      </c>
    </row>
    <row r="26388" spans="8:9" ht="12.5">
      <c r="H26388" s="958">
        <v>61472</v>
      </c>
      <c r="I26388" s="950" t="s">
        <v>1574</v>
      </c>
    </row>
    <row r="26389" spans="8:9" ht="12.5">
      <c r="H26389" s="958">
        <v>61473</v>
      </c>
      <c r="I26389" s="950" t="s">
        <v>1574</v>
      </c>
    </row>
    <row r="26390" spans="8:9" ht="12.5">
      <c r="H26390" s="958">
        <v>61474</v>
      </c>
      <c r="I26390" s="950" t="s">
        <v>1574</v>
      </c>
    </row>
    <row r="26391" spans="8:9" ht="12.5">
      <c r="H26391" s="958">
        <v>61475</v>
      </c>
      <c r="I26391" s="950" t="s">
        <v>1574</v>
      </c>
    </row>
    <row r="26392" spans="8:9" ht="12.5">
      <c r="H26392" s="958">
        <v>61476</v>
      </c>
      <c r="I26392" s="950" t="s">
        <v>1574</v>
      </c>
    </row>
    <row r="26393" spans="8:9" ht="12.5">
      <c r="H26393" s="958">
        <v>61477</v>
      </c>
      <c r="I26393" s="950" t="s">
        <v>1574</v>
      </c>
    </row>
    <row r="26394" spans="8:9" ht="12.5">
      <c r="H26394" s="958">
        <v>61478</v>
      </c>
      <c r="I26394" s="950" t="s">
        <v>1574</v>
      </c>
    </row>
    <row r="26395" spans="8:9" ht="12.5">
      <c r="H26395" s="958">
        <v>61479</v>
      </c>
      <c r="I26395" s="950" t="s">
        <v>1574</v>
      </c>
    </row>
    <row r="26396" spans="8:9" ht="12.5">
      <c r="H26396" s="958">
        <v>61480</v>
      </c>
      <c r="I26396" s="950" t="s">
        <v>1574</v>
      </c>
    </row>
    <row r="26397" spans="8:9" ht="12.5">
      <c r="H26397" s="958">
        <v>61482</v>
      </c>
      <c r="I26397" s="950" t="s">
        <v>1574</v>
      </c>
    </row>
    <row r="26398" spans="8:9" ht="12.5">
      <c r="H26398" s="958">
        <v>61483</v>
      </c>
      <c r="I26398" s="950" t="s">
        <v>1574</v>
      </c>
    </row>
    <row r="26399" spans="8:9" ht="12.5">
      <c r="H26399" s="958">
        <v>61484</v>
      </c>
      <c r="I26399" s="950" t="s">
        <v>1574</v>
      </c>
    </row>
    <row r="26400" spans="8:9" ht="12.5">
      <c r="H26400" s="958">
        <v>61485</v>
      </c>
      <c r="I26400" s="950" t="s">
        <v>1574</v>
      </c>
    </row>
    <row r="26401" spans="8:9" ht="12.5">
      <c r="H26401" s="958">
        <v>61486</v>
      </c>
      <c r="I26401" s="950" t="s">
        <v>1574</v>
      </c>
    </row>
    <row r="26402" spans="8:9" ht="12.5">
      <c r="H26402" s="958">
        <v>61488</v>
      </c>
      <c r="I26402" s="950" t="s">
        <v>1574</v>
      </c>
    </row>
    <row r="26403" spans="8:9" ht="12.5">
      <c r="H26403" s="958">
        <v>61489</v>
      </c>
      <c r="I26403" s="950" t="s">
        <v>1574</v>
      </c>
    </row>
    <row r="26404" spans="8:9" ht="12.5">
      <c r="H26404" s="958">
        <v>61490</v>
      </c>
      <c r="I26404" s="950" t="s">
        <v>1574</v>
      </c>
    </row>
    <row r="26405" spans="8:9" ht="12.5">
      <c r="H26405" s="958">
        <v>61491</v>
      </c>
      <c r="I26405" s="950" t="s">
        <v>1574</v>
      </c>
    </row>
    <row r="26406" spans="8:9" ht="12.5">
      <c r="H26406" s="958">
        <v>61501</v>
      </c>
      <c r="I26406" s="950" t="s">
        <v>1574</v>
      </c>
    </row>
    <row r="26407" spans="8:9" ht="12.5">
      <c r="H26407" s="958">
        <v>61516</v>
      </c>
      <c r="I26407" s="950" t="s">
        <v>1574</v>
      </c>
    </row>
    <row r="26408" spans="8:9" ht="12.5">
      <c r="H26408" s="958">
        <v>61517</v>
      </c>
      <c r="I26408" s="950" t="s">
        <v>1574</v>
      </c>
    </row>
    <row r="26409" spans="8:9" ht="12.5">
      <c r="H26409" s="958">
        <v>61519</v>
      </c>
      <c r="I26409" s="950" t="s">
        <v>1574</v>
      </c>
    </row>
    <row r="26410" spans="8:9" ht="12.5">
      <c r="H26410" s="958">
        <v>61520</v>
      </c>
      <c r="I26410" s="950" t="s">
        <v>1574</v>
      </c>
    </row>
    <row r="26411" spans="8:9" ht="12.5">
      <c r="H26411" s="958">
        <v>61523</v>
      </c>
      <c r="I26411" s="950" t="s">
        <v>1574</v>
      </c>
    </row>
    <row r="26412" spans="8:9" ht="12.5">
      <c r="H26412" s="958">
        <v>61524</v>
      </c>
      <c r="I26412" s="950" t="s">
        <v>1574</v>
      </c>
    </row>
    <row r="26413" spans="8:9" ht="12.5">
      <c r="H26413" s="958">
        <v>61525</v>
      </c>
      <c r="I26413" s="950" t="s">
        <v>1574</v>
      </c>
    </row>
    <row r="26414" spans="8:9" ht="12.5">
      <c r="H26414" s="958">
        <v>61526</v>
      </c>
      <c r="I26414" s="950" t="s">
        <v>1574</v>
      </c>
    </row>
    <row r="26415" spans="8:9" ht="12.5">
      <c r="H26415" s="958">
        <v>61528</v>
      </c>
      <c r="I26415" s="950" t="s">
        <v>1574</v>
      </c>
    </row>
    <row r="26416" spans="8:9" ht="12.5">
      <c r="H26416" s="958">
        <v>61529</v>
      </c>
      <c r="I26416" s="950" t="s">
        <v>1574</v>
      </c>
    </row>
    <row r="26417" spans="8:9" ht="12.5">
      <c r="H26417" s="958">
        <v>61530</v>
      </c>
      <c r="I26417" s="950" t="s">
        <v>1574</v>
      </c>
    </row>
    <row r="26418" spans="8:9" ht="12.5">
      <c r="H26418" s="958">
        <v>61531</v>
      </c>
      <c r="I26418" s="950" t="s">
        <v>1574</v>
      </c>
    </row>
    <row r="26419" spans="8:9" ht="12.5">
      <c r="H26419" s="958">
        <v>61532</v>
      </c>
      <c r="I26419" s="950" t="s">
        <v>1574</v>
      </c>
    </row>
    <row r="26420" spans="8:9" ht="12.5">
      <c r="H26420" s="958">
        <v>61533</v>
      </c>
      <c r="I26420" s="950" t="s">
        <v>1574</v>
      </c>
    </row>
    <row r="26421" spans="8:9" ht="12.5">
      <c r="H26421" s="958">
        <v>61534</v>
      </c>
      <c r="I26421" s="950" t="s">
        <v>1574</v>
      </c>
    </row>
    <row r="26422" spans="8:9" ht="12.5">
      <c r="H26422" s="958">
        <v>61535</v>
      </c>
      <c r="I26422" s="950" t="s">
        <v>1574</v>
      </c>
    </row>
    <row r="26423" spans="8:9" ht="12.5">
      <c r="H26423" s="958">
        <v>61536</v>
      </c>
      <c r="I26423" s="950" t="s">
        <v>1574</v>
      </c>
    </row>
    <row r="26424" spans="8:9" ht="12.5">
      <c r="H26424" s="958">
        <v>61537</v>
      </c>
      <c r="I26424" s="950" t="s">
        <v>1574</v>
      </c>
    </row>
    <row r="26425" spans="8:9" ht="12.5">
      <c r="H26425" s="958">
        <v>61539</v>
      </c>
      <c r="I26425" s="950" t="s">
        <v>1574</v>
      </c>
    </row>
    <row r="26426" spans="8:9" ht="12.5">
      <c r="H26426" s="958">
        <v>61540</v>
      </c>
      <c r="I26426" s="950" t="s">
        <v>1574</v>
      </c>
    </row>
    <row r="26427" spans="8:9" ht="12.5">
      <c r="H26427" s="958">
        <v>61541</v>
      </c>
      <c r="I26427" s="950" t="s">
        <v>1574</v>
      </c>
    </row>
    <row r="26428" spans="8:9" ht="12.5">
      <c r="H26428" s="958">
        <v>61542</v>
      </c>
      <c r="I26428" s="950" t="s">
        <v>1574</v>
      </c>
    </row>
    <row r="26429" spans="8:9" ht="12.5">
      <c r="H26429" s="958">
        <v>61543</v>
      </c>
      <c r="I26429" s="950" t="s">
        <v>1574</v>
      </c>
    </row>
    <row r="26430" spans="8:9" ht="12.5">
      <c r="H26430" s="958">
        <v>61544</v>
      </c>
      <c r="I26430" s="950" t="s">
        <v>1574</v>
      </c>
    </row>
    <row r="26431" spans="8:9" ht="12.5">
      <c r="H26431" s="958">
        <v>61545</v>
      </c>
      <c r="I26431" s="950" t="s">
        <v>1574</v>
      </c>
    </row>
    <row r="26432" spans="8:9" ht="12.5">
      <c r="H26432" s="958">
        <v>61546</v>
      </c>
      <c r="I26432" s="950" t="s">
        <v>1574</v>
      </c>
    </row>
    <row r="26433" spans="8:9" ht="12.5">
      <c r="H26433" s="958">
        <v>61547</v>
      </c>
      <c r="I26433" s="950" t="s">
        <v>1574</v>
      </c>
    </row>
    <row r="26434" spans="8:9" ht="12.5">
      <c r="H26434" s="958">
        <v>61548</v>
      </c>
      <c r="I26434" s="950" t="s">
        <v>1574</v>
      </c>
    </row>
    <row r="26435" spans="8:9" ht="12.5">
      <c r="H26435" s="958">
        <v>61550</v>
      </c>
      <c r="I26435" s="950" t="s">
        <v>1574</v>
      </c>
    </row>
    <row r="26436" spans="8:9" ht="12.5">
      <c r="H26436" s="958">
        <v>61552</v>
      </c>
      <c r="I26436" s="950" t="s">
        <v>1574</v>
      </c>
    </row>
    <row r="26437" spans="8:9" ht="12.5">
      <c r="H26437" s="958">
        <v>61553</v>
      </c>
      <c r="I26437" s="950" t="s">
        <v>1574</v>
      </c>
    </row>
    <row r="26438" spans="8:9" ht="12.5">
      <c r="H26438" s="958">
        <v>61554</v>
      </c>
      <c r="I26438" s="950" t="s">
        <v>1574</v>
      </c>
    </row>
    <row r="26439" spans="8:9" ht="12.5">
      <c r="H26439" s="958">
        <v>61555</v>
      </c>
      <c r="I26439" s="950" t="s">
        <v>1574</v>
      </c>
    </row>
    <row r="26440" spans="8:9" ht="12.5">
      <c r="H26440" s="958">
        <v>61558</v>
      </c>
      <c r="I26440" s="950" t="s">
        <v>1574</v>
      </c>
    </row>
    <row r="26441" spans="8:9" ht="12.5">
      <c r="H26441" s="958">
        <v>61559</v>
      </c>
      <c r="I26441" s="950" t="s">
        <v>1574</v>
      </c>
    </row>
    <row r="26442" spans="8:9" ht="12.5">
      <c r="H26442" s="958">
        <v>61560</v>
      </c>
      <c r="I26442" s="950" t="s">
        <v>1574</v>
      </c>
    </row>
    <row r="26443" spans="8:9" ht="12.5">
      <c r="H26443" s="958">
        <v>61561</v>
      </c>
      <c r="I26443" s="950" t="s">
        <v>1574</v>
      </c>
    </row>
    <row r="26444" spans="8:9" ht="12.5">
      <c r="H26444" s="958">
        <v>61562</v>
      </c>
      <c r="I26444" s="950" t="s">
        <v>1574</v>
      </c>
    </row>
    <row r="26445" spans="8:9" ht="12.5">
      <c r="H26445" s="958">
        <v>61563</v>
      </c>
      <c r="I26445" s="950" t="s">
        <v>1574</v>
      </c>
    </row>
    <row r="26446" spans="8:9" ht="12.5">
      <c r="H26446" s="958">
        <v>61564</v>
      </c>
      <c r="I26446" s="950" t="s">
        <v>1574</v>
      </c>
    </row>
    <row r="26447" spans="8:9" ht="12.5">
      <c r="H26447" s="958">
        <v>61565</v>
      </c>
      <c r="I26447" s="950" t="s">
        <v>1574</v>
      </c>
    </row>
    <row r="26448" spans="8:9" ht="12.5">
      <c r="H26448" s="958">
        <v>61567</v>
      </c>
      <c r="I26448" s="950" t="s">
        <v>1574</v>
      </c>
    </row>
    <row r="26449" spans="8:9" ht="12.5">
      <c r="H26449" s="958">
        <v>61568</v>
      </c>
      <c r="I26449" s="950" t="s">
        <v>1574</v>
      </c>
    </row>
    <row r="26450" spans="8:9" ht="12.5">
      <c r="H26450" s="958">
        <v>61569</v>
      </c>
      <c r="I26450" s="950" t="s">
        <v>1574</v>
      </c>
    </row>
    <row r="26451" spans="8:9" ht="12.5">
      <c r="H26451" s="958">
        <v>61570</v>
      </c>
      <c r="I26451" s="950" t="s">
        <v>1574</v>
      </c>
    </row>
    <row r="26452" spans="8:9" ht="12.5">
      <c r="H26452" s="958">
        <v>61571</v>
      </c>
      <c r="I26452" s="950" t="s">
        <v>1574</v>
      </c>
    </row>
    <row r="26453" spans="8:9" ht="12.5">
      <c r="H26453" s="958">
        <v>61572</v>
      </c>
      <c r="I26453" s="950" t="s">
        <v>1574</v>
      </c>
    </row>
    <row r="26454" spans="8:9" ht="12.5">
      <c r="H26454" s="958">
        <v>61601</v>
      </c>
      <c r="I26454" s="950" t="s">
        <v>1574</v>
      </c>
    </row>
    <row r="26455" spans="8:9" ht="12.5">
      <c r="H26455" s="958">
        <v>61602</v>
      </c>
      <c r="I26455" s="950" t="s">
        <v>1574</v>
      </c>
    </row>
    <row r="26456" spans="8:9" ht="12.5">
      <c r="H26456" s="958">
        <v>61603</v>
      </c>
      <c r="I26456" s="950" t="s">
        <v>1574</v>
      </c>
    </row>
    <row r="26457" spans="8:9" ht="12.5">
      <c r="H26457" s="958">
        <v>61604</v>
      </c>
      <c r="I26457" s="950" t="s">
        <v>1574</v>
      </c>
    </row>
    <row r="26458" spans="8:9" ht="12.5">
      <c r="H26458" s="958">
        <v>61605</v>
      </c>
      <c r="I26458" s="950" t="s">
        <v>1574</v>
      </c>
    </row>
    <row r="26459" spans="8:9" ht="12.5">
      <c r="H26459" s="958">
        <v>61606</v>
      </c>
      <c r="I26459" s="950" t="s">
        <v>1574</v>
      </c>
    </row>
    <row r="26460" spans="8:9" ht="12.5">
      <c r="H26460" s="958">
        <v>61607</v>
      </c>
      <c r="I26460" s="950" t="s">
        <v>1574</v>
      </c>
    </row>
    <row r="26461" spans="8:9" ht="12.5">
      <c r="H26461" s="958">
        <v>61610</v>
      </c>
      <c r="I26461" s="950" t="s">
        <v>1574</v>
      </c>
    </row>
    <row r="26462" spans="8:9" ht="12.5">
      <c r="H26462" s="958">
        <v>61611</v>
      </c>
      <c r="I26462" s="950" t="s">
        <v>1574</v>
      </c>
    </row>
    <row r="26463" spans="8:9" ht="12.5">
      <c r="H26463" s="958">
        <v>61612</v>
      </c>
      <c r="I26463" s="950" t="s">
        <v>1574</v>
      </c>
    </row>
    <row r="26464" spans="8:9" ht="12.5">
      <c r="H26464" s="958">
        <v>61613</v>
      </c>
      <c r="I26464" s="950" t="s">
        <v>1574</v>
      </c>
    </row>
    <row r="26465" spans="8:9" ht="12.5">
      <c r="H26465" s="958">
        <v>61614</v>
      </c>
      <c r="I26465" s="950" t="s">
        <v>1574</v>
      </c>
    </row>
    <row r="26466" spans="8:9" ht="12.5">
      <c r="H26466" s="958">
        <v>61615</v>
      </c>
      <c r="I26466" s="950" t="s">
        <v>1574</v>
      </c>
    </row>
    <row r="26467" spans="8:9" ht="12.5">
      <c r="H26467" s="958">
        <v>61616</v>
      </c>
      <c r="I26467" s="950" t="s">
        <v>1574</v>
      </c>
    </row>
    <row r="26468" spans="8:9" ht="12.5">
      <c r="H26468" s="958">
        <v>61625</v>
      </c>
      <c r="I26468" s="950" t="s">
        <v>1574</v>
      </c>
    </row>
    <row r="26469" spans="8:9" ht="12.5">
      <c r="H26469" s="958">
        <v>61629</v>
      </c>
      <c r="I26469" s="950" t="s">
        <v>1574</v>
      </c>
    </row>
    <row r="26470" spans="8:9" ht="12.5">
      <c r="H26470" s="958">
        <v>61630</v>
      </c>
      <c r="I26470" s="950" t="s">
        <v>1574</v>
      </c>
    </row>
    <row r="26471" spans="8:9" ht="12.5">
      <c r="H26471" s="958">
        <v>61633</v>
      </c>
      <c r="I26471" s="950" t="s">
        <v>1574</v>
      </c>
    </row>
    <row r="26472" spans="8:9" ht="12.5">
      <c r="H26472" s="958">
        <v>61634</v>
      </c>
      <c r="I26472" s="950" t="s">
        <v>1574</v>
      </c>
    </row>
    <row r="26473" spans="8:9" ht="12.5">
      <c r="H26473" s="958">
        <v>61635</v>
      </c>
      <c r="I26473" s="950" t="s">
        <v>1574</v>
      </c>
    </row>
    <row r="26474" spans="8:9" ht="12.5">
      <c r="H26474" s="958">
        <v>61636</v>
      </c>
      <c r="I26474" s="950" t="s">
        <v>1574</v>
      </c>
    </row>
    <row r="26475" spans="8:9" ht="12.5">
      <c r="H26475" s="958">
        <v>61637</v>
      </c>
      <c r="I26475" s="950" t="s">
        <v>1574</v>
      </c>
    </row>
    <row r="26476" spans="8:9" ht="12.5">
      <c r="H26476" s="958">
        <v>61638</v>
      </c>
      <c r="I26476" s="950" t="s">
        <v>1574</v>
      </c>
    </row>
    <row r="26477" spans="8:9" ht="12.5">
      <c r="H26477" s="958">
        <v>61639</v>
      </c>
      <c r="I26477" s="950" t="s">
        <v>1574</v>
      </c>
    </row>
    <row r="26478" spans="8:9" ht="12.5">
      <c r="H26478" s="958">
        <v>61641</v>
      </c>
      <c r="I26478" s="950" t="s">
        <v>1574</v>
      </c>
    </row>
    <row r="26479" spans="8:9" ht="12.5">
      <c r="H26479" s="958">
        <v>61643</v>
      </c>
      <c r="I26479" s="950" t="s">
        <v>1574</v>
      </c>
    </row>
    <row r="26480" spans="8:9" ht="12.5">
      <c r="H26480" s="958">
        <v>61650</v>
      </c>
      <c r="I26480" s="950" t="s">
        <v>1574</v>
      </c>
    </row>
    <row r="26481" spans="8:9" ht="12.5">
      <c r="H26481" s="958">
        <v>61651</v>
      </c>
      <c r="I26481" s="950" t="s">
        <v>1574</v>
      </c>
    </row>
    <row r="26482" spans="8:9" ht="12.5">
      <c r="H26482" s="958">
        <v>61652</v>
      </c>
      <c r="I26482" s="950" t="s">
        <v>1574</v>
      </c>
    </row>
    <row r="26483" spans="8:9" ht="12.5">
      <c r="H26483" s="958">
        <v>61653</v>
      </c>
      <c r="I26483" s="950" t="s">
        <v>1574</v>
      </c>
    </row>
    <row r="26484" spans="8:9" ht="12.5">
      <c r="H26484" s="958">
        <v>61654</v>
      </c>
      <c r="I26484" s="950" t="s">
        <v>1574</v>
      </c>
    </row>
    <row r="26485" spans="8:9" ht="12.5">
      <c r="H26485" s="958">
        <v>61655</v>
      </c>
      <c r="I26485" s="950" t="s">
        <v>1574</v>
      </c>
    </row>
    <row r="26486" spans="8:9" ht="12.5">
      <c r="H26486" s="958">
        <v>61656</v>
      </c>
      <c r="I26486" s="950" t="s">
        <v>1574</v>
      </c>
    </row>
    <row r="26487" spans="8:9" ht="12.5">
      <c r="H26487" s="958">
        <v>61701</v>
      </c>
      <c r="I26487" s="950" t="s">
        <v>1574</v>
      </c>
    </row>
    <row r="26488" spans="8:9" ht="12.5">
      <c r="H26488" s="958">
        <v>61702</v>
      </c>
      <c r="I26488" s="950" t="s">
        <v>1574</v>
      </c>
    </row>
    <row r="26489" spans="8:9" ht="12.5">
      <c r="H26489" s="958">
        <v>61704</v>
      </c>
      <c r="I26489" s="950" t="s">
        <v>1574</v>
      </c>
    </row>
    <row r="26490" spans="8:9" ht="12.5">
      <c r="H26490" s="958">
        <v>61705</v>
      </c>
      <c r="I26490" s="950" t="s">
        <v>1574</v>
      </c>
    </row>
    <row r="26491" spans="8:9" ht="12.5">
      <c r="H26491" s="958">
        <v>61709</v>
      </c>
      <c r="I26491" s="950" t="s">
        <v>1574</v>
      </c>
    </row>
    <row r="26492" spans="8:9" ht="12.5">
      <c r="H26492" s="958">
        <v>61710</v>
      </c>
      <c r="I26492" s="950" t="s">
        <v>1574</v>
      </c>
    </row>
    <row r="26493" spans="8:9" ht="12.5">
      <c r="H26493" s="958">
        <v>61720</v>
      </c>
      <c r="I26493" s="950" t="s">
        <v>1574</v>
      </c>
    </row>
    <row r="26494" spans="8:9" ht="12.5">
      <c r="H26494" s="958">
        <v>61721</v>
      </c>
      <c r="I26494" s="950" t="s">
        <v>1574</v>
      </c>
    </row>
    <row r="26495" spans="8:9" ht="12.5">
      <c r="H26495" s="958">
        <v>61722</v>
      </c>
      <c r="I26495" s="950" t="s">
        <v>1574</v>
      </c>
    </row>
    <row r="26496" spans="8:9" ht="12.5">
      <c r="H26496" s="958">
        <v>61723</v>
      </c>
      <c r="I26496" s="950" t="s">
        <v>1574</v>
      </c>
    </row>
    <row r="26497" spans="8:9" ht="12.5">
      <c r="H26497" s="958">
        <v>61724</v>
      </c>
      <c r="I26497" s="950" t="s">
        <v>1574</v>
      </c>
    </row>
    <row r="26498" spans="8:9" ht="12.5">
      <c r="H26498" s="958">
        <v>61725</v>
      </c>
      <c r="I26498" s="950" t="s">
        <v>1574</v>
      </c>
    </row>
    <row r="26499" spans="8:9" ht="12.5">
      <c r="H26499" s="958">
        <v>61726</v>
      </c>
      <c r="I26499" s="950" t="s">
        <v>1574</v>
      </c>
    </row>
    <row r="26500" spans="8:9" ht="12.5">
      <c r="H26500" s="958">
        <v>61727</v>
      </c>
      <c r="I26500" s="950" t="s">
        <v>1574</v>
      </c>
    </row>
    <row r="26501" spans="8:9" ht="12.5">
      <c r="H26501" s="958">
        <v>61728</v>
      </c>
      <c r="I26501" s="950" t="s">
        <v>1574</v>
      </c>
    </row>
    <row r="26502" spans="8:9" ht="12.5">
      <c r="H26502" s="958">
        <v>61729</v>
      </c>
      <c r="I26502" s="950" t="s">
        <v>1574</v>
      </c>
    </row>
    <row r="26503" spans="8:9" ht="12.5">
      <c r="H26503" s="958">
        <v>61730</v>
      </c>
      <c r="I26503" s="950" t="s">
        <v>1574</v>
      </c>
    </row>
    <row r="26504" spans="8:9" ht="12.5">
      <c r="H26504" s="958">
        <v>61731</v>
      </c>
      <c r="I26504" s="950" t="s">
        <v>1574</v>
      </c>
    </row>
    <row r="26505" spans="8:9" ht="12.5">
      <c r="H26505" s="958">
        <v>61732</v>
      </c>
      <c r="I26505" s="950" t="s">
        <v>1574</v>
      </c>
    </row>
    <row r="26506" spans="8:9" ht="12.5">
      <c r="H26506" s="958">
        <v>61733</v>
      </c>
      <c r="I26506" s="950" t="s">
        <v>1574</v>
      </c>
    </row>
    <row r="26507" spans="8:9" ht="12.5">
      <c r="H26507" s="958">
        <v>61734</v>
      </c>
      <c r="I26507" s="950" t="s">
        <v>1574</v>
      </c>
    </row>
    <row r="26508" spans="8:9" ht="12.5">
      <c r="H26508" s="958">
        <v>61735</v>
      </c>
      <c r="I26508" s="950" t="s">
        <v>1574</v>
      </c>
    </row>
    <row r="26509" spans="8:9" ht="12.5">
      <c r="H26509" s="958">
        <v>61736</v>
      </c>
      <c r="I26509" s="950" t="s">
        <v>1574</v>
      </c>
    </row>
    <row r="26510" spans="8:9" ht="12.5">
      <c r="H26510" s="958">
        <v>61737</v>
      </c>
      <c r="I26510" s="950" t="s">
        <v>1574</v>
      </c>
    </row>
    <row r="26511" spans="8:9" ht="12.5">
      <c r="H26511" s="958">
        <v>61738</v>
      </c>
      <c r="I26511" s="950" t="s">
        <v>1574</v>
      </c>
    </row>
    <row r="26512" spans="8:9" ht="12.5">
      <c r="H26512" s="958">
        <v>61739</v>
      </c>
      <c r="I26512" s="950" t="s">
        <v>1574</v>
      </c>
    </row>
    <row r="26513" spans="8:9" ht="12.5">
      <c r="H26513" s="958">
        <v>61740</v>
      </c>
      <c r="I26513" s="950" t="s">
        <v>1574</v>
      </c>
    </row>
    <row r="26514" spans="8:9" ht="12.5">
      <c r="H26514" s="958">
        <v>61741</v>
      </c>
      <c r="I26514" s="950" t="s">
        <v>1574</v>
      </c>
    </row>
    <row r="26515" spans="8:9" ht="12.5">
      <c r="H26515" s="958">
        <v>61742</v>
      </c>
      <c r="I26515" s="950" t="s">
        <v>1574</v>
      </c>
    </row>
    <row r="26516" spans="8:9" ht="12.5">
      <c r="H26516" s="958">
        <v>61743</v>
      </c>
      <c r="I26516" s="950" t="s">
        <v>1574</v>
      </c>
    </row>
    <row r="26517" spans="8:9" ht="12.5">
      <c r="H26517" s="958">
        <v>61744</v>
      </c>
      <c r="I26517" s="950" t="s">
        <v>1574</v>
      </c>
    </row>
    <row r="26518" spans="8:9" ht="12.5">
      <c r="H26518" s="958">
        <v>61745</v>
      </c>
      <c r="I26518" s="950" t="s">
        <v>1574</v>
      </c>
    </row>
    <row r="26519" spans="8:9" ht="12.5">
      <c r="H26519" s="958">
        <v>61747</v>
      </c>
      <c r="I26519" s="950" t="s">
        <v>1574</v>
      </c>
    </row>
    <row r="26520" spans="8:9" ht="12.5">
      <c r="H26520" s="958">
        <v>61748</v>
      </c>
      <c r="I26520" s="950" t="s">
        <v>1574</v>
      </c>
    </row>
    <row r="26521" spans="8:9" ht="12.5">
      <c r="H26521" s="958">
        <v>61749</v>
      </c>
      <c r="I26521" s="950" t="s">
        <v>1574</v>
      </c>
    </row>
    <row r="26522" spans="8:9" ht="12.5">
      <c r="H26522" s="958">
        <v>61750</v>
      </c>
      <c r="I26522" s="950" t="s">
        <v>1574</v>
      </c>
    </row>
    <row r="26523" spans="8:9" ht="12.5">
      <c r="H26523" s="958">
        <v>61751</v>
      </c>
      <c r="I26523" s="950" t="s">
        <v>1574</v>
      </c>
    </row>
    <row r="26524" spans="8:9" ht="12.5">
      <c r="H26524" s="958">
        <v>61752</v>
      </c>
      <c r="I26524" s="950" t="s">
        <v>1574</v>
      </c>
    </row>
    <row r="26525" spans="8:9" ht="12.5">
      <c r="H26525" s="958">
        <v>61753</v>
      </c>
      <c r="I26525" s="950" t="s">
        <v>1574</v>
      </c>
    </row>
    <row r="26526" spans="8:9" ht="12.5">
      <c r="H26526" s="958">
        <v>61754</v>
      </c>
      <c r="I26526" s="950" t="s">
        <v>1574</v>
      </c>
    </row>
    <row r="26527" spans="8:9" ht="12.5">
      <c r="H26527" s="958">
        <v>61755</v>
      </c>
      <c r="I26527" s="950" t="s">
        <v>1574</v>
      </c>
    </row>
    <row r="26528" spans="8:9" ht="12.5">
      <c r="H26528" s="958">
        <v>61756</v>
      </c>
      <c r="I26528" s="950" t="s">
        <v>1574</v>
      </c>
    </row>
    <row r="26529" spans="8:9" ht="12.5">
      <c r="H26529" s="958">
        <v>61758</v>
      </c>
      <c r="I26529" s="950" t="s">
        <v>1574</v>
      </c>
    </row>
    <row r="26530" spans="8:9" ht="12.5">
      <c r="H26530" s="958">
        <v>61759</v>
      </c>
      <c r="I26530" s="950" t="s">
        <v>1574</v>
      </c>
    </row>
    <row r="26531" spans="8:9" ht="12.5">
      <c r="H26531" s="958">
        <v>61760</v>
      </c>
      <c r="I26531" s="950" t="s">
        <v>1574</v>
      </c>
    </row>
    <row r="26532" spans="8:9" ht="12.5">
      <c r="H26532" s="958">
        <v>61761</v>
      </c>
      <c r="I26532" s="950" t="s">
        <v>1574</v>
      </c>
    </row>
    <row r="26533" spans="8:9" ht="12.5">
      <c r="H26533" s="958">
        <v>61764</v>
      </c>
      <c r="I26533" s="950" t="s">
        <v>1574</v>
      </c>
    </row>
    <row r="26534" spans="8:9" ht="12.5">
      <c r="H26534" s="958">
        <v>61769</v>
      </c>
      <c r="I26534" s="950" t="s">
        <v>1574</v>
      </c>
    </row>
    <row r="26535" spans="8:9" ht="12.5">
      <c r="H26535" s="958">
        <v>61770</v>
      </c>
      <c r="I26535" s="950" t="s">
        <v>1574</v>
      </c>
    </row>
    <row r="26536" spans="8:9" ht="12.5">
      <c r="H26536" s="958">
        <v>61771</v>
      </c>
      <c r="I26536" s="950" t="s">
        <v>1574</v>
      </c>
    </row>
    <row r="26537" spans="8:9" ht="12.5">
      <c r="H26537" s="958">
        <v>61772</v>
      </c>
      <c r="I26537" s="950" t="s">
        <v>1574</v>
      </c>
    </row>
    <row r="26538" spans="8:9" ht="12.5">
      <c r="H26538" s="958">
        <v>61773</v>
      </c>
      <c r="I26538" s="950" t="s">
        <v>1574</v>
      </c>
    </row>
    <row r="26539" spans="8:9" ht="12.5">
      <c r="H26539" s="958">
        <v>61774</v>
      </c>
      <c r="I26539" s="950" t="s">
        <v>1574</v>
      </c>
    </row>
    <row r="26540" spans="8:9" ht="12.5">
      <c r="H26540" s="958">
        <v>61775</v>
      </c>
      <c r="I26540" s="950" t="s">
        <v>1574</v>
      </c>
    </row>
    <row r="26541" spans="8:9" ht="12.5">
      <c r="H26541" s="958">
        <v>61776</v>
      </c>
      <c r="I26541" s="950" t="s">
        <v>1574</v>
      </c>
    </row>
    <row r="26542" spans="8:9" ht="12.5">
      <c r="H26542" s="958">
        <v>61777</v>
      </c>
      <c r="I26542" s="950" t="s">
        <v>1574</v>
      </c>
    </row>
    <row r="26543" spans="8:9" ht="12.5">
      <c r="H26543" s="958">
        <v>61778</v>
      </c>
      <c r="I26543" s="950" t="s">
        <v>1574</v>
      </c>
    </row>
    <row r="26544" spans="8:9" ht="12.5">
      <c r="H26544" s="958">
        <v>61790</v>
      </c>
      <c r="I26544" s="950" t="s">
        <v>1574</v>
      </c>
    </row>
    <row r="26545" spans="8:9" ht="12.5">
      <c r="H26545" s="958">
        <v>61791</v>
      </c>
      <c r="I26545" s="950" t="s">
        <v>1574</v>
      </c>
    </row>
    <row r="26546" spans="8:9" ht="12.5">
      <c r="H26546" s="958">
        <v>61799</v>
      </c>
      <c r="I26546" s="950" t="s">
        <v>1574</v>
      </c>
    </row>
    <row r="26547" spans="8:9" ht="12.5">
      <c r="H26547" s="958">
        <v>61801</v>
      </c>
      <c r="I26547" s="950" t="s">
        <v>1574</v>
      </c>
    </row>
    <row r="26548" spans="8:9" ht="12.5">
      <c r="H26548" s="958">
        <v>61802</v>
      </c>
      <c r="I26548" s="950" t="s">
        <v>1574</v>
      </c>
    </row>
    <row r="26549" spans="8:9" ht="12.5">
      <c r="H26549" s="958">
        <v>61803</v>
      </c>
      <c r="I26549" s="950" t="s">
        <v>1574</v>
      </c>
    </row>
    <row r="26550" spans="8:9" ht="12.5">
      <c r="H26550" s="958">
        <v>61810</v>
      </c>
      <c r="I26550" s="950" t="s">
        <v>1574</v>
      </c>
    </row>
    <row r="26551" spans="8:9" ht="12.5">
      <c r="H26551" s="958">
        <v>61811</v>
      </c>
      <c r="I26551" s="950" t="s">
        <v>1574</v>
      </c>
    </row>
    <row r="26552" spans="8:9" ht="12.5">
      <c r="H26552" s="958">
        <v>61812</v>
      </c>
      <c r="I26552" s="950" t="s">
        <v>1574</v>
      </c>
    </row>
    <row r="26553" spans="8:9" ht="12.5">
      <c r="H26553" s="958">
        <v>61813</v>
      </c>
      <c r="I26553" s="950" t="s">
        <v>1574</v>
      </c>
    </row>
    <row r="26554" spans="8:9" ht="12.5">
      <c r="H26554" s="958">
        <v>61814</v>
      </c>
      <c r="I26554" s="950" t="s">
        <v>1574</v>
      </c>
    </row>
    <row r="26555" spans="8:9" ht="12.5">
      <c r="H26555" s="958">
        <v>61815</v>
      </c>
      <c r="I26555" s="950" t="s">
        <v>1574</v>
      </c>
    </row>
    <row r="26556" spans="8:9" ht="12.5">
      <c r="H26556" s="958">
        <v>61816</v>
      </c>
      <c r="I26556" s="950" t="s">
        <v>1574</v>
      </c>
    </row>
    <row r="26557" spans="8:9" ht="12.5">
      <c r="H26557" s="958">
        <v>61817</v>
      </c>
      <c r="I26557" s="950" t="s">
        <v>1574</v>
      </c>
    </row>
    <row r="26558" spans="8:9" ht="12.5">
      <c r="H26558" s="958">
        <v>61818</v>
      </c>
      <c r="I26558" s="950" t="s">
        <v>1574</v>
      </c>
    </row>
    <row r="26559" spans="8:9" ht="12.5">
      <c r="H26559" s="958">
        <v>61820</v>
      </c>
      <c r="I26559" s="950" t="s">
        <v>1574</v>
      </c>
    </row>
    <row r="26560" spans="8:9" ht="12.5">
      <c r="H26560" s="958">
        <v>61821</v>
      </c>
      <c r="I26560" s="950" t="s">
        <v>1574</v>
      </c>
    </row>
    <row r="26561" spans="8:9" ht="12.5">
      <c r="H26561" s="958">
        <v>61822</v>
      </c>
      <c r="I26561" s="950" t="s">
        <v>1574</v>
      </c>
    </row>
    <row r="26562" spans="8:9" ht="12.5">
      <c r="H26562" s="958">
        <v>61824</v>
      </c>
      <c r="I26562" s="950" t="s">
        <v>1574</v>
      </c>
    </row>
    <row r="26563" spans="8:9" ht="12.5">
      <c r="H26563" s="958">
        <v>61825</v>
      </c>
      <c r="I26563" s="950" t="s">
        <v>1574</v>
      </c>
    </row>
    <row r="26564" spans="8:9" ht="12.5">
      <c r="H26564" s="958">
        <v>61826</v>
      </c>
      <c r="I26564" s="950" t="s">
        <v>1574</v>
      </c>
    </row>
    <row r="26565" spans="8:9" ht="12.5">
      <c r="H26565" s="958">
        <v>61830</v>
      </c>
      <c r="I26565" s="950" t="s">
        <v>1574</v>
      </c>
    </row>
    <row r="26566" spans="8:9" ht="12.5">
      <c r="H26566" s="958">
        <v>61831</v>
      </c>
      <c r="I26566" s="950" t="s">
        <v>1574</v>
      </c>
    </row>
    <row r="26567" spans="8:9" ht="12.5">
      <c r="H26567" s="958">
        <v>61832</v>
      </c>
      <c r="I26567" s="950" t="s">
        <v>1574</v>
      </c>
    </row>
    <row r="26568" spans="8:9" ht="12.5">
      <c r="H26568" s="958">
        <v>61833</v>
      </c>
      <c r="I26568" s="950" t="s">
        <v>1574</v>
      </c>
    </row>
    <row r="26569" spans="8:9" ht="12.5">
      <c r="H26569" s="958">
        <v>61834</v>
      </c>
      <c r="I26569" s="950" t="s">
        <v>1574</v>
      </c>
    </row>
    <row r="26570" spans="8:9" ht="12.5">
      <c r="H26570" s="958">
        <v>61839</v>
      </c>
      <c r="I26570" s="950" t="s">
        <v>1574</v>
      </c>
    </row>
    <row r="26571" spans="8:9" ht="12.5">
      <c r="H26571" s="958">
        <v>61840</v>
      </c>
      <c r="I26571" s="950" t="s">
        <v>1574</v>
      </c>
    </row>
    <row r="26572" spans="8:9" ht="12.5">
      <c r="H26572" s="958">
        <v>61841</v>
      </c>
      <c r="I26572" s="950" t="s">
        <v>1574</v>
      </c>
    </row>
    <row r="26573" spans="8:9" ht="12.5">
      <c r="H26573" s="958">
        <v>61842</v>
      </c>
      <c r="I26573" s="950" t="s">
        <v>1574</v>
      </c>
    </row>
    <row r="26574" spans="8:9" ht="12.5">
      <c r="H26574" s="958">
        <v>61843</v>
      </c>
      <c r="I26574" s="950" t="s">
        <v>1574</v>
      </c>
    </row>
    <row r="26575" spans="8:9" ht="12.5">
      <c r="H26575" s="958">
        <v>61844</v>
      </c>
      <c r="I26575" s="950" t="s">
        <v>1574</v>
      </c>
    </row>
    <row r="26576" spans="8:9" ht="12.5">
      <c r="H26576" s="958">
        <v>61845</v>
      </c>
      <c r="I26576" s="950" t="s">
        <v>1574</v>
      </c>
    </row>
    <row r="26577" spans="8:9" ht="12.5">
      <c r="H26577" s="958">
        <v>61846</v>
      </c>
      <c r="I26577" s="950" t="s">
        <v>1574</v>
      </c>
    </row>
    <row r="26578" spans="8:9" ht="12.5">
      <c r="H26578" s="958">
        <v>61847</v>
      </c>
      <c r="I26578" s="950" t="s">
        <v>1574</v>
      </c>
    </row>
    <row r="26579" spans="8:9" ht="12.5">
      <c r="H26579" s="958">
        <v>61848</v>
      </c>
      <c r="I26579" s="950" t="s">
        <v>1574</v>
      </c>
    </row>
    <row r="26580" spans="8:9" ht="12.5">
      <c r="H26580" s="958">
        <v>61849</v>
      </c>
      <c r="I26580" s="950" t="s">
        <v>1574</v>
      </c>
    </row>
    <row r="26581" spans="8:9" ht="12.5">
      <c r="H26581" s="958">
        <v>61850</v>
      </c>
      <c r="I26581" s="950" t="s">
        <v>1574</v>
      </c>
    </row>
    <row r="26582" spans="8:9" ht="12.5">
      <c r="H26582" s="958">
        <v>61851</v>
      </c>
      <c r="I26582" s="950" t="s">
        <v>1574</v>
      </c>
    </row>
    <row r="26583" spans="8:9" ht="12.5">
      <c r="H26583" s="958">
        <v>61852</v>
      </c>
      <c r="I26583" s="950" t="s">
        <v>1574</v>
      </c>
    </row>
    <row r="26584" spans="8:9" ht="12.5">
      <c r="H26584" s="958">
        <v>61853</v>
      </c>
      <c r="I26584" s="950" t="s">
        <v>1574</v>
      </c>
    </row>
    <row r="26585" spans="8:9" ht="12.5">
      <c r="H26585" s="958">
        <v>61854</v>
      </c>
      <c r="I26585" s="950" t="s">
        <v>1574</v>
      </c>
    </row>
    <row r="26586" spans="8:9" ht="12.5">
      <c r="H26586" s="958">
        <v>61855</v>
      </c>
      <c r="I26586" s="950" t="s">
        <v>1574</v>
      </c>
    </row>
    <row r="26587" spans="8:9" ht="12.5">
      <c r="H26587" s="958">
        <v>61856</v>
      </c>
      <c r="I26587" s="950" t="s">
        <v>1574</v>
      </c>
    </row>
    <row r="26588" spans="8:9" ht="12.5">
      <c r="H26588" s="958">
        <v>61857</v>
      </c>
      <c r="I26588" s="950" t="s">
        <v>1574</v>
      </c>
    </row>
    <row r="26589" spans="8:9" ht="12.5">
      <c r="H26589" s="958">
        <v>61858</v>
      </c>
      <c r="I26589" s="950" t="s">
        <v>1574</v>
      </c>
    </row>
    <row r="26590" spans="8:9" ht="12.5">
      <c r="H26590" s="958">
        <v>61859</v>
      </c>
      <c r="I26590" s="950" t="s">
        <v>1574</v>
      </c>
    </row>
    <row r="26591" spans="8:9" ht="12.5">
      <c r="H26591" s="958">
        <v>61862</v>
      </c>
      <c r="I26591" s="950" t="s">
        <v>1574</v>
      </c>
    </row>
    <row r="26592" spans="8:9" ht="12.5">
      <c r="H26592" s="958">
        <v>61863</v>
      </c>
      <c r="I26592" s="950" t="s">
        <v>1574</v>
      </c>
    </row>
    <row r="26593" spans="8:9" ht="12.5">
      <c r="H26593" s="958">
        <v>61864</v>
      </c>
      <c r="I26593" s="950" t="s">
        <v>1574</v>
      </c>
    </row>
    <row r="26594" spans="8:9" ht="12.5">
      <c r="H26594" s="958">
        <v>61865</v>
      </c>
      <c r="I26594" s="950" t="s">
        <v>1574</v>
      </c>
    </row>
    <row r="26595" spans="8:9" ht="12.5">
      <c r="H26595" s="958">
        <v>61866</v>
      </c>
      <c r="I26595" s="950" t="s">
        <v>1574</v>
      </c>
    </row>
    <row r="26596" spans="8:9" ht="12.5">
      <c r="H26596" s="958">
        <v>61870</v>
      </c>
      <c r="I26596" s="950" t="s">
        <v>1574</v>
      </c>
    </row>
    <row r="26597" spans="8:9" ht="12.5">
      <c r="H26597" s="958">
        <v>61871</v>
      </c>
      <c r="I26597" s="950" t="s">
        <v>1574</v>
      </c>
    </row>
    <row r="26598" spans="8:9" ht="12.5">
      <c r="H26598" s="958">
        <v>61872</v>
      </c>
      <c r="I26598" s="950" t="s">
        <v>1574</v>
      </c>
    </row>
    <row r="26599" spans="8:9" ht="12.5">
      <c r="H26599" s="958">
        <v>61873</v>
      </c>
      <c r="I26599" s="950" t="s">
        <v>1574</v>
      </c>
    </row>
    <row r="26600" spans="8:9" ht="12.5">
      <c r="H26600" s="958">
        <v>61874</v>
      </c>
      <c r="I26600" s="950" t="s">
        <v>1574</v>
      </c>
    </row>
    <row r="26601" spans="8:9" ht="12.5">
      <c r="H26601" s="958">
        <v>61875</v>
      </c>
      <c r="I26601" s="950" t="s">
        <v>1574</v>
      </c>
    </row>
    <row r="26602" spans="8:9" ht="12.5">
      <c r="H26602" s="958">
        <v>61876</v>
      </c>
      <c r="I26602" s="950" t="s">
        <v>1574</v>
      </c>
    </row>
    <row r="26603" spans="8:9" ht="12.5">
      <c r="H26603" s="958">
        <v>61877</v>
      </c>
      <c r="I26603" s="950" t="s">
        <v>1574</v>
      </c>
    </row>
    <row r="26604" spans="8:9" ht="12.5">
      <c r="H26604" s="958">
        <v>61878</v>
      </c>
      <c r="I26604" s="950" t="s">
        <v>1574</v>
      </c>
    </row>
    <row r="26605" spans="8:9" ht="12.5">
      <c r="H26605" s="958">
        <v>61880</v>
      </c>
      <c r="I26605" s="950" t="s">
        <v>1574</v>
      </c>
    </row>
    <row r="26606" spans="8:9" ht="12.5">
      <c r="H26606" s="958">
        <v>61882</v>
      </c>
      <c r="I26606" s="950" t="s">
        <v>1574</v>
      </c>
    </row>
    <row r="26607" spans="8:9" ht="12.5">
      <c r="H26607" s="958">
        <v>61883</v>
      </c>
      <c r="I26607" s="950" t="s">
        <v>1574</v>
      </c>
    </row>
    <row r="26608" spans="8:9" ht="12.5">
      <c r="H26608" s="958">
        <v>61884</v>
      </c>
      <c r="I26608" s="950" t="s">
        <v>1574</v>
      </c>
    </row>
    <row r="26609" spans="8:9" ht="12.5">
      <c r="H26609" s="958">
        <v>61910</v>
      </c>
      <c r="I26609" s="950" t="s">
        <v>1574</v>
      </c>
    </row>
    <row r="26610" spans="8:9" ht="12.5">
      <c r="H26610" s="958">
        <v>61911</v>
      </c>
      <c r="I26610" s="950" t="s">
        <v>1574</v>
      </c>
    </row>
    <row r="26611" spans="8:9" ht="12.5">
      <c r="H26611" s="958">
        <v>61912</v>
      </c>
      <c r="I26611" s="950" t="s">
        <v>1574</v>
      </c>
    </row>
    <row r="26612" spans="8:9" ht="12.5">
      <c r="H26612" s="958">
        <v>61913</v>
      </c>
      <c r="I26612" s="950" t="s">
        <v>1574</v>
      </c>
    </row>
    <row r="26613" spans="8:9" ht="12.5">
      <c r="H26613" s="958">
        <v>61914</v>
      </c>
      <c r="I26613" s="950" t="s">
        <v>1574</v>
      </c>
    </row>
    <row r="26614" spans="8:9" ht="12.5">
      <c r="H26614" s="958">
        <v>61917</v>
      </c>
      <c r="I26614" s="950" t="s">
        <v>1574</v>
      </c>
    </row>
    <row r="26615" spans="8:9" ht="12.5">
      <c r="H26615" s="958">
        <v>61919</v>
      </c>
      <c r="I26615" s="950" t="s">
        <v>1574</v>
      </c>
    </row>
    <row r="26616" spans="8:9" ht="12.5">
      <c r="H26616" s="958">
        <v>61920</v>
      </c>
      <c r="I26616" s="950" t="s">
        <v>1574</v>
      </c>
    </row>
    <row r="26617" spans="8:9" ht="12.5">
      <c r="H26617" s="958">
        <v>61924</v>
      </c>
      <c r="I26617" s="950" t="s">
        <v>1574</v>
      </c>
    </row>
    <row r="26618" spans="8:9" ht="12.5">
      <c r="H26618" s="958">
        <v>61925</v>
      </c>
      <c r="I26618" s="950" t="s">
        <v>1574</v>
      </c>
    </row>
    <row r="26619" spans="8:9" ht="12.5">
      <c r="H26619" s="958">
        <v>61928</v>
      </c>
      <c r="I26619" s="950" t="s">
        <v>1574</v>
      </c>
    </row>
    <row r="26620" spans="8:9" ht="12.5">
      <c r="H26620" s="958">
        <v>61929</v>
      </c>
      <c r="I26620" s="950" t="s">
        <v>1574</v>
      </c>
    </row>
    <row r="26621" spans="8:9" ht="12.5">
      <c r="H26621" s="958">
        <v>61930</v>
      </c>
      <c r="I26621" s="950" t="s">
        <v>1574</v>
      </c>
    </row>
    <row r="26622" spans="8:9" ht="12.5">
      <c r="H26622" s="958">
        <v>61931</v>
      </c>
      <c r="I26622" s="950" t="s">
        <v>1574</v>
      </c>
    </row>
    <row r="26623" spans="8:9" ht="12.5">
      <c r="H26623" s="958">
        <v>61932</v>
      </c>
      <c r="I26623" s="950" t="s">
        <v>1574</v>
      </c>
    </row>
    <row r="26624" spans="8:9" ht="12.5">
      <c r="H26624" s="958">
        <v>61933</v>
      </c>
      <c r="I26624" s="950" t="s">
        <v>1574</v>
      </c>
    </row>
    <row r="26625" spans="8:9" ht="12.5">
      <c r="H26625" s="958">
        <v>61936</v>
      </c>
      <c r="I26625" s="950" t="s">
        <v>1574</v>
      </c>
    </row>
    <row r="26626" spans="8:9" ht="12.5">
      <c r="H26626" s="958">
        <v>61937</v>
      </c>
      <c r="I26626" s="950" t="s">
        <v>1574</v>
      </c>
    </row>
    <row r="26627" spans="8:9" ht="12.5">
      <c r="H26627" s="958">
        <v>61938</v>
      </c>
      <c r="I26627" s="950" t="s">
        <v>1574</v>
      </c>
    </row>
    <row r="26628" spans="8:9" ht="12.5">
      <c r="H26628" s="958">
        <v>61940</v>
      </c>
      <c r="I26628" s="950" t="s">
        <v>1574</v>
      </c>
    </row>
    <row r="26629" spans="8:9" ht="12.5">
      <c r="H26629" s="958">
        <v>61941</v>
      </c>
      <c r="I26629" s="950" t="s">
        <v>1574</v>
      </c>
    </row>
    <row r="26630" spans="8:9" ht="12.5">
      <c r="H26630" s="958">
        <v>61942</v>
      </c>
      <c r="I26630" s="950" t="s">
        <v>1574</v>
      </c>
    </row>
    <row r="26631" spans="8:9" ht="12.5">
      <c r="H26631" s="958">
        <v>61943</v>
      </c>
      <c r="I26631" s="950" t="s">
        <v>1574</v>
      </c>
    </row>
    <row r="26632" spans="8:9" ht="12.5">
      <c r="H26632" s="958">
        <v>61944</v>
      </c>
      <c r="I26632" s="950" t="s">
        <v>1574</v>
      </c>
    </row>
    <row r="26633" spans="8:9" ht="12.5">
      <c r="H26633" s="958">
        <v>61949</v>
      </c>
      <c r="I26633" s="950" t="s">
        <v>1574</v>
      </c>
    </row>
    <row r="26634" spans="8:9" ht="12.5">
      <c r="H26634" s="958">
        <v>61951</v>
      </c>
      <c r="I26634" s="950" t="s">
        <v>1574</v>
      </c>
    </row>
    <row r="26635" spans="8:9" ht="12.5">
      <c r="H26635" s="958">
        <v>61953</v>
      </c>
      <c r="I26635" s="950" t="s">
        <v>1574</v>
      </c>
    </row>
    <row r="26636" spans="8:9" ht="12.5">
      <c r="H26636" s="958">
        <v>61955</v>
      </c>
      <c r="I26636" s="950" t="s">
        <v>1574</v>
      </c>
    </row>
    <row r="26637" spans="8:9" ht="12.5">
      <c r="H26637" s="958">
        <v>61956</v>
      </c>
      <c r="I26637" s="950" t="s">
        <v>1574</v>
      </c>
    </row>
    <row r="26638" spans="8:9" ht="12.5">
      <c r="H26638" s="958">
        <v>61957</v>
      </c>
      <c r="I26638" s="950" t="s">
        <v>1574</v>
      </c>
    </row>
    <row r="26639" spans="8:9" ht="12.5">
      <c r="H26639" s="958">
        <v>62001</v>
      </c>
      <c r="I26639" s="950" t="s">
        <v>1574</v>
      </c>
    </row>
    <row r="26640" spans="8:9" ht="12.5">
      <c r="H26640" s="958">
        <v>62002</v>
      </c>
      <c r="I26640" s="950" t="s">
        <v>1574</v>
      </c>
    </row>
    <row r="26641" spans="8:9" ht="12.5">
      <c r="H26641" s="958">
        <v>62006</v>
      </c>
      <c r="I26641" s="950" t="s">
        <v>1574</v>
      </c>
    </row>
    <row r="26642" spans="8:9" ht="12.5">
      <c r="H26642" s="958">
        <v>62009</v>
      </c>
      <c r="I26642" s="950" t="s">
        <v>1574</v>
      </c>
    </row>
    <row r="26643" spans="8:9" ht="12.5">
      <c r="H26643" s="958">
        <v>62010</v>
      </c>
      <c r="I26643" s="950" t="s">
        <v>1574</v>
      </c>
    </row>
    <row r="26644" spans="8:9" ht="12.5">
      <c r="H26644" s="958">
        <v>62011</v>
      </c>
      <c r="I26644" s="950" t="s">
        <v>1574</v>
      </c>
    </row>
    <row r="26645" spans="8:9" ht="12.5">
      <c r="H26645" s="958">
        <v>62012</v>
      </c>
      <c r="I26645" s="950" t="s">
        <v>1574</v>
      </c>
    </row>
    <row r="26646" spans="8:9" ht="12.5">
      <c r="H26646" s="958">
        <v>62013</v>
      </c>
      <c r="I26646" s="950" t="s">
        <v>1574</v>
      </c>
    </row>
    <row r="26647" spans="8:9" ht="12.5">
      <c r="H26647" s="958">
        <v>62014</v>
      </c>
      <c r="I26647" s="950" t="s">
        <v>1574</v>
      </c>
    </row>
    <row r="26648" spans="8:9" ht="12.5">
      <c r="H26648" s="958">
        <v>62015</v>
      </c>
      <c r="I26648" s="950" t="s">
        <v>1574</v>
      </c>
    </row>
    <row r="26649" spans="8:9" ht="12.5">
      <c r="H26649" s="958">
        <v>62016</v>
      </c>
      <c r="I26649" s="950" t="s">
        <v>1574</v>
      </c>
    </row>
    <row r="26650" spans="8:9" ht="12.5">
      <c r="H26650" s="958">
        <v>62017</v>
      </c>
      <c r="I26650" s="950" t="s">
        <v>1574</v>
      </c>
    </row>
    <row r="26651" spans="8:9" ht="12.5">
      <c r="H26651" s="958">
        <v>62018</v>
      </c>
      <c r="I26651" s="950" t="s">
        <v>1574</v>
      </c>
    </row>
    <row r="26652" spans="8:9" ht="12.5">
      <c r="H26652" s="958">
        <v>62019</v>
      </c>
      <c r="I26652" s="950" t="s">
        <v>1574</v>
      </c>
    </row>
    <row r="26653" spans="8:9" ht="12.5">
      <c r="H26653" s="958">
        <v>62021</v>
      </c>
      <c r="I26653" s="950" t="s">
        <v>1574</v>
      </c>
    </row>
    <row r="26654" spans="8:9" ht="12.5">
      <c r="H26654" s="958">
        <v>62022</v>
      </c>
      <c r="I26654" s="950" t="s">
        <v>1574</v>
      </c>
    </row>
    <row r="26655" spans="8:9" ht="12.5">
      <c r="H26655" s="958">
        <v>62023</v>
      </c>
      <c r="I26655" s="950" t="s">
        <v>1574</v>
      </c>
    </row>
    <row r="26656" spans="8:9" ht="12.5">
      <c r="H26656" s="958">
        <v>62024</v>
      </c>
      <c r="I26656" s="950" t="s">
        <v>1574</v>
      </c>
    </row>
    <row r="26657" spans="8:9" ht="12.5">
      <c r="H26657" s="958">
        <v>62025</v>
      </c>
      <c r="I26657" s="950" t="s">
        <v>1574</v>
      </c>
    </row>
    <row r="26658" spans="8:9" ht="12.5">
      <c r="H26658" s="958">
        <v>62026</v>
      </c>
      <c r="I26658" s="950" t="s">
        <v>1574</v>
      </c>
    </row>
    <row r="26659" spans="8:9" ht="12.5">
      <c r="H26659" s="958">
        <v>62027</v>
      </c>
      <c r="I26659" s="950" t="s">
        <v>1574</v>
      </c>
    </row>
    <row r="26660" spans="8:9" ht="12.5">
      <c r="H26660" s="958">
        <v>62028</v>
      </c>
      <c r="I26660" s="950" t="s">
        <v>1574</v>
      </c>
    </row>
    <row r="26661" spans="8:9" ht="12.5">
      <c r="H26661" s="958">
        <v>62030</v>
      </c>
      <c r="I26661" s="950" t="s">
        <v>1574</v>
      </c>
    </row>
    <row r="26662" spans="8:9" ht="12.5">
      <c r="H26662" s="958">
        <v>62031</v>
      </c>
      <c r="I26662" s="950" t="s">
        <v>1574</v>
      </c>
    </row>
    <row r="26663" spans="8:9" ht="12.5">
      <c r="H26663" s="958">
        <v>62032</v>
      </c>
      <c r="I26663" s="950" t="s">
        <v>1574</v>
      </c>
    </row>
    <row r="26664" spans="8:9" ht="12.5">
      <c r="H26664" s="958">
        <v>62033</v>
      </c>
      <c r="I26664" s="950" t="s">
        <v>1574</v>
      </c>
    </row>
    <row r="26665" spans="8:9" ht="12.5">
      <c r="H26665" s="958">
        <v>62034</v>
      </c>
      <c r="I26665" s="950" t="s">
        <v>1574</v>
      </c>
    </row>
    <row r="26666" spans="8:9" ht="12.5">
      <c r="H26666" s="958">
        <v>62035</v>
      </c>
      <c r="I26666" s="950" t="s">
        <v>1574</v>
      </c>
    </row>
    <row r="26667" spans="8:9" ht="12.5">
      <c r="H26667" s="958">
        <v>62036</v>
      </c>
      <c r="I26667" s="950" t="s">
        <v>1574</v>
      </c>
    </row>
    <row r="26668" spans="8:9" ht="12.5">
      <c r="H26668" s="958">
        <v>62037</v>
      </c>
      <c r="I26668" s="950" t="s">
        <v>1574</v>
      </c>
    </row>
    <row r="26669" spans="8:9" ht="12.5">
      <c r="H26669" s="958">
        <v>62040</v>
      </c>
      <c r="I26669" s="950" t="s">
        <v>1574</v>
      </c>
    </row>
    <row r="26670" spans="8:9" ht="12.5">
      <c r="H26670" s="958">
        <v>62044</v>
      </c>
      <c r="I26670" s="950" t="s">
        <v>1574</v>
      </c>
    </row>
    <row r="26671" spans="8:9" ht="12.5">
      <c r="H26671" s="958">
        <v>62045</v>
      </c>
      <c r="I26671" s="950" t="s">
        <v>1574</v>
      </c>
    </row>
    <row r="26672" spans="8:9" ht="12.5">
      <c r="H26672" s="958">
        <v>62046</v>
      </c>
      <c r="I26672" s="950" t="s">
        <v>1574</v>
      </c>
    </row>
    <row r="26673" spans="8:9" ht="12.5">
      <c r="H26673" s="958">
        <v>62047</v>
      </c>
      <c r="I26673" s="950" t="s">
        <v>1574</v>
      </c>
    </row>
    <row r="26674" spans="8:9" ht="12.5">
      <c r="H26674" s="958">
        <v>62048</v>
      </c>
      <c r="I26674" s="950" t="s">
        <v>1574</v>
      </c>
    </row>
    <row r="26675" spans="8:9" ht="12.5">
      <c r="H26675" s="958">
        <v>62049</v>
      </c>
      <c r="I26675" s="950" t="s">
        <v>1574</v>
      </c>
    </row>
    <row r="26676" spans="8:9" ht="12.5">
      <c r="H26676" s="958">
        <v>62050</v>
      </c>
      <c r="I26676" s="950" t="s">
        <v>1574</v>
      </c>
    </row>
    <row r="26677" spans="8:9" ht="12.5">
      <c r="H26677" s="958">
        <v>62051</v>
      </c>
      <c r="I26677" s="950" t="s">
        <v>1574</v>
      </c>
    </row>
    <row r="26678" spans="8:9" ht="12.5">
      <c r="H26678" s="958">
        <v>62052</v>
      </c>
      <c r="I26678" s="950" t="s">
        <v>1574</v>
      </c>
    </row>
    <row r="26679" spans="8:9" ht="12.5">
      <c r="H26679" s="958">
        <v>62053</v>
      </c>
      <c r="I26679" s="950" t="s">
        <v>1574</v>
      </c>
    </row>
    <row r="26680" spans="8:9" ht="12.5">
      <c r="H26680" s="958">
        <v>62054</v>
      </c>
      <c r="I26680" s="950" t="s">
        <v>1574</v>
      </c>
    </row>
    <row r="26681" spans="8:9" ht="12.5">
      <c r="H26681" s="958">
        <v>62056</v>
      </c>
      <c r="I26681" s="950" t="s">
        <v>1574</v>
      </c>
    </row>
    <row r="26682" spans="8:9" ht="12.5">
      <c r="H26682" s="958">
        <v>62058</v>
      </c>
      <c r="I26682" s="950" t="s">
        <v>1574</v>
      </c>
    </row>
    <row r="26683" spans="8:9" ht="12.5">
      <c r="H26683" s="958">
        <v>62059</v>
      </c>
      <c r="I26683" s="950" t="s">
        <v>1574</v>
      </c>
    </row>
    <row r="26684" spans="8:9" ht="12.5">
      <c r="H26684" s="958">
        <v>62060</v>
      </c>
      <c r="I26684" s="950" t="s">
        <v>1574</v>
      </c>
    </row>
    <row r="26685" spans="8:9" ht="12.5">
      <c r="H26685" s="958">
        <v>62061</v>
      </c>
      <c r="I26685" s="950" t="s">
        <v>1574</v>
      </c>
    </row>
    <row r="26686" spans="8:9" ht="12.5">
      <c r="H26686" s="958">
        <v>62062</v>
      </c>
      <c r="I26686" s="950" t="s">
        <v>1574</v>
      </c>
    </row>
    <row r="26687" spans="8:9" ht="12.5">
      <c r="H26687" s="958">
        <v>62063</v>
      </c>
      <c r="I26687" s="950" t="s">
        <v>1574</v>
      </c>
    </row>
    <row r="26688" spans="8:9" ht="12.5">
      <c r="H26688" s="958">
        <v>62065</v>
      </c>
      <c r="I26688" s="950" t="s">
        <v>1574</v>
      </c>
    </row>
    <row r="26689" spans="8:9" ht="12.5">
      <c r="H26689" s="958">
        <v>62067</v>
      </c>
      <c r="I26689" s="950" t="s">
        <v>1574</v>
      </c>
    </row>
    <row r="26690" spans="8:9" ht="12.5">
      <c r="H26690" s="958">
        <v>62069</v>
      </c>
      <c r="I26690" s="950" t="s">
        <v>1574</v>
      </c>
    </row>
    <row r="26691" spans="8:9" ht="12.5">
      <c r="H26691" s="958">
        <v>62070</v>
      </c>
      <c r="I26691" s="950" t="s">
        <v>1574</v>
      </c>
    </row>
    <row r="26692" spans="8:9" ht="12.5">
      <c r="H26692" s="958">
        <v>62071</v>
      </c>
      <c r="I26692" s="950" t="s">
        <v>1574</v>
      </c>
    </row>
    <row r="26693" spans="8:9" ht="12.5">
      <c r="H26693" s="958">
        <v>62074</v>
      </c>
      <c r="I26693" s="950" t="s">
        <v>1574</v>
      </c>
    </row>
    <row r="26694" spans="8:9" ht="12.5">
      <c r="H26694" s="958">
        <v>62075</v>
      </c>
      <c r="I26694" s="950" t="s">
        <v>1574</v>
      </c>
    </row>
    <row r="26695" spans="8:9" ht="12.5">
      <c r="H26695" s="958">
        <v>62076</v>
      </c>
      <c r="I26695" s="950" t="s">
        <v>1574</v>
      </c>
    </row>
    <row r="26696" spans="8:9" ht="12.5">
      <c r="H26696" s="958">
        <v>62077</v>
      </c>
      <c r="I26696" s="950" t="s">
        <v>1574</v>
      </c>
    </row>
    <row r="26697" spans="8:9" ht="12.5">
      <c r="H26697" s="958">
        <v>62078</v>
      </c>
      <c r="I26697" s="950" t="s">
        <v>1574</v>
      </c>
    </row>
    <row r="26698" spans="8:9" ht="12.5">
      <c r="H26698" s="958">
        <v>62079</v>
      </c>
      <c r="I26698" s="950" t="s">
        <v>1574</v>
      </c>
    </row>
    <row r="26699" spans="8:9" ht="12.5">
      <c r="H26699" s="958">
        <v>62080</v>
      </c>
      <c r="I26699" s="950" t="s">
        <v>1574</v>
      </c>
    </row>
    <row r="26700" spans="8:9" ht="12.5">
      <c r="H26700" s="958">
        <v>62081</v>
      </c>
      <c r="I26700" s="950" t="s">
        <v>1574</v>
      </c>
    </row>
    <row r="26701" spans="8:9" ht="12.5">
      <c r="H26701" s="958">
        <v>62082</v>
      </c>
      <c r="I26701" s="950" t="s">
        <v>1574</v>
      </c>
    </row>
    <row r="26702" spans="8:9" ht="12.5">
      <c r="H26702" s="958">
        <v>62083</v>
      </c>
      <c r="I26702" s="950" t="s">
        <v>1574</v>
      </c>
    </row>
    <row r="26703" spans="8:9" ht="12.5">
      <c r="H26703" s="958">
        <v>62084</v>
      </c>
      <c r="I26703" s="950" t="s">
        <v>1574</v>
      </c>
    </row>
    <row r="26704" spans="8:9" ht="12.5">
      <c r="H26704" s="958">
        <v>62085</v>
      </c>
      <c r="I26704" s="950" t="s">
        <v>1574</v>
      </c>
    </row>
    <row r="26705" spans="8:9" ht="12.5">
      <c r="H26705" s="958">
        <v>62086</v>
      </c>
      <c r="I26705" s="950" t="s">
        <v>1574</v>
      </c>
    </row>
    <row r="26706" spans="8:9" ht="12.5">
      <c r="H26706" s="958">
        <v>62087</v>
      </c>
      <c r="I26706" s="950" t="s">
        <v>1574</v>
      </c>
    </row>
    <row r="26707" spans="8:9" ht="12.5">
      <c r="H26707" s="958">
        <v>62088</v>
      </c>
      <c r="I26707" s="950" t="s">
        <v>1574</v>
      </c>
    </row>
    <row r="26708" spans="8:9" ht="12.5">
      <c r="H26708" s="958">
        <v>62089</v>
      </c>
      <c r="I26708" s="950" t="s">
        <v>1574</v>
      </c>
    </row>
    <row r="26709" spans="8:9" ht="12.5">
      <c r="H26709" s="958">
        <v>62090</v>
      </c>
      <c r="I26709" s="950" t="s">
        <v>1574</v>
      </c>
    </row>
    <row r="26710" spans="8:9" ht="12.5">
      <c r="H26710" s="958">
        <v>62091</v>
      </c>
      <c r="I26710" s="950" t="s">
        <v>1574</v>
      </c>
    </row>
    <row r="26711" spans="8:9" ht="12.5">
      <c r="H26711" s="958">
        <v>62092</v>
      </c>
      <c r="I26711" s="950" t="s">
        <v>1574</v>
      </c>
    </row>
    <row r="26712" spans="8:9" ht="12.5">
      <c r="H26712" s="958">
        <v>62093</v>
      </c>
      <c r="I26712" s="950" t="s">
        <v>1574</v>
      </c>
    </row>
    <row r="26713" spans="8:9" ht="12.5">
      <c r="H26713" s="958">
        <v>62094</v>
      </c>
      <c r="I26713" s="950" t="s">
        <v>1574</v>
      </c>
    </row>
    <row r="26714" spans="8:9" ht="12.5">
      <c r="H26714" s="958">
        <v>62095</v>
      </c>
      <c r="I26714" s="950" t="s">
        <v>1574</v>
      </c>
    </row>
    <row r="26715" spans="8:9" ht="12.5">
      <c r="H26715" s="958">
        <v>62097</v>
      </c>
      <c r="I26715" s="950" t="s">
        <v>1574</v>
      </c>
    </row>
    <row r="26716" spans="8:9" ht="12.5">
      <c r="H26716" s="958">
        <v>62098</v>
      </c>
      <c r="I26716" s="950" t="s">
        <v>1574</v>
      </c>
    </row>
    <row r="26717" spans="8:9" ht="12.5">
      <c r="H26717" s="958">
        <v>62201</v>
      </c>
      <c r="I26717" s="950" t="s">
        <v>1574</v>
      </c>
    </row>
    <row r="26718" spans="8:9" ht="12.5">
      <c r="H26718" s="958">
        <v>62202</v>
      </c>
      <c r="I26718" s="950" t="s">
        <v>1574</v>
      </c>
    </row>
    <row r="26719" spans="8:9" ht="12.5">
      <c r="H26719" s="958">
        <v>62203</v>
      </c>
      <c r="I26719" s="950" t="s">
        <v>1574</v>
      </c>
    </row>
    <row r="26720" spans="8:9" ht="12.5">
      <c r="H26720" s="958">
        <v>62204</v>
      </c>
      <c r="I26720" s="950" t="s">
        <v>1574</v>
      </c>
    </row>
    <row r="26721" spans="8:9" ht="12.5">
      <c r="H26721" s="958">
        <v>62205</v>
      </c>
      <c r="I26721" s="950" t="s">
        <v>1574</v>
      </c>
    </row>
    <row r="26722" spans="8:9" ht="12.5">
      <c r="H26722" s="958">
        <v>62206</v>
      </c>
      <c r="I26722" s="950" t="s">
        <v>1574</v>
      </c>
    </row>
    <row r="26723" spans="8:9" ht="12.5">
      <c r="H26723" s="958">
        <v>62207</v>
      </c>
      <c r="I26723" s="950" t="s">
        <v>1574</v>
      </c>
    </row>
    <row r="26724" spans="8:9" ht="12.5">
      <c r="H26724" s="958">
        <v>62208</v>
      </c>
      <c r="I26724" s="950" t="s">
        <v>1574</v>
      </c>
    </row>
    <row r="26725" spans="8:9" ht="12.5">
      <c r="H26725" s="958">
        <v>62214</v>
      </c>
      <c r="I26725" s="950" t="s">
        <v>1574</v>
      </c>
    </row>
    <row r="26726" spans="8:9" ht="12.5">
      <c r="H26726" s="958">
        <v>62215</v>
      </c>
      <c r="I26726" s="950" t="s">
        <v>1574</v>
      </c>
    </row>
    <row r="26727" spans="8:9" ht="12.5">
      <c r="H26727" s="958">
        <v>62216</v>
      </c>
      <c r="I26727" s="950" t="s">
        <v>1574</v>
      </c>
    </row>
    <row r="26728" spans="8:9" ht="12.5">
      <c r="H26728" s="958">
        <v>62217</v>
      </c>
      <c r="I26728" s="950" t="s">
        <v>1574</v>
      </c>
    </row>
    <row r="26729" spans="8:9" ht="12.5">
      <c r="H26729" s="958">
        <v>62218</v>
      </c>
      <c r="I26729" s="950" t="s">
        <v>1574</v>
      </c>
    </row>
    <row r="26730" spans="8:9" ht="12.5">
      <c r="H26730" s="958">
        <v>62219</v>
      </c>
      <c r="I26730" s="950" t="s">
        <v>1574</v>
      </c>
    </row>
    <row r="26731" spans="8:9" ht="12.5">
      <c r="H26731" s="958">
        <v>62220</v>
      </c>
      <c r="I26731" s="950" t="s">
        <v>1574</v>
      </c>
    </row>
    <row r="26732" spans="8:9" ht="12.5">
      <c r="H26732" s="958">
        <v>62221</v>
      </c>
      <c r="I26732" s="950" t="s">
        <v>1574</v>
      </c>
    </row>
    <row r="26733" spans="8:9" ht="12.5">
      <c r="H26733" s="958">
        <v>62222</v>
      </c>
      <c r="I26733" s="950" t="s">
        <v>1574</v>
      </c>
    </row>
    <row r="26734" spans="8:9" ht="12.5">
      <c r="H26734" s="958">
        <v>62223</v>
      </c>
      <c r="I26734" s="950" t="s">
        <v>1574</v>
      </c>
    </row>
    <row r="26735" spans="8:9" ht="12.5">
      <c r="H26735" s="958">
        <v>62225</v>
      </c>
      <c r="I26735" s="950" t="s">
        <v>1574</v>
      </c>
    </row>
    <row r="26736" spans="8:9" ht="12.5">
      <c r="H26736" s="958">
        <v>62226</v>
      </c>
      <c r="I26736" s="950" t="s">
        <v>1574</v>
      </c>
    </row>
    <row r="26737" spans="8:9" ht="12.5">
      <c r="H26737" s="958">
        <v>62230</v>
      </c>
      <c r="I26737" s="950" t="s">
        <v>1574</v>
      </c>
    </row>
    <row r="26738" spans="8:9" ht="12.5">
      <c r="H26738" s="958">
        <v>62231</v>
      </c>
      <c r="I26738" s="950" t="s">
        <v>1574</v>
      </c>
    </row>
    <row r="26739" spans="8:9" ht="12.5">
      <c r="H26739" s="958">
        <v>62232</v>
      </c>
      <c r="I26739" s="950" t="s">
        <v>1574</v>
      </c>
    </row>
    <row r="26740" spans="8:9" ht="12.5">
      <c r="H26740" s="958">
        <v>62233</v>
      </c>
      <c r="I26740" s="950" t="s">
        <v>1574</v>
      </c>
    </row>
    <row r="26741" spans="8:9" ht="12.5">
      <c r="H26741" s="958">
        <v>62234</v>
      </c>
      <c r="I26741" s="950" t="s">
        <v>1574</v>
      </c>
    </row>
    <row r="26742" spans="8:9" ht="12.5">
      <c r="H26742" s="958">
        <v>62236</v>
      </c>
      <c r="I26742" s="950" t="s">
        <v>1574</v>
      </c>
    </row>
    <row r="26743" spans="8:9" ht="12.5">
      <c r="H26743" s="958">
        <v>62237</v>
      </c>
      <c r="I26743" s="950" t="s">
        <v>1574</v>
      </c>
    </row>
    <row r="26744" spans="8:9" ht="12.5">
      <c r="H26744" s="958">
        <v>62238</v>
      </c>
      <c r="I26744" s="950" t="s">
        <v>1574</v>
      </c>
    </row>
    <row r="26745" spans="8:9" ht="12.5">
      <c r="H26745" s="958">
        <v>62239</v>
      </c>
      <c r="I26745" s="950" t="s">
        <v>1574</v>
      </c>
    </row>
    <row r="26746" spans="8:9" ht="12.5">
      <c r="H26746" s="958">
        <v>62240</v>
      </c>
      <c r="I26746" s="950" t="s">
        <v>1574</v>
      </c>
    </row>
    <row r="26747" spans="8:9" ht="12.5">
      <c r="H26747" s="958">
        <v>62241</v>
      </c>
      <c r="I26747" s="950" t="s">
        <v>1574</v>
      </c>
    </row>
    <row r="26748" spans="8:9" ht="12.5">
      <c r="H26748" s="958">
        <v>62242</v>
      </c>
      <c r="I26748" s="950" t="s">
        <v>1574</v>
      </c>
    </row>
    <row r="26749" spans="8:9" ht="12.5">
      <c r="H26749" s="958">
        <v>62243</v>
      </c>
      <c r="I26749" s="950" t="s">
        <v>1574</v>
      </c>
    </row>
    <row r="26750" spans="8:9" ht="12.5">
      <c r="H26750" s="958">
        <v>62244</v>
      </c>
      <c r="I26750" s="950" t="s">
        <v>1574</v>
      </c>
    </row>
    <row r="26751" spans="8:9" ht="12.5">
      <c r="H26751" s="958">
        <v>62245</v>
      </c>
      <c r="I26751" s="950" t="s">
        <v>1574</v>
      </c>
    </row>
    <row r="26752" spans="8:9" ht="12.5">
      <c r="H26752" s="958">
        <v>62246</v>
      </c>
      <c r="I26752" s="950" t="s">
        <v>1574</v>
      </c>
    </row>
    <row r="26753" spans="8:9" ht="12.5">
      <c r="H26753" s="958">
        <v>62247</v>
      </c>
      <c r="I26753" s="950" t="s">
        <v>1574</v>
      </c>
    </row>
    <row r="26754" spans="8:9" ht="12.5">
      <c r="H26754" s="958">
        <v>62248</v>
      </c>
      <c r="I26754" s="950" t="s">
        <v>1574</v>
      </c>
    </row>
    <row r="26755" spans="8:9" ht="12.5">
      <c r="H26755" s="958">
        <v>62249</v>
      </c>
      <c r="I26755" s="950" t="s">
        <v>1574</v>
      </c>
    </row>
    <row r="26756" spans="8:9" ht="12.5">
      <c r="H26756" s="958">
        <v>62250</v>
      </c>
      <c r="I26756" s="950" t="s">
        <v>1574</v>
      </c>
    </row>
    <row r="26757" spans="8:9" ht="12.5">
      <c r="H26757" s="958">
        <v>62252</v>
      </c>
      <c r="I26757" s="950" t="s">
        <v>1574</v>
      </c>
    </row>
    <row r="26758" spans="8:9" ht="12.5">
      <c r="H26758" s="958">
        <v>62253</v>
      </c>
      <c r="I26758" s="950" t="s">
        <v>1574</v>
      </c>
    </row>
    <row r="26759" spans="8:9" ht="12.5">
      <c r="H26759" s="958">
        <v>62254</v>
      </c>
      <c r="I26759" s="950" t="s">
        <v>1574</v>
      </c>
    </row>
    <row r="26760" spans="8:9" ht="12.5">
      <c r="H26760" s="958">
        <v>62255</v>
      </c>
      <c r="I26760" s="950" t="s">
        <v>1574</v>
      </c>
    </row>
    <row r="26761" spans="8:9" ht="12.5">
      <c r="H26761" s="958">
        <v>62256</v>
      </c>
      <c r="I26761" s="950" t="s">
        <v>1574</v>
      </c>
    </row>
    <row r="26762" spans="8:9" ht="12.5">
      <c r="H26762" s="958">
        <v>62257</v>
      </c>
      <c r="I26762" s="950" t="s">
        <v>1574</v>
      </c>
    </row>
    <row r="26763" spans="8:9" ht="12.5">
      <c r="H26763" s="958">
        <v>62258</v>
      </c>
      <c r="I26763" s="950" t="s">
        <v>1574</v>
      </c>
    </row>
    <row r="26764" spans="8:9" ht="12.5">
      <c r="H26764" s="958">
        <v>62259</v>
      </c>
      <c r="I26764" s="950" t="s">
        <v>1574</v>
      </c>
    </row>
    <row r="26765" spans="8:9" ht="12.5">
      <c r="H26765" s="958">
        <v>62260</v>
      </c>
      <c r="I26765" s="950" t="s">
        <v>1574</v>
      </c>
    </row>
    <row r="26766" spans="8:9" ht="12.5">
      <c r="H26766" s="958">
        <v>62261</v>
      </c>
      <c r="I26766" s="950" t="s">
        <v>1574</v>
      </c>
    </row>
    <row r="26767" spans="8:9" ht="12.5">
      <c r="H26767" s="958">
        <v>62262</v>
      </c>
      <c r="I26767" s="950" t="s">
        <v>1574</v>
      </c>
    </row>
    <row r="26768" spans="8:9" ht="12.5">
      <c r="H26768" s="958">
        <v>62263</v>
      </c>
      <c r="I26768" s="950" t="s">
        <v>1574</v>
      </c>
    </row>
    <row r="26769" spans="8:9" ht="12.5">
      <c r="H26769" s="958">
        <v>62264</v>
      </c>
      <c r="I26769" s="950" t="s">
        <v>1574</v>
      </c>
    </row>
    <row r="26770" spans="8:9" ht="12.5">
      <c r="H26770" s="958">
        <v>62265</v>
      </c>
      <c r="I26770" s="950" t="s">
        <v>1574</v>
      </c>
    </row>
    <row r="26771" spans="8:9" ht="12.5">
      <c r="H26771" s="958">
        <v>62266</v>
      </c>
      <c r="I26771" s="950" t="s">
        <v>1574</v>
      </c>
    </row>
    <row r="26772" spans="8:9" ht="12.5">
      <c r="H26772" s="958">
        <v>62268</v>
      </c>
      <c r="I26772" s="950" t="s">
        <v>1574</v>
      </c>
    </row>
    <row r="26773" spans="8:9" ht="12.5">
      <c r="H26773" s="958">
        <v>62269</v>
      </c>
      <c r="I26773" s="950" t="s">
        <v>1574</v>
      </c>
    </row>
    <row r="26774" spans="8:9" ht="12.5">
      <c r="H26774" s="958">
        <v>62271</v>
      </c>
      <c r="I26774" s="950" t="s">
        <v>1574</v>
      </c>
    </row>
    <row r="26775" spans="8:9" ht="12.5">
      <c r="H26775" s="958">
        <v>62272</v>
      </c>
      <c r="I26775" s="950" t="s">
        <v>1574</v>
      </c>
    </row>
    <row r="26776" spans="8:9" ht="12.5">
      <c r="H26776" s="958">
        <v>62273</v>
      </c>
      <c r="I26776" s="950" t="s">
        <v>1574</v>
      </c>
    </row>
    <row r="26777" spans="8:9" ht="12.5">
      <c r="H26777" s="958">
        <v>62274</v>
      </c>
      <c r="I26777" s="950" t="s">
        <v>1574</v>
      </c>
    </row>
    <row r="26778" spans="8:9" ht="12.5">
      <c r="H26778" s="958">
        <v>62275</v>
      </c>
      <c r="I26778" s="950" t="s">
        <v>1574</v>
      </c>
    </row>
    <row r="26779" spans="8:9" ht="12.5">
      <c r="H26779" s="958">
        <v>62277</v>
      </c>
      <c r="I26779" s="950" t="s">
        <v>1574</v>
      </c>
    </row>
    <row r="26780" spans="8:9" ht="12.5">
      <c r="H26780" s="958">
        <v>62278</v>
      </c>
      <c r="I26780" s="950" t="s">
        <v>1574</v>
      </c>
    </row>
    <row r="26781" spans="8:9" ht="12.5">
      <c r="H26781" s="958">
        <v>62279</v>
      </c>
      <c r="I26781" s="950" t="s">
        <v>1574</v>
      </c>
    </row>
    <row r="26782" spans="8:9" ht="12.5">
      <c r="H26782" s="958">
        <v>62280</v>
      </c>
      <c r="I26782" s="950" t="s">
        <v>1574</v>
      </c>
    </row>
    <row r="26783" spans="8:9" ht="12.5">
      <c r="H26783" s="958">
        <v>62281</v>
      </c>
      <c r="I26783" s="950" t="s">
        <v>1574</v>
      </c>
    </row>
    <row r="26784" spans="8:9" ht="12.5">
      <c r="H26784" s="958">
        <v>62282</v>
      </c>
      <c r="I26784" s="950" t="s">
        <v>1574</v>
      </c>
    </row>
    <row r="26785" spans="8:9" ht="12.5">
      <c r="H26785" s="958">
        <v>62284</v>
      </c>
      <c r="I26785" s="950" t="s">
        <v>1574</v>
      </c>
    </row>
    <row r="26786" spans="8:9" ht="12.5">
      <c r="H26786" s="958">
        <v>62285</v>
      </c>
      <c r="I26786" s="950" t="s">
        <v>1574</v>
      </c>
    </row>
    <row r="26787" spans="8:9" ht="12.5">
      <c r="H26787" s="958">
        <v>62286</v>
      </c>
      <c r="I26787" s="950" t="s">
        <v>1574</v>
      </c>
    </row>
    <row r="26788" spans="8:9" ht="12.5">
      <c r="H26788" s="958">
        <v>62288</v>
      </c>
      <c r="I26788" s="950" t="s">
        <v>1574</v>
      </c>
    </row>
    <row r="26789" spans="8:9" ht="12.5">
      <c r="H26789" s="958">
        <v>62289</v>
      </c>
      <c r="I26789" s="950" t="s">
        <v>1574</v>
      </c>
    </row>
    <row r="26790" spans="8:9" ht="12.5">
      <c r="H26790" s="958">
        <v>62292</v>
      </c>
      <c r="I26790" s="950" t="s">
        <v>1574</v>
      </c>
    </row>
    <row r="26791" spans="8:9" ht="12.5">
      <c r="H26791" s="958">
        <v>62293</v>
      </c>
      <c r="I26791" s="950" t="s">
        <v>1574</v>
      </c>
    </row>
    <row r="26792" spans="8:9" ht="12.5">
      <c r="H26792" s="958">
        <v>62294</v>
      </c>
      <c r="I26792" s="950" t="s">
        <v>1574</v>
      </c>
    </row>
    <row r="26793" spans="8:9" ht="12.5">
      <c r="H26793" s="958">
        <v>62295</v>
      </c>
      <c r="I26793" s="950" t="s">
        <v>1574</v>
      </c>
    </row>
    <row r="26794" spans="8:9" ht="12.5">
      <c r="H26794" s="958">
        <v>62297</v>
      </c>
      <c r="I26794" s="950" t="s">
        <v>1574</v>
      </c>
    </row>
    <row r="26795" spans="8:9" ht="12.5">
      <c r="H26795" s="958">
        <v>62298</v>
      </c>
      <c r="I26795" s="950" t="s">
        <v>1574</v>
      </c>
    </row>
    <row r="26796" spans="8:9" ht="12.5">
      <c r="H26796" s="958">
        <v>62301</v>
      </c>
      <c r="I26796" s="950" t="s">
        <v>1574</v>
      </c>
    </row>
    <row r="26797" spans="8:9" ht="12.5">
      <c r="H26797" s="958">
        <v>62305</v>
      </c>
      <c r="I26797" s="950" t="s">
        <v>1574</v>
      </c>
    </row>
    <row r="26798" spans="8:9" ht="12.5">
      <c r="H26798" s="958">
        <v>62306</v>
      </c>
      <c r="I26798" s="950" t="s">
        <v>1574</v>
      </c>
    </row>
    <row r="26799" spans="8:9" ht="12.5">
      <c r="H26799" s="958">
        <v>62311</v>
      </c>
      <c r="I26799" s="950" t="s">
        <v>1574</v>
      </c>
    </row>
    <row r="26800" spans="8:9" ht="12.5">
      <c r="H26800" s="958">
        <v>62312</v>
      </c>
      <c r="I26800" s="950" t="s">
        <v>1574</v>
      </c>
    </row>
    <row r="26801" spans="8:9" ht="12.5">
      <c r="H26801" s="958">
        <v>62313</v>
      </c>
      <c r="I26801" s="950" t="s">
        <v>1574</v>
      </c>
    </row>
    <row r="26802" spans="8:9" ht="12.5">
      <c r="H26802" s="958">
        <v>62314</v>
      </c>
      <c r="I26802" s="950" t="s">
        <v>1574</v>
      </c>
    </row>
    <row r="26803" spans="8:9" ht="12.5">
      <c r="H26803" s="958">
        <v>62316</v>
      </c>
      <c r="I26803" s="950" t="s">
        <v>1574</v>
      </c>
    </row>
    <row r="26804" spans="8:9" ht="12.5">
      <c r="H26804" s="958">
        <v>62319</v>
      </c>
      <c r="I26804" s="950" t="s">
        <v>1574</v>
      </c>
    </row>
    <row r="26805" spans="8:9" ht="12.5">
      <c r="H26805" s="958">
        <v>62320</v>
      </c>
      <c r="I26805" s="950" t="s">
        <v>1574</v>
      </c>
    </row>
    <row r="26806" spans="8:9" ht="12.5">
      <c r="H26806" s="958">
        <v>62321</v>
      </c>
      <c r="I26806" s="950" t="s">
        <v>1574</v>
      </c>
    </row>
    <row r="26807" spans="8:9" ht="12.5">
      <c r="H26807" s="958">
        <v>62323</v>
      </c>
      <c r="I26807" s="950" t="s">
        <v>1574</v>
      </c>
    </row>
    <row r="26808" spans="8:9" ht="12.5">
      <c r="H26808" s="958">
        <v>62324</v>
      </c>
      <c r="I26808" s="950" t="s">
        <v>1574</v>
      </c>
    </row>
    <row r="26809" spans="8:9" ht="12.5">
      <c r="H26809" s="958">
        <v>62325</v>
      </c>
      <c r="I26809" s="950" t="s">
        <v>1574</v>
      </c>
    </row>
    <row r="26810" spans="8:9" ht="12.5">
      <c r="H26810" s="958">
        <v>62326</v>
      </c>
      <c r="I26810" s="950" t="s">
        <v>1574</v>
      </c>
    </row>
    <row r="26811" spans="8:9" ht="12.5">
      <c r="H26811" s="958">
        <v>62329</v>
      </c>
      <c r="I26811" s="950" t="s">
        <v>1574</v>
      </c>
    </row>
    <row r="26812" spans="8:9" ht="12.5">
      <c r="H26812" s="958">
        <v>62330</v>
      </c>
      <c r="I26812" s="950" t="s">
        <v>1574</v>
      </c>
    </row>
    <row r="26813" spans="8:9" ht="12.5">
      <c r="H26813" s="958">
        <v>62334</v>
      </c>
      <c r="I26813" s="950" t="s">
        <v>1574</v>
      </c>
    </row>
    <row r="26814" spans="8:9" ht="12.5">
      <c r="H26814" s="958">
        <v>62336</v>
      </c>
      <c r="I26814" s="950" t="s">
        <v>1574</v>
      </c>
    </row>
    <row r="26815" spans="8:9" ht="12.5">
      <c r="H26815" s="958">
        <v>62338</v>
      </c>
      <c r="I26815" s="950" t="s">
        <v>1574</v>
      </c>
    </row>
    <row r="26816" spans="8:9" ht="12.5">
      <c r="H26816" s="958">
        <v>62339</v>
      </c>
      <c r="I26816" s="950" t="s">
        <v>1574</v>
      </c>
    </row>
    <row r="26817" spans="8:9" ht="12.5">
      <c r="H26817" s="958">
        <v>62340</v>
      </c>
      <c r="I26817" s="950" t="s">
        <v>1574</v>
      </c>
    </row>
    <row r="26818" spans="8:9" ht="12.5">
      <c r="H26818" s="958">
        <v>62341</v>
      </c>
      <c r="I26818" s="950" t="s">
        <v>1574</v>
      </c>
    </row>
    <row r="26819" spans="8:9" ht="12.5">
      <c r="H26819" s="958">
        <v>62343</v>
      </c>
      <c r="I26819" s="950" t="s">
        <v>1574</v>
      </c>
    </row>
    <row r="26820" spans="8:9" ht="12.5">
      <c r="H26820" s="958">
        <v>62344</v>
      </c>
      <c r="I26820" s="950" t="s">
        <v>1574</v>
      </c>
    </row>
    <row r="26821" spans="8:9" ht="12.5">
      <c r="H26821" s="958">
        <v>62345</v>
      </c>
      <c r="I26821" s="950" t="s">
        <v>1574</v>
      </c>
    </row>
    <row r="26822" spans="8:9" ht="12.5">
      <c r="H26822" s="958">
        <v>62346</v>
      </c>
      <c r="I26822" s="950" t="s">
        <v>1574</v>
      </c>
    </row>
    <row r="26823" spans="8:9" ht="12.5">
      <c r="H26823" s="958">
        <v>62347</v>
      </c>
      <c r="I26823" s="950" t="s">
        <v>1574</v>
      </c>
    </row>
    <row r="26824" spans="8:9" ht="12.5">
      <c r="H26824" s="958">
        <v>62348</v>
      </c>
      <c r="I26824" s="950" t="s">
        <v>1574</v>
      </c>
    </row>
    <row r="26825" spans="8:9" ht="12.5">
      <c r="H26825" s="958">
        <v>62349</v>
      </c>
      <c r="I26825" s="950" t="s">
        <v>1574</v>
      </c>
    </row>
    <row r="26826" spans="8:9" ht="12.5">
      <c r="H26826" s="958">
        <v>62351</v>
      </c>
      <c r="I26826" s="950" t="s">
        <v>1574</v>
      </c>
    </row>
    <row r="26827" spans="8:9" ht="12.5">
      <c r="H26827" s="958">
        <v>62352</v>
      </c>
      <c r="I26827" s="950" t="s">
        <v>1574</v>
      </c>
    </row>
    <row r="26828" spans="8:9" ht="12.5">
      <c r="H26828" s="958">
        <v>62353</v>
      </c>
      <c r="I26828" s="950" t="s">
        <v>1574</v>
      </c>
    </row>
    <row r="26829" spans="8:9" ht="12.5">
      <c r="H26829" s="958">
        <v>62354</v>
      </c>
      <c r="I26829" s="950" t="s">
        <v>1574</v>
      </c>
    </row>
    <row r="26830" spans="8:9" ht="12.5">
      <c r="H26830" s="958">
        <v>62355</v>
      </c>
      <c r="I26830" s="950" t="s">
        <v>1574</v>
      </c>
    </row>
    <row r="26831" spans="8:9" ht="12.5">
      <c r="H26831" s="958">
        <v>62356</v>
      </c>
      <c r="I26831" s="950" t="s">
        <v>1574</v>
      </c>
    </row>
    <row r="26832" spans="8:9" ht="12.5">
      <c r="H26832" s="958">
        <v>62357</v>
      </c>
      <c r="I26832" s="950" t="s">
        <v>1574</v>
      </c>
    </row>
    <row r="26833" spans="8:9" ht="12.5">
      <c r="H26833" s="958">
        <v>62358</v>
      </c>
      <c r="I26833" s="950" t="s">
        <v>1574</v>
      </c>
    </row>
    <row r="26834" spans="8:9" ht="12.5">
      <c r="H26834" s="958">
        <v>62359</v>
      </c>
      <c r="I26834" s="950" t="s">
        <v>1574</v>
      </c>
    </row>
    <row r="26835" spans="8:9" ht="12.5">
      <c r="H26835" s="958">
        <v>62360</v>
      </c>
      <c r="I26835" s="950" t="s">
        <v>1574</v>
      </c>
    </row>
    <row r="26836" spans="8:9" ht="12.5">
      <c r="H26836" s="958">
        <v>62361</v>
      </c>
      <c r="I26836" s="950" t="s">
        <v>1574</v>
      </c>
    </row>
    <row r="26837" spans="8:9" ht="12.5">
      <c r="H26837" s="958">
        <v>62362</v>
      </c>
      <c r="I26837" s="950" t="s">
        <v>1574</v>
      </c>
    </row>
    <row r="26838" spans="8:9" ht="12.5">
      <c r="H26838" s="958">
        <v>62363</v>
      </c>
      <c r="I26838" s="950" t="s">
        <v>1574</v>
      </c>
    </row>
    <row r="26839" spans="8:9" ht="12.5">
      <c r="H26839" s="958">
        <v>62365</v>
      </c>
      <c r="I26839" s="950" t="s">
        <v>1574</v>
      </c>
    </row>
    <row r="26840" spans="8:9" ht="12.5">
      <c r="H26840" s="958">
        <v>62366</v>
      </c>
      <c r="I26840" s="950" t="s">
        <v>1574</v>
      </c>
    </row>
    <row r="26841" spans="8:9" ht="12.5">
      <c r="H26841" s="958">
        <v>62367</v>
      </c>
      <c r="I26841" s="950" t="s">
        <v>1574</v>
      </c>
    </row>
    <row r="26842" spans="8:9" ht="12.5">
      <c r="H26842" s="958">
        <v>62370</v>
      </c>
      <c r="I26842" s="950" t="s">
        <v>1574</v>
      </c>
    </row>
    <row r="26843" spans="8:9" ht="12.5">
      <c r="H26843" s="958">
        <v>62373</v>
      </c>
      <c r="I26843" s="950" t="s">
        <v>1574</v>
      </c>
    </row>
    <row r="26844" spans="8:9" ht="12.5">
      <c r="H26844" s="958">
        <v>62374</v>
      </c>
      <c r="I26844" s="950" t="s">
        <v>1574</v>
      </c>
    </row>
    <row r="26845" spans="8:9" ht="12.5">
      <c r="H26845" s="958">
        <v>62375</v>
      </c>
      <c r="I26845" s="950" t="s">
        <v>1574</v>
      </c>
    </row>
    <row r="26846" spans="8:9" ht="12.5">
      <c r="H26846" s="958">
        <v>62376</v>
      </c>
      <c r="I26846" s="950" t="s">
        <v>1574</v>
      </c>
    </row>
    <row r="26847" spans="8:9" ht="12.5">
      <c r="H26847" s="958">
        <v>62378</v>
      </c>
      <c r="I26847" s="950" t="s">
        <v>1574</v>
      </c>
    </row>
    <row r="26848" spans="8:9" ht="12.5">
      <c r="H26848" s="958">
        <v>62379</v>
      </c>
      <c r="I26848" s="950" t="s">
        <v>1574</v>
      </c>
    </row>
    <row r="26849" spans="8:9" ht="12.5">
      <c r="H26849" s="958">
        <v>62380</v>
      </c>
      <c r="I26849" s="950" t="s">
        <v>1574</v>
      </c>
    </row>
    <row r="26850" spans="8:9" ht="12.5">
      <c r="H26850" s="958">
        <v>62401</v>
      </c>
      <c r="I26850" s="950" t="s">
        <v>1574</v>
      </c>
    </row>
    <row r="26851" spans="8:9" ht="12.5">
      <c r="H26851" s="958">
        <v>62410</v>
      </c>
      <c r="I26851" s="950" t="s">
        <v>1574</v>
      </c>
    </row>
    <row r="26852" spans="8:9" ht="12.5">
      <c r="H26852" s="958">
        <v>62411</v>
      </c>
      <c r="I26852" s="950" t="s">
        <v>1574</v>
      </c>
    </row>
    <row r="26853" spans="8:9" ht="12.5">
      <c r="H26853" s="958">
        <v>62413</v>
      </c>
      <c r="I26853" s="950" t="s">
        <v>1574</v>
      </c>
    </row>
    <row r="26854" spans="8:9" ht="12.5">
      <c r="H26854" s="958">
        <v>62414</v>
      </c>
      <c r="I26854" s="950" t="s">
        <v>1574</v>
      </c>
    </row>
    <row r="26855" spans="8:9" ht="12.5">
      <c r="H26855" s="958">
        <v>62417</v>
      </c>
      <c r="I26855" s="950" t="s">
        <v>1574</v>
      </c>
    </row>
    <row r="26856" spans="8:9" ht="12.5">
      <c r="H26856" s="958">
        <v>62418</v>
      </c>
      <c r="I26856" s="950" t="s">
        <v>1574</v>
      </c>
    </row>
    <row r="26857" spans="8:9" ht="12.5">
      <c r="H26857" s="958">
        <v>62419</v>
      </c>
      <c r="I26857" s="950" t="s">
        <v>1574</v>
      </c>
    </row>
    <row r="26858" spans="8:9" ht="12.5">
      <c r="H26858" s="958">
        <v>62420</v>
      </c>
      <c r="I26858" s="950" t="s">
        <v>1574</v>
      </c>
    </row>
    <row r="26859" spans="8:9" ht="12.5">
      <c r="H26859" s="958">
        <v>62421</v>
      </c>
      <c r="I26859" s="950" t="s">
        <v>1574</v>
      </c>
    </row>
    <row r="26860" spans="8:9" ht="12.5">
      <c r="H26860" s="958">
        <v>62422</v>
      </c>
      <c r="I26860" s="950" t="s">
        <v>1574</v>
      </c>
    </row>
    <row r="26861" spans="8:9" ht="12.5">
      <c r="H26861" s="958">
        <v>62423</v>
      </c>
      <c r="I26861" s="950" t="s">
        <v>1574</v>
      </c>
    </row>
    <row r="26862" spans="8:9" ht="12.5">
      <c r="H26862" s="958">
        <v>62424</v>
      </c>
      <c r="I26862" s="950" t="s">
        <v>1574</v>
      </c>
    </row>
    <row r="26863" spans="8:9" ht="12.5">
      <c r="H26863" s="958">
        <v>62425</v>
      </c>
      <c r="I26863" s="950" t="s">
        <v>1574</v>
      </c>
    </row>
    <row r="26864" spans="8:9" ht="12.5">
      <c r="H26864" s="958">
        <v>62426</v>
      </c>
      <c r="I26864" s="950" t="s">
        <v>1574</v>
      </c>
    </row>
    <row r="26865" spans="8:9" ht="12.5">
      <c r="H26865" s="958">
        <v>62427</v>
      </c>
      <c r="I26865" s="950" t="s">
        <v>1574</v>
      </c>
    </row>
    <row r="26866" spans="8:9" ht="12.5">
      <c r="H26866" s="958">
        <v>62428</v>
      </c>
      <c r="I26866" s="950" t="s">
        <v>1574</v>
      </c>
    </row>
    <row r="26867" spans="8:9" ht="12.5">
      <c r="H26867" s="958">
        <v>62431</v>
      </c>
      <c r="I26867" s="950" t="s">
        <v>1574</v>
      </c>
    </row>
    <row r="26868" spans="8:9" ht="12.5">
      <c r="H26868" s="958">
        <v>62432</v>
      </c>
      <c r="I26868" s="950" t="s">
        <v>1574</v>
      </c>
    </row>
    <row r="26869" spans="8:9" ht="12.5">
      <c r="H26869" s="958">
        <v>62433</v>
      </c>
      <c r="I26869" s="950" t="s">
        <v>1574</v>
      </c>
    </row>
    <row r="26870" spans="8:9" ht="12.5">
      <c r="H26870" s="958">
        <v>62434</v>
      </c>
      <c r="I26870" s="950" t="s">
        <v>1574</v>
      </c>
    </row>
    <row r="26871" spans="8:9" ht="12.5">
      <c r="H26871" s="958">
        <v>62435</v>
      </c>
      <c r="I26871" s="950" t="s">
        <v>1574</v>
      </c>
    </row>
    <row r="26872" spans="8:9" ht="12.5">
      <c r="H26872" s="958">
        <v>62436</v>
      </c>
      <c r="I26872" s="950" t="s">
        <v>1574</v>
      </c>
    </row>
    <row r="26873" spans="8:9" ht="12.5">
      <c r="H26873" s="958">
        <v>62438</v>
      </c>
      <c r="I26873" s="950" t="s">
        <v>1574</v>
      </c>
    </row>
    <row r="26874" spans="8:9" ht="12.5">
      <c r="H26874" s="958">
        <v>62439</v>
      </c>
      <c r="I26874" s="950" t="s">
        <v>1574</v>
      </c>
    </row>
    <row r="26875" spans="8:9" ht="12.5">
      <c r="H26875" s="958">
        <v>62440</v>
      </c>
      <c r="I26875" s="950" t="s">
        <v>1574</v>
      </c>
    </row>
    <row r="26876" spans="8:9" ht="12.5">
      <c r="H26876" s="958">
        <v>62441</v>
      </c>
      <c r="I26876" s="950" t="s">
        <v>1574</v>
      </c>
    </row>
    <row r="26877" spans="8:9" ht="12.5">
      <c r="H26877" s="958">
        <v>62442</v>
      </c>
      <c r="I26877" s="950" t="s">
        <v>1574</v>
      </c>
    </row>
    <row r="26878" spans="8:9" ht="12.5">
      <c r="H26878" s="958">
        <v>62443</v>
      </c>
      <c r="I26878" s="950" t="s">
        <v>1574</v>
      </c>
    </row>
    <row r="26879" spans="8:9" ht="12.5">
      <c r="H26879" s="958">
        <v>62444</v>
      </c>
      <c r="I26879" s="950" t="s">
        <v>1574</v>
      </c>
    </row>
    <row r="26880" spans="8:9" ht="12.5">
      <c r="H26880" s="958">
        <v>62445</v>
      </c>
      <c r="I26880" s="950" t="s">
        <v>1574</v>
      </c>
    </row>
    <row r="26881" spans="8:9" ht="12.5">
      <c r="H26881" s="958">
        <v>62446</v>
      </c>
      <c r="I26881" s="950" t="s">
        <v>1574</v>
      </c>
    </row>
    <row r="26882" spans="8:9" ht="12.5">
      <c r="H26882" s="958">
        <v>62447</v>
      </c>
      <c r="I26882" s="950" t="s">
        <v>1574</v>
      </c>
    </row>
    <row r="26883" spans="8:9" ht="12.5">
      <c r="H26883" s="958">
        <v>62448</v>
      </c>
      <c r="I26883" s="950" t="s">
        <v>1574</v>
      </c>
    </row>
    <row r="26884" spans="8:9" ht="12.5">
      <c r="H26884" s="958">
        <v>62449</v>
      </c>
      <c r="I26884" s="950" t="s">
        <v>1574</v>
      </c>
    </row>
    <row r="26885" spans="8:9" ht="12.5">
      <c r="H26885" s="958">
        <v>62450</v>
      </c>
      <c r="I26885" s="950" t="s">
        <v>1574</v>
      </c>
    </row>
    <row r="26886" spans="8:9" ht="12.5">
      <c r="H26886" s="958">
        <v>62451</v>
      </c>
      <c r="I26886" s="950" t="s">
        <v>1574</v>
      </c>
    </row>
    <row r="26887" spans="8:9" ht="12.5">
      <c r="H26887" s="958">
        <v>62452</v>
      </c>
      <c r="I26887" s="950" t="s">
        <v>1574</v>
      </c>
    </row>
    <row r="26888" spans="8:9" ht="12.5">
      <c r="H26888" s="958">
        <v>62454</v>
      </c>
      <c r="I26888" s="950" t="s">
        <v>1574</v>
      </c>
    </row>
    <row r="26889" spans="8:9" ht="12.5">
      <c r="H26889" s="958">
        <v>62458</v>
      </c>
      <c r="I26889" s="950" t="s">
        <v>1574</v>
      </c>
    </row>
    <row r="26890" spans="8:9" ht="12.5">
      <c r="H26890" s="958">
        <v>62459</v>
      </c>
      <c r="I26890" s="950" t="s">
        <v>1574</v>
      </c>
    </row>
    <row r="26891" spans="8:9" ht="12.5">
      <c r="H26891" s="958">
        <v>62460</v>
      </c>
      <c r="I26891" s="950" t="s">
        <v>1574</v>
      </c>
    </row>
    <row r="26892" spans="8:9" ht="12.5">
      <c r="H26892" s="958">
        <v>62461</v>
      </c>
      <c r="I26892" s="950" t="s">
        <v>1574</v>
      </c>
    </row>
    <row r="26893" spans="8:9" ht="12.5">
      <c r="H26893" s="958">
        <v>62462</v>
      </c>
      <c r="I26893" s="950" t="s">
        <v>1574</v>
      </c>
    </row>
    <row r="26894" spans="8:9" ht="12.5">
      <c r="H26894" s="958">
        <v>62463</v>
      </c>
      <c r="I26894" s="950" t="s">
        <v>1574</v>
      </c>
    </row>
    <row r="26895" spans="8:9" ht="12.5">
      <c r="H26895" s="958">
        <v>62464</v>
      </c>
      <c r="I26895" s="950" t="s">
        <v>1574</v>
      </c>
    </row>
    <row r="26896" spans="8:9" ht="12.5">
      <c r="H26896" s="958">
        <v>62465</v>
      </c>
      <c r="I26896" s="950" t="s">
        <v>1574</v>
      </c>
    </row>
    <row r="26897" spans="8:9" ht="12.5">
      <c r="H26897" s="958">
        <v>62466</v>
      </c>
      <c r="I26897" s="950" t="s">
        <v>1574</v>
      </c>
    </row>
    <row r="26898" spans="8:9" ht="12.5">
      <c r="H26898" s="958">
        <v>62467</v>
      </c>
      <c r="I26898" s="950" t="s">
        <v>1574</v>
      </c>
    </row>
    <row r="26899" spans="8:9" ht="12.5">
      <c r="H26899" s="958">
        <v>62468</v>
      </c>
      <c r="I26899" s="950" t="s">
        <v>1574</v>
      </c>
    </row>
    <row r="26900" spans="8:9" ht="12.5">
      <c r="H26900" s="958">
        <v>62469</v>
      </c>
      <c r="I26900" s="950" t="s">
        <v>1574</v>
      </c>
    </row>
    <row r="26901" spans="8:9" ht="12.5">
      <c r="H26901" s="958">
        <v>62471</v>
      </c>
      <c r="I26901" s="950" t="s">
        <v>1574</v>
      </c>
    </row>
    <row r="26902" spans="8:9" ht="12.5">
      <c r="H26902" s="958">
        <v>62473</v>
      </c>
      <c r="I26902" s="950" t="s">
        <v>1574</v>
      </c>
    </row>
    <row r="26903" spans="8:9" ht="12.5">
      <c r="H26903" s="958">
        <v>62474</v>
      </c>
      <c r="I26903" s="950" t="s">
        <v>1574</v>
      </c>
    </row>
    <row r="26904" spans="8:9" ht="12.5">
      <c r="H26904" s="958">
        <v>62475</v>
      </c>
      <c r="I26904" s="950" t="s">
        <v>1574</v>
      </c>
    </row>
    <row r="26905" spans="8:9" ht="12.5">
      <c r="H26905" s="958">
        <v>62476</v>
      </c>
      <c r="I26905" s="950" t="s">
        <v>1574</v>
      </c>
    </row>
    <row r="26906" spans="8:9" ht="12.5">
      <c r="H26906" s="958">
        <v>62477</v>
      </c>
      <c r="I26906" s="950" t="s">
        <v>1574</v>
      </c>
    </row>
    <row r="26907" spans="8:9" ht="12.5">
      <c r="H26907" s="958">
        <v>62478</v>
      </c>
      <c r="I26907" s="950" t="s">
        <v>1574</v>
      </c>
    </row>
    <row r="26908" spans="8:9" ht="12.5">
      <c r="H26908" s="958">
        <v>62479</v>
      </c>
      <c r="I26908" s="950" t="s">
        <v>1574</v>
      </c>
    </row>
    <row r="26909" spans="8:9" ht="12.5">
      <c r="H26909" s="958">
        <v>62480</v>
      </c>
      <c r="I26909" s="950" t="s">
        <v>1574</v>
      </c>
    </row>
    <row r="26910" spans="8:9" ht="12.5">
      <c r="H26910" s="958">
        <v>62481</v>
      </c>
      <c r="I26910" s="950" t="s">
        <v>1574</v>
      </c>
    </row>
    <row r="26911" spans="8:9" ht="12.5">
      <c r="H26911" s="958">
        <v>62501</v>
      </c>
      <c r="I26911" s="950" t="s">
        <v>1574</v>
      </c>
    </row>
    <row r="26912" spans="8:9" ht="12.5">
      <c r="H26912" s="958">
        <v>62510</v>
      </c>
      <c r="I26912" s="950" t="s">
        <v>1574</v>
      </c>
    </row>
    <row r="26913" spans="8:9" ht="12.5">
      <c r="H26913" s="958">
        <v>62512</v>
      </c>
      <c r="I26913" s="950" t="s">
        <v>1574</v>
      </c>
    </row>
    <row r="26914" spans="8:9" ht="12.5">
      <c r="H26914" s="958">
        <v>62513</v>
      </c>
      <c r="I26914" s="950" t="s">
        <v>1574</v>
      </c>
    </row>
    <row r="26915" spans="8:9" ht="12.5">
      <c r="H26915" s="958">
        <v>62514</v>
      </c>
      <c r="I26915" s="950" t="s">
        <v>1574</v>
      </c>
    </row>
    <row r="26916" spans="8:9" ht="12.5">
      <c r="H26916" s="958">
        <v>62515</v>
      </c>
      <c r="I26916" s="950" t="s">
        <v>1574</v>
      </c>
    </row>
    <row r="26917" spans="8:9" ht="12.5">
      <c r="H26917" s="958">
        <v>62517</v>
      </c>
      <c r="I26917" s="950" t="s">
        <v>1574</v>
      </c>
    </row>
    <row r="26918" spans="8:9" ht="12.5">
      <c r="H26918" s="958">
        <v>62518</v>
      </c>
      <c r="I26918" s="950" t="s">
        <v>1574</v>
      </c>
    </row>
    <row r="26919" spans="8:9" ht="12.5">
      <c r="H26919" s="958">
        <v>62519</v>
      </c>
      <c r="I26919" s="950" t="s">
        <v>1574</v>
      </c>
    </row>
    <row r="26920" spans="8:9" ht="12.5">
      <c r="H26920" s="958">
        <v>62520</v>
      </c>
      <c r="I26920" s="950" t="s">
        <v>1574</v>
      </c>
    </row>
    <row r="26921" spans="8:9" ht="12.5">
      <c r="H26921" s="958">
        <v>62521</v>
      </c>
      <c r="I26921" s="950" t="s">
        <v>1574</v>
      </c>
    </row>
    <row r="26922" spans="8:9" ht="12.5">
      <c r="H26922" s="958">
        <v>62522</v>
      </c>
      <c r="I26922" s="950" t="s">
        <v>1574</v>
      </c>
    </row>
    <row r="26923" spans="8:9" ht="12.5">
      <c r="H26923" s="958">
        <v>62523</v>
      </c>
      <c r="I26923" s="950" t="s">
        <v>1574</v>
      </c>
    </row>
    <row r="26924" spans="8:9" ht="12.5">
      <c r="H26924" s="958">
        <v>62524</v>
      </c>
      <c r="I26924" s="950" t="s">
        <v>1574</v>
      </c>
    </row>
    <row r="26925" spans="8:9" ht="12.5">
      <c r="H26925" s="958">
        <v>62525</v>
      </c>
      <c r="I26925" s="950" t="s">
        <v>1574</v>
      </c>
    </row>
    <row r="26926" spans="8:9" ht="12.5">
      <c r="H26926" s="958">
        <v>62526</v>
      </c>
      <c r="I26926" s="950" t="s">
        <v>1574</v>
      </c>
    </row>
    <row r="26927" spans="8:9" ht="12.5">
      <c r="H26927" s="958">
        <v>62530</v>
      </c>
      <c r="I26927" s="950" t="s">
        <v>1574</v>
      </c>
    </row>
    <row r="26928" spans="8:9" ht="12.5">
      <c r="H26928" s="958">
        <v>62531</v>
      </c>
      <c r="I26928" s="950" t="s">
        <v>1574</v>
      </c>
    </row>
    <row r="26929" spans="8:9" ht="12.5">
      <c r="H26929" s="958">
        <v>62532</v>
      </c>
      <c r="I26929" s="950" t="s">
        <v>1574</v>
      </c>
    </row>
    <row r="26930" spans="8:9" ht="12.5">
      <c r="H26930" s="958">
        <v>62533</v>
      </c>
      <c r="I26930" s="950" t="s">
        <v>1574</v>
      </c>
    </row>
    <row r="26931" spans="8:9" ht="12.5">
      <c r="H26931" s="958">
        <v>62534</v>
      </c>
      <c r="I26931" s="950" t="s">
        <v>1574</v>
      </c>
    </row>
    <row r="26932" spans="8:9" ht="12.5">
      <c r="H26932" s="958">
        <v>62535</v>
      </c>
      <c r="I26932" s="950" t="s">
        <v>1574</v>
      </c>
    </row>
    <row r="26933" spans="8:9" ht="12.5">
      <c r="H26933" s="958">
        <v>62536</v>
      </c>
      <c r="I26933" s="950" t="s">
        <v>1574</v>
      </c>
    </row>
    <row r="26934" spans="8:9" ht="12.5">
      <c r="H26934" s="958">
        <v>62537</v>
      </c>
      <c r="I26934" s="950" t="s">
        <v>1574</v>
      </c>
    </row>
    <row r="26935" spans="8:9" ht="12.5">
      <c r="H26935" s="958">
        <v>62538</v>
      </c>
      <c r="I26935" s="950" t="s">
        <v>1574</v>
      </c>
    </row>
    <row r="26936" spans="8:9" ht="12.5">
      <c r="H26936" s="958">
        <v>62539</v>
      </c>
      <c r="I26936" s="950" t="s">
        <v>1574</v>
      </c>
    </row>
    <row r="26937" spans="8:9" ht="12.5">
      <c r="H26937" s="958">
        <v>62540</v>
      </c>
      <c r="I26937" s="950" t="s">
        <v>1574</v>
      </c>
    </row>
    <row r="26938" spans="8:9" ht="12.5">
      <c r="H26938" s="958">
        <v>62541</v>
      </c>
      <c r="I26938" s="950" t="s">
        <v>1574</v>
      </c>
    </row>
    <row r="26939" spans="8:9" ht="12.5">
      <c r="H26939" s="958">
        <v>62543</v>
      </c>
      <c r="I26939" s="950" t="s">
        <v>1574</v>
      </c>
    </row>
    <row r="26940" spans="8:9" ht="12.5">
      <c r="H26940" s="958">
        <v>62544</v>
      </c>
      <c r="I26940" s="950" t="s">
        <v>1574</v>
      </c>
    </row>
    <row r="26941" spans="8:9" ht="12.5">
      <c r="H26941" s="958">
        <v>62545</v>
      </c>
      <c r="I26941" s="950" t="s">
        <v>1574</v>
      </c>
    </row>
    <row r="26942" spans="8:9" ht="12.5">
      <c r="H26942" s="958">
        <v>62546</v>
      </c>
      <c r="I26942" s="950" t="s">
        <v>1574</v>
      </c>
    </row>
    <row r="26943" spans="8:9" ht="12.5">
      <c r="H26943" s="958">
        <v>62547</v>
      </c>
      <c r="I26943" s="950" t="s">
        <v>1574</v>
      </c>
    </row>
    <row r="26944" spans="8:9" ht="12.5">
      <c r="H26944" s="958">
        <v>62548</v>
      </c>
      <c r="I26944" s="950" t="s">
        <v>1574</v>
      </c>
    </row>
    <row r="26945" spans="8:9" ht="12.5">
      <c r="H26945" s="958">
        <v>62549</v>
      </c>
      <c r="I26945" s="950" t="s">
        <v>1574</v>
      </c>
    </row>
    <row r="26946" spans="8:9" ht="12.5">
      <c r="H26946" s="958">
        <v>62550</v>
      </c>
      <c r="I26946" s="950" t="s">
        <v>1574</v>
      </c>
    </row>
    <row r="26947" spans="8:9" ht="12.5">
      <c r="H26947" s="958">
        <v>62551</v>
      </c>
      <c r="I26947" s="950" t="s">
        <v>1574</v>
      </c>
    </row>
    <row r="26948" spans="8:9" ht="12.5">
      <c r="H26948" s="958">
        <v>62553</v>
      </c>
      <c r="I26948" s="950" t="s">
        <v>1574</v>
      </c>
    </row>
    <row r="26949" spans="8:9" ht="12.5">
      <c r="H26949" s="958">
        <v>62554</v>
      </c>
      <c r="I26949" s="950" t="s">
        <v>1574</v>
      </c>
    </row>
    <row r="26950" spans="8:9" ht="12.5">
      <c r="H26950" s="958">
        <v>62555</v>
      </c>
      <c r="I26950" s="950" t="s">
        <v>1574</v>
      </c>
    </row>
    <row r="26951" spans="8:9" ht="12.5">
      <c r="H26951" s="958">
        <v>62556</v>
      </c>
      <c r="I26951" s="950" t="s">
        <v>1574</v>
      </c>
    </row>
    <row r="26952" spans="8:9" ht="12.5">
      <c r="H26952" s="958">
        <v>62557</v>
      </c>
      <c r="I26952" s="950" t="s">
        <v>1574</v>
      </c>
    </row>
    <row r="26953" spans="8:9" ht="12.5">
      <c r="H26953" s="958">
        <v>62558</v>
      </c>
      <c r="I26953" s="950" t="s">
        <v>1574</v>
      </c>
    </row>
    <row r="26954" spans="8:9" ht="12.5">
      <c r="H26954" s="958">
        <v>62560</v>
      </c>
      <c r="I26954" s="950" t="s">
        <v>1574</v>
      </c>
    </row>
    <row r="26955" spans="8:9" ht="12.5">
      <c r="H26955" s="958">
        <v>62561</v>
      </c>
      <c r="I26955" s="950" t="s">
        <v>1574</v>
      </c>
    </row>
    <row r="26956" spans="8:9" ht="12.5">
      <c r="H26956" s="958">
        <v>62563</v>
      </c>
      <c r="I26956" s="950" t="s">
        <v>1574</v>
      </c>
    </row>
    <row r="26957" spans="8:9" ht="12.5">
      <c r="H26957" s="958">
        <v>62565</v>
      </c>
      <c r="I26957" s="950" t="s">
        <v>1574</v>
      </c>
    </row>
    <row r="26958" spans="8:9" ht="12.5">
      <c r="H26958" s="958">
        <v>62567</v>
      </c>
      <c r="I26958" s="950" t="s">
        <v>1574</v>
      </c>
    </row>
    <row r="26959" spans="8:9" ht="12.5">
      <c r="H26959" s="958">
        <v>62568</v>
      </c>
      <c r="I26959" s="950" t="s">
        <v>1574</v>
      </c>
    </row>
    <row r="26960" spans="8:9" ht="12.5">
      <c r="H26960" s="958">
        <v>62570</v>
      </c>
      <c r="I26960" s="950" t="s">
        <v>1574</v>
      </c>
    </row>
    <row r="26961" spans="8:9" ht="12.5">
      <c r="H26961" s="958">
        <v>62571</v>
      </c>
      <c r="I26961" s="950" t="s">
        <v>1574</v>
      </c>
    </row>
    <row r="26962" spans="8:9" ht="12.5">
      <c r="H26962" s="958">
        <v>62572</v>
      </c>
      <c r="I26962" s="950" t="s">
        <v>1574</v>
      </c>
    </row>
    <row r="26963" spans="8:9" ht="12.5">
      <c r="H26963" s="958">
        <v>62573</v>
      </c>
      <c r="I26963" s="950" t="s">
        <v>1574</v>
      </c>
    </row>
    <row r="26964" spans="8:9" ht="12.5">
      <c r="H26964" s="958">
        <v>62601</v>
      </c>
      <c r="I26964" s="950" t="s">
        <v>1574</v>
      </c>
    </row>
    <row r="26965" spans="8:9" ht="12.5">
      <c r="H26965" s="958">
        <v>62610</v>
      </c>
      <c r="I26965" s="950" t="s">
        <v>1574</v>
      </c>
    </row>
    <row r="26966" spans="8:9" ht="12.5">
      <c r="H26966" s="958">
        <v>62611</v>
      </c>
      <c r="I26966" s="950" t="s">
        <v>1574</v>
      </c>
    </row>
    <row r="26967" spans="8:9" ht="12.5">
      <c r="H26967" s="958">
        <v>62612</v>
      </c>
      <c r="I26967" s="950" t="s">
        <v>1574</v>
      </c>
    </row>
    <row r="26968" spans="8:9" ht="12.5">
      <c r="H26968" s="958">
        <v>62613</v>
      </c>
      <c r="I26968" s="950" t="s">
        <v>1574</v>
      </c>
    </row>
    <row r="26969" spans="8:9" ht="12.5">
      <c r="H26969" s="958">
        <v>62615</v>
      </c>
      <c r="I26969" s="950" t="s">
        <v>1574</v>
      </c>
    </row>
    <row r="26970" spans="8:9" ht="12.5">
      <c r="H26970" s="958">
        <v>62617</v>
      </c>
      <c r="I26970" s="950" t="s">
        <v>1574</v>
      </c>
    </row>
    <row r="26971" spans="8:9" ht="12.5">
      <c r="H26971" s="958">
        <v>62618</v>
      </c>
      <c r="I26971" s="950" t="s">
        <v>1574</v>
      </c>
    </row>
    <row r="26972" spans="8:9" ht="12.5">
      <c r="H26972" s="958">
        <v>62621</v>
      </c>
      <c r="I26972" s="950" t="s">
        <v>1574</v>
      </c>
    </row>
    <row r="26973" spans="8:9" ht="12.5">
      <c r="H26973" s="958">
        <v>62622</v>
      </c>
      <c r="I26973" s="950" t="s">
        <v>1574</v>
      </c>
    </row>
    <row r="26974" spans="8:9" ht="12.5">
      <c r="H26974" s="958">
        <v>62624</v>
      </c>
      <c r="I26974" s="950" t="s">
        <v>1574</v>
      </c>
    </row>
    <row r="26975" spans="8:9" ht="12.5">
      <c r="H26975" s="958">
        <v>62625</v>
      </c>
      <c r="I26975" s="950" t="s">
        <v>1574</v>
      </c>
    </row>
    <row r="26976" spans="8:9" ht="12.5">
      <c r="H26976" s="958">
        <v>62626</v>
      </c>
      <c r="I26976" s="950" t="s">
        <v>1574</v>
      </c>
    </row>
    <row r="26977" spans="8:9" ht="12.5">
      <c r="H26977" s="958">
        <v>62627</v>
      </c>
      <c r="I26977" s="950" t="s">
        <v>1574</v>
      </c>
    </row>
    <row r="26978" spans="8:9" ht="12.5">
      <c r="H26978" s="958">
        <v>62628</v>
      </c>
      <c r="I26978" s="950" t="s">
        <v>1574</v>
      </c>
    </row>
    <row r="26979" spans="8:9" ht="12.5">
      <c r="H26979" s="958">
        <v>62629</v>
      </c>
      <c r="I26979" s="950" t="s">
        <v>1574</v>
      </c>
    </row>
    <row r="26980" spans="8:9" ht="12.5">
      <c r="H26980" s="958">
        <v>62630</v>
      </c>
      <c r="I26980" s="950" t="s">
        <v>1574</v>
      </c>
    </row>
    <row r="26981" spans="8:9" ht="12.5">
      <c r="H26981" s="958">
        <v>62631</v>
      </c>
      <c r="I26981" s="950" t="s">
        <v>1574</v>
      </c>
    </row>
    <row r="26982" spans="8:9" ht="12.5">
      <c r="H26982" s="958">
        <v>62633</v>
      </c>
      <c r="I26982" s="950" t="s">
        <v>1574</v>
      </c>
    </row>
    <row r="26983" spans="8:9" ht="12.5">
      <c r="H26983" s="958">
        <v>62634</v>
      </c>
      <c r="I26983" s="950" t="s">
        <v>1574</v>
      </c>
    </row>
    <row r="26984" spans="8:9" ht="12.5">
      <c r="H26984" s="958">
        <v>62635</v>
      </c>
      <c r="I26984" s="950" t="s">
        <v>1574</v>
      </c>
    </row>
    <row r="26985" spans="8:9" ht="12.5">
      <c r="H26985" s="958">
        <v>62638</v>
      </c>
      <c r="I26985" s="950" t="s">
        <v>1574</v>
      </c>
    </row>
    <row r="26986" spans="8:9" ht="12.5">
      <c r="H26986" s="958">
        <v>62639</v>
      </c>
      <c r="I26986" s="950" t="s">
        <v>1574</v>
      </c>
    </row>
    <row r="26987" spans="8:9" ht="12.5">
      <c r="H26987" s="958">
        <v>62640</v>
      </c>
      <c r="I26987" s="950" t="s">
        <v>1574</v>
      </c>
    </row>
    <row r="26988" spans="8:9" ht="12.5">
      <c r="H26988" s="958">
        <v>62642</v>
      </c>
      <c r="I26988" s="950" t="s">
        <v>1574</v>
      </c>
    </row>
    <row r="26989" spans="8:9" ht="12.5">
      <c r="H26989" s="958">
        <v>62643</v>
      </c>
      <c r="I26989" s="950" t="s">
        <v>1574</v>
      </c>
    </row>
    <row r="26990" spans="8:9" ht="12.5">
      <c r="H26990" s="958">
        <v>62644</v>
      </c>
      <c r="I26990" s="950" t="s">
        <v>1574</v>
      </c>
    </row>
    <row r="26991" spans="8:9" ht="12.5">
      <c r="H26991" s="958">
        <v>62649</v>
      </c>
      <c r="I26991" s="950" t="s">
        <v>1574</v>
      </c>
    </row>
    <row r="26992" spans="8:9" ht="12.5">
      <c r="H26992" s="958">
        <v>62650</v>
      </c>
      <c r="I26992" s="950" t="s">
        <v>1574</v>
      </c>
    </row>
    <row r="26993" spans="8:9" ht="12.5">
      <c r="H26993" s="958">
        <v>62651</v>
      </c>
      <c r="I26993" s="950" t="s">
        <v>1574</v>
      </c>
    </row>
    <row r="26994" spans="8:9" ht="12.5">
      <c r="H26994" s="958">
        <v>62655</v>
      </c>
      <c r="I26994" s="950" t="s">
        <v>1574</v>
      </c>
    </row>
    <row r="26995" spans="8:9" ht="12.5">
      <c r="H26995" s="958">
        <v>62656</v>
      </c>
      <c r="I26995" s="950" t="s">
        <v>1574</v>
      </c>
    </row>
    <row r="26996" spans="8:9" ht="12.5">
      <c r="H26996" s="958">
        <v>62659</v>
      </c>
      <c r="I26996" s="950" t="s">
        <v>1574</v>
      </c>
    </row>
    <row r="26997" spans="8:9" ht="12.5">
      <c r="H26997" s="958">
        <v>62660</v>
      </c>
      <c r="I26997" s="950" t="s">
        <v>1574</v>
      </c>
    </row>
    <row r="26998" spans="8:9" ht="12.5">
      <c r="H26998" s="958">
        <v>62661</v>
      </c>
      <c r="I26998" s="950" t="s">
        <v>1574</v>
      </c>
    </row>
    <row r="26999" spans="8:9" ht="12.5">
      <c r="H26999" s="958">
        <v>62662</v>
      </c>
      <c r="I26999" s="950" t="s">
        <v>1574</v>
      </c>
    </row>
    <row r="27000" spans="8:9" ht="12.5">
      <c r="H27000" s="958">
        <v>62663</v>
      </c>
      <c r="I27000" s="950" t="s">
        <v>1574</v>
      </c>
    </row>
    <row r="27001" spans="8:9" ht="12.5">
      <c r="H27001" s="958">
        <v>62664</v>
      </c>
      <c r="I27001" s="950" t="s">
        <v>1574</v>
      </c>
    </row>
    <row r="27002" spans="8:9" ht="12.5">
      <c r="H27002" s="958">
        <v>62665</v>
      </c>
      <c r="I27002" s="950" t="s">
        <v>1574</v>
      </c>
    </row>
    <row r="27003" spans="8:9" ht="12.5">
      <c r="H27003" s="958">
        <v>62666</v>
      </c>
      <c r="I27003" s="950" t="s">
        <v>1574</v>
      </c>
    </row>
    <row r="27004" spans="8:9" ht="12.5">
      <c r="H27004" s="958">
        <v>62667</v>
      </c>
      <c r="I27004" s="950" t="s">
        <v>1574</v>
      </c>
    </row>
    <row r="27005" spans="8:9" ht="12.5">
      <c r="H27005" s="958">
        <v>62668</v>
      </c>
      <c r="I27005" s="950" t="s">
        <v>1574</v>
      </c>
    </row>
    <row r="27006" spans="8:9" ht="12.5">
      <c r="H27006" s="958">
        <v>62670</v>
      </c>
      <c r="I27006" s="950" t="s">
        <v>1574</v>
      </c>
    </row>
    <row r="27007" spans="8:9" ht="12.5">
      <c r="H27007" s="958">
        <v>62671</v>
      </c>
      <c r="I27007" s="950" t="s">
        <v>1574</v>
      </c>
    </row>
    <row r="27008" spans="8:9" ht="12.5">
      <c r="H27008" s="958">
        <v>62672</v>
      </c>
      <c r="I27008" s="950" t="s">
        <v>1574</v>
      </c>
    </row>
    <row r="27009" spans="8:9" ht="12.5">
      <c r="H27009" s="958">
        <v>62673</v>
      </c>
      <c r="I27009" s="950" t="s">
        <v>1574</v>
      </c>
    </row>
    <row r="27010" spans="8:9" ht="12.5">
      <c r="H27010" s="958">
        <v>62674</v>
      </c>
      <c r="I27010" s="950" t="s">
        <v>1574</v>
      </c>
    </row>
    <row r="27011" spans="8:9" ht="12.5">
      <c r="H27011" s="958">
        <v>62675</v>
      </c>
      <c r="I27011" s="950" t="s">
        <v>1574</v>
      </c>
    </row>
    <row r="27012" spans="8:9" ht="12.5">
      <c r="H27012" s="958">
        <v>62677</v>
      </c>
      <c r="I27012" s="950" t="s">
        <v>1574</v>
      </c>
    </row>
    <row r="27013" spans="8:9" ht="12.5">
      <c r="H27013" s="958">
        <v>62681</v>
      </c>
      <c r="I27013" s="950" t="s">
        <v>1574</v>
      </c>
    </row>
    <row r="27014" spans="8:9" ht="12.5">
      <c r="H27014" s="958">
        <v>62682</v>
      </c>
      <c r="I27014" s="950" t="s">
        <v>1574</v>
      </c>
    </row>
    <row r="27015" spans="8:9" ht="12.5">
      <c r="H27015" s="958">
        <v>62683</v>
      </c>
      <c r="I27015" s="950" t="s">
        <v>1574</v>
      </c>
    </row>
    <row r="27016" spans="8:9" ht="12.5">
      <c r="H27016" s="958">
        <v>62684</v>
      </c>
      <c r="I27016" s="950" t="s">
        <v>1574</v>
      </c>
    </row>
    <row r="27017" spans="8:9" ht="12.5">
      <c r="H27017" s="958">
        <v>62685</v>
      </c>
      <c r="I27017" s="950" t="s">
        <v>1574</v>
      </c>
    </row>
    <row r="27018" spans="8:9" ht="12.5">
      <c r="H27018" s="958">
        <v>62688</v>
      </c>
      <c r="I27018" s="950" t="s">
        <v>1574</v>
      </c>
    </row>
    <row r="27019" spans="8:9" ht="12.5">
      <c r="H27019" s="958">
        <v>62689</v>
      </c>
      <c r="I27019" s="950" t="s">
        <v>1574</v>
      </c>
    </row>
    <row r="27020" spans="8:9" ht="12.5">
      <c r="H27020" s="958">
        <v>62690</v>
      </c>
      <c r="I27020" s="950" t="s">
        <v>1574</v>
      </c>
    </row>
    <row r="27021" spans="8:9" ht="12.5">
      <c r="H27021" s="958">
        <v>62691</v>
      </c>
      <c r="I27021" s="950" t="s">
        <v>1574</v>
      </c>
    </row>
    <row r="27022" spans="8:9" ht="12.5">
      <c r="H27022" s="958">
        <v>62692</v>
      </c>
      <c r="I27022" s="950" t="s">
        <v>1574</v>
      </c>
    </row>
    <row r="27023" spans="8:9" ht="12.5">
      <c r="H27023" s="958">
        <v>62693</v>
      </c>
      <c r="I27023" s="950" t="s">
        <v>1574</v>
      </c>
    </row>
    <row r="27024" spans="8:9" ht="12.5">
      <c r="H27024" s="958">
        <v>62694</v>
      </c>
      <c r="I27024" s="950" t="s">
        <v>1574</v>
      </c>
    </row>
    <row r="27025" spans="8:9" ht="12.5">
      <c r="H27025" s="958">
        <v>62695</v>
      </c>
      <c r="I27025" s="950" t="s">
        <v>1574</v>
      </c>
    </row>
    <row r="27026" spans="8:9" ht="12.5">
      <c r="H27026" s="958">
        <v>62701</v>
      </c>
      <c r="I27026" s="950" t="s">
        <v>1574</v>
      </c>
    </row>
    <row r="27027" spans="8:9" ht="12.5">
      <c r="H27027" s="958">
        <v>62702</v>
      </c>
      <c r="I27027" s="950" t="s">
        <v>1574</v>
      </c>
    </row>
    <row r="27028" spans="8:9" ht="12.5">
      <c r="H27028" s="958">
        <v>62703</v>
      </c>
      <c r="I27028" s="950" t="s">
        <v>1574</v>
      </c>
    </row>
    <row r="27029" spans="8:9" ht="12.5">
      <c r="H27029" s="958">
        <v>62704</v>
      </c>
      <c r="I27029" s="950" t="s">
        <v>1574</v>
      </c>
    </row>
    <row r="27030" spans="8:9" ht="12.5">
      <c r="H27030" s="958">
        <v>62705</v>
      </c>
      <c r="I27030" s="950" t="s">
        <v>1574</v>
      </c>
    </row>
    <row r="27031" spans="8:9" ht="12.5">
      <c r="H27031" s="958">
        <v>62706</v>
      </c>
      <c r="I27031" s="950" t="s">
        <v>1574</v>
      </c>
    </row>
    <row r="27032" spans="8:9" ht="12.5">
      <c r="H27032" s="958">
        <v>62707</v>
      </c>
      <c r="I27032" s="950" t="s">
        <v>1574</v>
      </c>
    </row>
    <row r="27033" spans="8:9" ht="12.5">
      <c r="H27033" s="958">
        <v>62708</v>
      </c>
      <c r="I27033" s="950" t="s">
        <v>1574</v>
      </c>
    </row>
    <row r="27034" spans="8:9" ht="12.5">
      <c r="H27034" s="958">
        <v>62711</v>
      </c>
      <c r="I27034" s="950" t="s">
        <v>1574</v>
      </c>
    </row>
    <row r="27035" spans="8:9" ht="12.5">
      <c r="H27035" s="958">
        <v>62712</v>
      </c>
      <c r="I27035" s="950" t="s">
        <v>1574</v>
      </c>
    </row>
    <row r="27036" spans="8:9" ht="12.5">
      <c r="H27036" s="958">
        <v>62715</v>
      </c>
      <c r="I27036" s="950" t="s">
        <v>1574</v>
      </c>
    </row>
    <row r="27037" spans="8:9" ht="12.5">
      <c r="H27037" s="958">
        <v>62716</v>
      </c>
      <c r="I27037" s="950" t="s">
        <v>1574</v>
      </c>
    </row>
    <row r="27038" spans="8:9" ht="12.5">
      <c r="H27038" s="958">
        <v>62719</v>
      </c>
      <c r="I27038" s="950" t="s">
        <v>1574</v>
      </c>
    </row>
    <row r="27039" spans="8:9" ht="12.5">
      <c r="H27039" s="958">
        <v>62721</v>
      </c>
      <c r="I27039" s="950" t="s">
        <v>1574</v>
      </c>
    </row>
    <row r="27040" spans="8:9" ht="12.5">
      <c r="H27040" s="958">
        <v>62722</v>
      </c>
      <c r="I27040" s="950" t="s">
        <v>1574</v>
      </c>
    </row>
    <row r="27041" spans="8:9" ht="12.5">
      <c r="H27041" s="958">
        <v>62723</v>
      </c>
      <c r="I27041" s="950" t="s">
        <v>1574</v>
      </c>
    </row>
    <row r="27042" spans="8:9" ht="12.5">
      <c r="H27042" s="958">
        <v>62726</v>
      </c>
      <c r="I27042" s="950" t="s">
        <v>1574</v>
      </c>
    </row>
    <row r="27043" spans="8:9" ht="12.5">
      <c r="H27043" s="958">
        <v>62736</v>
      </c>
      <c r="I27043" s="950" t="s">
        <v>1574</v>
      </c>
    </row>
    <row r="27044" spans="8:9" ht="12.5">
      <c r="H27044" s="958">
        <v>62739</v>
      </c>
      <c r="I27044" s="950" t="s">
        <v>1574</v>
      </c>
    </row>
    <row r="27045" spans="8:9" ht="12.5">
      <c r="H27045" s="958">
        <v>62746</v>
      </c>
      <c r="I27045" s="950" t="s">
        <v>1574</v>
      </c>
    </row>
    <row r="27046" spans="8:9" ht="12.5">
      <c r="H27046" s="958">
        <v>62756</v>
      </c>
      <c r="I27046" s="950" t="s">
        <v>1574</v>
      </c>
    </row>
    <row r="27047" spans="8:9" ht="12.5">
      <c r="H27047" s="958">
        <v>62757</v>
      </c>
      <c r="I27047" s="950" t="s">
        <v>1574</v>
      </c>
    </row>
    <row r="27048" spans="8:9" ht="12.5">
      <c r="H27048" s="958">
        <v>62761</v>
      </c>
      <c r="I27048" s="950" t="s">
        <v>1574</v>
      </c>
    </row>
    <row r="27049" spans="8:9" ht="12.5">
      <c r="H27049" s="958">
        <v>62762</v>
      </c>
      <c r="I27049" s="950" t="s">
        <v>1574</v>
      </c>
    </row>
    <row r="27050" spans="8:9" ht="12.5">
      <c r="H27050" s="958">
        <v>62763</v>
      </c>
      <c r="I27050" s="950" t="s">
        <v>1574</v>
      </c>
    </row>
    <row r="27051" spans="8:9" ht="12.5">
      <c r="H27051" s="958">
        <v>62764</v>
      </c>
      <c r="I27051" s="950" t="s">
        <v>1574</v>
      </c>
    </row>
    <row r="27052" spans="8:9" ht="12.5">
      <c r="H27052" s="958">
        <v>62765</v>
      </c>
      <c r="I27052" s="950" t="s">
        <v>1570</v>
      </c>
    </row>
    <row r="27053" spans="8:9" ht="12.5">
      <c r="H27053" s="958">
        <v>62766</v>
      </c>
      <c r="I27053" s="950" t="s">
        <v>1574</v>
      </c>
    </row>
    <row r="27054" spans="8:9" ht="12.5">
      <c r="H27054" s="958">
        <v>62767</v>
      </c>
      <c r="I27054" s="950" t="s">
        <v>1574</v>
      </c>
    </row>
    <row r="27055" spans="8:9" ht="12.5">
      <c r="H27055" s="958">
        <v>62769</v>
      </c>
      <c r="I27055" s="950" t="s">
        <v>1574</v>
      </c>
    </row>
    <row r="27056" spans="8:9" ht="12.5">
      <c r="H27056" s="958">
        <v>62776</v>
      </c>
      <c r="I27056" s="950" t="s">
        <v>1574</v>
      </c>
    </row>
    <row r="27057" spans="8:9" ht="12.5">
      <c r="H27057" s="958">
        <v>62777</v>
      </c>
      <c r="I27057" s="950" t="s">
        <v>1574</v>
      </c>
    </row>
    <row r="27058" spans="8:9" ht="12.5">
      <c r="H27058" s="958">
        <v>62781</v>
      </c>
      <c r="I27058" s="950" t="s">
        <v>1574</v>
      </c>
    </row>
    <row r="27059" spans="8:9" ht="12.5">
      <c r="H27059" s="958">
        <v>62786</v>
      </c>
      <c r="I27059" s="950" t="s">
        <v>1574</v>
      </c>
    </row>
    <row r="27060" spans="8:9" ht="12.5">
      <c r="H27060" s="958">
        <v>62791</v>
      </c>
      <c r="I27060" s="950" t="s">
        <v>1574</v>
      </c>
    </row>
    <row r="27061" spans="8:9" ht="12.5">
      <c r="H27061" s="958">
        <v>62794</v>
      </c>
      <c r="I27061" s="950" t="s">
        <v>1574</v>
      </c>
    </row>
    <row r="27062" spans="8:9" ht="12.5">
      <c r="H27062" s="958">
        <v>62796</v>
      </c>
      <c r="I27062" s="950" t="s">
        <v>1574</v>
      </c>
    </row>
    <row r="27063" spans="8:9" ht="12.5">
      <c r="H27063" s="958">
        <v>62801</v>
      </c>
      <c r="I27063" s="950" t="s">
        <v>1574</v>
      </c>
    </row>
    <row r="27064" spans="8:9" ht="12.5">
      <c r="H27064" s="958">
        <v>62803</v>
      </c>
      <c r="I27064" s="950" t="s">
        <v>1574</v>
      </c>
    </row>
    <row r="27065" spans="8:9" ht="12.5">
      <c r="H27065" s="958">
        <v>62805</v>
      </c>
      <c r="I27065" s="950" t="s">
        <v>1574</v>
      </c>
    </row>
    <row r="27066" spans="8:9" ht="12.5">
      <c r="H27066" s="958">
        <v>62806</v>
      </c>
      <c r="I27066" s="950" t="s">
        <v>1574</v>
      </c>
    </row>
    <row r="27067" spans="8:9" ht="12.5">
      <c r="H27067" s="958">
        <v>62807</v>
      </c>
      <c r="I27067" s="950" t="s">
        <v>1574</v>
      </c>
    </row>
    <row r="27068" spans="8:9" ht="12.5">
      <c r="H27068" s="958">
        <v>62808</v>
      </c>
      <c r="I27068" s="950" t="s">
        <v>1574</v>
      </c>
    </row>
    <row r="27069" spans="8:9" ht="12.5">
      <c r="H27069" s="958">
        <v>62809</v>
      </c>
      <c r="I27069" s="950" t="s">
        <v>1574</v>
      </c>
    </row>
    <row r="27070" spans="8:9" ht="12.5">
      <c r="H27070" s="958">
        <v>62810</v>
      </c>
      <c r="I27070" s="950" t="s">
        <v>1574</v>
      </c>
    </row>
    <row r="27071" spans="8:9" ht="12.5">
      <c r="H27071" s="958">
        <v>62811</v>
      </c>
      <c r="I27071" s="950" t="s">
        <v>1574</v>
      </c>
    </row>
    <row r="27072" spans="8:9" ht="12.5">
      <c r="H27072" s="958">
        <v>62812</v>
      </c>
      <c r="I27072" s="950" t="s">
        <v>1574</v>
      </c>
    </row>
    <row r="27073" spans="8:9" ht="12.5">
      <c r="H27073" s="958">
        <v>62814</v>
      </c>
      <c r="I27073" s="950" t="s">
        <v>1574</v>
      </c>
    </row>
    <row r="27074" spans="8:9" ht="12.5">
      <c r="H27074" s="958">
        <v>62815</v>
      </c>
      <c r="I27074" s="950" t="s">
        <v>1574</v>
      </c>
    </row>
    <row r="27075" spans="8:9" ht="12.5">
      <c r="H27075" s="958">
        <v>62816</v>
      </c>
      <c r="I27075" s="950" t="s">
        <v>1574</v>
      </c>
    </row>
    <row r="27076" spans="8:9" ht="12.5">
      <c r="H27076" s="958">
        <v>62817</v>
      </c>
      <c r="I27076" s="950" t="s">
        <v>1574</v>
      </c>
    </row>
    <row r="27077" spans="8:9" ht="12.5">
      <c r="H27077" s="958">
        <v>62818</v>
      </c>
      <c r="I27077" s="950" t="s">
        <v>1574</v>
      </c>
    </row>
    <row r="27078" spans="8:9" ht="12.5">
      <c r="H27078" s="958">
        <v>62819</v>
      </c>
      <c r="I27078" s="950" t="s">
        <v>1574</v>
      </c>
    </row>
    <row r="27079" spans="8:9" ht="12.5">
      <c r="H27079" s="958">
        <v>62820</v>
      </c>
      <c r="I27079" s="950" t="s">
        <v>1574</v>
      </c>
    </row>
    <row r="27080" spans="8:9" ht="12.5">
      <c r="H27080" s="958">
        <v>62821</v>
      </c>
      <c r="I27080" s="950" t="s">
        <v>1574</v>
      </c>
    </row>
    <row r="27081" spans="8:9" ht="12.5">
      <c r="H27081" s="958">
        <v>62822</v>
      </c>
      <c r="I27081" s="950" t="s">
        <v>1574</v>
      </c>
    </row>
    <row r="27082" spans="8:9" ht="12.5">
      <c r="H27082" s="958">
        <v>62823</v>
      </c>
      <c r="I27082" s="950" t="s">
        <v>1574</v>
      </c>
    </row>
    <row r="27083" spans="8:9" ht="12.5">
      <c r="H27083" s="958">
        <v>62824</v>
      </c>
      <c r="I27083" s="950" t="s">
        <v>1574</v>
      </c>
    </row>
    <row r="27084" spans="8:9" ht="12.5">
      <c r="H27084" s="958">
        <v>62825</v>
      </c>
      <c r="I27084" s="950" t="s">
        <v>1574</v>
      </c>
    </row>
    <row r="27085" spans="8:9" ht="12.5">
      <c r="H27085" s="958">
        <v>62827</v>
      </c>
      <c r="I27085" s="950" t="s">
        <v>1574</v>
      </c>
    </row>
    <row r="27086" spans="8:9" ht="12.5">
      <c r="H27086" s="958">
        <v>62828</v>
      </c>
      <c r="I27086" s="950" t="s">
        <v>1574</v>
      </c>
    </row>
    <row r="27087" spans="8:9" ht="12.5">
      <c r="H27087" s="958">
        <v>62829</v>
      </c>
      <c r="I27087" s="950" t="s">
        <v>1558</v>
      </c>
    </row>
    <row r="27088" spans="8:9" ht="12.5">
      <c r="H27088" s="958">
        <v>62830</v>
      </c>
      <c r="I27088" s="950" t="s">
        <v>1574</v>
      </c>
    </row>
    <row r="27089" spans="8:9" ht="12.5">
      <c r="H27089" s="958">
        <v>62831</v>
      </c>
      <c r="I27089" s="950" t="s">
        <v>1574</v>
      </c>
    </row>
    <row r="27090" spans="8:9" ht="12.5">
      <c r="H27090" s="958">
        <v>62832</v>
      </c>
      <c r="I27090" s="950" t="s">
        <v>1574</v>
      </c>
    </row>
    <row r="27091" spans="8:9" ht="12.5">
      <c r="H27091" s="958">
        <v>62833</v>
      </c>
      <c r="I27091" s="950" t="s">
        <v>1574</v>
      </c>
    </row>
    <row r="27092" spans="8:9" ht="12.5">
      <c r="H27092" s="958">
        <v>62834</v>
      </c>
      <c r="I27092" s="950" t="s">
        <v>1574</v>
      </c>
    </row>
    <row r="27093" spans="8:9" ht="12.5">
      <c r="H27093" s="958">
        <v>62835</v>
      </c>
      <c r="I27093" s="950" t="s">
        <v>1574</v>
      </c>
    </row>
    <row r="27094" spans="8:9" ht="12.5">
      <c r="H27094" s="958">
        <v>62836</v>
      </c>
      <c r="I27094" s="950" t="s">
        <v>1574</v>
      </c>
    </row>
    <row r="27095" spans="8:9" ht="12.5">
      <c r="H27095" s="958">
        <v>62837</v>
      </c>
      <c r="I27095" s="950" t="s">
        <v>1574</v>
      </c>
    </row>
    <row r="27096" spans="8:9" ht="12.5">
      <c r="H27096" s="958">
        <v>62838</v>
      </c>
      <c r="I27096" s="950" t="s">
        <v>1574</v>
      </c>
    </row>
    <row r="27097" spans="8:9" ht="12.5">
      <c r="H27097" s="958">
        <v>62839</v>
      </c>
      <c r="I27097" s="950" t="s">
        <v>1574</v>
      </c>
    </row>
    <row r="27098" spans="8:9" ht="12.5">
      <c r="H27098" s="958">
        <v>62840</v>
      </c>
      <c r="I27098" s="950" t="s">
        <v>1558</v>
      </c>
    </row>
    <row r="27099" spans="8:9" ht="12.5">
      <c r="H27099" s="958">
        <v>62841</v>
      </c>
      <c r="I27099" s="950" t="s">
        <v>1574</v>
      </c>
    </row>
    <row r="27100" spans="8:9" ht="12.5">
      <c r="H27100" s="958">
        <v>62842</v>
      </c>
      <c r="I27100" s="950" t="s">
        <v>1574</v>
      </c>
    </row>
    <row r="27101" spans="8:9" ht="12.5">
      <c r="H27101" s="958">
        <v>62843</v>
      </c>
      <c r="I27101" s="950" t="s">
        <v>1574</v>
      </c>
    </row>
    <row r="27102" spans="8:9" ht="12.5">
      <c r="H27102" s="958">
        <v>62844</v>
      </c>
      <c r="I27102" s="950" t="s">
        <v>1574</v>
      </c>
    </row>
    <row r="27103" spans="8:9" ht="12.5">
      <c r="H27103" s="958">
        <v>62846</v>
      </c>
      <c r="I27103" s="950" t="s">
        <v>1574</v>
      </c>
    </row>
    <row r="27104" spans="8:9" ht="12.5">
      <c r="H27104" s="958">
        <v>62848</v>
      </c>
      <c r="I27104" s="950" t="s">
        <v>1574</v>
      </c>
    </row>
    <row r="27105" spans="8:9" ht="12.5">
      <c r="H27105" s="958">
        <v>62849</v>
      </c>
      <c r="I27105" s="950" t="s">
        <v>1574</v>
      </c>
    </row>
    <row r="27106" spans="8:9" ht="12.5">
      <c r="H27106" s="958">
        <v>62850</v>
      </c>
      <c r="I27106" s="950" t="s">
        <v>1574</v>
      </c>
    </row>
    <row r="27107" spans="8:9" ht="12.5">
      <c r="H27107" s="958">
        <v>62851</v>
      </c>
      <c r="I27107" s="950" t="s">
        <v>1574</v>
      </c>
    </row>
    <row r="27108" spans="8:9" ht="12.5">
      <c r="H27108" s="958">
        <v>62852</v>
      </c>
      <c r="I27108" s="950" t="s">
        <v>1574</v>
      </c>
    </row>
    <row r="27109" spans="8:9" ht="12.5">
      <c r="H27109" s="958">
        <v>62853</v>
      </c>
      <c r="I27109" s="950" t="s">
        <v>1574</v>
      </c>
    </row>
    <row r="27110" spans="8:9" ht="12.5">
      <c r="H27110" s="958">
        <v>62854</v>
      </c>
      <c r="I27110" s="950" t="s">
        <v>1574</v>
      </c>
    </row>
    <row r="27111" spans="8:9" ht="12.5">
      <c r="H27111" s="958">
        <v>62855</v>
      </c>
      <c r="I27111" s="950" t="s">
        <v>1574</v>
      </c>
    </row>
    <row r="27112" spans="8:9" ht="12.5">
      <c r="H27112" s="958">
        <v>62856</v>
      </c>
      <c r="I27112" s="950" t="s">
        <v>1574</v>
      </c>
    </row>
    <row r="27113" spans="8:9" ht="12.5">
      <c r="H27113" s="958">
        <v>62857</v>
      </c>
      <c r="I27113" s="950" t="s">
        <v>1574</v>
      </c>
    </row>
    <row r="27114" spans="8:9" ht="12.5">
      <c r="H27114" s="958">
        <v>62858</v>
      </c>
      <c r="I27114" s="950" t="s">
        <v>1574</v>
      </c>
    </row>
    <row r="27115" spans="8:9" ht="12.5">
      <c r="H27115" s="958">
        <v>62859</v>
      </c>
      <c r="I27115" s="950" t="s">
        <v>1574</v>
      </c>
    </row>
    <row r="27116" spans="8:9" ht="12.5">
      <c r="H27116" s="958">
        <v>62860</v>
      </c>
      <c r="I27116" s="950" t="s">
        <v>1574</v>
      </c>
    </row>
    <row r="27117" spans="8:9" ht="12.5">
      <c r="H27117" s="958">
        <v>62861</v>
      </c>
      <c r="I27117" s="950" t="s">
        <v>1574</v>
      </c>
    </row>
    <row r="27118" spans="8:9" ht="12.5">
      <c r="H27118" s="958">
        <v>62862</v>
      </c>
      <c r="I27118" s="950" t="s">
        <v>1574</v>
      </c>
    </row>
    <row r="27119" spans="8:9" ht="12.5">
      <c r="H27119" s="958">
        <v>62863</v>
      </c>
      <c r="I27119" s="950" t="s">
        <v>1574</v>
      </c>
    </row>
    <row r="27120" spans="8:9" ht="12.5">
      <c r="H27120" s="958">
        <v>62864</v>
      </c>
      <c r="I27120" s="950" t="s">
        <v>1574</v>
      </c>
    </row>
    <row r="27121" spans="8:9" ht="12.5">
      <c r="H27121" s="958">
        <v>62865</v>
      </c>
      <c r="I27121" s="950" t="s">
        <v>1574</v>
      </c>
    </row>
    <row r="27122" spans="8:9" ht="12.5">
      <c r="H27122" s="958">
        <v>62866</v>
      </c>
      <c r="I27122" s="950" t="s">
        <v>1574</v>
      </c>
    </row>
    <row r="27123" spans="8:9" ht="12.5">
      <c r="H27123" s="958">
        <v>62867</v>
      </c>
      <c r="I27123" s="950" t="s">
        <v>1574</v>
      </c>
    </row>
    <row r="27124" spans="8:9" ht="12.5">
      <c r="H27124" s="958">
        <v>62868</v>
      </c>
      <c r="I27124" s="950" t="s">
        <v>1574</v>
      </c>
    </row>
    <row r="27125" spans="8:9" ht="12.5">
      <c r="H27125" s="958">
        <v>62869</v>
      </c>
      <c r="I27125" s="950" t="s">
        <v>1574</v>
      </c>
    </row>
    <row r="27126" spans="8:9" ht="12.5">
      <c r="H27126" s="958">
        <v>62870</v>
      </c>
      <c r="I27126" s="950" t="s">
        <v>1574</v>
      </c>
    </row>
    <row r="27127" spans="8:9" ht="12.5">
      <c r="H27127" s="958">
        <v>62871</v>
      </c>
      <c r="I27127" s="950" t="s">
        <v>1574</v>
      </c>
    </row>
    <row r="27128" spans="8:9" ht="12.5">
      <c r="H27128" s="958">
        <v>62872</v>
      </c>
      <c r="I27128" s="950" t="s">
        <v>1574</v>
      </c>
    </row>
    <row r="27129" spans="8:9" ht="12.5">
      <c r="H27129" s="958">
        <v>62874</v>
      </c>
      <c r="I27129" s="950" t="s">
        <v>1574</v>
      </c>
    </row>
    <row r="27130" spans="8:9" ht="12.5">
      <c r="H27130" s="958">
        <v>62875</v>
      </c>
      <c r="I27130" s="950" t="s">
        <v>1574</v>
      </c>
    </row>
    <row r="27131" spans="8:9" ht="12.5">
      <c r="H27131" s="958">
        <v>62876</v>
      </c>
      <c r="I27131" s="950" t="s">
        <v>1574</v>
      </c>
    </row>
    <row r="27132" spans="8:9" ht="12.5">
      <c r="H27132" s="958">
        <v>62877</v>
      </c>
      <c r="I27132" s="950" t="s">
        <v>1574</v>
      </c>
    </row>
    <row r="27133" spans="8:9" ht="12.5">
      <c r="H27133" s="958">
        <v>62878</v>
      </c>
      <c r="I27133" s="950" t="s">
        <v>1574</v>
      </c>
    </row>
    <row r="27134" spans="8:9" ht="12.5">
      <c r="H27134" s="958">
        <v>62879</v>
      </c>
      <c r="I27134" s="950" t="s">
        <v>1574</v>
      </c>
    </row>
    <row r="27135" spans="8:9" ht="12.5">
      <c r="H27135" s="958">
        <v>62880</v>
      </c>
      <c r="I27135" s="950" t="s">
        <v>1574</v>
      </c>
    </row>
    <row r="27136" spans="8:9" ht="12.5">
      <c r="H27136" s="958">
        <v>62881</v>
      </c>
      <c r="I27136" s="950" t="s">
        <v>1574</v>
      </c>
    </row>
    <row r="27137" spans="8:9" ht="12.5">
      <c r="H27137" s="958">
        <v>62882</v>
      </c>
      <c r="I27137" s="950" t="s">
        <v>1574</v>
      </c>
    </row>
    <row r="27138" spans="8:9" ht="12.5">
      <c r="H27138" s="958">
        <v>62883</v>
      </c>
      <c r="I27138" s="950" t="s">
        <v>1574</v>
      </c>
    </row>
    <row r="27139" spans="8:9" ht="12.5">
      <c r="H27139" s="958">
        <v>62884</v>
      </c>
      <c r="I27139" s="950" t="s">
        <v>1574</v>
      </c>
    </row>
    <row r="27140" spans="8:9" ht="12.5">
      <c r="H27140" s="958">
        <v>62885</v>
      </c>
      <c r="I27140" s="950" t="s">
        <v>1574</v>
      </c>
    </row>
    <row r="27141" spans="8:9" ht="12.5">
      <c r="H27141" s="958">
        <v>62886</v>
      </c>
      <c r="I27141" s="950" t="s">
        <v>1574</v>
      </c>
    </row>
    <row r="27142" spans="8:9" ht="12.5">
      <c r="H27142" s="958">
        <v>62887</v>
      </c>
      <c r="I27142" s="950" t="s">
        <v>1574</v>
      </c>
    </row>
    <row r="27143" spans="8:9" ht="12.5">
      <c r="H27143" s="958">
        <v>62888</v>
      </c>
      <c r="I27143" s="950" t="s">
        <v>1574</v>
      </c>
    </row>
    <row r="27144" spans="8:9" ht="12.5">
      <c r="H27144" s="958">
        <v>62889</v>
      </c>
      <c r="I27144" s="950" t="s">
        <v>1574</v>
      </c>
    </row>
    <row r="27145" spans="8:9" ht="12.5">
      <c r="H27145" s="958">
        <v>62890</v>
      </c>
      <c r="I27145" s="950" t="s">
        <v>1574</v>
      </c>
    </row>
    <row r="27146" spans="8:9" ht="12.5">
      <c r="H27146" s="958">
        <v>62891</v>
      </c>
      <c r="I27146" s="950" t="s">
        <v>1574</v>
      </c>
    </row>
    <row r="27147" spans="8:9" ht="12.5">
      <c r="H27147" s="958">
        <v>62892</v>
      </c>
      <c r="I27147" s="950" t="s">
        <v>1574</v>
      </c>
    </row>
    <row r="27148" spans="8:9" ht="12.5">
      <c r="H27148" s="958">
        <v>62893</v>
      </c>
      <c r="I27148" s="950" t="s">
        <v>1574</v>
      </c>
    </row>
    <row r="27149" spans="8:9" ht="12.5">
      <c r="H27149" s="958">
        <v>62894</v>
      </c>
      <c r="I27149" s="950" t="s">
        <v>1574</v>
      </c>
    </row>
    <row r="27150" spans="8:9" ht="12.5">
      <c r="H27150" s="958">
        <v>62895</v>
      </c>
      <c r="I27150" s="950" t="s">
        <v>1574</v>
      </c>
    </row>
    <row r="27151" spans="8:9" ht="12.5">
      <c r="H27151" s="958">
        <v>62896</v>
      </c>
      <c r="I27151" s="950" t="s">
        <v>1574</v>
      </c>
    </row>
    <row r="27152" spans="8:9" ht="12.5">
      <c r="H27152" s="958">
        <v>62897</v>
      </c>
      <c r="I27152" s="950" t="s">
        <v>1574</v>
      </c>
    </row>
    <row r="27153" spans="8:9" ht="12.5">
      <c r="H27153" s="958">
        <v>62898</v>
      </c>
      <c r="I27153" s="950" t="s">
        <v>1574</v>
      </c>
    </row>
    <row r="27154" spans="8:9" ht="12.5">
      <c r="H27154" s="958">
        <v>62899</v>
      </c>
      <c r="I27154" s="950" t="s">
        <v>1574</v>
      </c>
    </row>
    <row r="27155" spans="8:9" ht="12.5">
      <c r="H27155" s="958">
        <v>62901</v>
      </c>
      <c r="I27155" s="950" t="s">
        <v>1574</v>
      </c>
    </row>
    <row r="27156" spans="8:9" ht="12.5">
      <c r="H27156" s="958">
        <v>62902</v>
      </c>
      <c r="I27156" s="950" t="s">
        <v>1574</v>
      </c>
    </row>
    <row r="27157" spans="8:9" ht="12.5">
      <c r="H27157" s="958">
        <v>62903</v>
      </c>
      <c r="I27157" s="950" t="s">
        <v>1574</v>
      </c>
    </row>
    <row r="27158" spans="8:9" ht="12.5">
      <c r="H27158" s="958">
        <v>62905</v>
      </c>
      <c r="I27158" s="950" t="s">
        <v>1574</v>
      </c>
    </row>
    <row r="27159" spans="8:9" ht="12.5">
      <c r="H27159" s="958">
        <v>62906</v>
      </c>
      <c r="I27159" s="950" t="s">
        <v>1574</v>
      </c>
    </row>
    <row r="27160" spans="8:9" ht="12.5">
      <c r="H27160" s="958">
        <v>62907</v>
      </c>
      <c r="I27160" s="950" t="s">
        <v>1574</v>
      </c>
    </row>
    <row r="27161" spans="8:9" ht="12.5">
      <c r="H27161" s="958">
        <v>62908</v>
      </c>
      <c r="I27161" s="950" t="s">
        <v>1574</v>
      </c>
    </row>
    <row r="27162" spans="8:9" ht="12.5">
      <c r="H27162" s="958">
        <v>62909</v>
      </c>
      <c r="I27162" s="950" t="s">
        <v>1574</v>
      </c>
    </row>
    <row r="27163" spans="8:9" ht="12.5">
      <c r="H27163" s="958">
        <v>62910</v>
      </c>
      <c r="I27163" s="950" t="s">
        <v>1574</v>
      </c>
    </row>
    <row r="27164" spans="8:9" ht="12.5">
      <c r="H27164" s="958">
        <v>62912</v>
      </c>
      <c r="I27164" s="950" t="s">
        <v>1574</v>
      </c>
    </row>
    <row r="27165" spans="8:9" ht="12.5">
      <c r="H27165" s="958">
        <v>62914</v>
      </c>
      <c r="I27165" s="950" t="s">
        <v>1574</v>
      </c>
    </row>
    <row r="27166" spans="8:9" ht="12.5">
      <c r="H27166" s="958">
        <v>62915</v>
      </c>
      <c r="I27166" s="950" t="s">
        <v>1574</v>
      </c>
    </row>
    <row r="27167" spans="8:9" ht="12.5">
      <c r="H27167" s="958">
        <v>62916</v>
      </c>
      <c r="I27167" s="950" t="s">
        <v>1574</v>
      </c>
    </row>
    <row r="27168" spans="8:9" ht="12.5">
      <c r="H27168" s="958">
        <v>62917</v>
      </c>
      <c r="I27168" s="950" t="s">
        <v>1574</v>
      </c>
    </row>
    <row r="27169" spans="8:9" ht="12.5">
      <c r="H27169" s="958">
        <v>62918</v>
      </c>
      <c r="I27169" s="950" t="s">
        <v>1574</v>
      </c>
    </row>
    <row r="27170" spans="8:9" ht="12.5">
      <c r="H27170" s="958">
        <v>62919</v>
      </c>
      <c r="I27170" s="950" t="s">
        <v>1574</v>
      </c>
    </row>
    <row r="27171" spans="8:9" ht="12.5">
      <c r="H27171" s="958">
        <v>62920</v>
      </c>
      <c r="I27171" s="950" t="s">
        <v>1574</v>
      </c>
    </row>
    <row r="27172" spans="8:9" ht="12.5">
      <c r="H27172" s="958">
        <v>62921</v>
      </c>
      <c r="I27172" s="950" t="s">
        <v>1574</v>
      </c>
    </row>
    <row r="27173" spans="8:9" ht="12.5">
      <c r="H27173" s="958">
        <v>62922</v>
      </c>
      <c r="I27173" s="950" t="s">
        <v>1574</v>
      </c>
    </row>
    <row r="27174" spans="8:9" ht="12.5">
      <c r="H27174" s="958">
        <v>62923</v>
      </c>
      <c r="I27174" s="950" t="s">
        <v>1574</v>
      </c>
    </row>
    <row r="27175" spans="8:9" ht="12.5">
      <c r="H27175" s="958">
        <v>62924</v>
      </c>
      <c r="I27175" s="950" t="s">
        <v>1574</v>
      </c>
    </row>
    <row r="27176" spans="8:9" ht="12.5">
      <c r="H27176" s="958">
        <v>62926</v>
      </c>
      <c r="I27176" s="950" t="s">
        <v>1574</v>
      </c>
    </row>
    <row r="27177" spans="8:9" ht="12.5">
      <c r="H27177" s="958">
        <v>62927</v>
      </c>
      <c r="I27177" s="950" t="s">
        <v>1574</v>
      </c>
    </row>
    <row r="27178" spans="8:9" ht="12.5">
      <c r="H27178" s="958">
        <v>62928</v>
      </c>
      <c r="I27178" s="950" t="s">
        <v>1574</v>
      </c>
    </row>
    <row r="27179" spans="8:9" ht="12.5">
      <c r="H27179" s="958">
        <v>62930</v>
      </c>
      <c r="I27179" s="950" t="s">
        <v>1574</v>
      </c>
    </row>
    <row r="27180" spans="8:9" ht="12.5">
      <c r="H27180" s="958">
        <v>62931</v>
      </c>
      <c r="I27180" s="950" t="s">
        <v>1574</v>
      </c>
    </row>
    <row r="27181" spans="8:9" ht="12.5">
      <c r="H27181" s="958">
        <v>62932</v>
      </c>
      <c r="I27181" s="950" t="s">
        <v>1574</v>
      </c>
    </row>
    <row r="27182" spans="8:9" ht="12.5">
      <c r="H27182" s="958">
        <v>62933</v>
      </c>
      <c r="I27182" s="950" t="s">
        <v>1574</v>
      </c>
    </row>
    <row r="27183" spans="8:9" ht="12.5">
      <c r="H27183" s="958">
        <v>62934</v>
      </c>
      <c r="I27183" s="950" t="s">
        <v>1574</v>
      </c>
    </row>
    <row r="27184" spans="8:9" ht="12.5">
      <c r="H27184" s="958">
        <v>62935</v>
      </c>
      <c r="I27184" s="950" t="s">
        <v>1574</v>
      </c>
    </row>
    <row r="27185" spans="8:9" ht="12.5">
      <c r="H27185" s="958">
        <v>62938</v>
      </c>
      <c r="I27185" s="950" t="s">
        <v>1574</v>
      </c>
    </row>
    <row r="27186" spans="8:9" ht="12.5">
      <c r="H27186" s="958">
        <v>62939</v>
      </c>
      <c r="I27186" s="950" t="s">
        <v>1574</v>
      </c>
    </row>
    <row r="27187" spans="8:9" ht="12.5">
      <c r="H27187" s="958">
        <v>62940</v>
      </c>
      <c r="I27187" s="950" t="s">
        <v>1574</v>
      </c>
    </row>
    <row r="27188" spans="8:9" ht="12.5">
      <c r="H27188" s="958">
        <v>62941</v>
      </c>
      <c r="I27188" s="950" t="s">
        <v>1574</v>
      </c>
    </row>
    <row r="27189" spans="8:9" ht="12.5">
      <c r="H27189" s="958">
        <v>62942</v>
      </c>
      <c r="I27189" s="950" t="s">
        <v>1574</v>
      </c>
    </row>
    <row r="27190" spans="8:9" ht="12.5">
      <c r="H27190" s="958">
        <v>62943</v>
      </c>
      <c r="I27190" s="950" t="s">
        <v>1574</v>
      </c>
    </row>
    <row r="27191" spans="8:9" ht="12.5">
      <c r="H27191" s="958">
        <v>62946</v>
      </c>
      <c r="I27191" s="950" t="s">
        <v>1574</v>
      </c>
    </row>
    <row r="27192" spans="8:9" ht="12.5">
      <c r="H27192" s="958">
        <v>62947</v>
      </c>
      <c r="I27192" s="950" t="s">
        <v>1574</v>
      </c>
    </row>
    <row r="27193" spans="8:9" ht="12.5">
      <c r="H27193" s="958">
        <v>62948</v>
      </c>
      <c r="I27193" s="950" t="s">
        <v>1574</v>
      </c>
    </row>
    <row r="27194" spans="8:9" ht="12.5">
      <c r="H27194" s="958">
        <v>62949</v>
      </c>
      <c r="I27194" s="950" t="s">
        <v>1574</v>
      </c>
    </row>
    <row r="27195" spans="8:9" ht="12.5">
      <c r="H27195" s="958">
        <v>62950</v>
      </c>
      <c r="I27195" s="950" t="s">
        <v>1574</v>
      </c>
    </row>
    <row r="27196" spans="8:9" ht="12.5">
      <c r="H27196" s="958">
        <v>62951</v>
      </c>
      <c r="I27196" s="950" t="s">
        <v>1574</v>
      </c>
    </row>
    <row r="27197" spans="8:9" ht="12.5">
      <c r="H27197" s="958">
        <v>62952</v>
      </c>
      <c r="I27197" s="950" t="s">
        <v>1574</v>
      </c>
    </row>
    <row r="27198" spans="8:9" ht="12.5">
      <c r="H27198" s="958">
        <v>62953</v>
      </c>
      <c r="I27198" s="950" t="s">
        <v>1574</v>
      </c>
    </row>
    <row r="27199" spans="8:9" ht="12.5">
      <c r="H27199" s="958">
        <v>62954</v>
      </c>
      <c r="I27199" s="950" t="s">
        <v>1574</v>
      </c>
    </row>
    <row r="27200" spans="8:9" ht="12.5">
      <c r="H27200" s="958">
        <v>62955</v>
      </c>
      <c r="I27200" s="950" t="s">
        <v>1574</v>
      </c>
    </row>
    <row r="27201" spans="8:9" ht="12.5">
      <c r="H27201" s="958">
        <v>62956</v>
      </c>
      <c r="I27201" s="950" t="s">
        <v>1574</v>
      </c>
    </row>
    <row r="27202" spans="8:9" ht="12.5">
      <c r="H27202" s="958">
        <v>62957</v>
      </c>
      <c r="I27202" s="950" t="s">
        <v>1574</v>
      </c>
    </row>
    <row r="27203" spans="8:9" ht="12.5">
      <c r="H27203" s="958">
        <v>62958</v>
      </c>
      <c r="I27203" s="950" t="s">
        <v>1574</v>
      </c>
    </row>
    <row r="27204" spans="8:9" ht="12.5">
      <c r="H27204" s="958">
        <v>62959</v>
      </c>
      <c r="I27204" s="950" t="s">
        <v>1574</v>
      </c>
    </row>
    <row r="27205" spans="8:9" ht="12.5">
      <c r="H27205" s="958">
        <v>62960</v>
      </c>
      <c r="I27205" s="950" t="s">
        <v>1574</v>
      </c>
    </row>
    <row r="27206" spans="8:9" ht="12.5">
      <c r="H27206" s="958">
        <v>62961</v>
      </c>
      <c r="I27206" s="950" t="s">
        <v>1574</v>
      </c>
    </row>
    <row r="27207" spans="8:9" ht="12.5">
      <c r="H27207" s="958">
        <v>62962</v>
      </c>
      <c r="I27207" s="950" t="s">
        <v>1574</v>
      </c>
    </row>
    <row r="27208" spans="8:9" ht="12.5">
      <c r="H27208" s="958">
        <v>62963</v>
      </c>
      <c r="I27208" s="950" t="s">
        <v>1574</v>
      </c>
    </row>
    <row r="27209" spans="8:9" ht="12.5">
      <c r="H27209" s="958">
        <v>62964</v>
      </c>
      <c r="I27209" s="950" t="s">
        <v>1574</v>
      </c>
    </row>
    <row r="27210" spans="8:9" ht="12.5">
      <c r="H27210" s="958">
        <v>62965</v>
      </c>
      <c r="I27210" s="950" t="s">
        <v>1558</v>
      </c>
    </row>
    <row r="27211" spans="8:9" ht="12.5">
      <c r="H27211" s="958">
        <v>62966</v>
      </c>
      <c r="I27211" s="950" t="s">
        <v>1574</v>
      </c>
    </row>
    <row r="27212" spans="8:9" ht="12.5">
      <c r="H27212" s="958">
        <v>62967</v>
      </c>
      <c r="I27212" s="950" t="s">
        <v>1574</v>
      </c>
    </row>
    <row r="27213" spans="8:9" ht="12.5">
      <c r="H27213" s="958">
        <v>62969</v>
      </c>
      <c r="I27213" s="950" t="s">
        <v>1574</v>
      </c>
    </row>
    <row r="27214" spans="8:9" ht="12.5">
      <c r="H27214" s="958">
        <v>62970</v>
      </c>
      <c r="I27214" s="950" t="s">
        <v>1574</v>
      </c>
    </row>
    <row r="27215" spans="8:9" ht="12.5">
      <c r="H27215" s="958">
        <v>62971</v>
      </c>
      <c r="I27215" s="950" t="s">
        <v>1574</v>
      </c>
    </row>
    <row r="27216" spans="8:9" ht="12.5">
      <c r="H27216" s="958">
        <v>62972</v>
      </c>
      <c r="I27216" s="950" t="s">
        <v>1574</v>
      </c>
    </row>
    <row r="27217" spans="8:9" ht="12.5">
      <c r="H27217" s="958">
        <v>62973</v>
      </c>
      <c r="I27217" s="950" t="s">
        <v>1574</v>
      </c>
    </row>
    <row r="27218" spans="8:9" ht="12.5">
      <c r="H27218" s="958">
        <v>62974</v>
      </c>
      <c r="I27218" s="950" t="s">
        <v>1574</v>
      </c>
    </row>
    <row r="27219" spans="8:9" ht="12.5">
      <c r="H27219" s="958">
        <v>62975</v>
      </c>
      <c r="I27219" s="950" t="s">
        <v>1574</v>
      </c>
    </row>
    <row r="27220" spans="8:9" ht="12.5">
      <c r="H27220" s="958">
        <v>62976</v>
      </c>
      <c r="I27220" s="950" t="s">
        <v>1574</v>
      </c>
    </row>
    <row r="27221" spans="8:9" ht="12.5">
      <c r="H27221" s="958">
        <v>62977</v>
      </c>
      <c r="I27221" s="950" t="s">
        <v>1574</v>
      </c>
    </row>
    <row r="27222" spans="8:9" ht="12.5">
      <c r="H27222" s="958">
        <v>62979</v>
      </c>
      <c r="I27222" s="950" t="s">
        <v>1574</v>
      </c>
    </row>
    <row r="27223" spans="8:9" ht="12.5">
      <c r="H27223" s="958">
        <v>62982</v>
      </c>
      <c r="I27223" s="950" t="s">
        <v>1574</v>
      </c>
    </row>
    <row r="27224" spans="8:9" ht="12.5">
      <c r="H27224" s="958">
        <v>62983</v>
      </c>
      <c r="I27224" s="950" t="s">
        <v>1574</v>
      </c>
    </row>
    <row r="27225" spans="8:9" ht="12.5">
      <c r="H27225" s="958">
        <v>62984</v>
      </c>
      <c r="I27225" s="950" t="s">
        <v>1574</v>
      </c>
    </row>
    <row r="27226" spans="8:9" ht="12.5">
      <c r="H27226" s="958">
        <v>62985</v>
      </c>
      <c r="I27226" s="950" t="s">
        <v>1574</v>
      </c>
    </row>
    <row r="27227" spans="8:9" ht="12.5">
      <c r="H27227" s="958">
        <v>62987</v>
      </c>
      <c r="I27227" s="950" t="s">
        <v>1574</v>
      </c>
    </row>
    <row r="27228" spans="8:9" ht="12.5">
      <c r="H27228" s="958">
        <v>62988</v>
      </c>
      <c r="I27228" s="950" t="s">
        <v>1574</v>
      </c>
    </row>
    <row r="27229" spans="8:9" ht="12.5">
      <c r="H27229" s="958">
        <v>62990</v>
      </c>
      <c r="I27229" s="950" t="s">
        <v>1574</v>
      </c>
    </row>
    <row r="27230" spans="8:9" ht="12.5">
      <c r="H27230" s="958">
        <v>62992</v>
      </c>
      <c r="I27230" s="950" t="s">
        <v>1574</v>
      </c>
    </row>
    <row r="27231" spans="8:9" ht="12.5">
      <c r="H27231" s="958">
        <v>62993</v>
      </c>
      <c r="I27231" s="950" t="s">
        <v>1574</v>
      </c>
    </row>
    <row r="27232" spans="8:9" ht="12.5">
      <c r="H27232" s="958">
        <v>62994</v>
      </c>
      <c r="I27232" s="950" t="s">
        <v>1574</v>
      </c>
    </row>
    <row r="27233" spans="8:9" ht="12.5">
      <c r="H27233" s="958">
        <v>62995</v>
      </c>
      <c r="I27233" s="950" t="s">
        <v>1574</v>
      </c>
    </row>
    <row r="27234" spans="8:9" ht="12.5">
      <c r="H27234" s="958">
        <v>62996</v>
      </c>
      <c r="I27234" s="950" t="s">
        <v>1574</v>
      </c>
    </row>
    <row r="27235" spans="8:9" ht="12.5">
      <c r="H27235" s="958">
        <v>62997</v>
      </c>
      <c r="I27235" s="950" t="s">
        <v>1574</v>
      </c>
    </row>
    <row r="27236" spans="8:9" ht="12.5">
      <c r="H27236" s="958">
        <v>62998</v>
      </c>
      <c r="I27236" s="950" t="s">
        <v>1574</v>
      </c>
    </row>
    <row r="27237" spans="8:9" ht="12.5">
      <c r="H27237" s="958">
        <v>62999</v>
      </c>
      <c r="I27237" s="950" t="s">
        <v>1574</v>
      </c>
    </row>
    <row r="27238" spans="8:9" ht="12.5">
      <c r="H27238" s="958">
        <v>63001</v>
      </c>
      <c r="I27238" s="950" t="s">
        <v>1574</v>
      </c>
    </row>
    <row r="27239" spans="8:9" ht="12.5">
      <c r="H27239" s="958">
        <v>63005</v>
      </c>
      <c r="I27239" s="950" t="s">
        <v>1574</v>
      </c>
    </row>
    <row r="27240" spans="8:9" ht="12.5">
      <c r="H27240" s="958">
        <v>63006</v>
      </c>
      <c r="I27240" s="950" t="s">
        <v>1574</v>
      </c>
    </row>
    <row r="27241" spans="8:9" ht="12.5">
      <c r="H27241" s="958">
        <v>63010</v>
      </c>
      <c r="I27241" s="950" t="s">
        <v>1574</v>
      </c>
    </row>
    <row r="27242" spans="8:9" ht="12.5">
      <c r="H27242" s="958">
        <v>63011</v>
      </c>
      <c r="I27242" s="950" t="s">
        <v>1574</v>
      </c>
    </row>
    <row r="27243" spans="8:9" ht="12.5">
      <c r="H27243" s="958">
        <v>63012</v>
      </c>
      <c r="I27243" s="950" t="s">
        <v>1574</v>
      </c>
    </row>
    <row r="27244" spans="8:9" ht="12.5">
      <c r="H27244" s="958">
        <v>63013</v>
      </c>
      <c r="I27244" s="950" t="s">
        <v>1574</v>
      </c>
    </row>
    <row r="27245" spans="8:9" ht="12.5">
      <c r="H27245" s="958">
        <v>63014</v>
      </c>
      <c r="I27245" s="950" t="s">
        <v>1574</v>
      </c>
    </row>
    <row r="27246" spans="8:9" ht="12.5">
      <c r="H27246" s="958">
        <v>63015</v>
      </c>
      <c r="I27246" s="950" t="s">
        <v>1574</v>
      </c>
    </row>
    <row r="27247" spans="8:9" ht="12.5">
      <c r="H27247" s="958">
        <v>63016</v>
      </c>
      <c r="I27247" s="950" t="s">
        <v>1574</v>
      </c>
    </row>
    <row r="27248" spans="8:9" ht="12.5">
      <c r="H27248" s="958">
        <v>63017</v>
      </c>
      <c r="I27248" s="950" t="s">
        <v>1574</v>
      </c>
    </row>
    <row r="27249" spans="8:9" ht="12.5">
      <c r="H27249" s="958">
        <v>63019</v>
      </c>
      <c r="I27249" s="950" t="s">
        <v>1574</v>
      </c>
    </row>
    <row r="27250" spans="8:9" ht="12.5">
      <c r="H27250" s="958">
        <v>63020</v>
      </c>
      <c r="I27250" s="950" t="s">
        <v>1574</v>
      </c>
    </row>
    <row r="27251" spans="8:9" ht="12.5">
      <c r="H27251" s="958">
        <v>63021</v>
      </c>
      <c r="I27251" s="950" t="s">
        <v>1574</v>
      </c>
    </row>
    <row r="27252" spans="8:9" ht="12.5">
      <c r="H27252" s="958">
        <v>63022</v>
      </c>
      <c r="I27252" s="950" t="s">
        <v>1574</v>
      </c>
    </row>
    <row r="27253" spans="8:9" ht="12.5">
      <c r="H27253" s="958">
        <v>63023</v>
      </c>
      <c r="I27253" s="950" t="s">
        <v>1574</v>
      </c>
    </row>
    <row r="27254" spans="8:9" ht="12.5">
      <c r="H27254" s="958">
        <v>63024</v>
      </c>
      <c r="I27254" s="950" t="s">
        <v>1574</v>
      </c>
    </row>
    <row r="27255" spans="8:9" ht="12.5">
      <c r="H27255" s="958">
        <v>63025</v>
      </c>
      <c r="I27255" s="950" t="s">
        <v>1574</v>
      </c>
    </row>
    <row r="27256" spans="8:9" ht="12.5">
      <c r="H27256" s="958">
        <v>63026</v>
      </c>
      <c r="I27256" s="950" t="s">
        <v>1574</v>
      </c>
    </row>
    <row r="27257" spans="8:9" ht="12.5">
      <c r="H27257" s="958">
        <v>63028</v>
      </c>
      <c r="I27257" s="950" t="s">
        <v>1574</v>
      </c>
    </row>
    <row r="27258" spans="8:9" ht="12.5">
      <c r="H27258" s="958">
        <v>63030</v>
      </c>
      <c r="I27258" s="950" t="s">
        <v>1574</v>
      </c>
    </row>
    <row r="27259" spans="8:9" ht="12.5">
      <c r="H27259" s="958">
        <v>63031</v>
      </c>
      <c r="I27259" s="950" t="s">
        <v>1574</v>
      </c>
    </row>
    <row r="27260" spans="8:9" ht="12.5">
      <c r="H27260" s="958">
        <v>63032</v>
      </c>
      <c r="I27260" s="950" t="s">
        <v>1574</v>
      </c>
    </row>
    <row r="27261" spans="8:9" ht="12.5">
      <c r="H27261" s="958">
        <v>63033</v>
      </c>
      <c r="I27261" s="950" t="s">
        <v>1574</v>
      </c>
    </row>
    <row r="27262" spans="8:9" ht="12.5">
      <c r="H27262" s="958">
        <v>63034</v>
      </c>
      <c r="I27262" s="950" t="s">
        <v>1574</v>
      </c>
    </row>
    <row r="27263" spans="8:9" ht="12.5">
      <c r="H27263" s="958">
        <v>63036</v>
      </c>
      <c r="I27263" s="950" t="s">
        <v>1574</v>
      </c>
    </row>
    <row r="27264" spans="8:9" ht="12.5">
      <c r="H27264" s="958">
        <v>63037</v>
      </c>
      <c r="I27264" s="950" t="s">
        <v>1574</v>
      </c>
    </row>
    <row r="27265" spans="8:9" ht="12.5">
      <c r="H27265" s="958">
        <v>63038</v>
      </c>
      <c r="I27265" s="950" t="s">
        <v>1574</v>
      </c>
    </row>
    <row r="27266" spans="8:9" ht="12.5">
      <c r="H27266" s="958">
        <v>63039</v>
      </c>
      <c r="I27266" s="950" t="s">
        <v>1574</v>
      </c>
    </row>
    <row r="27267" spans="8:9" ht="12.5">
      <c r="H27267" s="958">
        <v>63040</v>
      </c>
      <c r="I27267" s="950" t="s">
        <v>1574</v>
      </c>
    </row>
    <row r="27268" spans="8:9" ht="12.5">
      <c r="H27268" s="958">
        <v>63041</v>
      </c>
      <c r="I27268" s="950" t="s">
        <v>1574</v>
      </c>
    </row>
    <row r="27269" spans="8:9" ht="12.5">
      <c r="H27269" s="958">
        <v>63042</v>
      </c>
      <c r="I27269" s="950" t="s">
        <v>1574</v>
      </c>
    </row>
    <row r="27270" spans="8:9" ht="12.5">
      <c r="H27270" s="958">
        <v>63043</v>
      </c>
      <c r="I27270" s="950" t="s">
        <v>1574</v>
      </c>
    </row>
    <row r="27271" spans="8:9" ht="12.5">
      <c r="H27271" s="958">
        <v>63044</v>
      </c>
      <c r="I27271" s="950" t="s">
        <v>1574</v>
      </c>
    </row>
    <row r="27272" spans="8:9" ht="12.5">
      <c r="H27272" s="958">
        <v>63045</v>
      </c>
      <c r="I27272" s="950" t="s">
        <v>1574</v>
      </c>
    </row>
    <row r="27273" spans="8:9" ht="12.5">
      <c r="H27273" s="958">
        <v>63047</v>
      </c>
      <c r="I27273" s="950" t="s">
        <v>1574</v>
      </c>
    </row>
    <row r="27274" spans="8:9" ht="12.5">
      <c r="H27274" s="958">
        <v>63048</v>
      </c>
      <c r="I27274" s="950" t="s">
        <v>1574</v>
      </c>
    </row>
    <row r="27275" spans="8:9" ht="12.5">
      <c r="H27275" s="958">
        <v>63049</v>
      </c>
      <c r="I27275" s="950" t="s">
        <v>1574</v>
      </c>
    </row>
    <row r="27276" spans="8:9" ht="12.5">
      <c r="H27276" s="958">
        <v>63050</v>
      </c>
      <c r="I27276" s="950" t="s">
        <v>1574</v>
      </c>
    </row>
    <row r="27277" spans="8:9" ht="12.5">
      <c r="H27277" s="958">
        <v>63051</v>
      </c>
      <c r="I27277" s="950" t="s">
        <v>1574</v>
      </c>
    </row>
    <row r="27278" spans="8:9" ht="12.5">
      <c r="H27278" s="958">
        <v>63052</v>
      </c>
      <c r="I27278" s="950" t="s">
        <v>1574</v>
      </c>
    </row>
    <row r="27279" spans="8:9" ht="12.5">
      <c r="H27279" s="958">
        <v>63053</v>
      </c>
      <c r="I27279" s="950" t="s">
        <v>1574</v>
      </c>
    </row>
    <row r="27280" spans="8:9" ht="12.5">
      <c r="H27280" s="958">
        <v>63055</v>
      </c>
      <c r="I27280" s="950" t="s">
        <v>1574</v>
      </c>
    </row>
    <row r="27281" spans="8:9" ht="12.5">
      <c r="H27281" s="958">
        <v>63056</v>
      </c>
      <c r="I27281" s="950" t="s">
        <v>1574</v>
      </c>
    </row>
    <row r="27282" spans="8:9" ht="12.5">
      <c r="H27282" s="958">
        <v>63057</v>
      </c>
      <c r="I27282" s="950" t="s">
        <v>1574</v>
      </c>
    </row>
    <row r="27283" spans="8:9" ht="12.5">
      <c r="H27283" s="958">
        <v>63060</v>
      </c>
      <c r="I27283" s="950" t="s">
        <v>1574</v>
      </c>
    </row>
    <row r="27284" spans="8:9" ht="12.5">
      <c r="H27284" s="958">
        <v>63061</v>
      </c>
      <c r="I27284" s="950" t="s">
        <v>1574</v>
      </c>
    </row>
    <row r="27285" spans="8:9" ht="12.5">
      <c r="H27285" s="958">
        <v>63065</v>
      </c>
      <c r="I27285" s="950" t="s">
        <v>1574</v>
      </c>
    </row>
    <row r="27286" spans="8:9" ht="12.5">
      <c r="H27286" s="958">
        <v>63066</v>
      </c>
      <c r="I27286" s="950" t="s">
        <v>1574</v>
      </c>
    </row>
    <row r="27287" spans="8:9" ht="12.5">
      <c r="H27287" s="958">
        <v>63068</v>
      </c>
      <c r="I27287" s="950" t="s">
        <v>1574</v>
      </c>
    </row>
    <row r="27288" spans="8:9" ht="12.5">
      <c r="H27288" s="958">
        <v>63069</v>
      </c>
      <c r="I27288" s="950" t="s">
        <v>1574</v>
      </c>
    </row>
    <row r="27289" spans="8:9" ht="12.5">
      <c r="H27289" s="958">
        <v>63070</v>
      </c>
      <c r="I27289" s="950" t="s">
        <v>1574</v>
      </c>
    </row>
    <row r="27290" spans="8:9" ht="12.5">
      <c r="H27290" s="958">
        <v>63071</v>
      </c>
      <c r="I27290" s="950" t="s">
        <v>1574</v>
      </c>
    </row>
    <row r="27291" spans="8:9" ht="12.5">
      <c r="H27291" s="958">
        <v>63072</v>
      </c>
      <c r="I27291" s="950" t="s">
        <v>1574</v>
      </c>
    </row>
    <row r="27292" spans="8:9" ht="12.5">
      <c r="H27292" s="958">
        <v>63073</v>
      </c>
      <c r="I27292" s="950" t="s">
        <v>1574</v>
      </c>
    </row>
    <row r="27293" spans="8:9" ht="12.5">
      <c r="H27293" s="958">
        <v>63074</v>
      </c>
      <c r="I27293" s="950" t="s">
        <v>1574</v>
      </c>
    </row>
    <row r="27294" spans="8:9" ht="12.5">
      <c r="H27294" s="958">
        <v>63077</v>
      </c>
      <c r="I27294" s="950" t="s">
        <v>1574</v>
      </c>
    </row>
    <row r="27295" spans="8:9" ht="12.5">
      <c r="H27295" s="958">
        <v>63079</v>
      </c>
      <c r="I27295" s="950" t="s">
        <v>1574</v>
      </c>
    </row>
    <row r="27296" spans="8:9" ht="12.5">
      <c r="H27296" s="958">
        <v>63080</v>
      </c>
      <c r="I27296" s="950" t="s">
        <v>1574</v>
      </c>
    </row>
    <row r="27297" spans="8:9" ht="12.5">
      <c r="H27297" s="958">
        <v>63084</v>
      </c>
      <c r="I27297" s="950" t="s">
        <v>1574</v>
      </c>
    </row>
    <row r="27298" spans="8:9" ht="12.5">
      <c r="H27298" s="958">
        <v>63087</v>
      </c>
      <c r="I27298" s="950" t="s">
        <v>1574</v>
      </c>
    </row>
    <row r="27299" spans="8:9" ht="12.5">
      <c r="H27299" s="958">
        <v>63088</v>
      </c>
      <c r="I27299" s="950" t="s">
        <v>1574</v>
      </c>
    </row>
    <row r="27300" spans="8:9" ht="12.5">
      <c r="H27300" s="958">
        <v>63089</v>
      </c>
      <c r="I27300" s="950" t="s">
        <v>1574</v>
      </c>
    </row>
    <row r="27301" spans="8:9" ht="12.5">
      <c r="H27301" s="958">
        <v>63090</v>
      </c>
      <c r="I27301" s="950" t="s">
        <v>1574</v>
      </c>
    </row>
    <row r="27302" spans="8:9" ht="12.5">
      <c r="H27302" s="958">
        <v>63091</v>
      </c>
      <c r="I27302" s="950" t="s">
        <v>1574</v>
      </c>
    </row>
    <row r="27303" spans="8:9" ht="12.5">
      <c r="H27303" s="958">
        <v>63099</v>
      </c>
      <c r="I27303" s="950" t="s">
        <v>1574</v>
      </c>
    </row>
    <row r="27304" spans="8:9" ht="12.5">
      <c r="H27304" s="958">
        <v>63101</v>
      </c>
      <c r="I27304" s="950" t="s">
        <v>1574</v>
      </c>
    </row>
    <row r="27305" spans="8:9" ht="12.5">
      <c r="H27305" s="958">
        <v>63102</v>
      </c>
      <c r="I27305" s="950" t="s">
        <v>1574</v>
      </c>
    </row>
    <row r="27306" spans="8:9" ht="12.5">
      <c r="H27306" s="958">
        <v>63103</v>
      </c>
      <c r="I27306" s="950" t="s">
        <v>1574</v>
      </c>
    </row>
    <row r="27307" spans="8:9" ht="12.5">
      <c r="H27307" s="958">
        <v>63104</v>
      </c>
      <c r="I27307" s="950" t="s">
        <v>1574</v>
      </c>
    </row>
    <row r="27308" spans="8:9" ht="12.5">
      <c r="H27308" s="958">
        <v>63105</v>
      </c>
      <c r="I27308" s="950" t="s">
        <v>1574</v>
      </c>
    </row>
    <row r="27309" spans="8:9" ht="12.5">
      <c r="H27309" s="958">
        <v>63106</v>
      </c>
      <c r="I27309" s="950" t="s">
        <v>1574</v>
      </c>
    </row>
    <row r="27310" spans="8:9" ht="12.5">
      <c r="H27310" s="958">
        <v>63107</v>
      </c>
      <c r="I27310" s="950" t="s">
        <v>1574</v>
      </c>
    </row>
    <row r="27311" spans="8:9" ht="12.5">
      <c r="H27311" s="958">
        <v>63108</v>
      </c>
      <c r="I27311" s="950" t="s">
        <v>1574</v>
      </c>
    </row>
    <row r="27312" spans="8:9" ht="12.5">
      <c r="H27312" s="958">
        <v>63109</v>
      </c>
      <c r="I27312" s="950" t="s">
        <v>1574</v>
      </c>
    </row>
    <row r="27313" spans="8:9" ht="12.5">
      <c r="H27313" s="958">
        <v>63110</v>
      </c>
      <c r="I27313" s="950" t="s">
        <v>1574</v>
      </c>
    </row>
    <row r="27314" spans="8:9" ht="12.5">
      <c r="H27314" s="958">
        <v>63111</v>
      </c>
      <c r="I27314" s="950" t="s">
        <v>1574</v>
      </c>
    </row>
    <row r="27315" spans="8:9" ht="12.5">
      <c r="H27315" s="958">
        <v>63112</v>
      </c>
      <c r="I27315" s="950" t="s">
        <v>1574</v>
      </c>
    </row>
    <row r="27316" spans="8:9" ht="12.5">
      <c r="H27316" s="958">
        <v>63113</v>
      </c>
      <c r="I27316" s="950" t="s">
        <v>1574</v>
      </c>
    </row>
    <row r="27317" spans="8:9" ht="12.5">
      <c r="H27317" s="958">
        <v>63114</v>
      </c>
      <c r="I27317" s="950" t="s">
        <v>1574</v>
      </c>
    </row>
    <row r="27318" spans="8:9" ht="12.5">
      <c r="H27318" s="958">
        <v>63115</v>
      </c>
      <c r="I27318" s="950" t="s">
        <v>1574</v>
      </c>
    </row>
    <row r="27319" spans="8:9" ht="12.5">
      <c r="H27319" s="958">
        <v>63116</v>
      </c>
      <c r="I27319" s="950" t="s">
        <v>1574</v>
      </c>
    </row>
    <row r="27320" spans="8:9" ht="12.5">
      <c r="H27320" s="958">
        <v>63117</v>
      </c>
      <c r="I27320" s="950" t="s">
        <v>1574</v>
      </c>
    </row>
    <row r="27321" spans="8:9" ht="12.5">
      <c r="H27321" s="958">
        <v>63118</v>
      </c>
      <c r="I27321" s="950" t="s">
        <v>1574</v>
      </c>
    </row>
    <row r="27322" spans="8:9" ht="12.5">
      <c r="H27322" s="958">
        <v>63119</v>
      </c>
      <c r="I27322" s="950" t="s">
        <v>1574</v>
      </c>
    </row>
    <row r="27323" spans="8:9" ht="12.5">
      <c r="H27323" s="958">
        <v>63120</v>
      </c>
      <c r="I27323" s="950" t="s">
        <v>1574</v>
      </c>
    </row>
    <row r="27324" spans="8:9" ht="12.5">
      <c r="H27324" s="958">
        <v>63121</v>
      </c>
      <c r="I27324" s="950" t="s">
        <v>1574</v>
      </c>
    </row>
    <row r="27325" spans="8:9" ht="12.5">
      <c r="H27325" s="958">
        <v>63122</v>
      </c>
      <c r="I27325" s="950" t="s">
        <v>1574</v>
      </c>
    </row>
    <row r="27326" spans="8:9" ht="12.5">
      <c r="H27326" s="958">
        <v>63123</v>
      </c>
      <c r="I27326" s="950" t="s">
        <v>1574</v>
      </c>
    </row>
    <row r="27327" spans="8:9" ht="12.5">
      <c r="H27327" s="958">
        <v>63124</v>
      </c>
      <c r="I27327" s="950" t="s">
        <v>1574</v>
      </c>
    </row>
    <row r="27328" spans="8:9" ht="12.5">
      <c r="H27328" s="958">
        <v>63125</v>
      </c>
      <c r="I27328" s="950" t="s">
        <v>1574</v>
      </c>
    </row>
    <row r="27329" spans="8:9" ht="12.5">
      <c r="H27329" s="958">
        <v>63126</v>
      </c>
      <c r="I27329" s="950" t="s">
        <v>1574</v>
      </c>
    </row>
    <row r="27330" spans="8:9" ht="12.5">
      <c r="H27330" s="958">
        <v>63127</v>
      </c>
      <c r="I27330" s="950" t="s">
        <v>1574</v>
      </c>
    </row>
    <row r="27331" spans="8:9" ht="12.5">
      <c r="H27331" s="958">
        <v>63128</v>
      </c>
      <c r="I27331" s="950" t="s">
        <v>1574</v>
      </c>
    </row>
    <row r="27332" spans="8:9" ht="12.5">
      <c r="H27332" s="958">
        <v>63129</v>
      </c>
      <c r="I27332" s="950" t="s">
        <v>1574</v>
      </c>
    </row>
    <row r="27333" spans="8:9" ht="12.5">
      <c r="H27333" s="958">
        <v>63130</v>
      </c>
      <c r="I27333" s="950" t="s">
        <v>1574</v>
      </c>
    </row>
    <row r="27334" spans="8:9" ht="12.5">
      <c r="H27334" s="958">
        <v>63131</v>
      </c>
      <c r="I27334" s="950" t="s">
        <v>1574</v>
      </c>
    </row>
    <row r="27335" spans="8:9" ht="12.5">
      <c r="H27335" s="958">
        <v>63132</v>
      </c>
      <c r="I27335" s="950" t="s">
        <v>1574</v>
      </c>
    </row>
    <row r="27336" spans="8:9" ht="12.5">
      <c r="H27336" s="958">
        <v>63133</v>
      </c>
      <c r="I27336" s="950" t="s">
        <v>1574</v>
      </c>
    </row>
    <row r="27337" spans="8:9" ht="12.5">
      <c r="H27337" s="958">
        <v>63134</v>
      </c>
      <c r="I27337" s="950" t="s">
        <v>1574</v>
      </c>
    </row>
    <row r="27338" spans="8:9" ht="12.5">
      <c r="H27338" s="958">
        <v>63135</v>
      </c>
      <c r="I27338" s="950" t="s">
        <v>1574</v>
      </c>
    </row>
    <row r="27339" spans="8:9" ht="12.5">
      <c r="H27339" s="958">
        <v>63136</v>
      </c>
      <c r="I27339" s="950" t="s">
        <v>1574</v>
      </c>
    </row>
    <row r="27340" spans="8:9" ht="12.5">
      <c r="H27340" s="958">
        <v>63137</v>
      </c>
      <c r="I27340" s="950" t="s">
        <v>1574</v>
      </c>
    </row>
    <row r="27341" spans="8:9" ht="12.5">
      <c r="H27341" s="958">
        <v>63138</v>
      </c>
      <c r="I27341" s="950" t="s">
        <v>1574</v>
      </c>
    </row>
    <row r="27342" spans="8:9" ht="12.5">
      <c r="H27342" s="958">
        <v>63139</v>
      </c>
      <c r="I27342" s="950" t="s">
        <v>1574</v>
      </c>
    </row>
    <row r="27343" spans="8:9" ht="12.5">
      <c r="H27343" s="958">
        <v>63140</v>
      </c>
      <c r="I27343" s="950" t="s">
        <v>1574</v>
      </c>
    </row>
    <row r="27344" spans="8:9" ht="12.5">
      <c r="H27344" s="958">
        <v>63141</v>
      </c>
      <c r="I27344" s="950" t="s">
        <v>1574</v>
      </c>
    </row>
    <row r="27345" spans="8:9" ht="12.5">
      <c r="H27345" s="958">
        <v>63143</v>
      </c>
      <c r="I27345" s="950" t="s">
        <v>1574</v>
      </c>
    </row>
    <row r="27346" spans="8:9" ht="12.5">
      <c r="H27346" s="958">
        <v>63144</v>
      </c>
      <c r="I27346" s="950" t="s">
        <v>1574</v>
      </c>
    </row>
    <row r="27347" spans="8:9" ht="12.5">
      <c r="H27347" s="958">
        <v>63145</v>
      </c>
      <c r="I27347" s="950" t="s">
        <v>1574</v>
      </c>
    </row>
    <row r="27348" spans="8:9" ht="12.5">
      <c r="H27348" s="958">
        <v>63146</v>
      </c>
      <c r="I27348" s="950" t="s">
        <v>1574</v>
      </c>
    </row>
    <row r="27349" spans="8:9" ht="12.5">
      <c r="H27349" s="958">
        <v>63147</v>
      </c>
      <c r="I27349" s="950" t="s">
        <v>1574</v>
      </c>
    </row>
    <row r="27350" spans="8:9" ht="12.5">
      <c r="H27350" s="958">
        <v>63150</v>
      </c>
      <c r="I27350" s="950" t="s">
        <v>1574</v>
      </c>
    </row>
    <row r="27351" spans="8:9" ht="12.5">
      <c r="H27351" s="958">
        <v>63151</v>
      </c>
      <c r="I27351" s="950" t="s">
        <v>1574</v>
      </c>
    </row>
    <row r="27352" spans="8:9" ht="12.5">
      <c r="H27352" s="958">
        <v>63155</v>
      </c>
      <c r="I27352" s="950" t="s">
        <v>1574</v>
      </c>
    </row>
    <row r="27353" spans="8:9" ht="12.5">
      <c r="H27353" s="958">
        <v>63156</v>
      </c>
      <c r="I27353" s="950" t="s">
        <v>1574</v>
      </c>
    </row>
    <row r="27354" spans="8:9" ht="12.5">
      <c r="H27354" s="958">
        <v>63157</v>
      </c>
      <c r="I27354" s="950" t="s">
        <v>1574</v>
      </c>
    </row>
    <row r="27355" spans="8:9" ht="12.5">
      <c r="H27355" s="958">
        <v>63158</v>
      </c>
      <c r="I27355" s="950" t="s">
        <v>1574</v>
      </c>
    </row>
    <row r="27356" spans="8:9" ht="12.5">
      <c r="H27356" s="958">
        <v>63160</v>
      </c>
      <c r="I27356" s="950" t="s">
        <v>1574</v>
      </c>
    </row>
    <row r="27357" spans="8:9" ht="12.5">
      <c r="H27357" s="958">
        <v>63163</v>
      </c>
      <c r="I27357" s="950" t="s">
        <v>1574</v>
      </c>
    </row>
    <row r="27358" spans="8:9" ht="12.5">
      <c r="H27358" s="958">
        <v>63164</v>
      </c>
      <c r="I27358" s="950" t="s">
        <v>1574</v>
      </c>
    </row>
    <row r="27359" spans="8:9" ht="12.5">
      <c r="H27359" s="958">
        <v>63166</v>
      </c>
      <c r="I27359" s="950" t="s">
        <v>1574</v>
      </c>
    </row>
    <row r="27360" spans="8:9" ht="12.5">
      <c r="H27360" s="958">
        <v>63167</v>
      </c>
      <c r="I27360" s="950" t="s">
        <v>1574</v>
      </c>
    </row>
    <row r="27361" spans="8:9" ht="12.5">
      <c r="H27361" s="958">
        <v>63169</v>
      </c>
      <c r="I27361" s="950" t="s">
        <v>1574</v>
      </c>
    </row>
    <row r="27362" spans="8:9" ht="12.5">
      <c r="H27362" s="958">
        <v>63171</v>
      </c>
      <c r="I27362" s="950" t="s">
        <v>1574</v>
      </c>
    </row>
    <row r="27363" spans="8:9" ht="12.5">
      <c r="H27363" s="958">
        <v>63177</v>
      </c>
      <c r="I27363" s="950" t="s">
        <v>1574</v>
      </c>
    </row>
    <row r="27364" spans="8:9" ht="12.5">
      <c r="H27364" s="958">
        <v>63178</v>
      </c>
      <c r="I27364" s="950" t="s">
        <v>1574</v>
      </c>
    </row>
    <row r="27365" spans="8:9" ht="12.5">
      <c r="H27365" s="958">
        <v>63179</v>
      </c>
      <c r="I27365" s="950" t="s">
        <v>1574</v>
      </c>
    </row>
    <row r="27366" spans="8:9" ht="12.5">
      <c r="H27366" s="958">
        <v>63180</v>
      </c>
      <c r="I27366" s="950" t="s">
        <v>1574</v>
      </c>
    </row>
    <row r="27367" spans="8:9" ht="12.5">
      <c r="H27367" s="958">
        <v>63182</v>
      </c>
      <c r="I27367" s="950" t="s">
        <v>1574</v>
      </c>
    </row>
    <row r="27368" spans="8:9" ht="12.5">
      <c r="H27368" s="958">
        <v>63188</v>
      </c>
      <c r="I27368" s="950" t="s">
        <v>1574</v>
      </c>
    </row>
    <row r="27369" spans="8:9" ht="12.5">
      <c r="H27369" s="958">
        <v>63190</v>
      </c>
      <c r="I27369" s="950" t="s">
        <v>1574</v>
      </c>
    </row>
    <row r="27370" spans="8:9" ht="12.5">
      <c r="H27370" s="958">
        <v>63195</v>
      </c>
      <c r="I27370" s="950" t="s">
        <v>1574</v>
      </c>
    </row>
    <row r="27371" spans="8:9" ht="12.5">
      <c r="H27371" s="958">
        <v>63197</v>
      </c>
      <c r="I27371" s="950" t="s">
        <v>1574</v>
      </c>
    </row>
    <row r="27372" spans="8:9" ht="12.5">
      <c r="H27372" s="958">
        <v>63198</v>
      </c>
      <c r="I27372" s="950" t="s">
        <v>1574</v>
      </c>
    </row>
    <row r="27373" spans="8:9" ht="12.5">
      <c r="H27373" s="958">
        <v>63199</v>
      </c>
      <c r="I27373" s="950" t="s">
        <v>1574</v>
      </c>
    </row>
    <row r="27374" spans="8:9" ht="12.5">
      <c r="H27374" s="958">
        <v>63301</v>
      </c>
      <c r="I27374" s="950" t="s">
        <v>1574</v>
      </c>
    </row>
    <row r="27375" spans="8:9" ht="12.5">
      <c r="H27375" s="958">
        <v>63302</v>
      </c>
      <c r="I27375" s="950" t="s">
        <v>1574</v>
      </c>
    </row>
    <row r="27376" spans="8:9" ht="12.5">
      <c r="H27376" s="958">
        <v>63303</v>
      </c>
      <c r="I27376" s="950" t="s">
        <v>1574</v>
      </c>
    </row>
    <row r="27377" spans="8:9" ht="12.5">
      <c r="H27377" s="958">
        <v>63304</v>
      </c>
      <c r="I27377" s="950" t="s">
        <v>1574</v>
      </c>
    </row>
    <row r="27378" spans="8:9" ht="12.5">
      <c r="H27378" s="958">
        <v>63330</v>
      </c>
      <c r="I27378" s="950" t="s">
        <v>1574</v>
      </c>
    </row>
    <row r="27379" spans="8:9" ht="12.5">
      <c r="H27379" s="958">
        <v>63332</v>
      </c>
      <c r="I27379" s="950" t="s">
        <v>1574</v>
      </c>
    </row>
    <row r="27380" spans="8:9" ht="12.5">
      <c r="H27380" s="958">
        <v>63333</v>
      </c>
      <c r="I27380" s="950" t="s">
        <v>1574</v>
      </c>
    </row>
    <row r="27381" spans="8:9" ht="12.5">
      <c r="H27381" s="958">
        <v>63334</v>
      </c>
      <c r="I27381" s="950" t="s">
        <v>1574</v>
      </c>
    </row>
    <row r="27382" spans="8:9" ht="12.5">
      <c r="H27382" s="958">
        <v>63336</v>
      </c>
      <c r="I27382" s="950" t="s">
        <v>1574</v>
      </c>
    </row>
    <row r="27383" spans="8:9" ht="12.5">
      <c r="H27383" s="958">
        <v>63338</v>
      </c>
      <c r="I27383" s="950" t="s">
        <v>1574</v>
      </c>
    </row>
    <row r="27384" spans="8:9" ht="12.5">
      <c r="H27384" s="958">
        <v>63339</v>
      </c>
      <c r="I27384" s="950" t="s">
        <v>1574</v>
      </c>
    </row>
    <row r="27385" spans="8:9" ht="12.5">
      <c r="H27385" s="958">
        <v>63341</v>
      </c>
      <c r="I27385" s="950" t="s">
        <v>1574</v>
      </c>
    </row>
    <row r="27386" spans="8:9" ht="12.5">
      <c r="H27386" s="958">
        <v>63342</v>
      </c>
      <c r="I27386" s="950" t="s">
        <v>1574</v>
      </c>
    </row>
    <row r="27387" spans="8:9" ht="12.5">
      <c r="H27387" s="958">
        <v>63343</v>
      </c>
      <c r="I27387" s="950" t="s">
        <v>1574</v>
      </c>
    </row>
    <row r="27388" spans="8:9" ht="12.5">
      <c r="H27388" s="958">
        <v>63344</v>
      </c>
      <c r="I27388" s="950" t="s">
        <v>1574</v>
      </c>
    </row>
    <row r="27389" spans="8:9" ht="12.5">
      <c r="H27389" s="958">
        <v>63345</v>
      </c>
      <c r="I27389" s="950" t="s">
        <v>1574</v>
      </c>
    </row>
    <row r="27390" spans="8:9" ht="12.5">
      <c r="H27390" s="958">
        <v>63346</v>
      </c>
      <c r="I27390" s="950" t="s">
        <v>1574</v>
      </c>
    </row>
    <row r="27391" spans="8:9" ht="12.5">
      <c r="H27391" s="958">
        <v>63347</v>
      </c>
      <c r="I27391" s="950" t="s">
        <v>1574</v>
      </c>
    </row>
    <row r="27392" spans="8:9" ht="12.5">
      <c r="H27392" s="958">
        <v>63348</v>
      </c>
      <c r="I27392" s="950" t="s">
        <v>1574</v>
      </c>
    </row>
    <row r="27393" spans="8:9" ht="12.5">
      <c r="H27393" s="958">
        <v>63349</v>
      </c>
      <c r="I27393" s="950" t="s">
        <v>1574</v>
      </c>
    </row>
    <row r="27394" spans="8:9" ht="12.5">
      <c r="H27394" s="958">
        <v>63350</v>
      </c>
      <c r="I27394" s="950" t="s">
        <v>1574</v>
      </c>
    </row>
    <row r="27395" spans="8:9" ht="12.5">
      <c r="H27395" s="958">
        <v>63351</v>
      </c>
      <c r="I27395" s="950" t="s">
        <v>1574</v>
      </c>
    </row>
    <row r="27396" spans="8:9" ht="12.5">
      <c r="H27396" s="958">
        <v>63352</v>
      </c>
      <c r="I27396" s="950" t="s">
        <v>1574</v>
      </c>
    </row>
    <row r="27397" spans="8:9" ht="12.5">
      <c r="H27397" s="958">
        <v>63353</v>
      </c>
      <c r="I27397" s="950" t="s">
        <v>1574</v>
      </c>
    </row>
    <row r="27398" spans="8:9" ht="12.5">
      <c r="H27398" s="958">
        <v>63357</v>
      </c>
      <c r="I27398" s="950" t="s">
        <v>1574</v>
      </c>
    </row>
    <row r="27399" spans="8:9" ht="12.5">
      <c r="H27399" s="958">
        <v>63359</v>
      </c>
      <c r="I27399" s="950" t="s">
        <v>1574</v>
      </c>
    </row>
    <row r="27400" spans="8:9" ht="12.5">
      <c r="H27400" s="958">
        <v>63361</v>
      </c>
      <c r="I27400" s="950" t="s">
        <v>1574</v>
      </c>
    </row>
    <row r="27401" spans="8:9" ht="12.5">
      <c r="H27401" s="958">
        <v>63362</v>
      </c>
      <c r="I27401" s="950" t="s">
        <v>1574</v>
      </c>
    </row>
    <row r="27402" spans="8:9" ht="12.5">
      <c r="H27402" s="958">
        <v>63363</v>
      </c>
      <c r="I27402" s="950" t="s">
        <v>1574</v>
      </c>
    </row>
    <row r="27403" spans="8:9" ht="12.5">
      <c r="H27403" s="958">
        <v>63365</v>
      </c>
      <c r="I27403" s="950" t="s">
        <v>1574</v>
      </c>
    </row>
    <row r="27404" spans="8:9" ht="12.5">
      <c r="H27404" s="958">
        <v>63366</v>
      </c>
      <c r="I27404" s="950" t="s">
        <v>1574</v>
      </c>
    </row>
    <row r="27405" spans="8:9" ht="12.5">
      <c r="H27405" s="958">
        <v>63367</v>
      </c>
      <c r="I27405" s="950" t="s">
        <v>1574</v>
      </c>
    </row>
    <row r="27406" spans="8:9" ht="12.5">
      <c r="H27406" s="958">
        <v>63368</v>
      </c>
      <c r="I27406" s="950" t="s">
        <v>1574</v>
      </c>
    </row>
    <row r="27407" spans="8:9" ht="12.5">
      <c r="H27407" s="958">
        <v>63369</v>
      </c>
      <c r="I27407" s="950" t="s">
        <v>1574</v>
      </c>
    </row>
    <row r="27408" spans="8:9" ht="12.5">
      <c r="H27408" s="958">
        <v>63370</v>
      </c>
      <c r="I27408" s="950" t="s">
        <v>1574</v>
      </c>
    </row>
    <row r="27409" spans="8:9" ht="12.5">
      <c r="H27409" s="958">
        <v>63373</v>
      </c>
      <c r="I27409" s="950" t="s">
        <v>1574</v>
      </c>
    </row>
    <row r="27410" spans="8:9" ht="12.5">
      <c r="H27410" s="958">
        <v>63376</v>
      </c>
      <c r="I27410" s="950" t="s">
        <v>1574</v>
      </c>
    </row>
    <row r="27411" spans="8:9" ht="12.5">
      <c r="H27411" s="958">
        <v>63377</v>
      </c>
      <c r="I27411" s="950" t="s">
        <v>1574</v>
      </c>
    </row>
    <row r="27412" spans="8:9" ht="12.5">
      <c r="H27412" s="958">
        <v>63378</v>
      </c>
      <c r="I27412" s="950" t="s">
        <v>1574</v>
      </c>
    </row>
    <row r="27413" spans="8:9" ht="12.5">
      <c r="H27413" s="958">
        <v>63379</v>
      </c>
      <c r="I27413" s="950" t="s">
        <v>1574</v>
      </c>
    </row>
    <row r="27414" spans="8:9" ht="12.5">
      <c r="H27414" s="958">
        <v>63380</v>
      </c>
      <c r="I27414" s="950" t="s">
        <v>1574</v>
      </c>
    </row>
    <row r="27415" spans="8:9" ht="12.5">
      <c r="H27415" s="958">
        <v>63381</v>
      </c>
      <c r="I27415" s="950" t="s">
        <v>1574</v>
      </c>
    </row>
    <row r="27416" spans="8:9" ht="12.5">
      <c r="H27416" s="958">
        <v>63382</v>
      </c>
      <c r="I27416" s="950" t="s">
        <v>1574</v>
      </c>
    </row>
    <row r="27417" spans="8:9" ht="12.5">
      <c r="H27417" s="958">
        <v>63383</v>
      </c>
      <c r="I27417" s="950" t="s">
        <v>1574</v>
      </c>
    </row>
    <row r="27418" spans="8:9" ht="12.5">
      <c r="H27418" s="958">
        <v>63384</v>
      </c>
      <c r="I27418" s="950" t="s">
        <v>1574</v>
      </c>
    </row>
    <row r="27419" spans="8:9" ht="12.5">
      <c r="H27419" s="958">
        <v>63385</v>
      </c>
      <c r="I27419" s="950" t="s">
        <v>1574</v>
      </c>
    </row>
    <row r="27420" spans="8:9" ht="12.5">
      <c r="H27420" s="958">
        <v>63386</v>
      </c>
      <c r="I27420" s="950" t="s">
        <v>1574</v>
      </c>
    </row>
    <row r="27421" spans="8:9" ht="12.5">
      <c r="H27421" s="958">
        <v>63387</v>
      </c>
      <c r="I27421" s="950" t="s">
        <v>1574</v>
      </c>
    </row>
    <row r="27422" spans="8:9" ht="12.5">
      <c r="H27422" s="958">
        <v>63388</v>
      </c>
      <c r="I27422" s="950" t="s">
        <v>1574</v>
      </c>
    </row>
    <row r="27423" spans="8:9" ht="12.5">
      <c r="H27423" s="958">
        <v>63389</v>
      </c>
      <c r="I27423" s="950" t="s">
        <v>1574</v>
      </c>
    </row>
    <row r="27424" spans="8:9" ht="12.5">
      <c r="H27424" s="958">
        <v>63390</v>
      </c>
      <c r="I27424" s="950" t="s">
        <v>1574</v>
      </c>
    </row>
    <row r="27425" spans="8:9" ht="12.5">
      <c r="H27425" s="958">
        <v>63401</v>
      </c>
      <c r="I27425" s="950" t="s">
        <v>1574</v>
      </c>
    </row>
    <row r="27426" spans="8:9" ht="12.5">
      <c r="H27426" s="958">
        <v>63430</v>
      </c>
      <c r="I27426" s="950" t="s">
        <v>1574</v>
      </c>
    </row>
    <row r="27427" spans="8:9" ht="12.5">
      <c r="H27427" s="958">
        <v>63431</v>
      </c>
      <c r="I27427" s="950" t="s">
        <v>1574</v>
      </c>
    </row>
    <row r="27428" spans="8:9" ht="12.5">
      <c r="H27428" s="958">
        <v>63432</v>
      </c>
      <c r="I27428" s="950" t="s">
        <v>1574</v>
      </c>
    </row>
    <row r="27429" spans="8:9" ht="12.5">
      <c r="H27429" s="958">
        <v>63433</v>
      </c>
      <c r="I27429" s="950" t="s">
        <v>1574</v>
      </c>
    </row>
    <row r="27430" spans="8:9" ht="12.5">
      <c r="H27430" s="958">
        <v>63434</v>
      </c>
      <c r="I27430" s="950" t="s">
        <v>1574</v>
      </c>
    </row>
    <row r="27431" spans="8:9" ht="12.5">
      <c r="H27431" s="958">
        <v>63435</v>
      </c>
      <c r="I27431" s="950" t="s">
        <v>1574</v>
      </c>
    </row>
    <row r="27432" spans="8:9" ht="12.5">
      <c r="H27432" s="958">
        <v>63436</v>
      </c>
      <c r="I27432" s="950" t="s">
        <v>1574</v>
      </c>
    </row>
    <row r="27433" spans="8:9" ht="12.5">
      <c r="H27433" s="958">
        <v>63437</v>
      </c>
      <c r="I27433" s="950" t="s">
        <v>1574</v>
      </c>
    </row>
    <row r="27434" spans="8:9" ht="12.5">
      <c r="H27434" s="958">
        <v>63438</v>
      </c>
      <c r="I27434" s="950" t="s">
        <v>1574</v>
      </c>
    </row>
    <row r="27435" spans="8:9" ht="12.5">
      <c r="H27435" s="958">
        <v>63439</v>
      </c>
      <c r="I27435" s="950" t="s">
        <v>1574</v>
      </c>
    </row>
    <row r="27436" spans="8:9" ht="12.5">
      <c r="H27436" s="958">
        <v>63440</v>
      </c>
      <c r="I27436" s="950" t="s">
        <v>1574</v>
      </c>
    </row>
    <row r="27437" spans="8:9" ht="12.5">
      <c r="H27437" s="958">
        <v>63441</v>
      </c>
      <c r="I27437" s="950" t="s">
        <v>1574</v>
      </c>
    </row>
    <row r="27438" spans="8:9" ht="12.5">
      <c r="H27438" s="958">
        <v>63442</v>
      </c>
      <c r="I27438" s="950" t="s">
        <v>1574</v>
      </c>
    </row>
    <row r="27439" spans="8:9" ht="12.5">
      <c r="H27439" s="958">
        <v>63443</v>
      </c>
      <c r="I27439" s="950" t="s">
        <v>1574</v>
      </c>
    </row>
    <row r="27440" spans="8:9" ht="12.5">
      <c r="H27440" s="958">
        <v>63445</v>
      </c>
      <c r="I27440" s="950" t="s">
        <v>1574</v>
      </c>
    </row>
    <row r="27441" spans="8:9" ht="12.5">
      <c r="H27441" s="958">
        <v>63446</v>
      </c>
      <c r="I27441" s="950" t="s">
        <v>1574</v>
      </c>
    </row>
    <row r="27442" spans="8:9" ht="12.5">
      <c r="H27442" s="958">
        <v>63447</v>
      </c>
      <c r="I27442" s="950" t="s">
        <v>1574</v>
      </c>
    </row>
    <row r="27443" spans="8:9" ht="12.5">
      <c r="H27443" s="958">
        <v>63448</v>
      </c>
      <c r="I27443" s="950" t="s">
        <v>1574</v>
      </c>
    </row>
    <row r="27444" spans="8:9" ht="12.5">
      <c r="H27444" s="958">
        <v>63450</v>
      </c>
      <c r="I27444" s="950" t="s">
        <v>1574</v>
      </c>
    </row>
    <row r="27445" spans="8:9" ht="12.5">
      <c r="H27445" s="958">
        <v>63451</v>
      </c>
      <c r="I27445" s="950" t="s">
        <v>1574</v>
      </c>
    </row>
    <row r="27446" spans="8:9" ht="12.5">
      <c r="H27446" s="958">
        <v>63452</v>
      </c>
      <c r="I27446" s="950" t="s">
        <v>1574</v>
      </c>
    </row>
    <row r="27447" spans="8:9" ht="12.5">
      <c r="H27447" s="958">
        <v>63453</v>
      </c>
      <c r="I27447" s="950" t="s">
        <v>1574</v>
      </c>
    </row>
    <row r="27448" spans="8:9" ht="12.5">
      <c r="H27448" s="958">
        <v>63454</v>
      </c>
      <c r="I27448" s="950" t="s">
        <v>1574</v>
      </c>
    </row>
    <row r="27449" spans="8:9" ht="12.5">
      <c r="H27449" s="958">
        <v>63456</v>
      </c>
      <c r="I27449" s="950" t="s">
        <v>1574</v>
      </c>
    </row>
    <row r="27450" spans="8:9" ht="12.5">
      <c r="H27450" s="958">
        <v>63457</v>
      </c>
      <c r="I27450" s="950" t="s">
        <v>1574</v>
      </c>
    </row>
    <row r="27451" spans="8:9" ht="12.5">
      <c r="H27451" s="958">
        <v>63458</v>
      </c>
      <c r="I27451" s="950" t="s">
        <v>1574</v>
      </c>
    </row>
    <row r="27452" spans="8:9" ht="12.5">
      <c r="H27452" s="958">
        <v>63459</v>
      </c>
      <c r="I27452" s="950" t="s">
        <v>1574</v>
      </c>
    </row>
    <row r="27453" spans="8:9" ht="12.5">
      <c r="H27453" s="958">
        <v>63460</v>
      </c>
      <c r="I27453" s="950" t="s">
        <v>1574</v>
      </c>
    </row>
    <row r="27454" spans="8:9" ht="12.5">
      <c r="H27454" s="958">
        <v>63461</v>
      </c>
      <c r="I27454" s="950" t="s">
        <v>1574</v>
      </c>
    </row>
    <row r="27455" spans="8:9" ht="12.5">
      <c r="H27455" s="958">
        <v>63462</v>
      </c>
      <c r="I27455" s="950" t="s">
        <v>1574</v>
      </c>
    </row>
    <row r="27456" spans="8:9" ht="12.5">
      <c r="H27456" s="958">
        <v>63463</v>
      </c>
      <c r="I27456" s="950" t="s">
        <v>1574</v>
      </c>
    </row>
    <row r="27457" spans="8:9" ht="12.5">
      <c r="H27457" s="958">
        <v>63464</v>
      </c>
      <c r="I27457" s="950" t="s">
        <v>1574</v>
      </c>
    </row>
    <row r="27458" spans="8:9" ht="12.5">
      <c r="H27458" s="958">
        <v>63465</v>
      </c>
      <c r="I27458" s="950" t="s">
        <v>1574</v>
      </c>
    </row>
    <row r="27459" spans="8:9" ht="12.5">
      <c r="H27459" s="958">
        <v>63466</v>
      </c>
      <c r="I27459" s="950" t="s">
        <v>1574</v>
      </c>
    </row>
    <row r="27460" spans="8:9" ht="12.5">
      <c r="H27460" s="958">
        <v>63467</v>
      </c>
      <c r="I27460" s="950" t="s">
        <v>1574</v>
      </c>
    </row>
    <row r="27461" spans="8:9" ht="12.5">
      <c r="H27461" s="958">
        <v>63468</v>
      </c>
      <c r="I27461" s="950" t="s">
        <v>1574</v>
      </c>
    </row>
    <row r="27462" spans="8:9" ht="12.5">
      <c r="H27462" s="958">
        <v>63469</v>
      </c>
      <c r="I27462" s="950" t="s">
        <v>1574</v>
      </c>
    </row>
    <row r="27463" spans="8:9" ht="12.5">
      <c r="H27463" s="958">
        <v>63471</v>
      </c>
      <c r="I27463" s="950" t="s">
        <v>1574</v>
      </c>
    </row>
    <row r="27464" spans="8:9" ht="12.5">
      <c r="H27464" s="958">
        <v>63472</v>
      </c>
      <c r="I27464" s="950" t="s">
        <v>1574</v>
      </c>
    </row>
    <row r="27465" spans="8:9" ht="12.5">
      <c r="H27465" s="958">
        <v>63473</v>
      </c>
      <c r="I27465" s="950" t="s">
        <v>1574</v>
      </c>
    </row>
    <row r="27466" spans="8:9" ht="12.5">
      <c r="H27466" s="958">
        <v>63474</v>
      </c>
      <c r="I27466" s="950" t="s">
        <v>1574</v>
      </c>
    </row>
    <row r="27467" spans="8:9" ht="12.5">
      <c r="H27467" s="958">
        <v>63501</v>
      </c>
      <c r="I27467" s="950" t="s">
        <v>1574</v>
      </c>
    </row>
    <row r="27468" spans="8:9" ht="12.5">
      <c r="H27468" s="958">
        <v>63530</v>
      </c>
      <c r="I27468" s="950" t="s">
        <v>1574</v>
      </c>
    </row>
    <row r="27469" spans="8:9" ht="12.5">
      <c r="H27469" s="958">
        <v>63531</v>
      </c>
      <c r="I27469" s="950" t="s">
        <v>1574</v>
      </c>
    </row>
    <row r="27470" spans="8:9" ht="12.5">
      <c r="H27470" s="958">
        <v>63532</v>
      </c>
      <c r="I27470" s="950" t="s">
        <v>1574</v>
      </c>
    </row>
    <row r="27471" spans="8:9" ht="12.5">
      <c r="H27471" s="958">
        <v>63533</v>
      </c>
      <c r="I27471" s="950" t="s">
        <v>1574</v>
      </c>
    </row>
    <row r="27472" spans="8:9" ht="12.5">
      <c r="H27472" s="958">
        <v>63534</v>
      </c>
      <c r="I27472" s="950" t="s">
        <v>1575</v>
      </c>
    </row>
    <row r="27473" spans="8:9" ht="12.5">
      <c r="H27473" s="958">
        <v>63535</v>
      </c>
      <c r="I27473" s="950" t="s">
        <v>1574</v>
      </c>
    </row>
    <row r="27474" spans="8:9" ht="12.5">
      <c r="H27474" s="958">
        <v>63536</v>
      </c>
      <c r="I27474" s="950" t="s">
        <v>1574</v>
      </c>
    </row>
    <row r="27475" spans="8:9" ht="12.5">
      <c r="H27475" s="958">
        <v>63537</v>
      </c>
      <c r="I27475" s="950" t="s">
        <v>1574</v>
      </c>
    </row>
    <row r="27476" spans="8:9" ht="12.5">
      <c r="H27476" s="958">
        <v>63538</v>
      </c>
      <c r="I27476" s="950" t="s">
        <v>1574</v>
      </c>
    </row>
    <row r="27477" spans="8:9" ht="12.5">
      <c r="H27477" s="958">
        <v>63539</v>
      </c>
      <c r="I27477" s="950" t="s">
        <v>1574</v>
      </c>
    </row>
    <row r="27478" spans="8:9" ht="12.5">
      <c r="H27478" s="958">
        <v>63540</v>
      </c>
      <c r="I27478" s="950" t="s">
        <v>1574</v>
      </c>
    </row>
    <row r="27479" spans="8:9" ht="12.5">
      <c r="H27479" s="958">
        <v>63541</v>
      </c>
      <c r="I27479" s="950" t="s">
        <v>1574</v>
      </c>
    </row>
    <row r="27480" spans="8:9" ht="12.5">
      <c r="H27480" s="958">
        <v>63543</v>
      </c>
      <c r="I27480" s="950" t="s">
        <v>1574</v>
      </c>
    </row>
    <row r="27481" spans="8:9" ht="12.5">
      <c r="H27481" s="958">
        <v>63544</v>
      </c>
      <c r="I27481" s="950" t="s">
        <v>1574</v>
      </c>
    </row>
    <row r="27482" spans="8:9" ht="12.5">
      <c r="H27482" s="958">
        <v>63545</v>
      </c>
      <c r="I27482" s="950" t="s">
        <v>1574</v>
      </c>
    </row>
    <row r="27483" spans="8:9" ht="12.5">
      <c r="H27483" s="958">
        <v>63546</v>
      </c>
      <c r="I27483" s="950" t="s">
        <v>1574</v>
      </c>
    </row>
    <row r="27484" spans="8:9" ht="12.5">
      <c r="H27484" s="958">
        <v>63547</v>
      </c>
      <c r="I27484" s="950" t="s">
        <v>1574</v>
      </c>
    </row>
    <row r="27485" spans="8:9" ht="12.5">
      <c r="H27485" s="958">
        <v>63548</v>
      </c>
      <c r="I27485" s="950" t="s">
        <v>1574</v>
      </c>
    </row>
    <row r="27486" spans="8:9" ht="12.5">
      <c r="H27486" s="958">
        <v>63549</v>
      </c>
      <c r="I27486" s="950" t="s">
        <v>1574</v>
      </c>
    </row>
    <row r="27487" spans="8:9" ht="12.5">
      <c r="H27487" s="958">
        <v>63551</v>
      </c>
      <c r="I27487" s="950" t="s">
        <v>1574</v>
      </c>
    </row>
    <row r="27488" spans="8:9" ht="12.5">
      <c r="H27488" s="958">
        <v>63552</v>
      </c>
      <c r="I27488" s="950" t="s">
        <v>1574</v>
      </c>
    </row>
    <row r="27489" spans="8:9" ht="12.5">
      <c r="H27489" s="958">
        <v>63555</v>
      </c>
      <c r="I27489" s="950" t="s">
        <v>1574</v>
      </c>
    </row>
    <row r="27490" spans="8:9" ht="12.5">
      <c r="H27490" s="958">
        <v>63556</v>
      </c>
      <c r="I27490" s="950" t="s">
        <v>1574</v>
      </c>
    </row>
    <row r="27491" spans="8:9" ht="12.5">
      <c r="H27491" s="958">
        <v>63557</v>
      </c>
      <c r="I27491" s="950" t="s">
        <v>1574</v>
      </c>
    </row>
    <row r="27492" spans="8:9" ht="12.5">
      <c r="H27492" s="958">
        <v>63558</v>
      </c>
      <c r="I27492" s="950" t="s">
        <v>1575</v>
      </c>
    </row>
    <row r="27493" spans="8:9" ht="12.5">
      <c r="H27493" s="958">
        <v>63559</v>
      </c>
      <c r="I27493" s="950" t="s">
        <v>1574</v>
      </c>
    </row>
    <row r="27494" spans="8:9" ht="12.5">
      <c r="H27494" s="958">
        <v>63560</v>
      </c>
      <c r="I27494" s="950" t="s">
        <v>1574</v>
      </c>
    </row>
    <row r="27495" spans="8:9" ht="12.5">
      <c r="H27495" s="958">
        <v>63561</v>
      </c>
      <c r="I27495" s="950" t="s">
        <v>1574</v>
      </c>
    </row>
    <row r="27496" spans="8:9" ht="12.5">
      <c r="H27496" s="958">
        <v>63563</v>
      </c>
      <c r="I27496" s="950" t="s">
        <v>1574</v>
      </c>
    </row>
    <row r="27497" spans="8:9" ht="12.5">
      <c r="H27497" s="958">
        <v>63565</v>
      </c>
      <c r="I27497" s="950" t="s">
        <v>1574</v>
      </c>
    </row>
    <row r="27498" spans="8:9" ht="12.5">
      <c r="H27498" s="958">
        <v>63566</v>
      </c>
      <c r="I27498" s="950" t="s">
        <v>1574</v>
      </c>
    </row>
    <row r="27499" spans="8:9" ht="12.5">
      <c r="H27499" s="958">
        <v>63567</v>
      </c>
      <c r="I27499" s="950" t="s">
        <v>1574</v>
      </c>
    </row>
    <row r="27500" spans="8:9" ht="12.5">
      <c r="H27500" s="958">
        <v>63601</v>
      </c>
      <c r="I27500" s="950" t="s">
        <v>1574</v>
      </c>
    </row>
    <row r="27501" spans="8:9" ht="12.5">
      <c r="H27501" s="958">
        <v>63620</v>
      </c>
      <c r="I27501" s="950" t="s">
        <v>1574</v>
      </c>
    </row>
    <row r="27502" spans="8:9" ht="12.5">
      <c r="H27502" s="958">
        <v>63621</v>
      </c>
      <c r="I27502" s="950" t="s">
        <v>1574</v>
      </c>
    </row>
    <row r="27503" spans="8:9" ht="12.5">
      <c r="H27503" s="958">
        <v>63622</v>
      </c>
      <c r="I27503" s="950" t="s">
        <v>1574</v>
      </c>
    </row>
    <row r="27504" spans="8:9" ht="12.5">
      <c r="H27504" s="958">
        <v>63623</v>
      </c>
      <c r="I27504" s="950" t="s">
        <v>1574</v>
      </c>
    </row>
    <row r="27505" spans="8:9" ht="12.5">
      <c r="H27505" s="958">
        <v>63624</v>
      </c>
      <c r="I27505" s="950" t="s">
        <v>1574</v>
      </c>
    </row>
    <row r="27506" spans="8:9" ht="12.5">
      <c r="H27506" s="958">
        <v>63625</v>
      </c>
      <c r="I27506" s="950" t="s">
        <v>1574</v>
      </c>
    </row>
    <row r="27507" spans="8:9" ht="12.5">
      <c r="H27507" s="958">
        <v>63626</v>
      </c>
      <c r="I27507" s="950" t="s">
        <v>1574</v>
      </c>
    </row>
    <row r="27508" spans="8:9" ht="12.5">
      <c r="H27508" s="958">
        <v>63627</v>
      </c>
      <c r="I27508" s="950" t="s">
        <v>1574</v>
      </c>
    </row>
    <row r="27509" spans="8:9" ht="12.5">
      <c r="H27509" s="958">
        <v>63628</v>
      </c>
      <c r="I27509" s="950" t="s">
        <v>1574</v>
      </c>
    </row>
    <row r="27510" spans="8:9" ht="12.5">
      <c r="H27510" s="958">
        <v>63629</v>
      </c>
      <c r="I27510" s="950" t="s">
        <v>1574</v>
      </c>
    </row>
    <row r="27511" spans="8:9" ht="12.5">
      <c r="H27511" s="958">
        <v>63630</v>
      </c>
      <c r="I27511" s="950" t="s">
        <v>1574</v>
      </c>
    </row>
    <row r="27512" spans="8:9" ht="12.5">
      <c r="H27512" s="958">
        <v>63631</v>
      </c>
      <c r="I27512" s="950" t="s">
        <v>1574</v>
      </c>
    </row>
    <row r="27513" spans="8:9" ht="12.5">
      <c r="H27513" s="958">
        <v>63632</v>
      </c>
      <c r="I27513" s="950" t="s">
        <v>1574</v>
      </c>
    </row>
    <row r="27514" spans="8:9" ht="12.5">
      <c r="H27514" s="958">
        <v>63633</v>
      </c>
      <c r="I27514" s="950" t="s">
        <v>1574</v>
      </c>
    </row>
    <row r="27515" spans="8:9" ht="12.5">
      <c r="H27515" s="958">
        <v>63636</v>
      </c>
      <c r="I27515" s="950" t="s">
        <v>1574</v>
      </c>
    </row>
    <row r="27516" spans="8:9" ht="12.5">
      <c r="H27516" s="958">
        <v>63637</v>
      </c>
      <c r="I27516" s="950" t="s">
        <v>1574</v>
      </c>
    </row>
    <row r="27517" spans="8:9" ht="12.5">
      <c r="H27517" s="958">
        <v>63638</v>
      </c>
      <c r="I27517" s="950" t="s">
        <v>1574</v>
      </c>
    </row>
    <row r="27518" spans="8:9" ht="12.5">
      <c r="H27518" s="958">
        <v>63640</v>
      </c>
      <c r="I27518" s="950" t="s">
        <v>1574</v>
      </c>
    </row>
    <row r="27519" spans="8:9" ht="12.5">
      <c r="H27519" s="958">
        <v>63645</v>
      </c>
      <c r="I27519" s="950" t="s">
        <v>1574</v>
      </c>
    </row>
    <row r="27520" spans="8:9" ht="12.5">
      <c r="H27520" s="958">
        <v>63648</v>
      </c>
      <c r="I27520" s="950" t="s">
        <v>1574</v>
      </c>
    </row>
    <row r="27521" spans="8:9" ht="12.5">
      <c r="H27521" s="958">
        <v>63650</v>
      </c>
      <c r="I27521" s="950" t="s">
        <v>1574</v>
      </c>
    </row>
    <row r="27522" spans="8:9" ht="12.5">
      <c r="H27522" s="958">
        <v>63651</v>
      </c>
      <c r="I27522" s="950" t="s">
        <v>1574</v>
      </c>
    </row>
    <row r="27523" spans="8:9" ht="12.5">
      <c r="H27523" s="958">
        <v>63653</v>
      </c>
      <c r="I27523" s="950" t="s">
        <v>1574</v>
      </c>
    </row>
    <row r="27524" spans="8:9" ht="12.5">
      <c r="H27524" s="958">
        <v>63654</v>
      </c>
      <c r="I27524" s="950" t="s">
        <v>1574</v>
      </c>
    </row>
    <row r="27525" spans="8:9" ht="12.5">
      <c r="H27525" s="958">
        <v>63655</v>
      </c>
      <c r="I27525" s="950" t="s">
        <v>1574</v>
      </c>
    </row>
    <row r="27526" spans="8:9" ht="12.5">
      <c r="H27526" s="958">
        <v>63656</v>
      </c>
      <c r="I27526" s="950" t="s">
        <v>1574</v>
      </c>
    </row>
    <row r="27527" spans="8:9" ht="12.5">
      <c r="H27527" s="958">
        <v>63660</v>
      </c>
      <c r="I27527" s="950" t="s">
        <v>1574</v>
      </c>
    </row>
    <row r="27528" spans="8:9" ht="12.5">
      <c r="H27528" s="958">
        <v>63662</v>
      </c>
      <c r="I27528" s="950" t="s">
        <v>1574</v>
      </c>
    </row>
    <row r="27529" spans="8:9" ht="12.5">
      <c r="H27529" s="958">
        <v>63663</v>
      </c>
      <c r="I27529" s="950" t="s">
        <v>1574</v>
      </c>
    </row>
    <row r="27530" spans="8:9" ht="12.5">
      <c r="H27530" s="958">
        <v>63664</v>
      </c>
      <c r="I27530" s="950" t="s">
        <v>1574</v>
      </c>
    </row>
    <row r="27531" spans="8:9" ht="12.5">
      <c r="H27531" s="958">
        <v>63665</v>
      </c>
      <c r="I27531" s="950" t="s">
        <v>1574</v>
      </c>
    </row>
    <row r="27532" spans="8:9" ht="12.5">
      <c r="H27532" s="958">
        <v>63666</v>
      </c>
      <c r="I27532" s="950" t="s">
        <v>1574</v>
      </c>
    </row>
    <row r="27533" spans="8:9" ht="12.5">
      <c r="H27533" s="958">
        <v>63670</v>
      </c>
      <c r="I27533" s="950" t="s">
        <v>1574</v>
      </c>
    </row>
    <row r="27534" spans="8:9" ht="12.5">
      <c r="H27534" s="958">
        <v>63673</v>
      </c>
      <c r="I27534" s="950" t="s">
        <v>1574</v>
      </c>
    </row>
    <row r="27535" spans="8:9" ht="12.5">
      <c r="H27535" s="958">
        <v>63674</v>
      </c>
      <c r="I27535" s="950" t="s">
        <v>1574</v>
      </c>
    </row>
    <row r="27536" spans="8:9" ht="12.5">
      <c r="H27536" s="958">
        <v>63675</v>
      </c>
      <c r="I27536" s="950" t="s">
        <v>1574</v>
      </c>
    </row>
    <row r="27537" spans="8:9" ht="12.5">
      <c r="H27537" s="958">
        <v>63701</v>
      </c>
      <c r="I27537" s="950" t="s">
        <v>1574</v>
      </c>
    </row>
    <row r="27538" spans="8:9" ht="12.5">
      <c r="H27538" s="958">
        <v>63702</v>
      </c>
      <c r="I27538" s="950" t="s">
        <v>1574</v>
      </c>
    </row>
    <row r="27539" spans="8:9" ht="12.5">
      <c r="H27539" s="958">
        <v>63703</v>
      </c>
      <c r="I27539" s="950" t="s">
        <v>1574</v>
      </c>
    </row>
    <row r="27540" spans="8:9" ht="12.5">
      <c r="H27540" s="958">
        <v>63730</v>
      </c>
      <c r="I27540" s="950" t="s">
        <v>1574</v>
      </c>
    </row>
    <row r="27541" spans="8:9" ht="12.5">
      <c r="H27541" s="958">
        <v>63732</v>
      </c>
      <c r="I27541" s="950" t="s">
        <v>1574</v>
      </c>
    </row>
    <row r="27542" spans="8:9" ht="12.5">
      <c r="H27542" s="958">
        <v>63735</v>
      </c>
      <c r="I27542" s="950" t="s">
        <v>1574</v>
      </c>
    </row>
    <row r="27543" spans="8:9" ht="12.5">
      <c r="H27543" s="958">
        <v>63736</v>
      </c>
      <c r="I27543" s="950" t="s">
        <v>1574</v>
      </c>
    </row>
    <row r="27544" spans="8:9" ht="12.5">
      <c r="H27544" s="958">
        <v>63737</v>
      </c>
      <c r="I27544" s="950" t="s">
        <v>1574</v>
      </c>
    </row>
    <row r="27545" spans="8:9" ht="12.5">
      <c r="H27545" s="958">
        <v>63738</v>
      </c>
      <c r="I27545" s="950" t="s">
        <v>1574</v>
      </c>
    </row>
    <row r="27546" spans="8:9" ht="12.5">
      <c r="H27546" s="958">
        <v>63739</v>
      </c>
      <c r="I27546" s="950" t="s">
        <v>1574</v>
      </c>
    </row>
    <row r="27547" spans="8:9" ht="12.5">
      <c r="H27547" s="958">
        <v>63740</v>
      </c>
      <c r="I27547" s="950" t="s">
        <v>1574</v>
      </c>
    </row>
    <row r="27548" spans="8:9" ht="12.5">
      <c r="H27548" s="958">
        <v>63742</v>
      </c>
      <c r="I27548" s="950" t="s">
        <v>1574</v>
      </c>
    </row>
    <row r="27549" spans="8:9" ht="12.5">
      <c r="H27549" s="958">
        <v>63743</v>
      </c>
      <c r="I27549" s="950" t="s">
        <v>1574</v>
      </c>
    </row>
    <row r="27550" spans="8:9" ht="12.5">
      <c r="H27550" s="958">
        <v>63744</v>
      </c>
      <c r="I27550" s="950" t="s">
        <v>1574</v>
      </c>
    </row>
    <row r="27551" spans="8:9" ht="12.5">
      <c r="H27551" s="958">
        <v>63745</v>
      </c>
      <c r="I27551" s="950" t="s">
        <v>1574</v>
      </c>
    </row>
    <row r="27552" spans="8:9" ht="12.5">
      <c r="H27552" s="958">
        <v>63746</v>
      </c>
      <c r="I27552" s="950" t="s">
        <v>1574</v>
      </c>
    </row>
    <row r="27553" spans="8:9" ht="12.5">
      <c r="H27553" s="958">
        <v>63747</v>
      </c>
      <c r="I27553" s="950" t="s">
        <v>1574</v>
      </c>
    </row>
    <row r="27554" spans="8:9" ht="12.5">
      <c r="H27554" s="958">
        <v>63748</v>
      </c>
      <c r="I27554" s="950" t="s">
        <v>1574</v>
      </c>
    </row>
    <row r="27555" spans="8:9" ht="12.5">
      <c r="H27555" s="958">
        <v>63750</v>
      </c>
      <c r="I27555" s="950" t="s">
        <v>1574</v>
      </c>
    </row>
    <row r="27556" spans="8:9" ht="12.5">
      <c r="H27556" s="958">
        <v>63751</v>
      </c>
      <c r="I27556" s="950" t="s">
        <v>1574</v>
      </c>
    </row>
    <row r="27557" spans="8:9" ht="12.5">
      <c r="H27557" s="958">
        <v>63752</v>
      </c>
      <c r="I27557" s="950" t="s">
        <v>1574</v>
      </c>
    </row>
    <row r="27558" spans="8:9" ht="12.5">
      <c r="H27558" s="958">
        <v>63755</v>
      </c>
      <c r="I27558" s="950" t="s">
        <v>1574</v>
      </c>
    </row>
    <row r="27559" spans="8:9" ht="12.5">
      <c r="H27559" s="958">
        <v>63758</v>
      </c>
      <c r="I27559" s="950" t="s">
        <v>1574</v>
      </c>
    </row>
    <row r="27560" spans="8:9" ht="12.5">
      <c r="H27560" s="958">
        <v>63760</v>
      </c>
      <c r="I27560" s="950" t="s">
        <v>1574</v>
      </c>
    </row>
    <row r="27561" spans="8:9" ht="12.5">
      <c r="H27561" s="958">
        <v>63763</v>
      </c>
      <c r="I27561" s="950" t="s">
        <v>1574</v>
      </c>
    </row>
    <row r="27562" spans="8:9" ht="12.5">
      <c r="H27562" s="958">
        <v>63764</v>
      </c>
      <c r="I27562" s="950" t="s">
        <v>1574</v>
      </c>
    </row>
    <row r="27563" spans="8:9" ht="12.5">
      <c r="H27563" s="958">
        <v>63766</v>
      </c>
      <c r="I27563" s="950" t="s">
        <v>1574</v>
      </c>
    </row>
    <row r="27564" spans="8:9" ht="12.5">
      <c r="H27564" s="958">
        <v>63767</v>
      </c>
      <c r="I27564" s="950" t="s">
        <v>1574</v>
      </c>
    </row>
    <row r="27565" spans="8:9" ht="12.5">
      <c r="H27565" s="958">
        <v>63769</v>
      </c>
      <c r="I27565" s="950" t="s">
        <v>1574</v>
      </c>
    </row>
    <row r="27566" spans="8:9" ht="12.5">
      <c r="H27566" s="958">
        <v>63770</v>
      </c>
      <c r="I27566" s="950" t="s">
        <v>1574</v>
      </c>
    </row>
    <row r="27567" spans="8:9" ht="12.5">
      <c r="H27567" s="958">
        <v>63771</v>
      </c>
      <c r="I27567" s="950" t="s">
        <v>1574</v>
      </c>
    </row>
    <row r="27568" spans="8:9" ht="12.5">
      <c r="H27568" s="958">
        <v>63774</v>
      </c>
      <c r="I27568" s="950" t="s">
        <v>1574</v>
      </c>
    </row>
    <row r="27569" spans="8:9" ht="12.5">
      <c r="H27569" s="958">
        <v>63775</v>
      </c>
      <c r="I27569" s="950" t="s">
        <v>1574</v>
      </c>
    </row>
    <row r="27570" spans="8:9" ht="12.5">
      <c r="H27570" s="958">
        <v>63776</v>
      </c>
      <c r="I27570" s="950" t="s">
        <v>1574</v>
      </c>
    </row>
    <row r="27571" spans="8:9" ht="12.5">
      <c r="H27571" s="958">
        <v>63779</v>
      </c>
      <c r="I27571" s="950" t="s">
        <v>1574</v>
      </c>
    </row>
    <row r="27572" spans="8:9" ht="12.5">
      <c r="H27572" s="958">
        <v>63780</v>
      </c>
      <c r="I27572" s="950" t="s">
        <v>1574</v>
      </c>
    </row>
    <row r="27573" spans="8:9" ht="12.5">
      <c r="H27573" s="958">
        <v>63781</v>
      </c>
      <c r="I27573" s="950" t="s">
        <v>1574</v>
      </c>
    </row>
    <row r="27574" spans="8:9" ht="12.5">
      <c r="H27574" s="958">
        <v>63782</v>
      </c>
      <c r="I27574" s="950" t="s">
        <v>1574</v>
      </c>
    </row>
    <row r="27575" spans="8:9" ht="12.5">
      <c r="H27575" s="958">
        <v>63783</v>
      </c>
      <c r="I27575" s="950" t="s">
        <v>1574</v>
      </c>
    </row>
    <row r="27576" spans="8:9" ht="12.5">
      <c r="H27576" s="958">
        <v>63784</v>
      </c>
      <c r="I27576" s="950" t="s">
        <v>1574</v>
      </c>
    </row>
    <row r="27577" spans="8:9" ht="12.5">
      <c r="H27577" s="958">
        <v>63785</v>
      </c>
      <c r="I27577" s="950" t="s">
        <v>1574</v>
      </c>
    </row>
    <row r="27578" spans="8:9" ht="12.5">
      <c r="H27578" s="958">
        <v>63787</v>
      </c>
      <c r="I27578" s="950" t="s">
        <v>1574</v>
      </c>
    </row>
    <row r="27579" spans="8:9" ht="12.5">
      <c r="H27579" s="958">
        <v>63801</v>
      </c>
      <c r="I27579" s="950" t="s">
        <v>1574</v>
      </c>
    </row>
    <row r="27580" spans="8:9" ht="12.5">
      <c r="H27580" s="958">
        <v>63820</v>
      </c>
      <c r="I27580" s="950" t="s">
        <v>1574</v>
      </c>
    </row>
    <row r="27581" spans="8:9" ht="12.5">
      <c r="H27581" s="958">
        <v>63821</v>
      </c>
      <c r="I27581" s="950" t="s">
        <v>1574</v>
      </c>
    </row>
    <row r="27582" spans="8:9" ht="12.5">
      <c r="H27582" s="958">
        <v>63822</v>
      </c>
      <c r="I27582" s="950" t="s">
        <v>1574</v>
      </c>
    </row>
    <row r="27583" spans="8:9" ht="12.5">
      <c r="H27583" s="958">
        <v>63823</v>
      </c>
      <c r="I27583" s="950" t="s">
        <v>1574</v>
      </c>
    </row>
    <row r="27584" spans="8:9" ht="12.5">
      <c r="H27584" s="958">
        <v>63824</v>
      </c>
      <c r="I27584" s="950" t="s">
        <v>1574</v>
      </c>
    </row>
    <row r="27585" spans="8:9" ht="12.5">
      <c r="H27585" s="958">
        <v>63825</v>
      </c>
      <c r="I27585" s="950" t="s">
        <v>1574</v>
      </c>
    </row>
    <row r="27586" spans="8:9" ht="12.5">
      <c r="H27586" s="958">
        <v>63826</v>
      </c>
      <c r="I27586" s="950" t="s">
        <v>1574</v>
      </c>
    </row>
    <row r="27587" spans="8:9" ht="12.5">
      <c r="H27587" s="958">
        <v>63827</v>
      </c>
      <c r="I27587" s="950" t="s">
        <v>1574</v>
      </c>
    </row>
    <row r="27588" spans="8:9" ht="12.5">
      <c r="H27588" s="958">
        <v>63828</v>
      </c>
      <c r="I27588" s="950" t="s">
        <v>1574</v>
      </c>
    </row>
    <row r="27589" spans="8:9" ht="12.5">
      <c r="H27589" s="958">
        <v>63829</v>
      </c>
      <c r="I27589" s="950" t="s">
        <v>1574</v>
      </c>
    </row>
    <row r="27590" spans="8:9" ht="12.5">
      <c r="H27590" s="958">
        <v>63830</v>
      </c>
      <c r="I27590" s="950" t="s">
        <v>1574</v>
      </c>
    </row>
    <row r="27591" spans="8:9" ht="12.5">
      <c r="H27591" s="958">
        <v>63833</v>
      </c>
      <c r="I27591" s="950" t="s">
        <v>1574</v>
      </c>
    </row>
    <row r="27592" spans="8:9" ht="12.5">
      <c r="H27592" s="958">
        <v>63834</v>
      </c>
      <c r="I27592" s="950" t="s">
        <v>1574</v>
      </c>
    </row>
    <row r="27593" spans="8:9" ht="12.5">
      <c r="H27593" s="958">
        <v>63837</v>
      </c>
      <c r="I27593" s="950" t="s">
        <v>1574</v>
      </c>
    </row>
    <row r="27594" spans="8:9" ht="12.5">
      <c r="H27594" s="958">
        <v>63839</v>
      </c>
      <c r="I27594" s="950" t="s">
        <v>1574</v>
      </c>
    </row>
    <row r="27595" spans="8:9" ht="12.5">
      <c r="H27595" s="958">
        <v>63840</v>
      </c>
      <c r="I27595" s="950" t="s">
        <v>1574</v>
      </c>
    </row>
    <row r="27596" spans="8:9" ht="12.5">
      <c r="H27596" s="958">
        <v>63841</v>
      </c>
      <c r="I27596" s="950" t="s">
        <v>1574</v>
      </c>
    </row>
    <row r="27597" spans="8:9" ht="12.5">
      <c r="H27597" s="958">
        <v>63845</v>
      </c>
      <c r="I27597" s="950" t="s">
        <v>1574</v>
      </c>
    </row>
    <row r="27598" spans="8:9" ht="12.5">
      <c r="H27598" s="958">
        <v>63846</v>
      </c>
      <c r="I27598" s="950" t="s">
        <v>1574</v>
      </c>
    </row>
    <row r="27599" spans="8:9" ht="12.5">
      <c r="H27599" s="958">
        <v>63847</v>
      </c>
      <c r="I27599" s="950" t="s">
        <v>1574</v>
      </c>
    </row>
    <row r="27600" spans="8:9" ht="12.5">
      <c r="H27600" s="958">
        <v>63848</v>
      </c>
      <c r="I27600" s="950" t="s">
        <v>1574</v>
      </c>
    </row>
    <row r="27601" spans="8:9" ht="12.5">
      <c r="H27601" s="958">
        <v>63849</v>
      </c>
      <c r="I27601" s="950" t="s">
        <v>1574</v>
      </c>
    </row>
    <row r="27602" spans="8:9" ht="12.5">
      <c r="H27602" s="958">
        <v>63850</v>
      </c>
      <c r="I27602" s="950" t="s">
        <v>1574</v>
      </c>
    </row>
    <row r="27603" spans="8:9" ht="12.5">
      <c r="H27603" s="958">
        <v>63851</v>
      </c>
      <c r="I27603" s="950" t="s">
        <v>1574</v>
      </c>
    </row>
    <row r="27604" spans="8:9" ht="12.5">
      <c r="H27604" s="958">
        <v>63852</v>
      </c>
      <c r="I27604" s="950" t="s">
        <v>1561</v>
      </c>
    </row>
    <row r="27605" spans="8:9" ht="12.5">
      <c r="H27605" s="958">
        <v>63853</v>
      </c>
      <c r="I27605" s="950" t="s">
        <v>1574</v>
      </c>
    </row>
    <row r="27606" spans="8:9" ht="12.5">
      <c r="H27606" s="958">
        <v>63855</v>
      </c>
      <c r="I27606" s="950" t="s">
        <v>1574</v>
      </c>
    </row>
    <row r="27607" spans="8:9" ht="12.5">
      <c r="H27607" s="958">
        <v>63857</v>
      </c>
      <c r="I27607" s="950" t="s">
        <v>1561</v>
      </c>
    </row>
    <row r="27608" spans="8:9" ht="12.5">
      <c r="H27608" s="958">
        <v>63860</v>
      </c>
      <c r="I27608" s="950" t="s">
        <v>1574</v>
      </c>
    </row>
    <row r="27609" spans="8:9" ht="12.5">
      <c r="H27609" s="958">
        <v>63862</v>
      </c>
      <c r="I27609" s="950" t="s">
        <v>1574</v>
      </c>
    </row>
    <row r="27610" spans="8:9" ht="12.5">
      <c r="H27610" s="958">
        <v>63863</v>
      </c>
      <c r="I27610" s="950" t="s">
        <v>1574</v>
      </c>
    </row>
    <row r="27611" spans="8:9" ht="12.5">
      <c r="H27611" s="958">
        <v>63866</v>
      </c>
      <c r="I27611" s="950" t="s">
        <v>1574</v>
      </c>
    </row>
    <row r="27612" spans="8:9" ht="12.5">
      <c r="H27612" s="958">
        <v>63867</v>
      </c>
      <c r="I27612" s="950" t="s">
        <v>1574</v>
      </c>
    </row>
    <row r="27613" spans="8:9" ht="12.5">
      <c r="H27613" s="958">
        <v>63868</v>
      </c>
      <c r="I27613" s="950" t="s">
        <v>1574</v>
      </c>
    </row>
    <row r="27614" spans="8:9" ht="12.5">
      <c r="H27614" s="958">
        <v>63869</v>
      </c>
      <c r="I27614" s="950" t="s">
        <v>1574</v>
      </c>
    </row>
    <row r="27615" spans="8:9" ht="12.5">
      <c r="H27615" s="958">
        <v>63870</v>
      </c>
      <c r="I27615" s="950" t="s">
        <v>1574</v>
      </c>
    </row>
    <row r="27616" spans="8:9" ht="12.5">
      <c r="H27616" s="958">
        <v>63873</v>
      </c>
      <c r="I27616" s="950" t="s">
        <v>1574</v>
      </c>
    </row>
    <row r="27617" spans="8:9" ht="12.5">
      <c r="H27617" s="958">
        <v>63874</v>
      </c>
      <c r="I27617" s="950" t="s">
        <v>1574</v>
      </c>
    </row>
    <row r="27618" spans="8:9" ht="12.5">
      <c r="H27618" s="958">
        <v>63875</v>
      </c>
      <c r="I27618" s="950" t="s">
        <v>1574</v>
      </c>
    </row>
    <row r="27619" spans="8:9" ht="12.5">
      <c r="H27619" s="958">
        <v>63876</v>
      </c>
      <c r="I27619" s="950" t="s">
        <v>1561</v>
      </c>
    </row>
    <row r="27620" spans="8:9" ht="12.5">
      <c r="H27620" s="958">
        <v>63877</v>
      </c>
      <c r="I27620" s="950" t="s">
        <v>1574</v>
      </c>
    </row>
    <row r="27621" spans="8:9" ht="12.5">
      <c r="H27621" s="958">
        <v>63878</v>
      </c>
      <c r="I27621" s="950" t="s">
        <v>1574</v>
      </c>
    </row>
    <row r="27622" spans="8:9" ht="12.5">
      <c r="H27622" s="958">
        <v>63879</v>
      </c>
      <c r="I27622" s="950" t="s">
        <v>1574</v>
      </c>
    </row>
    <row r="27623" spans="8:9" ht="12.5">
      <c r="H27623" s="958">
        <v>63880</v>
      </c>
      <c r="I27623" s="950" t="s">
        <v>1574</v>
      </c>
    </row>
    <row r="27624" spans="8:9" ht="12.5">
      <c r="H27624" s="958">
        <v>63881</v>
      </c>
      <c r="I27624" s="950" t="s">
        <v>1574</v>
      </c>
    </row>
    <row r="27625" spans="8:9" ht="12.5">
      <c r="H27625" s="958">
        <v>63882</v>
      </c>
      <c r="I27625" s="950" t="s">
        <v>1574</v>
      </c>
    </row>
    <row r="27626" spans="8:9" ht="12.5">
      <c r="H27626" s="958">
        <v>63901</v>
      </c>
      <c r="I27626" s="950" t="s">
        <v>1559</v>
      </c>
    </row>
    <row r="27627" spans="8:9" ht="12.5">
      <c r="H27627" s="958">
        <v>63902</v>
      </c>
      <c r="I27627" s="950" t="s">
        <v>1559</v>
      </c>
    </row>
    <row r="27628" spans="8:9" ht="12.5">
      <c r="H27628" s="958">
        <v>63931</v>
      </c>
      <c r="I27628" s="950" t="s">
        <v>1574</v>
      </c>
    </row>
    <row r="27629" spans="8:9" ht="12.5">
      <c r="H27629" s="958">
        <v>63932</v>
      </c>
      <c r="I27629" s="950" t="s">
        <v>1574</v>
      </c>
    </row>
    <row r="27630" spans="8:9" ht="12.5">
      <c r="H27630" s="958">
        <v>63933</v>
      </c>
      <c r="I27630" s="950" t="s">
        <v>1561</v>
      </c>
    </row>
    <row r="27631" spans="8:9" ht="12.5">
      <c r="H27631" s="958">
        <v>63934</v>
      </c>
      <c r="I27631" s="950" t="s">
        <v>1574</v>
      </c>
    </row>
    <row r="27632" spans="8:9" ht="12.5">
      <c r="H27632" s="958">
        <v>63935</v>
      </c>
      <c r="I27632" s="950" t="s">
        <v>1574</v>
      </c>
    </row>
    <row r="27633" spans="8:9" ht="12.5">
      <c r="H27633" s="958">
        <v>63936</v>
      </c>
      <c r="I27633" s="950" t="s">
        <v>1574</v>
      </c>
    </row>
    <row r="27634" spans="8:9" ht="12.5">
      <c r="H27634" s="958">
        <v>63937</v>
      </c>
      <c r="I27634" s="950" t="s">
        <v>1574</v>
      </c>
    </row>
    <row r="27635" spans="8:9" ht="12.5">
      <c r="H27635" s="958">
        <v>63938</v>
      </c>
      <c r="I27635" s="950" t="s">
        <v>1574</v>
      </c>
    </row>
    <row r="27636" spans="8:9" ht="12.5">
      <c r="H27636" s="958">
        <v>63939</v>
      </c>
      <c r="I27636" s="950" t="s">
        <v>1574</v>
      </c>
    </row>
    <row r="27637" spans="8:9" ht="12.5">
      <c r="H27637" s="958">
        <v>63940</v>
      </c>
      <c r="I27637" s="950" t="s">
        <v>1574</v>
      </c>
    </row>
    <row r="27638" spans="8:9" ht="12.5">
      <c r="H27638" s="958">
        <v>63941</v>
      </c>
      <c r="I27638" s="950" t="s">
        <v>1574</v>
      </c>
    </row>
    <row r="27639" spans="8:9" ht="12.5">
      <c r="H27639" s="958">
        <v>63942</v>
      </c>
      <c r="I27639" s="950" t="s">
        <v>1561</v>
      </c>
    </row>
    <row r="27640" spans="8:9" ht="12.5">
      <c r="H27640" s="958">
        <v>63943</v>
      </c>
      <c r="I27640" s="950" t="s">
        <v>1574</v>
      </c>
    </row>
    <row r="27641" spans="8:9" ht="12.5">
      <c r="H27641" s="958">
        <v>63944</v>
      </c>
      <c r="I27641" s="950" t="s">
        <v>1574</v>
      </c>
    </row>
    <row r="27642" spans="8:9" ht="12.5">
      <c r="H27642" s="958">
        <v>63945</v>
      </c>
      <c r="I27642" s="950" t="s">
        <v>1574</v>
      </c>
    </row>
    <row r="27643" spans="8:9" ht="12.5">
      <c r="H27643" s="958">
        <v>63950</v>
      </c>
      <c r="I27643" s="950" t="s">
        <v>1574</v>
      </c>
    </row>
    <row r="27644" spans="8:9" ht="12.5">
      <c r="H27644" s="958">
        <v>63951</v>
      </c>
      <c r="I27644" s="950" t="s">
        <v>1574</v>
      </c>
    </row>
    <row r="27645" spans="8:9" ht="12.5">
      <c r="H27645" s="958">
        <v>63952</v>
      </c>
      <c r="I27645" s="950" t="s">
        <v>1574</v>
      </c>
    </row>
    <row r="27646" spans="8:9" ht="12.5">
      <c r="H27646" s="958">
        <v>63953</v>
      </c>
      <c r="I27646" s="950" t="s">
        <v>1561</v>
      </c>
    </row>
    <row r="27647" spans="8:9" ht="12.5">
      <c r="H27647" s="958">
        <v>63954</v>
      </c>
      <c r="I27647" s="950" t="s">
        <v>1561</v>
      </c>
    </row>
    <row r="27648" spans="8:9" ht="12.5">
      <c r="H27648" s="958">
        <v>63955</v>
      </c>
      <c r="I27648" s="950" t="s">
        <v>1574</v>
      </c>
    </row>
    <row r="27649" spans="8:9" ht="12.5">
      <c r="H27649" s="958">
        <v>63956</v>
      </c>
      <c r="I27649" s="950" t="s">
        <v>1574</v>
      </c>
    </row>
    <row r="27650" spans="8:9" ht="12.5">
      <c r="H27650" s="958">
        <v>63957</v>
      </c>
      <c r="I27650" s="950" t="s">
        <v>1574</v>
      </c>
    </row>
    <row r="27651" spans="8:9" ht="12.5">
      <c r="H27651" s="958">
        <v>63960</v>
      </c>
      <c r="I27651" s="950" t="s">
        <v>1574</v>
      </c>
    </row>
    <row r="27652" spans="8:9" ht="12.5">
      <c r="H27652" s="958">
        <v>63961</v>
      </c>
      <c r="I27652" s="950" t="s">
        <v>1561</v>
      </c>
    </row>
    <row r="27653" spans="8:9" ht="12.5">
      <c r="H27653" s="958">
        <v>63962</v>
      </c>
      <c r="I27653" s="950" t="s">
        <v>1574</v>
      </c>
    </row>
    <row r="27654" spans="8:9" ht="12.5">
      <c r="H27654" s="958">
        <v>63963</v>
      </c>
      <c r="I27654" s="950" t="s">
        <v>1574</v>
      </c>
    </row>
    <row r="27655" spans="8:9" ht="12.5">
      <c r="H27655" s="958">
        <v>63964</v>
      </c>
      <c r="I27655" s="950" t="s">
        <v>1574</v>
      </c>
    </row>
    <row r="27656" spans="8:9" ht="12.5">
      <c r="H27656" s="958">
        <v>63965</v>
      </c>
      <c r="I27656" s="950" t="s">
        <v>1574</v>
      </c>
    </row>
    <row r="27657" spans="8:9" ht="12.5">
      <c r="H27657" s="958">
        <v>63966</v>
      </c>
      <c r="I27657" s="950" t="s">
        <v>1574</v>
      </c>
    </row>
    <row r="27658" spans="8:9" ht="12.5">
      <c r="H27658" s="958">
        <v>63967</v>
      </c>
      <c r="I27658" s="950" t="s">
        <v>1574</v>
      </c>
    </row>
    <row r="27659" spans="8:9" ht="12.5">
      <c r="H27659" s="958">
        <v>64001</v>
      </c>
      <c r="I27659" s="950" t="s">
        <v>1575</v>
      </c>
    </row>
    <row r="27660" spans="8:9" ht="12.5">
      <c r="H27660" s="958">
        <v>64002</v>
      </c>
      <c r="I27660" s="950" t="s">
        <v>1575</v>
      </c>
    </row>
    <row r="27661" spans="8:9" ht="12.5">
      <c r="H27661" s="958">
        <v>64011</v>
      </c>
      <c r="I27661" s="950" t="s">
        <v>1575</v>
      </c>
    </row>
    <row r="27662" spans="8:9" ht="12.5">
      <c r="H27662" s="958">
        <v>64012</v>
      </c>
      <c r="I27662" s="950" t="s">
        <v>1575</v>
      </c>
    </row>
    <row r="27663" spans="8:9" ht="12.5">
      <c r="H27663" s="958">
        <v>64013</v>
      </c>
      <c r="I27663" s="950" t="s">
        <v>1575</v>
      </c>
    </row>
    <row r="27664" spans="8:9" ht="12.5">
      <c r="H27664" s="958">
        <v>64014</v>
      </c>
      <c r="I27664" s="950" t="s">
        <v>1575</v>
      </c>
    </row>
    <row r="27665" spans="8:9" ht="12.5">
      <c r="H27665" s="958">
        <v>64015</v>
      </c>
      <c r="I27665" s="950" t="s">
        <v>1575</v>
      </c>
    </row>
    <row r="27666" spans="8:9" ht="12.5">
      <c r="H27666" s="958">
        <v>64016</v>
      </c>
      <c r="I27666" s="950" t="s">
        <v>1575</v>
      </c>
    </row>
    <row r="27667" spans="8:9" ht="12.5">
      <c r="H27667" s="958">
        <v>64017</v>
      </c>
      <c r="I27667" s="950" t="s">
        <v>1575</v>
      </c>
    </row>
    <row r="27668" spans="8:9" ht="12.5">
      <c r="H27668" s="958">
        <v>64018</v>
      </c>
      <c r="I27668" s="950" t="s">
        <v>1575</v>
      </c>
    </row>
    <row r="27669" spans="8:9" ht="12.5">
      <c r="H27669" s="958">
        <v>64019</v>
      </c>
      <c r="I27669" s="950" t="s">
        <v>1575</v>
      </c>
    </row>
    <row r="27670" spans="8:9" ht="12.5">
      <c r="H27670" s="958">
        <v>64020</v>
      </c>
      <c r="I27670" s="950" t="s">
        <v>1574</v>
      </c>
    </row>
    <row r="27671" spans="8:9" ht="12.5">
      <c r="H27671" s="958">
        <v>64021</v>
      </c>
      <c r="I27671" s="950" t="s">
        <v>1575</v>
      </c>
    </row>
    <row r="27672" spans="8:9" ht="12.5">
      <c r="H27672" s="958">
        <v>64022</v>
      </c>
      <c r="I27672" s="950" t="s">
        <v>1575</v>
      </c>
    </row>
    <row r="27673" spans="8:9" ht="12.5">
      <c r="H27673" s="958">
        <v>64024</v>
      </c>
      <c r="I27673" s="950" t="s">
        <v>1574</v>
      </c>
    </row>
    <row r="27674" spans="8:9" ht="12.5">
      <c r="H27674" s="958">
        <v>64028</v>
      </c>
      <c r="I27674" s="950" t="s">
        <v>1575</v>
      </c>
    </row>
    <row r="27675" spans="8:9" ht="12.5">
      <c r="H27675" s="958">
        <v>64029</v>
      </c>
      <c r="I27675" s="950" t="s">
        <v>1575</v>
      </c>
    </row>
    <row r="27676" spans="8:9" ht="12.5">
      <c r="H27676" s="958">
        <v>64030</v>
      </c>
      <c r="I27676" s="950" t="s">
        <v>1575</v>
      </c>
    </row>
    <row r="27677" spans="8:9" ht="12.5">
      <c r="H27677" s="958">
        <v>64034</v>
      </c>
      <c r="I27677" s="950" t="s">
        <v>1575</v>
      </c>
    </row>
    <row r="27678" spans="8:9" ht="12.5">
      <c r="H27678" s="958">
        <v>64035</v>
      </c>
      <c r="I27678" s="950" t="s">
        <v>1575</v>
      </c>
    </row>
    <row r="27679" spans="8:9" ht="12.5">
      <c r="H27679" s="958">
        <v>64036</v>
      </c>
      <c r="I27679" s="950" t="s">
        <v>1575</v>
      </c>
    </row>
    <row r="27680" spans="8:9" ht="12.5">
      <c r="H27680" s="958">
        <v>64037</v>
      </c>
      <c r="I27680" s="950" t="s">
        <v>1575</v>
      </c>
    </row>
    <row r="27681" spans="8:9" ht="12.5">
      <c r="H27681" s="958">
        <v>64040</v>
      </c>
      <c r="I27681" s="950" t="s">
        <v>1575</v>
      </c>
    </row>
    <row r="27682" spans="8:9" ht="12.5">
      <c r="H27682" s="958">
        <v>64048</v>
      </c>
      <c r="I27682" s="950" t="s">
        <v>1574</v>
      </c>
    </row>
    <row r="27683" spans="8:9" ht="12.5">
      <c r="H27683" s="958">
        <v>64050</v>
      </c>
      <c r="I27683" s="950" t="s">
        <v>1575</v>
      </c>
    </row>
    <row r="27684" spans="8:9" ht="12.5">
      <c r="H27684" s="958">
        <v>64051</v>
      </c>
      <c r="I27684" s="950" t="s">
        <v>1575</v>
      </c>
    </row>
    <row r="27685" spans="8:9" ht="12.5">
      <c r="H27685" s="958">
        <v>64052</v>
      </c>
      <c r="I27685" s="950" t="s">
        <v>1575</v>
      </c>
    </row>
    <row r="27686" spans="8:9" ht="12.5">
      <c r="H27686" s="958">
        <v>64053</v>
      </c>
      <c r="I27686" s="950" t="s">
        <v>1575</v>
      </c>
    </row>
    <row r="27687" spans="8:9" ht="12.5">
      <c r="H27687" s="958">
        <v>64054</v>
      </c>
      <c r="I27687" s="950" t="s">
        <v>1575</v>
      </c>
    </row>
    <row r="27688" spans="8:9" ht="12.5">
      <c r="H27688" s="958">
        <v>64055</v>
      </c>
      <c r="I27688" s="950" t="s">
        <v>1575</v>
      </c>
    </row>
    <row r="27689" spans="8:9" ht="12.5">
      <c r="H27689" s="958">
        <v>64056</v>
      </c>
      <c r="I27689" s="950" t="s">
        <v>1575</v>
      </c>
    </row>
    <row r="27690" spans="8:9" ht="12.5">
      <c r="H27690" s="958">
        <v>64057</v>
      </c>
      <c r="I27690" s="950" t="s">
        <v>1575</v>
      </c>
    </row>
    <row r="27691" spans="8:9" ht="12.5">
      <c r="H27691" s="958">
        <v>64058</v>
      </c>
      <c r="I27691" s="950" t="s">
        <v>1575</v>
      </c>
    </row>
    <row r="27692" spans="8:9" ht="12.5">
      <c r="H27692" s="958">
        <v>64060</v>
      </c>
      <c r="I27692" s="950" t="s">
        <v>1574</v>
      </c>
    </row>
    <row r="27693" spans="8:9" ht="12.5">
      <c r="H27693" s="958">
        <v>64061</v>
      </c>
      <c r="I27693" s="950" t="s">
        <v>1575</v>
      </c>
    </row>
    <row r="27694" spans="8:9" ht="12.5">
      <c r="H27694" s="958">
        <v>64062</v>
      </c>
      <c r="I27694" s="950" t="s">
        <v>1574</v>
      </c>
    </row>
    <row r="27695" spans="8:9" ht="12.5">
      <c r="H27695" s="958">
        <v>64063</v>
      </c>
      <c r="I27695" s="950" t="s">
        <v>1575</v>
      </c>
    </row>
    <row r="27696" spans="8:9" ht="12.5">
      <c r="H27696" s="958">
        <v>64064</v>
      </c>
      <c r="I27696" s="950" t="s">
        <v>1575</v>
      </c>
    </row>
    <row r="27697" spans="8:9" ht="12.5">
      <c r="H27697" s="958">
        <v>64065</v>
      </c>
      <c r="I27697" s="950" t="s">
        <v>1575</v>
      </c>
    </row>
    <row r="27698" spans="8:9" ht="12.5">
      <c r="H27698" s="958">
        <v>64066</v>
      </c>
      <c r="I27698" s="950" t="s">
        <v>1575</v>
      </c>
    </row>
    <row r="27699" spans="8:9" ht="12.5">
      <c r="H27699" s="958">
        <v>64067</v>
      </c>
      <c r="I27699" s="950" t="s">
        <v>1575</v>
      </c>
    </row>
    <row r="27700" spans="8:9" ht="12.5">
      <c r="H27700" s="958">
        <v>64068</v>
      </c>
      <c r="I27700" s="950" t="s">
        <v>1575</v>
      </c>
    </row>
    <row r="27701" spans="8:9" ht="12.5">
      <c r="H27701" s="958">
        <v>64069</v>
      </c>
      <c r="I27701" s="950" t="s">
        <v>1575</v>
      </c>
    </row>
    <row r="27702" spans="8:9" ht="12.5">
      <c r="H27702" s="958">
        <v>64070</v>
      </c>
      <c r="I27702" s="950" t="s">
        <v>1575</v>
      </c>
    </row>
    <row r="27703" spans="8:9" ht="12.5">
      <c r="H27703" s="958">
        <v>64071</v>
      </c>
      <c r="I27703" s="950" t="s">
        <v>1575</v>
      </c>
    </row>
    <row r="27704" spans="8:9" ht="12.5">
      <c r="H27704" s="958">
        <v>64072</v>
      </c>
      <c r="I27704" s="950" t="s">
        <v>1574</v>
      </c>
    </row>
    <row r="27705" spans="8:9" ht="12.5">
      <c r="H27705" s="958">
        <v>64073</v>
      </c>
      <c r="I27705" s="950" t="s">
        <v>1574</v>
      </c>
    </row>
    <row r="27706" spans="8:9" ht="12.5">
      <c r="H27706" s="958">
        <v>64074</v>
      </c>
      <c r="I27706" s="950" t="s">
        <v>1575</v>
      </c>
    </row>
    <row r="27707" spans="8:9" ht="12.5">
      <c r="H27707" s="958">
        <v>64075</v>
      </c>
      <c r="I27707" s="950" t="s">
        <v>1575</v>
      </c>
    </row>
    <row r="27708" spans="8:9" ht="12.5">
      <c r="H27708" s="958">
        <v>64076</v>
      </c>
      <c r="I27708" s="950" t="s">
        <v>1575</v>
      </c>
    </row>
    <row r="27709" spans="8:9" ht="12.5">
      <c r="H27709" s="958">
        <v>64077</v>
      </c>
      <c r="I27709" s="950" t="s">
        <v>1575</v>
      </c>
    </row>
    <row r="27710" spans="8:9" ht="12.5">
      <c r="H27710" s="958">
        <v>64078</v>
      </c>
      <c r="I27710" s="950" t="s">
        <v>1575</v>
      </c>
    </row>
    <row r="27711" spans="8:9" ht="12.5">
      <c r="H27711" s="958">
        <v>64079</v>
      </c>
      <c r="I27711" s="950" t="s">
        <v>1575</v>
      </c>
    </row>
    <row r="27712" spans="8:9" ht="12.5">
      <c r="H27712" s="958">
        <v>64080</v>
      </c>
      <c r="I27712" s="950" t="s">
        <v>1575</v>
      </c>
    </row>
    <row r="27713" spans="8:9" ht="12.5">
      <c r="H27713" s="958">
        <v>64081</v>
      </c>
      <c r="I27713" s="950" t="s">
        <v>1575</v>
      </c>
    </row>
    <row r="27714" spans="8:9" ht="12.5">
      <c r="H27714" s="958">
        <v>64082</v>
      </c>
      <c r="I27714" s="950" t="s">
        <v>1575</v>
      </c>
    </row>
    <row r="27715" spans="8:9" ht="12.5">
      <c r="H27715" s="958">
        <v>64083</v>
      </c>
      <c r="I27715" s="950" t="s">
        <v>1575</v>
      </c>
    </row>
    <row r="27716" spans="8:9" ht="12.5">
      <c r="H27716" s="958">
        <v>64084</v>
      </c>
      <c r="I27716" s="950" t="s">
        <v>1574</v>
      </c>
    </row>
    <row r="27717" spans="8:9" ht="12.5">
      <c r="H27717" s="958">
        <v>64085</v>
      </c>
      <c r="I27717" s="950" t="s">
        <v>1575</v>
      </c>
    </row>
    <row r="27718" spans="8:9" ht="12.5">
      <c r="H27718" s="958">
        <v>64086</v>
      </c>
      <c r="I27718" s="950" t="s">
        <v>1575</v>
      </c>
    </row>
    <row r="27719" spans="8:9" ht="12.5">
      <c r="H27719" s="958">
        <v>64088</v>
      </c>
      <c r="I27719" s="950" t="s">
        <v>1575</v>
      </c>
    </row>
    <row r="27720" spans="8:9" ht="12.5">
      <c r="H27720" s="958">
        <v>64089</v>
      </c>
      <c r="I27720" s="950" t="s">
        <v>1575</v>
      </c>
    </row>
    <row r="27721" spans="8:9" ht="12.5">
      <c r="H27721" s="958">
        <v>64090</v>
      </c>
      <c r="I27721" s="950" t="s">
        <v>1575</v>
      </c>
    </row>
    <row r="27722" spans="8:9" ht="12.5">
      <c r="H27722" s="958">
        <v>64092</v>
      </c>
      <c r="I27722" s="950" t="s">
        <v>1575</v>
      </c>
    </row>
    <row r="27723" spans="8:9" ht="12.5">
      <c r="H27723" s="958">
        <v>64093</v>
      </c>
      <c r="I27723" s="950" t="s">
        <v>1575</v>
      </c>
    </row>
    <row r="27724" spans="8:9" ht="12.5">
      <c r="H27724" s="958">
        <v>64096</v>
      </c>
      <c r="I27724" s="950" t="s">
        <v>1575</v>
      </c>
    </row>
    <row r="27725" spans="8:9" ht="12.5">
      <c r="H27725" s="958">
        <v>64097</v>
      </c>
      <c r="I27725" s="950" t="s">
        <v>1575</v>
      </c>
    </row>
    <row r="27726" spans="8:9" ht="12.5">
      <c r="H27726" s="958">
        <v>64098</v>
      </c>
      <c r="I27726" s="950" t="s">
        <v>1575</v>
      </c>
    </row>
    <row r="27727" spans="8:9" ht="12.5">
      <c r="H27727" s="958">
        <v>64101</v>
      </c>
      <c r="I27727" s="950" t="s">
        <v>1575</v>
      </c>
    </row>
    <row r="27728" spans="8:9" ht="12.5">
      <c r="H27728" s="958">
        <v>64102</v>
      </c>
      <c r="I27728" s="950" t="s">
        <v>1575</v>
      </c>
    </row>
    <row r="27729" spans="8:9" ht="12.5">
      <c r="H27729" s="958">
        <v>64105</v>
      </c>
      <c r="I27729" s="950" t="s">
        <v>1575</v>
      </c>
    </row>
    <row r="27730" spans="8:9" ht="12.5">
      <c r="H27730" s="958">
        <v>64106</v>
      </c>
      <c r="I27730" s="950" t="s">
        <v>1575</v>
      </c>
    </row>
    <row r="27731" spans="8:9" ht="12.5">
      <c r="H27731" s="958">
        <v>64108</v>
      </c>
      <c r="I27731" s="950" t="s">
        <v>1575</v>
      </c>
    </row>
    <row r="27732" spans="8:9" ht="12.5">
      <c r="H27732" s="958">
        <v>64109</v>
      </c>
      <c r="I27732" s="950" t="s">
        <v>1575</v>
      </c>
    </row>
    <row r="27733" spans="8:9" ht="12.5">
      <c r="H27733" s="958">
        <v>64110</v>
      </c>
      <c r="I27733" s="950" t="s">
        <v>1575</v>
      </c>
    </row>
    <row r="27734" spans="8:9" ht="12.5">
      <c r="H27734" s="958">
        <v>64111</v>
      </c>
      <c r="I27734" s="950" t="s">
        <v>1575</v>
      </c>
    </row>
    <row r="27735" spans="8:9" ht="12.5">
      <c r="H27735" s="958">
        <v>64112</v>
      </c>
      <c r="I27735" s="950" t="s">
        <v>1575</v>
      </c>
    </row>
    <row r="27736" spans="8:9" ht="12.5">
      <c r="H27736" s="958">
        <v>64113</v>
      </c>
      <c r="I27736" s="950" t="s">
        <v>1575</v>
      </c>
    </row>
    <row r="27737" spans="8:9" ht="12.5">
      <c r="H27737" s="958">
        <v>64114</v>
      </c>
      <c r="I27737" s="950" t="s">
        <v>1575</v>
      </c>
    </row>
    <row r="27738" spans="8:9" ht="12.5">
      <c r="H27738" s="958">
        <v>64116</v>
      </c>
      <c r="I27738" s="950" t="s">
        <v>1575</v>
      </c>
    </row>
    <row r="27739" spans="8:9" ht="12.5">
      <c r="H27739" s="958">
        <v>64117</v>
      </c>
      <c r="I27739" s="950" t="s">
        <v>1575</v>
      </c>
    </row>
    <row r="27740" spans="8:9" ht="12.5">
      <c r="H27740" s="958">
        <v>64118</v>
      </c>
      <c r="I27740" s="950" t="s">
        <v>1575</v>
      </c>
    </row>
    <row r="27741" spans="8:9" ht="12.5">
      <c r="H27741" s="958">
        <v>64119</v>
      </c>
      <c r="I27741" s="950" t="s">
        <v>1575</v>
      </c>
    </row>
    <row r="27742" spans="8:9" ht="12.5">
      <c r="H27742" s="958">
        <v>64120</v>
      </c>
      <c r="I27742" s="950" t="s">
        <v>1575</v>
      </c>
    </row>
    <row r="27743" spans="8:9" ht="12.5">
      <c r="H27743" s="958">
        <v>64121</v>
      </c>
      <c r="I27743" s="950" t="s">
        <v>1575</v>
      </c>
    </row>
    <row r="27744" spans="8:9" ht="12.5">
      <c r="H27744" s="958">
        <v>64123</v>
      </c>
      <c r="I27744" s="950" t="s">
        <v>1575</v>
      </c>
    </row>
    <row r="27745" spans="8:9" ht="12.5">
      <c r="H27745" s="958">
        <v>64124</v>
      </c>
      <c r="I27745" s="950" t="s">
        <v>1575</v>
      </c>
    </row>
    <row r="27746" spans="8:9" ht="12.5">
      <c r="H27746" s="958">
        <v>64125</v>
      </c>
      <c r="I27746" s="950" t="s">
        <v>1575</v>
      </c>
    </row>
    <row r="27747" spans="8:9" ht="12.5">
      <c r="H27747" s="958">
        <v>64126</v>
      </c>
      <c r="I27747" s="950" t="s">
        <v>1575</v>
      </c>
    </row>
    <row r="27748" spans="8:9" ht="12.5">
      <c r="H27748" s="958">
        <v>64127</v>
      </c>
      <c r="I27748" s="950" t="s">
        <v>1575</v>
      </c>
    </row>
    <row r="27749" spans="8:9" ht="12.5">
      <c r="H27749" s="958">
        <v>64128</v>
      </c>
      <c r="I27749" s="950" t="s">
        <v>1575</v>
      </c>
    </row>
    <row r="27750" spans="8:9" ht="12.5">
      <c r="H27750" s="958">
        <v>64129</v>
      </c>
      <c r="I27750" s="950" t="s">
        <v>1575</v>
      </c>
    </row>
    <row r="27751" spans="8:9" ht="12.5">
      <c r="H27751" s="958">
        <v>64130</v>
      </c>
      <c r="I27751" s="950" t="s">
        <v>1575</v>
      </c>
    </row>
    <row r="27752" spans="8:9" ht="12.5">
      <c r="H27752" s="958">
        <v>64131</v>
      </c>
      <c r="I27752" s="950" t="s">
        <v>1575</v>
      </c>
    </row>
    <row r="27753" spans="8:9" ht="12.5">
      <c r="H27753" s="958">
        <v>64132</v>
      </c>
      <c r="I27753" s="950" t="s">
        <v>1575</v>
      </c>
    </row>
    <row r="27754" spans="8:9" ht="12.5">
      <c r="H27754" s="958">
        <v>64133</v>
      </c>
      <c r="I27754" s="950" t="s">
        <v>1575</v>
      </c>
    </row>
    <row r="27755" spans="8:9" ht="12.5">
      <c r="H27755" s="958">
        <v>64134</v>
      </c>
      <c r="I27755" s="950" t="s">
        <v>1575</v>
      </c>
    </row>
    <row r="27756" spans="8:9" ht="12.5">
      <c r="H27756" s="958">
        <v>64136</v>
      </c>
      <c r="I27756" s="950" t="s">
        <v>1575</v>
      </c>
    </row>
    <row r="27757" spans="8:9" ht="12.5">
      <c r="H27757" s="958">
        <v>64137</v>
      </c>
      <c r="I27757" s="950" t="s">
        <v>1575</v>
      </c>
    </row>
    <row r="27758" spans="8:9" ht="12.5">
      <c r="H27758" s="958">
        <v>64138</v>
      </c>
      <c r="I27758" s="950" t="s">
        <v>1575</v>
      </c>
    </row>
    <row r="27759" spans="8:9" ht="12.5">
      <c r="H27759" s="958">
        <v>64139</v>
      </c>
      <c r="I27759" s="950" t="s">
        <v>1575</v>
      </c>
    </row>
    <row r="27760" spans="8:9" ht="12.5">
      <c r="H27760" s="958">
        <v>64141</v>
      </c>
      <c r="I27760" s="950" t="s">
        <v>1575</v>
      </c>
    </row>
    <row r="27761" spans="8:9" ht="12.5">
      <c r="H27761" s="958">
        <v>64144</v>
      </c>
      <c r="I27761" s="950" t="s">
        <v>1575</v>
      </c>
    </row>
    <row r="27762" spans="8:9" ht="12.5">
      <c r="H27762" s="958">
        <v>64145</v>
      </c>
      <c r="I27762" s="950" t="s">
        <v>1575</v>
      </c>
    </row>
    <row r="27763" spans="8:9" ht="12.5">
      <c r="H27763" s="958">
        <v>64146</v>
      </c>
      <c r="I27763" s="950" t="s">
        <v>1575</v>
      </c>
    </row>
    <row r="27764" spans="8:9" ht="12.5">
      <c r="H27764" s="958">
        <v>64147</v>
      </c>
      <c r="I27764" s="950" t="s">
        <v>1575</v>
      </c>
    </row>
    <row r="27765" spans="8:9" ht="12.5">
      <c r="H27765" s="958">
        <v>64148</v>
      </c>
      <c r="I27765" s="950" t="s">
        <v>1575</v>
      </c>
    </row>
    <row r="27766" spans="8:9" ht="12.5">
      <c r="H27766" s="958">
        <v>64149</v>
      </c>
      <c r="I27766" s="950" t="s">
        <v>1575</v>
      </c>
    </row>
    <row r="27767" spans="8:9" ht="12.5">
      <c r="H27767" s="958">
        <v>64150</v>
      </c>
      <c r="I27767" s="950" t="s">
        <v>1575</v>
      </c>
    </row>
    <row r="27768" spans="8:9" ht="12.5">
      <c r="H27768" s="958">
        <v>64151</v>
      </c>
      <c r="I27768" s="950" t="s">
        <v>1575</v>
      </c>
    </row>
    <row r="27769" spans="8:9" ht="12.5">
      <c r="H27769" s="958">
        <v>64152</v>
      </c>
      <c r="I27769" s="950" t="s">
        <v>1575</v>
      </c>
    </row>
    <row r="27770" spans="8:9" ht="12.5">
      <c r="H27770" s="958">
        <v>64153</v>
      </c>
      <c r="I27770" s="950" t="s">
        <v>1575</v>
      </c>
    </row>
    <row r="27771" spans="8:9" ht="12.5">
      <c r="H27771" s="958">
        <v>64154</v>
      </c>
      <c r="I27771" s="950" t="s">
        <v>1575</v>
      </c>
    </row>
    <row r="27772" spans="8:9" ht="12.5">
      <c r="H27772" s="958">
        <v>64155</v>
      </c>
      <c r="I27772" s="950" t="s">
        <v>1575</v>
      </c>
    </row>
    <row r="27773" spans="8:9" ht="12.5">
      <c r="H27773" s="958">
        <v>64156</v>
      </c>
      <c r="I27773" s="950" t="s">
        <v>1575</v>
      </c>
    </row>
    <row r="27774" spans="8:9" ht="12.5">
      <c r="H27774" s="958">
        <v>64157</v>
      </c>
      <c r="I27774" s="950" t="s">
        <v>1575</v>
      </c>
    </row>
    <row r="27775" spans="8:9" ht="12.5">
      <c r="H27775" s="958">
        <v>64158</v>
      </c>
      <c r="I27775" s="950" t="s">
        <v>1575</v>
      </c>
    </row>
    <row r="27776" spans="8:9" ht="12.5">
      <c r="H27776" s="958">
        <v>64161</v>
      </c>
      <c r="I27776" s="950" t="s">
        <v>1575</v>
      </c>
    </row>
    <row r="27777" spans="8:9" ht="12.5">
      <c r="H27777" s="958">
        <v>64163</v>
      </c>
      <c r="I27777" s="950" t="s">
        <v>1575</v>
      </c>
    </row>
    <row r="27778" spans="8:9" ht="12.5">
      <c r="H27778" s="958">
        <v>64164</v>
      </c>
      <c r="I27778" s="950" t="s">
        <v>1575</v>
      </c>
    </row>
    <row r="27779" spans="8:9" ht="12.5">
      <c r="H27779" s="958">
        <v>64165</v>
      </c>
      <c r="I27779" s="950" t="s">
        <v>1574</v>
      </c>
    </row>
    <row r="27780" spans="8:9" ht="12.5">
      <c r="H27780" s="958">
        <v>64166</v>
      </c>
      <c r="I27780" s="950" t="s">
        <v>1574</v>
      </c>
    </row>
    <row r="27781" spans="8:9" ht="12.5">
      <c r="H27781" s="958">
        <v>64167</v>
      </c>
      <c r="I27781" s="950" t="s">
        <v>1574</v>
      </c>
    </row>
    <row r="27782" spans="8:9" ht="12.5">
      <c r="H27782" s="958">
        <v>64168</v>
      </c>
      <c r="I27782" s="950" t="s">
        <v>1575</v>
      </c>
    </row>
    <row r="27783" spans="8:9" ht="12.5">
      <c r="H27783" s="958">
        <v>64170</v>
      </c>
      <c r="I27783" s="950" t="s">
        <v>1575</v>
      </c>
    </row>
    <row r="27784" spans="8:9" ht="12.5">
      <c r="H27784" s="958">
        <v>64171</v>
      </c>
      <c r="I27784" s="950" t="s">
        <v>1575</v>
      </c>
    </row>
    <row r="27785" spans="8:9" ht="12.5">
      <c r="H27785" s="958">
        <v>64179</v>
      </c>
      <c r="I27785" s="950" t="s">
        <v>1575</v>
      </c>
    </row>
    <row r="27786" spans="8:9" ht="12.5">
      <c r="H27786" s="958">
        <v>64180</v>
      </c>
      <c r="I27786" s="950" t="s">
        <v>1575</v>
      </c>
    </row>
    <row r="27787" spans="8:9" ht="12.5">
      <c r="H27787" s="958">
        <v>64184</v>
      </c>
      <c r="I27787" s="950" t="s">
        <v>1575</v>
      </c>
    </row>
    <row r="27788" spans="8:9" ht="12.5">
      <c r="H27788" s="958">
        <v>64187</v>
      </c>
      <c r="I27788" s="950" t="s">
        <v>1575</v>
      </c>
    </row>
    <row r="27789" spans="8:9" ht="12.5">
      <c r="H27789" s="958">
        <v>64188</v>
      </c>
      <c r="I27789" s="950" t="s">
        <v>1575</v>
      </c>
    </row>
    <row r="27790" spans="8:9" ht="12.5">
      <c r="H27790" s="958">
        <v>64190</v>
      </c>
      <c r="I27790" s="950" t="s">
        <v>1574</v>
      </c>
    </row>
    <row r="27791" spans="8:9" ht="12.5">
      <c r="H27791" s="958">
        <v>64191</v>
      </c>
      <c r="I27791" s="950" t="s">
        <v>1575</v>
      </c>
    </row>
    <row r="27792" spans="8:9" ht="12.5">
      <c r="H27792" s="958">
        <v>64192</v>
      </c>
      <c r="I27792" s="950" t="s">
        <v>1575</v>
      </c>
    </row>
    <row r="27793" spans="8:9" ht="12.5">
      <c r="H27793" s="958">
        <v>64193</v>
      </c>
      <c r="I27793" s="950" t="s">
        <v>1575</v>
      </c>
    </row>
    <row r="27794" spans="8:9" ht="12.5">
      <c r="H27794" s="958">
        <v>64195</v>
      </c>
      <c r="I27794" s="950" t="s">
        <v>1574</v>
      </c>
    </row>
    <row r="27795" spans="8:9" ht="12.5">
      <c r="H27795" s="958">
        <v>64196</v>
      </c>
      <c r="I27795" s="950" t="s">
        <v>1575</v>
      </c>
    </row>
    <row r="27796" spans="8:9" ht="12.5">
      <c r="H27796" s="958">
        <v>64197</v>
      </c>
      <c r="I27796" s="950" t="s">
        <v>1575</v>
      </c>
    </row>
    <row r="27797" spans="8:9" ht="12.5">
      <c r="H27797" s="958">
        <v>64198</v>
      </c>
      <c r="I27797" s="950" t="s">
        <v>1575</v>
      </c>
    </row>
    <row r="27798" spans="8:9" ht="12.5">
      <c r="H27798" s="958">
        <v>64199</v>
      </c>
      <c r="I27798" s="950" t="s">
        <v>1575</v>
      </c>
    </row>
    <row r="27799" spans="8:9" ht="12.5">
      <c r="H27799" s="958">
        <v>64401</v>
      </c>
      <c r="I27799" s="950" t="s">
        <v>1575</v>
      </c>
    </row>
    <row r="27800" spans="8:9" ht="12.5">
      <c r="H27800" s="958">
        <v>64402</v>
      </c>
      <c r="I27800" s="950" t="s">
        <v>1575</v>
      </c>
    </row>
    <row r="27801" spans="8:9" ht="12.5">
      <c r="H27801" s="958">
        <v>64420</v>
      </c>
      <c r="I27801" s="950" t="s">
        <v>1575</v>
      </c>
    </row>
    <row r="27802" spans="8:9" ht="12.5">
      <c r="H27802" s="958">
        <v>64421</v>
      </c>
      <c r="I27802" s="950" t="s">
        <v>1575</v>
      </c>
    </row>
    <row r="27803" spans="8:9" ht="12.5">
      <c r="H27803" s="958">
        <v>64422</v>
      </c>
      <c r="I27803" s="950" t="s">
        <v>1574</v>
      </c>
    </row>
    <row r="27804" spans="8:9" ht="12.5">
      <c r="H27804" s="958">
        <v>64423</v>
      </c>
      <c r="I27804" s="950" t="s">
        <v>1575</v>
      </c>
    </row>
    <row r="27805" spans="8:9" ht="12.5">
      <c r="H27805" s="958">
        <v>64424</v>
      </c>
      <c r="I27805" s="950" t="s">
        <v>1575</v>
      </c>
    </row>
    <row r="27806" spans="8:9" ht="12.5">
      <c r="H27806" s="958">
        <v>64426</v>
      </c>
      <c r="I27806" s="950" t="s">
        <v>1575</v>
      </c>
    </row>
    <row r="27807" spans="8:9" ht="12.5">
      <c r="H27807" s="958">
        <v>64427</v>
      </c>
      <c r="I27807" s="950" t="s">
        <v>1575</v>
      </c>
    </row>
    <row r="27808" spans="8:9" ht="12.5">
      <c r="H27808" s="958">
        <v>64428</v>
      </c>
      <c r="I27808" s="950" t="s">
        <v>1575</v>
      </c>
    </row>
    <row r="27809" spans="8:9" ht="12.5">
      <c r="H27809" s="958">
        <v>64429</v>
      </c>
      <c r="I27809" s="950" t="s">
        <v>1574</v>
      </c>
    </row>
    <row r="27810" spans="8:9" ht="12.5">
      <c r="H27810" s="958">
        <v>64430</v>
      </c>
      <c r="I27810" s="950" t="s">
        <v>1575</v>
      </c>
    </row>
    <row r="27811" spans="8:9" ht="12.5">
      <c r="H27811" s="958">
        <v>64431</v>
      </c>
      <c r="I27811" s="950" t="s">
        <v>1575</v>
      </c>
    </row>
    <row r="27812" spans="8:9" ht="12.5">
      <c r="H27812" s="958">
        <v>64432</v>
      </c>
      <c r="I27812" s="950" t="s">
        <v>1575</v>
      </c>
    </row>
    <row r="27813" spans="8:9" ht="12.5">
      <c r="H27813" s="958">
        <v>64433</v>
      </c>
      <c r="I27813" s="950" t="s">
        <v>1574</v>
      </c>
    </row>
    <row r="27814" spans="8:9" ht="12.5">
      <c r="H27814" s="958">
        <v>64434</v>
      </c>
      <c r="I27814" s="950" t="s">
        <v>1575</v>
      </c>
    </row>
    <row r="27815" spans="8:9" ht="12.5">
      <c r="H27815" s="958">
        <v>64436</v>
      </c>
      <c r="I27815" s="950" t="s">
        <v>1575</v>
      </c>
    </row>
    <row r="27816" spans="8:9" ht="12.5">
      <c r="H27816" s="958">
        <v>64437</v>
      </c>
      <c r="I27816" s="950" t="s">
        <v>1575</v>
      </c>
    </row>
    <row r="27817" spans="8:9" ht="12.5">
      <c r="H27817" s="958">
        <v>64438</v>
      </c>
      <c r="I27817" s="950" t="s">
        <v>1574</v>
      </c>
    </row>
    <row r="27818" spans="8:9" ht="12.5">
      <c r="H27818" s="958">
        <v>64439</v>
      </c>
      <c r="I27818" s="950" t="s">
        <v>1575</v>
      </c>
    </row>
    <row r="27819" spans="8:9" ht="12.5">
      <c r="H27819" s="958">
        <v>64440</v>
      </c>
      <c r="I27819" s="950" t="s">
        <v>1575</v>
      </c>
    </row>
    <row r="27820" spans="8:9" ht="12.5">
      <c r="H27820" s="958">
        <v>64441</v>
      </c>
      <c r="I27820" s="950" t="s">
        <v>1575</v>
      </c>
    </row>
    <row r="27821" spans="8:9" ht="12.5">
      <c r="H27821" s="958">
        <v>64442</v>
      </c>
      <c r="I27821" s="950" t="s">
        <v>1575</v>
      </c>
    </row>
    <row r="27822" spans="8:9" ht="12.5">
      <c r="H27822" s="958">
        <v>64443</v>
      </c>
      <c r="I27822" s="950" t="s">
        <v>1575</v>
      </c>
    </row>
    <row r="27823" spans="8:9" ht="12.5">
      <c r="H27823" s="958">
        <v>64444</v>
      </c>
      <c r="I27823" s="950" t="s">
        <v>1575</v>
      </c>
    </row>
    <row r="27824" spans="8:9" ht="12.5">
      <c r="H27824" s="958">
        <v>64445</v>
      </c>
      <c r="I27824" s="950" t="s">
        <v>1575</v>
      </c>
    </row>
    <row r="27825" spans="8:9" ht="12.5">
      <c r="H27825" s="958">
        <v>64446</v>
      </c>
      <c r="I27825" s="950" t="s">
        <v>1575</v>
      </c>
    </row>
    <row r="27826" spans="8:9" ht="12.5">
      <c r="H27826" s="958">
        <v>64448</v>
      </c>
      <c r="I27826" s="950" t="s">
        <v>1575</v>
      </c>
    </row>
    <row r="27827" spans="8:9" ht="12.5">
      <c r="H27827" s="958">
        <v>64449</v>
      </c>
      <c r="I27827" s="950" t="s">
        <v>1575</v>
      </c>
    </row>
    <row r="27828" spans="8:9" ht="12.5">
      <c r="H27828" s="958">
        <v>64451</v>
      </c>
      <c r="I27828" s="950" t="s">
        <v>1575</v>
      </c>
    </row>
    <row r="27829" spans="8:9" ht="12.5">
      <c r="H27829" s="958">
        <v>64453</v>
      </c>
      <c r="I27829" s="950" t="s">
        <v>1575</v>
      </c>
    </row>
    <row r="27830" spans="8:9" ht="12.5">
      <c r="H27830" s="958">
        <v>64454</v>
      </c>
      <c r="I27830" s="950" t="s">
        <v>1575</v>
      </c>
    </row>
    <row r="27831" spans="8:9" ht="12.5">
      <c r="H27831" s="958">
        <v>64455</v>
      </c>
      <c r="I27831" s="950" t="s">
        <v>1575</v>
      </c>
    </row>
    <row r="27832" spans="8:9" ht="12.5">
      <c r="H27832" s="958">
        <v>64456</v>
      </c>
      <c r="I27832" s="950" t="s">
        <v>1575</v>
      </c>
    </row>
    <row r="27833" spans="8:9" ht="12.5">
      <c r="H27833" s="958">
        <v>64457</v>
      </c>
      <c r="I27833" s="950" t="s">
        <v>1575</v>
      </c>
    </row>
    <row r="27834" spans="8:9" ht="12.5">
      <c r="H27834" s="958">
        <v>64458</v>
      </c>
      <c r="I27834" s="950" t="s">
        <v>1574</v>
      </c>
    </row>
    <row r="27835" spans="8:9" ht="12.5">
      <c r="H27835" s="958">
        <v>64459</v>
      </c>
      <c r="I27835" s="950" t="s">
        <v>1575</v>
      </c>
    </row>
    <row r="27836" spans="8:9" ht="12.5">
      <c r="H27836" s="958">
        <v>64461</v>
      </c>
      <c r="I27836" s="950" t="s">
        <v>1575</v>
      </c>
    </row>
    <row r="27837" spans="8:9" ht="12.5">
      <c r="H27837" s="958">
        <v>64463</v>
      </c>
      <c r="I27837" s="950" t="s">
        <v>1575</v>
      </c>
    </row>
    <row r="27838" spans="8:9" ht="12.5">
      <c r="H27838" s="958">
        <v>64465</v>
      </c>
      <c r="I27838" s="950" t="s">
        <v>1574</v>
      </c>
    </row>
    <row r="27839" spans="8:9" ht="12.5">
      <c r="H27839" s="958">
        <v>64466</v>
      </c>
      <c r="I27839" s="950" t="s">
        <v>1575</v>
      </c>
    </row>
    <row r="27840" spans="8:9" ht="12.5">
      <c r="H27840" s="958">
        <v>64467</v>
      </c>
      <c r="I27840" s="950" t="s">
        <v>1574</v>
      </c>
    </row>
    <row r="27841" spans="8:9" ht="12.5">
      <c r="H27841" s="958">
        <v>64468</v>
      </c>
      <c r="I27841" s="950" t="s">
        <v>1575</v>
      </c>
    </row>
    <row r="27842" spans="8:9" ht="12.5">
      <c r="H27842" s="958">
        <v>64469</v>
      </c>
      <c r="I27842" s="950" t="s">
        <v>1574</v>
      </c>
    </row>
    <row r="27843" spans="8:9" ht="12.5">
      <c r="H27843" s="958">
        <v>64470</v>
      </c>
      <c r="I27843" s="950" t="s">
        <v>1575</v>
      </c>
    </row>
    <row r="27844" spans="8:9" ht="12.5">
      <c r="H27844" s="958">
        <v>64471</v>
      </c>
      <c r="I27844" s="950" t="s">
        <v>1575</v>
      </c>
    </row>
    <row r="27845" spans="8:9" ht="12.5">
      <c r="H27845" s="958">
        <v>64473</v>
      </c>
      <c r="I27845" s="950" t="s">
        <v>1575</v>
      </c>
    </row>
    <row r="27846" spans="8:9" ht="12.5">
      <c r="H27846" s="958">
        <v>64474</v>
      </c>
      <c r="I27846" s="950" t="s">
        <v>1575</v>
      </c>
    </row>
    <row r="27847" spans="8:9" ht="12.5">
      <c r="H27847" s="958">
        <v>64475</v>
      </c>
      <c r="I27847" s="950" t="s">
        <v>1575</v>
      </c>
    </row>
    <row r="27848" spans="8:9" ht="12.5">
      <c r="H27848" s="958">
        <v>64476</v>
      </c>
      <c r="I27848" s="950" t="s">
        <v>1575</v>
      </c>
    </row>
    <row r="27849" spans="8:9" ht="12.5">
      <c r="H27849" s="958">
        <v>64477</v>
      </c>
      <c r="I27849" s="950" t="s">
        <v>1574</v>
      </c>
    </row>
    <row r="27850" spans="8:9" ht="12.5">
      <c r="H27850" s="958">
        <v>64479</v>
      </c>
      <c r="I27850" s="950" t="s">
        <v>1575</v>
      </c>
    </row>
    <row r="27851" spans="8:9" ht="12.5">
      <c r="H27851" s="958">
        <v>64480</v>
      </c>
      <c r="I27851" s="950" t="s">
        <v>1575</v>
      </c>
    </row>
    <row r="27852" spans="8:9" ht="12.5">
      <c r="H27852" s="958">
        <v>64481</v>
      </c>
      <c r="I27852" s="950" t="s">
        <v>1575</v>
      </c>
    </row>
    <row r="27853" spans="8:9" ht="12.5">
      <c r="H27853" s="958">
        <v>64482</v>
      </c>
      <c r="I27853" s="950" t="s">
        <v>1575</v>
      </c>
    </row>
    <row r="27854" spans="8:9" ht="12.5">
      <c r="H27854" s="958">
        <v>64483</v>
      </c>
      <c r="I27854" s="950" t="s">
        <v>1575</v>
      </c>
    </row>
    <row r="27855" spans="8:9" ht="12.5">
      <c r="H27855" s="958">
        <v>64484</v>
      </c>
      <c r="I27855" s="950" t="s">
        <v>1575</v>
      </c>
    </row>
    <row r="27856" spans="8:9" ht="12.5">
      <c r="H27856" s="958">
        <v>64485</v>
      </c>
      <c r="I27856" s="950" t="s">
        <v>1575</v>
      </c>
    </row>
    <row r="27857" spans="8:9" ht="12.5">
      <c r="H27857" s="958">
        <v>64486</v>
      </c>
      <c r="I27857" s="950" t="s">
        <v>1574</v>
      </c>
    </row>
    <row r="27858" spans="8:9" ht="12.5">
      <c r="H27858" s="958">
        <v>64487</v>
      </c>
      <c r="I27858" s="950" t="s">
        <v>1575</v>
      </c>
    </row>
    <row r="27859" spans="8:9" ht="12.5">
      <c r="H27859" s="958">
        <v>64489</v>
      </c>
      <c r="I27859" s="950" t="s">
        <v>1575</v>
      </c>
    </row>
    <row r="27860" spans="8:9" ht="12.5">
      <c r="H27860" s="958">
        <v>64490</v>
      </c>
      <c r="I27860" s="950" t="s">
        <v>1575</v>
      </c>
    </row>
    <row r="27861" spans="8:9" ht="12.5">
      <c r="H27861" s="958">
        <v>64491</v>
      </c>
      <c r="I27861" s="950" t="s">
        <v>1575</v>
      </c>
    </row>
    <row r="27862" spans="8:9" ht="12.5">
      <c r="H27862" s="958">
        <v>64492</v>
      </c>
      <c r="I27862" s="950" t="s">
        <v>1575</v>
      </c>
    </row>
    <row r="27863" spans="8:9" ht="12.5">
      <c r="H27863" s="958">
        <v>64493</v>
      </c>
      <c r="I27863" s="950" t="s">
        <v>1574</v>
      </c>
    </row>
    <row r="27864" spans="8:9" ht="12.5">
      <c r="H27864" s="958">
        <v>64494</v>
      </c>
      <c r="I27864" s="950" t="s">
        <v>1575</v>
      </c>
    </row>
    <row r="27865" spans="8:9" ht="12.5">
      <c r="H27865" s="958">
        <v>64496</v>
      </c>
      <c r="I27865" s="950" t="s">
        <v>1575</v>
      </c>
    </row>
    <row r="27866" spans="8:9" ht="12.5">
      <c r="H27866" s="958">
        <v>64497</v>
      </c>
      <c r="I27866" s="950" t="s">
        <v>1574</v>
      </c>
    </row>
    <row r="27867" spans="8:9" ht="12.5">
      <c r="H27867" s="958">
        <v>64498</v>
      </c>
      <c r="I27867" s="950" t="s">
        <v>1575</v>
      </c>
    </row>
    <row r="27868" spans="8:9" ht="12.5">
      <c r="H27868" s="958">
        <v>64499</v>
      </c>
      <c r="I27868" s="950" t="s">
        <v>1575</v>
      </c>
    </row>
    <row r="27869" spans="8:9" ht="12.5">
      <c r="H27869" s="958">
        <v>64501</v>
      </c>
      <c r="I27869" s="950" t="s">
        <v>1575</v>
      </c>
    </row>
    <row r="27870" spans="8:9" ht="12.5">
      <c r="H27870" s="958">
        <v>64502</v>
      </c>
      <c r="I27870" s="950" t="s">
        <v>1575</v>
      </c>
    </row>
    <row r="27871" spans="8:9" ht="12.5">
      <c r="H27871" s="958">
        <v>64503</v>
      </c>
      <c r="I27871" s="950" t="s">
        <v>1575</v>
      </c>
    </row>
    <row r="27872" spans="8:9" ht="12.5">
      <c r="H27872" s="958">
        <v>64504</v>
      </c>
      <c r="I27872" s="950" t="s">
        <v>1575</v>
      </c>
    </row>
    <row r="27873" spans="8:9" ht="12.5">
      <c r="H27873" s="958">
        <v>64505</v>
      </c>
      <c r="I27873" s="950" t="s">
        <v>1575</v>
      </c>
    </row>
    <row r="27874" spans="8:9" ht="12.5">
      <c r="H27874" s="958">
        <v>64506</v>
      </c>
      <c r="I27874" s="950" t="s">
        <v>1575</v>
      </c>
    </row>
    <row r="27875" spans="8:9" ht="12.5">
      <c r="H27875" s="958">
        <v>64507</v>
      </c>
      <c r="I27875" s="950" t="s">
        <v>1575</v>
      </c>
    </row>
    <row r="27876" spans="8:9" ht="12.5">
      <c r="H27876" s="958">
        <v>64508</v>
      </c>
      <c r="I27876" s="950" t="s">
        <v>1575</v>
      </c>
    </row>
    <row r="27877" spans="8:9" ht="12.5">
      <c r="H27877" s="958">
        <v>64601</v>
      </c>
      <c r="I27877" s="950" t="s">
        <v>1574</v>
      </c>
    </row>
    <row r="27878" spans="8:9" ht="12.5">
      <c r="H27878" s="958">
        <v>64620</v>
      </c>
      <c r="I27878" s="950" t="s">
        <v>1574</v>
      </c>
    </row>
    <row r="27879" spans="8:9" ht="12.5">
      <c r="H27879" s="958">
        <v>64622</v>
      </c>
      <c r="I27879" s="950" t="s">
        <v>1575</v>
      </c>
    </row>
    <row r="27880" spans="8:9" ht="12.5">
      <c r="H27880" s="958">
        <v>64623</v>
      </c>
      <c r="I27880" s="950" t="s">
        <v>1575</v>
      </c>
    </row>
    <row r="27881" spans="8:9" ht="12.5">
      <c r="H27881" s="958">
        <v>64624</v>
      </c>
      <c r="I27881" s="950" t="s">
        <v>1575</v>
      </c>
    </row>
    <row r="27882" spans="8:9" ht="12.5">
      <c r="H27882" s="958">
        <v>64625</v>
      </c>
      <c r="I27882" s="950" t="s">
        <v>1575</v>
      </c>
    </row>
    <row r="27883" spans="8:9" ht="12.5">
      <c r="H27883" s="958">
        <v>64628</v>
      </c>
      <c r="I27883" s="950" t="s">
        <v>1575</v>
      </c>
    </row>
    <row r="27884" spans="8:9" ht="12.5">
      <c r="H27884" s="958">
        <v>64630</v>
      </c>
      <c r="I27884" s="950" t="s">
        <v>1574</v>
      </c>
    </row>
    <row r="27885" spans="8:9" ht="12.5">
      <c r="H27885" s="958">
        <v>64631</v>
      </c>
      <c r="I27885" s="950" t="s">
        <v>1574</v>
      </c>
    </row>
    <row r="27886" spans="8:9" ht="12.5">
      <c r="H27886" s="958">
        <v>64632</v>
      </c>
      <c r="I27886" s="950" t="s">
        <v>1575</v>
      </c>
    </row>
    <row r="27887" spans="8:9" ht="12.5">
      <c r="H27887" s="958">
        <v>64633</v>
      </c>
      <c r="I27887" s="950" t="s">
        <v>1575</v>
      </c>
    </row>
    <row r="27888" spans="8:9" ht="12.5">
      <c r="H27888" s="958">
        <v>64635</v>
      </c>
      <c r="I27888" s="950" t="s">
        <v>1575</v>
      </c>
    </row>
    <row r="27889" spans="8:9" ht="12.5">
      <c r="H27889" s="958">
        <v>64636</v>
      </c>
      <c r="I27889" s="950" t="s">
        <v>1574</v>
      </c>
    </row>
    <row r="27890" spans="8:9" ht="12.5">
      <c r="H27890" s="958">
        <v>64637</v>
      </c>
      <c r="I27890" s="950" t="s">
        <v>1574</v>
      </c>
    </row>
    <row r="27891" spans="8:9" ht="12.5">
      <c r="H27891" s="958">
        <v>64638</v>
      </c>
      <c r="I27891" s="950" t="s">
        <v>1575</v>
      </c>
    </row>
    <row r="27892" spans="8:9" ht="12.5">
      <c r="H27892" s="958">
        <v>64639</v>
      </c>
      <c r="I27892" s="950" t="s">
        <v>1575</v>
      </c>
    </row>
    <row r="27893" spans="8:9" ht="12.5">
      <c r="H27893" s="958">
        <v>64640</v>
      </c>
      <c r="I27893" s="950" t="s">
        <v>1575</v>
      </c>
    </row>
    <row r="27894" spans="8:9" ht="12.5">
      <c r="H27894" s="958">
        <v>64641</v>
      </c>
      <c r="I27894" s="950" t="s">
        <v>1575</v>
      </c>
    </row>
    <row r="27895" spans="8:9" ht="12.5">
      <c r="H27895" s="958">
        <v>64642</v>
      </c>
      <c r="I27895" s="950" t="s">
        <v>1575</v>
      </c>
    </row>
    <row r="27896" spans="8:9" ht="12.5">
      <c r="H27896" s="958">
        <v>64643</v>
      </c>
      <c r="I27896" s="950" t="s">
        <v>1575</v>
      </c>
    </row>
    <row r="27897" spans="8:9" ht="12.5">
      <c r="H27897" s="958">
        <v>64644</v>
      </c>
      <c r="I27897" s="950" t="s">
        <v>1574</v>
      </c>
    </row>
    <row r="27898" spans="8:9" ht="12.5">
      <c r="H27898" s="958">
        <v>64645</v>
      </c>
      <c r="I27898" s="950" t="s">
        <v>1574</v>
      </c>
    </row>
    <row r="27899" spans="8:9" ht="12.5">
      <c r="H27899" s="958">
        <v>64646</v>
      </c>
      <c r="I27899" s="950" t="s">
        <v>1574</v>
      </c>
    </row>
    <row r="27900" spans="8:9" ht="12.5">
      <c r="H27900" s="958">
        <v>64647</v>
      </c>
      <c r="I27900" s="950" t="s">
        <v>1574</v>
      </c>
    </row>
    <row r="27901" spans="8:9" ht="12.5">
      <c r="H27901" s="958">
        <v>64648</v>
      </c>
      <c r="I27901" s="950" t="s">
        <v>1575</v>
      </c>
    </row>
    <row r="27902" spans="8:9" ht="12.5">
      <c r="H27902" s="958">
        <v>64649</v>
      </c>
      <c r="I27902" s="950" t="s">
        <v>1574</v>
      </c>
    </row>
    <row r="27903" spans="8:9" ht="12.5">
      <c r="H27903" s="958">
        <v>64650</v>
      </c>
      <c r="I27903" s="950" t="s">
        <v>1574</v>
      </c>
    </row>
    <row r="27904" spans="8:9" ht="12.5">
      <c r="H27904" s="958">
        <v>64651</v>
      </c>
      <c r="I27904" s="950" t="s">
        <v>1575</v>
      </c>
    </row>
    <row r="27905" spans="8:9" ht="12.5">
      <c r="H27905" s="958">
        <v>64652</v>
      </c>
      <c r="I27905" s="950" t="s">
        <v>1575</v>
      </c>
    </row>
    <row r="27906" spans="8:9" ht="12.5">
      <c r="H27906" s="958">
        <v>64653</v>
      </c>
      <c r="I27906" s="950" t="s">
        <v>1574</v>
      </c>
    </row>
    <row r="27907" spans="8:9" ht="12.5">
      <c r="H27907" s="958">
        <v>64654</v>
      </c>
      <c r="I27907" s="950" t="s">
        <v>1575</v>
      </c>
    </row>
    <row r="27908" spans="8:9" ht="12.5">
      <c r="H27908" s="958">
        <v>64655</v>
      </c>
      <c r="I27908" s="950" t="s">
        <v>1574</v>
      </c>
    </row>
    <row r="27909" spans="8:9" ht="12.5">
      <c r="H27909" s="958">
        <v>64656</v>
      </c>
      <c r="I27909" s="950" t="s">
        <v>1574</v>
      </c>
    </row>
    <row r="27910" spans="8:9" ht="12.5">
      <c r="H27910" s="958">
        <v>64657</v>
      </c>
      <c r="I27910" s="950" t="s">
        <v>1574</v>
      </c>
    </row>
    <row r="27911" spans="8:9" ht="12.5">
      <c r="H27911" s="958">
        <v>64658</v>
      </c>
      <c r="I27911" s="950" t="s">
        <v>1575</v>
      </c>
    </row>
    <row r="27912" spans="8:9" ht="12.5">
      <c r="H27912" s="958">
        <v>64659</v>
      </c>
      <c r="I27912" s="950" t="s">
        <v>1575</v>
      </c>
    </row>
    <row r="27913" spans="8:9" ht="12.5">
      <c r="H27913" s="958">
        <v>64660</v>
      </c>
      <c r="I27913" s="950" t="s">
        <v>1575</v>
      </c>
    </row>
    <row r="27914" spans="8:9" ht="12.5">
      <c r="H27914" s="958">
        <v>64661</v>
      </c>
      <c r="I27914" s="950" t="s">
        <v>1574</v>
      </c>
    </row>
    <row r="27915" spans="8:9" ht="12.5">
      <c r="H27915" s="958">
        <v>64664</v>
      </c>
      <c r="I27915" s="950" t="s">
        <v>1574</v>
      </c>
    </row>
    <row r="27916" spans="8:9" ht="12.5">
      <c r="H27916" s="958">
        <v>64667</v>
      </c>
      <c r="I27916" s="950" t="s">
        <v>1574</v>
      </c>
    </row>
    <row r="27917" spans="8:9" ht="12.5">
      <c r="H27917" s="958">
        <v>64668</v>
      </c>
      <c r="I27917" s="950" t="s">
        <v>1575</v>
      </c>
    </row>
    <row r="27918" spans="8:9" ht="12.5">
      <c r="H27918" s="958">
        <v>64670</v>
      </c>
      <c r="I27918" s="950" t="s">
        <v>1574</v>
      </c>
    </row>
    <row r="27919" spans="8:9" ht="12.5">
      <c r="H27919" s="958">
        <v>64671</v>
      </c>
      <c r="I27919" s="950" t="s">
        <v>1574</v>
      </c>
    </row>
    <row r="27920" spans="8:9" ht="12.5">
      <c r="H27920" s="958">
        <v>64672</v>
      </c>
      <c r="I27920" s="950" t="s">
        <v>1574</v>
      </c>
    </row>
    <row r="27921" spans="8:9" ht="12.5">
      <c r="H27921" s="958">
        <v>64673</v>
      </c>
      <c r="I27921" s="950" t="s">
        <v>1575</v>
      </c>
    </row>
    <row r="27922" spans="8:9" ht="12.5">
      <c r="H27922" s="958">
        <v>64674</v>
      </c>
      <c r="I27922" s="950" t="s">
        <v>1574</v>
      </c>
    </row>
    <row r="27923" spans="8:9" ht="12.5">
      <c r="H27923" s="958">
        <v>64676</v>
      </c>
      <c r="I27923" s="950" t="s">
        <v>1575</v>
      </c>
    </row>
    <row r="27924" spans="8:9" ht="12.5">
      <c r="H27924" s="958">
        <v>64679</v>
      </c>
      <c r="I27924" s="950" t="s">
        <v>1575</v>
      </c>
    </row>
    <row r="27925" spans="8:9" ht="12.5">
      <c r="H27925" s="958">
        <v>64680</v>
      </c>
      <c r="I27925" s="950" t="s">
        <v>1574</v>
      </c>
    </row>
    <row r="27926" spans="8:9" ht="12.5">
      <c r="H27926" s="958">
        <v>64681</v>
      </c>
      <c r="I27926" s="950" t="s">
        <v>1575</v>
      </c>
    </row>
    <row r="27927" spans="8:9" ht="12.5">
      <c r="H27927" s="958">
        <v>64682</v>
      </c>
      <c r="I27927" s="950" t="s">
        <v>1575</v>
      </c>
    </row>
    <row r="27928" spans="8:9" ht="12.5">
      <c r="H27928" s="958">
        <v>64683</v>
      </c>
      <c r="I27928" s="950" t="s">
        <v>1575</v>
      </c>
    </row>
    <row r="27929" spans="8:9" ht="12.5">
      <c r="H27929" s="958">
        <v>64686</v>
      </c>
      <c r="I27929" s="950" t="s">
        <v>1574</v>
      </c>
    </row>
    <row r="27930" spans="8:9" ht="12.5">
      <c r="H27930" s="958">
        <v>64688</v>
      </c>
      <c r="I27930" s="950" t="s">
        <v>1574</v>
      </c>
    </row>
    <row r="27931" spans="8:9" ht="12.5">
      <c r="H27931" s="958">
        <v>64689</v>
      </c>
      <c r="I27931" s="950" t="s">
        <v>1574</v>
      </c>
    </row>
    <row r="27932" spans="8:9" ht="12.5">
      <c r="H27932" s="958">
        <v>64701</v>
      </c>
      <c r="I27932" s="950" t="s">
        <v>1575</v>
      </c>
    </row>
    <row r="27933" spans="8:9" ht="12.5">
      <c r="H27933" s="958">
        <v>64720</v>
      </c>
      <c r="I27933" s="950" t="s">
        <v>1575</v>
      </c>
    </row>
    <row r="27934" spans="8:9" ht="12.5">
      <c r="H27934" s="958">
        <v>64722</v>
      </c>
      <c r="I27934" s="950" t="s">
        <v>1575</v>
      </c>
    </row>
    <row r="27935" spans="8:9" ht="12.5">
      <c r="H27935" s="958">
        <v>64723</v>
      </c>
      <c r="I27935" s="950" t="s">
        <v>1575</v>
      </c>
    </row>
    <row r="27936" spans="8:9" ht="12.5">
      <c r="H27936" s="958">
        <v>64724</v>
      </c>
      <c r="I27936" s="950" t="s">
        <v>1575</v>
      </c>
    </row>
    <row r="27937" spans="8:9" ht="12.5">
      <c r="H27937" s="958">
        <v>64725</v>
      </c>
      <c r="I27937" s="950" t="s">
        <v>1575</v>
      </c>
    </row>
    <row r="27938" spans="8:9" ht="12.5">
      <c r="H27938" s="958">
        <v>64726</v>
      </c>
      <c r="I27938" s="950" t="s">
        <v>1575</v>
      </c>
    </row>
    <row r="27939" spans="8:9" ht="12.5">
      <c r="H27939" s="958">
        <v>64728</v>
      </c>
      <c r="I27939" s="950" t="s">
        <v>1575</v>
      </c>
    </row>
    <row r="27940" spans="8:9" ht="12.5">
      <c r="H27940" s="958">
        <v>64730</v>
      </c>
      <c r="I27940" s="950" t="s">
        <v>1575</v>
      </c>
    </row>
    <row r="27941" spans="8:9" ht="12.5">
      <c r="H27941" s="958">
        <v>64733</v>
      </c>
      <c r="I27941" s="950" t="s">
        <v>1575</v>
      </c>
    </row>
    <row r="27942" spans="8:9" ht="12.5">
      <c r="H27942" s="958">
        <v>64734</v>
      </c>
      <c r="I27942" s="950" t="s">
        <v>1575</v>
      </c>
    </row>
    <row r="27943" spans="8:9" ht="12.5">
      <c r="H27943" s="958">
        <v>64735</v>
      </c>
      <c r="I27943" s="950" t="s">
        <v>1574</v>
      </c>
    </row>
    <row r="27944" spans="8:9" ht="12.5">
      <c r="H27944" s="958">
        <v>64738</v>
      </c>
      <c r="I27944" s="950" t="s">
        <v>1575</v>
      </c>
    </row>
    <row r="27945" spans="8:9" ht="12.5">
      <c r="H27945" s="958">
        <v>64739</v>
      </c>
      <c r="I27945" s="950" t="s">
        <v>1575</v>
      </c>
    </row>
    <row r="27946" spans="8:9" ht="12.5">
      <c r="H27946" s="958">
        <v>64740</v>
      </c>
      <c r="I27946" s="950" t="s">
        <v>1574</v>
      </c>
    </row>
    <row r="27947" spans="8:9" ht="12.5">
      <c r="H27947" s="958">
        <v>64741</v>
      </c>
      <c r="I27947" s="950" t="s">
        <v>1575</v>
      </c>
    </row>
    <row r="27948" spans="8:9" ht="12.5">
      <c r="H27948" s="958">
        <v>64742</v>
      </c>
      <c r="I27948" s="950" t="s">
        <v>1575</v>
      </c>
    </row>
    <row r="27949" spans="8:9" ht="12.5">
      <c r="H27949" s="958">
        <v>64743</v>
      </c>
      <c r="I27949" s="950" t="s">
        <v>1575</v>
      </c>
    </row>
    <row r="27950" spans="8:9" ht="12.5">
      <c r="H27950" s="958">
        <v>64744</v>
      </c>
      <c r="I27950" s="950" t="s">
        <v>1575</v>
      </c>
    </row>
    <row r="27951" spans="8:9" ht="12.5">
      <c r="H27951" s="958">
        <v>64745</v>
      </c>
      <c r="I27951" s="950" t="s">
        <v>1574</v>
      </c>
    </row>
    <row r="27952" spans="8:9" ht="12.5">
      <c r="H27952" s="958">
        <v>64746</v>
      </c>
      <c r="I27952" s="950" t="s">
        <v>1575</v>
      </c>
    </row>
    <row r="27953" spans="8:9" ht="12.5">
      <c r="H27953" s="958">
        <v>64747</v>
      </c>
      <c r="I27953" s="950" t="s">
        <v>1575</v>
      </c>
    </row>
    <row r="27954" spans="8:9" ht="12.5">
      <c r="H27954" s="958">
        <v>64748</v>
      </c>
      <c r="I27954" s="950" t="s">
        <v>1575</v>
      </c>
    </row>
    <row r="27955" spans="8:9" ht="12.5">
      <c r="H27955" s="958">
        <v>64750</v>
      </c>
      <c r="I27955" s="950" t="s">
        <v>1575</v>
      </c>
    </row>
    <row r="27956" spans="8:9" ht="12.5">
      <c r="H27956" s="958">
        <v>64752</v>
      </c>
      <c r="I27956" s="950" t="s">
        <v>1575</v>
      </c>
    </row>
    <row r="27957" spans="8:9" ht="12.5">
      <c r="H27957" s="958">
        <v>64755</v>
      </c>
      <c r="I27957" s="950" t="s">
        <v>1575</v>
      </c>
    </row>
    <row r="27958" spans="8:9" ht="12.5">
      <c r="H27958" s="958">
        <v>64756</v>
      </c>
      <c r="I27958" s="950" t="s">
        <v>1575</v>
      </c>
    </row>
    <row r="27959" spans="8:9" ht="12.5">
      <c r="H27959" s="958">
        <v>64759</v>
      </c>
      <c r="I27959" s="950" t="s">
        <v>1575</v>
      </c>
    </row>
    <row r="27960" spans="8:9" ht="12.5">
      <c r="H27960" s="958">
        <v>64761</v>
      </c>
      <c r="I27960" s="950" t="s">
        <v>1575</v>
      </c>
    </row>
    <row r="27961" spans="8:9" ht="12.5">
      <c r="H27961" s="958">
        <v>64762</v>
      </c>
      <c r="I27961" s="950" t="s">
        <v>1575</v>
      </c>
    </row>
    <row r="27962" spans="8:9" ht="12.5">
      <c r="H27962" s="958">
        <v>64763</v>
      </c>
      <c r="I27962" s="950" t="s">
        <v>1575</v>
      </c>
    </row>
    <row r="27963" spans="8:9" ht="12.5">
      <c r="H27963" s="958">
        <v>64765</v>
      </c>
      <c r="I27963" s="950" t="s">
        <v>1575</v>
      </c>
    </row>
    <row r="27964" spans="8:9" ht="12.5">
      <c r="H27964" s="958">
        <v>64766</v>
      </c>
      <c r="I27964" s="950" t="s">
        <v>1575</v>
      </c>
    </row>
    <row r="27965" spans="8:9" ht="12.5">
      <c r="H27965" s="958">
        <v>64767</v>
      </c>
      <c r="I27965" s="950" t="s">
        <v>1575</v>
      </c>
    </row>
    <row r="27966" spans="8:9" ht="12.5">
      <c r="H27966" s="958">
        <v>64769</v>
      </c>
      <c r="I27966" s="950" t="s">
        <v>1575</v>
      </c>
    </row>
    <row r="27967" spans="8:9" ht="12.5">
      <c r="H27967" s="958">
        <v>64770</v>
      </c>
      <c r="I27967" s="950" t="s">
        <v>1575</v>
      </c>
    </row>
    <row r="27968" spans="8:9" ht="12.5">
      <c r="H27968" s="958">
        <v>64771</v>
      </c>
      <c r="I27968" s="950" t="s">
        <v>1575</v>
      </c>
    </row>
    <row r="27969" spans="8:9" ht="12.5">
      <c r="H27969" s="958">
        <v>64772</v>
      </c>
      <c r="I27969" s="950" t="s">
        <v>1575</v>
      </c>
    </row>
    <row r="27970" spans="8:9" ht="12.5">
      <c r="H27970" s="958">
        <v>64776</v>
      </c>
      <c r="I27970" s="950" t="s">
        <v>1575</v>
      </c>
    </row>
    <row r="27971" spans="8:9" ht="12.5">
      <c r="H27971" s="958">
        <v>64778</v>
      </c>
      <c r="I27971" s="950" t="s">
        <v>1575</v>
      </c>
    </row>
    <row r="27972" spans="8:9" ht="12.5">
      <c r="H27972" s="958">
        <v>64779</v>
      </c>
      <c r="I27972" s="950" t="s">
        <v>1575</v>
      </c>
    </row>
    <row r="27973" spans="8:9" ht="12.5">
      <c r="H27973" s="958">
        <v>64780</v>
      </c>
      <c r="I27973" s="950" t="s">
        <v>1575</v>
      </c>
    </row>
    <row r="27974" spans="8:9" ht="12.5">
      <c r="H27974" s="958">
        <v>64781</v>
      </c>
      <c r="I27974" s="950" t="s">
        <v>1575</v>
      </c>
    </row>
    <row r="27975" spans="8:9" ht="12.5">
      <c r="H27975" s="958">
        <v>64783</v>
      </c>
      <c r="I27975" s="950" t="s">
        <v>1575</v>
      </c>
    </row>
    <row r="27976" spans="8:9" ht="12.5">
      <c r="H27976" s="958">
        <v>64784</v>
      </c>
      <c r="I27976" s="950" t="s">
        <v>1575</v>
      </c>
    </row>
    <row r="27977" spans="8:9" ht="12.5">
      <c r="H27977" s="958">
        <v>64788</v>
      </c>
      <c r="I27977" s="950" t="s">
        <v>1575</v>
      </c>
    </row>
    <row r="27978" spans="8:9" ht="12.5">
      <c r="H27978" s="958">
        <v>64790</v>
      </c>
      <c r="I27978" s="950" t="s">
        <v>1575</v>
      </c>
    </row>
    <row r="27979" spans="8:9" ht="12.5">
      <c r="H27979" s="958">
        <v>64801</v>
      </c>
      <c r="I27979" s="950" t="s">
        <v>1575</v>
      </c>
    </row>
    <row r="27980" spans="8:9" ht="12.5">
      <c r="H27980" s="958">
        <v>64802</v>
      </c>
      <c r="I27980" s="950" t="s">
        <v>1575</v>
      </c>
    </row>
    <row r="27981" spans="8:9" ht="12.5">
      <c r="H27981" s="958">
        <v>64803</v>
      </c>
      <c r="I27981" s="950" t="s">
        <v>1575</v>
      </c>
    </row>
    <row r="27982" spans="8:9" ht="12.5">
      <c r="H27982" s="958">
        <v>64804</v>
      </c>
      <c r="I27982" s="950" t="s">
        <v>1575</v>
      </c>
    </row>
    <row r="27983" spans="8:9" ht="12.5">
      <c r="H27983" s="958">
        <v>64830</v>
      </c>
      <c r="I27983" s="950" t="s">
        <v>1575</v>
      </c>
    </row>
    <row r="27984" spans="8:9" ht="12.5">
      <c r="H27984" s="958">
        <v>64831</v>
      </c>
      <c r="I27984" s="950" t="s">
        <v>1575</v>
      </c>
    </row>
    <row r="27985" spans="8:9" ht="12.5">
      <c r="H27985" s="958">
        <v>64832</v>
      </c>
      <c r="I27985" s="950" t="s">
        <v>1575</v>
      </c>
    </row>
    <row r="27986" spans="8:9" ht="12.5">
      <c r="H27986" s="958">
        <v>64833</v>
      </c>
      <c r="I27986" s="950" t="s">
        <v>1575</v>
      </c>
    </row>
    <row r="27987" spans="8:9" ht="12.5">
      <c r="H27987" s="958">
        <v>64834</v>
      </c>
      <c r="I27987" s="950" t="s">
        <v>1575</v>
      </c>
    </row>
    <row r="27988" spans="8:9" ht="12.5">
      <c r="H27988" s="958">
        <v>64835</v>
      </c>
      <c r="I27988" s="950" t="s">
        <v>1575</v>
      </c>
    </row>
    <row r="27989" spans="8:9" ht="12.5">
      <c r="H27989" s="958">
        <v>64836</v>
      </c>
      <c r="I27989" s="950" t="s">
        <v>1559</v>
      </c>
    </row>
    <row r="27990" spans="8:9" ht="12.5">
      <c r="H27990" s="958">
        <v>64840</v>
      </c>
      <c r="I27990" s="950" t="s">
        <v>1575</v>
      </c>
    </row>
    <row r="27991" spans="8:9" ht="12.5">
      <c r="H27991" s="958">
        <v>64841</v>
      </c>
      <c r="I27991" s="950" t="s">
        <v>1575</v>
      </c>
    </row>
    <row r="27992" spans="8:9" ht="12.5">
      <c r="H27992" s="958">
        <v>64842</v>
      </c>
      <c r="I27992" s="950" t="s">
        <v>1575</v>
      </c>
    </row>
    <row r="27993" spans="8:9" ht="12.5">
      <c r="H27993" s="958">
        <v>64843</v>
      </c>
      <c r="I27993" s="950" t="s">
        <v>1575</v>
      </c>
    </row>
    <row r="27994" spans="8:9" ht="12.5">
      <c r="H27994" s="958">
        <v>64844</v>
      </c>
      <c r="I27994" s="950" t="s">
        <v>1575</v>
      </c>
    </row>
    <row r="27995" spans="8:9" ht="12.5">
      <c r="H27995" s="958">
        <v>64847</v>
      </c>
      <c r="I27995" s="950" t="s">
        <v>1575</v>
      </c>
    </row>
    <row r="27996" spans="8:9" ht="12.5">
      <c r="H27996" s="958">
        <v>64848</v>
      </c>
      <c r="I27996" s="950" t="s">
        <v>1575</v>
      </c>
    </row>
    <row r="27997" spans="8:9" ht="12.5">
      <c r="H27997" s="958">
        <v>64849</v>
      </c>
      <c r="I27997" s="950" t="s">
        <v>1575</v>
      </c>
    </row>
    <row r="27998" spans="8:9" ht="12.5">
      <c r="H27998" s="958">
        <v>64850</v>
      </c>
      <c r="I27998" s="950" t="s">
        <v>1575</v>
      </c>
    </row>
    <row r="27999" spans="8:9" ht="12.5">
      <c r="H27999" s="958">
        <v>64853</v>
      </c>
      <c r="I27999" s="950" t="s">
        <v>1575</v>
      </c>
    </row>
    <row r="28000" spans="8:9" ht="12.5">
      <c r="H28000" s="958">
        <v>64854</v>
      </c>
      <c r="I28000" s="950" t="s">
        <v>1559</v>
      </c>
    </row>
    <row r="28001" spans="8:9" ht="12.5">
      <c r="H28001" s="958">
        <v>64855</v>
      </c>
      <c r="I28001" s="950" t="s">
        <v>1575</v>
      </c>
    </row>
    <row r="28002" spans="8:9" ht="12.5">
      <c r="H28002" s="958">
        <v>64856</v>
      </c>
      <c r="I28002" s="950" t="s">
        <v>1559</v>
      </c>
    </row>
    <row r="28003" spans="8:9" ht="12.5">
      <c r="H28003" s="958">
        <v>64857</v>
      </c>
      <c r="I28003" s="950" t="s">
        <v>1575</v>
      </c>
    </row>
    <row r="28004" spans="8:9" ht="12.5">
      <c r="H28004" s="958">
        <v>64858</v>
      </c>
      <c r="I28004" s="950" t="s">
        <v>1574</v>
      </c>
    </row>
    <row r="28005" spans="8:9" ht="12.5">
      <c r="H28005" s="958">
        <v>64859</v>
      </c>
      <c r="I28005" s="950" t="s">
        <v>1575</v>
      </c>
    </row>
    <row r="28006" spans="8:9" ht="12.5">
      <c r="H28006" s="958">
        <v>64861</v>
      </c>
      <c r="I28006" s="950" t="s">
        <v>1575</v>
      </c>
    </row>
    <row r="28007" spans="8:9" ht="12.5">
      <c r="H28007" s="958">
        <v>64862</v>
      </c>
      <c r="I28007" s="950" t="s">
        <v>1575</v>
      </c>
    </row>
    <row r="28008" spans="8:9" ht="12.5">
      <c r="H28008" s="958">
        <v>64863</v>
      </c>
      <c r="I28008" s="950" t="s">
        <v>1559</v>
      </c>
    </row>
    <row r="28009" spans="8:9" ht="12.5">
      <c r="H28009" s="958">
        <v>64864</v>
      </c>
      <c r="I28009" s="950" t="s">
        <v>1575</v>
      </c>
    </row>
    <row r="28010" spans="8:9" ht="12.5">
      <c r="H28010" s="958">
        <v>64865</v>
      </c>
      <c r="I28010" s="950" t="s">
        <v>1575</v>
      </c>
    </row>
    <row r="28011" spans="8:9" ht="12.5">
      <c r="H28011" s="958">
        <v>64866</v>
      </c>
      <c r="I28011" s="950" t="s">
        <v>1575</v>
      </c>
    </row>
    <row r="28012" spans="8:9" ht="12.5">
      <c r="H28012" s="958">
        <v>64867</v>
      </c>
      <c r="I28012" s="950" t="s">
        <v>1575</v>
      </c>
    </row>
    <row r="28013" spans="8:9" ht="12.5">
      <c r="H28013" s="958">
        <v>64868</v>
      </c>
      <c r="I28013" s="950" t="s">
        <v>1574</v>
      </c>
    </row>
    <row r="28014" spans="8:9" ht="12.5">
      <c r="H28014" s="958">
        <v>64869</v>
      </c>
      <c r="I28014" s="950" t="s">
        <v>1575</v>
      </c>
    </row>
    <row r="28015" spans="8:9" ht="12.5">
      <c r="H28015" s="958">
        <v>64870</v>
      </c>
      <c r="I28015" s="950" t="s">
        <v>1575</v>
      </c>
    </row>
    <row r="28016" spans="8:9" ht="12.5">
      <c r="H28016" s="958">
        <v>64873</v>
      </c>
      <c r="I28016" s="950" t="s">
        <v>1575</v>
      </c>
    </row>
    <row r="28017" spans="8:9" ht="12.5">
      <c r="H28017" s="958">
        <v>64874</v>
      </c>
      <c r="I28017" s="950" t="s">
        <v>1574</v>
      </c>
    </row>
    <row r="28018" spans="8:9" ht="12.5">
      <c r="H28018" s="958">
        <v>64999</v>
      </c>
      <c r="I28018" s="950" t="s">
        <v>1575</v>
      </c>
    </row>
    <row r="28019" spans="8:9" ht="12.5">
      <c r="H28019" s="958">
        <v>65001</v>
      </c>
      <c r="I28019" s="950" t="s">
        <v>1574</v>
      </c>
    </row>
    <row r="28020" spans="8:9" ht="12.5">
      <c r="H28020" s="958">
        <v>65010</v>
      </c>
      <c r="I28020" s="950" t="s">
        <v>1574</v>
      </c>
    </row>
    <row r="28021" spans="8:9" ht="12.5">
      <c r="H28021" s="958">
        <v>65011</v>
      </c>
      <c r="I28021" s="950" t="s">
        <v>1574</v>
      </c>
    </row>
    <row r="28022" spans="8:9" ht="12.5">
      <c r="H28022" s="958">
        <v>65013</v>
      </c>
      <c r="I28022" s="950" t="s">
        <v>1574</v>
      </c>
    </row>
    <row r="28023" spans="8:9" ht="12.5">
      <c r="H28023" s="958">
        <v>65014</v>
      </c>
      <c r="I28023" s="950" t="s">
        <v>1574</v>
      </c>
    </row>
    <row r="28024" spans="8:9" ht="12.5">
      <c r="H28024" s="958">
        <v>65016</v>
      </c>
      <c r="I28024" s="950" t="s">
        <v>1574</v>
      </c>
    </row>
    <row r="28025" spans="8:9" ht="12.5">
      <c r="H28025" s="958">
        <v>65017</v>
      </c>
      <c r="I28025" s="950" t="s">
        <v>1574</v>
      </c>
    </row>
    <row r="28026" spans="8:9" ht="12.5">
      <c r="H28026" s="958">
        <v>65018</v>
      </c>
      <c r="I28026" s="950" t="s">
        <v>1574</v>
      </c>
    </row>
    <row r="28027" spans="8:9" ht="12.5">
      <c r="H28027" s="958">
        <v>65020</v>
      </c>
      <c r="I28027" s="950" t="s">
        <v>1574</v>
      </c>
    </row>
    <row r="28028" spans="8:9" ht="12.5">
      <c r="H28028" s="958">
        <v>65023</v>
      </c>
      <c r="I28028" s="950" t="s">
        <v>1574</v>
      </c>
    </row>
    <row r="28029" spans="8:9" ht="12.5">
      <c r="H28029" s="958">
        <v>65024</v>
      </c>
      <c r="I28029" s="950" t="s">
        <v>1574</v>
      </c>
    </row>
    <row r="28030" spans="8:9" ht="12.5">
      <c r="H28030" s="958">
        <v>65025</v>
      </c>
      <c r="I28030" s="950" t="s">
        <v>1574</v>
      </c>
    </row>
    <row r="28031" spans="8:9" ht="12.5">
      <c r="H28031" s="958">
        <v>65026</v>
      </c>
      <c r="I28031" s="950" t="s">
        <v>1574</v>
      </c>
    </row>
    <row r="28032" spans="8:9" ht="12.5">
      <c r="H28032" s="958">
        <v>65032</v>
      </c>
      <c r="I28032" s="950" t="s">
        <v>1574</v>
      </c>
    </row>
    <row r="28033" spans="8:9" ht="12.5">
      <c r="H28033" s="958">
        <v>65034</v>
      </c>
      <c r="I28033" s="950" t="s">
        <v>1574</v>
      </c>
    </row>
    <row r="28034" spans="8:9" ht="12.5">
      <c r="H28034" s="958">
        <v>65035</v>
      </c>
      <c r="I28034" s="950" t="s">
        <v>1574</v>
      </c>
    </row>
    <row r="28035" spans="8:9" ht="12.5">
      <c r="H28035" s="958">
        <v>65036</v>
      </c>
      <c r="I28035" s="950" t="s">
        <v>1574</v>
      </c>
    </row>
    <row r="28036" spans="8:9" ht="12.5">
      <c r="H28036" s="958">
        <v>65037</v>
      </c>
      <c r="I28036" s="950" t="s">
        <v>1574</v>
      </c>
    </row>
    <row r="28037" spans="8:9" ht="12.5">
      <c r="H28037" s="958">
        <v>65038</v>
      </c>
      <c r="I28037" s="950" t="s">
        <v>1574</v>
      </c>
    </row>
    <row r="28038" spans="8:9" ht="12.5">
      <c r="H28038" s="958">
        <v>65039</v>
      </c>
      <c r="I28038" s="950" t="s">
        <v>1574</v>
      </c>
    </row>
    <row r="28039" spans="8:9" ht="12.5">
      <c r="H28039" s="958">
        <v>65040</v>
      </c>
      <c r="I28039" s="950" t="s">
        <v>1574</v>
      </c>
    </row>
    <row r="28040" spans="8:9" ht="12.5">
      <c r="H28040" s="958">
        <v>65041</v>
      </c>
      <c r="I28040" s="950" t="s">
        <v>1574</v>
      </c>
    </row>
    <row r="28041" spans="8:9" ht="12.5">
      <c r="H28041" s="958">
        <v>65042</v>
      </c>
      <c r="I28041" s="950" t="s">
        <v>1574</v>
      </c>
    </row>
    <row r="28042" spans="8:9" ht="12.5">
      <c r="H28042" s="958">
        <v>65043</v>
      </c>
      <c r="I28042" s="950" t="s">
        <v>1574</v>
      </c>
    </row>
    <row r="28043" spans="8:9" ht="12.5">
      <c r="H28043" s="958">
        <v>65046</v>
      </c>
      <c r="I28043" s="950" t="s">
        <v>1574</v>
      </c>
    </row>
    <row r="28044" spans="8:9" ht="12.5">
      <c r="H28044" s="958">
        <v>65047</v>
      </c>
      <c r="I28044" s="950" t="s">
        <v>1574</v>
      </c>
    </row>
    <row r="28045" spans="8:9" ht="12.5">
      <c r="H28045" s="958">
        <v>65048</v>
      </c>
      <c r="I28045" s="950" t="s">
        <v>1574</v>
      </c>
    </row>
    <row r="28046" spans="8:9" ht="12.5">
      <c r="H28046" s="958">
        <v>65049</v>
      </c>
      <c r="I28046" s="950" t="s">
        <v>1574</v>
      </c>
    </row>
    <row r="28047" spans="8:9" ht="12.5">
      <c r="H28047" s="958">
        <v>65050</v>
      </c>
      <c r="I28047" s="950" t="s">
        <v>1574</v>
      </c>
    </row>
    <row r="28048" spans="8:9" ht="12.5">
      <c r="H28048" s="958">
        <v>65051</v>
      </c>
      <c r="I28048" s="950" t="s">
        <v>1574</v>
      </c>
    </row>
    <row r="28049" spans="8:9" ht="12.5">
      <c r="H28049" s="958">
        <v>65052</v>
      </c>
      <c r="I28049" s="950" t="s">
        <v>1574</v>
      </c>
    </row>
    <row r="28050" spans="8:9" ht="12.5">
      <c r="H28050" s="958">
        <v>65053</v>
      </c>
      <c r="I28050" s="950" t="s">
        <v>1574</v>
      </c>
    </row>
    <row r="28051" spans="8:9" ht="12.5">
      <c r="H28051" s="958">
        <v>65054</v>
      </c>
      <c r="I28051" s="950" t="s">
        <v>1574</v>
      </c>
    </row>
    <row r="28052" spans="8:9" ht="12.5">
      <c r="H28052" s="958">
        <v>65055</v>
      </c>
      <c r="I28052" s="950" t="s">
        <v>1574</v>
      </c>
    </row>
    <row r="28053" spans="8:9" ht="12.5">
      <c r="H28053" s="958">
        <v>65058</v>
      </c>
      <c r="I28053" s="950" t="s">
        <v>1574</v>
      </c>
    </row>
    <row r="28054" spans="8:9" ht="12.5">
      <c r="H28054" s="958">
        <v>65059</v>
      </c>
      <c r="I28054" s="950" t="s">
        <v>1574</v>
      </c>
    </row>
    <row r="28055" spans="8:9" ht="12.5">
      <c r="H28055" s="958">
        <v>65061</v>
      </c>
      <c r="I28055" s="950" t="s">
        <v>1574</v>
      </c>
    </row>
    <row r="28056" spans="8:9" ht="12.5">
      <c r="H28056" s="958">
        <v>65062</v>
      </c>
      <c r="I28056" s="950" t="s">
        <v>1574</v>
      </c>
    </row>
    <row r="28057" spans="8:9" ht="12.5">
      <c r="H28057" s="958">
        <v>65063</v>
      </c>
      <c r="I28057" s="950" t="s">
        <v>1574</v>
      </c>
    </row>
    <row r="28058" spans="8:9" ht="12.5">
      <c r="H28058" s="958">
        <v>65064</v>
      </c>
      <c r="I28058" s="950" t="s">
        <v>1574</v>
      </c>
    </row>
    <row r="28059" spans="8:9" ht="12.5">
      <c r="H28059" s="958">
        <v>65065</v>
      </c>
      <c r="I28059" s="950" t="s">
        <v>1574</v>
      </c>
    </row>
    <row r="28060" spans="8:9" ht="12.5">
      <c r="H28060" s="958">
        <v>65066</v>
      </c>
      <c r="I28060" s="950" t="s">
        <v>1574</v>
      </c>
    </row>
    <row r="28061" spans="8:9" ht="12.5">
      <c r="H28061" s="958">
        <v>65067</v>
      </c>
      <c r="I28061" s="950" t="s">
        <v>1574</v>
      </c>
    </row>
    <row r="28062" spans="8:9" ht="12.5">
      <c r="H28062" s="958">
        <v>65068</v>
      </c>
      <c r="I28062" s="950" t="s">
        <v>1574</v>
      </c>
    </row>
    <row r="28063" spans="8:9" ht="12.5">
      <c r="H28063" s="958">
        <v>65069</v>
      </c>
      <c r="I28063" s="950" t="s">
        <v>1574</v>
      </c>
    </row>
    <row r="28064" spans="8:9" ht="12.5">
      <c r="H28064" s="958">
        <v>65072</v>
      </c>
      <c r="I28064" s="950" t="s">
        <v>1574</v>
      </c>
    </row>
    <row r="28065" spans="8:9" ht="12.5">
      <c r="H28065" s="958">
        <v>65074</v>
      </c>
      <c r="I28065" s="950" t="s">
        <v>1574</v>
      </c>
    </row>
    <row r="28066" spans="8:9" ht="12.5">
      <c r="H28066" s="958">
        <v>65075</v>
      </c>
      <c r="I28066" s="950" t="s">
        <v>1574</v>
      </c>
    </row>
    <row r="28067" spans="8:9" ht="12.5">
      <c r="H28067" s="958">
        <v>65076</v>
      </c>
      <c r="I28067" s="950" t="s">
        <v>1574</v>
      </c>
    </row>
    <row r="28068" spans="8:9" ht="12.5">
      <c r="H28068" s="958">
        <v>65077</v>
      </c>
      <c r="I28068" s="950" t="s">
        <v>1574</v>
      </c>
    </row>
    <row r="28069" spans="8:9" ht="12.5">
      <c r="H28069" s="958">
        <v>65078</v>
      </c>
      <c r="I28069" s="950" t="s">
        <v>1574</v>
      </c>
    </row>
    <row r="28070" spans="8:9" ht="12.5">
      <c r="H28070" s="958">
        <v>65079</v>
      </c>
      <c r="I28070" s="950" t="s">
        <v>1574</v>
      </c>
    </row>
    <row r="28071" spans="8:9" ht="12.5">
      <c r="H28071" s="958">
        <v>65080</v>
      </c>
      <c r="I28071" s="950" t="s">
        <v>1574</v>
      </c>
    </row>
    <row r="28072" spans="8:9" ht="12.5">
      <c r="H28072" s="958">
        <v>65081</v>
      </c>
      <c r="I28072" s="950" t="s">
        <v>1574</v>
      </c>
    </row>
    <row r="28073" spans="8:9" ht="12.5">
      <c r="H28073" s="958">
        <v>65082</v>
      </c>
      <c r="I28073" s="950" t="s">
        <v>1574</v>
      </c>
    </row>
    <row r="28074" spans="8:9" ht="12.5">
      <c r="H28074" s="958">
        <v>65083</v>
      </c>
      <c r="I28074" s="950" t="s">
        <v>1574</v>
      </c>
    </row>
    <row r="28075" spans="8:9" ht="12.5">
      <c r="H28075" s="958">
        <v>65084</v>
      </c>
      <c r="I28075" s="950" t="s">
        <v>1574</v>
      </c>
    </row>
    <row r="28076" spans="8:9" ht="12.5">
      <c r="H28076" s="958">
        <v>65085</v>
      </c>
      <c r="I28076" s="950" t="s">
        <v>1574</v>
      </c>
    </row>
    <row r="28077" spans="8:9" ht="12.5">
      <c r="H28077" s="958">
        <v>65101</v>
      </c>
      <c r="I28077" s="950" t="s">
        <v>1574</v>
      </c>
    </row>
    <row r="28078" spans="8:9" ht="12.5">
      <c r="H28078" s="958">
        <v>65102</v>
      </c>
      <c r="I28078" s="950" t="s">
        <v>1574</v>
      </c>
    </row>
    <row r="28079" spans="8:9" ht="12.5">
      <c r="H28079" s="958">
        <v>65103</v>
      </c>
      <c r="I28079" s="950" t="s">
        <v>1574</v>
      </c>
    </row>
    <row r="28080" spans="8:9" ht="12.5">
      <c r="H28080" s="958">
        <v>65104</v>
      </c>
      <c r="I28080" s="950" t="s">
        <v>1574</v>
      </c>
    </row>
    <row r="28081" spans="8:9" ht="12.5">
      <c r="H28081" s="958">
        <v>65105</v>
      </c>
      <c r="I28081" s="950" t="s">
        <v>1574</v>
      </c>
    </row>
    <row r="28082" spans="8:9" ht="12.5">
      <c r="H28082" s="958">
        <v>65106</v>
      </c>
      <c r="I28082" s="950" t="s">
        <v>1574</v>
      </c>
    </row>
    <row r="28083" spans="8:9" ht="12.5">
      <c r="H28083" s="958">
        <v>65107</v>
      </c>
      <c r="I28083" s="950" t="s">
        <v>1574</v>
      </c>
    </row>
    <row r="28084" spans="8:9" ht="12.5">
      <c r="H28084" s="958">
        <v>65108</v>
      </c>
      <c r="I28084" s="950" t="s">
        <v>1574</v>
      </c>
    </row>
    <row r="28085" spans="8:9" ht="12.5">
      <c r="H28085" s="958">
        <v>65109</v>
      </c>
      <c r="I28085" s="950" t="s">
        <v>1574</v>
      </c>
    </row>
    <row r="28086" spans="8:9" ht="12.5">
      <c r="H28086" s="958">
        <v>65110</v>
      </c>
      <c r="I28086" s="950" t="s">
        <v>1574</v>
      </c>
    </row>
    <row r="28087" spans="8:9" ht="12.5">
      <c r="H28087" s="958">
        <v>65111</v>
      </c>
      <c r="I28087" s="950" t="s">
        <v>1574</v>
      </c>
    </row>
    <row r="28088" spans="8:9" ht="12.5">
      <c r="H28088" s="958">
        <v>65201</v>
      </c>
      <c r="I28088" s="950" t="s">
        <v>1574</v>
      </c>
    </row>
    <row r="28089" spans="8:9" ht="12.5">
      <c r="H28089" s="958">
        <v>65202</v>
      </c>
      <c r="I28089" s="950" t="s">
        <v>1574</v>
      </c>
    </row>
    <row r="28090" spans="8:9" ht="12.5">
      <c r="H28090" s="958">
        <v>65203</v>
      </c>
      <c r="I28090" s="950" t="s">
        <v>1574</v>
      </c>
    </row>
    <row r="28091" spans="8:9" ht="12.5">
      <c r="H28091" s="958">
        <v>65205</v>
      </c>
      <c r="I28091" s="950" t="s">
        <v>1574</v>
      </c>
    </row>
    <row r="28092" spans="8:9" ht="12.5">
      <c r="H28092" s="958">
        <v>65211</v>
      </c>
      <c r="I28092" s="950" t="s">
        <v>1574</v>
      </c>
    </row>
    <row r="28093" spans="8:9" ht="12.5">
      <c r="H28093" s="958">
        <v>65212</v>
      </c>
      <c r="I28093" s="950" t="s">
        <v>1574</v>
      </c>
    </row>
    <row r="28094" spans="8:9" ht="12.5">
      <c r="H28094" s="958">
        <v>65215</v>
      </c>
      <c r="I28094" s="950" t="s">
        <v>1574</v>
      </c>
    </row>
    <row r="28095" spans="8:9" ht="12.5">
      <c r="H28095" s="958">
        <v>65216</v>
      </c>
      <c r="I28095" s="950" t="s">
        <v>1574</v>
      </c>
    </row>
    <row r="28096" spans="8:9" ht="12.5">
      <c r="H28096" s="958">
        <v>65217</v>
      </c>
      <c r="I28096" s="950" t="s">
        <v>1574</v>
      </c>
    </row>
    <row r="28097" spans="8:9" ht="12.5">
      <c r="H28097" s="958">
        <v>65218</v>
      </c>
      <c r="I28097" s="950" t="s">
        <v>1574</v>
      </c>
    </row>
    <row r="28098" spans="8:9" ht="12.5">
      <c r="H28098" s="958">
        <v>65230</v>
      </c>
      <c r="I28098" s="950" t="s">
        <v>1575</v>
      </c>
    </row>
    <row r="28099" spans="8:9" ht="12.5">
      <c r="H28099" s="958">
        <v>65231</v>
      </c>
      <c r="I28099" s="950" t="s">
        <v>1574</v>
      </c>
    </row>
    <row r="28100" spans="8:9" ht="12.5">
      <c r="H28100" s="958">
        <v>65232</v>
      </c>
      <c r="I28100" s="950" t="s">
        <v>1574</v>
      </c>
    </row>
    <row r="28101" spans="8:9" ht="12.5">
      <c r="H28101" s="958">
        <v>65233</v>
      </c>
      <c r="I28101" s="950" t="s">
        <v>1574</v>
      </c>
    </row>
    <row r="28102" spans="8:9" ht="12.5">
      <c r="H28102" s="958">
        <v>65236</v>
      </c>
      <c r="I28102" s="950" t="s">
        <v>1575</v>
      </c>
    </row>
    <row r="28103" spans="8:9" ht="12.5">
      <c r="H28103" s="958">
        <v>65237</v>
      </c>
      <c r="I28103" s="950" t="s">
        <v>1574</v>
      </c>
    </row>
    <row r="28104" spans="8:9" ht="12.5">
      <c r="H28104" s="958">
        <v>65239</v>
      </c>
      <c r="I28104" s="950" t="s">
        <v>1574</v>
      </c>
    </row>
    <row r="28105" spans="8:9" ht="12.5">
      <c r="H28105" s="958">
        <v>65240</v>
      </c>
      <c r="I28105" s="950" t="s">
        <v>1574</v>
      </c>
    </row>
    <row r="28106" spans="8:9" ht="12.5">
      <c r="H28106" s="958">
        <v>65243</v>
      </c>
      <c r="I28106" s="950" t="s">
        <v>1574</v>
      </c>
    </row>
    <row r="28107" spans="8:9" ht="12.5">
      <c r="H28107" s="958">
        <v>65244</v>
      </c>
      <c r="I28107" s="950" t="s">
        <v>1575</v>
      </c>
    </row>
    <row r="28108" spans="8:9" ht="12.5">
      <c r="H28108" s="958">
        <v>65246</v>
      </c>
      <c r="I28108" s="950" t="s">
        <v>1575</v>
      </c>
    </row>
    <row r="28109" spans="8:9" ht="12.5">
      <c r="H28109" s="958">
        <v>65247</v>
      </c>
      <c r="I28109" s="950" t="s">
        <v>1574</v>
      </c>
    </row>
    <row r="28110" spans="8:9" ht="12.5">
      <c r="H28110" s="958">
        <v>65248</v>
      </c>
      <c r="I28110" s="950" t="s">
        <v>1574</v>
      </c>
    </row>
    <row r="28111" spans="8:9" ht="12.5">
      <c r="H28111" s="958">
        <v>65250</v>
      </c>
      <c r="I28111" s="950" t="s">
        <v>1574</v>
      </c>
    </row>
    <row r="28112" spans="8:9" ht="12.5">
      <c r="H28112" s="958">
        <v>65251</v>
      </c>
      <c r="I28112" s="950" t="s">
        <v>1574</v>
      </c>
    </row>
    <row r="28113" spans="8:9" ht="12.5">
      <c r="H28113" s="958">
        <v>65254</v>
      </c>
      <c r="I28113" s="950" t="s">
        <v>1575</v>
      </c>
    </row>
    <row r="28114" spans="8:9" ht="12.5">
      <c r="H28114" s="958">
        <v>65255</v>
      </c>
      <c r="I28114" s="950" t="s">
        <v>1574</v>
      </c>
    </row>
    <row r="28115" spans="8:9" ht="12.5">
      <c r="H28115" s="958">
        <v>65256</v>
      </c>
      <c r="I28115" s="950" t="s">
        <v>1574</v>
      </c>
    </row>
    <row r="28116" spans="8:9" ht="12.5">
      <c r="H28116" s="958">
        <v>65257</v>
      </c>
      <c r="I28116" s="950" t="s">
        <v>1574</v>
      </c>
    </row>
    <row r="28117" spans="8:9" ht="12.5">
      <c r="H28117" s="958">
        <v>65258</v>
      </c>
      <c r="I28117" s="950" t="s">
        <v>1574</v>
      </c>
    </row>
    <row r="28118" spans="8:9" ht="12.5">
      <c r="H28118" s="958">
        <v>65259</v>
      </c>
      <c r="I28118" s="950" t="s">
        <v>1574</v>
      </c>
    </row>
    <row r="28119" spans="8:9" ht="12.5">
      <c r="H28119" s="958">
        <v>65260</v>
      </c>
      <c r="I28119" s="950" t="s">
        <v>1574</v>
      </c>
    </row>
    <row r="28120" spans="8:9" ht="12.5">
      <c r="H28120" s="958">
        <v>65261</v>
      </c>
      <c r="I28120" s="950" t="s">
        <v>1575</v>
      </c>
    </row>
    <row r="28121" spans="8:9" ht="12.5">
      <c r="H28121" s="958">
        <v>65262</v>
      </c>
      <c r="I28121" s="950" t="s">
        <v>1574</v>
      </c>
    </row>
    <row r="28122" spans="8:9" ht="12.5">
      <c r="H28122" s="958">
        <v>65263</v>
      </c>
      <c r="I28122" s="950" t="s">
        <v>1574</v>
      </c>
    </row>
    <row r="28123" spans="8:9" ht="12.5">
      <c r="H28123" s="958">
        <v>65264</v>
      </c>
      <c r="I28123" s="950" t="s">
        <v>1574</v>
      </c>
    </row>
    <row r="28124" spans="8:9" ht="12.5">
      <c r="H28124" s="958">
        <v>65265</v>
      </c>
      <c r="I28124" s="950" t="s">
        <v>1574</v>
      </c>
    </row>
    <row r="28125" spans="8:9" ht="12.5">
      <c r="H28125" s="958">
        <v>65270</v>
      </c>
      <c r="I28125" s="950" t="s">
        <v>1574</v>
      </c>
    </row>
    <row r="28126" spans="8:9" ht="12.5">
      <c r="H28126" s="958">
        <v>65274</v>
      </c>
      <c r="I28126" s="950" t="s">
        <v>1574</v>
      </c>
    </row>
    <row r="28127" spans="8:9" ht="12.5">
      <c r="H28127" s="958">
        <v>65275</v>
      </c>
      <c r="I28127" s="950" t="s">
        <v>1574</v>
      </c>
    </row>
    <row r="28128" spans="8:9" ht="12.5">
      <c r="H28128" s="958">
        <v>65276</v>
      </c>
      <c r="I28128" s="950" t="s">
        <v>1574</v>
      </c>
    </row>
    <row r="28129" spans="8:9" ht="12.5">
      <c r="H28129" s="958">
        <v>65278</v>
      </c>
      <c r="I28129" s="950" t="s">
        <v>1574</v>
      </c>
    </row>
    <row r="28130" spans="8:9" ht="12.5">
      <c r="H28130" s="958">
        <v>65279</v>
      </c>
      <c r="I28130" s="950" t="s">
        <v>1574</v>
      </c>
    </row>
    <row r="28131" spans="8:9" ht="12.5">
      <c r="H28131" s="958">
        <v>65280</v>
      </c>
      <c r="I28131" s="950" t="s">
        <v>1574</v>
      </c>
    </row>
    <row r="28132" spans="8:9" ht="12.5">
      <c r="H28132" s="958">
        <v>65281</v>
      </c>
      <c r="I28132" s="950" t="s">
        <v>1575</v>
      </c>
    </row>
    <row r="28133" spans="8:9" ht="12.5">
      <c r="H28133" s="958">
        <v>65282</v>
      </c>
      <c r="I28133" s="950" t="s">
        <v>1574</v>
      </c>
    </row>
    <row r="28134" spans="8:9" ht="12.5">
      <c r="H28134" s="958">
        <v>65283</v>
      </c>
      <c r="I28134" s="950" t="s">
        <v>1574</v>
      </c>
    </row>
    <row r="28135" spans="8:9" ht="12.5">
      <c r="H28135" s="958">
        <v>65284</v>
      </c>
      <c r="I28135" s="950" t="s">
        <v>1574</v>
      </c>
    </row>
    <row r="28136" spans="8:9" ht="12.5">
      <c r="H28136" s="958">
        <v>65285</v>
      </c>
      <c r="I28136" s="950" t="s">
        <v>1574</v>
      </c>
    </row>
    <row r="28137" spans="8:9" ht="12.5">
      <c r="H28137" s="958">
        <v>65286</v>
      </c>
      <c r="I28137" s="950" t="s">
        <v>1575</v>
      </c>
    </row>
    <row r="28138" spans="8:9" ht="12.5">
      <c r="H28138" s="958">
        <v>65287</v>
      </c>
      <c r="I28138" s="950" t="s">
        <v>1574</v>
      </c>
    </row>
    <row r="28139" spans="8:9" ht="12.5">
      <c r="H28139" s="958">
        <v>65299</v>
      </c>
      <c r="I28139" s="950" t="s">
        <v>1574</v>
      </c>
    </row>
    <row r="28140" spans="8:9" ht="12.5">
      <c r="H28140" s="958">
        <v>65301</v>
      </c>
      <c r="I28140" s="950" t="s">
        <v>1574</v>
      </c>
    </row>
    <row r="28141" spans="8:9" ht="12.5">
      <c r="H28141" s="958">
        <v>65302</v>
      </c>
      <c r="I28141" s="950" t="s">
        <v>1575</v>
      </c>
    </row>
    <row r="28142" spans="8:9" ht="12.5">
      <c r="H28142" s="958">
        <v>65305</v>
      </c>
      <c r="I28142" s="950" t="s">
        <v>1574</v>
      </c>
    </row>
    <row r="28143" spans="8:9" ht="12.5">
      <c r="H28143" s="958">
        <v>65320</v>
      </c>
      <c r="I28143" s="950" t="s">
        <v>1574</v>
      </c>
    </row>
    <row r="28144" spans="8:9" ht="12.5">
      <c r="H28144" s="958">
        <v>65321</v>
      </c>
      <c r="I28144" s="950" t="s">
        <v>1575</v>
      </c>
    </row>
    <row r="28145" spans="8:9" ht="12.5">
      <c r="H28145" s="958">
        <v>65322</v>
      </c>
      <c r="I28145" s="950" t="s">
        <v>1574</v>
      </c>
    </row>
    <row r="28146" spans="8:9" ht="12.5">
      <c r="H28146" s="958">
        <v>65323</v>
      </c>
      <c r="I28146" s="950" t="s">
        <v>1574</v>
      </c>
    </row>
    <row r="28147" spans="8:9" ht="12.5">
      <c r="H28147" s="958">
        <v>65324</v>
      </c>
      <c r="I28147" s="950" t="s">
        <v>1574</v>
      </c>
    </row>
    <row r="28148" spans="8:9" ht="12.5">
      <c r="H28148" s="958">
        <v>65325</v>
      </c>
      <c r="I28148" s="950" t="s">
        <v>1574</v>
      </c>
    </row>
    <row r="28149" spans="8:9" ht="12.5">
      <c r="H28149" s="958">
        <v>65326</v>
      </c>
      <c r="I28149" s="950" t="s">
        <v>1574</v>
      </c>
    </row>
    <row r="28150" spans="8:9" ht="12.5">
      <c r="H28150" s="958">
        <v>65327</v>
      </c>
      <c r="I28150" s="950" t="s">
        <v>1575</v>
      </c>
    </row>
    <row r="28151" spans="8:9" ht="12.5">
      <c r="H28151" s="958">
        <v>65329</v>
      </c>
      <c r="I28151" s="950" t="s">
        <v>1574</v>
      </c>
    </row>
    <row r="28152" spans="8:9" ht="12.5">
      <c r="H28152" s="958">
        <v>65330</v>
      </c>
      <c r="I28152" s="950" t="s">
        <v>1575</v>
      </c>
    </row>
    <row r="28153" spans="8:9" ht="12.5">
      <c r="H28153" s="958">
        <v>65332</v>
      </c>
      <c r="I28153" s="950" t="s">
        <v>1574</v>
      </c>
    </row>
    <row r="28154" spans="8:9" ht="12.5">
      <c r="H28154" s="958">
        <v>65333</v>
      </c>
      <c r="I28154" s="950" t="s">
        <v>1574</v>
      </c>
    </row>
    <row r="28155" spans="8:9" ht="12.5">
      <c r="H28155" s="958">
        <v>65334</v>
      </c>
      <c r="I28155" s="950" t="s">
        <v>1574</v>
      </c>
    </row>
    <row r="28156" spans="8:9" ht="12.5">
      <c r="H28156" s="958">
        <v>65335</v>
      </c>
      <c r="I28156" s="950" t="s">
        <v>1574</v>
      </c>
    </row>
    <row r="28157" spans="8:9" ht="12.5">
      <c r="H28157" s="958">
        <v>65336</v>
      </c>
      <c r="I28157" s="950" t="s">
        <v>1574</v>
      </c>
    </row>
    <row r="28158" spans="8:9" ht="12.5">
      <c r="H28158" s="958">
        <v>65337</v>
      </c>
      <c r="I28158" s="950" t="s">
        <v>1574</v>
      </c>
    </row>
    <row r="28159" spans="8:9" ht="12.5">
      <c r="H28159" s="958">
        <v>65338</v>
      </c>
      <c r="I28159" s="950" t="s">
        <v>1574</v>
      </c>
    </row>
    <row r="28160" spans="8:9" ht="12.5">
      <c r="H28160" s="958">
        <v>65339</v>
      </c>
      <c r="I28160" s="950" t="s">
        <v>1575</v>
      </c>
    </row>
    <row r="28161" spans="8:9" ht="12.5">
      <c r="H28161" s="958">
        <v>65340</v>
      </c>
      <c r="I28161" s="950" t="s">
        <v>1574</v>
      </c>
    </row>
    <row r="28162" spans="8:9" ht="12.5">
      <c r="H28162" s="958">
        <v>65344</v>
      </c>
      <c r="I28162" s="950" t="s">
        <v>1575</v>
      </c>
    </row>
    <row r="28163" spans="8:9" ht="12.5">
      <c r="H28163" s="958">
        <v>65345</v>
      </c>
      <c r="I28163" s="950" t="s">
        <v>1574</v>
      </c>
    </row>
    <row r="28164" spans="8:9" ht="12.5">
      <c r="H28164" s="958">
        <v>65347</v>
      </c>
      <c r="I28164" s="950" t="s">
        <v>1574</v>
      </c>
    </row>
    <row r="28165" spans="8:9" ht="12.5">
      <c r="H28165" s="958">
        <v>65348</v>
      </c>
      <c r="I28165" s="950" t="s">
        <v>1574</v>
      </c>
    </row>
    <row r="28166" spans="8:9" ht="12.5">
      <c r="H28166" s="958">
        <v>65349</v>
      </c>
      <c r="I28166" s="950" t="s">
        <v>1575</v>
      </c>
    </row>
    <row r="28167" spans="8:9" ht="12.5">
      <c r="H28167" s="958">
        <v>65350</v>
      </c>
      <c r="I28167" s="950" t="s">
        <v>1574</v>
      </c>
    </row>
    <row r="28168" spans="8:9" ht="12.5">
      <c r="H28168" s="958">
        <v>65351</v>
      </c>
      <c r="I28168" s="950" t="s">
        <v>1574</v>
      </c>
    </row>
    <row r="28169" spans="8:9" ht="12.5">
      <c r="H28169" s="958">
        <v>65354</v>
      </c>
      <c r="I28169" s="950" t="s">
        <v>1574</v>
      </c>
    </row>
    <row r="28170" spans="8:9" ht="12.5">
      <c r="H28170" s="958">
        <v>65355</v>
      </c>
      <c r="I28170" s="950" t="s">
        <v>1574</v>
      </c>
    </row>
    <row r="28171" spans="8:9" ht="12.5">
      <c r="H28171" s="958">
        <v>65360</v>
      </c>
      <c r="I28171" s="950" t="s">
        <v>1574</v>
      </c>
    </row>
    <row r="28172" spans="8:9" ht="12.5">
      <c r="H28172" s="958">
        <v>65401</v>
      </c>
      <c r="I28172" s="950" t="s">
        <v>1574</v>
      </c>
    </row>
    <row r="28173" spans="8:9" ht="12.5">
      <c r="H28173" s="958">
        <v>65402</v>
      </c>
      <c r="I28173" s="950" t="s">
        <v>1574</v>
      </c>
    </row>
    <row r="28174" spans="8:9" ht="12.5">
      <c r="H28174" s="958">
        <v>65409</v>
      </c>
      <c r="I28174" s="950" t="s">
        <v>1574</v>
      </c>
    </row>
    <row r="28175" spans="8:9" ht="12.5">
      <c r="H28175" s="958">
        <v>65436</v>
      </c>
      <c r="I28175" s="950" t="s">
        <v>1574</v>
      </c>
    </row>
    <row r="28176" spans="8:9" ht="12.5">
      <c r="H28176" s="958">
        <v>65438</v>
      </c>
      <c r="I28176" s="950" t="s">
        <v>1574</v>
      </c>
    </row>
    <row r="28177" spans="8:9" ht="12.5">
      <c r="H28177" s="958">
        <v>65439</v>
      </c>
      <c r="I28177" s="950" t="s">
        <v>1574</v>
      </c>
    </row>
    <row r="28178" spans="8:9" ht="12.5">
      <c r="H28178" s="958">
        <v>65440</v>
      </c>
      <c r="I28178" s="950" t="s">
        <v>1574</v>
      </c>
    </row>
    <row r="28179" spans="8:9" ht="12.5">
      <c r="H28179" s="958">
        <v>65441</v>
      </c>
      <c r="I28179" s="950" t="s">
        <v>1574</v>
      </c>
    </row>
    <row r="28180" spans="8:9" ht="12.5">
      <c r="H28180" s="958">
        <v>65443</v>
      </c>
      <c r="I28180" s="950" t="s">
        <v>1574</v>
      </c>
    </row>
    <row r="28181" spans="8:9" ht="12.5">
      <c r="H28181" s="958">
        <v>65444</v>
      </c>
      <c r="I28181" s="950" t="s">
        <v>1574</v>
      </c>
    </row>
    <row r="28182" spans="8:9" ht="12.5">
      <c r="H28182" s="958">
        <v>65446</v>
      </c>
      <c r="I28182" s="950" t="s">
        <v>1574</v>
      </c>
    </row>
    <row r="28183" spans="8:9" ht="12.5">
      <c r="H28183" s="958">
        <v>65449</v>
      </c>
      <c r="I28183" s="950" t="s">
        <v>1574</v>
      </c>
    </row>
    <row r="28184" spans="8:9" ht="12.5">
      <c r="H28184" s="958">
        <v>65452</v>
      </c>
      <c r="I28184" s="950" t="s">
        <v>1574</v>
      </c>
    </row>
    <row r="28185" spans="8:9" ht="12.5">
      <c r="H28185" s="958">
        <v>65453</v>
      </c>
      <c r="I28185" s="950" t="s">
        <v>1574</v>
      </c>
    </row>
    <row r="28186" spans="8:9" ht="12.5">
      <c r="H28186" s="958">
        <v>65456</v>
      </c>
      <c r="I28186" s="950" t="s">
        <v>1574</v>
      </c>
    </row>
    <row r="28187" spans="8:9" ht="12.5">
      <c r="H28187" s="958">
        <v>65457</v>
      </c>
      <c r="I28187" s="950" t="s">
        <v>1574</v>
      </c>
    </row>
    <row r="28188" spans="8:9" ht="12.5">
      <c r="H28188" s="958">
        <v>65459</v>
      </c>
      <c r="I28188" s="950" t="s">
        <v>1574</v>
      </c>
    </row>
    <row r="28189" spans="8:9" ht="12.5">
      <c r="H28189" s="958">
        <v>65461</v>
      </c>
      <c r="I28189" s="950" t="s">
        <v>1574</v>
      </c>
    </row>
    <row r="28190" spans="8:9" ht="12.5">
      <c r="H28190" s="958">
        <v>65462</v>
      </c>
      <c r="I28190" s="950" t="s">
        <v>1574</v>
      </c>
    </row>
    <row r="28191" spans="8:9" ht="12.5">
      <c r="H28191" s="958">
        <v>65463</v>
      </c>
      <c r="I28191" s="950" t="s">
        <v>1574</v>
      </c>
    </row>
    <row r="28192" spans="8:9" ht="12.5">
      <c r="H28192" s="958">
        <v>65464</v>
      </c>
      <c r="I28192" s="950" t="s">
        <v>1574</v>
      </c>
    </row>
    <row r="28193" spans="8:9" ht="12.5">
      <c r="H28193" s="958">
        <v>65466</v>
      </c>
      <c r="I28193" s="950" t="s">
        <v>1574</v>
      </c>
    </row>
    <row r="28194" spans="8:9" ht="12.5">
      <c r="H28194" s="958">
        <v>65468</v>
      </c>
      <c r="I28194" s="950" t="s">
        <v>1574</v>
      </c>
    </row>
    <row r="28195" spans="8:9" ht="12.5">
      <c r="H28195" s="958">
        <v>65470</v>
      </c>
      <c r="I28195" s="950" t="s">
        <v>1574</v>
      </c>
    </row>
    <row r="28196" spans="8:9" ht="12.5">
      <c r="H28196" s="958">
        <v>65473</v>
      </c>
      <c r="I28196" s="950" t="s">
        <v>1574</v>
      </c>
    </row>
    <row r="28197" spans="8:9" ht="12.5">
      <c r="H28197" s="958">
        <v>65479</v>
      </c>
      <c r="I28197" s="950" t="s">
        <v>1574</v>
      </c>
    </row>
    <row r="28198" spans="8:9" ht="12.5">
      <c r="H28198" s="958">
        <v>65483</v>
      </c>
      <c r="I28198" s="950" t="s">
        <v>1574</v>
      </c>
    </row>
    <row r="28199" spans="8:9" ht="12.5">
      <c r="H28199" s="958">
        <v>65484</v>
      </c>
      <c r="I28199" s="950" t="s">
        <v>1574</v>
      </c>
    </row>
    <row r="28200" spans="8:9" ht="12.5">
      <c r="H28200" s="958">
        <v>65486</v>
      </c>
      <c r="I28200" s="950" t="s">
        <v>1574</v>
      </c>
    </row>
    <row r="28201" spans="8:9" ht="12.5">
      <c r="H28201" s="958">
        <v>65501</v>
      </c>
      <c r="I28201" s="950" t="s">
        <v>1574</v>
      </c>
    </row>
    <row r="28202" spans="8:9" ht="12.5">
      <c r="H28202" s="958">
        <v>65529</v>
      </c>
      <c r="I28202" s="950" t="s">
        <v>1574</v>
      </c>
    </row>
    <row r="28203" spans="8:9" ht="12.5">
      <c r="H28203" s="958">
        <v>65532</v>
      </c>
      <c r="I28203" s="950" t="s">
        <v>1574</v>
      </c>
    </row>
    <row r="28204" spans="8:9" ht="12.5">
      <c r="H28204" s="958">
        <v>65534</v>
      </c>
      <c r="I28204" s="950" t="s">
        <v>1574</v>
      </c>
    </row>
    <row r="28205" spans="8:9" ht="12.5">
      <c r="H28205" s="958">
        <v>65535</v>
      </c>
      <c r="I28205" s="950" t="s">
        <v>1574</v>
      </c>
    </row>
    <row r="28206" spans="8:9" ht="12.5">
      <c r="H28206" s="958">
        <v>65536</v>
      </c>
      <c r="I28206" s="950" t="s">
        <v>1574</v>
      </c>
    </row>
    <row r="28207" spans="8:9" ht="12.5">
      <c r="H28207" s="958">
        <v>65541</v>
      </c>
      <c r="I28207" s="950" t="s">
        <v>1574</v>
      </c>
    </row>
    <row r="28208" spans="8:9" ht="12.5">
      <c r="H28208" s="958">
        <v>65542</v>
      </c>
      <c r="I28208" s="950" t="s">
        <v>1574</v>
      </c>
    </row>
    <row r="28209" spans="8:9" ht="12.5">
      <c r="H28209" s="958">
        <v>65543</v>
      </c>
      <c r="I28209" s="950" t="s">
        <v>1574</v>
      </c>
    </row>
    <row r="28210" spans="8:9" ht="12.5">
      <c r="H28210" s="958">
        <v>65546</v>
      </c>
      <c r="I28210" s="950" t="s">
        <v>1574</v>
      </c>
    </row>
    <row r="28211" spans="8:9" ht="12.5">
      <c r="H28211" s="958">
        <v>65548</v>
      </c>
      <c r="I28211" s="950" t="s">
        <v>1574</v>
      </c>
    </row>
    <row r="28212" spans="8:9" ht="12.5">
      <c r="H28212" s="958">
        <v>65550</v>
      </c>
      <c r="I28212" s="950" t="s">
        <v>1574</v>
      </c>
    </row>
    <row r="28213" spans="8:9" ht="12.5">
      <c r="H28213" s="958">
        <v>65552</v>
      </c>
      <c r="I28213" s="950" t="s">
        <v>1574</v>
      </c>
    </row>
    <row r="28214" spans="8:9" ht="12.5">
      <c r="H28214" s="958">
        <v>65555</v>
      </c>
      <c r="I28214" s="950" t="s">
        <v>1574</v>
      </c>
    </row>
    <row r="28215" spans="8:9" ht="12.5">
      <c r="H28215" s="958">
        <v>65556</v>
      </c>
      <c r="I28215" s="950" t="s">
        <v>1574</v>
      </c>
    </row>
    <row r="28216" spans="8:9" ht="12.5">
      <c r="H28216" s="958">
        <v>65557</v>
      </c>
      <c r="I28216" s="950" t="s">
        <v>1574</v>
      </c>
    </row>
    <row r="28217" spans="8:9" ht="12.5">
      <c r="H28217" s="958">
        <v>65559</v>
      </c>
      <c r="I28217" s="950" t="s">
        <v>1574</v>
      </c>
    </row>
    <row r="28218" spans="8:9" ht="12.5">
      <c r="H28218" s="958">
        <v>65560</v>
      </c>
      <c r="I28218" s="950" t="s">
        <v>1574</v>
      </c>
    </row>
    <row r="28219" spans="8:9" ht="12.5">
      <c r="H28219" s="958">
        <v>65564</v>
      </c>
      <c r="I28219" s="950" t="s">
        <v>1574</v>
      </c>
    </row>
    <row r="28220" spans="8:9" ht="12.5">
      <c r="H28220" s="958">
        <v>65565</v>
      </c>
      <c r="I28220" s="950" t="s">
        <v>1574</v>
      </c>
    </row>
    <row r="28221" spans="8:9" ht="12.5">
      <c r="H28221" s="958">
        <v>65566</v>
      </c>
      <c r="I28221" s="950" t="s">
        <v>1574</v>
      </c>
    </row>
    <row r="28222" spans="8:9" ht="12.5">
      <c r="H28222" s="958">
        <v>65567</v>
      </c>
      <c r="I28222" s="950" t="s">
        <v>1574</v>
      </c>
    </row>
    <row r="28223" spans="8:9" ht="12.5">
      <c r="H28223" s="958">
        <v>65570</v>
      </c>
      <c r="I28223" s="950" t="s">
        <v>1574</v>
      </c>
    </row>
    <row r="28224" spans="8:9" ht="12.5">
      <c r="H28224" s="958">
        <v>65571</v>
      </c>
      <c r="I28224" s="950" t="s">
        <v>1574</v>
      </c>
    </row>
    <row r="28225" spans="8:9" ht="12.5">
      <c r="H28225" s="958">
        <v>65580</v>
      </c>
      <c r="I28225" s="950" t="s">
        <v>1574</v>
      </c>
    </row>
    <row r="28226" spans="8:9" ht="12.5">
      <c r="H28226" s="958">
        <v>65582</v>
      </c>
      <c r="I28226" s="950" t="s">
        <v>1574</v>
      </c>
    </row>
    <row r="28227" spans="8:9" ht="12.5">
      <c r="H28227" s="958">
        <v>65583</v>
      </c>
      <c r="I28227" s="950" t="s">
        <v>1574</v>
      </c>
    </row>
    <row r="28228" spans="8:9" ht="12.5">
      <c r="H28228" s="958">
        <v>65584</v>
      </c>
      <c r="I28228" s="950" t="s">
        <v>1574</v>
      </c>
    </row>
    <row r="28229" spans="8:9" ht="12.5">
      <c r="H28229" s="958">
        <v>65586</v>
      </c>
      <c r="I28229" s="950" t="s">
        <v>1574</v>
      </c>
    </row>
    <row r="28230" spans="8:9" ht="12.5">
      <c r="H28230" s="958">
        <v>65588</v>
      </c>
      <c r="I28230" s="950" t="s">
        <v>1574</v>
      </c>
    </row>
    <row r="28231" spans="8:9" ht="12.5">
      <c r="H28231" s="958">
        <v>65589</v>
      </c>
      <c r="I28231" s="950" t="s">
        <v>1574</v>
      </c>
    </row>
    <row r="28232" spans="8:9" ht="12.5">
      <c r="H28232" s="958">
        <v>65590</v>
      </c>
      <c r="I28232" s="950" t="s">
        <v>1574</v>
      </c>
    </row>
    <row r="28233" spans="8:9" ht="12.5">
      <c r="H28233" s="958">
        <v>65591</v>
      </c>
      <c r="I28233" s="950" t="s">
        <v>1574</v>
      </c>
    </row>
    <row r="28234" spans="8:9" ht="12.5">
      <c r="H28234" s="958">
        <v>65601</v>
      </c>
      <c r="I28234" s="950" t="s">
        <v>1575</v>
      </c>
    </row>
    <row r="28235" spans="8:9" ht="12.5">
      <c r="H28235" s="958">
        <v>65603</v>
      </c>
      <c r="I28235" s="950" t="s">
        <v>1575</v>
      </c>
    </row>
    <row r="28236" spans="8:9" ht="12.5">
      <c r="H28236" s="958">
        <v>65604</v>
      </c>
      <c r="I28236" s="950" t="s">
        <v>1575</v>
      </c>
    </row>
    <row r="28237" spans="8:9" ht="12.5">
      <c r="H28237" s="958">
        <v>65605</v>
      </c>
      <c r="I28237" s="950" t="s">
        <v>1575</v>
      </c>
    </row>
    <row r="28238" spans="8:9" ht="12.5">
      <c r="H28238" s="958">
        <v>65606</v>
      </c>
      <c r="I28238" s="950" t="s">
        <v>1574</v>
      </c>
    </row>
    <row r="28239" spans="8:9" ht="12.5">
      <c r="H28239" s="958">
        <v>65607</v>
      </c>
      <c r="I28239" s="950" t="s">
        <v>1575</v>
      </c>
    </row>
    <row r="28240" spans="8:9" ht="12.5">
      <c r="H28240" s="958">
        <v>65608</v>
      </c>
      <c r="I28240" s="950" t="s">
        <v>1574</v>
      </c>
    </row>
    <row r="28241" spans="8:9" ht="12.5">
      <c r="H28241" s="958">
        <v>65609</v>
      </c>
      <c r="I28241" s="950" t="s">
        <v>1574</v>
      </c>
    </row>
    <row r="28242" spans="8:9" ht="12.5">
      <c r="H28242" s="958">
        <v>65610</v>
      </c>
      <c r="I28242" s="950" t="s">
        <v>1575</v>
      </c>
    </row>
    <row r="28243" spans="8:9" ht="12.5">
      <c r="H28243" s="958">
        <v>65611</v>
      </c>
      <c r="I28243" s="950" t="s">
        <v>1559</v>
      </c>
    </row>
    <row r="28244" spans="8:9" ht="12.5">
      <c r="H28244" s="958">
        <v>65612</v>
      </c>
      <c r="I28244" s="950" t="s">
        <v>1575</v>
      </c>
    </row>
    <row r="28245" spans="8:9" ht="12.5">
      <c r="H28245" s="958">
        <v>65613</v>
      </c>
      <c r="I28245" s="950" t="s">
        <v>1574</v>
      </c>
    </row>
    <row r="28246" spans="8:9" ht="12.5">
      <c r="H28246" s="958">
        <v>65614</v>
      </c>
      <c r="I28246" s="950" t="s">
        <v>1574</v>
      </c>
    </row>
    <row r="28247" spans="8:9" ht="12.5">
      <c r="H28247" s="958">
        <v>65615</v>
      </c>
      <c r="I28247" s="950" t="s">
        <v>1575</v>
      </c>
    </row>
    <row r="28248" spans="8:9" ht="12.5">
      <c r="H28248" s="958">
        <v>65616</v>
      </c>
      <c r="I28248" s="950" t="s">
        <v>1559</v>
      </c>
    </row>
    <row r="28249" spans="8:9" ht="12.5">
      <c r="H28249" s="958">
        <v>65617</v>
      </c>
      <c r="I28249" s="950" t="s">
        <v>1575</v>
      </c>
    </row>
    <row r="28250" spans="8:9" ht="12.5">
      <c r="H28250" s="958">
        <v>65618</v>
      </c>
      <c r="I28250" s="950" t="s">
        <v>1574</v>
      </c>
    </row>
    <row r="28251" spans="8:9" ht="12.5">
      <c r="H28251" s="958">
        <v>65619</v>
      </c>
      <c r="I28251" s="950" t="s">
        <v>1574</v>
      </c>
    </row>
    <row r="28252" spans="8:9" ht="12.5">
      <c r="H28252" s="958">
        <v>65620</v>
      </c>
      <c r="I28252" s="950" t="s">
        <v>1574</v>
      </c>
    </row>
    <row r="28253" spans="8:9" ht="12.5">
      <c r="H28253" s="958">
        <v>65622</v>
      </c>
      <c r="I28253" s="950" t="s">
        <v>1575</v>
      </c>
    </row>
    <row r="28254" spans="8:9" ht="12.5">
      <c r="H28254" s="958">
        <v>65623</v>
      </c>
      <c r="I28254" s="950" t="s">
        <v>1575</v>
      </c>
    </row>
    <row r="28255" spans="8:9" ht="12.5">
      <c r="H28255" s="958">
        <v>65624</v>
      </c>
      <c r="I28255" s="950" t="s">
        <v>1575</v>
      </c>
    </row>
    <row r="28256" spans="8:9" ht="12.5">
      <c r="H28256" s="958">
        <v>65625</v>
      </c>
      <c r="I28256" s="950" t="s">
        <v>1559</v>
      </c>
    </row>
    <row r="28257" spans="8:9" ht="12.5">
      <c r="H28257" s="958">
        <v>65626</v>
      </c>
      <c r="I28257" s="950" t="s">
        <v>1574</v>
      </c>
    </row>
    <row r="28258" spans="8:9" ht="12.5">
      <c r="H28258" s="958">
        <v>65627</v>
      </c>
      <c r="I28258" s="950" t="s">
        <v>1574</v>
      </c>
    </row>
    <row r="28259" spans="8:9" ht="12.5">
      <c r="H28259" s="958">
        <v>65629</v>
      </c>
      <c r="I28259" s="950" t="s">
        <v>1574</v>
      </c>
    </row>
    <row r="28260" spans="8:9" ht="12.5">
      <c r="H28260" s="958">
        <v>65630</v>
      </c>
      <c r="I28260" s="950" t="s">
        <v>1574</v>
      </c>
    </row>
    <row r="28261" spans="8:9" ht="12.5">
      <c r="H28261" s="958">
        <v>65631</v>
      </c>
      <c r="I28261" s="950" t="s">
        <v>1575</v>
      </c>
    </row>
    <row r="28262" spans="8:9" ht="12.5">
      <c r="H28262" s="958">
        <v>65632</v>
      </c>
      <c r="I28262" s="950" t="s">
        <v>1574</v>
      </c>
    </row>
    <row r="28263" spans="8:9" ht="12.5">
      <c r="H28263" s="958">
        <v>65633</v>
      </c>
      <c r="I28263" s="950" t="s">
        <v>1575</v>
      </c>
    </row>
    <row r="28264" spans="8:9" ht="12.5">
      <c r="H28264" s="958">
        <v>65634</v>
      </c>
      <c r="I28264" s="950" t="s">
        <v>1575</v>
      </c>
    </row>
    <row r="28265" spans="8:9" ht="12.5">
      <c r="H28265" s="958">
        <v>65635</v>
      </c>
      <c r="I28265" s="950" t="s">
        <v>1575</v>
      </c>
    </row>
    <row r="28266" spans="8:9" ht="12.5">
      <c r="H28266" s="958">
        <v>65636</v>
      </c>
      <c r="I28266" s="950" t="s">
        <v>1574</v>
      </c>
    </row>
    <row r="28267" spans="8:9" ht="12.5">
      <c r="H28267" s="958">
        <v>65637</v>
      </c>
      <c r="I28267" s="950" t="s">
        <v>1574</v>
      </c>
    </row>
    <row r="28268" spans="8:9" ht="12.5">
      <c r="H28268" s="958">
        <v>65638</v>
      </c>
      <c r="I28268" s="950" t="s">
        <v>1574</v>
      </c>
    </row>
    <row r="28269" spans="8:9" ht="12.5">
      <c r="H28269" s="958">
        <v>65640</v>
      </c>
      <c r="I28269" s="950" t="s">
        <v>1575</v>
      </c>
    </row>
    <row r="28270" spans="8:9" ht="12.5">
      <c r="H28270" s="958">
        <v>65641</v>
      </c>
      <c r="I28270" s="950" t="s">
        <v>1559</v>
      </c>
    </row>
    <row r="28271" spans="8:9" ht="12.5">
      <c r="H28271" s="958">
        <v>65644</v>
      </c>
      <c r="I28271" s="950" t="s">
        <v>1574</v>
      </c>
    </row>
    <row r="28272" spans="8:9" ht="12.5">
      <c r="H28272" s="958">
        <v>65645</v>
      </c>
      <c r="I28272" s="950" t="s">
        <v>1574</v>
      </c>
    </row>
    <row r="28273" spans="8:9" ht="12.5">
      <c r="H28273" s="958">
        <v>65646</v>
      </c>
      <c r="I28273" s="950" t="s">
        <v>1575</v>
      </c>
    </row>
    <row r="28274" spans="8:9" ht="12.5">
      <c r="H28274" s="958">
        <v>65647</v>
      </c>
      <c r="I28274" s="950" t="s">
        <v>1574</v>
      </c>
    </row>
    <row r="28275" spans="8:9" ht="12.5">
      <c r="H28275" s="958">
        <v>65648</v>
      </c>
      <c r="I28275" s="950" t="s">
        <v>1574</v>
      </c>
    </row>
    <row r="28276" spans="8:9" ht="12.5">
      <c r="H28276" s="958">
        <v>65649</v>
      </c>
      <c r="I28276" s="950" t="s">
        <v>1575</v>
      </c>
    </row>
    <row r="28277" spans="8:9" ht="12.5">
      <c r="H28277" s="958">
        <v>65650</v>
      </c>
      <c r="I28277" s="950" t="s">
        <v>1575</v>
      </c>
    </row>
    <row r="28278" spans="8:9" ht="12.5">
      <c r="H28278" s="958">
        <v>65652</v>
      </c>
      <c r="I28278" s="950" t="s">
        <v>1574</v>
      </c>
    </row>
    <row r="28279" spans="8:9" ht="12.5">
      <c r="H28279" s="958">
        <v>65653</v>
      </c>
      <c r="I28279" s="950" t="s">
        <v>1574</v>
      </c>
    </row>
    <row r="28280" spans="8:9" ht="12.5">
      <c r="H28280" s="958">
        <v>65654</v>
      </c>
      <c r="I28280" s="950" t="s">
        <v>1575</v>
      </c>
    </row>
    <row r="28281" spans="8:9" ht="12.5">
      <c r="H28281" s="958">
        <v>65655</v>
      </c>
      <c r="I28281" s="950" t="s">
        <v>1574</v>
      </c>
    </row>
    <row r="28282" spans="8:9" ht="12.5">
      <c r="H28282" s="958">
        <v>65656</v>
      </c>
      <c r="I28282" s="950" t="s">
        <v>1559</v>
      </c>
    </row>
    <row r="28283" spans="8:9" ht="12.5">
      <c r="H28283" s="958">
        <v>65657</v>
      </c>
      <c r="I28283" s="950" t="s">
        <v>1574</v>
      </c>
    </row>
    <row r="28284" spans="8:9" ht="12.5">
      <c r="H28284" s="958">
        <v>65658</v>
      </c>
      <c r="I28284" s="950" t="s">
        <v>1559</v>
      </c>
    </row>
    <row r="28285" spans="8:9" ht="12.5">
      <c r="H28285" s="958">
        <v>65660</v>
      </c>
      <c r="I28285" s="950" t="s">
        <v>1574</v>
      </c>
    </row>
    <row r="28286" spans="8:9" ht="12.5">
      <c r="H28286" s="958">
        <v>65661</v>
      </c>
      <c r="I28286" s="950" t="s">
        <v>1575</v>
      </c>
    </row>
    <row r="28287" spans="8:9" ht="12.5">
      <c r="H28287" s="958">
        <v>65662</v>
      </c>
      <c r="I28287" s="950" t="s">
        <v>1574</v>
      </c>
    </row>
    <row r="28288" spans="8:9" ht="12.5">
      <c r="H28288" s="958">
        <v>65663</v>
      </c>
      <c r="I28288" s="950" t="s">
        <v>1575</v>
      </c>
    </row>
    <row r="28289" spans="8:9" ht="12.5">
      <c r="H28289" s="958">
        <v>65664</v>
      </c>
      <c r="I28289" s="950" t="s">
        <v>1575</v>
      </c>
    </row>
    <row r="28290" spans="8:9" ht="12.5">
      <c r="H28290" s="958">
        <v>65666</v>
      </c>
      <c r="I28290" s="950" t="s">
        <v>1574</v>
      </c>
    </row>
    <row r="28291" spans="8:9" ht="12.5">
      <c r="H28291" s="958">
        <v>65667</v>
      </c>
      <c r="I28291" s="950" t="s">
        <v>1574</v>
      </c>
    </row>
    <row r="28292" spans="8:9" ht="12.5">
      <c r="H28292" s="958">
        <v>65668</v>
      </c>
      <c r="I28292" s="950" t="s">
        <v>1575</v>
      </c>
    </row>
    <row r="28293" spans="8:9" ht="12.5">
      <c r="H28293" s="958">
        <v>65669</v>
      </c>
      <c r="I28293" s="950" t="s">
        <v>1574</v>
      </c>
    </row>
    <row r="28294" spans="8:9" ht="12.5">
      <c r="H28294" s="958">
        <v>65672</v>
      </c>
      <c r="I28294" s="950" t="s">
        <v>1559</v>
      </c>
    </row>
    <row r="28295" spans="8:9" ht="12.5">
      <c r="H28295" s="958">
        <v>65673</v>
      </c>
      <c r="I28295" s="950" t="s">
        <v>1575</v>
      </c>
    </row>
    <row r="28296" spans="8:9" ht="12.5">
      <c r="H28296" s="958">
        <v>65674</v>
      </c>
      <c r="I28296" s="950" t="s">
        <v>1575</v>
      </c>
    </row>
    <row r="28297" spans="8:9" ht="12.5">
      <c r="H28297" s="958">
        <v>65675</v>
      </c>
      <c r="I28297" s="950" t="s">
        <v>1575</v>
      </c>
    </row>
    <row r="28298" spans="8:9" ht="12.5">
      <c r="H28298" s="958">
        <v>65676</v>
      </c>
      <c r="I28298" s="950" t="s">
        <v>1574</v>
      </c>
    </row>
    <row r="28299" spans="8:9" ht="12.5">
      <c r="H28299" s="958">
        <v>65679</v>
      </c>
      <c r="I28299" s="950" t="s">
        <v>1574</v>
      </c>
    </row>
    <row r="28300" spans="8:9" ht="12.5">
      <c r="H28300" s="958">
        <v>65680</v>
      </c>
      <c r="I28300" s="950" t="s">
        <v>1574</v>
      </c>
    </row>
    <row r="28301" spans="8:9" ht="12.5">
      <c r="H28301" s="958">
        <v>65681</v>
      </c>
      <c r="I28301" s="950" t="s">
        <v>1559</v>
      </c>
    </row>
    <row r="28302" spans="8:9" ht="12.5">
      <c r="H28302" s="958">
        <v>65682</v>
      </c>
      <c r="I28302" s="950" t="s">
        <v>1575</v>
      </c>
    </row>
    <row r="28303" spans="8:9" ht="12.5">
      <c r="H28303" s="958">
        <v>65685</v>
      </c>
      <c r="I28303" s="950" t="s">
        <v>1575</v>
      </c>
    </row>
    <row r="28304" spans="8:9" ht="12.5">
      <c r="H28304" s="958">
        <v>65686</v>
      </c>
      <c r="I28304" s="950" t="s">
        <v>1559</v>
      </c>
    </row>
    <row r="28305" spans="8:9" ht="12.5">
      <c r="H28305" s="958">
        <v>65688</v>
      </c>
      <c r="I28305" s="950" t="s">
        <v>1574</v>
      </c>
    </row>
    <row r="28306" spans="8:9" ht="12.5">
      <c r="H28306" s="958">
        <v>65689</v>
      </c>
      <c r="I28306" s="950" t="s">
        <v>1574</v>
      </c>
    </row>
    <row r="28307" spans="8:9" ht="12.5">
      <c r="H28307" s="958">
        <v>65690</v>
      </c>
      <c r="I28307" s="950" t="s">
        <v>1574</v>
      </c>
    </row>
    <row r="28308" spans="8:9" ht="12.5">
      <c r="H28308" s="958">
        <v>65692</v>
      </c>
      <c r="I28308" s="950" t="s">
        <v>1574</v>
      </c>
    </row>
    <row r="28309" spans="8:9" ht="12.5">
      <c r="H28309" s="958">
        <v>65701</v>
      </c>
      <c r="I28309" s="950" t="s">
        <v>1574</v>
      </c>
    </row>
    <row r="28310" spans="8:9" ht="12.5">
      <c r="H28310" s="958">
        <v>65702</v>
      </c>
      <c r="I28310" s="950" t="s">
        <v>1574</v>
      </c>
    </row>
    <row r="28311" spans="8:9" ht="12.5">
      <c r="H28311" s="958">
        <v>65704</v>
      </c>
      <c r="I28311" s="950" t="s">
        <v>1574</v>
      </c>
    </row>
    <row r="28312" spans="8:9" ht="12.5">
      <c r="H28312" s="958">
        <v>65705</v>
      </c>
      <c r="I28312" s="950" t="s">
        <v>1575</v>
      </c>
    </row>
    <row r="28313" spans="8:9" ht="12.5">
      <c r="H28313" s="958">
        <v>65706</v>
      </c>
      <c r="I28313" s="950" t="s">
        <v>1574</v>
      </c>
    </row>
    <row r="28314" spans="8:9" ht="12.5">
      <c r="H28314" s="958">
        <v>65707</v>
      </c>
      <c r="I28314" s="950" t="s">
        <v>1575</v>
      </c>
    </row>
    <row r="28315" spans="8:9" ht="12.5">
      <c r="H28315" s="958">
        <v>65708</v>
      </c>
      <c r="I28315" s="950" t="s">
        <v>1575</v>
      </c>
    </row>
    <row r="28316" spans="8:9" ht="12.5">
      <c r="H28316" s="958">
        <v>65710</v>
      </c>
      <c r="I28316" s="950" t="s">
        <v>1575</v>
      </c>
    </row>
    <row r="28317" spans="8:9" ht="12.5">
      <c r="H28317" s="958">
        <v>65711</v>
      </c>
      <c r="I28317" s="950" t="s">
        <v>1574</v>
      </c>
    </row>
    <row r="28318" spans="8:9" ht="12.5">
      <c r="H28318" s="958">
        <v>65712</v>
      </c>
      <c r="I28318" s="950" t="s">
        <v>1575</v>
      </c>
    </row>
    <row r="28319" spans="8:9" ht="12.5">
      <c r="H28319" s="958">
        <v>65713</v>
      </c>
      <c r="I28319" s="950" t="s">
        <v>1574</v>
      </c>
    </row>
    <row r="28320" spans="8:9" ht="12.5">
      <c r="H28320" s="958">
        <v>65714</v>
      </c>
      <c r="I28320" s="950" t="s">
        <v>1575</v>
      </c>
    </row>
    <row r="28321" spans="8:9" ht="12.5">
      <c r="H28321" s="958">
        <v>65715</v>
      </c>
      <c r="I28321" s="950" t="s">
        <v>1574</v>
      </c>
    </row>
    <row r="28322" spans="8:9" ht="12.5">
      <c r="H28322" s="958">
        <v>65717</v>
      </c>
      <c r="I28322" s="950" t="s">
        <v>1574</v>
      </c>
    </row>
    <row r="28323" spans="8:9" ht="12.5">
      <c r="H28323" s="958">
        <v>65720</v>
      </c>
      <c r="I28323" s="950" t="s">
        <v>1574</v>
      </c>
    </row>
    <row r="28324" spans="8:9" ht="12.5">
      <c r="H28324" s="958">
        <v>65721</v>
      </c>
      <c r="I28324" s="950" t="s">
        <v>1574</v>
      </c>
    </row>
    <row r="28325" spans="8:9" ht="12.5">
      <c r="H28325" s="958">
        <v>65722</v>
      </c>
      <c r="I28325" s="950" t="s">
        <v>1574</v>
      </c>
    </row>
    <row r="28326" spans="8:9" ht="12.5">
      <c r="H28326" s="958">
        <v>65723</v>
      </c>
      <c r="I28326" s="950" t="s">
        <v>1575</v>
      </c>
    </row>
    <row r="28327" spans="8:9" ht="12.5">
      <c r="H28327" s="958">
        <v>65724</v>
      </c>
      <c r="I28327" s="950" t="s">
        <v>1574</v>
      </c>
    </row>
    <row r="28328" spans="8:9" ht="12.5">
      <c r="H28328" s="958">
        <v>65725</v>
      </c>
      <c r="I28328" s="950" t="s">
        <v>1575</v>
      </c>
    </row>
    <row r="28329" spans="8:9" ht="12.5">
      <c r="H28329" s="958">
        <v>65726</v>
      </c>
      <c r="I28329" s="950" t="s">
        <v>1575</v>
      </c>
    </row>
    <row r="28330" spans="8:9" ht="12.5">
      <c r="H28330" s="958">
        <v>65727</v>
      </c>
      <c r="I28330" s="950" t="s">
        <v>1574</v>
      </c>
    </row>
    <row r="28331" spans="8:9" ht="12.5">
      <c r="H28331" s="958">
        <v>65728</v>
      </c>
      <c r="I28331" s="950" t="s">
        <v>1574</v>
      </c>
    </row>
    <row r="28332" spans="8:9" ht="12.5">
      <c r="H28332" s="958">
        <v>65729</v>
      </c>
      <c r="I28332" s="950" t="s">
        <v>1574</v>
      </c>
    </row>
    <row r="28333" spans="8:9" ht="12.5">
      <c r="H28333" s="958">
        <v>65730</v>
      </c>
      <c r="I28333" s="950" t="s">
        <v>1574</v>
      </c>
    </row>
    <row r="28334" spans="8:9" ht="12.5">
      <c r="H28334" s="958">
        <v>65731</v>
      </c>
      <c r="I28334" s="950" t="s">
        <v>1574</v>
      </c>
    </row>
    <row r="28335" spans="8:9" ht="12.5">
      <c r="H28335" s="958">
        <v>65732</v>
      </c>
      <c r="I28335" s="950" t="s">
        <v>1575</v>
      </c>
    </row>
    <row r="28336" spans="8:9" ht="12.5">
      <c r="H28336" s="958">
        <v>65733</v>
      </c>
      <c r="I28336" s="950" t="s">
        <v>1574</v>
      </c>
    </row>
    <row r="28337" spans="8:9" ht="12.5">
      <c r="H28337" s="958">
        <v>65734</v>
      </c>
      <c r="I28337" s="950" t="s">
        <v>1575</v>
      </c>
    </row>
    <row r="28338" spans="8:9" ht="12.5">
      <c r="H28338" s="958">
        <v>65735</v>
      </c>
      <c r="I28338" s="950" t="s">
        <v>1574</v>
      </c>
    </row>
    <row r="28339" spans="8:9" ht="12.5">
      <c r="H28339" s="958">
        <v>65737</v>
      </c>
      <c r="I28339" s="950" t="s">
        <v>1559</v>
      </c>
    </row>
    <row r="28340" spans="8:9" ht="12.5">
      <c r="H28340" s="958">
        <v>65738</v>
      </c>
      <c r="I28340" s="950" t="s">
        <v>1575</v>
      </c>
    </row>
    <row r="28341" spans="8:9" ht="12.5">
      <c r="H28341" s="958">
        <v>65739</v>
      </c>
      <c r="I28341" s="950" t="s">
        <v>1559</v>
      </c>
    </row>
    <row r="28342" spans="8:9" ht="12.5">
      <c r="H28342" s="958">
        <v>65740</v>
      </c>
      <c r="I28342" s="950" t="s">
        <v>1574</v>
      </c>
    </row>
    <row r="28343" spans="8:9" ht="12.5">
      <c r="H28343" s="958">
        <v>65741</v>
      </c>
      <c r="I28343" s="950" t="s">
        <v>1574</v>
      </c>
    </row>
    <row r="28344" spans="8:9" ht="12.5">
      <c r="H28344" s="958">
        <v>65742</v>
      </c>
      <c r="I28344" s="950" t="s">
        <v>1575</v>
      </c>
    </row>
    <row r="28345" spans="8:9" ht="12.5">
      <c r="H28345" s="958">
        <v>65744</v>
      </c>
      <c r="I28345" s="950" t="s">
        <v>1574</v>
      </c>
    </row>
    <row r="28346" spans="8:9" ht="12.5">
      <c r="H28346" s="958">
        <v>65745</v>
      </c>
      <c r="I28346" s="950" t="s">
        <v>1559</v>
      </c>
    </row>
    <row r="28347" spans="8:9" ht="12.5">
      <c r="H28347" s="958">
        <v>65746</v>
      </c>
      <c r="I28347" s="950" t="s">
        <v>1574</v>
      </c>
    </row>
    <row r="28348" spans="8:9" ht="12.5">
      <c r="H28348" s="958">
        <v>65747</v>
      </c>
      <c r="I28348" s="950" t="s">
        <v>1559</v>
      </c>
    </row>
    <row r="28349" spans="8:9" ht="12.5">
      <c r="H28349" s="958">
        <v>65752</v>
      </c>
      <c r="I28349" s="950" t="s">
        <v>1575</v>
      </c>
    </row>
    <row r="28350" spans="8:9" ht="12.5">
      <c r="H28350" s="958">
        <v>65753</v>
      </c>
      <c r="I28350" s="950" t="s">
        <v>1574</v>
      </c>
    </row>
    <row r="28351" spans="8:9" ht="12.5">
      <c r="H28351" s="958">
        <v>65754</v>
      </c>
      <c r="I28351" s="950" t="s">
        <v>1574</v>
      </c>
    </row>
    <row r="28352" spans="8:9" ht="12.5">
      <c r="H28352" s="958">
        <v>65755</v>
      </c>
      <c r="I28352" s="950" t="s">
        <v>1574</v>
      </c>
    </row>
    <row r="28353" spans="8:9" ht="12.5">
      <c r="H28353" s="958">
        <v>65756</v>
      </c>
      <c r="I28353" s="950" t="s">
        <v>1575</v>
      </c>
    </row>
    <row r="28354" spans="8:9" ht="12.5">
      <c r="H28354" s="958">
        <v>65757</v>
      </c>
      <c r="I28354" s="950" t="s">
        <v>1574</v>
      </c>
    </row>
    <row r="28355" spans="8:9" ht="12.5">
      <c r="H28355" s="958">
        <v>65759</v>
      </c>
      <c r="I28355" s="950" t="s">
        <v>1574</v>
      </c>
    </row>
    <row r="28356" spans="8:9" ht="12.5">
      <c r="H28356" s="958">
        <v>65760</v>
      </c>
      <c r="I28356" s="950" t="s">
        <v>1574</v>
      </c>
    </row>
    <row r="28357" spans="8:9" ht="12.5">
      <c r="H28357" s="958">
        <v>65761</v>
      </c>
      <c r="I28357" s="950" t="s">
        <v>1574</v>
      </c>
    </row>
    <row r="28358" spans="8:9" ht="12.5">
      <c r="H28358" s="958">
        <v>65762</v>
      </c>
      <c r="I28358" s="950" t="s">
        <v>1574</v>
      </c>
    </row>
    <row r="28359" spans="8:9" ht="12.5">
      <c r="H28359" s="958">
        <v>65764</v>
      </c>
      <c r="I28359" s="950" t="s">
        <v>1574</v>
      </c>
    </row>
    <row r="28360" spans="8:9" ht="12.5">
      <c r="H28360" s="958">
        <v>65765</v>
      </c>
      <c r="I28360" s="950" t="s">
        <v>1574</v>
      </c>
    </row>
    <row r="28361" spans="8:9" ht="12.5">
      <c r="H28361" s="958">
        <v>65766</v>
      </c>
      <c r="I28361" s="950" t="s">
        <v>1574</v>
      </c>
    </row>
    <row r="28362" spans="8:9" ht="12.5">
      <c r="H28362" s="958">
        <v>65767</v>
      </c>
      <c r="I28362" s="950" t="s">
        <v>1575</v>
      </c>
    </row>
    <row r="28363" spans="8:9" ht="12.5">
      <c r="H28363" s="958">
        <v>65768</v>
      </c>
      <c r="I28363" s="950" t="s">
        <v>1574</v>
      </c>
    </row>
    <row r="28364" spans="8:9" ht="12.5">
      <c r="H28364" s="958">
        <v>65769</v>
      </c>
      <c r="I28364" s="950" t="s">
        <v>1575</v>
      </c>
    </row>
    <row r="28365" spans="8:9" ht="12.5">
      <c r="H28365" s="958">
        <v>65770</v>
      </c>
      <c r="I28365" s="950" t="s">
        <v>1575</v>
      </c>
    </row>
    <row r="28366" spans="8:9" ht="12.5">
      <c r="H28366" s="958">
        <v>65771</v>
      </c>
      <c r="I28366" s="950" t="s">
        <v>1574</v>
      </c>
    </row>
    <row r="28367" spans="8:9" ht="12.5">
      <c r="H28367" s="958">
        <v>65772</v>
      </c>
      <c r="I28367" s="950" t="s">
        <v>1559</v>
      </c>
    </row>
    <row r="28368" spans="8:9" ht="12.5">
      <c r="H28368" s="958">
        <v>65773</v>
      </c>
      <c r="I28368" s="950" t="s">
        <v>1574</v>
      </c>
    </row>
    <row r="28369" spans="8:9" ht="12.5">
      <c r="H28369" s="958">
        <v>65774</v>
      </c>
      <c r="I28369" s="950" t="s">
        <v>1575</v>
      </c>
    </row>
    <row r="28370" spans="8:9" ht="12.5">
      <c r="H28370" s="958">
        <v>65775</v>
      </c>
      <c r="I28370" s="950" t="s">
        <v>1574</v>
      </c>
    </row>
    <row r="28371" spans="8:9" ht="12.5">
      <c r="H28371" s="958">
        <v>65776</v>
      </c>
      <c r="I28371" s="950" t="s">
        <v>1575</v>
      </c>
    </row>
    <row r="28372" spans="8:9" ht="12.5">
      <c r="H28372" s="958">
        <v>65777</v>
      </c>
      <c r="I28372" s="950" t="s">
        <v>1574</v>
      </c>
    </row>
    <row r="28373" spans="8:9" ht="12.5">
      <c r="H28373" s="958">
        <v>65778</v>
      </c>
      <c r="I28373" s="950" t="s">
        <v>1561</v>
      </c>
    </row>
    <row r="28374" spans="8:9" ht="12.5">
      <c r="H28374" s="958">
        <v>65779</v>
      </c>
      <c r="I28374" s="950" t="s">
        <v>1575</v>
      </c>
    </row>
    <row r="28375" spans="8:9" ht="12.5">
      <c r="H28375" s="958">
        <v>65781</v>
      </c>
      <c r="I28375" s="950" t="s">
        <v>1575</v>
      </c>
    </row>
    <row r="28376" spans="8:9" ht="12.5">
      <c r="H28376" s="958">
        <v>65783</v>
      </c>
      <c r="I28376" s="950" t="s">
        <v>1574</v>
      </c>
    </row>
    <row r="28377" spans="8:9" ht="12.5">
      <c r="H28377" s="958">
        <v>65784</v>
      </c>
      <c r="I28377" s="950" t="s">
        <v>1574</v>
      </c>
    </row>
    <row r="28378" spans="8:9" ht="12.5">
      <c r="H28378" s="958">
        <v>65785</v>
      </c>
      <c r="I28378" s="950" t="s">
        <v>1575</v>
      </c>
    </row>
    <row r="28379" spans="8:9" ht="12.5">
      <c r="H28379" s="958">
        <v>65786</v>
      </c>
      <c r="I28379" s="950" t="s">
        <v>1574</v>
      </c>
    </row>
    <row r="28380" spans="8:9" ht="12.5">
      <c r="H28380" s="958">
        <v>65787</v>
      </c>
      <c r="I28380" s="950" t="s">
        <v>1574</v>
      </c>
    </row>
    <row r="28381" spans="8:9" ht="12.5">
      <c r="H28381" s="958">
        <v>65788</v>
      </c>
      <c r="I28381" s="950" t="s">
        <v>1574</v>
      </c>
    </row>
    <row r="28382" spans="8:9" ht="12.5">
      <c r="H28382" s="958">
        <v>65789</v>
      </c>
      <c r="I28382" s="950" t="s">
        <v>1574</v>
      </c>
    </row>
    <row r="28383" spans="8:9" ht="12.5">
      <c r="H28383" s="958">
        <v>65790</v>
      </c>
      <c r="I28383" s="950" t="s">
        <v>1574</v>
      </c>
    </row>
    <row r="28384" spans="8:9" ht="12.5">
      <c r="H28384" s="958">
        <v>65791</v>
      </c>
      <c r="I28384" s="950" t="s">
        <v>1561</v>
      </c>
    </row>
    <row r="28385" spans="8:9" ht="12.5">
      <c r="H28385" s="958">
        <v>65793</v>
      </c>
      <c r="I28385" s="950" t="s">
        <v>1574</v>
      </c>
    </row>
    <row r="28386" spans="8:9" ht="12.5">
      <c r="H28386" s="958">
        <v>65801</v>
      </c>
      <c r="I28386" s="950" t="s">
        <v>1559</v>
      </c>
    </row>
    <row r="28387" spans="8:9" ht="12.5">
      <c r="H28387" s="958">
        <v>65802</v>
      </c>
      <c r="I28387" s="950" t="s">
        <v>1574</v>
      </c>
    </row>
    <row r="28388" spans="8:9" ht="12.5">
      <c r="H28388" s="958">
        <v>65803</v>
      </c>
      <c r="I28388" s="950" t="s">
        <v>1559</v>
      </c>
    </row>
    <row r="28389" spans="8:9" ht="12.5">
      <c r="H28389" s="958">
        <v>65804</v>
      </c>
      <c r="I28389" s="950" t="s">
        <v>1574</v>
      </c>
    </row>
    <row r="28390" spans="8:9" ht="12.5">
      <c r="H28390" s="958">
        <v>65805</v>
      </c>
      <c r="I28390" s="950" t="s">
        <v>1559</v>
      </c>
    </row>
    <row r="28391" spans="8:9" ht="12.5">
      <c r="H28391" s="958">
        <v>65806</v>
      </c>
      <c r="I28391" s="950" t="s">
        <v>1559</v>
      </c>
    </row>
    <row r="28392" spans="8:9" ht="12.5">
      <c r="H28392" s="958">
        <v>65807</v>
      </c>
      <c r="I28392" s="950" t="s">
        <v>1574</v>
      </c>
    </row>
    <row r="28393" spans="8:9" ht="12.5">
      <c r="H28393" s="958">
        <v>65808</v>
      </c>
      <c r="I28393" s="950" t="s">
        <v>1559</v>
      </c>
    </row>
    <row r="28394" spans="8:9" ht="12.5">
      <c r="H28394" s="958">
        <v>65809</v>
      </c>
      <c r="I28394" s="950" t="s">
        <v>1559</v>
      </c>
    </row>
    <row r="28395" spans="8:9" ht="12.5">
      <c r="H28395" s="958">
        <v>65810</v>
      </c>
      <c r="I28395" s="950" t="s">
        <v>1574</v>
      </c>
    </row>
    <row r="28396" spans="8:9" ht="12.5">
      <c r="H28396" s="958">
        <v>65814</v>
      </c>
      <c r="I28396" s="950" t="s">
        <v>1559</v>
      </c>
    </row>
    <row r="28397" spans="8:9" ht="12.5">
      <c r="H28397" s="958">
        <v>65817</v>
      </c>
      <c r="I28397" s="950" t="s">
        <v>1574</v>
      </c>
    </row>
    <row r="28398" spans="8:9" ht="12.5">
      <c r="H28398" s="958">
        <v>65890</v>
      </c>
      <c r="I28398" s="950" t="s">
        <v>1559</v>
      </c>
    </row>
    <row r="28399" spans="8:9" ht="12.5">
      <c r="H28399" s="958">
        <v>65897</v>
      </c>
      <c r="I28399" s="950" t="s">
        <v>1559</v>
      </c>
    </row>
    <row r="28400" spans="8:9" ht="12.5">
      <c r="H28400" s="958">
        <v>65898</v>
      </c>
      <c r="I28400" s="950" t="s">
        <v>1559</v>
      </c>
    </row>
    <row r="28401" spans="8:9" ht="12.5">
      <c r="H28401" s="958">
        <v>65899</v>
      </c>
      <c r="I28401" s="950" t="s">
        <v>1559</v>
      </c>
    </row>
    <row r="28402" spans="8:9" ht="12.5">
      <c r="H28402" s="958">
        <v>66002</v>
      </c>
      <c r="I28402" s="950" t="s">
        <v>1575</v>
      </c>
    </row>
    <row r="28403" spans="8:9" ht="12.5">
      <c r="H28403" s="958">
        <v>66006</v>
      </c>
      <c r="I28403" s="950" t="s">
        <v>1575</v>
      </c>
    </row>
    <row r="28404" spans="8:9" ht="12.5">
      <c r="H28404" s="958">
        <v>66007</v>
      </c>
      <c r="I28404" s="950" t="s">
        <v>1575</v>
      </c>
    </row>
    <row r="28405" spans="8:9" ht="12.5">
      <c r="H28405" s="958">
        <v>66008</v>
      </c>
      <c r="I28405" s="950" t="s">
        <v>1575</v>
      </c>
    </row>
    <row r="28406" spans="8:9" ht="12.5">
      <c r="H28406" s="958">
        <v>66010</v>
      </c>
      <c r="I28406" s="950" t="s">
        <v>1575</v>
      </c>
    </row>
    <row r="28407" spans="8:9" ht="12.5">
      <c r="H28407" s="958">
        <v>66012</v>
      </c>
      <c r="I28407" s="950" t="s">
        <v>1575</v>
      </c>
    </row>
    <row r="28408" spans="8:9" ht="12.5">
      <c r="H28408" s="958">
        <v>66013</v>
      </c>
      <c r="I28408" s="950" t="s">
        <v>1575</v>
      </c>
    </row>
    <row r="28409" spans="8:9" ht="12.5">
      <c r="H28409" s="958">
        <v>66014</v>
      </c>
      <c r="I28409" s="950" t="s">
        <v>1575</v>
      </c>
    </row>
    <row r="28410" spans="8:9" ht="12.5">
      <c r="H28410" s="958">
        <v>66015</v>
      </c>
      <c r="I28410" s="950" t="s">
        <v>1575</v>
      </c>
    </row>
    <row r="28411" spans="8:9" ht="12.5">
      <c r="H28411" s="958">
        <v>66016</v>
      </c>
      <c r="I28411" s="950" t="s">
        <v>1575</v>
      </c>
    </row>
    <row r="28412" spans="8:9" ht="12.5">
      <c r="H28412" s="958">
        <v>66017</v>
      </c>
      <c r="I28412" s="950" t="s">
        <v>1575</v>
      </c>
    </row>
    <row r="28413" spans="8:9" ht="12.5">
      <c r="H28413" s="958">
        <v>66018</v>
      </c>
      <c r="I28413" s="950" t="s">
        <v>1575</v>
      </c>
    </row>
    <row r="28414" spans="8:9" ht="12.5">
      <c r="H28414" s="958">
        <v>66019</v>
      </c>
      <c r="I28414" s="950" t="s">
        <v>1575</v>
      </c>
    </row>
    <row r="28415" spans="8:9" ht="12.5">
      <c r="H28415" s="958">
        <v>66020</v>
      </c>
      <c r="I28415" s="950" t="s">
        <v>1575</v>
      </c>
    </row>
    <row r="28416" spans="8:9" ht="12.5">
      <c r="H28416" s="958">
        <v>66021</v>
      </c>
      <c r="I28416" s="950" t="s">
        <v>1575</v>
      </c>
    </row>
    <row r="28417" spans="8:9" ht="12.5">
      <c r="H28417" s="958">
        <v>66023</v>
      </c>
      <c r="I28417" s="950" t="s">
        <v>1575</v>
      </c>
    </row>
    <row r="28418" spans="8:9" ht="12.5">
      <c r="H28418" s="958">
        <v>66024</v>
      </c>
      <c r="I28418" s="950" t="s">
        <v>1575</v>
      </c>
    </row>
    <row r="28419" spans="8:9" ht="12.5">
      <c r="H28419" s="958">
        <v>66025</v>
      </c>
      <c r="I28419" s="950" t="s">
        <v>1575</v>
      </c>
    </row>
    <row r="28420" spans="8:9" ht="12.5">
      <c r="H28420" s="958">
        <v>66026</v>
      </c>
      <c r="I28420" s="950" t="s">
        <v>1575</v>
      </c>
    </row>
    <row r="28421" spans="8:9" ht="12.5">
      <c r="H28421" s="958">
        <v>66027</v>
      </c>
      <c r="I28421" s="950" t="s">
        <v>1575</v>
      </c>
    </row>
    <row r="28422" spans="8:9" ht="12.5">
      <c r="H28422" s="958">
        <v>66030</v>
      </c>
      <c r="I28422" s="950" t="s">
        <v>1575</v>
      </c>
    </row>
    <row r="28423" spans="8:9" ht="12.5">
      <c r="H28423" s="958">
        <v>66031</v>
      </c>
      <c r="I28423" s="950" t="s">
        <v>1575</v>
      </c>
    </row>
    <row r="28424" spans="8:9" ht="12.5">
      <c r="H28424" s="958">
        <v>66032</v>
      </c>
      <c r="I28424" s="950" t="s">
        <v>1575</v>
      </c>
    </row>
    <row r="28425" spans="8:9" ht="12.5">
      <c r="H28425" s="958">
        <v>66033</v>
      </c>
      <c r="I28425" s="950" t="s">
        <v>1575</v>
      </c>
    </row>
    <row r="28426" spans="8:9" ht="12.5">
      <c r="H28426" s="958">
        <v>66035</v>
      </c>
      <c r="I28426" s="950" t="s">
        <v>1575</v>
      </c>
    </row>
    <row r="28427" spans="8:9" ht="12.5">
      <c r="H28427" s="958">
        <v>66036</v>
      </c>
      <c r="I28427" s="950" t="s">
        <v>1575</v>
      </c>
    </row>
    <row r="28428" spans="8:9" ht="12.5">
      <c r="H28428" s="958">
        <v>66039</v>
      </c>
      <c r="I28428" s="950" t="s">
        <v>1575</v>
      </c>
    </row>
    <row r="28429" spans="8:9" ht="12.5">
      <c r="H28429" s="958">
        <v>66040</v>
      </c>
      <c r="I28429" s="950" t="s">
        <v>1575</v>
      </c>
    </row>
    <row r="28430" spans="8:9" ht="12.5">
      <c r="H28430" s="958">
        <v>66041</v>
      </c>
      <c r="I28430" s="950" t="s">
        <v>1575</v>
      </c>
    </row>
    <row r="28431" spans="8:9" ht="12.5">
      <c r="H28431" s="958">
        <v>66042</v>
      </c>
      <c r="I28431" s="950" t="s">
        <v>1575</v>
      </c>
    </row>
    <row r="28432" spans="8:9" ht="12.5">
      <c r="H28432" s="958">
        <v>66043</v>
      </c>
      <c r="I28432" s="950" t="s">
        <v>1575</v>
      </c>
    </row>
    <row r="28433" spans="8:9" ht="12.5">
      <c r="H28433" s="958">
        <v>66044</v>
      </c>
      <c r="I28433" s="950" t="s">
        <v>1575</v>
      </c>
    </row>
    <row r="28434" spans="8:9" ht="12.5">
      <c r="H28434" s="958">
        <v>66045</v>
      </c>
      <c r="I28434" s="950" t="s">
        <v>1575</v>
      </c>
    </row>
    <row r="28435" spans="8:9" ht="12.5">
      <c r="H28435" s="958">
        <v>66046</v>
      </c>
      <c r="I28435" s="950" t="s">
        <v>1575</v>
      </c>
    </row>
    <row r="28436" spans="8:9" ht="12.5">
      <c r="H28436" s="958">
        <v>66047</v>
      </c>
      <c r="I28436" s="950" t="s">
        <v>1575</v>
      </c>
    </row>
    <row r="28437" spans="8:9" ht="12.5">
      <c r="H28437" s="958">
        <v>66048</v>
      </c>
      <c r="I28437" s="950" t="s">
        <v>1575</v>
      </c>
    </row>
    <row r="28438" spans="8:9" ht="12.5">
      <c r="H28438" s="958">
        <v>66049</v>
      </c>
      <c r="I28438" s="950" t="s">
        <v>1575</v>
      </c>
    </row>
    <row r="28439" spans="8:9" ht="12.5">
      <c r="H28439" s="958">
        <v>66050</v>
      </c>
      <c r="I28439" s="950" t="s">
        <v>1575</v>
      </c>
    </row>
    <row r="28440" spans="8:9" ht="12.5">
      <c r="H28440" s="958">
        <v>66051</v>
      </c>
      <c r="I28440" s="950" t="s">
        <v>1575</v>
      </c>
    </row>
    <row r="28441" spans="8:9" ht="12.5">
      <c r="H28441" s="958">
        <v>66052</v>
      </c>
      <c r="I28441" s="950" t="s">
        <v>1575</v>
      </c>
    </row>
    <row r="28442" spans="8:9" ht="12.5">
      <c r="H28442" s="958">
        <v>66053</v>
      </c>
      <c r="I28442" s="950" t="s">
        <v>1575</v>
      </c>
    </row>
    <row r="28443" spans="8:9" ht="12.5">
      <c r="H28443" s="958">
        <v>66054</v>
      </c>
      <c r="I28443" s="950" t="s">
        <v>1575</v>
      </c>
    </row>
    <row r="28444" spans="8:9" ht="12.5">
      <c r="H28444" s="958">
        <v>66056</v>
      </c>
      <c r="I28444" s="950" t="s">
        <v>1575</v>
      </c>
    </row>
    <row r="28445" spans="8:9" ht="12.5">
      <c r="H28445" s="958">
        <v>66058</v>
      </c>
      <c r="I28445" s="950" t="s">
        <v>1575</v>
      </c>
    </row>
    <row r="28446" spans="8:9" ht="12.5">
      <c r="H28446" s="958">
        <v>66060</v>
      </c>
      <c r="I28446" s="950" t="s">
        <v>1575</v>
      </c>
    </row>
    <row r="28447" spans="8:9" ht="12.5">
      <c r="H28447" s="958">
        <v>66061</v>
      </c>
      <c r="I28447" s="950" t="s">
        <v>1575</v>
      </c>
    </row>
    <row r="28448" spans="8:9" ht="12.5">
      <c r="H28448" s="958">
        <v>66062</v>
      </c>
      <c r="I28448" s="950" t="s">
        <v>1575</v>
      </c>
    </row>
    <row r="28449" spans="8:9" ht="12.5">
      <c r="H28449" s="958">
        <v>66063</v>
      </c>
      <c r="I28449" s="950" t="s">
        <v>1575</v>
      </c>
    </row>
    <row r="28450" spans="8:9" ht="12.5">
      <c r="H28450" s="958">
        <v>66064</v>
      </c>
      <c r="I28450" s="950" t="s">
        <v>1575</v>
      </c>
    </row>
    <row r="28451" spans="8:9" ht="12.5">
      <c r="H28451" s="958">
        <v>66066</v>
      </c>
      <c r="I28451" s="950" t="s">
        <v>1575</v>
      </c>
    </row>
    <row r="28452" spans="8:9" ht="12.5">
      <c r="H28452" s="958">
        <v>66067</v>
      </c>
      <c r="I28452" s="950" t="s">
        <v>1575</v>
      </c>
    </row>
    <row r="28453" spans="8:9" ht="12.5">
      <c r="H28453" s="958">
        <v>66070</v>
      </c>
      <c r="I28453" s="950" t="s">
        <v>1575</v>
      </c>
    </row>
    <row r="28454" spans="8:9" ht="12.5">
      <c r="H28454" s="958">
        <v>66071</v>
      </c>
      <c r="I28454" s="950" t="s">
        <v>1575</v>
      </c>
    </row>
    <row r="28455" spans="8:9" ht="12.5">
      <c r="H28455" s="958">
        <v>66072</v>
      </c>
      <c r="I28455" s="950" t="s">
        <v>1575</v>
      </c>
    </row>
    <row r="28456" spans="8:9" ht="12.5">
      <c r="H28456" s="958">
        <v>66073</v>
      </c>
      <c r="I28456" s="950" t="s">
        <v>1575</v>
      </c>
    </row>
    <row r="28457" spans="8:9" ht="12.5">
      <c r="H28457" s="958">
        <v>66075</v>
      </c>
      <c r="I28457" s="950" t="s">
        <v>1575</v>
      </c>
    </row>
    <row r="28458" spans="8:9" ht="12.5">
      <c r="H28458" s="958">
        <v>66076</v>
      </c>
      <c r="I28458" s="950" t="s">
        <v>1575</v>
      </c>
    </row>
    <row r="28459" spans="8:9" ht="12.5">
      <c r="H28459" s="958">
        <v>66078</v>
      </c>
      <c r="I28459" s="950" t="s">
        <v>1575</v>
      </c>
    </row>
    <row r="28460" spans="8:9" ht="12.5">
      <c r="H28460" s="958">
        <v>66079</v>
      </c>
      <c r="I28460" s="950" t="s">
        <v>1575</v>
      </c>
    </row>
    <row r="28461" spans="8:9" ht="12.5">
      <c r="H28461" s="958">
        <v>66080</v>
      </c>
      <c r="I28461" s="950" t="s">
        <v>1575</v>
      </c>
    </row>
    <row r="28462" spans="8:9" ht="12.5">
      <c r="H28462" s="958">
        <v>66083</v>
      </c>
      <c r="I28462" s="950" t="s">
        <v>1575</v>
      </c>
    </row>
    <row r="28463" spans="8:9" ht="12.5">
      <c r="H28463" s="958">
        <v>66085</v>
      </c>
      <c r="I28463" s="950" t="s">
        <v>1575</v>
      </c>
    </row>
    <row r="28464" spans="8:9" ht="12.5">
      <c r="H28464" s="958">
        <v>66086</v>
      </c>
      <c r="I28464" s="950" t="s">
        <v>1575</v>
      </c>
    </row>
    <row r="28465" spans="8:9" ht="12.5">
      <c r="H28465" s="958">
        <v>66087</v>
      </c>
      <c r="I28465" s="950" t="s">
        <v>1575</v>
      </c>
    </row>
    <row r="28466" spans="8:9" ht="12.5">
      <c r="H28466" s="958">
        <v>66088</v>
      </c>
      <c r="I28466" s="950" t="s">
        <v>1575</v>
      </c>
    </row>
    <row r="28467" spans="8:9" ht="12.5">
      <c r="H28467" s="958">
        <v>66090</v>
      </c>
      <c r="I28467" s="950" t="s">
        <v>1575</v>
      </c>
    </row>
    <row r="28468" spans="8:9" ht="12.5">
      <c r="H28468" s="958">
        <v>66091</v>
      </c>
      <c r="I28468" s="950" t="s">
        <v>1575</v>
      </c>
    </row>
    <row r="28469" spans="8:9" ht="12.5">
      <c r="H28469" s="958">
        <v>66092</v>
      </c>
      <c r="I28469" s="950" t="s">
        <v>1575</v>
      </c>
    </row>
    <row r="28470" spans="8:9" ht="12.5">
      <c r="H28470" s="958">
        <v>66093</v>
      </c>
      <c r="I28470" s="950" t="s">
        <v>1575</v>
      </c>
    </row>
    <row r="28471" spans="8:9" ht="12.5">
      <c r="H28471" s="958">
        <v>66094</v>
      </c>
      <c r="I28471" s="950" t="s">
        <v>1575</v>
      </c>
    </row>
    <row r="28472" spans="8:9" ht="12.5">
      <c r="H28472" s="958">
        <v>66095</v>
      </c>
      <c r="I28472" s="950" t="s">
        <v>1575</v>
      </c>
    </row>
    <row r="28473" spans="8:9" ht="12.5">
      <c r="H28473" s="958">
        <v>66097</v>
      </c>
      <c r="I28473" s="950" t="s">
        <v>1575</v>
      </c>
    </row>
    <row r="28474" spans="8:9" ht="12.5">
      <c r="H28474" s="958">
        <v>66101</v>
      </c>
      <c r="I28474" s="950" t="s">
        <v>1575</v>
      </c>
    </row>
    <row r="28475" spans="8:9" ht="12.5">
      <c r="H28475" s="958">
        <v>66102</v>
      </c>
      <c r="I28475" s="950" t="s">
        <v>1575</v>
      </c>
    </row>
    <row r="28476" spans="8:9" ht="12.5">
      <c r="H28476" s="958">
        <v>66103</v>
      </c>
      <c r="I28476" s="950" t="s">
        <v>1575</v>
      </c>
    </row>
    <row r="28477" spans="8:9" ht="12.5">
      <c r="H28477" s="958">
        <v>66104</v>
      </c>
      <c r="I28477" s="950" t="s">
        <v>1575</v>
      </c>
    </row>
    <row r="28478" spans="8:9" ht="12.5">
      <c r="H28478" s="958">
        <v>66105</v>
      </c>
      <c r="I28478" s="950" t="s">
        <v>1575</v>
      </c>
    </row>
    <row r="28479" spans="8:9" ht="12.5">
      <c r="H28479" s="958">
        <v>66106</v>
      </c>
      <c r="I28479" s="950" t="s">
        <v>1575</v>
      </c>
    </row>
    <row r="28480" spans="8:9" ht="12.5">
      <c r="H28480" s="958">
        <v>66109</v>
      </c>
      <c r="I28480" s="950" t="s">
        <v>1575</v>
      </c>
    </row>
    <row r="28481" spans="8:9" ht="12.5">
      <c r="H28481" s="958">
        <v>66110</v>
      </c>
      <c r="I28481" s="950" t="s">
        <v>1575</v>
      </c>
    </row>
    <row r="28482" spans="8:9" ht="12.5">
      <c r="H28482" s="958">
        <v>66111</v>
      </c>
      <c r="I28482" s="950" t="s">
        <v>1575</v>
      </c>
    </row>
    <row r="28483" spans="8:9" ht="12.5">
      <c r="H28483" s="958">
        <v>66112</v>
      </c>
      <c r="I28483" s="950" t="s">
        <v>1575</v>
      </c>
    </row>
    <row r="28484" spans="8:9" ht="12.5">
      <c r="H28484" s="958">
        <v>66113</v>
      </c>
      <c r="I28484" s="950" t="s">
        <v>1575</v>
      </c>
    </row>
    <row r="28485" spans="8:9" ht="12.5">
      <c r="H28485" s="958">
        <v>66115</v>
      </c>
      <c r="I28485" s="950" t="s">
        <v>1575</v>
      </c>
    </row>
    <row r="28486" spans="8:9" ht="12.5">
      <c r="H28486" s="958">
        <v>66117</v>
      </c>
      <c r="I28486" s="950" t="s">
        <v>1575</v>
      </c>
    </row>
    <row r="28487" spans="8:9" ht="12.5">
      <c r="H28487" s="958">
        <v>66118</v>
      </c>
      <c r="I28487" s="950" t="s">
        <v>1575</v>
      </c>
    </row>
    <row r="28488" spans="8:9" ht="12.5">
      <c r="H28488" s="958">
        <v>66119</v>
      </c>
      <c r="I28488" s="950" t="s">
        <v>1575</v>
      </c>
    </row>
    <row r="28489" spans="8:9" ht="12.5">
      <c r="H28489" s="958">
        <v>66160</v>
      </c>
      <c r="I28489" s="950" t="s">
        <v>1575</v>
      </c>
    </row>
    <row r="28490" spans="8:9" ht="12.5">
      <c r="H28490" s="958">
        <v>66201</v>
      </c>
      <c r="I28490" s="950" t="s">
        <v>1575</v>
      </c>
    </row>
    <row r="28491" spans="8:9" ht="12.5">
      <c r="H28491" s="958">
        <v>66202</v>
      </c>
      <c r="I28491" s="950" t="s">
        <v>1575</v>
      </c>
    </row>
    <row r="28492" spans="8:9" ht="12.5">
      <c r="H28492" s="958">
        <v>66203</v>
      </c>
      <c r="I28492" s="950" t="s">
        <v>1575</v>
      </c>
    </row>
    <row r="28493" spans="8:9" ht="12.5">
      <c r="H28493" s="958">
        <v>66204</v>
      </c>
      <c r="I28493" s="950" t="s">
        <v>1575</v>
      </c>
    </row>
    <row r="28494" spans="8:9" ht="12.5">
      <c r="H28494" s="958">
        <v>66205</v>
      </c>
      <c r="I28494" s="950" t="s">
        <v>1575</v>
      </c>
    </row>
    <row r="28495" spans="8:9" ht="12.5">
      <c r="H28495" s="958">
        <v>66206</v>
      </c>
      <c r="I28495" s="950" t="s">
        <v>1575</v>
      </c>
    </row>
    <row r="28496" spans="8:9" ht="12.5">
      <c r="H28496" s="958">
        <v>66207</v>
      </c>
      <c r="I28496" s="950" t="s">
        <v>1575</v>
      </c>
    </row>
    <row r="28497" spans="8:9" ht="12.5">
      <c r="H28497" s="958">
        <v>66208</v>
      </c>
      <c r="I28497" s="950" t="s">
        <v>1575</v>
      </c>
    </row>
    <row r="28498" spans="8:9" ht="12.5">
      <c r="H28498" s="958">
        <v>66209</v>
      </c>
      <c r="I28498" s="950" t="s">
        <v>1575</v>
      </c>
    </row>
    <row r="28499" spans="8:9" ht="12.5">
      <c r="H28499" s="958">
        <v>66210</v>
      </c>
      <c r="I28499" s="950" t="s">
        <v>1575</v>
      </c>
    </row>
    <row r="28500" spans="8:9" ht="12.5">
      <c r="H28500" s="958">
        <v>66211</v>
      </c>
      <c r="I28500" s="950" t="s">
        <v>1575</v>
      </c>
    </row>
    <row r="28501" spans="8:9" ht="12.5">
      <c r="H28501" s="958">
        <v>66212</v>
      </c>
      <c r="I28501" s="950" t="s">
        <v>1575</v>
      </c>
    </row>
    <row r="28502" spans="8:9" ht="12.5">
      <c r="H28502" s="958">
        <v>66213</v>
      </c>
      <c r="I28502" s="950" t="s">
        <v>1575</v>
      </c>
    </row>
    <row r="28503" spans="8:9" ht="12.5">
      <c r="H28503" s="958">
        <v>66214</v>
      </c>
      <c r="I28503" s="950" t="s">
        <v>1575</v>
      </c>
    </row>
    <row r="28504" spans="8:9" ht="12.5">
      <c r="H28504" s="958">
        <v>66215</v>
      </c>
      <c r="I28504" s="950" t="s">
        <v>1575</v>
      </c>
    </row>
    <row r="28505" spans="8:9" ht="12.5">
      <c r="H28505" s="958">
        <v>66216</v>
      </c>
      <c r="I28505" s="950" t="s">
        <v>1575</v>
      </c>
    </row>
    <row r="28506" spans="8:9" ht="12.5">
      <c r="H28506" s="958">
        <v>66217</v>
      </c>
      <c r="I28506" s="950" t="s">
        <v>1575</v>
      </c>
    </row>
    <row r="28507" spans="8:9" ht="12.5">
      <c r="H28507" s="958">
        <v>66218</v>
      </c>
      <c r="I28507" s="950" t="s">
        <v>1575</v>
      </c>
    </row>
    <row r="28508" spans="8:9" ht="12.5">
      <c r="H28508" s="958">
        <v>66219</v>
      </c>
      <c r="I28508" s="950" t="s">
        <v>1575</v>
      </c>
    </row>
    <row r="28509" spans="8:9" ht="12.5">
      <c r="H28509" s="958">
        <v>66220</v>
      </c>
      <c r="I28509" s="950" t="s">
        <v>1575</v>
      </c>
    </row>
    <row r="28510" spans="8:9" ht="12.5">
      <c r="H28510" s="958">
        <v>66221</v>
      </c>
      <c r="I28510" s="950" t="s">
        <v>1575</v>
      </c>
    </row>
    <row r="28511" spans="8:9" ht="12.5">
      <c r="H28511" s="958">
        <v>66222</v>
      </c>
      <c r="I28511" s="950" t="s">
        <v>1575</v>
      </c>
    </row>
    <row r="28512" spans="8:9" ht="12.5">
      <c r="H28512" s="958">
        <v>66223</v>
      </c>
      <c r="I28512" s="950" t="s">
        <v>1575</v>
      </c>
    </row>
    <row r="28513" spans="8:9" ht="12.5">
      <c r="H28513" s="958">
        <v>66224</v>
      </c>
      <c r="I28513" s="950" t="s">
        <v>1575</v>
      </c>
    </row>
    <row r="28514" spans="8:9" ht="12.5">
      <c r="H28514" s="958">
        <v>66225</v>
      </c>
      <c r="I28514" s="950" t="s">
        <v>1575</v>
      </c>
    </row>
    <row r="28515" spans="8:9" ht="12.5">
      <c r="H28515" s="958">
        <v>66226</v>
      </c>
      <c r="I28515" s="950" t="s">
        <v>1575</v>
      </c>
    </row>
    <row r="28516" spans="8:9" ht="12.5">
      <c r="H28516" s="958">
        <v>66227</v>
      </c>
      <c r="I28516" s="950" t="s">
        <v>1575</v>
      </c>
    </row>
    <row r="28517" spans="8:9" ht="12.5">
      <c r="H28517" s="958">
        <v>66250</v>
      </c>
      <c r="I28517" s="950" t="s">
        <v>1575</v>
      </c>
    </row>
    <row r="28518" spans="8:9" ht="12.5">
      <c r="H28518" s="958">
        <v>66251</v>
      </c>
      <c r="I28518" s="950" t="s">
        <v>1575</v>
      </c>
    </row>
    <row r="28519" spans="8:9" ht="12.5">
      <c r="H28519" s="958">
        <v>66276</v>
      </c>
      <c r="I28519" s="950" t="s">
        <v>1575</v>
      </c>
    </row>
    <row r="28520" spans="8:9" ht="12.5">
      <c r="H28520" s="958">
        <v>66282</v>
      </c>
      <c r="I28520" s="950" t="s">
        <v>1575</v>
      </c>
    </row>
    <row r="28521" spans="8:9" ht="12.5">
      <c r="H28521" s="958">
        <v>66283</v>
      </c>
      <c r="I28521" s="950" t="s">
        <v>1575</v>
      </c>
    </row>
    <row r="28522" spans="8:9" ht="12.5">
      <c r="H28522" s="958">
        <v>66285</v>
      </c>
      <c r="I28522" s="950" t="s">
        <v>1575</v>
      </c>
    </row>
    <row r="28523" spans="8:9" ht="12.5">
      <c r="H28523" s="958">
        <v>66286</v>
      </c>
      <c r="I28523" s="950" t="s">
        <v>1575</v>
      </c>
    </row>
    <row r="28524" spans="8:9" ht="12.5">
      <c r="H28524" s="958">
        <v>66401</v>
      </c>
      <c r="I28524" s="950" t="s">
        <v>1575</v>
      </c>
    </row>
    <row r="28525" spans="8:9" ht="12.5">
      <c r="H28525" s="958">
        <v>66402</v>
      </c>
      <c r="I28525" s="950" t="s">
        <v>1575</v>
      </c>
    </row>
    <row r="28526" spans="8:9" ht="12.5">
      <c r="H28526" s="958">
        <v>66403</v>
      </c>
      <c r="I28526" s="950" t="s">
        <v>1575</v>
      </c>
    </row>
    <row r="28527" spans="8:9" ht="12.5">
      <c r="H28527" s="958">
        <v>66404</v>
      </c>
      <c r="I28527" s="950" t="s">
        <v>1575</v>
      </c>
    </row>
    <row r="28528" spans="8:9" ht="12.5">
      <c r="H28528" s="958">
        <v>66406</v>
      </c>
      <c r="I28528" s="950" t="s">
        <v>1575</v>
      </c>
    </row>
    <row r="28529" spans="8:9" ht="12.5">
      <c r="H28529" s="958">
        <v>66407</v>
      </c>
      <c r="I28529" s="950" t="s">
        <v>1575</v>
      </c>
    </row>
    <row r="28530" spans="8:9" ht="12.5">
      <c r="H28530" s="958">
        <v>66408</v>
      </c>
      <c r="I28530" s="950" t="s">
        <v>1575</v>
      </c>
    </row>
    <row r="28531" spans="8:9" ht="12.5">
      <c r="H28531" s="958">
        <v>66409</v>
      </c>
      <c r="I28531" s="950" t="s">
        <v>1575</v>
      </c>
    </row>
    <row r="28532" spans="8:9" ht="12.5">
      <c r="H28532" s="958">
        <v>66411</v>
      </c>
      <c r="I28532" s="950" t="s">
        <v>1575</v>
      </c>
    </row>
    <row r="28533" spans="8:9" ht="12.5">
      <c r="H28533" s="958">
        <v>66412</v>
      </c>
      <c r="I28533" s="950" t="s">
        <v>1575</v>
      </c>
    </row>
    <row r="28534" spans="8:9" ht="12.5">
      <c r="H28534" s="958">
        <v>66413</v>
      </c>
      <c r="I28534" s="950" t="s">
        <v>1575</v>
      </c>
    </row>
    <row r="28535" spans="8:9" ht="12.5">
      <c r="H28535" s="958">
        <v>66414</v>
      </c>
      <c r="I28535" s="950" t="s">
        <v>1575</v>
      </c>
    </row>
    <row r="28536" spans="8:9" ht="12.5">
      <c r="H28536" s="958">
        <v>66415</v>
      </c>
      <c r="I28536" s="950" t="s">
        <v>1575</v>
      </c>
    </row>
    <row r="28537" spans="8:9" ht="12.5">
      <c r="H28537" s="958">
        <v>66416</v>
      </c>
      <c r="I28537" s="950" t="s">
        <v>1575</v>
      </c>
    </row>
    <row r="28538" spans="8:9" ht="12.5">
      <c r="H28538" s="958">
        <v>66417</v>
      </c>
      <c r="I28538" s="950" t="s">
        <v>1575</v>
      </c>
    </row>
    <row r="28539" spans="8:9" ht="12.5">
      <c r="H28539" s="958">
        <v>66418</v>
      </c>
      <c r="I28539" s="950" t="s">
        <v>1575</v>
      </c>
    </row>
    <row r="28540" spans="8:9" ht="12.5">
      <c r="H28540" s="958">
        <v>66419</v>
      </c>
      <c r="I28540" s="950" t="s">
        <v>1575</v>
      </c>
    </row>
    <row r="28541" spans="8:9" ht="12.5">
      <c r="H28541" s="958">
        <v>66420</v>
      </c>
      <c r="I28541" s="950" t="s">
        <v>1575</v>
      </c>
    </row>
    <row r="28542" spans="8:9" ht="12.5">
      <c r="H28542" s="958">
        <v>66422</v>
      </c>
      <c r="I28542" s="950" t="s">
        <v>1575</v>
      </c>
    </row>
    <row r="28543" spans="8:9" ht="12.5">
      <c r="H28543" s="958">
        <v>66423</v>
      </c>
      <c r="I28543" s="950" t="s">
        <v>1575</v>
      </c>
    </row>
    <row r="28544" spans="8:9" ht="12.5">
      <c r="H28544" s="958">
        <v>66424</v>
      </c>
      <c r="I28544" s="950" t="s">
        <v>1575</v>
      </c>
    </row>
    <row r="28545" spans="8:9" ht="12.5">
      <c r="H28545" s="958">
        <v>66425</v>
      </c>
      <c r="I28545" s="950" t="s">
        <v>1575</v>
      </c>
    </row>
    <row r="28546" spans="8:9" ht="12.5">
      <c r="H28546" s="958">
        <v>66426</v>
      </c>
      <c r="I28546" s="950" t="s">
        <v>1575</v>
      </c>
    </row>
    <row r="28547" spans="8:9" ht="12.5">
      <c r="H28547" s="958">
        <v>66427</v>
      </c>
      <c r="I28547" s="950" t="s">
        <v>1575</v>
      </c>
    </row>
    <row r="28548" spans="8:9" ht="12.5">
      <c r="H28548" s="958">
        <v>66428</v>
      </c>
      <c r="I28548" s="950" t="s">
        <v>1575</v>
      </c>
    </row>
    <row r="28549" spans="8:9" ht="12.5">
      <c r="H28549" s="958">
        <v>66429</v>
      </c>
      <c r="I28549" s="950" t="s">
        <v>1575</v>
      </c>
    </row>
    <row r="28550" spans="8:9" ht="12.5">
      <c r="H28550" s="958">
        <v>66431</v>
      </c>
      <c r="I28550" s="950" t="s">
        <v>1575</v>
      </c>
    </row>
    <row r="28551" spans="8:9" ht="12.5">
      <c r="H28551" s="958">
        <v>66432</v>
      </c>
      <c r="I28551" s="950" t="s">
        <v>1575</v>
      </c>
    </row>
    <row r="28552" spans="8:9" ht="12.5">
      <c r="H28552" s="958">
        <v>66434</v>
      </c>
      <c r="I28552" s="950" t="s">
        <v>1575</v>
      </c>
    </row>
    <row r="28553" spans="8:9" ht="12.5">
      <c r="H28553" s="958">
        <v>66436</v>
      </c>
      <c r="I28553" s="950" t="s">
        <v>1575</v>
      </c>
    </row>
    <row r="28554" spans="8:9" ht="12.5">
      <c r="H28554" s="958">
        <v>66438</v>
      </c>
      <c r="I28554" s="950" t="s">
        <v>1575</v>
      </c>
    </row>
    <row r="28555" spans="8:9" ht="12.5">
      <c r="H28555" s="958">
        <v>66439</v>
      </c>
      <c r="I28555" s="950" t="s">
        <v>1575</v>
      </c>
    </row>
    <row r="28556" spans="8:9" ht="12.5">
      <c r="H28556" s="958">
        <v>66440</v>
      </c>
      <c r="I28556" s="950" t="s">
        <v>1575</v>
      </c>
    </row>
    <row r="28557" spans="8:9" ht="12.5">
      <c r="H28557" s="958">
        <v>66441</v>
      </c>
      <c r="I28557" s="950" t="s">
        <v>1575</v>
      </c>
    </row>
    <row r="28558" spans="8:9" ht="12.5">
      <c r="H28558" s="958">
        <v>66442</v>
      </c>
      <c r="I28558" s="950" t="s">
        <v>1575</v>
      </c>
    </row>
    <row r="28559" spans="8:9" ht="12.5">
      <c r="H28559" s="958">
        <v>66449</v>
      </c>
      <c r="I28559" s="950" t="s">
        <v>1575</v>
      </c>
    </row>
    <row r="28560" spans="8:9" ht="12.5">
      <c r="H28560" s="958">
        <v>66451</v>
      </c>
      <c r="I28560" s="950" t="s">
        <v>1575</v>
      </c>
    </row>
    <row r="28561" spans="8:9" ht="12.5">
      <c r="H28561" s="958">
        <v>66501</v>
      </c>
      <c r="I28561" s="950" t="s">
        <v>1575</v>
      </c>
    </row>
    <row r="28562" spans="8:9" ht="12.5">
      <c r="H28562" s="958">
        <v>66502</v>
      </c>
      <c r="I28562" s="950" t="s">
        <v>1575</v>
      </c>
    </row>
    <row r="28563" spans="8:9" ht="12.5">
      <c r="H28563" s="958">
        <v>66503</v>
      </c>
      <c r="I28563" s="950" t="s">
        <v>1575</v>
      </c>
    </row>
    <row r="28564" spans="8:9" ht="12.5">
      <c r="H28564" s="958">
        <v>66505</v>
      </c>
      <c r="I28564" s="950" t="s">
        <v>1575</v>
      </c>
    </row>
    <row r="28565" spans="8:9" ht="12.5">
      <c r="H28565" s="958">
        <v>66506</v>
      </c>
      <c r="I28565" s="950" t="s">
        <v>1575</v>
      </c>
    </row>
    <row r="28566" spans="8:9" ht="12.5">
      <c r="H28566" s="958">
        <v>66507</v>
      </c>
      <c r="I28566" s="950" t="s">
        <v>1575</v>
      </c>
    </row>
    <row r="28567" spans="8:9" ht="12.5">
      <c r="H28567" s="958">
        <v>66508</v>
      </c>
      <c r="I28567" s="950" t="s">
        <v>1575</v>
      </c>
    </row>
    <row r="28568" spans="8:9" ht="12.5">
      <c r="H28568" s="958">
        <v>66509</v>
      </c>
      <c r="I28568" s="950" t="s">
        <v>1575</v>
      </c>
    </row>
    <row r="28569" spans="8:9" ht="12.5">
      <c r="H28569" s="958">
        <v>66510</v>
      </c>
      <c r="I28569" s="950" t="s">
        <v>1575</v>
      </c>
    </row>
    <row r="28570" spans="8:9" ht="12.5">
      <c r="H28570" s="958">
        <v>66512</v>
      </c>
      <c r="I28570" s="950" t="s">
        <v>1575</v>
      </c>
    </row>
    <row r="28571" spans="8:9" ht="12.5">
      <c r="H28571" s="958">
        <v>66514</v>
      </c>
      <c r="I28571" s="950" t="s">
        <v>1575</v>
      </c>
    </row>
    <row r="28572" spans="8:9" ht="12.5">
      <c r="H28572" s="958">
        <v>66515</v>
      </c>
      <c r="I28572" s="950" t="s">
        <v>1575</v>
      </c>
    </row>
    <row r="28573" spans="8:9" ht="12.5">
      <c r="H28573" s="958">
        <v>66516</v>
      </c>
      <c r="I28573" s="950" t="s">
        <v>1575</v>
      </c>
    </row>
    <row r="28574" spans="8:9" ht="12.5">
      <c r="H28574" s="958">
        <v>66517</v>
      </c>
      <c r="I28574" s="950" t="s">
        <v>1575</v>
      </c>
    </row>
    <row r="28575" spans="8:9" ht="12.5">
      <c r="H28575" s="958">
        <v>66518</v>
      </c>
      <c r="I28575" s="950" t="s">
        <v>1575</v>
      </c>
    </row>
    <row r="28576" spans="8:9" ht="12.5">
      <c r="H28576" s="958">
        <v>66520</v>
      </c>
      <c r="I28576" s="950" t="s">
        <v>1575</v>
      </c>
    </row>
    <row r="28577" spans="8:9" ht="12.5">
      <c r="H28577" s="958">
        <v>66521</v>
      </c>
      <c r="I28577" s="950" t="s">
        <v>1575</v>
      </c>
    </row>
    <row r="28578" spans="8:9" ht="12.5">
      <c r="H28578" s="958">
        <v>66522</v>
      </c>
      <c r="I28578" s="950" t="s">
        <v>1575</v>
      </c>
    </row>
    <row r="28579" spans="8:9" ht="12.5">
      <c r="H28579" s="958">
        <v>66523</v>
      </c>
      <c r="I28579" s="950" t="s">
        <v>1575</v>
      </c>
    </row>
    <row r="28580" spans="8:9" ht="12.5">
      <c r="H28580" s="958">
        <v>66524</v>
      </c>
      <c r="I28580" s="950" t="s">
        <v>1575</v>
      </c>
    </row>
    <row r="28581" spans="8:9" ht="12.5">
      <c r="H28581" s="958">
        <v>66526</v>
      </c>
      <c r="I28581" s="950" t="s">
        <v>1575</v>
      </c>
    </row>
    <row r="28582" spans="8:9" ht="12.5">
      <c r="H28582" s="958">
        <v>66527</v>
      </c>
      <c r="I28582" s="950" t="s">
        <v>1575</v>
      </c>
    </row>
    <row r="28583" spans="8:9" ht="12.5">
      <c r="H28583" s="958">
        <v>66528</v>
      </c>
      <c r="I28583" s="950" t="s">
        <v>1575</v>
      </c>
    </row>
    <row r="28584" spans="8:9" ht="12.5">
      <c r="H28584" s="958">
        <v>66531</v>
      </c>
      <c r="I28584" s="950" t="s">
        <v>1575</v>
      </c>
    </row>
    <row r="28585" spans="8:9" ht="12.5">
      <c r="H28585" s="958">
        <v>66532</v>
      </c>
      <c r="I28585" s="950" t="s">
        <v>1575</v>
      </c>
    </row>
    <row r="28586" spans="8:9" ht="12.5">
      <c r="H28586" s="958">
        <v>66533</v>
      </c>
      <c r="I28586" s="950" t="s">
        <v>1575</v>
      </c>
    </row>
    <row r="28587" spans="8:9" ht="12.5">
      <c r="H28587" s="958">
        <v>66534</v>
      </c>
      <c r="I28587" s="950" t="s">
        <v>1575</v>
      </c>
    </row>
    <row r="28588" spans="8:9" ht="12.5">
      <c r="H28588" s="958">
        <v>66535</v>
      </c>
      <c r="I28588" s="950" t="s">
        <v>1575</v>
      </c>
    </row>
    <row r="28589" spans="8:9" ht="12.5">
      <c r="H28589" s="958">
        <v>66536</v>
      </c>
      <c r="I28589" s="950" t="s">
        <v>1575</v>
      </c>
    </row>
    <row r="28590" spans="8:9" ht="12.5">
      <c r="H28590" s="958">
        <v>66537</v>
      </c>
      <c r="I28590" s="950" t="s">
        <v>1575</v>
      </c>
    </row>
    <row r="28591" spans="8:9" ht="12.5">
      <c r="H28591" s="958">
        <v>66538</v>
      </c>
      <c r="I28591" s="950" t="s">
        <v>1575</v>
      </c>
    </row>
    <row r="28592" spans="8:9" ht="12.5">
      <c r="H28592" s="958">
        <v>66539</v>
      </c>
      <c r="I28592" s="950" t="s">
        <v>1575</v>
      </c>
    </row>
    <row r="28593" spans="8:9" ht="12.5">
      <c r="H28593" s="958">
        <v>66540</v>
      </c>
      <c r="I28593" s="950" t="s">
        <v>1575</v>
      </c>
    </row>
    <row r="28594" spans="8:9" ht="12.5">
      <c r="H28594" s="958">
        <v>66541</v>
      </c>
      <c r="I28594" s="950" t="s">
        <v>1575</v>
      </c>
    </row>
    <row r="28595" spans="8:9" ht="12.5">
      <c r="H28595" s="958">
        <v>66542</v>
      </c>
      <c r="I28595" s="950" t="s">
        <v>1575</v>
      </c>
    </row>
    <row r="28596" spans="8:9" ht="12.5">
      <c r="H28596" s="958">
        <v>66543</v>
      </c>
      <c r="I28596" s="950" t="s">
        <v>1575</v>
      </c>
    </row>
    <row r="28597" spans="8:9" ht="12.5">
      <c r="H28597" s="958">
        <v>66544</v>
      </c>
      <c r="I28597" s="950" t="s">
        <v>1575</v>
      </c>
    </row>
    <row r="28598" spans="8:9" ht="12.5">
      <c r="H28598" s="958">
        <v>66546</v>
      </c>
      <c r="I28598" s="950" t="s">
        <v>1575</v>
      </c>
    </row>
    <row r="28599" spans="8:9" ht="12.5">
      <c r="H28599" s="958">
        <v>66547</v>
      </c>
      <c r="I28599" s="950" t="s">
        <v>1575</v>
      </c>
    </row>
    <row r="28600" spans="8:9" ht="12.5">
      <c r="H28600" s="958">
        <v>66548</v>
      </c>
      <c r="I28600" s="950" t="s">
        <v>1575</v>
      </c>
    </row>
    <row r="28601" spans="8:9" ht="12.5">
      <c r="H28601" s="958">
        <v>66549</v>
      </c>
      <c r="I28601" s="950" t="s">
        <v>1575</v>
      </c>
    </row>
    <row r="28602" spans="8:9" ht="12.5">
      <c r="H28602" s="958">
        <v>66550</v>
      </c>
      <c r="I28602" s="950" t="s">
        <v>1575</v>
      </c>
    </row>
    <row r="28603" spans="8:9" ht="12.5">
      <c r="H28603" s="958">
        <v>66552</v>
      </c>
      <c r="I28603" s="950" t="s">
        <v>1575</v>
      </c>
    </row>
    <row r="28604" spans="8:9" ht="12.5">
      <c r="H28604" s="958">
        <v>66554</v>
      </c>
      <c r="I28604" s="950" t="s">
        <v>1575</v>
      </c>
    </row>
    <row r="28605" spans="8:9" ht="12.5">
      <c r="H28605" s="958">
        <v>66601</v>
      </c>
      <c r="I28605" s="950" t="s">
        <v>1575</v>
      </c>
    </row>
    <row r="28606" spans="8:9" ht="12.5">
      <c r="H28606" s="958">
        <v>66603</v>
      </c>
      <c r="I28606" s="950" t="s">
        <v>1575</v>
      </c>
    </row>
    <row r="28607" spans="8:9" ht="12.5">
      <c r="H28607" s="958">
        <v>66604</v>
      </c>
      <c r="I28607" s="950" t="s">
        <v>1575</v>
      </c>
    </row>
    <row r="28608" spans="8:9" ht="12.5">
      <c r="H28608" s="958">
        <v>66605</v>
      </c>
      <c r="I28608" s="950" t="s">
        <v>1575</v>
      </c>
    </row>
    <row r="28609" spans="8:9" ht="12.5">
      <c r="H28609" s="958">
        <v>66606</v>
      </c>
      <c r="I28609" s="950" t="s">
        <v>1575</v>
      </c>
    </row>
    <row r="28610" spans="8:9" ht="12.5">
      <c r="H28610" s="958">
        <v>66607</v>
      </c>
      <c r="I28610" s="950" t="s">
        <v>1575</v>
      </c>
    </row>
    <row r="28611" spans="8:9" ht="12.5">
      <c r="H28611" s="958">
        <v>66608</v>
      </c>
      <c r="I28611" s="950" t="s">
        <v>1575</v>
      </c>
    </row>
    <row r="28612" spans="8:9" ht="12.5">
      <c r="H28612" s="958">
        <v>66609</v>
      </c>
      <c r="I28612" s="950" t="s">
        <v>1575</v>
      </c>
    </row>
    <row r="28613" spans="8:9" ht="12.5">
      <c r="H28613" s="958">
        <v>66610</v>
      </c>
      <c r="I28613" s="950" t="s">
        <v>1575</v>
      </c>
    </row>
    <row r="28614" spans="8:9" ht="12.5">
      <c r="H28614" s="958">
        <v>66611</v>
      </c>
      <c r="I28614" s="950" t="s">
        <v>1575</v>
      </c>
    </row>
    <row r="28615" spans="8:9" ht="12.5">
      <c r="H28615" s="958">
        <v>66612</v>
      </c>
      <c r="I28615" s="950" t="s">
        <v>1575</v>
      </c>
    </row>
    <row r="28616" spans="8:9" ht="12.5">
      <c r="H28616" s="958">
        <v>66614</v>
      </c>
      <c r="I28616" s="950" t="s">
        <v>1575</v>
      </c>
    </row>
    <row r="28617" spans="8:9" ht="12.5">
      <c r="H28617" s="958">
        <v>66615</v>
      </c>
      <c r="I28617" s="950" t="s">
        <v>1575</v>
      </c>
    </row>
    <row r="28618" spans="8:9" ht="12.5">
      <c r="H28618" s="958">
        <v>66616</v>
      </c>
      <c r="I28618" s="950" t="s">
        <v>1575</v>
      </c>
    </row>
    <row r="28619" spans="8:9" ht="12.5">
      <c r="H28619" s="958">
        <v>66617</v>
      </c>
      <c r="I28619" s="950" t="s">
        <v>1575</v>
      </c>
    </row>
    <row r="28620" spans="8:9" ht="12.5">
      <c r="H28620" s="958">
        <v>66618</v>
      </c>
      <c r="I28620" s="950" t="s">
        <v>1575</v>
      </c>
    </row>
    <row r="28621" spans="8:9" ht="12.5">
      <c r="H28621" s="958">
        <v>66619</v>
      </c>
      <c r="I28621" s="950" t="s">
        <v>1575</v>
      </c>
    </row>
    <row r="28622" spans="8:9" ht="12.5">
      <c r="H28622" s="958">
        <v>66620</v>
      </c>
      <c r="I28622" s="950" t="s">
        <v>1575</v>
      </c>
    </row>
    <row r="28623" spans="8:9" ht="12.5">
      <c r="H28623" s="958">
        <v>66621</v>
      </c>
      <c r="I28623" s="950" t="s">
        <v>1575</v>
      </c>
    </row>
    <row r="28624" spans="8:9" ht="12.5">
      <c r="H28624" s="958">
        <v>66622</v>
      </c>
      <c r="I28624" s="950" t="s">
        <v>1575</v>
      </c>
    </row>
    <row r="28625" spans="8:9" ht="12.5">
      <c r="H28625" s="958">
        <v>66624</v>
      </c>
      <c r="I28625" s="950" t="s">
        <v>1575</v>
      </c>
    </row>
    <row r="28626" spans="8:9" ht="12.5">
      <c r="H28626" s="958">
        <v>66625</v>
      </c>
      <c r="I28626" s="950" t="s">
        <v>1575</v>
      </c>
    </row>
    <row r="28627" spans="8:9" ht="12.5">
      <c r="H28627" s="958">
        <v>66626</v>
      </c>
      <c r="I28627" s="950" t="s">
        <v>1575</v>
      </c>
    </row>
    <row r="28628" spans="8:9" ht="12.5">
      <c r="H28628" s="958">
        <v>66628</v>
      </c>
      <c r="I28628" s="950" t="s">
        <v>1575</v>
      </c>
    </row>
    <row r="28629" spans="8:9" ht="12.5">
      <c r="H28629" s="958">
        <v>66629</v>
      </c>
      <c r="I28629" s="950" t="s">
        <v>1575</v>
      </c>
    </row>
    <row r="28630" spans="8:9" ht="12.5">
      <c r="H28630" s="958">
        <v>66636</v>
      </c>
      <c r="I28630" s="950" t="s">
        <v>1575</v>
      </c>
    </row>
    <row r="28631" spans="8:9" ht="12.5">
      <c r="H28631" s="958">
        <v>66647</v>
      </c>
      <c r="I28631" s="950" t="s">
        <v>1575</v>
      </c>
    </row>
    <row r="28632" spans="8:9" ht="12.5">
      <c r="H28632" s="958">
        <v>66667</v>
      </c>
      <c r="I28632" s="950" t="s">
        <v>1575</v>
      </c>
    </row>
    <row r="28633" spans="8:9" ht="12.5">
      <c r="H28633" s="958">
        <v>66675</v>
      </c>
      <c r="I28633" s="950" t="s">
        <v>1575</v>
      </c>
    </row>
    <row r="28634" spans="8:9" ht="12.5">
      <c r="H28634" s="958">
        <v>66683</v>
      </c>
      <c r="I28634" s="950" t="s">
        <v>1575</v>
      </c>
    </row>
    <row r="28635" spans="8:9" ht="12.5">
      <c r="H28635" s="958">
        <v>66699</v>
      </c>
      <c r="I28635" s="950" t="s">
        <v>1575</v>
      </c>
    </row>
    <row r="28636" spans="8:9" ht="12.5">
      <c r="H28636" s="958">
        <v>66701</v>
      </c>
      <c r="I28636" s="950" t="s">
        <v>1575</v>
      </c>
    </row>
    <row r="28637" spans="8:9" ht="12.5">
      <c r="H28637" s="958">
        <v>66710</v>
      </c>
      <c r="I28637" s="950" t="s">
        <v>1575</v>
      </c>
    </row>
    <row r="28638" spans="8:9" ht="12.5">
      <c r="H28638" s="958">
        <v>66711</v>
      </c>
      <c r="I28638" s="950" t="s">
        <v>1575</v>
      </c>
    </row>
    <row r="28639" spans="8:9" ht="12.5">
      <c r="H28639" s="958">
        <v>66712</v>
      </c>
      <c r="I28639" s="950" t="s">
        <v>1575</v>
      </c>
    </row>
    <row r="28640" spans="8:9" ht="12.5">
      <c r="H28640" s="958">
        <v>66713</v>
      </c>
      <c r="I28640" s="950" t="s">
        <v>1575</v>
      </c>
    </row>
    <row r="28641" spans="8:9" ht="12.5">
      <c r="H28641" s="958">
        <v>66714</v>
      </c>
      <c r="I28641" s="950" t="s">
        <v>1575</v>
      </c>
    </row>
    <row r="28642" spans="8:9" ht="12.5">
      <c r="H28642" s="958">
        <v>66716</v>
      </c>
      <c r="I28642" s="950" t="s">
        <v>1575</v>
      </c>
    </row>
    <row r="28643" spans="8:9" ht="12.5">
      <c r="H28643" s="958">
        <v>66717</v>
      </c>
      <c r="I28643" s="950" t="s">
        <v>1575</v>
      </c>
    </row>
    <row r="28644" spans="8:9" ht="12.5">
      <c r="H28644" s="958">
        <v>66720</v>
      </c>
      <c r="I28644" s="950" t="s">
        <v>1575</v>
      </c>
    </row>
    <row r="28645" spans="8:9" ht="12.5">
      <c r="H28645" s="958">
        <v>66724</v>
      </c>
      <c r="I28645" s="950" t="s">
        <v>1575</v>
      </c>
    </row>
    <row r="28646" spans="8:9" ht="12.5">
      <c r="H28646" s="958">
        <v>66725</v>
      </c>
      <c r="I28646" s="950" t="s">
        <v>1575</v>
      </c>
    </row>
    <row r="28647" spans="8:9" ht="12.5">
      <c r="H28647" s="958">
        <v>66728</v>
      </c>
      <c r="I28647" s="950" t="s">
        <v>1575</v>
      </c>
    </row>
    <row r="28648" spans="8:9" ht="12.5">
      <c r="H28648" s="958">
        <v>66732</v>
      </c>
      <c r="I28648" s="950" t="s">
        <v>1575</v>
      </c>
    </row>
    <row r="28649" spans="8:9" ht="12.5">
      <c r="H28649" s="958">
        <v>66733</v>
      </c>
      <c r="I28649" s="950" t="s">
        <v>1575</v>
      </c>
    </row>
    <row r="28650" spans="8:9" ht="12.5">
      <c r="H28650" s="958">
        <v>66734</v>
      </c>
      <c r="I28650" s="950" t="s">
        <v>1575</v>
      </c>
    </row>
    <row r="28651" spans="8:9" ht="12.5">
      <c r="H28651" s="958">
        <v>66735</v>
      </c>
      <c r="I28651" s="950" t="s">
        <v>1575</v>
      </c>
    </row>
    <row r="28652" spans="8:9" ht="12.5">
      <c r="H28652" s="958">
        <v>66736</v>
      </c>
      <c r="I28652" s="950" t="s">
        <v>1575</v>
      </c>
    </row>
    <row r="28653" spans="8:9" ht="12.5">
      <c r="H28653" s="958">
        <v>66738</v>
      </c>
      <c r="I28653" s="950" t="s">
        <v>1575</v>
      </c>
    </row>
    <row r="28654" spans="8:9" ht="12.5">
      <c r="H28654" s="958">
        <v>66739</v>
      </c>
      <c r="I28654" s="950" t="s">
        <v>1575</v>
      </c>
    </row>
    <row r="28655" spans="8:9" ht="12.5">
      <c r="H28655" s="958">
        <v>66740</v>
      </c>
      <c r="I28655" s="950" t="s">
        <v>1575</v>
      </c>
    </row>
    <row r="28656" spans="8:9" ht="12.5">
      <c r="H28656" s="958">
        <v>66741</v>
      </c>
      <c r="I28656" s="950" t="s">
        <v>1575</v>
      </c>
    </row>
    <row r="28657" spans="8:9" ht="12.5">
      <c r="H28657" s="958">
        <v>66742</v>
      </c>
      <c r="I28657" s="950" t="s">
        <v>1575</v>
      </c>
    </row>
    <row r="28658" spans="8:9" ht="12.5">
      <c r="H28658" s="958">
        <v>66743</v>
      </c>
      <c r="I28658" s="950" t="s">
        <v>1575</v>
      </c>
    </row>
    <row r="28659" spans="8:9" ht="12.5">
      <c r="H28659" s="958">
        <v>66746</v>
      </c>
      <c r="I28659" s="950" t="s">
        <v>1575</v>
      </c>
    </row>
    <row r="28660" spans="8:9" ht="12.5">
      <c r="H28660" s="958">
        <v>66748</v>
      </c>
      <c r="I28660" s="950" t="s">
        <v>1575</v>
      </c>
    </row>
    <row r="28661" spans="8:9" ht="12.5">
      <c r="H28661" s="958">
        <v>66749</v>
      </c>
      <c r="I28661" s="950" t="s">
        <v>1575</v>
      </c>
    </row>
    <row r="28662" spans="8:9" ht="12.5">
      <c r="H28662" s="958">
        <v>66751</v>
      </c>
      <c r="I28662" s="950" t="s">
        <v>1575</v>
      </c>
    </row>
    <row r="28663" spans="8:9" ht="12.5">
      <c r="H28663" s="958">
        <v>66753</v>
      </c>
      <c r="I28663" s="950" t="s">
        <v>1575</v>
      </c>
    </row>
    <row r="28664" spans="8:9" ht="12.5">
      <c r="H28664" s="958">
        <v>66754</v>
      </c>
      <c r="I28664" s="950" t="s">
        <v>1575</v>
      </c>
    </row>
    <row r="28665" spans="8:9" ht="12.5">
      <c r="H28665" s="958">
        <v>66755</v>
      </c>
      <c r="I28665" s="950" t="s">
        <v>1575</v>
      </c>
    </row>
    <row r="28666" spans="8:9" ht="12.5">
      <c r="H28666" s="958">
        <v>66756</v>
      </c>
      <c r="I28666" s="950" t="s">
        <v>1575</v>
      </c>
    </row>
    <row r="28667" spans="8:9" ht="12.5">
      <c r="H28667" s="958">
        <v>66757</v>
      </c>
      <c r="I28667" s="950" t="s">
        <v>1575</v>
      </c>
    </row>
    <row r="28668" spans="8:9" ht="12.5">
      <c r="H28668" s="958">
        <v>66758</v>
      </c>
      <c r="I28668" s="950" t="s">
        <v>1575</v>
      </c>
    </row>
    <row r="28669" spans="8:9" ht="12.5">
      <c r="H28669" s="958">
        <v>66759</v>
      </c>
      <c r="I28669" s="950" t="s">
        <v>1575</v>
      </c>
    </row>
    <row r="28670" spans="8:9" ht="12.5">
      <c r="H28670" s="958">
        <v>66760</v>
      </c>
      <c r="I28670" s="950" t="s">
        <v>1575</v>
      </c>
    </row>
    <row r="28671" spans="8:9" ht="12.5">
      <c r="H28671" s="958">
        <v>66761</v>
      </c>
      <c r="I28671" s="950" t="s">
        <v>1575</v>
      </c>
    </row>
    <row r="28672" spans="8:9" ht="12.5">
      <c r="H28672" s="958">
        <v>66762</v>
      </c>
      <c r="I28672" s="950" t="s">
        <v>1575</v>
      </c>
    </row>
    <row r="28673" spans="8:9" ht="12.5">
      <c r="H28673" s="958">
        <v>66763</v>
      </c>
      <c r="I28673" s="950" t="s">
        <v>1575</v>
      </c>
    </row>
    <row r="28674" spans="8:9" ht="12.5">
      <c r="H28674" s="958">
        <v>66767</v>
      </c>
      <c r="I28674" s="950" t="s">
        <v>1575</v>
      </c>
    </row>
    <row r="28675" spans="8:9" ht="12.5">
      <c r="H28675" s="958">
        <v>66769</v>
      </c>
      <c r="I28675" s="950" t="s">
        <v>1575</v>
      </c>
    </row>
    <row r="28676" spans="8:9" ht="12.5">
      <c r="H28676" s="958">
        <v>66770</v>
      </c>
      <c r="I28676" s="950" t="s">
        <v>1575</v>
      </c>
    </row>
    <row r="28677" spans="8:9" ht="12.5">
      <c r="H28677" s="958">
        <v>66771</v>
      </c>
      <c r="I28677" s="950" t="s">
        <v>1575</v>
      </c>
    </row>
    <row r="28678" spans="8:9" ht="12.5">
      <c r="H28678" s="958">
        <v>66772</v>
      </c>
      <c r="I28678" s="950" t="s">
        <v>1575</v>
      </c>
    </row>
    <row r="28679" spans="8:9" ht="12.5">
      <c r="H28679" s="958">
        <v>66773</v>
      </c>
      <c r="I28679" s="950" t="s">
        <v>1575</v>
      </c>
    </row>
    <row r="28680" spans="8:9" ht="12.5">
      <c r="H28680" s="958">
        <v>66775</v>
      </c>
      <c r="I28680" s="950" t="s">
        <v>1575</v>
      </c>
    </row>
    <row r="28681" spans="8:9" ht="12.5">
      <c r="H28681" s="958">
        <v>66776</v>
      </c>
      <c r="I28681" s="950" t="s">
        <v>1575</v>
      </c>
    </row>
    <row r="28682" spans="8:9" ht="12.5">
      <c r="H28682" s="958">
        <v>66777</v>
      </c>
      <c r="I28682" s="950" t="s">
        <v>1575</v>
      </c>
    </row>
    <row r="28683" spans="8:9" ht="12.5">
      <c r="H28683" s="958">
        <v>66778</v>
      </c>
      <c r="I28683" s="950" t="s">
        <v>1575</v>
      </c>
    </row>
    <row r="28684" spans="8:9" ht="12.5">
      <c r="H28684" s="958">
        <v>66779</v>
      </c>
      <c r="I28684" s="950" t="s">
        <v>1575</v>
      </c>
    </row>
    <row r="28685" spans="8:9" ht="12.5">
      <c r="H28685" s="958">
        <v>66780</v>
      </c>
      <c r="I28685" s="950" t="s">
        <v>1575</v>
      </c>
    </row>
    <row r="28686" spans="8:9" ht="12.5">
      <c r="H28686" s="958">
        <v>66781</v>
      </c>
      <c r="I28686" s="950" t="s">
        <v>1575</v>
      </c>
    </row>
    <row r="28687" spans="8:9" ht="12.5">
      <c r="H28687" s="958">
        <v>66782</v>
      </c>
      <c r="I28687" s="950" t="s">
        <v>1575</v>
      </c>
    </row>
    <row r="28688" spans="8:9" ht="12.5">
      <c r="H28688" s="958">
        <v>66783</v>
      </c>
      <c r="I28688" s="950" t="s">
        <v>1575</v>
      </c>
    </row>
    <row r="28689" spans="8:9" ht="12.5">
      <c r="H28689" s="958">
        <v>66801</v>
      </c>
      <c r="I28689" s="950" t="s">
        <v>1575</v>
      </c>
    </row>
    <row r="28690" spans="8:9" ht="12.5">
      <c r="H28690" s="958">
        <v>66830</v>
      </c>
      <c r="I28690" s="950" t="s">
        <v>1575</v>
      </c>
    </row>
    <row r="28691" spans="8:9" ht="12.5">
      <c r="H28691" s="958">
        <v>66833</v>
      </c>
      <c r="I28691" s="950" t="s">
        <v>1575</v>
      </c>
    </row>
    <row r="28692" spans="8:9" ht="12.5">
      <c r="H28692" s="958">
        <v>66834</v>
      </c>
      <c r="I28692" s="950" t="s">
        <v>1575</v>
      </c>
    </row>
    <row r="28693" spans="8:9" ht="12.5">
      <c r="H28693" s="958">
        <v>66835</v>
      </c>
      <c r="I28693" s="950" t="s">
        <v>1575</v>
      </c>
    </row>
    <row r="28694" spans="8:9" ht="12.5">
      <c r="H28694" s="958">
        <v>66838</v>
      </c>
      <c r="I28694" s="950" t="s">
        <v>1575</v>
      </c>
    </row>
    <row r="28695" spans="8:9" ht="12.5">
      <c r="H28695" s="958">
        <v>66839</v>
      </c>
      <c r="I28695" s="950" t="s">
        <v>1575</v>
      </c>
    </row>
    <row r="28696" spans="8:9" ht="12.5">
      <c r="H28696" s="958">
        <v>66840</v>
      </c>
      <c r="I28696" s="950" t="s">
        <v>1575</v>
      </c>
    </row>
    <row r="28697" spans="8:9" ht="12.5">
      <c r="H28697" s="958">
        <v>66842</v>
      </c>
      <c r="I28697" s="950" t="s">
        <v>1575</v>
      </c>
    </row>
    <row r="28698" spans="8:9" ht="12.5">
      <c r="H28698" s="958">
        <v>66843</v>
      </c>
      <c r="I28698" s="950" t="s">
        <v>1575</v>
      </c>
    </row>
    <row r="28699" spans="8:9" ht="12.5">
      <c r="H28699" s="958">
        <v>66845</v>
      </c>
      <c r="I28699" s="950" t="s">
        <v>1575</v>
      </c>
    </row>
    <row r="28700" spans="8:9" ht="12.5">
      <c r="H28700" s="958">
        <v>66846</v>
      </c>
      <c r="I28700" s="950" t="s">
        <v>1575</v>
      </c>
    </row>
    <row r="28701" spans="8:9" ht="12.5">
      <c r="H28701" s="958">
        <v>66849</v>
      </c>
      <c r="I28701" s="950" t="s">
        <v>1575</v>
      </c>
    </row>
    <row r="28702" spans="8:9" ht="12.5">
      <c r="H28702" s="958">
        <v>66850</v>
      </c>
      <c r="I28702" s="950" t="s">
        <v>1575</v>
      </c>
    </row>
    <row r="28703" spans="8:9" ht="12.5">
      <c r="H28703" s="958">
        <v>66851</v>
      </c>
      <c r="I28703" s="950" t="s">
        <v>1575</v>
      </c>
    </row>
    <row r="28704" spans="8:9" ht="12.5">
      <c r="H28704" s="958">
        <v>66852</v>
      </c>
      <c r="I28704" s="950" t="s">
        <v>1575</v>
      </c>
    </row>
    <row r="28705" spans="8:9" ht="12.5">
      <c r="H28705" s="958">
        <v>66853</v>
      </c>
      <c r="I28705" s="950" t="s">
        <v>1575</v>
      </c>
    </row>
    <row r="28706" spans="8:9" ht="12.5">
      <c r="H28706" s="958">
        <v>66854</v>
      </c>
      <c r="I28706" s="950" t="s">
        <v>1575</v>
      </c>
    </row>
    <row r="28707" spans="8:9" ht="12.5">
      <c r="H28707" s="958">
        <v>66855</v>
      </c>
      <c r="I28707" s="950" t="s">
        <v>1575</v>
      </c>
    </row>
    <row r="28708" spans="8:9" ht="12.5">
      <c r="H28708" s="958">
        <v>66856</v>
      </c>
      <c r="I28708" s="950" t="s">
        <v>1575</v>
      </c>
    </row>
    <row r="28709" spans="8:9" ht="12.5">
      <c r="H28709" s="958">
        <v>66857</v>
      </c>
      <c r="I28709" s="950" t="s">
        <v>1575</v>
      </c>
    </row>
    <row r="28710" spans="8:9" ht="12.5">
      <c r="H28710" s="958">
        <v>66858</v>
      </c>
      <c r="I28710" s="950" t="s">
        <v>1575</v>
      </c>
    </row>
    <row r="28711" spans="8:9" ht="12.5">
      <c r="H28711" s="958">
        <v>66859</v>
      </c>
      <c r="I28711" s="950" t="s">
        <v>1575</v>
      </c>
    </row>
    <row r="28712" spans="8:9" ht="12.5">
      <c r="H28712" s="958">
        <v>66860</v>
      </c>
      <c r="I28712" s="950" t="s">
        <v>1575</v>
      </c>
    </row>
    <row r="28713" spans="8:9" ht="12.5">
      <c r="H28713" s="958">
        <v>66861</v>
      </c>
      <c r="I28713" s="950" t="s">
        <v>1575</v>
      </c>
    </row>
    <row r="28714" spans="8:9" ht="12.5">
      <c r="H28714" s="958">
        <v>66862</v>
      </c>
      <c r="I28714" s="950" t="s">
        <v>1575</v>
      </c>
    </row>
    <row r="28715" spans="8:9" ht="12.5">
      <c r="H28715" s="958">
        <v>66863</v>
      </c>
      <c r="I28715" s="950" t="s">
        <v>1575</v>
      </c>
    </row>
    <row r="28716" spans="8:9" ht="12.5">
      <c r="H28716" s="958">
        <v>66864</v>
      </c>
      <c r="I28716" s="950" t="s">
        <v>1575</v>
      </c>
    </row>
    <row r="28717" spans="8:9" ht="12.5">
      <c r="H28717" s="958">
        <v>66865</v>
      </c>
      <c r="I28717" s="950" t="s">
        <v>1575</v>
      </c>
    </row>
    <row r="28718" spans="8:9" ht="12.5">
      <c r="H28718" s="958">
        <v>66866</v>
      </c>
      <c r="I28718" s="950" t="s">
        <v>1575</v>
      </c>
    </row>
    <row r="28719" spans="8:9" ht="12.5">
      <c r="H28719" s="958">
        <v>66868</v>
      </c>
      <c r="I28719" s="950" t="s">
        <v>1575</v>
      </c>
    </row>
    <row r="28720" spans="8:9" ht="12.5">
      <c r="H28720" s="958">
        <v>66869</v>
      </c>
      <c r="I28720" s="950" t="s">
        <v>1575</v>
      </c>
    </row>
    <row r="28721" spans="8:9" ht="12.5">
      <c r="H28721" s="958">
        <v>66870</v>
      </c>
      <c r="I28721" s="950" t="s">
        <v>1575</v>
      </c>
    </row>
    <row r="28722" spans="8:9" ht="12.5">
      <c r="H28722" s="958">
        <v>66871</v>
      </c>
      <c r="I28722" s="950" t="s">
        <v>1575</v>
      </c>
    </row>
    <row r="28723" spans="8:9" ht="12.5">
      <c r="H28723" s="958">
        <v>66872</v>
      </c>
      <c r="I28723" s="950" t="s">
        <v>1575</v>
      </c>
    </row>
    <row r="28724" spans="8:9" ht="12.5">
      <c r="H28724" s="958">
        <v>66873</v>
      </c>
      <c r="I28724" s="950" t="s">
        <v>1575</v>
      </c>
    </row>
    <row r="28725" spans="8:9" ht="12.5">
      <c r="H28725" s="958">
        <v>66901</v>
      </c>
      <c r="I28725" s="950" t="s">
        <v>1575</v>
      </c>
    </row>
    <row r="28726" spans="8:9" ht="12.5">
      <c r="H28726" s="958">
        <v>66930</v>
      </c>
      <c r="I28726" s="950" t="s">
        <v>1575</v>
      </c>
    </row>
    <row r="28727" spans="8:9" ht="12.5">
      <c r="H28727" s="958">
        <v>66932</v>
      </c>
      <c r="I28727" s="950" t="s">
        <v>1575</v>
      </c>
    </row>
    <row r="28728" spans="8:9" ht="12.5">
      <c r="H28728" s="958">
        <v>66933</v>
      </c>
      <c r="I28728" s="950" t="s">
        <v>1575</v>
      </c>
    </row>
    <row r="28729" spans="8:9" ht="12.5">
      <c r="H28729" s="958">
        <v>66935</v>
      </c>
      <c r="I28729" s="950" t="s">
        <v>1575</v>
      </c>
    </row>
    <row r="28730" spans="8:9" ht="12.5">
      <c r="H28730" s="958">
        <v>66936</v>
      </c>
      <c r="I28730" s="950" t="s">
        <v>1575</v>
      </c>
    </row>
    <row r="28731" spans="8:9" ht="12.5">
      <c r="H28731" s="958">
        <v>66937</v>
      </c>
      <c r="I28731" s="950" t="s">
        <v>1575</v>
      </c>
    </row>
    <row r="28732" spans="8:9" ht="12.5">
      <c r="H28732" s="958">
        <v>66938</v>
      </c>
      <c r="I28732" s="950" t="s">
        <v>1575</v>
      </c>
    </row>
    <row r="28733" spans="8:9" ht="12.5">
      <c r="H28733" s="958">
        <v>66939</v>
      </c>
      <c r="I28733" s="950" t="s">
        <v>1575</v>
      </c>
    </row>
    <row r="28734" spans="8:9" ht="12.5">
      <c r="H28734" s="958">
        <v>66940</v>
      </c>
      <c r="I28734" s="950" t="s">
        <v>1575</v>
      </c>
    </row>
    <row r="28735" spans="8:9" ht="12.5">
      <c r="H28735" s="958">
        <v>66941</v>
      </c>
      <c r="I28735" s="950" t="s">
        <v>1575</v>
      </c>
    </row>
    <row r="28736" spans="8:9" ht="12.5">
      <c r="H28736" s="958">
        <v>66942</v>
      </c>
      <c r="I28736" s="950" t="s">
        <v>1575</v>
      </c>
    </row>
    <row r="28737" spans="8:9" ht="12.5">
      <c r="H28737" s="958">
        <v>66943</v>
      </c>
      <c r="I28737" s="950" t="s">
        <v>1575</v>
      </c>
    </row>
    <row r="28738" spans="8:9" ht="12.5">
      <c r="H28738" s="958">
        <v>66944</v>
      </c>
      <c r="I28738" s="950" t="s">
        <v>1575</v>
      </c>
    </row>
    <row r="28739" spans="8:9" ht="12.5">
      <c r="H28739" s="958">
        <v>66945</v>
      </c>
      <c r="I28739" s="950" t="s">
        <v>1575</v>
      </c>
    </row>
    <row r="28740" spans="8:9" ht="12.5">
      <c r="H28740" s="958">
        <v>66946</v>
      </c>
      <c r="I28740" s="950" t="s">
        <v>1575</v>
      </c>
    </row>
    <row r="28741" spans="8:9" ht="12.5">
      <c r="H28741" s="958">
        <v>66948</v>
      </c>
      <c r="I28741" s="950" t="s">
        <v>1575</v>
      </c>
    </row>
    <row r="28742" spans="8:9" ht="12.5">
      <c r="H28742" s="958">
        <v>66949</v>
      </c>
      <c r="I28742" s="950" t="s">
        <v>1575</v>
      </c>
    </row>
    <row r="28743" spans="8:9" ht="12.5">
      <c r="H28743" s="958">
        <v>66951</v>
      </c>
      <c r="I28743" s="950" t="s">
        <v>1575</v>
      </c>
    </row>
    <row r="28744" spans="8:9" ht="12.5">
      <c r="H28744" s="958">
        <v>66952</v>
      </c>
      <c r="I28744" s="950" t="s">
        <v>1575</v>
      </c>
    </row>
    <row r="28745" spans="8:9" ht="12.5">
      <c r="H28745" s="958">
        <v>66953</v>
      </c>
      <c r="I28745" s="950" t="s">
        <v>1575</v>
      </c>
    </row>
    <row r="28746" spans="8:9" ht="12.5">
      <c r="H28746" s="958">
        <v>66955</v>
      </c>
      <c r="I28746" s="950" t="s">
        <v>1575</v>
      </c>
    </row>
    <row r="28747" spans="8:9" ht="12.5">
      <c r="H28747" s="958">
        <v>66956</v>
      </c>
      <c r="I28747" s="950" t="s">
        <v>1575</v>
      </c>
    </row>
    <row r="28748" spans="8:9" ht="12.5">
      <c r="H28748" s="958">
        <v>66958</v>
      </c>
      <c r="I28748" s="950" t="s">
        <v>1575</v>
      </c>
    </row>
    <row r="28749" spans="8:9" ht="12.5">
      <c r="H28749" s="958">
        <v>66959</v>
      </c>
      <c r="I28749" s="950" t="s">
        <v>1575</v>
      </c>
    </row>
    <row r="28750" spans="8:9" ht="12.5">
      <c r="H28750" s="958">
        <v>66960</v>
      </c>
      <c r="I28750" s="950" t="s">
        <v>1575</v>
      </c>
    </row>
    <row r="28751" spans="8:9" ht="12.5">
      <c r="H28751" s="958">
        <v>66961</v>
      </c>
      <c r="I28751" s="950" t="s">
        <v>1575</v>
      </c>
    </row>
    <row r="28752" spans="8:9" ht="12.5">
      <c r="H28752" s="958">
        <v>66962</v>
      </c>
      <c r="I28752" s="950" t="s">
        <v>1575</v>
      </c>
    </row>
    <row r="28753" spans="8:9" ht="12.5">
      <c r="H28753" s="958">
        <v>66963</v>
      </c>
      <c r="I28753" s="950" t="s">
        <v>1575</v>
      </c>
    </row>
    <row r="28754" spans="8:9" ht="12.5">
      <c r="H28754" s="958">
        <v>66964</v>
      </c>
      <c r="I28754" s="950" t="s">
        <v>1575</v>
      </c>
    </row>
    <row r="28755" spans="8:9" ht="12.5">
      <c r="H28755" s="958">
        <v>66966</v>
      </c>
      <c r="I28755" s="950" t="s">
        <v>1575</v>
      </c>
    </row>
    <row r="28756" spans="8:9" ht="12.5">
      <c r="H28756" s="958">
        <v>66967</v>
      </c>
      <c r="I28756" s="950" t="s">
        <v>1575</v>
      </c>
    </row>
    <row r="28757" spans="8:9" ht="12.5">
      <c r="H28757" s="958">
        <v>66968</v>
      </c>
      <c r="I28757" s="950" t="s">
        <v>1575</v>
      </c>
    </row>
    <row r="28758" spans="8:9" ht="12.5">
      <c r="H28758" s="958">
        <v>66970</v>
      </c>
      <c r="I28758" s="950" t="s">
        <v>1575</v>
      </c>
    </row>
    <row r="28759" spans="8:9" ht="12.5">
      <c r="H28759" s="958">
        <v>67001</v>
      </c>
      <c r="I28759" s="950" t="s">
        <v>1575</v>
      </c>
    </row>
    <row r="28760" spans="8:9" ht="12.5">
      <c r="H28760" s="958">
        <v>67002</v>
      </c>
      <c r="I28760" s="950" t="s">
        <v>1575</v>
      </c>
    </row>
    <row r="28761" spans="8:9" ht="12.5">
      <c r="H28761" s="958">
        <v>67003</v>
      </c>
      <c r="I28761" s="950" t="s">
        <v>1575</v>
      </c>
    </row>
    <row r="28762" spans="8:9" ht="12.5">
      <c r="H28762" s="958">
        <v>67004</v>
      </c>
      <c r="I28762" s="950" t="s">
        <v>1575</v>
      </c>
    </row>
    <row r="28763" spans="8:9" ht="12.5">
      <c r="H28763" s="958">
        <v>67005</v>
      </c>
      <c r="I28763" s="950" t="s">
        <v>1575</v>
      </c>
    </row>
    <row r="28764" spans="8:9" ht="12.5">
      <c r="H28764" s="958">
        <v>67008</v>
      </c>
      <c r="I28764" s="950" t="s">
        <v>1575</v>
      </c>
    </row>
    <row r="28765" spans="8:9" ht="12.5">
      <c r="H28765" s="958">
        <v>67009</v>
      </c>
      <c r="I28765" s="950" t="s">
        <v>1559</v>
      </c>
    </row>
    <row r="28766" spans="8:9" ht="12.5">
      <c r="H28766" s="958">
        <v>67010</v>
      </c>
      <c r="I28766" s="950" t="s">
        <v>1575</v>
      </c>
    </row>
    <row r="28767" spans="8:9" ht="12.5">
      <c r="H28767" s="958">
        <v>67012</v>
      </c>
      <c r="I28767" s="950" t="s">
        <v>1575</v>
      </c>
    </row>
    <row r="28768" spans="8:9" ht="12.5">
      <c r="H28768" s="958">
        <v>67013</v>
      </c>
      <c r="I28768" s="950" t="s">
        <v>1575</v>
      </c>
    </row>
    <row r="28769" spans="8:9" ht="12.5">
      <c r="H28769" s="958">
        <v>67016</v>
      </c>
      <c r="I28769" s="950" t="s">
        <v>1575</v>
      </c>
    </row>
    <row r="28770" spans="8:9" ht="12.5">
      <c r="H28770" s="958">
        <v>67017</v>
      </c>
      <c r="I28770" s="950" t="s">
        <v>1575</v>
      </c>
    </row>
    <row r="28771" spans="8:9" ht="12.5">
      <c r="H28771" s="958">
        <v>67018</v>
      </c>
      <c r="I28771" s="950" t="s">
        <v>1575</v>
      </c>
    </row>
    <row r="28772" spans="8:9" ht="12.5">
      <c r="H28772" s="958">
        <v>67019</v>
      </c>
      <c r="I28772" s="950" t="s">
        <v>1575</v>
      </c>
    </row>
    <row r="28773" spans="8:9" ht="12.5">
      <c r="H28773" s="958">
        <v>67020</v>
      </c>
      <c r="I28773" s="950" t="s">
        <v>1575</v>
      </c>
    </row>
    <row r="28774" spans="8:9" ht="12.5">
      <c r="H28774" s="958">
        <v>67021</v>
      </c>
      <c r="I28774" s="950" t="s">
        <v>1575</v>
      </c>
    </row>
    <row r="28775" spans="8:9" ht="12.5">
      <c r="H28775" s="958">
        <v>67022</v>
      </c>
      <c r="I28775" s="950" t="s">
        <v>1575</v>
      </c>
    </row>
    <row r="28776" spans="8:9" ht="12.5">
      <c r="H28776" s="958">
        <v>67023</v>
      </c>
      <c r="I28776" s="950" t="s">
        <v>1575</v>
      </c>
    </row>
    <row r="28777" spans="8:9" ht="12.5">
      <c r="H28777" s="958">
        <v>67024</v>
      </c>
      <c r="I28777" s="950" t="s">
        <v>1575</v>
      </c>
    </row>
    <row r="28778" spans="8:9" ht="12.5">
      <c r="H28778" s="958">
        <v>67025</v>
      </c>
      <c r="I28778" s="950" t="s">
        <v>1575</v>
      </c>
    </row>
    <row r="28779" spans="8:9" ht="12.5">
      <c r="H28779" s="958">
        <v>67026</v>
      </c>
      <c r="I28779" s="950" t="s">
        <v>1575</v>
      </c>
    </row>
    <row r="28780" spans="8:9" ht="12.5">
      <c r="H28780" s="958">
        <v>67028</v>
      </c>
      <c r="I28780" s="950" t="s">
        <v>1575</v>
      </c>
    </row>
    <row r="28781" spans="8:9" ht="12.5">
      <c r="H28781" s="958">
        <v>67029</v>
      </c>
      <c r="I28781" s="950" t="s">
        <v>1559</v>
      </c>
    </row>
    <row r="28782" spans="8:9" ht="12.5">
      <c r="H28782" s="958">
        <v>67030</v>
      </c>
      <c r="I28782" s="950" t="s">
        <v>1575</v>
      </c>
    </row>
    <row r="28783" spans="8:9" ht="12.5">
      <c r="H28783" s="958">
        <v>67031</v>
      </c>
      <c r="I28783" s="950" t="s">
        <v>1575</v>
      </c>
    </row>
    <row r="28784" spans="8:9" ht="12.5">
      <c r="H28784" s="958">
        <v>67035</v>
      </c>
      <c r="I28784" s="950" t="s">
        <v>1575</v>
      </c>
    </row>
    <row r="28785" spans="8:9" ht="12.5">
      <c r="H28785" s="958">
        <v>67036</v>
      </c>
      <c r="I28785" s="950" t="s">
        <v>1575</v>
      </c>
    </row>
    <row r="28786" spans="8:9" ht="12.5">
      <c r="H28786" s="958">
        <v>67037</v>
      </c>
      <c r="I28786" s="950" t="s">
        <v>1575</v>
      </c>
    </row>
    <row r="28787" spans="8:9" ht="12.5">
      <c r="H28787" s="958">
        <v>67038</v>
      </c>
      <c r="I28787" s="950" t="s">
        <v>1575</v>
      </c>
    </row>
    <row r="28788" spans="8:9" ht="12.5">
      <c r="H28788" s="958">
        <v>67039</v>
      </c>
      <c r="I28788" s="950" t="s">
        <v>1575</v>
      </c>
    </row>
    <row r="28789" spans="8:9" ht="12.5">
      <c r="H28789" s="958">
        <v>67041</v>
      </c>
      <c r="I28789" s="950" t="s">
        <v>1575</v>
      </c>
    </row>
    <row r="28790" spans="8:9" ht="12.5">
      <c r="H28790" s="958">
        <v>67042</v>
      </c>
      <c r="I28790" s="950" t="s">
        <v>1575</v>
      </c>
    </row>
    <row r="28791" spans="8:9" ht="12.5">
      <c r="H28791" s="958">
        <v>67045</v>
      </c>
      <c r="I28791" s="950" t="s">
        <v>1575</v>
      </c>
    </row>
    <row r="28792" spans="8:9" ht="12.5">
      <c r="H28792" s="958">
        <v>67047</v>
      </c>
      <c r="I28792" s="950" t="s">
        <v>1575</v>
      </c>
    </row>
    <row r="28793" spans="8:9" ht="12.5">
      <c r="H28793" s="958">
        <v>67049</v>
      </c>
      <c r="I28793" s="950" t="s">
        <v>1575</v>
      </c>
    </row>
    <row r="28794" spans="8:9" ht="12.5">
      <c r="H28794" s="958">
        <v>67050</v>
      </c>
      <c r="I28794" s="950" t="s">
        <v>1575</v>
      </c>
    </row>
    <row r="28795" spans="8:9" ht="12.5">
      <c r="H28795" s="958">
        <v>67051</v>
      </c>
      <c r="I28795" s="950" t="s">
        <v>1575</v>
      </c>
    </row>
    <row r="28796" spans="8:9" ht="12.5">
      <c r="H28796" s="958">
        <v>67052</v>
      </c>
      <c r="I28796" s="950" t="s">
        <v>1575</v>
      </c>
    </row>
    <row r="28797" spans="8:9" ht="12.5">
      <c r="H28797" s="958">
        <v>67053</v>
      </c>
      <c r="I28797" s="950" t="s">
        <v>1575</v>
      </c>
    </row>
    <row r="28798" spans="8:9" ht="12.5">
      <c r="H28798" s="958">
        <v>67054</v>
      </c>
      <c r="I28798" s="950" t="s">
        <v>1575</v>
      </c>
    </row>
    <row r="28799" spans="8:9" ht="12.5">
      <c r="H28799" s="958">
        <v>67055</v>
      </c>
      <c r="I28799" s="950" t="s">
        <v>1575</v>
      </c>
    </row>
    <row r="28800" spans="8:9" ht="12.5">
      <c r="H28800" s="958">
        <v>67056</v>
      </c>
      <c r="I28800" s="950" t="s">
        <v>1575</v>
      </c>
    </row>
    <row r="28801" spans="8:9" ht="12.5">
      <c r="H28801" s="958">
        <v>67057</v>
      </c>
      <c r="I28801" s="950" t="s">
        <v>1559</v>
      </c>
    </row>
    <row r="28802" spans="8:9" ht="12.5">
      <c r="H28802" s="958">
        <v>67058</v>
      </c>
      <c r="I28802" s="950" t="s">
        <v>1575</v>
      </c>
    </row>
    <row r="28803" spans="8:9" ht="12.5">
      <c r="H28803" s="958">
        <v>67059</v>
      </c>
      <c r="I28803" s="950" t="s">
        <v>1575</v>
      </c>
    </row>
    <row r="28804" spans="8:9" ht="12.5">
      <c r="H28804" s="958">
        <v>67060</v>
      </c>
      <c r="I28804" s="950" t="s">
        <v>1575</v>
      </c>
    </row>
    <row r="28805" spans="8:9" ht="12.5">
      <c r="H28805" s="958">
        <v>67061</v>
      </c>
      <c r="I28805" s="950" t="s">
        <v>1559</v>
      </c>
    </row>
    <row r="28806" spans="8:9" ht="12.5">
      <c r="H28806" s="958">
        <v>67062</v>
      </c>
      <c r="I28806" s="950" t="s">
        <v>1575</v>
      </c>
    </row>
    <row r="28807" spans="8:9" ht="12.5">
      <c r="H28807" s="958">
        <v>67063</v>
      </c>
      <c r="I28807" s="950" t="s">
        <v>1575</v>
      </c>
    </row>
    <row r="28808" spans="8:9" ht="12.5">
      <c r="H28808" s="958">
        <v>67065</v>
      </c>
      <c r="I28808" s="950" t="s">
        <v>1575</v>
      </c>
    </row>
    <row r="28809" spans="8:9" ht="12.5">
      <c r="H28809" s="958">
        <v>67066</v>
      </c>
      <c r="I28809" s="950" t="s">
        <v>1575</v>
      </c>
    </row>
    <row r="28810" spans="8:9" ht="12.5">
      <c r="H28810" s="958">
        <v>67067</v>
      </c>
      <c r="I28810" s="950" t="s">
        <v>1575</v>
      </c>
    </row>
    <row r="28811" spans="8:9" ht="12.5">
      <c r="H28811" s="958">
        <v>67068</v>
      </c>
      <c r="I28811" s="950" t="s">
        <v>1575</v>
      </c>
    </row>
    <row r="28812" spans="8:9" ht="12.5">
      <c r="H28812" s="958">
        <v>67070</v>
      </c>
      <c r="I28812" s="950" t="s">
        <v>1559</v>
      </c>
    </row>
    <row r="28813" spans="8:9" ht="12.5">
      <c r="H28813" s="958">
        <v>67071</v>
      </c>
      <c r="I28813" s="950" t="s">
        <v>1559</v>
      </c>
    </row>
    <row r="28814" spans="8:9" ht="12.5">
      <c r="H28814" s="958">
        <v>67072</v>
      </c>
      <c r="I28814" s="950" t="s">
        <v>1575</v>
      </c>
    </row>
    <row r="28815" spans="8:9" ht="12.5">
      <c r="H28815" s="958">
        <v>67073</v>
      </c>
      <c r="I28815" s="950" t="s">
        <v>1575</v>
      </c>
    </row>
    <row r="28816" spans="8:9" ht="12.5">
      <c r="H28816" s="958">
        <v>67074</v>
      </c>
      <c r="I28816" s="950" t="s">
        <v>1575</v>
      </c>
    </row>
    <row r="28817" spans="8:9" ht="12.5">
      <c r="H28817" s="958">
        <v>67101</v>
      </c>
      <c r="I28817" s="950" t="s">
        <v>1575</v>
      </c>
    </row>
    <row r="28818" spans="8:9" ht="12.5">
      <c r="H28818" s="958">
        <v>67102</v>
      </c>
      <c r="I28818" s="950" t="s">
        <v>1575</v>
      </c>
    </row>
    <row r="28819" spans="8:9" ht="12.5">
      <c r="H28819" s="958">
        <v>67103</v>
      </c>
      <c r="I28819" s="950" t="s">
        <v>1575</v>
      </c>
    </row>
    <row r="28820" spans="8:9" ht="12.5">
      <c r="H28820" s="958">
        <v>67104</v>
      </c>
      <c r="I28820" s="950" t="s">
        <v>1559</v>
      </c>
    </row>
    <row r="28821" spans="8:9" ht="12.5">
      <c r="H28821" s="958">
        <v>67105</v>
      </c>
      <c r="I28821" s="950" t="s">
        <v>1575</v>
      </c>
    </row>
    <row r="28822" spans="8:9" ht="12.5">
      <c r="H28822" s="958">
        <v>67106</v>
      </c>
      <c r="I28822" s="950" t="s">
        <v>1575</v>
      </c>
    </row>
    <row r="28823" spans="8:9" ht="12.5">
      <c r="H28823" s="958">
        <v>67107</v>
      </c>
      <c r="I28823" s="950" t="s">
        <v>1575</v>
      </c>
    </row>
    <row r="28824" spans="8:9" ht="12.5">
      <c r="H28824" s="958">
        <v>67108</v>
      </c>
      <c r="I28824" s="950" t="s">
        <v>1575</v>
      </c>
    </row>
    <row r="28825" spans="8:9" ht="12.5">
      <c r="H28825" s="958">
        <v>67109</v>
      </c>
      <c r="I28825" s="950" t="s">
        <v>1575</v>
      </c>
    </row>
    <row r="28826" spans="8:9" ht="12.5">
      <c r="H28826" s="958">
        <v>67110</v>
      </c>
      <c r="I28826" s="950" t="s">
        <v>1575</v>
      </c>
    </row>
    <row r="28827" spans="8:9" ht="12.5">
      <c r="H28827" s="958">
        <v>67111</v>
      </c>
      <c r="I28827" s="950" t="s">
        <v>1575</v>
      </c>
    </row>
    <row r="28828" spans="8:9" ht="12.5">
      <c r="H28828" s="958">
        <v>67112</v>
      </c>
      <c r="I28828" s="950" t="s">
        <v>1559</v>
      </c>
    </row>
    <row r="28829" spans="8:9" ht="12.5">
      <c r="H28829" s="958">
        <v>67114</v>
      </c>
      <c r="I28829" s="950" t="s">
        <v>1575</v>
      </c>
    </row>
    <row r="28830" spans="8:9" ht="12.5">
      <c r="H28830" s="958">
        <v>67117</v>
      </c>
      <c r="I28830" s="950" t="s">
        <v>1575</v>
      </c>
    </row>
    <row r="28831" spans="8:9" ht="12.5">
      <c r="H28831" s="958">
        <v>67118</v>
      </c>
      <c r="I28831" s="950" t="s">
        <v>1575</v>
      </c>
    </row>
    <row r="28832" spans="8:9" ht="12.5">
      <c r="H28832" s="958">
        <v>67119</v>
      </c>
      <c r="I28832" s="950" t="s">
        <v>1575</v>
      </c>
    </row>
    <row r="28833" spans="8:9" ht="12.5">
      <c r="H28833" s="958">
        <v>67120</v>
      </c>
      <c r="I28833" s="950" t="s">
        <v>1575</v>
      </c>
    </row>
    <row r="28834" spans="8:9" ht="12.5">
      <c r="H28834" s="958">
        <v>67122</v>
      </c>
      <c r="I28834" s="950" t="s">
        <v>1575</v>
      </c>
    </row>
    <row r="28835" spans="8:9" ht="12.5">
      <c r="H28835" s="958">
        <v>67123</v>
      </c>
      <c r="I28835" s="950" t="s">
        <v>1575</v>
      </c>
    </row>
    <row r="28836" spans="8:9" ht="12.5">
      <c r="H28836" s="958">
        <v>67124</v>
      </c>
      <c r="I28836" s="950" t="s">
        <v>1575</v>
      </c>
    </row>
    <row r="28837" spans="8:9" ht="12.5">
      <c r="H28837" s="958">
        <v>67127</v>
      </c>
      <c r="I28837" s="950" t="s">
        <v>1559</v>
      </c>
    </row>
    <row r="28838" spans="8:9" ht="12.5">
      <c r="H28838" s="958">
        <v>67131</v>
      </c>
      <c r="I28838" s="950" t="s">
        <v>1575</v>
      </c>
    </row>
    <row r="28839" spans="8:9" ht="12.5">
      <c r="H28839" s="958">
        <v>67132</v>
      </c>
      <c r="I28839" s="950" t="s">
        <v>1575</v>
      </c>
    </row>
    <row r="28840" spans="8:9" ht="12.5">
      <c r="H28840" s="958">
        <v>67133</v>
      </c>
      <c r="I28840" s="950" t="s">
        <v>1575</v>
      </c>
    </row>
    <row r="28841" spans="8:9" ht="12.5">
      <c r="H28841" s="958">
        <v>67134</v>
      </c>
      <c r="I28841" s="950" t="s">
        <v>1575</v>
      </c>
    </row>
    <row r="28842" spans="8:9" ht="12.5">
      <c r="H28842" s="958">
        <v>67135</v>
      </c>
      <c r="I28842" s="950" t="s">
        <v>1575</v>
      </c>
    </row>
    <row r="28843" spans="8:9" ht="12.5">
      <c r="H28843" s="958">
        <v>67137</v>
      </c>
      <c r="I28843" s="950" t="s">
        <v>1575</v>
      </c>
    </row>
    <row r="28844" spans="8:9" ht="12.5">
      <c r="H28844" s="958">
        <v>67138</v>
      </c>
      <c r="I28844" s="950" t="s">
        <v>1559</v>
      </c>
    </row>
    <row r="28845" spans="8:9" ht="12.5">
      <c r="H28845" s="958">
        <v>67140</v>
      </c>
      <c r="I28845" s="950" t="s">
        <v>1575</v>
      </c>
    </row>
    <row r="28846" spans="8:9" ht="12.5">
      <c r="H28846" s="958">
        <v>67142</v>
      </c>
      <c r="I28846" s="950" t="s">
        <v>1575</v>
      </c>
    </row>
    <row r="28847" spans="8:9" ht="12.5">
      <c r="H28847" s="958">
        <v>67143</v>
      </c>
      <c r="I28847" s="950" t="s">
        <v>1575</v>
      </c>
    </row>
    <row r="28848" spans="8:9" ht="12.5">
      <c r="H28848" s="958">
        <v>67144</v>
      </c>
      <c r="I28848" s="950" t="s">
        <v>1575</v>
      </c>
    </row>
    <row r="28849" spans="8:9" ht="12.5">
      <c r="H28849" s="958">
        <v>67146</v>
      </c>
      <c r="I28849" s="950" t="s">
        <v>1575</v>
      </c>
    </row>
    <row r="28850" spans="8:9" ht="12.5">
      <c r="H28850" s="958">
        <v>67147</v>
      </c>
      <c r="I28850" s="950" t="s">
        <v>1575</v>
      </c>
    </row>
    <row r="28851" spans="8:9" ht="12.5">
      <c r="H28851" s="958">
        <v>67149</v>
      </c>
      <c r="I28851" s="950" t="s">
        <v>1575</v>
      </c>
    </row>
    <row r="28852" spans="8:9" ht="12.5">
      <c r="H28852" s="958">
        <v>67150</v>
      </c>
      <c r="I28852" s="950" t="s">
        <v>1559</v>
      </c>
    </row>
    <row r="28853" spans="8:9" ht="12.5">
      <c r="H28853" s="958">
        <v>67151</v>
      </c>
      <c r="I28853" s="950" t="s">
        <v>1575</v>
      </c>
    </row>
    <row r="28854" spans="8:9" ht="12.5">
      <c r="H28854" s="958">
        <v>67152</v>
      </c>
      <c r="I28854" s="950" t="s">
        <v>1575</v>
      </c>
    </row>
    <row r="28855" spans="8:9" ht="12.5">
      <c r="H28855" s="958">
        <v>67154</v>
      </c>
      <c r="I28855" s="950" t="s">
        <v>1575</v>
      </c>
    </row>
    <row r="28856" spans="8:9" ht="12.5">
      <c r="H28856" s="958">
        <v>67155</v>
      </c>
      <c r="I28856" s="950" t="s">
        <v>1575</v>
      </c>
    </row>
    <row r="28857" spans="8:9" ht="12.5">
      <c r="H28857" s="958">
        <v>67156</v>
      </c>
      <c r="I28857" s="950" t="s">
        <v>1575</v>
      </c>
    </row>
    <row r="28858" spans="8:9" ht="12.5">
      <c r="H28858" s="958">
        <v>67159</v>
      </c>
      <c r="I28858" s="950" t="s">
        <v>1575</v>
      </c>
    </row>
    <row r="28859" spans="8:9" ht="12.5">
      <c r="H28859" s="958">
        <v>67201</v>
      </c>
      <c r="I28859" s="950" t="s">
        <v>1575</v>
      </c>
    </row>
    <row r="28860" spans="8:9" ht="12.5">
      <c r="H28860" s="958">
        <v>67202</v>
      </c>
      <c r="I28860" s="950" t="s">
        <v>1575</v>
      </c>
    </row>
    <row r="28861" spans="8:9" ht="12.5">
      <c r="H28861" s="958">
        <v>67203</v>
      </c>
      <c r="I28861" s="950" t="s">
        <v>1575</v>
      </c>
    </row>
    <row r="28862" spans="8:9" ht="12.5">
      <c r="H28862" s="958">
        <v>67204</v>
      </c>
      <c r="I28862" s="950" t="s">
        <v>1575</v>
      </c>
    </row>
    <row r="28863" spans="8:9" ht="12.5">
      <c r="H28863" s="958">
        <v>67205</v>
      </c>
      <c r="I28863" s="950" t="s">
        <v>1575</v>
      </c>
    </row>
    <row r="28864" spans="8:9" ht="12.5">
      <c r="H28864" s="958">
        <v>67206</v>
      </c>
      <c r="I28864" s="950" t="s">
        <v>1575</v>
      </c>
    </row>
    <row r="28865" spans="8:9" ht="12.5">
      <c r="H28865" s="958">
        <v>67207</v>
      </c>
      <c r="I28865" s="950" t="s">
        <v>1575</v>
      </c>
    </row>
    <row r="28866" spans="8:9" ht="12.5">
      <c r="H28866" s="958">
        <v>67208</v>
      </c>
      <c r="I28866" s="950" t="s">
        <v>1575</v>
      </c>
    </row>
    <row r="28867" spans="8:9" ht="12.5">
      <c r="H28867" s="958">
        <v>67209</v>
      </c>
      <c r="I28867" s="950" t="s">
        <v>1575</v>
      </c>
    </row>
    <row r="28868" spans="8:9" ht="12.5">
      <c r="H28868" s="958">
        <v>67210</v>
      </c>
      <c r="I28868" s="950" t="s">
        <v>1575</v>
      </c>
    </row>
    <row r="28869" spans="8:9" ht="12.5">
      <c r="H28869" s="958">
        <v>67211</v>
      </c>
      <c r="I28869" s="950" t="s">
        <v>1575</v>
      </c>
    </row>
    <row r="28870" spans="8:9" ht="12.5">
      <c r="H28870" s="958">
        <v>67212</v>
      </c>
      <c r="I28870" s="950" t="s">
        <v>1575</v>
      </c>
    </row>
    <row r="28871" spans="8:9" ht="12.5">
      <c r="H28871" s="958">
        <v>67213</v>
      </c>
      <c r="I28871" s="950" t="s">
        <v>1575</v>
      </c>
    </row>
    <row r="28872" spans="8:9" ht="12.5">
      <c r="H28872" s="958">
        <v>67214</v>
      </c>
      <c r="I28872" s="950" t="s">
        <v>1575</v>
      </c>
    </row>
    <row r="28873" spans="8:9" ht="12.5">
      <c r="H28873" s="958">
        <v>67215</v>
      </c>
      <c r="I28873" s="950" t="s">
        <v>1575</v>
      </c>
    </row>
    <row r="28874" spans="8:9" ht="12.5">
      <c r="H28874" s="958">
        <v>67216</v>
      </c>
      <c r="I28874" s="950" t="s">
        <v>1575</v>
      </c>
    </row>
    <row r="28875" spans="8:9" ht="12.5">
      <c r="H28875" s="958">
        <v>67217</v>
      </c>
      <c r="I28875" s="950" t="s">
        <v>1575</v>
      </c>
    </row>
    <row r="28876" spans="8:9" ht="12.5">
      <c r="H28876" s="958">
        <v>67218</v>
      </c>
      <c r="I28876" s="950" t="s">
        <v>1575</v>
      </c>
    </row>
    <row r="28877" spans="8:9" ht="12.5">
      <c r="H28877" s="958">
        <v>67219</v>
      </c>
      <c r="I28877" s="950" t="s">
        <v>1575</v>
      </c>
    </row>
    <row r="28878" spans="8:9" ht="12.5">
      <c r="H28878" s="958">
        <v>67220</v>
      </c>
      <c r="I28878" s="950" t="s">
        <v>1575</v>
      </c>
    </row>
    <row r="28879" spans="8:9" ht="12.5">
      <c r="H28879" s="958">
        <v>67221</v>
      </c>
      <c r="I28879" s="950" t="s">
        <v>1575</v>
      </c>
    </row>
    <row r="28880" spans="8:9" ht="12.5">
      <c r="H28880" s="958">
        <v>67223</v>
      </c>
      <c r="I28880" s="950" t="s">
        <v>1575</v>
      </c>
    </row>
    <row r="28881" spans="8:9" ht="12.5">
      <c r="H28881" s="958">
        <v>67226</v>
      </c>
      <c r="I28881" s="950" t="s">
        <v>1575</v>
      </c>
    </row>
    <row r="28882" spans="8:9" ht="12.5">
      <c r="H28882" s="958">
        <v>67227</v>
      </c>
      <c r="I28882" s="950" t="s">
        <v>1575</v>
      </c>
    </row>
    <row r="28883" spans="8:9" ht="12.5">
      <c r="H28883" s="958">
        <v>67228</v>
      </c>
      <c r="I28883" s="950" t="s">
        <v>1575</v>
      </c>
    </row>
    <row r="28884" spans="8:9" ht="12.5">
      <c r="H28884" s="958">
        <v>67230</v>
      </c>
      <c r="I28884" s="950" t="s">
        <v>1575</v>
      </c>
    </row>
    <row r="28885" spans="8:9" ht="12.5">
      <c r="H28885" s="958">
        <v>67232</v>
      </c>
      <c r="I28885" s="950" t="s">
        <v>1575</v>
      </c>
    </row>
    <row r="28886" spans="8:9" ht="12.5">
      <c r="H28886" s="958">
        <v>67235</v>
      </c>
      <c r="I28886" s="950" t="s">
        <v>1575</v>
      </c>
    </row>
    <row r="28887" spans="8:9" ht="12.5">
      <c r="H28887" s="958">
        <v>67260</v>
      </c>
      <c r="I28887" s="950" t="s">
        <v>1575</v>
      </c>
    </row>
    <row r="28888" spans="8:9" ht="12.5">
      <c r="H28888" s="958">
        <v>67275</v>
      </c>
      <c r="I28888" s="950" t="s">
        <v>1575</v>
      </c>
    </row>
    <row r="28889" spans="8:9" ht="12.5">
      <c r="H28889" s="958">
        <v>67276</v>
      </c>
      <c r="I28889" s="950" t="s">
        <v>1575</v>
      </c>
    </row>
    <row r="28890" spans="8:9" ht="12.5">
      <c r="H28890" s="958">
        <v>67277</v>
      </c>
      <c r="I28890" s="950" t="s">
        <v>1575</v>
      </c>
    </row>
    <row r="28891" spans="8:9" ht="12.5">
      <c r="H28891" s="958">
        <v>67278</v>
      </c>
      <c r="I28891" s="950" t="s">
        <v>1575</v>
      </c>
    </row>
    <row r="28892" spans="8:9" ht="12.5">
      <c r="H28892" s="958">
        <v>67301</v>
      </c>
      <c r="I28892" s="950" t="s">
        <v>1575</v>
      </c>
    </row>
    <row r="28893" spans="8:9" ht="12.5">
      <c r="H28893" s="958">
        <v>67330</v>
      </c>
      <c r="I28893" s="950" t="s">
        <v>1575</v>
      </c>
    </row>
    <row r="28894" spans="8:9" ht="12.5">
      <c r="H28894" s="958">
        <v>67332</v>
      </c>
      <c r="I28894" s="950" t="s">
        <v>1575</v>
      </c>
    </row>
    <row r="28895" spans="8:9" ht="12.5">
      <c r="H28895" s="958">
        <v>67333</v>
      </c>
      <c r="I28895" s="950" t="s">
        <v>1575</v>
      </c>
    </row>
    <row r="28896" spans="8:9" ht="12.5">
      <c r="H28896" s="958">
        <v>67334</v>
      </c>
      <c r="I28896" s="950" t="s">
        <v>1575</v>
      </c>
    </row>
    <row r="28897" spans="8:9" ht="12.5">
      <c r="H28897" s="958">
        <v>67335</v>
      </c>
      <c r="I28897" s="950" t="s">
        <v>1575</v>
      </c>
    </row>
    <row r="28898" spans="8:9" ht="12.5">
      <c r="H28898" s="958">
        <v>67336</v>
      </c>
      <c r="I28898" s="950" t="s">
        <v>1575</v>
      </c>
    </row>
    <row r="28899" spans="8:9" ht="12.5">
      <c r="H28899" s="958">
        <v>67337</v>
      </c>
      <c r="I28899" s="950" t="s">
        <v>1559</v>
      </c>
    </row>
    <row r="28900" spans="8:9" ht="12.5">
      <c r="H28900" s="958">
        <v>67340</v>
      </c>
      <c r="I28900" s="950" t="s">
        <v>1575</v>
      </c>
    </row>
    <row r="28901" spans="8:9" ht="12.5">
      <c r="H28901" s="958">
        <v>67341</v>
      </c>
      <c r="I28901" s="950" t="s">
        <v>1575</v>
      </c>
    </row>
    <row r="28902" spans="8:9" ht="12.5">
      <c r="H28902" s="958">
        <v>67342</v>
      </c>
      <c r="I28902" s="950" t="s">
        <v>1575</v>
      </c>
    </row>
    <row r="28903" spans="8:9" ht="12.5">
      <c r="H28903" s="958">
        <v>67344</v>
      </c>
      <c r="I28903" s="950" t="s">
        <v>1575</v>
      </c>
    </row>
    <row r="28904" spans="8:9" ht="12.5">
      <c r="H28904" s="958">
        <v>67345</v>
      </c>
      <c r="I28904" s="950" t="s">
        <v>1575</v>
      </c>
    </row>
    <row r="28905" spans="8:9" ht="12.5">
      <c r="H28905" s="958">
        <v>67346</v>
      </c>
      <c r="I28905" s="950" t="s">
        <v>1575</v>
      </c>
    </row>
    <row r="28906" spans="8:9" ht="12.5">
      <c r="H28906" s="958">
        <v>67347</v>
      </c>
      <c r="I28906" s="950" t="s">
        <v>1575</v>
      </c>
    </row>
    <row r="28907" spans="8:9" ht="12.5">
      <c r="H28907" s="958">
        <v>67349</v>
      </c>
      <c r="I28907" s="950" t="s">
        <v>1575</v>
      </c>
    </row>
    <row r="28908" spans="8:9" ht="12.5">
      <c r="H28908" s="958">
        <v>67351</v>
      </c>
      <c r="I28908" s="950" t="s">
        <v>1575</v>
      </c>
    </row>
    <row r="28909" spans="8:9" ht="12.5">
      <c r="H28909" s="958">
        <v>67352</v>
      </c>
      <c r="I28909" s="950" t="s">
        <v>1575</v>
      </c>
    </row>
    <row r="28910" spans="8:9" ht="12.5">
      <c r="H28910" s="958">
        <v>67353</v>
      </c>
      <c r="I28910" s="950" t="s">
        <v>1575</v>
      </c>
    </row>
    <row r="28911" spans="8:9" ht="12.5">
      <c r="H28911" s="958">
        <v>67354</v>
      </c>
      <c r="I28911" s="950" t="s">
        <v>1575</v>
      </c>
    </row>
    <row r="28912" spans="8:9" ht="12.5">
      <c r="H28912" s="958">
        <v>67355</v>
      </c>
      <c r="I28912" s="950" t="s">
        <v>1575</v>
      </c>
    </row>
    <row r="28913" spans="8:9" ht="12.5">
      <c r="H28913" s="958">
        <v>67356</v>
      </c>
      <c r="I28913" s="950" t="s">
        <v>1575</v>
      </c>
    </row>
    <row r="28914" spans="8:9" ht="12.5">
      <c r="H28914" s="958">
        <v>67357</v>
      </c>
      <c r="I28914" s="950" t="s">
        <v>1575</v>
      </c>
    </row>
    <row r="28915" spans="8:9" ht="12.5">
      <c r="H28915" s="958">
        <v>67360</v>
      </c>
      <c r="I28915" s="950" t="s">
        <v>1575</v>
      </c>
    </row>
    <row r="28916" spans="8:9" ht="12.5">
      <c r="H28916" s="958">
        <v>67361</v>
      </c>
      <c r="I28916" s="950" t="s">
        <v>1575</v>
      </c>
    </row>
    <row r="28917" spans="8:9" ht="12.5">
      <c r="H28917" s="958">
        <v>67363</v>
      </c>
      <c r="I28917" s="950" t="s">
        <v>1575</v>
      </c>
    </row>
    <row r="28918" spans="8:9" ht="12.5">
      <c r="H28918" s="958">
        <v>67364</v>
      </c>
      <c r="I28918" s="950" t="s">
        <v>1575</v>
      </c>
    </row>
    <row r="28919" spans="8:9" ht="12.5">
      <c r="H28919" s="958">
        <v>67401</v>
      </c>
      <c r="I28919" s="950" t="s">
        <v>1575</v>
      </c>
    </row>
    <row r="28920" spans="8:9" ht="12.5">
      <c r="H28920" s="958">
        <v>67402</v>
      </c>
      <c r="I28920" s="950" t="s">
        <v>1575</v>
      </c>
    </row>
    <row r="28921" spans="8:9" ht="12.5">
      <c r="H28921" s="958">
        <v>67410</v>
      </c>
      <c r="I28921" s="950" t="s">
        <v>1575</v>
      </c>
    </row>
    <row r="28922" spans="8:9" ht="12.5">
      <c r="H28922" s="958">
        <v>67416</v>
      </c>
      <c r="I28922" s="950" t="s">
        <v>1575</v>
      </c>
    </row>
    <row r="28923" spans="8:9" ht="12.5">
      <c r="H28923" s="958">
        <v>67417</v>
      </c>
      <c r="I28923" s="950" t="s">
        <v>1575</v>
      </c>
    </row>
    <row r="28924" spans="8:9" ht="12.5">
      <c r="H28924" s="958">
        <v>67418</v>
      </c>
      <c r="I28924" s="950" t="s">
        <v>1575</v>
      </c>
    </row>
    <row r="28925" spans="8:9" ht="12.5">
      <c r="H28925" s="958">
        <v>67420</v>
      </c>
      <c r="I28925" s="950" t="s">
        <v>1575</v>
      </c>
    </row>
    <row r="28926" spans="8:9" ht="12.5">
      <c r="H28926" s="958">
        <v>67422</v>
      </c>
      <c r="I28926" s="950" t="s">
        <v>1575</v>
      </c>
    </row>
    <row r="28927" spans="8:9" ht="12.5">
      <c r="H28927" s="958">
        <v>67423</v>
      </c>
      <c r="I28927" s="950" t="s">
        <v>1575</v>
      </c>
    </row>
    <row r="28928" spans="8:9" ht="12.5">
      <c r="H28928" s="958">
        <v>67425</v>
      </c>
      <c r="I28928" s="950" t="s">
        <v>1575</v>
      </c>
    </row>
    <row r="28929" spans="8:9" ht="12.5">
      <c r="H28929" s="958">
        <v>67427</v>
      </c>
      <c r="I28929" s="950" t="s">
        <v>1575</v>
      </c>
    </row>
    <row r="28930" spans="8:9" ht="12.5">
      <c r="H28930" s="958">
        <v>67428</v>
      </c>
      <c r="I28930" s="950" t="s">
        <v>1575</v>
      </c>
    </row>
    <row r="28931" spans="8:9" ht="12.5">
      <c r="H28931" s="958">
        <v>67430</v>
      </c>
      <c r="I28931" s="950" t="s">
        <v>1575</v>
      </c>
    </row>
    <row r="28932" spans="8:9" ht="12.5">
      <c r="H28932" s="958">
        <v>67431</v>
      </c>
      <c r="I28932" s="950" t="s">
        <v>1575</v>
      </c>
    </row>
    <row r="28933" spans="8:9" ht="12.5">
      <c r="H28933" s="958">
        <v>67432</v>
      </c>
      <c r="I28933" s="950" t="s">
        <v>1575</v>
      </c>
    </row>
    <row r="28934" spans="8:9" ht="12.5">
      <c r="H28934" s="958">
        <v>67436</v>
      </c>
      <c r="I28934" s="950" t="s">
        <v>1575</v>
      </c>
    </row>
    <row r="28935" spans="8:9" ht="12.5">
      <c r="H28935" s="958">
        <v>67437</v>
      </c>
      <c r="I28935" s="950" t="s">
        <v>1575</v>
      </c>
    </row>
    <row r="28936" spans="8:9" ht="12.5">
      <c r="H28936" s="958">
        <v>67438</v>
      </c>
      <c r="I28936" s="950" t="s">
        <v>1575</v>
      </c>
    </row>
    <row r="28937" spans="8:9" ht="12.5">
      <c r="H28937" s="958">
        <v>67439</v>
      </c>
      <c r="I28937" s="950" t="s">
        <v>1575</v>
      </c>
    </row>
    <row r="28938" spans="8:9" ht="12.5">
      <c r="H28938" s="958">
        <v>67441</v>
      </c>
      <c r="I28938" s="950" t="s">
        <v>1575</v>
      </c>
    </row>
    <row r="28939" spans="8:9" ht="12.5">
      <c r="H28939" s="958">
        <v>67442</v>
      </c>
      <c r="I28939" s="950" t="s">
        <v>1575</v>
      </c>
    </row>
    <row r="28940" spans="8:9" ht="12.5">
      <c r="H28940" s="958">
        <v>67443</v>
      </c>
      <c r="I28940" s="950" t="s">
        <v>1575</v>
      </c>
    </row>
    <row r="28941" spans="8:9" ht="12.5">
      <c r="H28941" s="958">
        <v>67444</v>
      </c>
      <c r="I28941" s="950" t="s">
        <v>1575</v>
      </c>
    </row>
    <row r="28942" spans="8:9" ht="12.5">
      <c r="H28942" s="958">
        <v>67445</v>
      </c>
      <c r="I28942" s="950" t="s">
        <v>1575</v>
      </c>
    </row>
    <row r="28943" spans="8:9" ht="12.5">
      <c r="H28943" s="958">
        <v>67446</v>
      </c>
      <c r="I28943" s="950" t="s">
        <v>1575</v>
      </c>
    </row>
    <row r="28944" spans="8:9" ht="12.5">
      <c r="H28944" s="958">
        <v>67447</v>
      </c>
      <c r="I28944" s="950" t="s">
        <v>1575</v>
      </c>
    </row>
    <row r="28945" spans="8:9" ht="12.5">
      <c r="H28945" s="958">
        <v>67448</v>
      </c>
      <c r="I28945" s="950" t="s">
        <v>1575</v>
      </c>
    </row>
    <row r="28946" spans="8:9" ht="12.5">
      <c r="H28946" s="958">
        <v>67449</v>
      </c>
      <c r="I28946" s="950" t="s">
        <v>1575</v>
      </c>
    </row>
    <row r="28947" spans="8:9" ht="12.5">
      <c r="H28947" s="958">
        <v>67450</v>
      </c>
      <c r="I28947" s="950" t="s">
        <v>1575</v>
      </c>
    </row>
    <row r="28948" spans="8:9" ht="12.5">
      <c r="H28948" s="958">
        <v>67451</v>
      </c>
      <c r="I28948" s="950" t="s">
        <v>1575</v>
      </c>
    </row>
    <row r="28949" spans="8:9" ht="12.5">
      <c r="H28949" s="958">
        <v>67452</v>
      </c>
      <c r="I28949" s="950" t="s">
        <v>1575</v>
      </c>
    </row>
    <row r="28950" spans="8:9" ht="12.5">
      <c r="H28950" s="958">
        <v>67454</v>
      </c>
      <c r="I28950" s="950" t="s">
        <v>1575</v>
      </c>
    </row>
    <row r="28951" spans="8:9" ht="12.5">
      <c r="H28951" s="958">
        <v>67455</v>
      </c>
      <c r="I28951" s="950" t="s">
        <v>1575</v>
      </c>
    </row>
    <row r="28952" spans="8:9" ht="12.5">
      <c r="H28952" s="958">
        <v>67456</v>
      </c>
      <c r="I28952" s="950" t="s">
        <v>1575</v>
      </c>
    </row>
    <row r="28953" spans="8:9" ht="12.5">
      <c r="H28953" s="958">
        <v>67457</v>
      </c>
      <c r="I28953" s="950" t="s">
        <v>1575</v>
      </c>
    </row>
    <row r="28954" spans="8:9" ht="12.5">
      <c r="H28954" s="958">
        <v>67458</v>
      </c>
      <c r="I28954" s="950" t="s">
        <v>1575</v>
      </c>
    </row>
    <row r="28955" spans="8:9" ht="12.5">
      <c r="H28955" s="958">
        <v>67459</v>
      </c>
      <c r="I28955" s="950" t="s">
        <v>1575</v>
      </c>
    </row>
    <row r="28956" spans="8:9" ht="12.5">
      <c r="H28956" s="958">
        <v>67460</v>
      </c>
      <c r="I28956" s="950" t="s">
        <v>1575</v>
      </c>
    </row>
    <row r="28957" spans="8:9" ht="12.5">
      <c r="H28957" s="958">
        <v>67464</v>
      </c>
      <c r="I28957" s="950" t="s">
        <v>1575</v>
      </c>
    </row>
    <row r="28958" spans="8:9" ht="12.5">
      <c r="H28958" s="958">
        <v>67466</v>
      </c>
      <c r="I28958" s="950" t="s">
        <v>1575</v>
      </c>
    </row>
    <row r="28959" spans="8:9" ht="12.5">
      <c r="H28959" s="958">
        <v>67467</v>
      </c>
      <c r="I28959" s="950" t="s">
        <v>1575</v>
      </c>
    </row>
    <row r="28960" spans="8:9" ht="12.5">
      <c r="H28960" s="958">
        <v>67468</v>
      </c>
      <c r="I28960" s="950" t="s">
        <v>1575</v>
      </c>
    </row>
    <row r="28961" spans="8:9" ht="12.5">
      <c r="H28961" s="958">
        <v>67470</v>
      </c>
      <c r="I28961" s="950" t="s">
        <v>1575</v>
      </c>
    </row>
    <row r="28962" spans="8:9" ht="12.5">
      <c r="H28962" s="958">
        <v>67473</v>
      </c>
      <c r="I28962" s="950" t="s">
        <v>1575</v>
      </c>
    </row>
    <row r="28963" spans="8:9" ht="12.5">
      <c r="H28963" s="958">
        <v>67474</v>
      </c>
      <c r="I28963" s="950" t="s">
        <v>1575</v>
      </c>
    </row>
    <row r="28964" spans="8:9" ht="12.5">
      <c r="H28964" s="958">
        <v>67475</v>
      </c>
      <c r="I28964" s="950" t="s">
        <v>1575</v>
      </c>
    </row>
    <row r="28965" spans="8:9" ht="12.5">
      <c r="H28965" s="958">
        <v>67476</v>
      </c>
      <c r="I28965" s="950" t="s">
        <v>1575</v>
      </c>
    </row>
    <row r="28966" spans="8:9" ht="12.5">
      <c r="H28966" s="958">
        <v>67478</v>
      </c>
      <c r="I28966" s="950" t="s">
        <v>1575</v>
      </c>
    </row>
    <row r="28967" spans="8:9" ht="12.5">
      <c r="H28967" s="958">
        <v>67480</v>
      </c>
      <c r="I28967" s="950" t="s">
        <v>1575</v>
      </c>
    </row>
    <row r="28968" spans="8:9" ht="12.5">
      <c r="H28968" s="958">
        <v>67481</v>
      </c>
      <c r="I28968" s="950" t="s">
        <v>1575</v>
      </c>
    </row>
    <row r="28969" spans="8:9" ht="12.5">
      <c r="H28969" s="958">
        <v>67482</v>
      </c>
      <c r="I28969" s="950" t="s">
        <v>1575</v>
      </c>
    </row>
    <row r="28970" spans="8:9" ht="12.5">
      <c r="H28970" s="958">
        <v>67483</v>
      </c>
      <c r="I28970" s="950" t="s">
        <v>1575</v>
      </c>
    </row>
    <row r="28971" spans="8:9" ht="12.5">
      <c r="H28971" s="958">
        <v>67484</v>
      </c>
      <c r="I28971" s="950" t="s">
        <v>1575</v>
      </c>
    </row>
    <row r="28972" spans="8:9" ht="12.5">
      <c r="H28972" s="958">
        <v>67485</v>
      </c>
      <c r="I28972" s="950" t="s">
        <v>1575</v>
      </c>
    </row>
    <row r="28973" spans="8:9" ht="12.5">
      <c r="H28973" s="958">
        <v>67487</v>
      </c>
      <c r="I28973" s="950" t="s">
        <v>1575</v>
      </c>
    </row>
    <row r="28974" spans="8:9" ht="12.5">
      <c r="H28974" s="958">
        <v>67490</v>
      </c>
      <c r="I28974" s="950" t="s">
        <v>1575</v>
      </c>
    </row>
    <row r="28975" spans="8:9" ht="12.5">
      <c r="H28975" s="958">
        <v>67491</v>
      </c>
      <c r="I28975" s="950" t="s">
        <v>1575</v>
      </c>
    </row>
    <row r="28976" spans="8:9" ht="12.5">
      <c r="H28976" s="958">
        <v>67492</v>
      </c>
      <c r="I28976" s="950" t="s">
        <v>1575</v>
      </c>
    </row>
    <row r="28977" spans="8:9" ht="12.5">
      <c r="H28977" s="958">
        <v>67501</v>
      </c>
      <c r="I28977" s="950" t="s">
        <v>1575</v>
      </c>
    </row>
    <row r="28978" spans="8:9" ht="12.5">
      <c r="H28978" s="958">
        <v>67502</v>
      </c>
      <c r="I28978" s="950" t="s">
        <v>1575</v>
      </c>
    </row>
    <row r="28979" spans="8:9" ht="12.5">
      <c r="H28979" s="958">
        <v>67504</v>
      </c>
      <c r="I28979" s="950" t="s">
        <v>1575</v>
      </c>
    </row>
    <row r="28980" spans="8:9" ht="12.5">
      <c r="H28980" s="958">
        <v>67505</v>
      </c>
      <c r="I28980" s="950" t="s">
        <v>1575</v>
      </c>
    </row>
    <row r="28981" spans="8:9" ht="12.5">
      <c r="H28981" s="958">
        <v>67510</v>
      </c>
      <c r="I28981" s="950" t="s">
        <v>1575</v>
      </c>
    </row>
    <row r="28982" spans="8:9" ht="12.5">
      <c r="H28982" s="958">
        <v>67511</v>
      </c>
      <c r="I28982" s="950" t="s">
        <v>1575</v>
      </c>
    </row>
    <row r="28983" spans="8:9" ht="12.5">
      <c r="H28983" s="958">
        <v>67512</v>
      </c>
      <c r="I28983" s="950" t="s">
        <v>1575</v>
      </c>
    </row>
    <row r="28984" spans="8:9" ht="12.5">
      <c r="H28984" s="958">
        <v>67513</v>
      </c>
      <c r="I28984" s="950" t="s">
        <v>1575</v>
      </c>
    </row>
    <row r="28985" spans="8:9" ht="12.5">
      <c r="H28985" s="958">
        <v>67514</v>
      </c>
      <c r="I28985" s="950" t="s">
        <v>1575</v>
      </c>
    </row>
    <row r="28986" spans="8:9" ht="12.5">
      <c r="H28986" s="958">
        <v>67515</v>
      </c>
      <c r="I28986" s="950" t="s">
        <v>1575</v>
      </c>
    </row>
    <row r="28987" spans="8:9" ht="12.5">
      <c r="H28987" s="958">
        <v>67516</v>
      </c>
      <c r="I28987" s="950" t="s">
        <v>1575</v>
      </c>
    </row>
    <row r="28988" spans="8:9" ht="12.5">
      <c r="H28988" s="958">
        <v>67518</v>
      </c>
      <c r="I28988" s="950" t="s">
        <v>1575</v>
      </c>
    </row>
    <row r="28989" spans="8:9" ht="12.5">
      <c r="H28989" s="958">
        <v>67519</v>
      </c>
      <c r="I28989" s="950" t="s">
        <v>1575</v>
      </c>
    </row>
    <row r="28990" spans="8:9" ht="12.5">
      <c r="H28990" s="958">
        <v>67520</v>
      </c>
      <c r="I28990" s="950" t="s">
        <v>1575</v>
      </c>
    </row>
    <row r="28991" spans="8:9" ht="12.5">
      <c r="H28991" s="958">
        <v>67521</v>
      </c>
      <c r="I28991" s="950" t="s">
        <v>1575</v>
      </c>
    </row>
    <row r="28992" spans="8:9" ht="12.5">
      <c r="H28992" s="958">
        <v>67522</v>
      </c>
      <c r="I28992" s="950" t="s">
        <v>1575</v>
      </c>
    </row>
    <row r="28993" spans="8:9" ht="12.5">
      <c r="H28993" s="958">
        <v>67523</v>
      </c>
      <c r="I28993" s="950" t="s">
        <v>1575</v>
      </c>
    </row>
    <row r="28994" spans="8:9" ht="12.5">
      <c r="H28994" s="958">
        <v>67524</v>
      </c>
      <c r="I28994" s="950" t="s">
        <v>1575</v>
      </c>
    </row>
    <row r="28995" spans="8:9" ht="12.5">
      <c r="H28995" s="958">
        <v>67525</v>
      </c>
      <c r="I28995" s="950" t="s">
        <v>1575</v>
      </c>
    </row>
    <row r="28996" spans="8:9" ht="12.5">
      <c r="H28996" s="958">
        <v>67526</v>
      </c>
      <c r="I28996" s="950" t="s">
        <v>1575</v>
      </c>
    </row>
    <row r="28997" spans="8:9" ht="12.5">
      <c r="H28997" s="958">
        <v>67529</v>
      </c>
      <c r="I28997" s="950" t="s">
        <v>1575</v>
      </c>
    </row>
    <row r="28998" spans="8:9" ht="12.5">
      <c r="H28998" s="958">
        <v>67530</v>
      </c>
      <c r="I28998" s="950" t="s">
        <v>1575</v>
      </c>
    </row>
    <row r="28999" spans="8:9" ht="12.5">
      <c r="H28999" s="958">
        <v>67543</v>
      </c>
      <c r="I28999" s="950" t="s">
        <v>1575</v>
      </c>
    </row>
    <row r="29000" spans="8:9" ht="12.5">
      <c r="H29000" s="958">
        <v>67544</v>
      </c>
      <c r="I29000" s="950" t="s">
        <v>1575</v>
      </c>
    </row>
    <row r="29001" spans="8:9" ht="12.5">
      <c r="H29001" s="958">
        <v>67545</v>
      </c>
      <c r="I29001" s="950" t="s">
        <v>1575</v>
      </c>
    </row>
    <row r="29002" spans="8:9" ht="12.5">
      <c r="H29002" s="958">
        <v>67546</v>
      </c>
      <c r="I29002" s="950" t="s">
        <v>1575</v>
      </c>
    </row>
    <row r="29003" spans="8:9" ht="12.5">
      <c r="H29003" s="958">
        <v>67547</v>
      </c>
      <c r="I29003" s="950" t="s">
        <v>1575</v>
      </c>
    </row>
    <row r="29004" spans="8:9" ht="12.5">
      <c r="H29004" s="958">
        <v>67548</v>
      </c>
      <c r="I29004" s="950" t="s">
        <v>1575</v>
      </c>
    </row>
    <row r="29005" spans="8:9" ht="12.5">
      <c r="H29005" s="958">
        <v>67550</v>
      </c>
      <c r="I29005" s="950" t="s">
        <v>1575</v>
      </c>
    </row>
    <row r="29006" spans="8:9" ht="12.5">
      <c r="H29006" s="958">
        <v>67552</v>
      </c>
      <c r="I29006" s="950" t="s">
        <v>1575</v>
      </c>
    </row>
    <row r="29007" spans="8:9" ht="12.5">
      <c r="H29007" s="958">
        <v>67553</v>
      </c>
      <c r="I29007" s="950" t="s">
        <v>1575</v>
      </c>
    </row>
    <row r="29008" spans="8:9" ht="12.5">
      <c r="H29008" s="958">
        <v>67554</v>
      </c>
      <c r="I29008" s="950" t="s">
        <v>1575</v>
      </c>
    </row>
    <row r="29009" spans="8:9" ht="12.5">
      <c r="H29009" s="958">
        <v>67556</v>
      </c>
      <c r="I29009" s="950" t="s">
        <v>1575</v>
      </c>
    </row>
    <row r="29010" spans="8:9" ht="12.5">
      <c r="H29010" s="958">
        <v>67557</v>
      </c>
      <c r="I29010" s="950" t="s">
        <v>1575</v>
      </c>
    </row>
    <row r="29011" spans="8:9" ht="12.5">
      <c r="H29011" s="958">
        <v>67559</v>
      </c>
      <c r="I29011" s="950" t="s">
        <v>1575</v>
      </c>
    </row>
    <row r="29012" spans="8:9" ht="12.5">
      <c r="H29012" s="958">
        <v>67560</v>
      </c>
      <c r="I29012" s="950" t="s">
        <v>1575</v>
      </c>
    </row>
    <row r="29013" spans="8:9" ht="12.5">
      <c r="H29013" s="958">
        <v>67561</v>
      </c>
      <c r="I29013" s="950" t="s">
        <v>1575</v>
      </c>
    </row>
    <row r="29014" spans="8:9" ht="12.5">
      <c r="H29014" s="958">
        <v>67563</v>
      </c>
      <c r="I29014" s="950" t="s">
        <v>1575</v>
      </c>
    </row>
    <row r="29015" spans="8:9" ht="12.5">
      <c r="H29015" s="958">
        <v>67564</v>
      </c>
      <c r="I29015" s="950" t="s">
        <v>1575</v>
      </c>
    </row>
    <row r="29016" spans="8:9" ht="12.5">
      <c r="H29016" s="958">
        <v>67565</v>
      </c>
      <c r="I29016" s="950" t="s">
        <v>1575</v>
      </c>
    </row>
    <row r="29017" spans="8:9" ht="12.5">
      <c r="H29017" s="958">
        <v>67566</v>
      </c>
      <c r="I29017" s="950" t="s">
        <v>1575</v>
      </c>
    </row>
    <row r="29018" spans="8:9" ht="12.5">
      <c r="H29018" s="958">
        <v>67567</v>
      </c>
      <c r="I29018" s="950" t="s">
        <v>1575</v>
      </c>
    </row>
    <row r="29019" spans="8:9" ht="12.5">
      <c r="H29019" s="958">
        <v>67568</v>
      </c>
      <c r="I29019" s="950" t="s">
        <v>1575</v>
      </c>
    </row>
    <row r="29020" spans="8:9" ht="12.5">
      <c r="H29020" s="958">
        <v>67570</v>
      </c>
      <c r="I29020" s="950" t="s">
        <v>1575</v>
      </c>
    </row>
    <row r="29021" spans="8:9" ht="12.5">
      <c r="H29021" s="958">
        <v>67572</v>
      </c>
      <c r="I29021" s="950" t="s">
        <v>1575</v>
      </c>
    </row>
    <row r="29022" spans="8:9" ht="12.5">
      <c r="H29022" s="958">
        <v>67573</v>
      </c>
      <c r="I29022" s="950" t="s">
        <v>1575</v>
      </c>
    </row>
    <row r="29023" spans="8:9" ht="12.5">
      <c r="H29023" s="958">
        <v>67574</v>
      </c>
      <c r="I29023" s="950" t="s">
        <v>1575</v>
      </c>
    </row>
    <row r="29024" spans="8:9" ht="12.5">
      <c r="H29024" s="958">
        <v>67575</v>
      </c>
      <c r="I29024" s="950" t="s">
        <v>1575</v>
      </c>
    </row>
    <row r="29025" spans="8:9" ht="12.5">
      <c r="H29025" s="958">
        <v>67576</v>
      </c>
      <c r="I29025" s="950" t="s">
        <v>1575</v>
      </c>
    </row>
    <row r="29026" spans="8:9" ht="12.5">
      <c r="H29026" s="958">
        <v>67578</v>
      </c>
      <c r="I29026" s="950" t="s">
        <v>1575</v>
      </c>
    </row>
    <row r="29027" spans="8:9" ht="12.5">
      <c r="H29027" s="958">
        <v>67579</v>
      </c>
      <c r="I29027" s="950" t="s">
        <v>1575</v>
      </c>
    </row>
    <row r="29028" spans="8:9" ht="12.5">
      <c r="H29028" s="958">
        <v>67581</v>
      </c>
      <c r="I29028" s="950" t="s">
        <v>1575</v>
      </c>
    </row>
    <row r="29029" spans="8:9" ht="12.5">
      <c r="H29029" s="958">
        <v>67583</v>
      </c>
      <c r="I29029" s="950" t="s">
        <v>1575</v>
      </c>
    </row>
    <row r="29030" spans="8:9" ht="12.5">
      <c r="H29030" s="958">
        <v>67584</v>
      </c>
      <c r="I29030" s="950" t="s">
        <v>1575</v>
      </c>
    </row>
    <row r="29031" spans="8:9" ht="12.5">
      <c r="H29031" s="958">
        <v>67585</v>
      </c>
      <c r="I29031" s="950" t="s">
        <v>1575</v>
      </c>
    </row>
    <row r="29032" spans="8:9" ht="12.5">
      <c r="H29032" s="958">
        <v>67601</v>
      </c>
      <c r="I29032" s="950" t="s">
        <v>1575</v>
      </c>
    </row>
    <row r="29033" spans="8:9" ht="12.5">
      <c r="H29033" s="958">
        <v>67621</v>
      </c>
      <c r="I29033" s="950" t="s">
        <v>1575</v>
      </c>
    </row>
    <row r="29034" spans="8:9" ht="12.5">
      <c r="H29034" s="958">
        <v>67622</v>
      </c>
      <c r="I29034" s="950" t="s">
        <v>1575</v>
      </c>
    </row>
    <row r="29035" spans="8:9" ht="12.5">
      <c r="H29035" s="958">
        <v>67623</v>
      </c>
      <c r="I29035" s="950" t="s">
        <v>1575</v>
      </c>
    </row>
    <row r="29036" spans="8:9" ht="12.5">
      <c r="H29036" s="958">
        <v>67625</v>
      </c>
      <c r="I29036" s="950" t="s">
        <v>1575</v>
      </c>
    </row>
    <row r="29037" spans="8:9" ht="12.5">
      <c r="H29037" s="958">
        <v>67626</v>
      </c>
      <c r="I29037" s="950" t="s">
        <v>1575</v>
      </c>
    </row>
    <row r="29038" spans="8:9" ht="12.5">
      <c r="H29038" s="958">
        <v>67627</v>
      </c>
      <c r="I29038" s="950" t="s">
        <v>1575</v>
      </c>
    </row>
    <row r="29039" spans="8:9" ht="12.5">
      <c r="H29039" s="958">
        <v>67628</v>
      </c>
      <c r="I29039" s="950" t="s">
        <v>1575</v>
      </c>
    </row>
    <row r="29040" spans="8:9" ht="12.5">
      <c r="H29040" s="958">
        <v>67629</v>
      </c>
      <c r="I29040" s="950" t="s">
        <v>1575</v>
      </c>
    </row>
    <row r="29041" spans="8:9" ht="12.5">
      <c r="H29041" s="958">
        <v>67631</v>
      </c>
      <c r="I29041" s="950" t="s">
        <v>1575</v>
      </c>
    </row>
    <row r="29042" spans="8:9" ht="12.5">
      <c r="H29042" s="958">
        <v>67632</v>
      </c>
      <c r="I29042" s="950" t="s">
        <v>1575</v>
      </c>
    </row>
    <row r="29043" spans="8:9" ht="12.5">
      <c r="H29043" s="958">
        <v>67634</v>
      </c>
      <c r="I29043" s="950" t="s">
        <v>1575</v>
      </c>
    </row>
    <row r="29044" spans="8:9" ht="12.5">
      <c r="H29044" s="958">
        <v>67635</v>
      </c>
      <c r="I29044" s="950" t="s">
        <v>1575</v>
      </c>
    </row>
    <row r="29045" spans="8:9" ht="12.5">
      <c r="H29045" s="958">
        <v>67637</v>
      </c>
      <c r="I29045" s="950" t="s">
        <v>1575</v>
      </c>
    </row>
    <row r="29046" spans="8:9" ht="12.5">
      <c r="H29046" s="958">
        <v>67638</v>
      </c>
      <c r="I29046" s="950" t="s">
        <v>1575</v>
      </c>
    </row>
    <row r="29047" spans="8:9" ht="12.5">
      <c r="H29047" s="958">
        <v>67639</v>
      </c>
      <c r="I29047" s="950" t="s">
        <v>1575</v>
      </c>
    </row>
    <row r="29048" spans="8:9" ht="12.5">
      <c r="H29048" s="958">
        <v>67640</v>
      </c>
      <c r="I29048" s="950" t="s">
        <v>1575</v>
      </c>
    </row>
    <row r="29049" spans="8:9" ht="12.5">
      <c r="H29049" s="958">
        <v>67642</v>
      </c>
      <c r="I29049" s="950" t="s">
        <v>1575</v>
      </c>
    </row>
    <row r="29050" spans="8:9" ht="12.5">
      <c r="H29050" s="958">
        <v>67643</v>
      </c>
      <c r="I29050" s="950" t="s">
        <v>1575</v>
      </c>
    </row>
    <row r="29051" spans="8:9" ht="12.5">
      <c r="H29051" s="958">
        <v>67644</v>
      </c>
      <c r="I29051" s="950" t="s">
        <v>1575</v>
      </c>
    </row>
    <row r="29052" spans="8:9" ht="12.5">
      <c r="H29052" s="958">
        <v>67645</v>
      </c>
      <c r="I29052" s="950" t="s">
        <v>1575</v>
      </c>
    </row>
    <row r="29053" spans="8:9" ht="12.5">
      <c r="H29053" s="958">
        <v>67646</v>
      </c>
      <c r="I29053" s="950" t="s">
        <v>1575</v>
      </c>
    </row>
    <row r="29054" spans="8:9" ht="12.5">
      <c r="H29054" s="958">
        <v>67647</v>
      </c>
      <c r="I29054" s="950" t="s">
        <v>1575</v>
      </c>
    </row>
    <row r="29055" spans="8:9" ht="12.5">
      <c r="H29055" s="958">
        <v>67648</v>
      </c>
      <c r="I29055" s="950" t="s">
        <v>1575</v>
      </c>
    </row>
    <row r="29056" spans="8:9" ht="12.5">
      <c r="H29056" s="958">
        <v>67649</v>
      </c>
      <c r="I29056" s="950" t="s">
        <v>1575</v>
      </c>
    </row>
    <row r="29057" spans="8:9" ht="12.5">
      <c r="H29057" s="958">
        <v>67650</v>
      </c>
      <c r="I29057" s="950" t="s">
        <v>1575</v>
      </c>
    </row>
    <row r="29058" spans="8:9" ht="12.5">
      <c r="H29058" s="958">
        <v>67651</v>
      </c>
      <c r="I29058" s="950" t="s">
        <v>1575</v>
      </c>
    </row>
    <row r="29059" spans="8:9" ht="12.5">
      <c r="H29059" s="958">
        <v>67653</v>
      </c>
      <c r="I29059" s="950" t="s">
        <v>1575</v>
      </c>
    </row>
    <row r="29060" spans="8:9" ht="12.5">
      <c r="H29060" s="958">
        <v>67654</v>
      </c>
      <c r="I29060" s="950" t="s">
        <v>1575</v>
      </c>
    </row>
    <row r="29061" spans="8:9" ht="12.5">
      <c r="H29061" s="958">
        <v>67656</v>
      </c>
      <c r="I29061" s="950" t="s">
        <v>1575</v>
      </c>
    </row>
    <row r="29062" spans="8:9" ht="12.5">
      <c r="H29062" s="958">
        <v>67657</v>
      </c>
      <c r="I29062" s="950" t="s">
        <v>1575</v>
      </c>
    </row>
    <row r="29063" spans="8:9" ht="12.5">
      <c r="H29063" s="958">
        <v>67658</v>
      </c>
      <c r="I29063" s="950" t="s">
        <v>1575</v>
      </c>
    </row>
    <row r="29064" spans="8:9" ht="12.5">
      <c r="H29064" s="958">
        <v>67659</v>
      </c>
      <c r="I29064" s="950" t="s">
        <v>1575</v>
      </c>
    </row>
    <row r="29065" spans="8:9" ht="12.5">
      <c r="H29065" s="958">
        <v>67660</v>
      </c>
      <c r="I29065" s="950" t="s">
        <v>1575</v>
      </c>
    </row>
    <row r="29066" spans="8:9" ht="12.5">
      <c r="H29066" s="958">
        <v>67661</v>
      </c>
      <c r="I29066" s="950" t="s">
        <v>1575</v>
      </c>
    </row>
    <row r="29067" spans="8:9" ht="12.5">
      <c r="H29067" s="958">
        <v>67663</v>
      </c>
      <c r="I29067" s="950" t="s">
        <v>1575</v>
      </c>
    </row>
    <row r="29068" spans="8:9" ht="12.5">
      <c r="H29068" s="958">
        <v>67664</v>
      </c>
      <c r="I29068" s="950" t="s">
        <v>1575</v>
      </c>
    </row>
    <row r="29069" spans="8:9" ht="12.5">
      <c r="H29069" s="958">
        <v>67665</v>
      </c>
      <c r="I29069" s="950" t="s">
        <v>1575</v>
      </c>
    </row>
    <row r="29070" spans="8:9" ht="12.5">
      <c r="H29070" s="958">
        <v>67667</v>
      </c>
      <c r="I29070" s="950" t="s">
        <v>1575</v>
      </c>
    </row>
    <row r="29071" spans="8:9" ht="12.5">
      <c r="H29071" s="958">
        <v>67669</v>
      </c>
      <c r="I29071" s="950" t="s">
        <v>1575</v>
      </c>
    </row>
    <row r="29072" spans="8:9" ht="12.5">
      <c r="H29072" s="958">
        <v>67671</v>
      </c>
      <c r="I29072" s="950" t="s">
        <v>1575</v>
      </c>
    </row>
    <row r="29073" spans="8:9" ht="12.5">
      <c r="H29073" s="958">
        <v>67672</v>
      </c>
      <c r="I29073" s="950" t="s">
        <v>1575</v>
      </c>
    </row>
    <row r="29074" spans="8:9" ht="12.5">
      <c r="H29074" s="958">
        <v>67673</v>
      </c>
      <c r="I29074" s="950" t="s">
        <v>1575</v>
      </c>
    </row>
    <row r="29075" spans="8:9" ht="12.5">
      <c r="H29075" s="958">
        <v>67674</v>
      </c>
      <c r="I29075" s="950" t="s">
        <v>1575</v>
      </c>
    </row>
    <row r="29076" spans="8:9" ht="12.5">
      <c r="H29076" s="958">
        <v>67675</v>
      </c>
      <c r="I29076" s="950" t="s">
        <v>1575</v>
      </c>
    </row>
    <row r="29077" spans="8:9" ht="12.5">
      <c r="H29077" s="958">
        <v>67701</v>
      </c>
      <c r="I29077" s="950" t="s">
        <v>1575</v>
      </c>
    </row>
    <row r="29078" spans="8:9" ht="12.5">
      <c r="H29078" s="958">
        <v>67730</v>
      </c>
      <c r="I29078" s="950" t="s">
        <v>1575</v>
      </c>
    </row>
    <row r="29079" spans="8:9" ht="12.5">
      <c r="H29079" s="958">
        <v>67731</v>
      </c>
      <c r="I29079" s="950" t="s">
        <v>1575</v>
      </c>
    </row>
    <row r="29080" spans="8:9" ht="12.5">
      <c r="H29080" s="958">
        <v>67732</v>
      </c>
      <c r="I29080" s="950" t="s">
        <v>1575</v>
      </c>
    </row>
    <row r="29081" spans="8:9" ht="12.5">
      <c r="H29081" s="958">
        <v>67733</v>
      </c>
      <c r="I29081" s="950" t="s">
        <v>1575</v>
      </c>
    </row>
    <row r="29082" spans="8:9" ht="12.5">
      <c r="H29082" s="958">
        <v>67734</v>
      </c>
      <c r="I29082" s="950" t="s">
        <v>1575</v>
      </c>
    </row>
    <row r="29083" spans="8:9" ht="12.5">
      <c r="H29083" s="958">
        <v>67735</v>
      </c>
      <c r="I29083" s="950" t="s">
        <v>1575</v>
      </c>
    </row>
    <row r="29084" spans="8:9" ht="12.5">
      <c r="H29084" s="958">
        <v>67736</v>
      </c>
      <c r="I29084" s="950" t="s">
        <v>1575</v>
      </c>
    </row>
    <row r="29085" spans="8:9" ht="12.5">
      <c r="H29085" s="958">
        <v>67737</v>
      </c>
      <c r="I29085" s="950" t="s">
        <v>1575</v>
      </c>
    </row>
    <row r="29086" spans="8:9" ht="12.5">
      <c r="H29086" s="958">
        <v>67738</v>
      </c>
      <c r="I29086" s="950" t="s">
        <v>1575</v>
      </c>
    </row>
    <row r="29087" spans="8:9" ht="12.5">
      <c r="H29087" s="958">
        <v>67739</v>
      </c>
      <c r="I29087" s="950" t="s">
        <v>1575</v>
      </c>
    </row>
    <row r="29088" spans="8:9" ht="12.5">
      <c r="H29088" s="958">
        <v>67740</v>
      </c>
      <c r="I29088" s="950" t="s">
        <v>1575</v>
      </c>
    </row>
    <row r="29089" spans="8:9" ht="12.5">
      <c r="H29089" s="958">
        <v>67741</v>
      </c>
      <c r="I29089" s="950" t="s">
        <v>1575</v>
      </c>
    </row>
    <row r="29090" spans="8:9" ht="12.5">
      <c r="H29090" s="958">
        <v>67743</v>
      </c>
      <c r="I29090" s="950" t="s">
        <v>1575</v>
      </c>
    </row>
    <row r="29091" spans="8:9" ht="12.5">
      <c r="H29091" s="958">
        <v>67744</v>
      </c>
      <c r="I29091" s="950" t="s">
        <v>1575</v>
      </c>
    </row>
    <row r="29092" spans="8:9" ht="12.5">
      <c r="H29092" s="958">
        <v>67745</v>
      </c>
      <c r="I29092" s="950" t="s">
        <v>1575</v>
      </c>
    </row>
    <row r="29093" spans="8:9" ht="12.5">
      <c r="H29093" s="958">
        <v>67747</v>
      </c>
      <c r="I29093" s="950" t="s">
        <v>1575</v>
      </c>
    </row>
    <row r="29094" spans="8:9" ht="12.5">
      <c r="H29094" s="958">
        <v>67748</v>
      </c>
      <c r="I29094" s="950" t="s">
        <v>1575</v>
      </c>
    </row>
    <row r="29095" spans="8:9" ht="12.5">
      <c r="H29095" s="958">
        <v>67749</v>
      </c>
      <c r="I29095" s="950" t="s">
        <v>1575</v>
      </c>
    </row>
    <row r="29096" spans="8:9" ht="12.5">
      <c r="H29096" s="958">
        <v>67751</v>
      </c>
      <c r="I29096" s="950" t="s">
        <v>1575</v>
      </c>
    </row>
    <row r="29097" spans="8:9" ht="12.5">
      <c r="H29097" s="958">
        <v>67752</v>
      </c>
      <c r="I29097" s="950" t="s">
        <v>1575</v>
      </c>
    </row>
    <row r="29098" spans="8:9" ht="12.5">
      <c r="H29098" s="958">
        <v>67753</v>
      </c>
      <c r="I29098" s="950" t="s">
        <v>1575</v>
      </c>
    </row>
    <row r="29099" spans="8:9" ht="12.5">
      <c r="H29099" s="958">
        <v>67756</v>
      </c>
      <c r="I29099" s="950" t="s">
        <v>1575</v>
      </c>
    </row>
    <row r="29100" spans="8:9" ht="12.5">
      <c r="H29100" s="958">
        <v>67757</v>
      </c>
      <c r="I29100" s="950" t="s">
        <v>1575</v>
      </c>
    </row>
    <row r="29101" spans="8:9" ht="12.5">
      <c r="H29101" s="958">
        <v>67758</v>
      </c>
      <c r="I29101" s="950" t="s">
        <v>1575</v>
      </c>
    </row>
    <row r="29102" spans="8:9" ht="12.5">
      <c r="H29102" s="958">
        <v>67761</v>
      </c>
      <c r="I29102" s="950" t="s">
        <v>1575</v>
      </c>
    </row>
    <row r="29103" spans="8:9" ht="12.5">
      <c r="H29103" s="958">
        <v>67762</v>
      </c>
      <c r="I29103" s="950" t="s">
        <v>1575</v>
      </c>
    </row>
    <row r="29104" spans="8:9" ht="12.5">
      <c r="H29104" s="958">
        <v>67764</v>
      </c>
      <c r="I29104" s="950" t="s">
        <v>1575</v>
      </c>
    </row>
    <row r="29105" spans="8:9" ht="12.5">
      <c r="H29105" s="958">
        <v>67801</v>
      </c>
      <c r="I29105" s="950" t="s">
        <v>1575</v>
      </c>
    </row>
    <row r="29106" spans="8:9" ht="12.5">
      <c r="H29106" s="958">
        <v>67831</v>
      </c>
      <c r="I29106" s="950" t="s">
        <v>1575</v>
      </c>
    </row>
    <row r="29107" spans="8:9" ht="12.5">
      <c r="H29107" s="958">
        <v>67834</v>
      </c>
      <c r="I29107" s="950" t="s">
        <v>1575</v>
      </c>
    </row>
    <row r="29108" spans="8:9" ht="12.5">
      <c r="H29108" s="958">
        <v>67835</v>
      </c>
      <c r="I29108" s="950" t="s">
        <v>1575</v>
      </c>
    </row>
    <row r="29109" spans="8:9" ht="12.5">
      <c r="H29109" s="958">
        <v>67836</v>
      </c>
      <c r="I29109" s="950" t="s">
        <v>1575</v>
      </c>
    </row>
    <row r="29110" spans="8:9" ht="12.5">
      <c r="H29110" s="958">
        <v>67837</v>
      </c>
      <c r="I29110" s="950" t="s">
        <v>1575</v>
      </c>
    </row>
    <row r="29111" spans="8:9" ht="12.5">
      <c r="H29111" s="958">
        <v>67838</v>
      </c>
      <c r="I29111" s="950" t="s">
        <v>1575</v>
      </c>
    </row>
    <row r="29112" spans="8:9" ht="12.5">
      <c r="H29112" s="958">
        <v>67839</v>
      </c>
      <c r="I29112" s="950" t="s">
        <v>1575</v>
      </c>
    </row>
    <row r="29113" spans="8:9" ht="12.5">
      <c r="H29113" s="958">
        <v>67840</v>
      </c>
      <c r="I29113" s="950" t="s">
        <v>1575</v>
      </c>
    </row>
    <row r="29114" spans="8:9" ht="12.5">
      <c r="H29114" s="958">
        <v>67841</v>
      </c>
      <c r="I29114" s="950" t="s">
        <v>1575</v>
      </c>
    </row>
    <row r="29115" spans="8:9" ht="12.5">
      <c r="H29115" s="958">
        <v>67842</v>
      </c>
      <c r="I29115" s="950" t="s">
        <v>1575</v>
      </c>
    </row>
    <row r="29116" spans="8:9" ht="12.5">
      <c r="H29116" s="958">
        <v>67843</v>
      </c>
      <c r="I29116" s="950" t="s">
        <v>1575</v>
      </c>
    </row>
    <row r="29117" spans="8:9" ht="12.5">
      <c r="H29117" s="958">
        <v>67844</v>
      </c>
      <c r="I29117" s="950" t="s">
        <v>1575</v>
      </c>
    </row>
    <row r="29118" spans="8:9" ht="12.5">
      <c r="H29118" s="958">
        <v>67846</v>
      </c>
      <c r="I29118" s="950" t="s">
        <v>1575</v>
      </c>
    </row>
    <row r="29119" spans="8:9" ht="12.5">
      <c r="H29119" s="958">
        <v>67849</v>
      </c>
      <c r="I29119" s="950" t="s">
        <v>1575</v>
      </c>
    </row>
    <row r="29120" spans="8:9" ht="12.5">
      <c r="H29120" s="958">
        <v>67850</v>
      </c>
      <c r="I29120" s="950" t="s">
        <v>1575</v>
      </c>
    </row>
    <row r="29121" spans="8:9" ht="12.5">
      <c r="H29121" s="958">
        <v>67851</v>
      </c>
      <c r="I29121" s="950" t="s">
        <v>1575</v>
      </c>
    </row>
    <row r="29122" spans="8:9" ht="12.5">
      <c r="H29122" s="958">
        <v>67853</v>
      </c>
      <c r="I29122" s="950" t="s">
        <v>1575</v>
      </c>
    </row>
    <row r="29123" spans="8:9" ht="12.5">
      <c r="H29123" s="958">
        <v>67854</v>
      </c>
      <c r="I29123" s="950" t="s">
        <v>1575</v>
      </c>
    </row>
    <row r="29124" spans="8:9" ht="12.5">
      <c r="H29124" s="958">
        <v>67855</v>
      </c>
      <c r="I29124" s="950" t="s">
        <v>1575</v>
      </c>
    </row>
    <row r="29125" spans="8:9" ht="12.5">
      <c r="H29125" s="958">
        <v>67857</v>
      </c>
      <c r="I29125" s="950" t="s">
        <v>1575</v>
      </c>
    </row>
    <row r="29126" spans="8:9" ht="12.5">
      <c r="H29126" s="958">
        <v>67859</v>
      </c>
      <c r="I29126" s="950" t="s">
        <v>1575</v>
      </c>
    </row>
    <row r="29127" spans="8:9" ht="12.5">
      <c r="H29127" s="958">
        <v>67860</v>
      </c>
      <c r="I29127" s="950" t="s">
        <v>1575</v>
      </c>
    </row>
    <row r="29128" spans="8:9" ht="12.5">
      <c r="H29128" s="958">
        <v>67861</v>
      </c>
      <c r="I29128" s="950" t="s">
        <v>1575</v>
      </c>
    </row>
    <row r="29129" spans="8:9" ht="12.5">
      <c r="H29129" s="958">
        <v>67862</v>
      </c>
      <c r="I29129" s="950" t="s">
        <v>1575</v>
      </c>
    </row>
    <row r="29130" spans="8:9" ht="12.5">
      <c r="H29130" s="958">
        <v>67863</v>
      </c>
      <c r="I29130" s="950" t="s">
        <v>1575</v>
      </c>
    </row>
    <row r="29131" spans="8:9" ht="12.5">
      <c r="H29131" s="958">
        <v>67864</v>
      </c>
      <c r="I29131" s="950" t="s">
        <v>1575</v>
      </c>
    </row>
    <row r="29132" spans="8:9" ht="12.5">
      <c r="H29132" s="958">
        <v>67865</v>
      </c>
      <c r="I29132" s="950" t="s">
        <v>1575</v>
      </c>
    </row>
    <row r="29133" spans="8:9" ht="12.5">
      <c r="H29133" s="958">
        <v>67867</v>
      </c>
      <c r="I29133" s="950" t="s">
        <v>1575</v>
      </c>
    </row>
    <row r="29134" spans="8:9" ht="12.5">
      <c r="H29134" s="958">
        <v>67868</v>
      </c>
      <c r="I29134" s="950" t="s">
        <v>1575</v>
      </c>
    </row>
    <row r="29135" spans="8:9" ht="12.5">
      <c r="H29135" s="958">
        <v>67869</v>
      </c>
      <c r="I29135" s="950" t="s">
        <v>1575</v>
      </c>
    </row>
    <row r="29136" spans="8:9" ht="12.5">
      <c r="H29136" s="958">
        <v>67870</v>
      </c>
      <c r="I29136" s="950" t="s">
        <v>1575</v>
      </c>
    </row>
    <row r="29137" spans="8:9" ht="12.5">
      <c r="H29137" s="958">
        <v>67871</v>
      </c>
      <c r="I29137" s="950" t="s">
        <v>1575</v>
      </c>
    </row>
    <row r="29138" spans="8:9" ht="12.5">
      <c r="H29138" s="958">
        <v>67876</v>
      </c>
      <c r="I29138" s="950" t="s">
        <v>1575</v>
      </c>
    </row>
    <row r="29139" spans="8:9" ht="12.5">
      <c r="H29139" s="958">
        <v>67877</v>
      </c>
      <c r="I29139" s="950" t="s">
        <v>1575</v>
      </c>
    </row>
    <row r="29140" spans="8:9" ht="12.5">
      <c r="H29140" s="958">
        <v>67878</v>
      </c>
      <c r="I29140" s="950" t="s">
        <v>1575</v>
      </c>
    </row>
    <row r="29141" spans="8:9" ht="12.5">
      <c r="H29141" s="958">
        <v>67879</v>
      </c>
      <c r="I29141" s="950" t="s">
        <v>1575</v>
      </c>
    </row>
    <row r="29142" spans="8:9" ht="12.5">
      <c r="H29142" s="958">
        <v>67880</v>
      </c>
      <c r="I29142" s="950" t="s">
        <v>1575</v>
      </c>
    </row>
    <row r="29143" spans="8:9" ht="12.5">
      <c r="H29143" s="958">
        <v>67882</v>
      </c>
      <c r="I29143" s="950" t="s">
        <v>1575</v>
      </c>
    </row>
    <row r="29144" spans="8:9" ht="12.5">
      <c r="H29144" s="958">
        <v>67901</v>
      </c>
      <c r="I29144" s="950" t="s">
        <v>1575</v>
      </c>
    </row>
    <row r="29145" spans="8:9" ht="12.5">
      <c r="H29145" s="958">
        <v>67905</v>
      </c>
      <c r="I29145" s="950" t="s">
        <v>1575</v>
      </c>
    </row>
    <row r="29146" spans="8:9" ht="12.5">
      <c r="H29146" s="958">
        <v>67950</v>
      </c>
      <c r="I29146" s="950" t="s">
        <v>1575</v>
      </c>
    </row>
    <row r="29147" spans="8:9" ht="12.5">
      <c r="H29147" s="958">
        <v>67951</v>
      </c>
      <c r="I29147" s="950" t="s">
        <v>1575</v>
      </c>
    </row>
    <row r="29148" spans="8:9" ht="12.5">
      <c r="H29148" s="958">
        <v>67952</v>
      </c>
      <c r="I29148" s="950" t="s">
        <v>1575</v>
      </c>
    </row>
    <row r="29149" spans="8:9" ht="12.5">
      <c r="H29149" s="958">
        <v>67953</v>
      </c>
      <c r="I29149" s="950" t="s">
        <v>1575</v>
      </c>
    </row>
    <row r="29150" spans="8:9" ht="12.5">
      <c r="H29150" s="958">
        <v>67954</v>
      </c>
      <c r="I29150" s="950" t="s">
        <v>1575</v>
      </c>
    </row>
    <row r="29151" spans="8:9" ht="12.5">
      <c r="H29151" s="958">
        <v>68001</v>
      </c>
      <c r="I29151" s="950" t="s">
        <v>1558</v>
      </c>
    </row>
    <row r="29152" spans="8:9" ht="12.5">
      <c r="H29152" s="958">
        <v>68002</v>
      </c>
      <c r="I29152" s="950" t="s">
        <v>1558</v>
      </c>
    </row>
    <row r="29153" spans="8:9" ht="12.5">
      <c r="H29153" s="958">
        <v>68003</v>
      </c>
      <c r="I29153" s="950" t="s">
        <v>1558</v>
      </c>
    </row>
    <row r="29154" spans="8:9" ht="12.5">
      <c r="H29154" s="958">
        <v>68004</v>
      </c>
      <c r="I29154" s="950" t="s">
        <v>1558</v>
      </c>
    </row>
    <row r="29155" spans="8:9" ht="12.5">
      <c r="H29155" s="958">
        <v>68005</v>
      </c>
      <c r="I29155" s="950" t="s">
        <v>1558</v>
      </c>
    </row>
    <row r="29156" spans="8:9" ht="12.5">
      <c r="H29156" s="958">
        <v>68007</v>
      </c>
      <c r="I29156" s="950" t="s">
        <v>1558</v>
      </c>
    </row>
    <row r="29157" spans="8:9" ht="12.5">
      <c r="H29157" s="958">
        <v>68008</v>
      </c>
      <c r="I29157" s="950" t="s">
        <v>1558</v>
      </c>
    </row>
    <row r="29158" spans="8:9" ht="12.5">
      <c r="H29158" s="958">
        <v>68009</v>
      </c>
      <c r="I29158" s="950" t="s">
        <v>1558</v>
      </c>
    </row>
    <row r="29159" spans="8:9" ht="12.5">
      <c r="H29159" s="958">
        <v>68010</v>
      </c>
      <c r="I29159" s="950" t="s">
        <v>1558</v>
      </c>
    </row>
    <row r="29160" spans="8:9" ht="12.5">
      <c r="H29160" s="958">
        <v>68014</v>
      </c>
      <c r="I29160" s="950" t="s">
        <v>1558</v>
      </c>
    </row>
    <row r="29161" spans="8:9" ht="12.5">
      <c r="H29161" s="958">
        <v>68015</v>
      </c>
      <c r="I29161" s="950" t="s">
        <v>1558</v>
      </c>
    </row>
    <row r="29162" spans="8:9" ht="12.5">
      <c r="H29162" s="958">
        <v>68016</v>
      </c>
      <c r="I29162" s="950" t="s">
        <v>1558</v>
      </c>
    </row>
    <row r="29163" spans="8:9" ht="12.5">
      <c r="H29163" s="958">
        <v>68017</v>
      </c>
      <c r="I29163" s="950" t="s">
        <v>1558</v>
      </c>
    </row>
    <row r="29164" spans="8:9" ht="12.5">
      <c r="H29164" s="958">
        <v>68018</v>
      </c>
      <c r="I29164" s="950" t="s">
        <v>1558</v>
      </c>
    </row>
    <row r="29165" spans="8:9" ht="12.5">
      <c r="H29165" s="958">
        <v>68019</v>
      </c>
      <c r="I29165" s="950" t="s">
        <v>1558</v>
      </c>
    </row>
    <row r="29166" spans="8:9" ht="12.5">
      <c r="H29166" s="958">
        <v>68020</v>
      </c>
      <c r="I29166" s="950" t="s">
        <v>1558</v>
      </c>
    </row>
    <row r="29167" spans="8:9" ht="12.5">
      <c r="H29167" s="958">
        <v>68022</v>
      </c>
      <c r="I29167" s="950" t="s">
        <v>1558</v>
      </c>
    </row>
    <row r="29168" spans="8:9" ht="12.5">
      <c r="H29168" s="958">
        <v>68023</v>
      </c>
      <c r="I29168" s="950" t="s">
        <v>1558</v>
      </c>
    </row>
    <row r="29169" spans="8:9" ht="12.5">
      <c r="H29169" s="958">
        <v>68025</v>
      </c>
      <c r="I29169" s="950" t="s">
        <v>1558</v>
      </c>
    </row>
    <row r="29170" spans="8:9" ht="12.5">
      <c r="H29170" s="958">
        <v>68026</v>
      </c>
      <c r="I29170" s="950" t="s">
        <v>1558</v>
      </c>
    </row>
    <row r="29171" spans="8:9" ht="12.5">
      <c r="H29171" s="958">
        <v>68028</v>
      </c>
      <c r="I29171" s="950" t="s">
        <v>1558</v>
      </c>
    </row>
    <row r="29172" spans="8:9" ht="12.5">
      <c r="H29172" s="958">
        <v>68029</v>
      </c>
      <c r="I29172" s="950" t="s">
        <v>1558</v>
      </c>
    </row>
    <row r="29173" spans="8:9" ht="12.5">
      <c r="H29173" s="958">
        <v>68030</v>
      </c>
      <c r="I29173" s="950" t="s">
        <v>1558</v>
      </c>
    </row>
    <row r="29174" spans="8:9" ht="12.5">
      <c r="H29174" s="958">
        <v>68031</v>
      </c>
      <c r="I29174" s="950" t="s">
        <v>1558</v>
      </c>
    </row>
    <row r="29175" spans="8:9" ht="12.5">
      <c r="H29175" s="958">
        <v>68033</v>
      </c>
      <c r="I29175" s="950" t="s">
        <v>1558</v>
      </c>
    </row>
    <row r="29176" spans="8:9" ht="12.5">
      <c r="H29176" s="958">
        <v>68034</v>
      </c>
      <c r="I29176" s="950" t="s">
        <v>1558</v>
      </c>
    </row>
    <row r="29177" spans="8:9" ht="12.5">
      <c r="H29177" s="958">
        <v>68036</v>
      </c>
      <c r="I29177" s="950" t="s">
        <v>1558</v>
      </c>
    </row>
    <row r="29178" spans="8:9" ht="12.5">
      <c r="H29178" s="958">
        <v>68037</v>
      </c>
      <c r="I29178" s="950" t="s">
        <v>1558</v>
      </c>
    </row>
    <row r="29179" spans="8:9" ht="12.5">
      <c r="H29179" s="958">
        <v>68038</v>
      </c>
      <c r="I29179" s="950" t="s">
        <v>1558</v>
      </c>
    </row>
    <row r="29180" spans="8:9" ht="12.5">
      <c r="H29180" s="958">
        <v>68039</v>
      </c>
      <c r="I29180" s="950" t="s">
        <v>1558</v>
      </c>
    </row>
    <row r="29181" spans="8:9" ht="12.5">
      <c r="H29181" s="958">
        <v>68040</v>
      </c>
      <c r="I29181" s="950" t="s">
        <v>1558</v>
      </c>
    </row>
    <row r="29182" spans="8:9" ht="12.5">
      <c r="H29182" s="958">
        <v>68041</v>
      </c>
      <c r="I29182" s="950" t="s">
        <v>1558</v>
      </c>
    </row>
    <row r="29183" spans="8:9" ht="12.5">
      <c r="H29183" s="958">
        <v>68042</v>
      </c>
      <c r="I29183" s="950" t="s">
        <v>1558</v>
      </c>
    </row>
    <row r="29184" spans="8:9" ht="12.5">
      <c r="H29184" s="958">
        <v>68044</v>
      </c>
      <c r="I29184" s="950" t="s">
        <v>1558</v>
      </c>
    </row>
    <row r="29185" spans="8:9" ht="12.5">
      <c r="H29185" s="958">
        <v>68045</v>
      </c>
      <c r="I29185" s="950" t="s">
        <v>1558</v>
      </c>
    </row>
    <row r="29186" spans="8:9" ht="12.5">
      <c r="H29186" s="958">
        <v>68046</v>
      </c>
      <c r="I29186" s="950" t="s">
        <v>1558</v>
      </c>
    </row>
    <row r="29187" spans="8:9" ht="12.5">
      <c r="H29187" s="958">
        <v>68047</v>
      </c>
      <c r="I29187" s="950" t="s">
        <v>1558</v>
      </c>
    </row>
    <row r="29188" spans="8:9" ht="12.5">
      <c r="H29188" s="958">
        <v>68048</v>
      </c>
      <c r="I29188" s="950" t="s">
        <v>1558</v>
      </c>
    </row>
    <row r="29189" spans="8:9" ht="12.5">
      <c r="H29189" s="958">
        <v>68050</v>
      </c>
      <c r="I29189" s="950" t="s">
        <v>1558</v>
      </c>
    </row>
    <row r="29190" spans="8:9" ht="12.5">
      <c r="H29190" s="958">
        <v>68055</v>
      </c>
      <c r="I29190" s="950" t="s">
        <v>1558</v>
      </c>
    </row>
    <row r="29191" spans="8:9" ht="12.5">
      <c r="H29191" s="958">
        <v>68056</v>
      </c>
      <c r="I29191" s="950" t="s">
        <v>1558</v>
      </c>
    </row>
    <row r="29192" spans="8:9" ht="12.5">
      <c r="H29192" s="958">
        <v>68057</v>
      </c>
      <c r="I29192" s="950" t="s">
        <v>1558</v>
      </c>
    </row>
    <row r="29193" spans="8:9" ht="12.5">
      <c r="H29193" s="958">
        <v>68058</v>
      </c>
      <c r="I29193" s="950" t="s">
        <v>1558</v>
      </c>
    </row>
    <row r="29194" spans="8:9" ht="12.5">
      <c r="H29194" s="958">
        <v>68059</v>
      </c>
      <c r="I29194" s="950" t="s">
        <v>1558</v>
      </c>
    </row>
    <row r="29195" spans="8:9" ht="12.5">
      <c r="H29195" s="958">
        <v>68061</v>
      </c>
      <c r="I29195" s="950" t="s">
        <v>1558</v>
      </c>
    </row>
    <row r="29196" spans="8:9" ht="12.5">
      <c r="H29196" s="958">
        <v>68062</v>
      </c>
      <c r="I29196" s="950" t="s">
        <v>1558</v>
      </c>
    </row>
    <row r="29197" spans="8:9" ht="12.5">
      <c r="H29197" s="958">
        <v>68063</v>
      </c>
      <c r="I29197" s="950" t="s">
        <v>1558</v>
      </c>
    </row>
    <row r="29198" spans="8:9" ht="12.5">
      <c r="H29198" s="958">
        <v>68064</v>
      </c>
      <c r="I29198" s="950" t="s">
        <v>1558</v>
      </c>
    </row>
    <row r="29199" spans="8:9" ht="12.5">
      <c r="H29199" s="958">
        <v>68065</v>
      </c>
      <c r="I29199" s="950" t="s">
        <v>1558</v>
      </c>
    </row>
    <row r="29200" spans="8:9" ht="12.5">
      <c r="H29200" s="958">
        <v>68066</v>
      </c>
      <c r="I29200" s="950" t="s">
        <v>1558</v>
      </c>
    </row>
    <row r="29201" spans="8:9" ht="12.5">
      <c r="H29201" s="958">
        <v>68067</v>
      </c>
      <c r="I29201" s="950" t="s">
        <v>1558</v>
      </c>
    </row>
    <row r="29202" spans="8:9" ht="12.5">
      <c r="H29202" s="958">
        <v>68068</v>
      </c>
      <c r="I29202" s="950" t="s">
        <v>1558</v>
      </c>
    </row>
    <row r="29203" spans="8:9" ht="12.5">
      <c r="H29203" s="958">
        <v>68069</v>
      </c>
      <c r="I29203" s="950" t="s">
        <v>1558</v>
      </c>
    </row>
    <row r="29204" spans="8:9" ht="12.5">
      <c r="H29204" s="958">
        <v>68070</v>
      </c>
      <c r="I29204" s="950" t="s">
        <v>1558</v>
      </c>
    </row>
    <row r="29205" spans="8:9" ht="12.5">
      <c r="H29205" s="958">
        <v>68071</v>
      </c>
      <c r="I29205" s="950" t="s">
        <v>1558</v>
      </c>
    </row>
    <row r="29206" spans="8:9" ht="12.5">
      <c r="H29206" s="958">
        <v>68072</v>
      </c>
      <c r="I29206" s="950" t="s">
        <v>1558</v>
      </c>
    </row>
    <row r="29207" spans="8:9" ht="12.5">
      <c r="H29207" s="958">
        <v>68073</v>
      </c>
      <c r="I29207" s="950" t="s">
        <v>1558</v>
      </c>
    </row>
    <row r="29208" spans="8:9" ht="12.5">
      <c r="H29208" s="958">
        <v>68101</v>
      </c>
      <c r="I29208" s="950" t="s">
        <v>1558</v>
      </c>
    </row>
    <row r="29209" spans="8:9" ht="12.5">
      <c r="H29209" s="958">
        <v>68102</v>
      </c>
      <c r="I29209" s="950" t="s">
        <v>1558</v>
      </c>
    </row>
    <row r="29210" spans="8:9" ht="12.5">
      <c r="H29210" s="958">
        <v>68103</v>
      </c>
      <c r="I29210" s="950" t="s">
        <v>1558</v>
      </c>
    </row>
    <row r="29211" spans="8:9" ht="12.5">
      <c r="H29211" s="958">
        <v>68104</v>
      </c>
      <c r="I29211" s="950" t="s">
        <v>1558</v>
      </c>
    </row>
    <row r="29212" spans="8:9" ht="12.5">
      <c r="H29212" s="958">
        <v>68105</v>
      </c>
      <c r="I29212" s="950" t="s">
        <v>1558</v>
      </c>
    </row>
    <row r="29213" spans="8:9" ht="12.5">
      <c r="H29213" s="958">
        <v>68106</v>
      </c>
      <c r="I29213" s="950" t="s">
        <v>1558</v>
      </c>
    </row>
    <row r="29214" spans="8:9" ht="12.5">
      <c r="H29214" s="958">
        <v>68107</v>
      </c>
      <c r="I29214" s="950" t="s">
        <v>1558</v>
      </c>
    </row>
    <row r="29215" spans="8:9" ht="12.5">
      <c r="H29215" s="958">
        <v>68108</v>
      </c>
      <c r="I29215" s="950" t="s">
        <v>1558</v>
      </c>
    </row>
    <row r="29216" spans="8:9" ht="12.5">
      <c r="H29216" s="958">
        <v>68109</v>
      </c>
      <c r="I29216" s="950" t="s">
        <v>1558</v>
      </c>
    </row>
    <row r="29217" spans="8:9" ht="12.5">
      <c r="H29217" s="958">
        <v>68110</v>
      </c>
      <c r="I29217" s="950" t="s">
        <v>1558</v>
      </c>
    </row>
    <row r="29218" spans="8:9" ht="12.5">
      <c r="H29218" s="958">
        <v>68111</v>
      </c>
      <c r="I29218" s="950" t="s">
        <v>1558</v>
      </c>
    </row>
    <row r="29219" spans="8:9" ht="12.5">
      <c r="H29219" s="958">
        <v>68112</v>
      </c>
      <c r="I29219" s="950" t="s">
        <v>1558</v>
      </c>
    </row>
    <row r="29220" spans="8:9" ht="12.5">
      <c r="H29220" s="958">
        <v>68113</v>
      </c>
      <c r="I29220" s="950" t="s">
        <v>1558</v>
      </c>
    </row>
    <row r="29221" spans="8:9" ht="12.5">
      <c r="H29221" s="958">
        <v>68114</v>
      </c>
      <c r="I29221" s="950" t="s">
        <v>1558</v>
      </c>
    </row>
    <row r="29222" spans="8:9" ht="12.5">
      <c r="H29222" s="958">
        <v>68116</v>
      </c>
      <c r="I29222" s="950" t="s">
        <v>1558</v>
      </c>
    </row>
    <row r="29223" spans="8:9" ht="12.5">
      <c r="H29223" s="958">
        <v>68117</v>
      </c>
      <c r="I29223" s="950" t="s">
        <v>1558</v>
      </c>
    </row>
    <row r="29224" spans="8:9" ht="12.5">
      <c r="H29224" s="958">
        <v>68118</v>
      </c>
      <c r="I29224" s="950" t="s">
        <v>1558</v>
      </c>
    </row>
    <row r="29225" spans="8:9" ht="12.5">
      <c r="H29225" s="958">
        <v>68119</v>
      </c>
      <c r="I29225" s="950" t="s">
        <v>1558</v>
      </c>
    </row>
    <row r="29226" spans="8:9" ht="12.5">
      <c r="H29226" s="958">
        <v>68120</v>
      </c>
      <c r="I29226" s="950" t="s">
        <v>1558</v>
      </c>
    </row>
    <row r="29227" spans="8:9" ht="12.5">
      <c r="H29227" s="958">
        <v>68122</v>
      </c>
      <c r="I29227" s="950" t="s">
        <v>1558</v>
      </c>
    </row>
    <row r="29228" spans="8:9" ht="12.5">
      <c r="H29228" s="958">
        <v>68123</v>
      </c>
      <c r="I29228" s="950" t="s">
        <v>1558</v>
      </c>
    </row>
    <row r="29229" spans="8:9" ht="12.5">
      <c r="H29229" s="958">
        <v>68124</v>
      </c>
      <c r="I29229" s="950" t="s">
        <v>1558</v>
      </c>
    </row>
    <row r="29230" spans="8:9" ht="12.5">
      <c r="H29230" s="958">
        <v>68127</v>
      </c>
      <c r="I29230" s="950" t="s">
        <v>1558</v>
      </c>
    </row>
    <row r="29231" spans="8:9" ht="12.5">
      <c r="H29231" s="958">
        <v>68128</v>
      </c>
      <c r="I29231" s="950" t="s">
        <v>1558</v>
      </c>
    </row>
    <row r="29232" spans="8:9" ht="12.5">
      <c r="H29232" s="958">
        <v>68130</v>
      </c>
      <c r="I29232" s="950" t="s">
        <v>1558</v>
      </c>
    </row>
    <row r="29233" spans="8:9" ht="12.5">
      <c r="H29233" s="958">
        <v>68131</v>
      </c>
      <c r="I29233" s="950" t="s">
        <v>1558</v>
      </c>
    </row>
    <row r="29234" spans="8:9" ht="12.5">
      <c r="H29234" s="958">
        <v>68132</v>
      </c>
      <c r="I29234" s="950" t="s">
        <v>1558</v>
      </c>
    </row>
    <row r="29235" spans="8:9" ht="12.5">
      <c r="H29235" s="958">
        <v>68133</v>
      </c>
      <c r="I29235" s="950" t="s">
        <v>1558</v>
      </c>
    </row>
    <row r="29236" spans="8:9" ht="12.5">
      <c r="H29236" s="958">
        <v>68134</v>
      </c>
      <c r="I29236" s="950" t="s">
        <v>1558</v>
      </c>
    </row>
    <row r="29237" spans="8:9" ht="12.5">
      <c r="H29237" s="958">
        <v>68135</v>
      </c>
      <c r="I29237" s="950" t="s">
        <v>1558</v>
      </c>
    </row>
    <row r="29238" spans="8:9" ht="12.5">
      <c r="H29238" s="958">
        <v>68136</v>
      </c>
      <c r="I29238" s="950" t="s">
        <v>1558</v>
      </c>
    </row>
    <row r="29239" spans="8:9" ht="12.5">
      <c r="H29239" s="958">
        <v>68137</v>
      </c>
      <c r="I29239" s="950" t="s">
        <v>1558</v>
      </c>
    </row>
    <row r="29240" spans="8:9" ht="12.5">
      <c r="H29240" s="958">
        <v>68138</v>
      </c>
      <c r="I29240" s="950" t="s">
        <v>1558</v>
      </c>
    </row>
    <row r="29241" spans="8:9" ht="12.5">
      <c r="H29241" s="958">
        <v>68139</v>
      </c>
      <c r="I29241" s="950" t="s">
        <v>1558</v>
      </c>
    </row>
    <row r="29242" spans="8:9" ht="12.5">
      <c r="H29242" s="958">
        <v>68142</v>
      </c>
      <c r="I29242" s="950" t="s">
        <v>1558</v>
      </c>
    </row>
    <row r="29243" spans="8:9" ht="12.5">
      <c r="H29243" s="958">
        <v>68144</v>
      </c>
      <c r="I29243" s="950" t="s">
        <v>1558</v>
      </c>
    </row>
    <row r="29244" spans="8:9" ht="12.5">
      <c r="H29244" s="958">
        <v>68145</v>
      </c>
      <c r="I29244" s="950" t="s">
        <v>1558</v>
      </c>
    </row>
    <row r="29245" spans="8:9" ht="12.5">
      <c r="H29245" s="958">
        <v>68147</v>
      </c>
      <c r="I29245" s="950" t="s">
        <v>1558</v>
      </c>
    </row>
    <row r="29246" spans="8:9" ht="12.5">
      <c r="H29246" s="958">
        <v>68152</v>
      </c>
      <c r="I29246" s="950" t="s">
        <v>1558</v>
      </c>
    </row>
    <row r="29247" spans="8:9" ht="12.5">
      <c r="H29247" s="958">
        <v>68154</v>
      </c>
      <c r="I29247" s="950" t="s">
        <v>1558</v>
      </c>
    </row>
    <row r="29248" spans="8:9" ht="12.5">
      <c r="H29248" s="958">
        <v>68155</v>
      </c>
      <c r="I29248" s="950" t="s">
        <v>1558</v>
      </c>
    </row>
    <row r="29249" spans="8:9" ht="12.5">
      <c r="H29249" s="958">
        <v>68157</v>
      </c>
      <c r="I29249" s="950" t="s">
        <v>1558</v>
      </c>
    </row>
    <row r="29250" spans="8:9" ht="12.5">
      <c r="H29250" s="958">
        <v>68164</v>
      </c>
      <c r="I29250" s="950" t="s">
        <v>1558</v>
      </c>
    </row>
    <row r="29251" spans="8:9" ht="12.5">
      <c r="H29251" s="958">
        <v>68172</v>
      </c>
      <c r="I29251" s="950" t="s">
        <v>1558</v>
      </c>
    </row>
    <row r="29252" spans="8:9" ht="12.5">
      <c r="H29252" s="958">
        <v>68175</v>
      </c>
      <c r="I29252" s="950" t="s">
        <v>1558</v>
      </c>
    </row>
    <row r="29253" spans="8:9" ht="12.5">
      <c r="H29253" s="958">
        <v>68176</v>
      </c>
      <c r="I29253" s="950" t="s">
        <v>1558</v>
      </c>
    </row>
    <row r="29254" spans="8:9" ht="12.5">
      <c r="H29254" s="958">
        <v>68178</v>
      </c>
      <c r="I29254" s="950" t="s">
        <v>1558</v>
      </c>
    </row>
    <row r="29255" spans="8:9" ht="12.5">
      <c r="H29255" s="958">
        <v>68179</v>
      </c>
      <c r="I29255" s="950" t="s">
        <v>1558</v>
      </c>
    </row>
    <row r="29256" spans="8:9" ht="12.5">
      <c r="H29256" s="958">
        <v>68180</v>
      </c>
      <c r="I29256" s="950" t="s">
        <v>1558</v>
      </c>
    </row>
    <row r="29257" spans="8:9" ht="12.5">
      <c r="H29257" s="958">
        <v>68182</v>
      </c>
      <c r="I29257" s="950" t="s">
        <v>1558</v>
      </c>
    </row>
    <row r="29258" spans="8:9" ht="12.5">
      <c r="H29258" s="958">
        <v>68183</v>
      </c>
      <c r="I29258" s="950" t="s">
        <v>1558</v>
      </c>
    </row>
    <row r="29259" spans="8:9" ht="12.5">
      <c r="H29259" s="958">
        <v>68197</v>
      </c>
      <c r="I29259" s="950" t="s">
        <v>1558</v>
      </c>
    </row>
    <row r="29260" spans="8:9" ht="12.5">
      <c r="H29260" s="958">
        <v>68198</v>
      </c>
      <c r="I29260" s="950" t="s">
        <v>1558</v>
      </c>
    </row>
    <row r="29261" spans="8:9" ht="12.5">
      <c r="H29261" s="958">
        <v>68301</v>
      </c>
      <c r="I29261" s="950" t="s">
        <v>1558</v>
      </c>
    </row>
    <row r="29262" spans="8:9" ht="12.5">
      <c r="H29262" s="958">
        <v>68303</v>
      </c>
      <c r="I29262" s="950" t="s">
        <v>1558</v>
      </c>
    </row>
    <row r="29263" spans="8:9" ht="12.5">
      <c r="H29263" s="958">
        <v>68304</v>
      </c>
      <c r="I29263" s="950" t="s">
        <v>1558</v>
      </c>
    </row>
    <row r="29264" spans="8:9" ht="12.5">
      <c r="H29264" s="958">
        <v>68305</v>
      </c>
      <c r="I29264" s="950" t="s">
        <v>1558</v>
      </c>
    </row>
    <row r="29265" spans="8:9" ht="12.5">
      <c r="H29265" s="958">
        <v>68307</v>
      </c>
      <c r="I29265" s="950" t="s">
        <v>1558</v>
      </c>
    </row>
    <row r="29266" spans="8:9" ht="12.5">
      <c r="H29266" s="958">
        <v>68309</v>
      </c>
      <c r="I29266" s="950" t="s">
        <v>1558</v>
      </c>
    </row>
    <row r="29267" spans="8:9" ht="12.5">
      <c r="H29267" s="958">
        <v>68310</v>
      </c>
      <c r="I29267" s="950" t="s">
        <v>1558</v>
      </c>
    </row>
    <row r="29268" spans="8:9" ht="12.5">
      <c r="H29268" s="958">
        <v>68313</v>
      </c>
      <c r="I29268" s="950" t="s">
        <v>1558</v>
      </c>
    </row>
    <row r="29269" spans="8:9" ht="12.5">
      <c r="H29269" s="958">
        <v>68314</v>
      </c>
      <c r="I29269" s="950" t="s">
        <v>1558</v>
      </c>
    </row>
    <row r="29270" spans="8:9" ht="12.5">
      <c r="H29270" s="958">
        <v>68315</v>
      </c>
      <c r="I29270" s="950" t="s">
        <v>1558</v>
      </c>
    </row>
    <row r="29271" spans="8:9" ht="12.5">
      <c r="H29271" s="958">
        <v>68316</v>
      </c>
      <c r="I29271" s="950" t="s">
        <v>1558</v>
      </c>
    </row>
    <row r="29272" spans="8:9" ht="12.5">
      <c r="H29272" s="958">
        <v>68317</v>
      </c>
      <c r="I29272" s="950" t="s">
        <v>1558</v>
      </c>
    </row>
    <row r="29273" spans="8:9" ht="12.5">
      <c r="H29273" s="958">
        <v>68318</v>
      </c>
      <c r="I29273" s="950" t="s">
        <v>1558</v>
      </c>
    </row>
    <row r="29274" spans="8:9" ht="12.5">
      <c r="H29274" s="958">
        <v>68319</v>
      </c>
      <c r="I29274" s="950" t="s">
        <v>1558</v>
      </c>
    </row>
    <row r="29275" spans="8:9" ht="12.5">
      <c r="H29275" s="958">
        <v>68320</v>
      </c>
      <c r="I29275" s="950" t="s">
        <v>1558</v>
      </c>
    </row>
    <row r="29276" spans="8:9" ht="12.5">
      <c r="H29276" s="958">
        <v>68321</v>
      </c>
      <c r="I29276" s="950" t="s">
        <v>1558</v>
      </c>
    </row>
    <row r="29277" spans="8:9" ht="12.5">
      <c r="H29277" s="958">
        <v>68322</v>
      </c>
      <c r="I29277" s="950" t="s">
        <v>1558</v>
      </c>
    </row>
    <row r="29278" spans="8:9" ht="12.5">
      <c r="H29278" s="958">
        <v>68323</v>
      </c>
      <c r="I29278" s="950" t="s">
        <v>1558</v>
      </c>
    </row>
    <row r="29279" spans="8:9" ht="12.5">
      <c r="H29279" s="958">
        <v>68324</v>
      </c>
      <c r="I29279" s="950" t="s">
        <v>1558</v>
      </c>
    </row>
    <row r="29280" spans="8:9" ht="12.5">
      <c r="H29280" s="958">
        <v>68325</v>
      </c>
      <c r="I29280" s="950" t="s">
        <v>1558</v>
      </c>
    </row>
    <row r="29281" spans="8:9" ht="12.5">
      <c r="H29281" s="958">
        <v>68326</v>
      </c>
      <c r="I29281" s="950" t="s">
        <v>1558</v>
      </c>
    </row>
    <row r="29282" spans="8:9" ht="12.5">
      <c r="H29282" s="958">
        <v>68327</v>
      </c>
      <c r="I29282" s="950" t="s">
        <v>1558</v>
      </c>
    </row>
    <row r="29283" spans="8:9" ht="12.5">
      <c r="H29283" s="958">
        <v>68328</v>
      </c>
      <c r="I29283" s="950" t="s">
        <v>1558</v>
      </c>
    </row>
    <row r="29284" spans="8:9" ht="12.5">
      <c r="H29284" s="958">
        <v>68329</v>
      </c>
      <c r="I29284" s="950" t="s">
        <v>1558</v>
      </c>
    </row>
    <row r="29285" spans="8:9" ht="12.5">
      <c r="H29285" s="958">
        <v>68330</v>
      </c>
      <c r="I29285" s="950" t="s">
        <v>1558</v>
      </c>
    </row>
    <row r="29286" spans="8:9" ht="12.5">
      <c r="H29286" s="958">
        <v>68331</v>
      </c>
      <c r="I29286" s="950" t="s">
        <v>1558</v>
      </c>
    </row>
    <row r="29287" spans="8:9" ht="12.5">
      <c r="H29287" s="958">
        <v>68332</v>
      </c>
      <c r="I29287" s="950" t="s">
        <v>1558</v>
      </c>
    </row>
    <row r="29288" spans="8:9" ht="12.5">
      <c r="H29288" s="958">
        <v>68333</v>
      </c>
      <c r="I29288" s="950" t="s">
        <v>1558</v>
      </c>
    </row>
    <row r="29289" spans="8:9" ht="12.5">
      <c r="H29289" s="958">
        <v>68335</v>
      </c>
      <c r="I29289" s="950" t="s">
        <v>1558</v>
      </c>
    </row>
    <row r="29290" spans="8:9" ht="12.5">
      <c r="H29290" s="958">
        <v>68336</v>
      </c>
      <c r="I29290" s="950" t="s">
        <v>1558</v>
      </c>
    </row>
    <row r="29291" spans="8:9" ht="12.5">
      <c r="H29291" s="958">
        <v>68337</v>
      </c>
      <c r="I29291" s="950" t="s">
        <v>1558</v>
      </c>
    </row>
    <row r="29292" spans="8:9" ht="12.5">
      <c r="H29292" s="958">
        <v>68338</v>
      </c>
      <c r="I29292" s="950" t="s">
        <v>1558</v>
      </c>
    </row>
    <row r="29293" spans="8:9" ht="12.5">
      <c r="H29293" s="958">
        <v>68339</v>
      </c>
      <c r="I29293" s="950" t="s">
        <v>1558</v>
      </c>
    </row>
    <row r="29294" spans="8:9" ht="12.5">
      <c r="H29294" s="958">
        <v>68340</v>
      </c>
      <c r="I29294" s="950" t="s">
        <v>1558</v>
      </c>
    </row>
    <row r="29295" spans="8:9" ht="12.5">
      <c r="H29295" s="958">
        <v>68341</v>
      </c>
      <c r="I29295" s="950" t="s">
        <v>1558</v>
      </c>
    </row>
    <row r="29296" spans="8:9" ht="12.5">
      <c r="H29296" s="958">
        <v>68342</v>
      </c>
      <c r="I29296" s="950" t="s">
        <v>1558</v>
      </c>
    </row>
    <row r="29297" spans="8:9" ht="12.5">
      <c r="H29297" s="958">
        <v>68343</v>
      </c>
      <c r="I29297" s="950" t="s">
        <v>1558</v>
      </c>
    </row>
    <row r="29298" spans="8:9" ht="12.5">
      <c r="H29298" s="958">
        <v>68344</v>
      </c>
      <c r="I29298" s="950" t="s">
        <v>1558</v>
      </c>
    </row>
    <row r="29299" spans="8:9" ht="12.5">
      <c r="H29299" s="958">
        <v>68345</v>
      </c>
      <c r="I29299" s="950" t="s">
        <v>1558</v>
      </c>
    </row>
    <row r="29300" spans="8:9" ht="12.5">
      <c r="H29300" s="958">
        <v>68346</v>
      </c>
      <c r="I29300" s="950" t="s">
        <v>1558</v>
      </c>
    </row>
    <row r="29301" spans="8:9" ht="12.5">
      <c r="H29301" s="958">
        <v>68347</v>
      </c>
      <c r="I29301" s="950" t="s">
        <v>1558</v>
      </c>
    </row>
    <row r="29302" spans="8:9" ht="12.5">
      <c r="H29302" s="958">
        <v>68348</v>
      </c>
      <c r="I29302" s="950" t="s">
        <v>1558</v>
      </c>
    </row>
    <row r="29303" spans="8:9" ht="12.5">
      <c r="H29303" s="958">
        <v>68349</v>
      </c>
      <c r="I29303" s="950" t="s">
        <v>1558</v>
      </c>
    </row>
    <row r="29304" spans="8:9" ht="12.5">
      <c r="H29304" s="958">
        <v>68350</v>
      </c>
      <c r="I29304" s="950" t="s">
        <v>1558</v>
      </c>
    </row>
    <row r="29305" spans="8:9" ht="12.5">
      <c r="H29305" s="958">
        <v>68351</v>
      </c>
      <c r="I29305" s="950" t="s">
        <v>1558</v>
      </c>
    </row>
    <row r="29306" spans="8:9" ht="12.5">
      <c r="H29306" s="958">
        <v>68352</v>
      </c>
      <c r="I29306" s="950" t="s">
        <v>1558</v>
      </c>
    </row>
    <row r="29307" spans="8:9" ht="12.5">
      <c r="H29307" s="958">
        <v>68354</v>
      </c>
      <c r="I29307" s="950" t="s">
        <v>1558</v>
      </c>
    </row>
    <row r="29308" spans="8:9" ht="12.5">
      <c r="H29308" s="958">
        <v>68355</v>
      </c>
      <c r="I29308" s="950" t="s">
        <v>1558</v>
      </c>
    </row>
    <row r="29309" spans="8:9" ht="12.5">
      <c r="H29309" s="958">
        <v>68357</v>
      </c>
      <c r="I29309" s="950" t="s">
        <v>1558</v>
      </c>
    </row>
    <row r="29310" spans="8:9" ht="12.5">
      <c r="H29310" s="958">
        <v>68358</v>
      </c>
      <c r="I29310" s="950" t="s">
        <v>1558</v>
      </c>
    </row>
    <row r="29311" spans="8:9" ht="12.5">
      <c r="H29311" s="958">
        <v>68359</v>
      </c>
      <c r="I29311" s="950" t="s">
        <v>1558</v>
      </c>
    </row>
    <row r="29312" spans="8:9" ht="12.5">
      <c r="H29312" s="958">
        <v>68360</v>
      </c>
      <c r="I29312" s="950" t="s">
        <v>1558</v>
      </c>
    </row>
    <row r="29313" spans="8:9" ht="12.5">
      <c r="H29313" s="958">
        <v>68361</v>
      </c>
      <c r="I29313" s="950" t="s">
        <v>1558</v>
      </c>
    </row>
    <row r="29314" spans="8:9" ht="12.5">
      <c r="H29314" s="958">
        <v>68362</v>
      </c>
      <c r="I29314" s="950" t="s">
        <v>1558</v>
      </c>
    </row>
    <row r="29315" spans="8:9" ht="12.5">
      <c r="H29315" s="958">
        <v>68364</v>
      </c>
      <c r="I29315" s="950" t="s">
        <v>1558</v>
      </c>
    </row>
    <row r="29316" spans="8:9" ht="12.5">
      <c r="H29316" s="958">
        <v>68365</v>
      </c>
      <c r="I29316" s="950" t="s">
        <v>1558</v>
      </c>
    </row>
    <row r="29317" spans="8:9" ht="12.5">
      <c r="H29317" s="958">
        <v>68366</v>
      </c>
      <c r="I29317" s="950" t="s">
        <v>1558</v>
      </c>
    </row>
    <row r="29318" spans="8:9" ht="12.5">
      <c r="H29318" s="958">
        <v>68367</v>
      </c>
      <c r="I29318" s="950" t="s">
        <v>1558</v>
      </c>
    </row>
    <row r="29319" spans="8:9" ht="12.5">
      <c r="H29319" s="958">
        <v>68368</v>
      </c>
      <c r="I29319" s="950" t="s">
        <v>1558</v>
      </c>
    </row>
    <row r="29320" spans="8:9" ht="12.5">
      <c r="H29320" s="958">
        <v>68370</v>
      </c>
      <c r="I29320" s="950" t="s">
        <v>1558</v>
      </c>
    </row>
    <row r="29321" spans="8:9" ht="12.5">
      <c r="H29321" s="958">
        <v>68371</v>
      </c>
      <c r="I29321" s="950" t="s">
        <v>1558</v>
      </c>
    </row>
    <row r="29322" spans="8:9" ht="12.5">
      <c r="H29322" s="958">
        <v>68372</v>
      </c>
      <c r="I29322" s="950" t="s">
        <v>1558</v>
      </c>
    </row>
    <row r="29323" spans="8:9" ht="12.5">
      <c r="H29323" s="958">
        <v>68375</v>
      </c>
      <c r="I29323" s="950" t="s">
        <v>1558</v>
      </c>
    </row>
    <row r="29324" spans="8:9" ht="12.5">
      <c r="H29324" s="958">
        <v>68376</v>
      </c>
      <c r="I29324" s="950" t="s">
        <v>1558</v>
      </c>
    </row>
    <row r="29325" spans="8:9" ht="12.5">
      <c r="H29325" s="958">
        <v>68377</v>
      </c>
      <c r="I29325" s="950" t="s">
        <v>1558</v>
      </c>
    </row>
    <row r="29326" spans="8:9" ht="12.5">
      <c r="H29326" s="958">
        <v>68378</v>
      </c>
      <c r="I29326" s="950" t="s">
        <v>1558</v>
      </c>
    </row>
    <row r="29327" spans="8:9" ht="12.5">
      <c r="H29327" s="958">
        <v>68379</v>
      </c>
      <c r="I29327" s="950" t="s">
        <v>1558</v>
      </c>
    </row>
    <row r="29328" spans="8:9" ht="12.5">
      <c r="H29328" s="958">
        <v>68380</v>
      </c>
      <c r="I29328" s="950" t="s">
        <v>1558</v>
      </c>
    </row>
    <row r="29329" spans="8:9" ht="12.5">
      <c r="H29329" s="958">
        <v>68381</v>
      </c>
      <c r="I29329" s="950" t="s">
        <v>1558</v>
      </c>
    </row>
    <row r="29330" spans="8:9" ht="12.5">
      <c r="H29330" s="958">
        <v>68382</v>
      </c>
      <c r="I29330" s="950" t="s">
        <v>1558</v>
      </c>
    </row>
    <row r="29331" spans="8:9" ht="12.5">
      <c r="H29331" s="958">
        <v>68401</v>
      </c>
      <c r="I29331" s="950" t="s">
        <v>1558</v>
      </c>
    </row>
    <row r="29332" spans="8:9" ht="12.5">
      <c r="H29332" s="958">
        <v>68402</v>
      </c>
      <c r="I29332" s="950" t="s">
        <v>1558</v>
      </c>
    </row>
    <row r="29333" spans="8:9" ht="12.5">
      <c r="H29333" s="958">
        <v>68403</v>
      </c>
      <c r="I29333" s="950" t="s">
        <v>1558</v>
      </c>
    </row>
    <row r="29334" spans="8:9" ht="12.5">
      <c r="H29334" s="958">
        <v>68404</v>
      </c>
      <c r="I29334" s="950" t="s">
        <v>1558</v>
      </c>
    </row>
    <row r="29335" spans="8:9" ht="12.5">
      <c r="H29335" s="958">
        <v>68405</v>
      </c>
      <c r="I29335" s="950" t="s">
        <v>1558</v>
      </c>
    </row>
    <row r="29336" spans="8:9" ht="12.5">
      <c r="H29336" s="958">
        <v>68406</v>
      </c>
      <c r="I29336" s="950" t="s">
        <v>1558</v>
      </c>
    </row>
    <row r="29337" spans="8:9" ht="12.5">
      <c r="H29337" s="958">
        <v>68407</v>
      </c>
      <c r="I29337" s="950" t="s">
        <v>1558</v>
      </c>
    </row>
    <row r="29338" spans="8:9" ht="12.5">
      <c r="H29338" s="958">
        <v>68409</v>
      </c>
      <c r="I29338" s="950" t="s">
        <v>1558</v>
      </c>
    </row>
    <row r="29339" spans="8:9" ht="12.5">
      <c r="H29339" s="958">
        <v>68410</v>
      </c>
      <c r="I29339" s="950" t="s">
        <v>1558</v>
      </c>
    </row>
    <row r="29340" spans="8:9" ht="12.5">
      <c r="H29340" s="958">
        <v>68413</v>
      </c>
      <c r="I29340" s="950" t="s">
        <v>1558</v>
      </c>
    </row>
    <row r="29341" spans="8:9" ht="12.5">
      <c r="H29341" s="958">
        <v>68414</v>
      </c>
      <c r="I29341" s="950" t="s">
        <v>1558</v>
      </c>
    </row>
    <row r="29342" spans="8:9" ht="12.5">
      <c r="H29342" s="958">
        <v>68415</v>
      </c>
      <c r="I29342" s="950" t="s">
        <v>1558</v>
      </c>
    </row>
    <row r="29343" spans="8:9" ht="12.5">
      <c r="H29343" s="958">
        <v>68416</v>
      </c>
      <c r="I29343" s="950" t="s">
        <v>1558</v>
      </c>
    </row>
    <row r="29344" spans="8:9" ht="12.5">
      <c r="H29344" s="958">
        <v>68417</v>
      </c>
      <c r="I29344" s="950" t="s">
        <v>1558</v>
      </c>
    </row>
    <row r="29345" spans="8:9" ht="12.5">
      <c r="H29345" s="958">
        <v>68418</v>
      </c>
      <c r="I29345" s="950" t="s">
        <v>1558</v>
      </c>
    </row>
    <row r="29346" spans="8:9" ht="12.5">
      <c r="H29346" s="958">
        <v>68419</v>
      </c>
      <c r="I29346" s="950" t="s">
        <v>1558</v>
      </c>
    </row>
    <row r="29347" spans="8:9" ht="12.5">
      <c r="H29347" s="958">
        <v>68420</v>
      </c>
      <c r="I29347" s="950" t="s">
        <v>1558</v>
      </c>
    </row>
    <row r="29348" spans="8:9" ht="12.5">
      <c r="H29348" s="958">
        <v>68421</v>
      </c>
      <c r="I29348" s="950" t="s">
        <v>1558</v>
      </c>
    </row>
    <row r="29349" spans="8:9" ht="12.5">
      <c r="H29349" s="958">
        <v>68422</v>
      </c>
      <c r="I29349" s="950" t="s">
        <v>1558</v>
      </c>
    </row>
    <row r="29350" spans="8:9" ht="12.5">
      <c r="H29350" s="958">
        <v>68423</v>
      </c>
      <c r="I29350" s="950" t="s">
        <v>1558</v>
      </c>
    </row>
    <row r="29351" spans="8:9" ht="12.5">
      <c r="H29351" s="958">
        <v>68424</v>
      </c>
      <c r="I29351" s="950" t="s">
        <v>1558</v>
      </c>
    </row>
    <row r="29352" spans="8:9" ht="12.5">
      <c r="H29352" s="958">
        <v>68428</v>
      </c>
      <c r="I29352" s="950" t="s">
        <v>1558</v>
      </c>
    </row>
    <row r="29353" spans="8:9" ht="12.5">
      <c r="H29353" s="958">
        <v>68429</v>
      </c>
      <c r="I29353" s="950" t="s">
        <v>1558</v>
      </c>
    </row>
    <row r="29354" spans="8:9" ht="12.5">
      <c r="H29354" s="958">
        <v>68430</v>
      </c>
      <c r="I29354" s="950" t="s">
        <v>1558</v>
      </c>
    </row>
    <row r="29355" spans="8:9" ht="12.5">
      <c r="H29355" s="958">
        <v>68431</v>
      </c>
      <c r="I29355" s="950" t="s">
        <v>1558</v>
      </c>
    </row>
    <row r="29356" spans="8:9" ht="12.5">
      <c r="H29356" s="958">
        <v>68433</v>
      </c>
      <c r="I29356" s="950" t="s">
        <v>1558</v>
      </c>
    </row>
    <row r="29357" spans="8:9" ht="12.5">
      <c r="H29357" s="958">
        <v>68434</v>
      </c>
      <c r="I29357" s="950" t="s">
        <v>1558</v>
      </c>
    </row>
    <row r="29358" spans="8:9" ht="12.5">
      <c r="H29358" s="958">
        <v>68436</v>
      </c>
      <c r="I29358" s="950" t="s">
        <v>1558</v>
      </c>
    </row>
    <row r="29359" spans="8:9" ht="12.5">
      <c r="H29359" s="958">
        <v>68437</v>
      </c>
      <c r="I29359" s="950" t="s">
        <v>1558</v>
      </c>
    </row>
    <row r="29360" spans="8:9" ht="12.5">
      <c r="H29360" s="958">
        <v>68438</v>
      </c>
      <c r="I29360" s="950" t="s">
        <v>1558</v>
      </c>
    </row>
    <row r="29361" spans="8:9" ht="12.5">
      <c r="H29361" s="958">
        <v>68439</v>
      </c>
      <c r="I29361" s="950" t="s">
        <v>1558</v>
      </c>
    </row>
    <row r="29362" spans="8:9" ht="12.5">
      <c r="H29362" s="958">
        <v>68440</v>
      </c>
      <c r="I29362" s="950" t="s">
        <v>1558</v>
      </c>
    </row>
    <row r="29363" spans="8:9" ht="12.5">
      <c r="H29363" s="958">
        <v>68441</v>
      </c>
      <c r="I29363" s="950" t="s">
        <v>1558</v>
      </c>
    </row>
    <row r="29364" spans="8:9" ht="12.5">
      <c r="H29364" s="958">
        <v>68442</v>
      </c>
      <c r="I29364" s="950" t="s">
        <v>1558</v>
      </c>
    </row>
    <row r="29365" spans="8:9" ht="12.5">
      <c r="H29365" s="958">
        <v>68443</v>
      </c>
      <c r="I29365" s="950" t="s">
        <v>1558</v>
      </c>
    </row>
    <row r="29366" spans="8:9" ht="12.5">
      <c r="H29366" s="958">
        <v>68444</v>
      </c>
      <c r="I29366" s="950" t="s">
        <v>1558</v>
      </c>
    </row>
    <row r="29367" spans="8:9" ht="12.5">
      <c r="H29367" s="958">
        <v>68445</v>
      </c>
      <c r="I29367" s="950" t="s">
        <v>1558</v>
      </c>
    </row>
    <row r="29368" spans="8:9" ht="12.5">
      <c r="H29368" s="958">
        <v>68446</v>
      </c>
      <c r="I29368" s="950" t="s">
        <v>1558</v>
      </c>
    </row>
    <row r="29369" spans="8:9" ht="12.5">
      <c r="H29369" s="958">
        <v>68447</v>
      </c>
      <c r="I29369" s="950" t="s">
        <v>1558</v>
      </c>
    </row>
    <row r="29370" spans="8:9" ht="12.5">
      <c r="H29370" s="958">
        <v>68448</v>
      </c>
      <c r="I29370" s="950" t="s">
        <v>1558</v>
      </c>
    </row>
    <row r="29371" spans="8:9" ht="12.5">
      <c r="H29371" s="958">
        <v>68450</v>
      </c>
      <c r="I29371" s="950" t="s">
        <v>1558</v>
      </c>
    </row>
    <row r="29372" spans="8:9" ht="12.5">
      <c r="H29372" s="958">
        <v>68452</v>
      </c>
      <c r="I29372" s="950" t="s">
        <v>1558</v>
      </c>
    </row>
    <row r="29373" spans="8:9" ht="12.5">
      <c r="H29373" s="958">
        <v>68453</v>
      </c>
      <c r="I29373" s="950" t="s">
        <v>1558</v>
      </c>
    </row>
    <row r="29374" spans="8:9" ht="12.5">
      <c r="H29374" s="958">
        <v>68454</v>
      </c>
      <c r="I29374" s="950" t="s">
        <v>1558</v>
      </c>
    </row>
    <row r="29375" spans="8:9" ht="12.5">
      <c r="H29375" s="958">
        <v>68455</v>
      </c>
      <c r="I29375" s="950" t="s">
        <v>1558</v>
      </c>
    </row>
    <row r="29376" spans="8:9" ht="12.5">
      <c r="H29376" s="958">
        <v>68456</v>
      </c>
      <c r="I29376" s="950" t="s">
        <v>1558</v>
      </c>
    </row>
    <row r="29377" spans="8:9" ht="12.5">
      <c r="H29377" s="958">
        <v>68457</v>
      </c>
      <c r="I29377" s="950" t="s">
        <v>1558</v>
      </c>
    </row>
    <row r="29378" spans="8:9" ht="12.5">
      <c r="H29378" s="958">
        <v>68458</v>
      </c>
      <c r="I29378" s="950" t="s">
        <v>1558</v>
      </c>
    </row>
    <row r="29379" spans="8:9" ht="12.5">
      <c r="H29379" s="958">
        <v>68460</v>
      </c>
      <c r="I29379" s="950" t="s">
        <v>1558</v>
      </c>
    </row>
    <row r="29380" spans="8:9" ht="12.5">
      <c r="H29380" s="958">
        <v>68461</v>
      </c>
      <c r="I29380" s="950" t="s">
        <v>1558</v>
      </c>
    </row>
    <row r="29381" spans="8:9" ht="12.5">
      <c r="H29381" s="958">
        <v>68462</v>
      </c>
      <c r="I29381" s="950" t="s">
        <v>1558</v>
      </c>
    </row>
    <row r="29382" spans="8:9" ht="12.5">
      <c r="H29382" s="958">
        <v>68463</v>
      </c>
      <c r="I29382" s="950" t="s">
        <v>1558</v>
      </c>
    </row>
    <row r="29383" spans="8:9" ht="12.5">
      <c r="H29383" s="958">
        <v>68464</v>
      </c>
      <c r="I29383" s="950" t="s">
        <v>1558</v>
      </c>
    </row>
    <row r="29384" spans="8:9" ht="12.5">
      <c r="H29384" s="958">
        <v>68465</v>
      </c>
      <c r="I29384" s="950" t="s">
        <v>1558</v>
      </c>
    </row>
    <row r="29385" spans="8:9" ht="12.5">
      <c r="H29385" s="958">
        <v>68466</v>
      </c>
      <c r="I29385" s="950" t="s">
        <v>1558</v>
      </c>
    </row>
    <row r="29386" spans="8:9" ht="12.5">
      <c r="H29386" s="958">
        <v>68467</v>
      </c>
      <c r="I29386" s="950" t="s">
        <v>1558</v>
      </c>
    </row>
    <row r="29387" spans="8:9" ht="12.5">
      <c r="H29387" s="958">
        <v>68501</v>
      </c>
      <c r="I29387" s="950" t="s">
        <v>1558</v>
      </c>
    </row>
    <row r="29388" spans="8:9" ht="12.5">
      <c r="H29388" s="958">
        <v>68502</v>
      </c>
      <c r="I29388" s="950" t="s">
        <v>1558</v>
      </c>
    </row>
    <row r="29389" spans="8:9" ht="12.5">
      <c r="H29389" s="958">
        <v>68503</v>
      </c>
      <c r="I29389" s="950" t="s">
        <v>1558</v>
      </c>
    </row>
    <row r="29390" spans="8:9" ht="12.5">
      <c r="H29390" s="958">
        <v>68504</v>
      </c>
      <c r="I29390" s="950" t="s">
        <v>1558</v>
      </c>
    </row>
    <row r="29391" spans="8:9" ht="12.5">
      <c r="H29391" s="958">
        <v>68505</v>
      </c>
      <c r="I29391" s="950" t="s">
        <v>1558</v>
      </c>
    </row>
    <row r="29392" spans="8:9" ht="12.5">
      <c r="H29392" s="958">
        <v>68506</v>
      </c>
      <c r="I29392" s="950" t="s">
        <v>1558</v>
      </c>
    </row>
    <row r="29393" spans="8:9" ht="12.5">
      <c r="H29393" s="958">
        <v>68507</v>
      </c>
      <c r="I29393" s="950" t="s">
        <v>1558</v>
      </c>
    </row>
    <row r="29394" spans="8:9" ht="12.5">
      <c r="H29394" s="958">
        <v>68508</v>
      </c>
      <c r="I29394" s="950" t="s">
        <v>1558</v>
      </c>
    </row>
    <row r="29395" spans="8:9" ht="12.5">
      <c r="H29395" s="958">
        <v>68509</v>
      </c>
      <c r="I29395" s="950" t="s">
        <v>1558</v>
      </c>
    </row>
    <row r="29396" spans="8:9" ht="12.5">
      <c r="H29396" s="958">
        <v>68510</v>
      </c>
      <c r="I29396" s="950" t="s">
        <v>1558</v>
      </c>
    </row>
    <row r="29397" spans="8:9" ht="12.5">
      <c r="H29397" s="958">
        <v>68512</v>
      </c>
      <c r="I29397" s="950" t="s">
        <v>1558</v>
      </c>
    </row>
    <row r="29398" spans="8:9" ht="12.5">
      <c r="H29398" s="958">
        <v>68514</v>
      </c>
      <c r="I29398" s="950" t="s">
        <v>1558</v>
      </c>
    </row>
    <row r="29399" spans="8:9" ht="12.5">
      <c r="H29399" s="958">
        <v>68516</v>
      </c>
      <c r="I29399" s="950" t="s">
        <v>1558</v>
      </c>
    </row>
    <row r="29400" spans="8:9" ht="12.5">
      <c r="H29400" s="958">
        <v>68517</v>
      </c>
      <c r="I29400" s="950" t="s">
        <v>1558</v>
      </c>
    </row>
    <row r="29401" spans="8:9" ht="12.5">
      <c r="H29401" s="958">
        <v>68520</v>
      </c>
      <c r="I29401" s="950" t="s">
        <v>1558</v>
      </c>
    </row>
    <row r="29402" spans="8:9" ht="12.5">
      <c r="H29402" s="958">
        <v>68521</v>
      </c>
      <c r="I29402" s="950" t="s">
        <v>1558</v>
      </c>
    </row>
    <row r="29403" spans="8:9" ht="12.5">
      <c r="H29403" s="958">
        <v>68522</v>
      </c>
      <c r="I29403" s="950" t="s">
        <v>1558</v>
      </c>
    </row>
    <row r="29404" spans="8:9" ht="12.5">
      <c r="H29404" s="958">
        <v>68523</v>
      </c>
      <c r="I29404" s="950" t="s">
        <v>1558</v>
      </c>
    </row>
    <row r="29405" spans="8:9" ht="12.5">
      <c r="H29405" s="958">
        <v>68524</v>
      </c>
      <c r="I29405" s="950" t="s">
        <v>1558</v>
      </c>
    </row>
    <row r="29406" spans="8:9" ht="12.5">
      <c r="H29406" s="958">
        <v>68526</v>
      </c>
      <c r="I29406" s="950" t="s">
        <v>1558</v>
      </c>
    </row>
    <row r="29407" spans="8:9" ht="12.5">
      <c r="H29407" s="958">
        <v>68527</v>
      </c>
      <c r="I29407" s="950" t="s">
        <v>1558</v>
      </c>
    </row>
    <row r="29408" spans="8:9" ht="12.5">
      <c r="H29408" s="958">
        <v>68528</v>
      </c>
      <c r="I29408" s="950" t="s">
        <v>1558</v>
      </c>
    </row>
    <row r="29409" spans="8:9" ht="12.5">
      <c r="H29409" s="958">
        <v>68529</v>
      </c>
      <c r="I29409" s="950" t="s">
        <v>1558</v>
      </c>
    </row>
    <row r="29410" spans="8:9" ht="12.5">
      <c r="H29410" s="958">
        <v>68531</v>
      </c>
      <c r="I29410" s="950" t="s">
        <v>1558</v>
      </c>
    </row>
    <row r="29411" spans="8:9" ht="12.5">
      <c r="H29411" s="958">
        <v>68532</v>
      </c>
      <c r="I29411" s="950" t="s">
        <v>1558</v>
      </c>
    </row>
    <row r="29412" spans="8:9" ht="12.5">
      <c r="H29412" s="958">
        <v>68542</v>
      </c>
      <c r="I29412" s="950" t="s">
        <v>1558</v>
      </c>
    </row>
    <row r="29413" spans="8:9" ht="12.5">
      <c r="H29413" s="958">
        <v>68544</v>
      </c>
      <c r="I29413" s="950" t="s">
        <v>1558</v>
      </c>
    </row>
    <row r="29414" spans="8:9" ht="12.5">
      <c r="H29414" s="958">
        <v>68583</v>
      </c>
      <c r="I29414" s="950" t="s">
        <v>1558</v>
      </c>
    </row>
    <row r="29415" spans="8:9" ht="12.5">
      <c r="H29415" s="958">
        <v>68588</v>
      </c>
      <c r="I29415" s="950" t="s">
        <v>1558</v>
      </c>
    </row>
    <row r="29416" spans="8:9" ht="12.5">
      <c r="H29416" s="958">
        <v>68601</v>
      </c>
      <c r="I29416" s="950" t="s">
        <v>1558</v>
      </c>
    </row>
    <row r="29417" spans="8:9" ht="12.5">
      <c r="H29417" s="958">
        <v>68602</v>
      </c>
      <c r="I29417" s="950" t="s">
        <v>1558</v>
      </c>
    </row>
    <row r="29418" spans="8:9" ht="12.5">
      <c r="H29418" s="958">
        <v>68620</v>
      </c>
      <c r="I29418" s="950" t="s">
        <v>1558</v>
      </c>
    </row>
    <row r="29419" spans="8:9" ht="12.5">
      <c r="H29419" s="958">
        <v>68621</v>
      </c>
      <c r="I29419" s="950" t="s">
        <v>1558</v>
      </c>
    </row>
    <row r="29420" spans="8:9" ht="12.5">
      <c r="H29420" s="958">
        <v>68622</v>
      </c>
      <c r="I29420" s="950" t="s">
        <v>1558</v>
      </c>
    </row>
    <row r="29421" spans="8:9" ht="12.5">
      <c r="H29421" s="958">
        <v>68623</v>
      </c>
      <c r="I29421" s="950" t="s">
        <v>1558</v>
      </c>
    </row>
    <row r="29422" spans="8:9" ht="12.5">
      <c r="H29422" s="958">
        <v>68624</v>
      </c>
      <c r="I29422" s="950" t="s">
        <v>1558</v>
      </c>
    </row>
    <row r="29423" spans="8:9" ht="12.5">
      <c r="H29423" s="958">
        <v>68626</v>
      </c>
      <c r="I29423" s="950" t="s">
        <v>1558</v>
      </c>
    </row>
    <row r="29424" spans="8:9" ht="12.5">
      <c r="H29424" s="958">
        <v>68627</v>
      </c>
      <c r="I29424" s="950" t="s">
        <v>1558</v>
      </c>
    </row>
    <row r="29425" spans="8:9" ht="12.5">
      <c r="H29425" s="958">
        <v>68628</v>
      </c>
      <c r="I29425" s="950" t="s">
        <v>1558</v>
      </c>
    </row>
    <row r="29426" spans="8:9" ht="12.5">
      <c r="H29426" s="958">
        <v>68629</v>
      </c>
      <c r="I29426" s="950" t="s">
        <v>1558</v>
      </c>
    </row>
    <row r="29427" spans="8:9" ht="12.5">
      <c r="H29427" s="958">
        <v>68631</v>
      </c>
      <c r="I29427" s="950" t="s">
        <v>1558</v>
      </c>
    </row>
    <row r="29428" spans="8:9" ht="12.5">
      <c r="H29428" s="958">
        <v>68632</v>
      </c>
      <c r="I29428" s="950" t="s">
        <v>1558</v>
      </c>
    </row>
    <row r="29429" spans="8:9" ht="12.5">
      <c r="H29429" s="958">
        <v>68633</v>
      </c>
      <c r="I29429" s="950" t="s">
        <v>1558</v>
      </c>
    </row>
    <row r="29430" spans="8:9" ht="12.5">
      <c r="H29430" s="958">
        <v>68634</v>
      </c>
      <c r="I29430" s="950" t="s">
        <v>1558</v>
      </c>
    </row>
    <row r="29431" spans="8:9" ht="12.5">
      <c r="H29431" s="958">
        <v>68635</v>
      </c>
      <c r="I29431" s="950" t="s">
        <v>1558</v>
      </c>
    </row>
    <row r="29432" spans="8:9" ht="12.5">
      <c r="H29432" s="958">
        <v>68636</v>
      </c>
      <c r="I29432" s="950" t="s">
        <v>1558</v>
      </c>
    </row>
    <row r="29433" spans="8:9" ht="12.5">
      <c r="H29433" s="958">
        <v>68637</v>
      </c>
      <c r="I29433" s="950" t="s">
        <v>1558</v>
      </c>
    </row>
    <row r="29434" spans="8:9" ht="12.5">
      <c r="H29434" s="958">
        <v>68638</v>
      </c>
      <c r="I29434" s="950" t="s">
        <v>1558</v>
      </c>
    </row>
    <row r="29435" spans="8:9" ht="12.5">
      <c r="H29435" s="958">
        <v>68640</v>
      </c>
      <c r="I29435" s="950" t="s">
        <v>1558</v>
      </c>
    </row>
    <row r="29436" spans="8:9" ht="12.5">
      <c r="H29436" s="958">
        <v>68641</v>
      </c>
      <c r="I29436" s="950" t="s">
        <v>1558</v>
      </c>
    </row>
    <row r="29437" spans="8:9" ht="12.5">
      <c r="H29437" s="958">
        <v>68642</v>
      </c>
      <c r="I29437" s="950" t="s">
        <v>1558</v>
      </c>
    </row>
    <row r="29438" spans="8:9" ht="12.5">
      <c r="H29438" s="958">
        <v>68643</v>
      </c>
      <c r="I29438" s="950" t="s">
        <v>1558</v>
      </c>
    </row>
    <row r="29439" spans="8:9" ht="12.5">
      <c r="H29439" s="958">
        <v>68644</v>
      </c>
      <c r="I29439" s="950" t="s">
        <v>1558</v>
      </c>
    </row>
    <row r="29440" spans="8:9" ht="12.5">
      <c r="H29440" s="958">
        <v>68647</v>
      </c>
      <c r="I29440" s="950" t="s">
        <v>1558</v>
      </c>
    </row>
    <row r="29441" spans="8:9" ht="12.5">
      <c r="H29441" s="958">
        <v>68648</v>
      </c>
      <c r="I29441" s="950" t="s">
        <v>1558</v>
      </c>
    </row>
    <row r="29442" spans="8:9" ht="12.5">
      <c r="H29442" s="958">
        <v>68649</v>
      </c>
      <c r="I29442" s="950" t="s">
        <v>1558</v>
      </c>
    </row>
    <row r="29443" spans="8:9" ht="12.5">
      <c r="H29443" s="958">
        <v>68651</v>
      </c>
      <c r="I29443" s="950" t="s">
        <v>1558</v>
      </c>
    </row>
    <row r="29444" spans="8:9" ht="12.5">
      <c r="H29444" s="958">
        <v>68652</v>
      </c>
      <c r="I29444" s="950" t="s">
        <v>1558</v>
      </c>
    </row>
    <row r="29445" spans="8:9" ht="12.5">
      <c r="H29445" s="958">
        <v>68653</v>
      </c>
      <c r="I29445" s="950" t="s">
        <v>1558</v>
      </c>
    </row>
    <row r="29446" spans="8:9" ht="12.5">
      <c r="H29446" s="958">
        <v>68654</v>
      </c>
      <c r="I29446" s="950" t="s">
        <v>1558</v>
      </c>
    </row>
    <row r="29447" spans="8:9" ht="12.5">
      <c r="H29447" s="958">
        <v>68655</v>
      </c>
      <c r="I29447" s="950" t="s">
        <v>1558</v>
      </c>
    </row>
    <row r="29448" spans="8:9" ht="12.5">
      <c r="H29448" s="958">
        <v>68658</v>
      </c>
      <c r="I29448" s="950" t="s">
        <v>1558</v>
      </c>
    </row>
    <row r="29449" spans="8:9" ht="12.5">
      <c r="H29449" s="958">
        <v>68659</v>
      </c>
      <c r="I29449" s="950" t="s">
        <v>1558</v>
      </c>
    </row>
    <row r="29450" spans="8:9" ht="12.5">
      <c r="H29450" s="958">
        <v>68660</v>
      </c>
      <c r="I29450" s="950" t="s">
        <v>1558</v>
      </c>
    </row>
    <row r="29451" spans="8:9" ht="12.5">
      <c r="H29451" s="958">
        <v>68661</v>
      </c>
      <c r="I29451" s="950" t="s">
        <v>1558</v>
      </c>
    </row>
    <row r="29452" spans="8:9" ht="12.5">
      <c r="H29452" s="958">
        <v>68662</v>
      </c>
      <c r="I29452" s="950" t="s">
        <v>1558</v>
      </c>
    </row>
    <row r="29453" spans="8:9" ht="12.5">
      <c r="H29453" s="958">
        <v>68663</v>
      </c>
      <c r="I29453" s="950" t="s">
        <v>1558</v>
      </c>
    </row>
    <row r="29454" spans="8:9" ht="12.5">
      <c r="H29454" s="958">
        <v>68664</v>
      </c>
      <c r="I29454" s="950" t="s">
        <v>1558</v>
      </c>
    </row>
    <row r="29455" spans="8:9" ht="12.5">
      <c r="H29455" s="958">
        <v>68665</v>
      </c>
      <c r="I29455" s="950" t="s">
        <v>1558</v>
      </c>
    </row>
    <row r="29456" spans="8:9" ht="12.5">
      <c r="H29456" s="958">
        <v>68666</v>
      </c>
      <c r="I29456" s="950" t="s">
        <v>1558</v>
      </c>
    </row>
    <row r="29457" spans="8:9" ht="12.5">
      <c r="H29457" s="958">
        <v>68667</v>
      </c>
      <c r="I29457" s="950" t="s">
        <v>1558</v>
      </c>
    </row>
    <row r="29458" spans="8:9" ht="12.5">
      <c r="H29458" s="958">
        <v>68669</v>
      </c>
      <c r="I29458" s="950" t="s">
        <v>1558</v>
      </c>
    </row>
    <row r="29459" spans="8:9" ht="12.5">
      <c r="H29459" s="958">
        <v>68701</v>
      </c>
      <c r="I29459" s="950" t="s">
        <v>1558</v>
      </c>
    </row>
    <row r="29460" spans="8:9" ht="12.5">
      <c r="H29460" s="958">
        <v>68702</v>
      </c>
      <c r="I29460" s="950" t="s">
        <v>1558</v>
      </c>
    </row>
    <row r="29461" spans="8:9" ht="12.5">
      <c r="H29461" s="958">
        <v>68710</v>
      </c>
      <c r="I29461" s="950" t="s">
        <v>1558</v>
      </c>
    </row>
    <row r="29462" spans="8:9" ht="12.5">
      <c r="H29462" s="958">
        <v>68711</v>
      </c>
      <c r="I29462" s="950" t="s">
        <v>1558</v>
      </c>
    </row>
    <row r="29463" spans="8:9" ht="12.5">
      <c r="H29463" s="958">
        <v>68713</v>
      </c>
      <c r="I29463" s="950" t="s">
        <v>1558</v>
      </c>
    </row>
    <row r="29464" spans="8:9" ht="12.5">
      <c r="H29464" s="958">
        <v>68714</v>
      </c>
      <c r="I29464" s="950" t="s">
        <v>1558</v>
      </c>
    </row>
    <row r="29465" spans="8:9" ht="12.5">
      <c r="H29465" s="958">
        <v>68715</v>
      </c>
      <c r="I29465" s="950" t="s">
        <v>1558</v>
      </c>
    </row>
    <row r="29466" spans="8:9" ht="12.5">
      <c r="H29466" s="958">
        <v>68716</v>
      </c>
      <c r="I29466" s="950" t="s">
        <v>1558</v>
      </c>
    </row>
    <row r="29467" spans="8:9" ht="12.5">
      <c r="H29467" s="958">
        <v>68717</v>
      </c>
      <c r="I29467" s="950" t="s">
        <v>1558</v>
      </c>
    </row>
    <row r="29468" spans="8:9" ht="12.5">
      <c r="H29468" s="958">
        <v>68718</v>
      </c>
      <c r="I29468" s="950" t="s">
        <v>1558</v>
      </c>
    </row>
    <row r="29469" spans="8:9" ht="12.5">
      <c r="H29469" s="958">
        <v>68719</v>
      </c>
      <c r="I29469" s="950" t="s">
        <v>1558</v>
      </c>
    </row>
    <row r="29470" spans="8:9" ht="12.5">
      <c r="H29470" s="958">
        <v>68720</v>
      </c>
      <c r="I29470" s="950" t="s">
        <v>1558</v>
      </c>
    </row>
    <row r="29471" spans="8:9" ht="12.5">
      <c r="H29471" s="958">
        <v>68722</v>
      </c>
      <c r="I29471" s="950" t="s">
        <v>1558</v>
      </c>
    </row>
    <row r="29472" spans="8:9" ht="12.5">
      <c r="H29472" s="958">
        <v>68723</v>
      </c>
      <c r="I29472" s="950" t="s">
        <v>1558</v>
      </c>
    </row>
    <row r="29473" spans="8:9" ht="12.5">
      <c r="H29473" s="958">
        <v>68724</v>
      </c>
      <c r="I29473" s="950" t="s">
        <v>1558</v>
      </c>
    </row>
    <row r="29474" spans="8:9" ht="12.5">
      <c r="H29474" s="958">
        <v>68725</v>
      </c>
      <c r="I29474" s="950" t="s">
        <v>1558</v>
      </c>
    </row>
    <row r="29475" spans="8:9" ht="12.5">
      <c r="H29475" s="958">
        <v>68726</v>
      </c>
      <c r="I29475" s="950" t="s">
        <v>1558</v>
      </c>
    </row>
    <row r="29476" spans="8:9" ht="12.5">
      <c r="H29476" s="958">
        <v>68727</v>
      </c>
      <c r="I29476" s="950" t="s">
        <v>1558</v>
      </c>
    </row>
    <row r="29477" spans="8:9" ht="12.5">
      <c r="H29477" s="958">
        <v>68728</v>
      </c>
      <c r="I29477" s="950" t="s">
        <v>1558</v>
      </c>
    </row>
    <row r="29478" spans="8:9" ht="12.5">
      <c r="H29478" s="958">
        <v>68729</v>
      </c>
      <c r="I29478" s="950" t="s">
        <v>1558</v>
      </c>
    </row>
    <row r="29479" spans="8:9" ht="12.5">
      <c r="H29479" s="958">
        <v>68730</v>
      </c>
      <c r="I29479" s="950" t="s">
        <v>1558</v>
      </c>
    </row>
    <row r="29480" spans="8:9" ht="12.5">
      <c r="H29480" s="958">
        <v>68731</v>
      </c>
      <c r="I29480" s="950" t="s">
        <v>1558</v>
      </c>
    </row>
    <row r="29481" spans="8:9" ht="12.5">
      <c r="H29481" s="958">
        <v>68732</v>
      </c>
      <c r="I29481" s="950" t="s">
        <v>1558</v>
      </c>
    </row>
    <row r="29482" spans="8:9" ht="12.5">
      <c r="H29482" s="958">
        <v>68733</v>
      </c>
      <c r="I29482" s="950" t="s">
        <v>1558</v>
      </c>
    </row>
    <row r="29483" spans="8:9" ht="12.5">
      <c r="H29483" s="958">
        <v>68734</v>
      </c>
      <c r="I29483" s="950" t="s">
        <v>1558</v>
      </c>
    </row>
    <row r="29484" spans="8:9" ht="12.5">
      <c r="H29484" s="958">
        <v>68735</v>
      </c>
      <c r="I29484" s="950" t="s">
        <v>1558</v>
      </c>
    </row>
    <row r="29485" spans="8:9" ht="12.5">
      <c r="H29485" s="958">
        <v>68736</v>
      </c>
      <c r="I29485" s="950" t="s">
        <v>1558</v>
      </c>
    </row>
    <row r="29486" spans="8:9" ht="12.5">
      <c r="H29486" s="958">
        <v>68738</v>
      </c>
      <c r="I29486" s="950" t="s">
        <v>1558</v>
      </c>
    </row>
    <row r="29487" spans="8:9" ht="12.5">
      <c r="H29487" s="958">
        <v>68739</v>
      </c>
      <c r="I29487" s="950" t="s">
        <v>1558</v>
      </c>
    </row>
    <row r="29488" spans="8:9" ht="12.5">
      <c r="H29488" s="958">
        <v>68740</v>
      </c>
      <c r="I29488" s="950" t="s">
        <v>1558</v>
      </c>
    </row>
    <row r="29489" spans="8:9" ht="12.5">
      <c r="H29489" s="958">
        <v>68741</v>
      </c>
      <c r="I29489" s="950" t="s">
        <v>1558</v>
      </c>
    </row>
    <row r="29490" spans="8:9" ht="12.5">
      <c r="H29490" s="958">
        <v>68742</v>
      </c>
      <c r="I29490" s="950" t="s">
        <v>1558</v>
      </c>
    </row>
    <row r="29491" spans="8:9" ht="12.5">
      <c r="H29491" s="958">
        <v>68743</v>
      </c>
      <c r="I29491" s="950" t="s">
        <v>1558</v>
      </c>
    </row>
    <row r="29492" spans="8:9" ht="12.5">
      <c r="H29492" s="958">
        <v>68745</v>
      </c>
      <c r="I29492" s="950" t="s">
        <v>1558</v>
      </c>
    </row>
    <row r="29493" spans="8:9" ht="12.5">
      <c r="H29493" s="958">
        <v>68746</v>
      </c>
      <c r="I29493" s="950" t="s">
        <v>1558</v>
      </c>
    </row>
    <row r="29494" spans="8:9" ht="12.5">
      <c r="H29494" s="958">
        <v>68747</v>
      </c>
      <c r="I29494" s="950" t="s">
        <v>1558</v>
      </c>
    </row>
    <row r="29495" spans="8:9" ht="12.5">
      <c r="H29495" s="958">
        <v>68748</v>
      </c>
      <c r="I29495" s="950" t="s">
        <v>1558</v>
      </c>
    </row>
    <row r="29496" spans="8:9" ht="12.5">
      <c r="H29496" s="958">
        <v>68749</v>
      </c>
      <c r="I29496" s="950" t="s">
        <v>1558</v>
      </c>
    </row>
    <row r="29497" spans="8:9" ht="12.5">
      <c r="H29497" s="958">
        <v>68751</v>
      </c>
      <c r="I29497" s="950" t="s">
        <v>1558</v>
      </c>
    </row>
    <row r="29498" spans="8:9" ht="12.5">
      <c r="H29498" s="958">
        <v>68752</v>
      </c>
      <c r="I29498" s="950" t="s">
        <v>1558</v>
      </c>
    </row>
    <row r="29499" spans="8:9" ht="12.5">
      <c r="H29499" s="958">
        <v>68753</v>
      </c>
      <c r="I29499" s="950" t="s">
        <v>1558</v>
      </c>
    </row>
    <row r="29500" spans="8:9" ht="12.5">
      <c r="H29500" s="958">
        <v>68755</v>
      </c>
      <c r="I29500" s="950" t="s">
        <v>1558</v>
      </c>
    </row>
    <row r="29501" spans="8:9" ht="12.5">
      <c r="H29501" s="958">
        <v>68756</v>
      </c>
      <c r="I29501" s="950" t="s">
        <v>1558</v>
      </c>
    </row>
    <row r="29502" spans="8:9" ht="12.5">
      <c r="H29502" s="958">
        <v>68757</v>
      </c>
      <c r="I29502" s="950" t="s">
        <v>1558</v>
      </c>
    </row>
    <row r="29503" spans="8:9" ht="12.5">
      <c r="H29503" s="958">
        <v>68758</v>
      </c>
      <c r="I29503" s="950" t="s">
        <v>1558</v>
      </c>
    </row>
    <row r="29504" spans="8:9" ht="12.5">
      <c r="H29504" s="958">
        <v>68759</v>
      </c>
      <c r="I29504" s="950" t="s">
        <v>1558</v>
      </c>
    </row>
    <row r="29505" spans="8:9" ht="12.5">
      <c r="H29505" s="958">
        <v>68760</v>
      </c>
      <c r="I29505" s="950" t="s">
        <v>1558</v>
      </c>
    </row>
    <row r="29506" spans="8:9" ht="12.5">
      <c r="H29506" s="958">
        <v>68761</v>
      </c>
      <c r="I29506" s="950" t="s">
        <v>1558</v>
      </c>
    </row>
    <row r="29507" spans="8:9" ht="12.5">
      <c r="H29507" s="958">
        <v>68763</v>
      </c>
      <c r="I29507" s="950" t="s">
        <v>1558</v>
      </c>
    </row>
    <row r="29508" spans="8:9" ht="12.5">
      <c r="H29508" s="958">
        <v>68764</v>
      </c>
      <c r="I29508" s="950" t="s">
        <v>1558</v>
      </c>
    </row>
    <row r="29509" spans="8:9" ht="12.5">
      <c r="H29509" s="958">
        <v>68765</v>
      </c>
      <c r="I29509" s="950" t="s">
        <v>1558</v>
      </c>
    </row>
    <row r="29510" spans="8:9" ht="12.5">
      <c r="H29510" s="958">
        <v>68766</v>
      </c>
      <c r="I29510" s="950" t="s">
        <v>1558</v>
      </c>
    </row>
    <row r="29511" spans="8:9" ht="12.5">
      <c r="H29511" s="958">
        <v>68767</v>
      </c>
      <c r="I29511" s="950" t="s">
        <v>1558</v>
      </c>
    </row>
    <row r="29512" spans="8:9" ht="12.5">
      <c r="H29512" s="958">
        <v>68768</v>
      </c>
      <c r="I29512" s="950" t="s">
        <v>1558</v>
      </c>
    </row>
    <row r="29513" spans="8:9" ht="12.5">
      <c r="H29513" s="958">
        <v>68769</v>
      </c>
      <c r="I29513" s="950" t="s">
        <v>1558</v>
      </c>
    </row>
    <row r="29514" spans="8:9" ht="12.5">
      <c r="H29514" s="958">
        <v>68770</v>
      </c>
      <c r="I29514" s="950" t="s">
        <v>1558</v>
      </c>
    </row>
    <row r="29515" spans="8:9" ht="12.5">
      <c r="H29515" s="958">
        <v>68771</v>
      </c>
      <c r="I29515" s="950" t="s">
        <v>1558</v>
      </c>
    </row>
    <row r="29516" spans="8:9" ht="12.5">
      <c r="H29516" s="958">
        <v>68773</v>
      </c>
      <c r="I29516" s="950" t="s">
        <v>1558</v>
      </c>
    </row>
    <row r="29517" spans="8:9" ht="12.5">
      <c r="H29517" s="958">
        <v>68774</v>
      </c>
      <c r="I29517" s="950" t="s">
        <v>1558</v>
      </c>
    </row>
    <row r="29518" spans="8:9" ht="12.5">
      <c r="H29518" s="958">
        <v>68776</v>
      </c>
      <c r="I29518" s="950" t="s">
        <v>1558</v>
      </c>
    </row>
    <row r="29519" spans="8:9" ht="12.5">
      <c r="H29519" s="958">
        <v>68777</v>
      </c>
      <c r="I29519" s="950" t="s">
        <v>1558</v>
      </c>
    </row>
    <row r="29520" spans="8:9" ht="12.5">
      <c r="H29520" s="958">
        <v>68778</v>
      </c>
      <c r="I29520" s="950" t="s">
        <v>1558</v>
      </c>
    </row>
    <row r="29521" spans="8:9" ht="12.5">
      <c r="H29521" s="958">
        <v>68779</v>
      </c>
      <c r="I29521" s="950" t="s">
        <v>1558</v>
      </c>
    </row>
    <row r="29522" spans="8:9" ht="12.5">
      <c r="H29522" s="958">
        <v>68780</v>
      </c>
      <c r="I29522" s="950" t="s">
        <v>1558</v>
      </c>
    </row>
    <row r="29523" spans="8:9" ht="12.5">
      <c r="H29523" s="958">
        <v>68781</v>
      </c>
      <c r="I29523" s="950" t="s">
        <v>1558</v>
      </c>
    </row>
    <row r="29524" spans="8:9" ht="12.5">
      <c r="H29524" s="958">
        <v>68783</v>
      </c>
      <c r="I29524" s="950" t="s">
        <v>1558</v>
      </c>
    </row>
    <row r="29525" spans="8:9" ht="12.5">
      <c r="H29525" s="958">
        <v>68784</v>
      </c>
      <c r="I29525" s="950" t="s">
        <v>1558</v>
      </c>
    </row>
    <row r="29526" spans="8:9" ht="12.5">
      <c r="H29526" s="958">
        <v>68785</v>
      </c>
      <c r="I29526" s="950" t="s">
        <v>1558</v>
      </c>
    </row>
    <row r="29527" spans="8:9" ht="12.5">
      <c r="H29527" s="958">
        <v>68786</v>
      </c>
      <c r="I29527" s="950" t="s">
        <v>1558</v>
      </c>
    </row>
    <row r="29528" spans="8:9" ht="12.5">
      <c r="H29528" s="958">
        <v>68787</v>
      </c>
      <c r="I29528" s="950" t="s">
        <v>1558</v>
      </c>
    </row>
    <row r="29529" spans="8:9" ht="12.5">
      <c r="H29529" s="958">
        <v>68788</v>
      </c>
      <c r="I29529" s="950" t="s">
        <v>1558</v>
      </c>
    </row>
    <row r="29530" spans="8:9" ht="12.5">
      <c r="H29530" s="958">
        <v>68789</v>
      </c>
      <c r="I29530" s="950" t="s">
        <v>1558</v>
      </c>
    </row>
    <row r="29531" spans="8:9" ht="12.5">
      <c r="H29531" s="958">
        <v>68790</v>
      </c>
      <c r="I29531" s="950" t="s">
        <v>1558</v>
      </c>
    </row>
    <row r="29532" spans="8:9" ht="12.5">
      <c r="H29532" s="958">
        <v>68791</v>
      </c>
      <c r="I29532" s="950" t="s">
        <v>1558</v>
      </c>
    </row>
    <row r="29533" spans="8:9" ht="12.5">
      <c r="H29533" s="958">
        <v>68792</v>
      </c>
      <c r="I29533" s="950" t="s">
        <v>1558</v>
      </c>
    </row>
    <row r="29534" spans="8:9" ht="12.5">
      <c r="H29534" s="958">
        <v>68801</v>
      </c>
      <c r="I29534" s="950" t="s">
        <v>1558</v>
      </c>
    </row>
    <row r="29535" spans="8:9" ht="12.5">
      <c r="H29535" s="958">
        <v>68802</v>
      </c>
      <c r="I29535" s="950" t="s">
        <v>1558</v>
      </c>
    </row>
    <row r="29536" spans="8:9" ht="12.5">
      <c r="H29536" s="958">
        <v>68803</v>
      </c>
      <c r="I29536" s="950" t="s">
        <v>1558</v>
      </c>
    </row>
    <row r="29537" spans="8:9" ht="12.5">
      <c r="H29537" s="958">
        <v>68810</v>
      </c>
      <c r="I29537" s="950" t="s">
        <v>1558</v>
      </c>
    </row>
    <row r="29538" spans="8:9" ht="12.5">
      <c r="H29538" s="958">
        <v>68812</v>
      </c>
      <c r="I29538" s="950" t="s">
        <v>1558</v>
      </c>
    </row>
    <row r="29539" spans="8:9" ht="12.5">
      <c r="H29539" s="958">
        <v>68813</v>
      </c>
      <c r="I29539" s="950" t="s">
        <v>1558</v>
      </c>
    </row>
    <row r="29540" spans="8:9" ht="12.5">
      <c r="H29540" s="958">
        <v>68814</v>
      </c>
      <c r="I29540" s="950" t="s">
        <v>1558</v>
      </c>
    </row>
    <row r="29541" spans="8:9" ht="12.5">
      <c r="H29541" s="958">
        <v>68815</v>
      </c>
      <c r="I29541" s="950" t="s">
        <v>1558</v>
      </c>
    </row>
    <row r="29542" spans="8:9" ht="12.5">
      <c r="H29542" s="958">
        <v>68816</v>
      </c>
      <c r="I29542" s="950" t="s">
        <v>1558</v>
      </c>
    </row>
    <row r="29543" spans="8:9" ht="12.5">
      <c r="H29543" s="958">
        <v>68817</v>
      </c>
      <c r="I29543" s="950" t="s">
        <v>1558</v>
      </c>
    </row>
    <row r="29544" spans="8:9" ht="12.5">
      <c r="H29544" s="958">
        <v>68818</v>
      </c>
      <c r="I29544" s="950" t="s">
        <v>1558</v>
      </c>
    </row>
    <row r="29545" spans="8:9" ht="12.5">
      <c r="H29545" s="958">
        <v>68820</v>
      </c>
      <c r="I29545" s="950" t="s">
        <v>1558</v>
      </c>
    </row>
    <row r="29546" spans="8:9" ht="12.5">
      <c r="H29546" s="958">
        <v>68821</v>
      </c>
      <c r="I29546" s="950" t="s">
        <v>1558</v>
      </c>
    </row>
    <row r="29547" spans="8:9" ht="12.5">
      <c r="H29547" s="958">
        <v>68822</v>
      </c>
      <c r="I29547" s="950" t="s">
        <v>1558</v>
      </c>
    </row>
    <row r="29548" spans="8:9" ht="12.5">
      <c r="H29548" s="958">
        <v>68823</v>
      </c>
      <c r="I29548" s="950" t="s">
        <v>1558</v>
      </c>
    </row>
    <row r="29549" spans="8:9" ht="12.5">
      <c r="H29549" s="958">
        <v>68824</v>
      </c>
      <c r="I29549" s="950" t="s">
        <v>1558</v>
      </c>
    </row>
    <row r="29550" spans="8:9" ht="12.5">
      <c r="H29550" s="958">
        <v>68825</v>
      </c>
      <c r="I29550" s="950" t="s">
        <v>1558</v>
      </c>
    </row>
    <row r="29551" spans="8:9" ht="12.5">
      <c r="H29551" s="958">
        <v>68826</v>
      </c>
      <c r="I29551" s="950" t="s">
        <v>1558</v>
      </c>
    </row>
    <row r="29552" spans="8:9" ht="12.5">
      <c r="H29552" s="958">
        <v>68827</v>
      </c>
      <c r="I29552" s="950" t="s">
        <v>1558</v>
      </c>
    </row>
    <row r="29553" spans="8:9" ht="12.5">
      <c r="H29553" s="958">
        <v>68828</v>
      </c>
      <c r="I29553" s="950" t="s">
        <v>1558</v>
      </c>
    </row>
    <row r="29554" spans="8:9" ht="12.5">
      <c r="H29554" s="958">
        <v>68831</v>
      </c>
      <c r="I29554" s="950" t="s">
        <v>1558</v>
      </c>
    </row>
    <row r="29555" spans="8:9" ht="12.5">
      <c r="H29555" s="958">
        <v>68832</v>
      </c>
      <c r="I29555" s="950" t="s">
        <v>1558</v>
      </c>
    </row>
    <row r="29556" spans="8:9" ht="12.5">
      <c r="H29556" s="958">
        <v>68833</v>
      </c>
      <c r="I29556" s="950" t="s">
        <v>1558</v>
      </c>
    </row>
    <row r="29557" spans="8:9" ht="12.5">
      <c r="H29557" s="958">
        <v>68834</v>
      </c>
      <c r="I29557" s="950" t="s">
        <v>1558</v>
      </c>
    </row>
    <row r="29558" spans="8:9" ht="12.5">
      <c r="H29558" s="958">
        <v>68835</v>
      </c>
      <c r="I29558" s="950" t="s">
        <v>1558</v>
      </c>
    </row>
    <row r="29559" spans="8:9" ht="12.5">
      <c r="H29559" s="958">
        <v>68836</v>
      </c>
      <c r="I29559" s="950" t="s">
        <v>1558</v>
      </c>
    </row>
    <row r="29560" spans="8:9" ht="12.5">
      <c r="H29560" s="958">
        <v>68837</v>
      </c>
      <c r="I29560" s="950" t="s">
        <v>1558</v>
      </c>
    </row>
    <row r="29561" spans="8:9" ht="12.5">
      <c r="H29561" s="958">
        <v>68838</v>
      </c>
      <c r="I29561" s="950" t="s">
        <v>1558</v>
      </c>
    </row>
    <row r="29562" spans="8:9" ht="12.5">
      <c r="H29562" s="958">
        <v>68840</v>
      </c>
      <c r="I29562" s="950" t="s">
        <v>1558</v>
      </c>
    </row>
    <row r="29563" spans="8:9" ht="12.5">
      <c r="H29563" s="958">
        <v>68841</v>
      </c>
      <c r="I29563" s="950" t="s">
        <v>1558</v>
      </c>
    </row>
    <row r="29564" spans="8:9" ht="12.5">
      <c r="H29564" s="958">
        <v>68842</v>
      </c>
      <c r="I29564" s="950" t="s">
        <v>1558</v>
      </c>
    </row>
    <row r="29565" spans="8:9" ht="12.5">
      <c r="H29565" s="958">
        <v>68843</v>
      </c>
      <c r="I29565" s="950" t="s">
        <v>1558</v>
      </c>
    </row>
    <row r="29566" spans="8:9" ht="12.5">
      <c r="H29566" s="958">
        <v>68844</v>
      </c>
      <c r="I29566" s="950" t="s">
        <v>1558</v>
      </c>
    </row>
    <row r="29567" spans="8:9" ht="12.5">
      <c r="H29567" s="958">
        <v>68845</v>
      </c>
      <c r="I29567" s="950" t="s">
        <v>1558</v>
      </c>
    </row>
    <row r="29568" spans="8:9" ht="12.5">
      <c r="H29568" s="958">
        <v>68846</v>
      </c>
      <c r="I29568" s="950" t="s">
        <v>1558</v>
      </c>
    </row>
    <row r="29569" spans="8:9" ht="12.5">
      <c r="H29569" s="958">
        <v>68847</v>
      </c>
      <c r="I29569" s="950" t="s">
        <v>1558</v>
      </c>
    </row>
    <row r="29570" spans="8:9" ht="12.5">
      <c r="H29570" s="958">
        <v>68848</v>
      </c>
      <c r="I29570" s="950" t="s">
        <v>1558</v>
      </c>
    </row>
    <row r="29571" spans="8:9" ht="12.5">
      <c r="H29571" s="958">
        <v>68849</v>
      </c>
      <c r="I29571" s="950" t="s">
        <v>1558</v>
      </c>
    </row>
    <row r="29572" spans="8:9" ht="12.5">
      <c r="H29572" s="958">
        <v>68850</v>
      </c>
      <c r="I29572" s="950" t="s">
        <v>1558</v>
      </c>
    </row>
    <row r="29573" spans="8:9" ht="12.5">
      <c r="H29573" s="958">
        <v>68852</v>
      </c>
      <c r="I29573" s="950" t="s">
        <v>1558</v>
      </c>
    </row>
    <row r="29574" spans="8:9" ht="12.5">
      <c r="H29574" s="958">
        <v>68853</v>
      </c>
      <c r="I29574" s="950" t="s">
        <v>1558</v>
      </c>
    </row>
    <row r="29575" spans="8:9" ht="12.5">
      <c r="H29575" s="958">
        <v>68854</v>
      </c>
      <c r="I29575" s="950" t="s">
        <v>1558</v>
      </c>
    </row>
    <row r="29576" spans="8:9" ht="12.5">
      <c r="H29576" s="958">
        <v>68855</v>
      </c>
      <c r="I29576" s="950" t="s">
        <v>1558</v>
      </c>
    </row>
    <row r="29577" spans="8:9" ht="12.5">
      <c r="H29577" s="958">
        <v>68856</v>
      </c>
      <c r="I29577" s="950" t="s">
        <v>1558</v>
      </c>
    </row>
    <row r="29578" spans="8:9" ht="12.5">
      <c r="H29578" s="958">
        <v>68858</v>
      </c>
      <c r="I29578" s="950" t="s">
        <v>1558</v>
      </c>
    </row>
    <row r="29579" spans="8:9" ht="12.5">
      <c r="H29579" s="958">
        <v>68859</v>
      </c>
      <c r="I29579" s="950" t="s">
        <v>1558</v>
      </c>
    </row>
    <row r="29580" spans="8:9" ht="12.5">
      <c r="H29580" s="958">
        <v>68860</v>
      </c>
      <c r="I29580" s="950" t="s">
        <v>1558</v>
      </c>
    </row>
    <row r="29581" spans="8:9" ht="12.5">
      <c r="H29581" s="958">
        <v>68861</v>
      </c>
      <c r="I29581" s="950" t="s">
        <v>1558</v>
      </c>
    </row>
    <row r="29582" spans="8:9" ht="12.5">
      <c r="H29582" s="958">
        <v>68862</v>
      </c>
      <c r="I29582" s="950" t="s">
        <v>1558</v>
      </c>
    </row>
    <row r="29583" spans="8:9" ht="12.5">
      <c r="H29583" s="958">
        <v>68863</v>
      </c>
      <c r="I29583" s="950" t="s">
        <v>1558</v>
      </c>
    </row>
    <row r="29584" spans="8:9" ht="12.5">
      <c r="H29584" s="958">
        <v>68864</v>
      </c>
      <c r="I29584" s="950" t="s">
        <v>1558</v>
      </c>
    </row>
    <row r="29585" spans="8:9" ht="12.5">
      <c r="H29585" s="958">
        <v>68865</v>
      </c>
      <c r="I29585" s="950" t="s">
        <v>1558</v>
      </c>
    </row>
    <row r="29586" spans="8:9" ht="12.5">
      <c r="H29586" s="958">
        <v>68866</v>
      </c>
      <c r="I29586" s="950" t="s">
        <v>1558</v>
      </c>
    </row>
    <row r="29587" spans="8:9" ht="12.5">
      <c r="H29587" s="958">
        <v>68869</v>
      </c>
      <c r="I29587" s="950" t="s">
        <v>1558</v>
      </c>
    </row>
    <row r="29588" spans="8:9" ht="12.5">
      <c r="H29588" s="958">
        <v>68870</v>
      </c>
      <c r="I29588" s="950" t="s">
        <v>1558</v>
      </c>
    </row>
    <row r="29589" spans="8:9" ht="12.5">
      <c r="H29589" s="958">
        <v>68871</v>
      </c>
      <c r="I29589" s="950" t="s">
        <v>1558</v>
      </c>
    </row>
    <row r="29590" spans="8:9" ht="12.5">
      <c r="H29590" s="958">
        <v>68872</v>
      </c>
      <c r="I29590" s="950" t="s">
        <v>1558</v>
      </c>
    </row>
    <row r="29591" spans="8:9" ht="12.5">
      <c r="H29591" s="958">
        <v>68873</v>
      </c>
      <c r="I29591" s="950" t="s">
        <v>1558</v>
      </c>
    </row>
    <row r="29592" spans="8:9" ht="12.5">
      <c r="H29592" s="958">
        <v>68874</v>
      </c>
      <c r="I29592" s="950" t="s">
        <v>1558</v>
      </c>
    </row>
    <row r="29593" spans="8:9" ht="12.5">
      <c r="H29593" s="958">
        <v>68875</v>
      </c>
      <c r="I29593" s="950" t="s">
        <v>1558</v>
      </c>
    </row>
    <row r="29594" spans="8:9" ht="12.5">
      <c r="H29594" s="958">
        <v>68876</v>
      </c>
      <c r="I29594" s="950" t="s">
        <v>1558</v>
      </c>
    </row>
    <row r="29595" spans="8:9" ht="12.5">
      <c r="H29595" s="958">
        <v>68878</v>
      </c>
      <c r="I29595" s="950" t="s">
        <v>1558</v>
      </c>
    </row>
    <row r="29596" spans="8:9" ht="12.5">
      <c r="H29596" s="958">
        <v>68879</v>
      </c>
      <c r="I29596" s="950" t="s">
        <v>1558</v>
      </c>
    </row>
    <row r="29597" spans="8:9" ht="12.5">
      <c r="H29597" s="958">
        <v>68881</v>
      </c>
      <c r="I29597" s="950" t="s">
        <v>1558</v>
      </c>
    </row>
    <row r="29598" spans="8:9" ht="12.5">
      <c r="H29598" s="958">
        <v>68882</v>
      </c>
      <c r="I29598" s="950" t="s">
        <v>1558</v>
      </c>
    </row>
    <row r="29599" spans="8:9" ht="12.5">
      <c r="H29599" s="958">
        <v>68883</v>
      </c>
      <c r="I29599" s="950" t="s">
        <v>1558</v>
      </c>
    </row>
    <row r="29600" spans="8:9" ht="12.5">
      <c r="H29600" s="958">
        <v>68901</v>
      </c>
      <c r="I29600" s="950" t="s">
        <v>1558</v>
      </c>
    </row>
    <row r="29601" spans="8:9" ht="12.5">
      <c r="H29601" s="958">
        <v>68902</v>
      </c>
      <c r="I29601" s="950" t="s">
        <v>1558</v>
      </c>
    </row>
    <row r="29602" spans="8:9" ht="12.5">
      <c r="H29602" s="958">
        <v>68920</v>
      </c>
      <c r="I29602" s="950" t="s">
        <v>1558</v>
      </c>
    </row>
    <row r="29603" spans="8:9" ht="12.5">
      <c r="H29603" s="958">
        <v>68922</v>
      </c>
      <c r="I29603" s="950" t="s">
        <v>1558</v>
      </c>
    </row>
    <row r="29604" spans="8:9" ht="12.5">
      <c r="H29604" s="958">
        <v>68923</v>
      </c>
      <c r="I29604" s="950" t="s">
        <v>1558</v>
      </c>
    </row>
    <row r="29605" spans="8:9" ht="12.5">
      <c r="H29605" s="958">
        <v>68924</v>
      </c>
      <c r="I29605" s="950" t="s">
        <v>1558</v>
      </c>
    </row>
    <row r="29606" spans="8:9" ht="12.5">
      <c r="H29606" s="958">
        <v>68925</v>
      </c>
      <c r="I29606" s="950" t="s">
        <v>1558</v>
      </c>
    </row>
    <row r="29607" spans="8:9" ht="12.5">
      <c r="H29607" s="958">
        <v>68926</v>
      </c>
      <c r="I29607" s="950" t="s">
        <v>1558</v>
      </c>
    </row>
    <row r="29608" spans="8:9" ht="12.5">
      <c r="H29608" s="958">
        <v>68927</v>
      </c>
      <c r="I29608" s="950" t="s">
        <v>1558</v>
      </c>
    </row>
    <row r="29609" spans="8:9" ht="12.5">
      <c r="H29609" s="958">
        <v>68928</v>
      </c>
      <c r="I29609" s="950" t="s">
        <v>1558</v>
      </c>
    </row>
    <row r="29610" spans="8:9" ht="12.5">
      <c r="H29610" s="958">
        <v>68929</v>
      </c>
      <c r="I29610" s="950" t="s">
        <v>1558</v>
      </c>
    </row>
    <row r="29611" spans="8:9" ht="12.5">
      <c r="H29611" s="958">
        <v>68930</v>
      </c>
      <c r="I29611" s="950" t="s">
        <v>1558</v>
      </c>
    </row>
    <row r="29612" spans="8:9" ht="12.5">
      <c r="H29612" s="958">
        <v>68932</v>
      </c>
      <c r="I29612" s="950" t="s">
        <v>1558</v>
      </c>
    </row>
    <row r="29613" spans="8:9" ht="12.5">
      <c r="H29613" s="958">
        <v>68933</v>
      </c>
      <c r="I29613" s="950" t="s">
        <v>1558</v>
      </c>
    </row>
    <row r="29614" spans="8:9" ht="12.5">
      <c r="H29614" s="958">
        <v>68934</v>
      </c>
      <c r="I29614" s="950" t="s">
        <v>1558</v>
      </c>
    </row>
    <row r="29615" spans="8:9" ht="12.5">
      <c r="H29615" s="958">
        <v>68935</v>
      </c>
      <c r="I29615" s="950" t="s">
        <v>1558</v>
      </c>
    </row>
    <row r="29616" spans="8:9" ht="12.5">
      <c r="H29616" s="958">
        <v>68936</v>
      </c>
      <c r="I29616" s="950" t="s">
        <v>1558</v>
      </c>
    </row>
    <row r="29617" spans="8:9" ht="12.5">
      <c r="H29617" s="958">
        <v>68937</v>
      </c>
      <c r="I29617" s="950" t="s">
        <v>1558</v>
      </c>
    </row>
    <row r="29618" spans="8:9" ht="12.5">
      <c r="H29618" s="958">
        <v>68938</v>
      </c>
      <c r="I29618" s="950" t="s">
        <v>1558</v>
      </c>
    </row>
    <row r="29619" spans="8:9" ht="12.5">
      <c r="H29619" s="958">
        <v>68939</v>
      </c>
      <c r="I29619" s="950" t="s">
        <v>1558</v>
      </c>
    </row>
    <row r="29620" spans="8:9" ht="12.5">
      <c r="H29620" s="958">
        <v>68940</v>
      </c>
      <c r="I29620" s="950" t="s">
        <v>1558</v>
      </c>
    </row>
    <row r="29621" spans="8:9" ht="12.5">
      <c r="H29621" s="958">
        <v>68941</v>
      </c>
      <c r="I29621" s="950" t="s">
        <v>1558</v>
      </c>
    </row>
    <row r="29622" spans="8:9" ht="12.5">
      <c r="H29622" s="958">
        <v>68942</v>
      </c>
      <c r="I29622" s="950" t="s">
        <v>1558</v>
      </c>
    </row>
    <row r="29623" spans="8:9" ht="12.5">
      <c r="H29623" s="958">
        <v>68943</v>
      </c>
      <c r="I29623" s="950" t="s">
        <v>1558</v>
      </c>
    </row>
    <row r="29624" spans="8:9" ht="12.5">
      <c r="H29624" s="958">
        <v>68944</v>
      </c>
      <c r="I29624" s="950" t="s">
        <v>1558</v>
      </c>
    </row>
    <row r="29625" spans="8:9" ht="12.5">
      <c r="H29625" s="958">
        <v>68945</v>
      </c>
      <c r="I29625" s="950" t="s">
        <v>1558</v>
      </c>
    </row>
    <row r="29626" spans="8:9" ht="12.5">
      <c r="H29626" s="958">
        <v>68946</v>
      </c>
      <c r="I29626" s="950" t="s">
        <v>1558</v>
      </c>
    </row>
    <row r="29627" spans="8:9" ht="12.5">
      <c r="H29627" s="958">
        <v>68947</v>
      </c>
      <c r="I29627" s="950" t="s">
        <v>1558</v>
      </c>
    </row>
    <row r="29628" spans="8:9" ht="12.5">
      <c r="H29628" s="958">
        <v>68948</v>
      </c>
      <c r="I29628" s="950" t="s">
        <v>1558</v>
      </c>
    </row>
    <row r="29629" spans="8:9" ht="12.5">
      <c r="H29629" s="958">
        <v>68949</v>
      </c>
      <c r="I29629" s="950" t="s">
        <v>1558</v>
      </c>
    </row>
    <row r="29630" spans="8:9" ht="12.5">
      <c r="H29630" s="958">
        <v>68950</v>
      </c>
      <c r="I29630" s="950" t="s">
        <v>1558</v>
      </c>
    </row>
    <row r="29631" spans="8:9" ht="12.5">
      <c r="H29631" s="958">
        <v>68952</v>
      </c>
      <c r="I29631" s="950" t="s">
        <v>1558</v>
      </c>
    </row>
    <row r="29632" spans="8:9" ht="12.5">
      <c r="H29632" s="958">
        <v>68954</v>
      </c>
      <c r="I29632" s="950" t="s">
        <v>1558</v>
      </c>
    </row>
    <row r="29633" spans="8:9" ht="12.5">
      <c r="H29633" s="958">
        <v>68955</v>
      </c>
      <c r="I29633" s="950" t="s">
        <v>1558</v>
      </c>
    </row>
    <row r="29634" spans="8:9" ht="12.5">
      <c r="H29634" s="958">
        <v>68956</v>
      </c>
      <c r="I29634" s="950" t="s">
        <v>1558</v>
      </c>
    </row>
    <row r="29635" spans="8:9" ht="12.5">
      <c r="H29635" s="958">
        <v>68957</v>
      </c>
      <c r="I29635" s="950" t="s">
        <v>1558</v>
      </c>
    </row>
    <row r="29636" spans="8:9" ht="12.5">
      <c r="H29636" s="958">
        <v>68958</v>
      </c>
      <c r="I29636" s="950" t="s">
        <v>1558</v>
      </c>
    </row>
    <row r="29637" spans="8:9" ht="12.5">
      <c r="H29637" s="958">
        <v>68959</v>
      </c>
      <c r="I29637" s="950" t="s">
        <v>1558</v>
      </c>
    </row>
    <row r="29638" spans="8:9" ht="12.5">
      <c r="H29638" s="958">
        <v>68960</v>
      </c>
      <c r="I29638" s="950" t="s">
        <v>1558</v>
      </c>
    </row>
    <row r="29639" spans="8:9" ht="12.5">
      <c r="H29639" s="958">
        <v>68961</v>
      </c>
      <c r="I29639" s="950" t="s">
        <v>1558</v>
      </c>
    </row>
    <row r="29640" spans="8:9" ht="12.5">
      <c r="H29640" s="958">
        <v>68964</v>
      </c>
      <c r="I29640" s="950" t="s">
        <v>1558</v>
      </c>
    </row>
    <row r="29641" spans="8:9" ht="12.5">
      <c r="H29641" s="958">
        <v>68966</v>
      </c>
      <c r="I29641" s="950" t="s">
        <v>1558</v>
      </c>
    </row>
    <row r="29642" spans="8:9" ht="12.5">
      <c r="H29642" s="958">
        <v>68967</v>
      </c>
      <c r="I29642" s="950" t="s">
        <v>1558</v>
      </c>
    </row>
    <row r="29643" spans="8:9" ht="12.5">
      <c r="H29643" s="958">
        <v>68969</v>
      </c>
      <c r="I29643" s="950" t="s">
        <v>1558</v>
      </c>
    </row>
    <row r="29644" spans="8:9" ht="12.5">
      <c r="H29644" s="958">
        <v>68970</v>
      </c>
      <c r="I29644" s="950" t="s">
        <v>1558</v>
      </c>
    </row>
    <row r="29645" spans="8:9" ht="12.5">
      <c r="H29645" s="958">
        <v>68971</v>
      </c>
      <c r="I29645" s="950" t="s">
        <v>1558</v>
      </c>
    </row>
    <row r="29646" spans="8:9" ht="12.5">
      <c r="H29646" s="958">
        <v>68972</v>
      </c>
      <c r="I29646" s="950" t="s">
        <v>1558</v>
      </c>
    </row>
    <row r="29647" spans="8:9" ht="12.5">
      <c r="H29647" s="958">
        <v>68973</v>
      </c>
      <c r="I29647" s="950" t="s">
        <v>1558</v>
      </c>
    </row>
    <row r="29648" spans="8:9" ht="12.5">
      <c r="H29648" s="958">
        <v>68974</v>
      </c>
      <c r="I29648" s="950" t="s">
        <v>1558</v>
      </c>
    </row>
    <row r="29649" spans="8:9" ht="12.5">
      <c r="H29649" s="958">
        <v>68975</v>
      </c>
      <c r="I29649" s="950" t="s">
        <v>1558</v>
      </c>
    </row>
    <row r="29650" spans="8:9" ht="12.5">
      <c r="H29650" s="958">
        <v>68976</v>
      </c>
      <c r="I29650" s="950" t="s">
        <v>1558</v>
      </c>
    </row>
    <row r="29651" spans="8:9" ht="12.5">
      <c r="H29651" s="958">
        <v>68977</v>
      </c>
      <c r="I29651" s="950" t="s">
        <v>1558</v>
      </c>
    </row>
    <row r="29652" spans="8:9" ht="12.5">
      <c r="H29652" s="958">
        <v>68978</v>
      </c>
      <c r="I29652" s="950" t="s">
        <v>1558</v>
      </c>
    </row>
    <row r="29653" spans="8:9" ht="12.5">
      <c r="H29653" s="958">
        <v>68979</v>
      </c>
      <c r="I29653" s="950" t="s">
        <v>1558</v>
      </c>
    </row>
    <row r="29654" spans="8:9" ht="12.5">
      <c r="H29654" s="958">
        <v>68980</v>
      </c>
      <c r="I29654" s="950" t="s">
        <v>1558</v>
      </c>
    </row>
    <row r="29655" spans="8:9" ht="12.5">
      <c r="H29655" s="958">
        <v>68981</v>
      </c>
      <c r="I29655" s="950" t="s">
        <v>1558</v>
      </c>
    </row>
    <row r="29656" spans="8:9" ht="12.5">
      <c r="H29656" s="958">
        <v>68982</v>
      </c>
      <c r="I29656" s="950" t="s">
        <v>1558</v>
      </c>
    </row>
    <row r="29657" spans="8:9" ht="12.5">
      <c r="H29657" s="958">
        <v>69001</v>
      </c>
      <c r="I29657" s="950" t="s">
        <v>1558</v>
      </c>
    </row>
    <row r="29658" spans="8:9" ht="12.5">
      <c r="H29658" s="958">
        <v>69020</v>
      </c>
      <c r="I29658" s="950" t="s">
        <v>1558</v>
      </c>
    </row>
    <row r="29659" spans="8:9" ht="12.5">
      <c r="H29659" s="958">
        <v>69021</v>
      </c>
      <c r="I29659" s="950" t="s">
        <v>1555</v>
      </c>
    </row>
    <row r="29660" spans="8:9" ht="12.5">
      <c r="H29660" s="958">
        <v>69022</v>
      </c>
      <c r="I29660" s="950" t="s">
        <v>1558</v>
      </c>
    </row>
    <row r="29661" spans="8:9" ht="12.5">
      <c r="H29661" s="958">
        <v>69023</v>
      </c>
      <c r="I29661" s="950" t="s">
        <v>1555</v>
      </c>
    </row>
    <row r="29662" spans="8:9" ht="12.5">
      <c r="H29662" s="958">
        <v>69024</v>
      </c>
      <c r="I29662" s="950" t="s">
        <v>1558</v>
      </c>
    </row>
    <row r="29663" spans="8:9" ht="12.5">
      <c r="H29663" s="958">
        <v>69025</v>
      </c>
      <c r="I29663" s="950" t="s">
        <v>1558</v>
      </c>
    </row>
    <row r="29664" spans="8:9" ht="12.5">
      <c r="H29664" s="958">
        <v>69026</v>
      </c>
      <c r="I29664" s="950" t="s">
        <v>1558</v>
      </c>
    </row>
    <row r="29665" spans="8:9" ht="12.5">
      <c r="H29665" s="958">
        <v>69027</v>
      </c>
      <c r="I29665" s="950" t="s">
        <v>1558</v>
      </c>
    </row>
    <row r="29666" spans="8:9" ht="12.5">
      <c r="H29666" s="958">
        <v>69028</v>
      </c>
      <c r="I29666" s="950" t="s">
        <v>1558</v>
      </c>
    </row>
    <row r="29667" spans="8:9" ht="12.5">
      <c r="H29667" s="958">
        <v>69029</v>
      </c>
      <c r="I29667" s="950" t="s">
        <v>1558</v>
      </c>
    </row>
    <row r="29668" spans="8:9" ht="12.5">
      <c r="H29668" s="958">
        <v>69030</v>
      </c>
      <c r="I29668" s="950" t="s">
        <v>1555</v>
      </c>
    </row>
    <row r="29669" spans="8:9" ht="12.5">
      <c r="H29669" s="958">
        <v>69032</v>
      </c>
      <c r="I29669" s="950" t="s">
        <v>1555</v>
      </c>
    </row>
    <row r="29670" spans="8:9" ht="12.5">
      <c r="H29670" s="958">
        <v>69033</v>
      </c>
      <c r="I29670" s="950" t="s">
        <v>1555</v>
      </c>
    </row>
    <row r="29671" spans="8:9" ht="12.5">
      <c r="H29671" s="958">
        <v>69034</v>
      </c>
      <c r="I29671" s="950" t="s">
        <v>1558</v>
      </c>
    </row>
    <row r="29672" spans="8:9" ht="12.5">
      <c r="H29672" s="958">
        <v>69036</v>
      </c>
      <c r="I29672" s="950" t="s">
        <v>1558</v>
      </c>
    </row>
    <row r="29673" spans="8:9" ht="12.5">
      <c r="H29673" s="958">
        <v>69037</v>
      </c>
      <c r="I29673" s="950" t="s">
        <v>1558</v>
      </c>
    </row>
    <row r="29674" spans="8:9" ht="12.5">
      <c r="H29674" s="958">
        <v>69038</v>
      </c>
      <c r="I29674" s="950" t="s">
        <v>1558</v>
      </c>
    </row>
    <row r="29675" spans="8:9" ht="12.5">
      <c r="H29675" s="958">
        <v>69039</v>
      </c>
      <c r="I29675" s="950" t="s">
        <v>1558</v>
      </c>
    </row>
    <row r="29676" spans="8:9" ht="12.5">
      <c r="H29676" s="958">
        <v>69040</v>
      </c>
      <c r="I29676" s="950" t="s">
        <v>1558</v>
      </c>
    </row>
    <row r="29677" spans="8:9" ht="12.5">
      <c r="H29677" s="958">
        <v>69041</v>
      </c>
      <c r="I29677" s="950" t="s">
        <v>1558</v>
      </c>
    </row>
    <row r="29678" spans="8:9" ht="12.5">
      <c r="H29678" s="958">
        <v>69042</v>
      </c>
      <c r="I29678" s="950" t="s">
        <v>1558</v>
      </c>
    </row>
    <row r="29679" spans="8:9" ht="12.5">
      <c r="H29679" s="958">
        <v>69043</v>
      </c>
      <c r="I29679" s="950" t="s">
        <v>1558</v>
      </c>
    </row>
    <row r="29680" spans="8:9" ht="12.5">
      <c r="H29680" s="958">
        <v>69044</v>
      </c>
      <c r="I29680" s="950" t="s">
        <v>1558</v>
      </c>
    </row>
    <row r="29681" spans="8:9" ht="12.5">
      <c r="H29681" s="958">
        <v>69045</v>
      </c>
      <c r="I29681" s="950" t="s">
        <v>1555</v>
      </c>
    </row>
    <row r="29682" spans="8:9" ht="12.5">
      <c r="H29682" s="958">
        <v>69046</v>
      </c>
      <c r="I29682" s="950" t="s">
        <v>1558</v>
      </c>
    </row>
    <row r="29683" spans="8:9" ht="12.5">
      <c r="H29683" s="958">
        <v>69101</v>
      </c>
      <c r="I29683" s="950" t="s">
        <v>1558</v>
      </c>
    </row>
    <row r="29684" spans="8:9" ht="12.5">
      <c r="H29684" s="958">
        <v>69103</v>
      </c>
      <c r="I29684" s="950" t="s">
        <v>1558</v>
      </c>
    </row>
    <row r="29685" spans="8:9" ht="12.5">
      <c r="H29685" s="958">
        <v>69120</v>
      </c>
      <c r="I29685" s="950" t="s">
        <v>1558</v>
      </c>
    </row>
    <row r="29686" spans="8:9" ht="12.5">
      <c r="H29686" s="958">
        <v>69121</v>
      </c>
      <c r="I29686" s="950" t="s">
        <v>1555</v>
      </c>
    </row>
    <row r="29687" spans="8:9" ht="12.5">
      <c r="H29687" s="958">
        <v>69122</v>
      </c>
      <c r="I29687" s="950" t="s">
        <v>1555</v>
      </c>
    </row>
    <row r="29688" spans="8:9" ht="12.5">
      <c r="H29688" s="958">
        <v>69123</v>
      </c>
      <c r="I29688" s="950" t="s">
        <v>1558</v>
      </c>
    </row>
    <row r="29689" spans="8:9" ht="12.5">
      <c r="H29689" s="958">
        <v>69125</v>
      </c>
      <c r="I29689" s="950" t="s">
        <v>1555</v>
      </c>
    </row>
    <row r="29690" spans="8:9" ht="12.5">
      <c r="H29690" s="958">
        <v>69127</v>
      </c>
      <c r="I29690" s="950" t="s">
        <v>1555</v>
      </c>
    </row>
    <row r="29691" spans="8:9" ht="12.5">
      <c r="H29691" s="958">
        <v>69128</v>
      </c>
      <c r="I29691" s="950" t="s">
        <v>1555</v>
      </c>
    </row>
    <row r="29692" spans="8:9" ht="12.5">
      <c r="H29692" s="958">
        <v>69129</v>
      </c>
      <c r="I29692" s="950" t="s">
        <v>1555</v>
      </c>
    </row>
    <row r="29693" spans="8:9" ht="12.5">
      <c r="H29693" s="958">
        <v>69130</v>
      </c>
      <c r="I29693" s="950" t="s">
        <v>1558</v>
      </c>
    </row>
    <row r="29694" spans="8:9" ht="12.5">
      <c r="H29694" s="958">
        <v>69131</v>
      </c>
      <c r="I29694" s="950" t="s">
        <v>1555</v>
      </c>
    </row>
    <row r="29695" spans="8:9" ht="12.5">
      <c r="H29695" s="958">
        <v>69132</v>
      </c>
      <c r="I29695" s="950" t="s">
        <v>1558</v>
      </c>
    </row>
    <row r="29696" spans="8:9" ht="12.5">
      <c r="H29696" s="958">
        <v>69133</v>
      </c>
      <c r="I29696" s="950" t="s">
        <v>1555</v>
      </c>
    </row>
    <row r="29697" spans="8:9" ht="12.5">
      <c r="H29697" s="958">
        <v>69134</v>
      </c>
      <c r="I29697" s="950" t="s">
        <v>1555</v>
      </c>
    </row>
    <row r="29698" spans="8:9" ht="12.5">
      <c r="H29698" s="958">
        <v>69135</v>
      </c>
      <c r="I29698" s="950" t="s">
        <v>1558</v>
      </c>
    </row>
    <row r="29699" spans="8:9" ht="12.5">
      <c r="H29699" s="958">
        <v>69138</v>
      </c>
      <c r="I29699" s="950" t="s">
        <v>1558</v>
      </c>
    </row>
    <row r="29700" spans="8:9" ht="12.5">
      <c r="H29700" s="958">
        <v>69140</v>
      </c>
      <c r="I29700" s="950" t="s">
        <v>1555</v>
      </c>
    </row>
    <row r="29701" spans="8:9" ht="12.5">
      <c r="H29701" s="958">
        <v>69141</v>
      </c>
      <c r="I29701" s="950" t="s">
        <v>1555</v>
      </c>
    </row>
    <row r="29702" spans="8:9" ht="12.5">
      <c r="H29702" s="958">
        <v>69142</v>
      </c>
      <c r="I29702" s="950" t="s">
        <v>1558</v>
      </c>
    </row>
    <row r="29703" spans="8:9" ht="12.5">
      <c r="H29703" s="958">
        <v>69143</v>
      </c>
      <c r="I29703" s="950" t="s">
        <v>1558</v>
      </c>
    </row>
    <row r="29704" spans="8:9" ht="12.5">
      <c r="H29704" s="958">
        <v>69144</v>
      </c>
      <c r="I29704" s="950" t="s">
        <v>1555</v>
      </c>
    </row>
    <row r="29705" spans="8:9" ht="12.5">
      <c r="H29705" s="958">
        <v>69145</v>
      </c>
      <c r="I29705" s="950" t="s">
        <v>1555</v>
      </c>
    </row>
    <row r="29706" spans="8:9" ht="12.5">
      <c r="H29706" s="958">
        <v>69146</v>
      </c>
      <c r="I29706" s="950" t="s">
        <v>1555</v>
      </c>
    </row>
    <row r="29707" spans="8:9" ht="12.5">
      <c r="H29707" s="958">
        <v>69147</v>
      </c>
      <c r="I29707" s="950" t="s">
        <v>1555</v>
      </c>
    </row>
    <row r="29708" spans="8:9" ht="12.5">
      <c r="H29708" s="958">
        <v>69148</v>
      </c>
      <c r="I29708" s="950" t="s">
        <v>1555</v>
      </c>
    </row>
    <row r="29709" spans="8:9" ht="12.5">
      <c r="H29709" s="958">
        <v>69149</v>
      </c>
      <c r="I29709" s="950" t="s">
        <v>1555</v>
      </c>
    </row>
    <row r="29710" spans="8:9" ht="12.5">
      <c r="H29710" s="958">
        <v>69150</v>
      </c>
      <c r="I29710" s="950" t="s">
        <v>1555</v>
      </c>
    </row>
    <row r="29711" spans="8:9" ht="12.5">
      <c r="H29711" s="958">
        <v>69151</v>
      </c>
      <c r="I29711" s="950" t="s">
        <v>1558</v>
      </c>
    </row>
    <row r="29712" spans="8:9" ht="12.5">
      <c r="H29712" s="958">
        <v>69152</v>
      </c>
      <c r="I29712" s="950" t="s">
        <v>1558</v>
      </c>
    </row>
    <row r="29713" spans="8:9" ht="12.5">
      <c r="H29713" s="958">
        <v>69153</v>
      </c>
      <c r="I29713" s="950" t="s">
        <v>1555</v>
      </c>
    </row>
    <row r="29714" spans="8:9" ht="12.5">
      <c r="H29714" s="958">
        <v>69154</v>
      </c>
      <c r="I29714" s="950" t="s">
        <v>1555</v>
      </c>
    </row>
    <row r="29715" spans="8:9" ht="12.5">
      <c r="H29715" s="958">
        <v>69155</v>
      </c>
      <c r="I29715" s="950" t="s">
        <v>1555</v>
      </c>
    </row>
    <row r="29716" spans="8:9" ht="12.5">
      <c r="H29716" s="958">
        <v>69156</v>
      </c>
      <c r="I29716" s="950" t="s">
        <v>1555</v>
      </c>
    </row>
    <row r="29717" spans="8:9" ht="12.5">
      <c r="H29717" s="958">
        <v>69157</v>
      </c>
      <c r="I29717" s="950" t="s">
        <v>1558</v>
      </c>
    </row>
    <row r="29718" spans="8:9" ht="12.5">
      <c r="H29718" s="958">
        <v>69160</v>
      </c>
      <c r="I29718" s="950" t="s">
        <v>1558</v>
      </c>
    </row>
    <row r="29719" spans="8:9" ht="12.5">
      <c r="H29719" s="958">
        <v>69161</v>
      </c>
      <c r="I29719" s="950" t="s">
        <v>1558</v>
      </c>
    </row>
    <row r="29720" spans="8:9" ht="12.5">
      <c r="H29720" s="958">
        <v>69162</v>
      </c>
      <c r="I29720" s="950" t="s">
        <v>1555</v>
      </c>
    </row>
    <row r="29721" spans="8:9" ht="12.5">
      <c r="H29721" s="958">
        <v>69163</v>
      </c>
      <c r="I29721" s="950" t="s">
        <v>1558</v>
      </c>
    </row>
    <row r="29722" spans="8:9" ht="12.5">
      <c r="H29722" s="958">
        <v>69165</v>
      </c>
      <c r="I29722" s="950" t="s">
        <v>1558</v>
      </c>
    </row>
    <row r="29723" spans="8:9" ht="12.5">
      <c r="H29723" s="958">
        <v>69166</v>
      </c>
      <c r="I29723" s="950" t="s">
        <v>1558</v>
      </c>
    </row>
    <row r="29724" spans="8:9" ht="12.5">
      <c r="H29724" s="958">
        <v>69167</v>
      </c>
      <c r="I29724" s="950" t="s">
        <v>1558</v>
      </c>
    </row>
    <row r="29725" spans="8:9" ht="12.5">
      <c r="H29725" s="958">
        <v>69168</v>
      </c>
      <c r="I29725" s="950" t="s">
        <v>1555</v>
      </c>
    </row>
    <row r="29726" spans="8:9" ht="12.5">
      <c r="H29726" s="958">
        <v>69169</v>
      </c>
      <c r="I29726" s="950" t="s">
        <v>1555</v>
      </c>
    </row>
    <row r="29727" spans="8:9" ht="12.5">
      <c r="H29727" s="958">
        <v>69170</v>
      </c>
      <c r="I29727" s="950" t="s">
        <v>1558</v>
      </c>
    </row>
    <row r="29728" spans="8:9" ht="12.5">
      <c r="H29728" s="958">
        <v>69171</v>
      </c>
      <c r="I29728" s="950" t="s">
        <v>1558</v>
      </c>
    </row>
    <row r="29729" spans="8:9" ht="12.5">
      <c r="H29729" s="958">
        <v>69190</v>
      </c>
      <c r="I29729" s="950" t="s">
        <v>1555</v>
      </c>
    </row>
    <row r="29730" spans="8:9" ht="12.5">
      <c r="H29730" s="958">
        <v>69201</v>
      </c>
      <c r="I29730" s="950" t="s">
        <v>1558</v>
      </c>
    </row>
    <row r="29731" spans="8:9" ht="12.5">
      <c r="H29731" s="958">
        <v>69210</v>
      </c>
      <c r="I29731" s="950" t="s">
        <v>1558</v>
      </c>
    </row>
    <row r="29732" spans="8:9" ht="12.5">
      <c r="H29732" s="958">
        <v>69211</v>
      </c>
      <c r="I29732" s="950" t="s">
        <v>1558</v>
      </c>
    </row>
    <row r="29733" spans="8:9" ht="12.5">
      <c r="H29733" s="958">
        <v>69212</v>
      </c>
      <c r="I29733" s="950" t="s">
        <v>1558</v>
      </c>
    </row>
    <row r="29734" spans="8:9" ht="12.5">
      <c r="H29734" s="958">
        <v>69214</v>
      </c>
      <c r="I29734" s="950" t="s">
        <v>1558</v>
      </c>
    </row>
    <row r="29735" spans="8:9" ht="12.5">
      <c r="H29735" s="958">
        <v>69216</v>
      </c>
      <c r="I29735" s="950" t="s">
        <v>1558</v>
      </c>
    </row>
    <row r="29736" spans="8:9" ht="12.5">
      <c r="H29736" s="958">
        <v>69217</v>
      </c>
      <c r="I29736" s="950" t="s">
        <v>1558</v>
      </c>
    </row>
    <row r="29737" spans="8:9" ht="12.5">
      <c r="H29737" s="958">
        <v>69218</v>
      </c>
      <c r="I29737" s="950" t="s">
        <v>1558</v>
      </c>
    </row>
    <row r="29738" spans="8:9" ht="12.5">
      <c r="H29738" s="958">
        <v>69219</v>
      </c>
      <c r="I29738" s="950" t="s">
        <v>1558</v>
      </c>
    </row>
    <row r="29739" spans="8:9" ht="12.5">
      <c r="H29739" s="958">
        <v>69220</v>
      </c>
      <c r="I29739" s="950" t="s">
        <v>1558</v>
      </c>
    </row>
    <row r="29740" spans="8:9" ht="12.5">
      <c r="H29740" s="958">
        <v>69221</v>
      </c>
      <c r="I29740" s="950" t="s">
        <v>1558</v>
      </c>
    </row>
    <row r="29741" spans="8:9" ht="12.5">
      <c r="H29741" s="958">
        <v>69301</v>
      </c>
      <c r="I29741" s="950" t="s">
        <v>1555</v>
      </c>
    </row>
    <row r="29742" spans="8:9" ht="12.5">
      <c r="H29742" s="958">
        <v>69331</v>
      </c>
      <c r="I29742" s="950" t="s">
        <v>1555</v>
      </c>
    </row>
    <row r="29743" spans="8:9" ht="12.5">
      <c r="H29743" s="958">
        <v>69333</v>
      </c>
      <c r="I29743" s="950" t="s">
        <v>1558</v>
      </c>
    </row>
    <row r="29744" spans="8:9" ht="12.5">
      <c r="H29744" s="958">
        <v>69334</v>
      </c>
      <c r="I29744" s="950" t="s">
        <v>1555</v>
      </c>
    </row>
    <row r="29745" spans="8:9" ht="12.5">
      <c r="H29745" s="958">
        <v>69335</v>
      </c>
      <c r="I29745" s="950" t="s">
        <v>1555</v>
      </c>
    </row>
    <row r="29746" spans="8:9" ht="12.5">
      <c r="H29746" s="958">
        <v>69336</v>
      </c>
      <c r="I29746" s="950" t="s">
        <v>1555</v>
      </c>
    </row>
    <row r="29747" spans="8:9" ht="12.5">
      <c r="H29747" s="958">
        <v>69337</v>
      </c>
      <c r="I29747" s="950" t="s">
        <v>1555</v>
      </c>
    </row>
    <row r="29748" spans="8:9" ht="12.5">
      <c r="H29748" s="958">
        <v>69339</v>
      </c>
      <c r="I29748" s="950" t="s">
        <v>1555</v>
      </c>
    </row>
    <row r="29749" spans="8:9" ht="12.5">
      <c r="H29749" s="958">
        <v>69340</v>
      </c>
      <c r="I29749" s="950" t="s">
        <v>1555</v>
      </c>
    </row>
    <row r="29750" spans="8:9" ht="12.5">
      <c r="H29750" s="958">
        <v>69341</v>
      </c>
      <c r="I29750" s="950" t="s">
        <v>1555</v>
      </c>
    </row>
    <row r="29751" spans="8:9" ht="12.5">
      <c r="H29751" s="958">
        <v>69343</v>
      </c>
      <c r="I29751" s="950" t="s">
        <v>1558</v>
      </c>
    </row>
    <row r="29752" spans="8:9" ht="12.5">
      <c r="H29752" s="958">
        <v>69345</v>
      </c>
      <c r="I29752" s="950" t="s">
        <v>1555</v>
      </c>
    </row>
    <row r="29753" spans="8:9" ht="12.5">
      <c r="H29753" s="958">
        <v>69346</v>
      </c>
      <c r="I29753" s="950" t="s">
        <v>1555</v>
      </c>
    </row>
    <row r="29754" spans="8:9" ht="12.5">
      <c r="H29754" s="958">
        <v>69347</v>
      </c>
      <c r="I29754" s="950" t="s">
        <v>1555</v>
      </c>
    </row>
    <row r="29755" spans="8:9" ht="12.5">
      <c r="H29755" s="958">
        <v>69348</v>
      </c>
      <c r="I29755" s="950" t="s">
        <v>1555</v>
      </c>
    </row>
    <row r="29756" spans="8:9" ht="12.5">
      <c r="H29756" s="958">
        <v>69350</v>
      </c>
      <c r="I29756" s="950" t="s">
        <v>1558</v>
      </c>
    </row>
    <row r="29757" spans="8:9" ht="12.5">
      <c r="H29757" s="958">
        <v>69351</v>
      </c>
      <c r="I29757" s="950" t="s">
        <v>1555</v>
      </c>
    </row>
    <row r="29758" spans="8:9" ht="12.5">
      <c r="H29758" s="958">
        <v>69352</v>
      </c>
      <c r="I29758" s="950" t="s">
        <v>1555</v>
      </c>
    </row>
    <row r="29759" spans="8:9" ht="12.5">
      <c r="H29759" s="958">
        <v>69353</v>
      </c>
      <c r="I29759" s="950" t="s">
        <v>1555</v>
      </c>
    </row>
    <row r="29760" spans="8:9" ht="12.5">
      <c r="H29760" s="958">
        <v>69354</v>
      </c>
      <c r="I29760" s="950" t="s">
        <v>1555</v>
      </c>
    </row>
    <row r="29761" spans="8:9" ht="12.5">
      <c r="H29761" s="958">
        <v>69355</v>
      </c>
      <c r="I29761" s="950" t="s">
        <v>1555</v>
      </c>
    </row>
    <row r="29762" spans="8:9" ht="12.5">
      <c r="H29762" s="958">
        <v>69356</v>
      </c>
      <c r="I29762" s="950" t="s">
        <v>1555</v>
      </c>
    </row>
    <row r="29763" spans="8:9" ht="12.5">
      <c r="H29763" s="958">
        <v>69357</v>
      </c>
      <c r="I29763" s="950" t="s">
        <v>1555</v>
      </c>
    </row>
    <row r="29764" spans="8:9" ht="12.5">
      <c r="H29764" s="958">
        <v>69358</v>
      </c>
      <c r="I29764" s="950" t="s">
        <v>1555</v>
      </c>
    </row>
    <row r="29765" spans="8:9" ht="12.5">
      <c r="H29765" s="958">
        <v>69360</v>
      </c>
      <c r="I29765" s="950" t="s">
        <v>1558</v>
      </c>
    </row>
    <row r="29766" spans="8:9" ht="12.5">
      <c r="H29766" s="958">
        <v>69361</v>
      </c>
      <c r="I29766" s="950" t="s">
        <v>1555</v>
      </c>
    </row>
    <row r="29767" spans="8:9" ht="12.5">
      <c r="H29767" s="958">
        <v>69363</v>
      </c>
      <c r="I29767" s="950" t="s">
        <v>1558</v>
      </c>
    </row>
    <row r="29768" spans="8:9" ht="12.5">
      <c r="H29768" s="958">
        <v>69365</v>
      </c>
      <c r="I29768" s="950" t="s">
        <v>1555</v>
      </c>
    </row>
    <row r="29769" spans="8:9" ht="12.5">
      <c r="H29769" s="958">
        <v>69366</v>
      </c>
      <c r="I29769" s="950" t="s">
        <v>1558</v>
      </c>
    </row>
    <row r="29770" spans="8:9" ht="12.5">
      <c r="H29770" s="958">
        <v>69367</v>
      </c>
      <c r="I29770" s="950" t="s">
        <v>1555</v>
      </c>
    </row>
    <row r="29771" spans="8:9" ht="12.5">
      <c r="H29771" s="958">
        <v>70001</v>
      </c>
      <c r="I29771" s="950" t="s">
        <v>1561</v>
      </c>
    </row>
    <row r="29772" spans="8:9" ht="12.5">
      <c r="H29772" s="958">
        <v>70002</v>
      </c>
      <c r="I29772" s="950" t="s">
        <v>1561</v>
      </c>
    </row>
    <row r="29773" spans="8:9" ht="12.5">
      <c r="H29773" s="958">
        <v>70003</v>
      </c>
      <c r="I29773" s="950" t="s">
        <v>1561</v>
      </c>
    </row>
    <row r="29774" spans="8:9" ht="12.5">
      <c r="H29774" s="958">
        <v>70004</v>
      </c>
      <c r="I29774" s="950" t="s">
        <v>1561</v>
      </c>
    </row>
    <row r="29775" spans="8:9" ht="12.5">
      <c r="H29775" s="958">
        <v>70005</v>
      </c>
      <c r="I29775" s="950" t="s">
        <v>1561</v>
      </c>
    </row>
    <row r="29776" spans="8:9" ht="12.5">
      <c r="H29776" s="958">
        <v>70006</v>
      </c>
      <c r="I29776" s="950" t="s">
        <v>1561</v>
      </c>
    </row>
    <row r="29777" spans="8:9" ht="12.5">
      <c r="H29777" s="958">
        <v>70009</v>
      </c>
      <c r="I29777" s="950" t="s">
        <v>1561</v>
      </c>
    </row>
    <row r="29778" spans="8:9" ht="12.5">
      <c r="H29778" s="958">
        <v>70010</v>
      </c>
      <c r="I29778" s="950" t="s">
        <v>1561</v>
      </c>
    </row>
    <row r="29779" spans="8:9" ht="12.5">
      <c r="H29779" s="958">
        <v>70011</v>
      </c>
      <c r="I29779" s="950" t="s">
        <v>1561</v>
      </c>
    </row>
    <row r="29780" spans="8:9" ht="12.5">
      <c r="H29780" s="958">
        <v>70030</v>
      </c>
      <c r="I29780" s="950" t="s">
        <v>1561</v>
      </c>
    </row>
    <row r="29781" spans="8:9" ht="12.5">
      <c r="H29781" s="958">
        <v>70031</v>
      </c>
      <c r="I29781" s="950" t="s">
        <v>1561</v>
      </c>
    </row>
    <row r="29782" spans="8:9" ht="12.5">
      <c r="H29782" s="958">
        <v>70032</v>
      </c>
      <c r="I29782" s="950" t="s">
        <v>1561</v>
      </c>
    </row>
    <row r="29783" spans="8:9" ht="12.5">
      <c r="H29783" s="958">
        <v>70033</v>
      </c>
      <c r="I29783" s="950" t="s">
        <v>1561</v>
      </c>
    </row>
    <row r="29784" spans="8:9" ht="12.5">
      <c r="H29784" s="958">
        <v>70036</v>
      </c>
      <c r="I29784" s="950" t="s">
        <v>1561</v>
      </c>
    </row>
    <row r="29785" spans="8:9" ht="12.5">
      <c r="H29785" s="958">
        <v>70037</v>
      </c>
      <c r="I29785" s="950" t="s">
        <v>1561</v>
      </c>
    </row>
    <row r="29786" spans="8:9" ht="12.5">
      <c r="H29786" s="958">
        <v>70038</v>
      </c>
      <c r="I29786" s="950" t="s">
        <v>1561</v>
      </c>
    </row>
    <row r="29787" spans="8:9" ht="12.5">
      <c r="H29787" s="958">
        <v>70039</v>
      </c>
      <c r="I29787" s="950" t="s">
        <v>1561</v>
      </c>
    </row>
    <row r="29788" spans="8:9" ht="12.5">
      <c r="H29788" s="958">
        <v>70040</v>
      </c>
      <c r="I29788" s="950" t="s">
        <v>1561</v>
      </c>
    </row>
    <row r="29789" spans="8:9" ht="12.5">
      <c r="H29789" s="958">
        <v>70041</v>
      </c>
      <c r="I29789" s="950" t="s">
        <v>1561</v>
      </c>
    </row>
    <row r="29790" spans="8:9" ht="12.5">
      <c r="H29790" s="958">
        <v>70043</v>
      </c>
      <c r="I29790" s="950" t="s">
        <v>1561</v>
      </c>
    </row>
    <row r="29791" spans="8:9" ht="12.5">
      <c r="H29791" s="958">
        <v>70044</v>
      </c>
      <c r="I29791" s="950" t="s">
        <v>1561</v>
      </c>
    </row>
    <row r="29792" spans="8:9" ht="12.5">
      <c r="H29792" s="958">
        <v>70047</v>
      </c>
      <c r="I29792" s="950" t="s">
        <v>1561</v>
      </c>
    </row>
    <row r="29793" spans="8:9" ht="12.5">
      <c r="H29793" s="958">
        <v>70049</v>
      </c>
      <c r="I29793" s="950" t="s">
        <v>1561</v>
      </c>
    </row>
    <row r="29794" spans="8:9" ht="12.5">
      <c r="H29794" s="958">
        <v>70050</v>
      </c>
      <c r="I29794" s="950" t="s">
        <v>1561</v>
      </c>
    </row>
    <row r="29795" spans="8:9" ht="12.5">
      <c r="H29795" s="958">
        <v>70051</v>
      </c>
      <c r="I29795" s="950" t="s">
        <v>1561</v>
      </c>
    </row>
    <row r="29796" spans="8:9" ht="12.5">
      <c r="H29796" s="958">
        <v>70052</v>
      </c>
      <c r="I29796" s="950" t="s">
        <v>1561</v>
      </c>
    </row>
    <row r="29797" spans="8:9" ht="12.5">
      <c r="H29797" s="958">
        <v>70053</v>
      </c>
      <c r="I29797" s="950" t="s">
        <v>1561</v>
      </c>
    </row>
    <row r="29798" spans="8:9" ht="12.5">
      <c r="H29798" s="958">
        <v>70054</v>
      </c>
      <c r="I29798" s="950" t="s">
        <v>1561</v>
      </c>
    </row>
    <row r="29799" spans="8:9" ht="12.5">
      <c r="H29799" s="958">
        <v>70055</v>
      </c>
      <c r="I29799" s="950" t="s">
        <v>1561</v>
      </c>
    </row>
    <row r="29800" spans="8:9" ht="12.5">
      <c r="H29800" s="958">
        <v>70056</v>
      </c>
      <c r="I29800" s="950" t="s">
        <v>1561</v>
      </c>
    </row>
    <row r="29801" spans="8:9" ht="12.5">
      <c r="H29801" s="958">
        <v>70057</v>
      </c>
      <c r="I29801" s="950" t="s">
        <v>1561</v>
      </c>
    </row>
    <row r="29802" spans="8:9" ht="12.5">
      <c r="H29802" s="958">
        <v>70058</v>
      </c>
      <c r="I29802" s="950" t="s">
        <v>1561</v>
      </c>
    </row>
    <row r="29803" spans="8:9" ht="12.5">
      <c r="H29803" s="958">
        <v>70059</v>
      </c>
      <c r="I29803" s="950" t="s">
        <v>1561</v>
      </c>
    </row>
    <row r="29804" spans="8:9" ht="12.5">
      <c r="H29804" s="958">
        <v>70060</v>
      </c>
      <c r="I29804" s="950" t="s">
        <v>1561</v>
      </c>
    </row>
    <row r="29805" spans="8:9" ht="12.5">
      <c r="H29805" s="958">
        <v>70062</v>
      </c>
      <c r="I29805" s="950" t="s">
        <v>1561</v>
      </c>
    </row>
    <row r="29806" spans="8:9" ht="12.5">
      <c r="H29806" s="958">
        <v>70063</v>
      </c>
      <c r="I29806" s="950" t="s">
        <v>1561</v>
      </c>
    </row>
    <row r="29807" spans="8:9" ht="12.5">
      <c r="H29807" s="958">
        <v>70064</v>
      </c>
      <c r="I29807" s="950" t="s">
        <v>1561</v>
      </c>
    </row>
    <row r="29808" spans="8:9" ht="12.5">
      <c r="H29808" s="958">
        <v>70065</v>
      </c>
      <c r="I29808" s="950" t="s">
        <v>1561</v>
      </c>
    </row>
    <row r="29809" spans="8:9" ht="12.5">
      <c r="H29809" s="958">
        <v>70067</v>
      </c>
      <c r="I29809" s="950" t="s">
        <v>1561</v>
      </c>
    </row>
    <row r="29810" spans="8:9" ht="12.5">
      <c r="H29810" s="958">
        <v>70068</v>
      </c>
      <c r="I29810" s="950" t="s">
        <v>1561</v>
      </c>
    </row>
    <row r="29811" spans="8:9" ht="12.5">
      <c r="H29811" s="958">
        <v>70069</v>
      </c>
      <c r="I29811" s="950" t="s">
        <v>1561</v>
      </c>
    </row>
    <row r="29812" spans="8:9" ht="12.5">
      <c r="H29812" s="958">
        <v>70070</v>
      </c>
      <c r="I29812" s="950" t="s">
        <v>1561</v>
      </c>
    </row>
    <row r="29813" spans="8:9" ht="12.5">
      <c r="H29813" s="958">
        <v>70071</v>
      </c>
      <c r="I29813" s="950" t="s">
        <v>1561</v>
      </c>
    </row>
    <row r="29814" spans="8:9" ht="12.5">
      <c r="H29814" s="958">
        <v>70072</v>
      </c>
      <c r="I29814" s="950" t="s">
        <v>1561</v>
      </c>
    </row>
    <row r="29815" spans="8:9" ht="12.5">
      <c r="H29815" s="958">
        <v>70073</v>
      </c>
      <c r="I29815" s="950" t="s">
        <v>1561</v>
      </c>
    </row>
    <row r="29816" spans="8:9" ht="12.5">
      <c r="H29816" s="958">
        <v>70075</v>
      </c>
      <c r="I29816" s="950" t="s">
        <v>1561</v>
      </c>
    </row>
    <row r="29817" spans="8:9" ht="12.5">
      <c r="H29817" s="958">
        <v>70076</v>
      </c>
      <c r="I29817" s="950" t="s">
        <v>1561</v>
      </c>
    </row>
    <row r="29818" spans="8:9" ht="12.5">
      <c r="H29818" s="958">
        <v>70078</v>
      </c>
      <c r="I29818" s="950" t="s">
        <v>1561</v>
      </c>
    </row>
    <row r="29819" spans="8:9" ht="12.5">
      <c r="H29819" s="958">
        <v>70079</v>
      </c>
      <c r="I29819" s="950" t="s">
        <v>1561</v>
      </c>
    </row>
    <row r="29820" spans="8:9" ht="12.5">
      <c r="H29820" s="958">
        <v>70080</v>
      </c>
      <c r="I29820" s="950" t="s">
        <v>1561</v>
      </c>
    </row>
    <row r="29821" spans="8:9" ht="12.5">
      <c r="H29821" s="958">
        <v>70081</v>
      </c>
      <c r="I29821" s="950" t="s">
        <v>1561</v>
      </c>
    </row>
    <row r="29822" spans="8:9" ht="12.5">
      <c r="H29822" s="958">
        <v>70082</v>
      </c>
      <c r="I29822" s="950" t="s">
        <v>1561</v>
      </c>
    </row>
    <row r="29823" spans="8:9" ht="12.5">
      <c r="H29823" s="958">
        <v>70083</v>
      </c>
      <c r="I29823" s="950" t="s">
        <v>1561</v>
      </c>
    </row>
    <row r="29824" spans="8:9" ht="12.5">
      <c r="H29824" s="958">
        <v>70084</v>
      </c>
      <c r="I29824" s="950" t="s">
        <v>1561</v>
      </c>
    </row>
    <row r="29825" spans="8:9" ht="12.5">
      <c r="H29825" s="958">
        <v>70085</v>
      </c>
      <c r="I29825" s="950" t="s">
        <v>1561</v>
      </c>
    </row>
    <row r="29826" spans="8:9" ht="12.5">
      <c r="H29826" s="958">
        <v>70086</v>
      </c>
      <c r="I29826" s="950" t="s">
        <v>1561</v>
      </c>
    </row>
    <row r="29827" spans="8:9" ht="12.5">
      <c r="H29827" s="958">
        <v>70087</v>
      </c>
      <c r="I29827" s="950" t="s">
        <v>1561</v>
      </c>
    </row>
    <row r="29828" spans="8:9" ht="12.5">
      <c r="H29828" s="958">
        <v>70090</v>
      </c>
      <c r="I29828" s="950" t="s">
        <v>1561</v>
      </c>
    </row>
    <row r="29829" spans="8:9" ht="12.5">
      <c r="H29829" s="958">
        <v>70091</v>
      </c>
      <c r="I29829" s="950" t="s">
        <v>1561</v>
      </c>
    </row>
    <row r="29830" spans="8:9" ht="12.5">
      <c r="H29830" s="958">
        <v>70092</v>
      </c>
      <c r="I29830" s="950" t="s">
        <v>1561</v>
      </c>
    </row>
    <row r="29831" spans="8:9" ht="12.5">
      <c r="H29831" s="958">
        <v>70093</v>
      </c>
      <c r="I29831" s="950" t="s">
        <v>1561</v>
      </c>
    </row>
    <row r="29832" spans="8:9" ht="12.5">
      <c r="H29832" s="958">
        <v>70094</v>
      </c>
      <c r="I29832" s="950" t="s">
        <v>1561</v>
      </c>
    </row>
    <row r="29833" spans="8:9" ht="12.5">
      <c r="H29833" s="958">
        <v>70096</v>
      </c>
      <c r="I29833" s="950" t="s">
        <v>1561</v>
      </c>
    </row>
    <row r="29834" spans="8:9" ht="12.5">
      <c r="H29834" s="958">
        <v>70097</v>
      </c>
      <c r="I29834" s="950" t="s">
        <v>1561</v>
      </c>
    </row>
    <row r="29835" spans="8:9" ht="12.5">
      <c r="H29835" s="958">
        <v>70112</v>
      </c>
      <c r="I29835" s="950" t="s">
        <v>1561</v>
      </c>
    </row>
    <row r="29836" spans="8:9" ht="12.5">
      <c r="H29836" s="958">
        <v>70113</v>
      </c>
      <c r="I29836" s="950" t="s">
        <v>1561</v>
      </c>
    </row>
    <row r="29837" spans="8:9" ht="12.5">
      <c r="H29837" s="958">
        <v>70114</v>
      </c>
      <c r="I29837" s="950" t="s">
        <v>1561</v>
      </c>
    </row>
    <row r="29838" spans="8:9" ht="12.5">
      <c r="H29838" s="958">
        <v>70115</v>
      </c>
      <c r="I29838" s="950" t="s">
        <v>1561</v>
      </c>
    </row>
    <row r="29839" spans="8:9" ht="12.5">
      <c r="H29839" s="958">
        <v>70116</v>
      </c>
      <c r="I29839" s="950" t="s">
        <v>1561</v>
      </c>
    </row>
    <row r="29840" spans="8:9" ht="12.5">
      <c r="H29840" s="958">
        <v>70117</v>
      </c>
      <c r="I29840" s="950" t="s">
        <v>1561</v>
      </c>
    </row>
    <row r="29841" spans="8:9" ht="12.5">
      <c r="H29841" s="958">
        <v>70118</v>
      </c>
      <c r="I29841" s="950" t="s">
        <v>1561</v>
      </c>
    </row>
    <row r="29842" spans="8:9" ht="12.5">
      <c r="H29842" s="958">
        <v>70119</v>
      </c>
      <c r="I29842" s="950" t="s">
        <v>1561</v>
      </c>
    </row>
    <row r="29843" spans="8:9" ht="12.5">
      <c r="H29843" s="958">
        <v>70121</v>
      </c>
      <c r="I29843" s="950" t="s">
        <v>1561</v>
      </c>
    </row>
    <row r="29844" spans="8:9" ht="12.5">
      <c r="H29844" s="958">
        <v>70122</v>
      </c>
      <c r="I29844" s="950" t="s">
        <v>1561</v>
      </c>
    </row>
    <row r="29845" spans="8:9" ht="12.5">
      <c r="H29845" s="958">
        <v>70123</v>
      </c>
      <c r="I29845" s="950" t="s">
        <v>1561</v>
      </c>
    </row>
    <row r="29846" spans="8:9" ht="12.5">
      <c r="H29846" s="958">
        <v>70124</v>
      </c>
      <c r="I29846" s="950" t="s">
        <v>1561</v>
      </c>
    </row>
    <row r="29847" spans="8:9" ht="12.5">
      <c r="H29847" s="958">
        <v>70125</v>
      </c>
      <c r="I29847" s="950" t="s">
        <v>1561</v>
      </c>
    </row>
    <row r="29848" spans="8:9" ht="12.5">
      <c r="H29848" s="958">
        <v>70126</v>
      </c>
      <c r="I29848" s="950" t="s">
        <v>1561</v>
      </c>
    </row>
    <row r="29849" spans="8:9" ht="12.5">
      <c r="H29849" s="958">
        <v>70127</v>
      </c>
      <c r="I29849" s="950" t="s">
        <v>1561</v>
      </c>
    </row>
    <row r="29850" spans="8:9" ht="12.5">
      <c r="H29850" s="958">
        <v>70128</v>
      </c>
      <c r="I29850" s="950" t="s">
        <v>1561</v>
      </c>
    </row>
    <row r="29851" spans="8:9" ht="12.5">
      <c r="H29851" s="958">
        <v>70129</v>
      </c>
      <c r="I29851" s="950" t="s">
        <v>1561</v>
      </c>
    </row>
    <row r="29852" spans="8:9" ht="12.5">
      <c r="H29852" s="958">
        <v>70130</v>
      </c>
      <c r="I29852" s="950" t="s">
        <v>1561</v>
      </c>
    </row>
    <row r="29853" spans="8:9" ht="12.5">
      <c r="H29853" s="958">
        <v>70131</v>
      </c>
      <c r="I29853" s="950" t="s">
        <v>1561</v>
      </c>
    </row>
    <row r="29854" spans="8:9" ht="12.5">
      <c r="H29854" s="958">
        <v>70139</v>
      </c>
      <c r="I29854" s="950" t="s">
        <v>1561</v>
      </c>
    </row>
    <row r="29855" spans="8:9" ht="12.5">
      <c r="H29855" s="958">
        <v>70140</v>
      </c>
      <c r="I29855" s="950" t="s">
        <v>1561</v>
      </c>
    </row>
    <row r="29856" spans="8:9" ht="12.5">
      <c r="H29856" s="958">
        <v>70141</v>
      </c>
      <c r="I29856" s="950" t="s">
        <v>1561</v>
      </c>
    </row>
    <row r="29857" spans="8:9" ht="12.5">
      <c r="H29857" s="958">
        <v>70142</v>
      </c>
      <c r="I29857" s="950" t="s">
        <v>1561</v>
      </c>
    </row>
    <row r="29858" spans="8:9" ht="12.5">
      <c r="H29858" s="958">
        <v>70143</v>
      </c>
      <c r="I29858" s="950" t="s">
        <v>1561</v>
      </c>
    </row>
    <row r="29859" spans="8:9" ht="12.5">
      <c r="H29859" s="958">
        <v>70145</v>
      </c>
      <c r="I29859" s="950" t="s">
        <v>1561</v>
      </c>
    </row>
    <row r="29860" spans="8:9" ht="12.5">
      <c r="H29860" s="958">
        <v>70146</v>
      </c>
      <c r="I29860" s="950" t="s">
        <v>1561</v>
      </c>
    </row>
    <row r="29861" spans="8:9" ht="12.5">
      <c r="H29861" s="958">
        <v>70148</v>
      </c>
      <c r="I29861" s="950" t="s">
        <v>1561</v>
      </c>
    </row>
    <row r="29862" spans="8:9" ht="12.5">
      <c r="H29862" s="958">
        <v>70149</v>
      </c>
      <c r="I29862" s="950" t="s">
        <v>1561</v>
      </c>
    </row>
    <row r="29863" spans="8:9" ht="12.5">
      <c r="H29863" s="958">
        <v>70150</v>
      </c>
      <c r="I29863" s="950" t="s">
        <v>1561</v>
      </c>
    </row>
    <row r="29864" spans="8:9" ht="12.5">
      <c r="H29864" s="958">
        <v>70151</v>
      </c>
      <c r="I29864" s="950" t="s">
        <v>1561</v>
      </c>
    </row>
    <row r="29865" spans="8:9" ht="12.5">
      <c r="H29865" s="958">
        <v>70152</v>
      </c>
      <c r="I29865" s="950" t="s">
        <v>1561</v>
      </c>
    </row>
    <row r="29866" spans="8:9" ht="12.5">
      <c r="H29866" s="958">
        <v>70153</v>
      </c>
      <c r="I29866" s="950" t="s">
        <v>1561</v>
      </c>
    </row>
    <row r="29867" spans="8:9" ht="12.5">
      <c r="H29867" s="958">
        <v>70154</v>
      </c>
      <c r="I29867" s="950" t="s">
        <v>1561</v>
      </c>
    </row>
    <row r="29868" spans="8:9" ht="12.5">
      <c r="H29868" s="958">
        <v>70156</v>
      </c>
      <c r="I29868" s="950" t="s">
        <v>1561</v>
      </c>
    </row>
    <row r="29869" spans="8:9" ht="12.5">
      <c r="H29869" s="958">
        <v>70157</v>
      </c>
      <c r="I29869" s="950" t="s">
        <v>1561</v>
      </c>
    </row>
    <row r="29870" spans="8:9" ht="12.5">
      <c r="H29870" s="958">
        <v>70158</v>
      </c>
      <c r="I29870" s="950" t="s">
        <v>1561</v>
      </c>
    </row>
    <row r="29871" spans="8:9" ht="12.5">
      <c r="H29871" s="958">
        <v>70159</v>
      </c>
      <c r="I29871" s="950" t="s">
        <v>1561</v>
      </c>
    </row>
    <row r="29872" spans="8:9" ht="12.5">
      <c r="H29872" s="958">
        <v>70160</v>
      </c>
      <c r="I29872" s="950" t="s">
        <v>1561</v>
      </c>
    </row>
    <row r="29873" spans="8:9" ht="12.5">
      <c r="H29873" s="958">
        <v>70161</v>
      </c>
      <c r="I29873" s="950" t="s">
        <v>1561</v>
      </c>
    </row>
    <row r="29874" spans="8:9" ht="12.5">
      <c r="H29874" s="958">
        <v>70162</v>
      </c>
      <c r="I29874" s="950" t="s">
        <v>1561</v>
      </c>
    </row>
    <row r="29875" spans="8:9" ht="12.5">
      <c r="H29875" s="958">
        <v>70163</v>
      </c>
      <c r="I29875" s="950" t="s">
        <v>1561</v>
      </c>
    </row>
    <row r="29876" spans="8:9" ht="12.5">
      <c r="H29876" s="958">
        <v>70164</v>
      </c>
      <c r="I29876" s="950" t="s">
        <v>1561</v>
      </c>
    </row>
    <row r="29877" spans="8:9" ht="12.5">
      <c r="H29877" s="958">
        <v>70165</v>
      </c>
      <c r="I29877" s="950" t="s">
        <v>1561</v>
      </c>
    </row>
    <row r="29878" spans="8:9" ht="12.5">
      <c r="H29878" s="958">
        <v>70166</v>
      </c>
      <c r="I29878" s="950" t="s">
        <v>1561</v>
      </c>
    </row>
    <row r="29879" spans="8:9" ht="12.5">
      <c r="H29879" s="958">
        <v>70167</v>
      </c>
      <c r="I29879" s="950" t="s">
        <v>1561</v>
      </c>
    </row>
    <row r="29880" spans="8:9" ht="12.5">
      <c r="H29880" s="958">
        <v>70170</v>
      </c>
      <c r="I29880" s="950" t="s">
        <v>1561</v>
      </c>
    </row>
    <row r="29881" spans="8:9" ht="12.5">
      <c r="H29881" s="958">
        <v>70172</v>
      </c>
      <c r="I29881" s="950" t="s">
        <v>1561</v>
      </c>
    </row>
    <row r="29882" spans="8:9" ht="12.5">
      <c r="H29882" s="958">
        <v>70174</v>
      </c>
      <c r="I29882" s="950" t="s">
        <v>1561</v>
      </c>
    </row>
    <row r="29883" spans="8:9" ht="12.5">
      <c r="H29883" s="958">
        <v>70175</v>
      </c>
      <c r="I29883" s="950" t="s">
        <v>1561</v>
      </c>
    </row>
    <row r="29884" spans="8:9" ht="12.5">
      <c r="H29884" s="958">
        <v>70176</v>
      </c>
      <c r="I29884" s="950" t="s">
        <v>1561</v>
      </c>
    </row>
    <row r="29885" spans="8:9" ht="12.5">
      <c r="H29885" s="958">
        <v>70177</v>
      </c>
      <c r="I29885" s="950" t="s">
        <v>1561</v>
      </c>
    </row>
    <row r="29886" spans="8:9" ht="12.5">
      <c r="H29886" s="958">
        <v>70178</v>
      </c>
      <c r="I29886" s="950" t="s">
        <v>1561</v>
      </c>
    </row>
    <row r="29887" spans="8:9" ht="12.5">
      <c r="H29887" s="958">
        <v>70179</v>
      </c>
      <c r="I29887" s="950" t="s">
        <v>1561</v>
      </c>
    </row>
    <row r="29888" spans="8:9" ht="12.5">
      <c r="H29888" s="958">
        <v>70181</v>
      </c>
      <c r="I29888" s="950" t="s">
        <v>1561</v>
      </c>
    </row>
    <row r="29889" spans="8:9" ht="12.5">
      <c r="H29889" s="958">
        <v>70182</v>
      </c>
      <c r="I29889" s="950" t="s">
        <v>1561</v>
      </c>
    </row>
    <row r="29890" spans="8:9" ht="12.5">
      <c r="H29890" s="958">
        <v>70183</v>
      </c>
      <c r="I29890" s="950" t="s">
        <v>1561</v>
      </c>
    </row>
    <row r="29891" spans="8:9" ht="12.5">
      <c r="H29891" s="958">
        <v>70184</v>
      </c>
      <c r="I29891" s="950" t="s">
        <v>1561</v>
      </c>
    </row>
    <row r="29892" spans="8:9" ht="12.5">
      <c r="H29892" s="958">
        <v>70185</v>
      </c>
      <c r="I29892" s="950" t="s">
        <v>1561</v>
      </c>
    </row>
    <row r="29893" spans="8:9" ht="12.5">
      <c r="H29893" s="958">
        <v>70186</v>
      </c>
      <c r="I29893" s="950" t="s">
        <v>1561</v>
      </c>
    </row>
    <row r="29894" spans="8:9" ht="12.5">
      <c r="H29894" s="958">
        <v>70187</v>
      </c>
      <c r="I29894" s="950" t="s">
        <v>1561</v>
      </c>
    </row>
    <row r="29895" spans="8:9" ht="12.5">
      <c r="H29895" s="958">
        <v>70189</v>
      </c>
      <c r="I29895" s="950" t="s">
        <v>1561</v>
      </c>
    </row>
    <row r="29896" spans="8:9" ht="12.5">
      <c r="H29896" s="958">
        <v>70190</v>
      </c>
      <c r="I29896" s="950" t="s">
        <v>1561</v>
      </c>
    </row>
    <row r="29897" spans="8:9" ht="12.5">
      <c r="H29897" s="958">
        <v>70195</v>
      </c>
      <c r="I29897" s="950" t="s">
        <v>1561</v>
      </c>
    </row>
    <row r="29898" spans="8:9" ht="12.5">
      <c r="H29898" s="958">
        <v>70301</v>
      </c>
      <c r="I29898" s="950" t="s">
        <v>1561</v>
      </c>
    </row>
    <row r="29899" spans="8:9" ht="12.5">
      <c r="H29899" s="958">
        <v>70302</v>
      </c>
      <c r="I29899" s="950" t="s">
        <v>1561</v>
      </c>
    </row>
    <row r="29900" spans="8:9" ht="12.5">
      <c r="H29900" s="958">
        <v>70310</v>
      </c>
      <c r="I29900" s="950" t="s">
        <v>1561</v>
      </c>
    </row>
    <row r="29901" spans="8:9" ht="12.5">
      <c r="H29901" s="958">
        <v>70339</v>
      </c>
      <c r="I29901" s="950" t="s">
        <v>1559</v>
      </c>
    </row>
    <row r="29902" spans="8:9" ht="12.5">
      <c r="H29902" s="958">
        <v>70340</v>
      </c>
      <c r="I29902" s="950" t="s">
        <v>1559</v>
      </c>
    </row>
    <row r="29903" spans="8:9" ht="12.5">
      <c r="H29903" s="958">
        <v>70341</v>
      </c>
      <c r="I29903" s="950" t="s">
        <v>1561</v>
      </c>
    </row>
    <row r="29904" spans="8:9" ht="12.5">
      <c r="H29904" s="958">
        <v>70342</v>
      </c>
      <c r="I29904" s="950" t="s">
        <v>1559</v>
      </c>
    </row>
    <row r="29905" spans="8:9" ht="12.5">
      <c r="H29905" s="958">
        <v>70343</v>
      </c>
      <c r="I29905" s="950" t="s">
        <v>1561</v>
      </c>
    </row>
    <row r="29906" spans="8:9" ht="12.5">
      <c r="H29906" s="958">
        <v>70344</v>
      </c>
      <c r="I29906" s="950" t="s">
        <v>1561</v>
      </c>
    </row>
    <row r="29907" spans="8:9" ht="12.5">
      <c r="H29907" s="958">
        <v>70345</v>
      </c>
      <c r="I29907" s="950" t="s">
        <v>1561</v>
      </c>
    </row>
    <row r="29908" spans="8:9" ht="12.5">
      <c r="H29908" s="958">
        <v>70346</v>
      </c>
      <c r="I29908" s="950" t="s">
        <v>1561</v>
      </c>
    </row>
    <row r="29909" spans="8:9" ht="12.5">
      <c r="H29909" s="958">
        <v>70352</v>
      </c>
      <c r="I29909" s="950" t="s">
        <v>1561</v>
      </c>
    </row>
    <row r="29910" spans="8:9" ht="12.5">
      <c r="H29910" s="958">
        <v>70353</v>
      </c>
      <c r="I29910" s="950" t="s">
        <v>1561</v>
      </c>
    </row>
    <row r="29911" spans="8:9" ht="12.5">
      <c r="H29911" s="958">
        <v>70354</v>
      </c>
      <c r="I29911" s="950" t="s">
        <v>1561</v>
      </c>
    </row>
    <row r="29912" spans="8:9" ht="12.5">
      <c r="H29912" s="958">
        <v>70355</v>
      </c>
      <c r="I29912" s="950" t="s">
        <v>1561</v>
      </c>
    </row>
    <row r="29913" spans="8:9" ht="12.5">
      <c r="H29913" s="958">
        <v>70356</v>
      </c>
      <c r="I29913" s="950" t="s">
        <v>1561</v>
      </c>
    </row>
    <row r="29914" spans="8:9" ht="12.5">
      <c r="H29914" s="958">
        <v>70357</v>
      </c>
      <c r="I29914" s="950" t="s">
        <v>1561</v>
      </c>
    </row>
    <row r="29915" spans="8:9" ht="12.5">
      <c r="H29915" s="958">
        <v>70358</v>
      </c>
      <c r="I29915" s="950" t="s">
        <v>1561</v>
      </c>
    </row>
    <row r="29916" spans="8:9" ht="12.5">
      <c r="H29916" s="958">
        <v>70359</v>
      </c>
      <c r="I29916" s="950" t="s">
        <v>1561</v>
      </c>
    </row>
    <row r="29917" spans="8:9" ht="12.5">
      <c r="H29917" s="958">
        <v>70360</v>
      </c>
      <c r="I29917" s="950" t="s">
        <v>1561</v>
      </c>
    </row>
    <row r="29918" spans="8:9" ht="12.5">
      <c r="H29918" s="958">
        <v>70361</v>
      </c>
      <c r="I29918" s="950" t="s">
        <v>1561</v>
      </c>
    </row>
    <row r="29919" spans="8:9" ht="12.5">
      <c r="H29919" s="958">
        <v>70363</v>
      </c>
      <c r="I29919" s="950" t="s">
        <v>1561</v>
      </c>
    </row>
    <row r="29920" spans="8:9" ht="12.5">
      <c r="H29920" s="958">
        <v>70364</v>
      </c>
      <c r="I29920" s="950" t="s">
        <v>1561</v>
      </c>
    </row>
    <row r="29921" spans="8:9" ht="12.5">
      <c r="H29921" s="958">
        <v>70371</v>
      </c>
      <c r="I29921" s="950" t="s">
        <v>1561</v>
      </c>
    </row>
    <row r="29922" spans="8:9" ht="12.5">
      <c r="H29922" s="958">
        <v>70372</v>
      </c>
      <c r="I29922" s="950" t="s">
        <v>1561</v>
      </c>
    </row>
    <row r="29923" spans="8:9" ht="12.5">
      <c r="H29923" s="958">
        <v>70373</v>
      </c>
      <c r="I29923" s="950" t="s">
        <v>1561</v>
      </c>
    </row>
    <row r="29924" spans="8:9" ht="12.5">
      <c r="H29924" s="958">
        <v>70374</v>
      </c>
      <c r="I29924" s="950" t="s">
        <v>1561</v>
      </c>
    </row>
    <row r="29925" spans="8:9" ht="12.5">
      <c r="H29925" s="958">
        <v>70375</v>
      </c>
      <c r="I29925" s="950" t="s">
        <v>1561</v>
      </c>
    </row>
    <row r="29926" spans="8:9" ht="12.5">
      <c r="H29926" s="958">
        <v>70377</v>
      </c>
      <c r="I29926" s="950" t="s">
        <v>1561</v>
      </c>
    </row>
    <row r="29927" spans="8:9" ht="12.5">
      <c r="H29927" s="958">
        <v>70380</v>
      </c>
      <c r="I29927" s="950" t="s">
        <v>1559</v>
      </c>
    </row>
    <row r="29928" spans="8:9" ht="12.5">
      <c r="H29928" s="958">
        <v>70381</v>
      </c>
      <c r="I29928" s="950" t="s">
        <v>1559</v>
      </c>
    </row>
    <row r="29929" spans="8:9" ht="12.5">
      <c r="H29929" s="958">
        <v>70390</v>
      </c>
      <c r="I29929" s="950" t="s">
        <v>1561</v>
      </c>
    </row>
    <row r="29930" spans="8:9" ht="12.5">
      <c r="H29930" s="958">
        <v>70391</v>
      </c>
      <c r="I29930" s="950" t="s">
        <v>1561</v>
      </c>
    </row>
    <row r="29931" spans="8:9" ht="12.5">
      <c r="H29931" s="958">
        <v>70392</v>
      </c>
      <c r="I29931" s="950" t="s">
        <v>1559</v>
      </c>
    </row>
    <row r="29932" spans="8:9" ht="12.5">
      <c r="H29932" s="958">
        <v>70393</v>
      </c>
      <c r="I29932" s="950" t="s">
        <v>1561</v>
      </c>
    </row>
    <row r="29933" spans="8:9" ht="12.5">
      <c r="H29933" s="958">
        <v>70394</v>
      </c>
      <c r="I29933" s="950" t="s">
        <v>1561</v>
      </c>
    </row>
    <row r="29934" spans="8:9" ht="12.5">
      <c r="H29934" s="958">
        <v>70395</v>
      </c>
      <c r="I29934" s="950" t="s">
        <v>1561</v>
      </c>
    </row>
    <row r="29935" spans="8:9" ht="12.5">
      <c r="H29935" s="958">
        <v>70397</v>
      </c>
      <c r="I29935" s="950" t="s">
        <v>1561</v>
      </c>
    </row>
    <row r="29936" spans="8:9" ht="12.5">
      <c r="H29936" s="958">
        <v>70401</v>
      </c>
      <c r="I29936" s="950" t="s">
        <v>1561</v>
      </c>
    </row>
    <row r="29937" spans="8:9" ht="12.5">
      <c r="H29937" s="958">
        <v>70402</v>
      </c>
      <c r="I29937" s="950" t="s">
        <v>1561</v>
      </c>
    </row>
    <row r="29938" spans="8:9" ht="12.5">
      <c r="H29938" s="958">
        <v>70403</v>
      </c>
      <c r="I29938" s="950" t="s">
        <v>1561</v>
      </c>
    </row>
    <row r="29939" spans="8:9" ht="12.5">
      <c r="H29939" s="958">
        <v>70404</v>
      </c>
      <c r="I29939" s="950" t="s">
        <v>1561</v>
      </c>
    </row>
    <row r="29940" spans="8:9" ht="12.5">
      <c r="H29940" s="958">
        <v>70420</v>
      </c>
      <c r="I29940" s="950" t="s">
        <v>1559</v>
      </c>
    </row>
    <row r="29941" spans="8:9" ht="12.5">
      <c r="H29941" s="958">
        <v>70421</v>
      </c>
      <c r="I29941" s="950" t="s">
        <v>1561</v>
      </c>
    </row>
    <row r="29942" spans="8:9" ht="12.5">
      <c r="H29942" s="958">
        <v>70422</v>
      </c>
      <c r="I29942" s="950" t="s">
        <v>1561</v>
      </c>
    </row>
    <row r="29943" spans="8:9" ht="12.5">
      <c r="H29943" s="958">
        <v>70426</v>
      </c>
      <c r="I29943" s="950" t="s">
        <v>1561</v>
      </c>
    </row>
    <row r="29944" spans="8:9" ht="12.5">
      <c r="H29944" s="958">
        <v>70427</v>
      </c>
      <c r="I29944" s="950" t="s">
        <v>1559</v>
      </c>
    </row>
    <row r="29945" spans="8:9" ht="12.5">
      <c r="H29945" s="958">
        <v>70429</v>
      </c>
      <c r="I29945" s="950" t="s">
        <v>1561</v>
      </c>
    </row>
    <row r="29946" spans="8:9" ht="12.5">
      <c r="H29946" s="958">
        <v>70431</v>
      </c>
      <c r="I29946" s="950" t="s">
        <v>1559</v>
      </c>
    </row>
    <row r="29947" spans="8:9" ht="12.5">
      <c r="H29947" s="958">
        <v>70433</v>
      </c>
      <c r="I29947" s="950" t="s">
        <v>1559</v>
      </c>
    </row>
    <row r="29948" spans="8:9" ht="12.5">
      <c r="H29948" s="958">
        <v>70434</v>
      </c>
      <c r="I29948" s="950" t="s">
        <v>1559</v>
      </c>
    </row>
    <row r="29949" spans="8:9" ht="12.5">
      <c r="H29949" s="958">
        <v>70435</v>
      </c>
      <c r="I29949" s="950" t="s">
        <v>1559</v>
      </c>
    </row>
    <row r="29950" spans="8:9" ht="12.5">
      <c r="H29950" s="958">
        <v>70436</v>
      </c>
      <c r="I29950" s="950" t="s">
        <v>1561</v>
      </c>
    </row>
    <row r="29951" spans="8:9" ht="12.5">
      <c r="H29951" s="958">
        <v>70437</v>
      </c>
      <c r="I29951" s="950" t="s">
        <v>1559</v>
      </c>
    </row>
    <row r="29952" spans="8:9" ht="12.5">
      <c r="H29952" s="958">
        <v>70438</v>
      </c>
      <c r="I29952" s="950" t="s">
        <v>1559</v>
      </c>
    </row>
    <row r="29953" spans="8:9" ht="12.5">
      <c r="H29953" s="958">
        <v>70441</v>
      </c>
      <c r="I29953" s="950" t="s">
        <v>1561</v>
      </c>
    </row>
    <row r="29954" spans="8:9" ht="12.5">
      <c r="H29954" s="958">
        <v>70442</v>
      </c>
      <c r="I29954" s="950" t="s">
        <v>1561</v>
      </c>
    </row>
    <row r="29955" spans="8:9" ht="12.5">
      <c r="H29955" s="958">
        <v>70443</v>
      </c>
      <c r="I29955" s="950" t="s">
        <v>1561</v>
      </c>
    </row>
    <row r="29956" spans="8:9" ht="12.5">
      <c r="H29956" s="958">
        <v>70444</v>
      </c>
      <c r="I29956" s="950" t="s">
        <v>1561</v>
      </c>
    </row>
    <row r="29957" spans="8:9" ht="12.5">
      <c r="H29957" s="958">
        <v>70445</v>
      </c>
      <c r="I29957" s="950" t="s">
        <v>1559</v>
      </c>
    </row>
    <row r="29958" spans="8:9" ht="12.5">
      <c r="H29958" s="958">
        <v>70446</v>
      </c>
      <c r="I29958" s="950" t="s">
        <v>1561</v>
      </c>
    </row>
    <row r="29959" spans="8:9" ht="12.5">
      <c r="H29959" s="958">
        <v>70447</v>
      </c>
      <c r="I29959" s="950" t="s">
        <v>1559</v>
      </c>
    </row>
    <row r="29960" spans="8:9" ht="12.5">
      <c r="H29960" s="958">
        <v>70448</v>
      </c>
      <c r="I29960" s="950" t="s">
        <v>1559</v>
      </c>
    </row>
    <row r="29961" spans="8:9" ht="12.5">
      <c r="H29961" s="958">
        <v>70449</v>
      </c>
      <c r="I29961" s="950" t="s">
        <v>1561</v>
      </c>
    </row>
    <row r="29962" spans="8:9" ht="12.5">
      <c r="H29962" s="958">
        <v>70450</v>
      </c>
      <c r="I29962" s="950" t="s">
        <v>1559</v>
      </c>
    </row>
    <row r="29963" spans="8:9" ht="12.5">
      <c r="H29963" s="958">
        <v>70451</v>
      </c>
      <c r="I29963" s="950" t="s">
        <v>1561</v>
      </c>
    </row>
    <row r="29964" spans="8:9" ht="12.5">
      <c r="H29964" s="958">
        <v>70452</v>
      </c>
      <c r="I29964" s="950" t="s">
        <v>1559</v>
      </c>
    </row>
    <row r="29965" spans="8:9" ht="12.5">
      <c r="H29965" s="958">
        <v>70453</v>
      </c>
      <c r="I29965" s="950" t="s">
        <v>1561</v>
      </c>
    </row>
    <row r="29966" spans="8:9" ht="12.5">
      <c r="H29966" s="958">
        <v>70454</v>
      </c>
      <c r="I29966" s="950" t="s">
        <v>1559</v>
      </c>
    </row>
    <row r="29967" spans="8:9" ht="12.5">
      <c r="H29967" s="958">
        <v>70455</v>
      </c>
      <c r="I29967" s="950" t="s">
        <v>1559</v>
      </c>
    </row>
    <row r="29968" spans="8:9" ht="12.5">
      <c r="H29968" s="958">
        <v>70456</v>
      </c>
      <c r="I29968" s="950" t="s">
        <v>1561</v>
      </c>
    </row>
    <row r="29969" spans="8:9" ht="12.5">
      <c r="H29969" s="958">
        <v>70457</v>
      </c>
      <c r="I29969" s="950" t="s">
        <v>1559</v>
      </c>
    </row>
    <row r="29970" spans="8:9" ht="12.5">
      <c r="H29970" s="958">
        <v>70458</v>
      </c>
      <c r="I29970" s="950" t="s">
        <v>1559</v>
      </c>
    </row>
    <row r="29971" spans="8:9" ht="12.5">
      <c r="H29971" s="958">
        <v>70459</v>
      </c>
      <c r="I29971" s="950" t="s">
        <v>1559</v>
      </c>
    </row>
    <row r="29972" spans="8:9" ht="12.5">
      <c r="H29972" s="958">
        <v>70460</v>
      </c>
      <c r="I29972" s="950" t="s">
        <v>1559</v>
      </c>
    </row>
    <row r="29973" spans="8:9" ht="12.5">
      <c r="H29973" s="958">
        <v>70461</v>
      </c>
      <c r="I29973" s="950" t="s">
        <v>1559</v>
      </c>
    </row>
    <row r="29974" spans="8:9" ht="12.5">
      <c r="H29974" s="958">
        <v>70462</v>
      </c>
      <c r="I29974" s="950" t="s">
        <v>1561</v>
      </c>
    </row>
    <row r="29975" spans="8:9" ht="12.5">
      <c r="H29975" s="958">
        <v>70463</v>
      </c>
      <c r="I29975" s="950" t="s">
        <v>1561</v>
      </c>
    </row>
    <row r="29976" spans="8:9" ht="12.5">
      <c r="H29976" s="958">
        <v>70464</v>
      </c>
      <c r="I29976" s="950" t="s">
        <v>1561</v>
      </c>
    </row>
    <row r="29977" spans="8:9" ht="12.5">
      <c r="H29977" s="958">
        <v>70465</v>
      </c>
      <c r="I29977" s="950" t="s">
        <v>1561</v>
      </c>
    </row>
    <row r="29978" spans="8:9" ht="12.5">
      <c r="H29978" s="958">
        <v>70466</v>
      </c>
      <c r="I29978" s="950" t="s">
        <v>1561</v>
      </c>
    </row>
    <row r="29979" spans="8:9" ht="12.5">
      <c r="H29979" s="958">
        <v>70467</v>
      </c>
      <c r="I29979" s="950" t="s">
        <v>1561</v>
      </c>
    </row>
    <row r="29980" spans="8:9" ht="12.5">
      <c r="H29980" s="958">
        <v>70469</v>
      </c>
      <c r="I29980" s="950" t="s">
        <v>1559</v>
      </c>
    </row>
    <row r="29981" spans="8:9" ht="12.5">
      <c r="H29981" s="958">
        <v>70470</v>
      </c>
      <c r="I29981" s="950" t="s">
        <v>1561</v>
      </c>
    </row>
    <row r="29982" spans="8:9" ht="12.5">
      <c r="H29982" s="958">
        <v>70471</v>
      </c>
      <c r="I29982" s="950" t="s">
        <v>1559</v>
      </c>
    </row>
    <row r="29983" spans="8:9" ht="12.5">
      <c r="H29983" s="958">
        <v>70500</v>
      </c>
      <c r="I29983" s="950" t="s">
        <v>1561</v>
      </c>
    </row>
    <row r="29984" spans="8:9" ht="12.5">
      <c r="H29984" s="958">
        <v>70501</v>
      </c>
      <c r="I29984" s="950" t="s">
        <v>1559</v>
      </c>
    </row>
    <row r="29985" spans="8:9" ht="12.5">
      <c r="H29985" s="958">
        <v>70502</v>
      </c>
      <c r="I29985" s="950" t="s">
        <v>1559</v>
      </c>
    </row>
    <row r="29986" spans="8:9" ht="12.5">
      <c r="H29986" s="958">
        <v>70503</v>
      </c>
      <c r="I29986" s="950" t="s">
        <v>1559</v>
      </c>
    </row>
    <row r="29987" spans="8:9" ht="12.5">
      <c r="H29987" s="958">
        <v>70504</v>
      </c>
      <c r="I29987" s="950" t="s">
        <v>1559</v>
      </c>
    </row>
    <row r="29988" spans="8:9" ht="12.5">
      <c r="H29988" s="958">
        <v>70505</v>
      </c>
      <c r="I29988" s="950" t="s">
        <v>1559</v>
      </c>
    </row>
    <row r="29989" spans="8:9" ht="12.5">
      <c r="H29989" s="958">
        <v>70506</v>
      </c>
      <c r="I29989" s="950" t="s">
        <v>1559</v>
      </c>
    </row>
    <row r="29990" spans="8:9" ht="12.5">
      <c r="H29990" s="958">
        <v>70507</v>
      </c>
      <c r="I29990" s="950" t="s">
        <v>1559</v>
      </c>
    </row>
    <row r="29991" spans="8:9" ht="12.5">
      <c r="H29991" s="958">
        <v>70508</v>
      </c>
      <c r="I29991" s="950" t="s">
        <v>1559</v>
      </c>
    </row>
    <row r="29992" spans="8:9" ht="12.5">
      <c r="H29992" s="958">
        <v>70509</v>
      </c>
      <c r="I29992" s="950" t="s">
        <v>1559</v>
      </c>
    </row>
    <row r="29993" spans="8:9" ht="12.5">
      <c r="H29993" s="958">
        <v>70510</v>
      </c>
      <c r="I29993" s="950" t="s">
        <v>1561</v>
      </c>
    </row>
    <row r="29994" spans="8:9" ht="12.5">
      <c r="H29994" s="958">
        <v>70511</v>
      </c>
      <c r="I29994" s="950" t="s">
        <v>1561</v>
      </c>
    </row>
    <row r="29995" spans="8:9" ht="12.5">
      <c r="H29995" s="958">
        <v>70512</v>
      </c>
      <c r="I29995" s="950" t="s">
        <v>1559</v>
      </c>
    </row>
    <row r="29996" spans="8:9" ht="12.5">
      <c r="H29996" s="958">
        <v>70513</v>
      </c>
      <c r="I29996" s="950" t="s">
        <v>1561</v>
      </c>
    </row>
    <row r="29997" spans="8:9" ht="12.5">
      <c r="H29997" s="958">
        <v>70514</v>
      </c>
      <c r="I29997" s="950" t="s">
        <v>1559</v>
      </c>
    </row>
    <row r="29998" spans="8:9" ht="12.5">
      <c r="H29998" s="958">
        <v>70515</v>
      </c>
      <c r="I29998" s="950" t="s">
        <v>1561</v>
      </c>
    </row>
    <row r="29999" spans="8:9" ht="12.5">
      <c r="H29999" s="958">
        <v>70516</v>
      </c>
      <c r="I29999" s="950" t="s">
        <v>1559</v>
      </c>
    </row>
    <row r="30000" spans="8:9" ht="12.5">
      <c r="H30000" s="958">
        <v>70517</v>
      </c>
      <c r="I30000" s="950" t="s">
        <v>1559</v>
      </c>
    </row>
    <row r="30001" spans="8:9" ht="12.5">
      <c r="H30001" s="958">
        <v>70518</v>
      </c>
      <c r="I30001" s="950" t="s">
        <v>1559</v>
      </c>
    </row>
    <row r="30002" spans="8:9" ht="12.5">
      <c r="H30002" s="958">
        <v>70519</v>
      </c>
      <c r="I30002" s="950" t="s">
        <v>1561</v>
      </c>
    </row>
    <row r="30003" spans="8:9" ht="12.5">
      <c r="H30003" s="958">
        <v>70520</v>
      </c>
      <c r="I30003" s="950" t="s">
        <v>1561</v>
      </c>
    </row>
    <row r="30004" spans="8:9" ht="12.5">
      <c r="H30004" s="958">
        <v>70521</v>
      </c>
      <c r="I30004" s="950" t="s">
        <v>1561</v>
      </c>
    </row>
    <row r="30005" spans="8:9" ht="12.5">
      <c r="H30005" s="958">
        <v>70522</v>
      </c>
      <c r="I30005" s="950" t="s">
        <v>1559</v>
      </c>
    </row>
    <row r="30006" spans="8:9" ht="12.5">
      <c r="H30006" s="958">
        <v>70523</v>
      </c>
      <c r="I30006" s="950" t="s">
        <v>1559</v>
      </c>
    </row>
    <row r="30007" spans="8:9" ht="12.5">
      <c r="H30007" s="958">
        <v>70524</v>
      </c>
      <c r="I30007" s="950" t="s">
        <v>1559</v>
      </c>
    </row>
    <row r="30008" spans="8:9" ht="12.5">
      <c r="H30008" s="958">
        <v>70525</v>
      </c>
      <c r="I30008" s="950" t="s">
        <v>1559</v>
      </c>
    </row>
    <row r="30009" spans="8:9" ht="12.5">
      <c r="H30009" s="958">
        <v>70526</v>
      </c>
      <c r="I30009" s="950" t="s">
        <v>1559</v>
      </c>
    </row>
    <row r="30010" spans="8:9" ht="12.5">
      <c r="H30010" s="958">
        <v>70527</v>
      </c>
      <c r="I30010" s="950" t="s">
        <v>1559</v>
      </c>
    </row>
    <row r="30011" spans="8:9" ht="12.5">
      <c r="H30011" s="958">
        <v>70528</v>
      </c>
      <c r="I30011" s="950" t="s">
        <v>1561</v>
      </c>
    </row>
    <row r="30012" spans="8:9" ht="12.5">
      <c r="H30012" s="958">
        <v>70529</v>
      </c>
      <c r="I30012" s="950" t="s">
        <v>1561</v>
      </c>
    </row>
    <row r="30013" spans="8:9" ht="12.5">
      <c r="H30013" s="958">
        <v>70531</v>
      </c>
      <c r="I30013" s="950" t="s">
        <v>1561</v>
      </c>
    </row>
    <row r="30014" spans="8:9" ht="12.5">
      <c r="H30014" s="958">
        <v>70532</v>
      </c>
      <c r="I30014" s="950" t="s">
        <v>1561</v>
      </c>
    </row>
    <row r="30015" spans="8:9" ht="12.5">
      <c r="H30015" s="958">
        <v>70533</v>
      </c>
      <c r="I30015" s="950" t="s">
        <v>1559</v>
      </c>
    </row>
    <row r="30016" spans="8:9" ht="12.5">
      <c r="H30016" s="958">
        <v>70534</v>
      </c>
      <c r="I30016" s="950" t="s">
        <v>1561</v>
      </c>
    </row>
    <row r="30017" spans="8:9" ht="12.5">
      <c r="H30017" s="958">
        <v>70535</v>
      </c>
      <c r="I30017" s="950" t="s">
        <v>1559</v>
      </c>
    </row>
    <row r="30018" spans="8:9" ht="12.5">
      <c r="H30018" s="958">
        <v>70537</v>
      </c>
      <c r="I30018" s="950" t="s">
        <v>1561</v>
      </c>
    </row>
    <row r="30019" spans="8:9" ht="12.5">
      <c r="H30019" s="958">
        <v>70538</v>
      </c>
      <c r="I30019" s="950" t="s">
        <v>1559</v>
      </c>
    </row>
    <row r="30020" spans="8:9" ht="12.5">
      <c r="H30020" s="958">
        <v>70540</v>
      </c>
      <c r="I30020" s="950" t="s">
        <v>1559</v>
      </c>
    </row>
    <row r="30021" spans="8:9" ht="12.5">
      <c r="H30021" s="958">
        <v>70541</v>
      </c>
      <c r="I30021" s="950" t="s">
        <v>1561</v>
      </c>
    </row>
    <row r="30022" spans="8:9" ht="12.5">
      <c r="H30022" s="958">
        <v>70542</v>
      </c>
      <c r="I30022" s="950" t="s">
        <v>1561</v>
      </c>
    </row>
    <row r="30023" spans="8:9" ht="12.5">
      <c r="H30023" s="958">
        <v>70543</v>
      </c>
      <c r="I30023" s="950" t="s">
        <v>1559</v>
      </c>
    </row>
    <row r="30024" spans="8:9" ht="12.5">
      <c r="H30024" s="958">
        <v>70544</v>
      </c>
      <c r="I30024" s="950" t="s">
        <v>1559</v>
      </c>
    </row>
    <row r="30025" spans="8:9" ht="12.5">
      <c r="H30025" s="958">
        <v>70546</v>
      </c>
      <c r="I30025" s="950" t="s">
        <v>1561</v>
      </c>
    </row>
    <row r="30026" spans="8:9" ht="12.5">
      <c r="H30026" s="958">
        <v>70548</v>
      </c>
      <c r="I30026" s="950" t="s">
        <v>1561</v>
      </c>
    </row>
    <row r="30027" spans="8:9" ht="12.5">
      <c r="H30027" s="958">
        <v>70549</v>
      </c>
      <c r="I30027" s="950" t="s">
        <v>1561</v>
      </c>
    </row>
    <row r="30028" spans="8:9" ht="12.5">
      <c r="H30028" s="958">
        <v>70550</v>
      </c>
      <c r="I30028" s="950" t="s">
        <v>1559</v>
      </c>
    </row>
    <row r="30029" spans="8:9" ht="12.5">
      <c r="H30029" s="958">
        <v>70551</v>
      </c>
      <c r="I30029" s="950" t="s">
        <v>1561</v>
      </c>
    </row>
    <row r="30030" spans="8:9" ht="12.5">
      <c r="H30030" s="958">
        <v>70552</v>
      </c>
      <c r="I30030" s="950" t="s">
        <v>1559</v>
      </c>
    </row>
    <row r="30031" spans="8:9" ht="12.5">
      <c r="H30031" s="958">
        <v>70554</v>
      </c>
      <c r="I30031" s="950" t="s">
        <v>1561</v>
      </c>
    </row>
    <row r="30032" spans="8:9" ht="12.5">
      <c r="H30032" s="958">
        <v>70555</v>
      </c>
      <c r="I30032" s="950" t="s">
        <v>1561</v>
      </c>
    </row>
    <row r="30033" spans="8:9" ht="12.5">
      <c r="H30033" s="958">
        <v>70556</v>
      </c>
      <c r="I30033" s="950" t="s">
        <v>1561</v>
      </c>
    </row>
    <row r="30034" spans="8:9" ht="12.5">
      <c r="H30034" s="958">
        <v>70558</v>
      </c>
      <c r="I30034" s="950" t="s">
        <v>1561</v>
      </c>
    </row>
    <row r="30035" spans="8:9" ht="12.5">
      <c r="H30035" s="958">
        <v>70559</v>
      </c>
      <c r="I30035" s="950" t="s">
        <v>1561</v>
      </c>
    </row>
    <row r="30036" spans="8:9" ht="12.5">
      <c r="H30036" s="958">
        <v>70560</v>
      </c>
      <c r="I30036" s="950" t="s">
        <v>1559</v>
      </c>
    </row>
    <row r="30037" spans="8:9" ht="12.5">
      <c r="H30037" s="958">
        <v>70562</v>
      </c>
      <c r="I30037" s="950" t="s">
        <v>1559</v>
      </c>
    </row>
    <row r="30038" spans="8:9" ht="12.5">
      <c r="H30038" s="958">
        <v>70563</v>
      </c>
      <c r="I30038" s="950" t="s">
        <v>1559</v>
      </c>
    </row>
    <row r="30039" spans="8:9" ht="12.5">
      <c r="H30039" s="958">
        <v>70569</v>
      </c>
      <c r="I30039" s="950" t="s">
        <v>1559</v>
      </c>
    </row>
    <row r="30040" spans="8:9" ht="12.5">
      <c r="H30040" s="958">
        <v>70570</v>
      </c>
      <c r="I30040" s="950" t="s">
        <v>1559</v>
      </c>
    </row>
    <row r="30041" spans="8:9" ht="12.5">
      <c r="H30041" s="958">
        <v>70571</v>
      </c>
      <c r="I30041" s="950" t="s">
        <v>1559</v>
      </c>
    </row>
    <row r="30042" spans="8:9" ht="12.5">
      <c r="H30042" s="958">
        <v>70575</v>
      </c>
      <c r="I30042" s="950" t="s">
        <v>1561</v>
      </c>
    </row>
    <row r="30043" spans="8:9" ht="12.5">
      <c r="H30043" s="958">
        <v>70576</v>
      </c>
      <c r="I30043" s="950" t="s">
        <v>1559</v>
      </c>
    </row>
    <row r="30044" spans="8:9" ht="12.5">
      <c r="H30044" s="958">
        <v>70577</v>
      </c>
      <c r="I30044" s="950" t="s">
        <v>1559</v>
      </c>
    </row>
    <row r="30045" spans="8:9" ht="12.5">
      <c r="H30045" s="958">
        <v>70578</v>
      </c>
      <c r="I30045" s="950" t="s">
        <v>1559</v>
      </c>
    </row>
    <row r="30046" spans="8:9" ht="12.5">
      <c r="H30046" s="958">
        <v>70580</v>
      </c>
      <c r="I30046" s="950" t="s">
        <v>1559</v>
      </c>
    </row>
    <row r="30047" spans="8:9" ht="12.5">
      <c r="H30047" s="958">
        <v>70581</v>
      </c>
      <c r="I30047" s="950" t="s">
        <v>1561</v>
      </c>
    </row>
    <row r="30048" spans="8:9" ht="12.5">
      <c r="H30048" s="958">
        <v>70582</v>
      </c>
      <c r="I30048" s="950" t="s">
        <v>1559</v>
      </c>
    </row>
    <row r="30049" spans="8:9" ht="12.5">
      <c r="H30049" s="958">
        <v>70583</v>
      </c>
      <c r="I30049" s="950" t="s">
        <v>1559</v>
      </c>
    </row>
    <row r="30050" spans="8:9" ht="12.5">
      <c r="H30050" s="958">
        <v>70584</v>
      </c>
      <c r="I30050" s="950" t="s">
        <v>1561</v>
      </c>
    </row>
    <row r="30051" spans="8:9" ht="12.5">
      <c r="H30051" s="958">
        <v>70585</v>
      </c>
      <c r="I30051" s="950" t="s">
        <v>1559</v>
      </c>
    </row>
    <row r="30052" spans="8:9" ht="12.5">
      <c r="H30052" s="958">
        <v>70586</v>
      </c>
      <c r="I30052" s="950" t="s">
        <v>1561</v>
      </c>
    </row>
    <row r="30053" spans="8:9" ht="12.5">
      <c r="H30053" s="958">
        <v>70589</v>
      </c>
      <c r="I30053" s="950" t="s">
        <v>1559</v>
      </c>
    </row>
    <row r="30054" spans="8:9" ht="12.5">
      <c r="H30054" s="958">
        <v>70591</v>
      </c>
      <c r="I30054" s="950" t="s">
        <v>1561</v>
      </c>
    </row>
    <row r="30055" spans="8:9" ht="12.5">
      <c r="H30055" s="958">
        <v>70592</v>
      </c>
      <c r="I30055" s="950" t="s">
        <v>1559</v>
      </c>
    </row>
    <row r="30056" spans="8:9" ht="12.5">
      <c r="H30056" s="958">
        <v>70593</v>
      </c>
      <c r="I30056" s="950" t="s">
        <v>1561</v>
      </c>
    </row>
    <row r="30057" spans="8:9" ht="12.5">
      <c r="H30057" s="958">
        <v>70595</v>
      </c>
      <c r="I30057" s="950" t="s">
        <v>1561</v>
      </c>
    </row>
    <row r="30058" spans="8:9" ht="12.5">
      <c r="H30058" s="958">
        <v>70596</v>
      </c>
      <c r="I30058" s="950" t="s">
        <v>1561</v>
      </c>
    </row>
    <row r="30059" spans="8:9" ht="12.5">
      <c r="H30059" s="958">
        <v>70598</v>
      </c>
      <c r="I30059" s="950" t="s">
        <v>1559</v>
      </c>
    </row>
    <row r="30060" spans="8:9" ht="12.5">
      <c r="H30060" s="958">
        <v>70601</v>
      </c>
      <c r="I30060" s="950" t="s">
        <v>1561</v>
      </c>
    </row>
    <row r="30061" spans="8:9" ht="12.5">
      <c r="H30061" s="958">
        <v>70602</v>
      </c>
      <c r="I30061" s="950" t="s">
        <v>1561</v>
      </c>
    </row>
    <row r="30062" spans="8:9" ht="12.5">
      <c r="H30062" s="958">
        <v>70605</v>
      </c>
      <c r="I30062" s="950" t="s">
        <v>1561</v>
      </c>
    </row>
    <row r="30063" spans="8:9" ht="12.5">
      <c r="H30063" s="958">
        <v>70606</v>
      </c>
      <c r="I30063" s="950" t="s">
        <v>1561</v>
      </c>
    </row>
    <row r="30064" spans="8:9" ht="12.5">
      <c r="H30064" s="958">
        <v>70607</v>
      </c>
      <c r="I30064" s="950" t="s">
        <v>1561</v>
      </c>
    </row>
    <row r="30065" spans="8:9" ht="12.5">
      <c r="H30065" s="958">
        <v>70609</v>
      </c>
      <c r="I30065" s="950" t="s">
        <v>1561</v>
      </c>
    </row>
    <row r="30066" spans="8:9" ht="12.5">
      <c r="H30066" s="958">
        <v>70611</v>
      </c>
      <c r="I30066" s="950" t="s">
        <v>1561</v>
      </c>
    </row>
    <row r="30067" spans="8:9" ht="12.5">
      <c r="H30067" s="958">
        <v>70612</v>
      </c>
      <c r="I30067" s="950" t="s">
        <v>1561</v>
      </c>
    </row>
    <row r="30068" spans="8:9" ht="12.5">
      <c r="H30068" s="958">
        <v>70615</v>
      </c>
      <c r="I30068" s="950" t="s">
        <v>1561</v>
      </c>
    </row>
    <row r="30069" spans="8:9" ht="12.5">
      <c r="H30069" s="958">
        <v>70616</v>
      </c>
      <c r="I30069" s="950" t="s">
        <v>1561</v>
      </c>
    </row>
    <row r="30070" spans="8:9" ht="12.5">
      <c r="H30070" s="958">
        <v>70629</v>
      </c>
      <c r="I30070" s="950" t="s">
        <v>1561</v>
      </c>
    </row>
    <row r="30071" spans="8:9" ht="12.5">
      <c r="H30071" s="958">
        <v>70630</v>
      </c>
      <c r="I30071" s="950" t="s">
        <v>1561</v>
      </c>
    </row>
    <row r="30072" spans="8:9" ht="12.5">
      <c r="H30072" s="958">
        <v>70631</v>
      </c>
      <c r="I30072" s="950" t="s">
        <v>1561</v>
      </c>
    </row>
    <row r="30073" spans="8:9" ht="12.5">
      <c r="H30073" s="958">
        <v>70632</v>
      </c>
      <c r="I30073" s="950" t="s">
        <v>1561</v>
      </c>
    </row>
    <row r="30074" spans="8:9" ht="12.5">
      <c r="H30074" s="958">
        <v>70633</v>
      </c>
      <c r="I30074" s="950" t="s">
        <v>1561</v>
      </c>
    </row>
    <row r="30075" spans="8:9" ht="12.5">
      <c r="H30075" s="958">
        <v>70634</v>
      </c>
      <c r="I30075" s="950" t="s">
        <v>1561</v>
      </c>
    </row>
    <row r="30076" spans="8:9" ht="12.5">
      <c r="H30076" s="958">
        <v>70637</v>
      </c>
      <c r="I30076" s="950" t="s">
        <v>1561</v>
      </c>
    </row>
    <row r="30077" spans="8:9" ht="12.5">
      <c r="H30077" s="958">
        <v>70638</v>
      </c>
      <c r="I30077" s="950" t="s">
        <v>1559</v>
      </c>
    </row>
    <row r="30078" spans="8:9" ht="12.5">
      <c r="H30078" s="958">
        <v>70639</v>
      </c>
      <c r="I30078" s="950" t="s">
        <v>1561</v>
      </c>
    </row>
    <row r="30079" spans="8:9" ht="12.5">
      <c r="H30079" s="958">
        <v>70640</v>
      </c>
      <c r="I30079" s="950" t="s">
        <v>1561</v>
      </c>
    </row>
    <row r="30080" spans="8:9" ht="12.5">
      <c r="H30080" s="958">
        <v>70643</v>
      </c>
      <c r="I30080" s="950" t="s">
        <v>1561</v>
      </c>
    </row>
    <row r="30081" spans="8:9" ht="12.5">
      <c r="H30081" s="958">
        <v>70644</v>
      </c>
      <c r="I30081" s="950" t="s">
        <v>1559</v>
      </c>
    </row>
    <row r="30082" spans="8:9" ht="12.5">
      <c r="H30082" s="958">
        <v>70645</v>
      </c>
      <c r="I30082" s="950" t="s">
        <v>1561</v>
      </c>
    </row>
    <row r="30083" spans="8:9" ht="12.5">
      <c r="H30083" s="958">
        <v>70646</v>
      </c>
      <c r="I30083" s="950" t="s">
        <v>1561</v>
      </c>
    </row>
    <row r="30084" spans="8:9" ht="12.5">
      <c r="H30084" s="958">
        <v>70647</v>
      </c>
      <c r="I30084" s="950" t="s">
        <v>1561</v>
      </c>
    </row>
    <row r="30085" spans="8:9" ht="12.5">
      <c r="H30085" s="958">
        <v>70648</v>
      </c>
      <c r="I30085" s="950" t="s">
        <v>1561</v>
      </c>
    </row>
    <row r="30086" spans="8:9" ht="12.5">
      <c r="H30086" s="958">
        <v>70650</v>
      </c>
      <c r="I30086" s="950" t="s">
        <v>1561</v>
      </c>
    </row>
    <row r="30087" spans="8:9" ht="12.5">
      <c r="H30087" s="958">
        <v>70651</v>
      </c>
      <c r="I30087" s="950" t="s">
        <v>1561</v>
      </c>
    </row>
    <row r="30088" spans="8:9" ht="12.5">
      <c r="H30088" s="958">
        <v>70652</v>
      </c>
      <c r="I30088" s="950" t="s">
        <v>1561</v>
      </c>
    </row>
    <row r="30089" spans="8:9" ht="12.5">
      <c r="H30089" s="958">
        <v>70653</v>
      </c>
      <c r="I30089" s="950" t="s">
        <v>1561</v>
      </c>
    </row>
    <row r="30090" spans="8:9" ht="12.5">
      <c r="H30090" s="958">
        <v>70654</v>
      </c>
      <c r="I30090" s="950" t="s">
        <v>1561</v>
      </c>
    </row>
    <row r="30091" spans="8:9" ht="12.5">
      <c r="H30091" s="958">
        <v>70655</v>
      </c>
      <c r="I30091" s="950" t="s">
        <v>1561</v>
      </c>
    </row>
    <row r="30092" spans="8:9" ht="12.5">
      <c r="H30092" s="958">
        <v>70656</v>
      </c>
      <c r="I30092" s="950" t="s">
        <v>1561</v>
      </c>
    </row>
    <row r="30093" spans="8:9" ht="12.5">
      <c r="H30093" s="958">
        <v>70657</v>
      </c>
      <c r="I30093" s="950" t="s">
        <v>1561</v>
      </c>
    </row>
    <row r="30094" spans="8:9" ht="12.5">
      <c r="H30094" s="958">
        <v>70658</v>
      </c>
      <c r="I30094" s="950" t="s">
        <v>1561</v>
      </c>
    </row>
    <row r="30095" spans="8:9" ht="12.5">
      <c r="H30095" s="958">
        <v>70659</v>
      </c>
      <c r="I30095" s="950" t="s">
        <v>1559</v>
      </c>
    </row>
    <row r="30096" spans="8:9" ht="12.5">
      <c r="H30096" s="958">
        <v>70660</v>
      </c>
      <c r="I30096" s="950" t="s">
        <v>1561</v>
      </c>
    </row>
    <row r="30097" spans="8:9" ht="12.5">
      <c r="H30097" s="958">
        <v>70661</v>
      </c>
      <c r="I30097" s="950" t="s">
        <v>1561</v>
      </c>
    </row>
    <row r="30098" spans="8:9" ht="12.5">
      <c r="H30098" s="958">
        <v>70662</v>
      </c>
      <c r="I30098" s="950" t="s">
        <v>1561</v>
      </c>
    </row>
    <row r="30099" spans="8:9" ht="12.5">
      <c r="H30099" s="958">
        <v>70663</v>
      </c>
      <c r="I30099" s="950" t="s">
        <v>1561</v>
      </c>
    </row>
    <row r="30100" spans="8:9" ht="12.5">
      <c r="H30100" s="958">
        <v>70664</v>
      </c>
      <c r="I30100" s="950" t="s">
        <v>1561</v>
      </c>
    </row>
    <row r="30101" spans="8:9" ht="12.5">
      <c r="H30101" s="958">
        <v>70665</v>
      </c>
      <c r="I30101" s="950" t="s">
        <v>1561</v>
      </c>
    </row>
    <row r="30102" spans="8:9" ht="12.5">
      <c r="H30102" s="958">
        <v>70668</v>
      </c>
      <c r="I30102" s="950" t="s">
        <v>1561</v>
      </c>
    </row>
    <row r="30103" spans="8:9" ht="12.5">
      <c r="H30103" s="958">
        <v>70669</v>
      </c>
      <c r="I30103" s="950" t="s">
        <v>1561</v>
      </c>
    </row>
    <row r="30104" spans="8:9" ht="12.5">
      <c r="H30104" s="958">
        <v>70704</v>
      </c>
      <c r="I30104" s="950" t="s">
        <v>1561</v>
      </c>
    </row>
    <row r="30105" spans="8:9" ht="12.5">
      <c r="H30105" s="958">
        <v>70706</v>
      </c>
      <c r="I30105" s="950" t="s">
        <v>1561</v>
      </c>
    </row>
    <row r="30106" spans="8:9" ht="12.5">
      <c r="H30106" s="958">
        <v>70707</v>
      </c>
      <c r="I30106" s="950" t="s">
        <v>1561</v>
      </c>
    </row>
    <row r="30107" spans="8:9" ht="12.5">
      <c r="H30107" s="958">
        <v>70710</v>
      </c>
      <c r="I30107" s="950" t="s">
        <v>1561</v>
      </c>
    </row>
    <row r="30108" spans="8:9" ht="12.5">
      <c r="H30108" s="958">
        <v>70711</v>
      </c>
      <c r="I30108" s="950" t="s">
        <v>1561</v>
      </c>
    </row>
    <row r="30109" spans="8:9" ht="12.5">
      <c r="H30109" s="958">
        <v>70712</v>
      </c>
      <c r="I30109" s="950" t="s">
        <v>1561</v>
      </c>
    </row>
    <row r="30110" spans="8:9" ht="12.5">
      <c r="H30110" s="958">
        <v>70714</v>
      </c>
      <c r="I30110" s="950" t="s">
        <v>1561</v>
      </c>
    </row>
    <row r="30111" spans="8:9" ht="12.5">
      <c r="H30111" s="958">
        <v>70715</v>
      </c>
      <c r="I30111" s="950" t="s">
        <v>1559</v>
      </c>
    </row>
    <row r="30112" spans="8:9" ht="12.5">
      <c r="H30112" s="958">
        <v>70718</v>
      </c>
      <c r="I30112" s="950" t="s">
        <v>1561</v>
      </c>
    </row>
    <row r="30113" spans="8:9" ht="12.5">
      <c r="H30113" s="958">
        <v>70719</v>
      </c>
      <c r="I30113" s="950" t="s">
        <v>1561</v>
      </c>
    </row>
    <row r="30114" spans="8:9" ht="12.5">
      <c r="H30114" s="958">
        <v>70721</v>
      </c>
      <c r="I30114" s="950" t="s">
        <v>1561</v>
      </c>
    </row>
    <row r="30115" spans="8:9" ht="12.5">
      <c r="H30115" s="958">
        <v>70722</v>
      </c>
      <c r="I30115" s="950" t="s">
        <v>1561</v>
      </c>
    </row>
    <row r="30116" spans="8:9" ht="12.5">
      <c r="H30116" s="958">
        <v>70723</v>
      </c>
      <c r="I30116" s="950" t="s">
        <v>1561</v>
      </c>
    </row>
    <row r="30117" spans="8:9" ht="12.5">
      <c r="H30117" s="958">
        <v>70725</v>
      </c>
      <c r="I30117" s="950" t="s">
        <v>1561</v>
      </c>
    </row>
    <row r="30118" spans="8:9" ht="12.5">
      <c r="H30118" s="958">
        <v>70726</v>
      </c>
      <c r="I30118" s="950" t="s">
        <v>1561</v>
      </c>
    </row>
    <row r="30119" spans="8:9" ht="12.5">
      <c r="H30119" s="958">
        <v>70727</v>
      </c>
      <c r="I30119" s="950" t="s">
        <v>1561</v>
      </c>
    </row>
    <row r="30120" spans="8:9" ht="12.5">
      <c r="H30120" s="958">
        <v>70728</v>
      </c>
      <c r="I30120" s="950" t="s">
        <v>1561</v>
      </c>
    </row>
    <row r="30121" spans="8:9" ht="12.5">
      <c r="H30121" s="958">
        <v>70729</v>
      </c>
      <c r="I30121" s="950" t="s">
        <v>1561</v>
      </c>
    </row>
    <row r="30122" spans="8:9" ht="12.5">
      <c r="H30122" s="958">
        <v>70730</v>
      </c>
      <c r="I30122" s="950" t="s">
        <v>1561</v>
      </c>
    </row>
    <row r="30123" spans="8:9" ht="12.5">
      <c r="H30123" s="958">
        <v>70732</v>
      </c>
      <c r="I30123" s="950" t="s">
        <v>1561</v>
      </c>
    </row>
    <row r="30124" spans="8:9" ht="12.5">
      <c r="H30124" s="958">
        <v>70733</v>
      </c>
      <c r="I30124" s="950" t="s">
        <v>1561</v>
      </c>
    </row>
    <row r="30125" spans="8:9" ht="12.5">
      <c r="H30125" s="958">
        <v>70734</v>
      </c>
      <c r="I30125" s="950" t="s">
        <v>1561</v>
      </c>
    </row>
    <row r="30126" spans="8:9" ht="12.5">
      <c r="H30126" s="958">
        <v>70736</v>
      </c>
      <c r="I30126" s="950" t="s">
        <v>1561</v>
      </c>
    </row>
    <row r="30127" spans="8:9" ht="12.5">
      <c r="H30127" s="958">
        <v>70737</v>
      </c>
      <c r="I30127" s="950" t="s">
        <v>1561</v>
      </c>
    </row>
    <row r="30128" spans="8:9" ht="12.5">
      <c r="H30128" s="958">
        <v>70738</v>
      </c>
      <c r="I30128" s="950" t="s">
        <v>1561</v>
      </c>
    </row>
    <row r="30129" spans="8:9" ht="12.5">
      <c r="H30129" s="958">
        <v>70739</v>
      </c>
      <c r="I30129" s="950" t="s">
        <v>1561</v>
      </c>
    </row>
    <row r="30130" spans="8:9" ht="12.5">
      <c r="H30130" s="958">
        <v>70740</v>
      </c>
      <c r="I30130" s="950" t="s">
        <v>1561</v>
      </c>
    </row>
    <row r="30131" spans="8:9" ht="12.5">
      <c r="H30131" s="958">
        <v>70743</v>
      </c>
      <c r="I30131" s="950" t="s">
        <v>1561</v>
      </c>
    </row>
    <row r="30132" spans="8:9" ht="12.5">
      <c r="H30132" s="958">
        <v>70744</v>
      </c>
      <c r="I30132" s="950" t="s">
        <v>1561</v>
      </c>
    </row>
    <row r="30133" spans="8:9" ht="12.5">
      <c r="H30133" s="958">
        <v>70747</v>
      </c>
      <c r="I30133" s="950" t="s">
        <v>1561</v>
      </c>
    </row>
    <row r="30134" spans="8:9" ht="12.5">
      <c r="H30134" s="958">
        <v>70748</v>
      </c>
      <c r="I30134" s="950" t="s">
        <v>1561</v>
      </c>
    </row>
    <row r="30135" spans="8:9" ht="12.5">
      <c r="H30135" s="958">
        <v>70749</v>
      </c>
      <c r="I30135" s="950" t="s">
        <v>1561</v>
      </c>
    </row>
    <row r="30136" spans="8:9" ht="12.5">
      <c r="H30136" s="958">
        <v>70750</v>
      </c>
      <c r="I30136" s="950" t="s">
        <v>1561</v>
      </c>
    </row>
    <row r="30137" spans="8:9" ht="12.5">
      <c r="H30137" s="958">
        <v>70752</v>
      </c>
      <c r="I30137" s="950" t="s">
        <v>1561</v>
      </c>
    </row>
    <row r="30138" spans="8:9" ht="12.5">
      <c r="H30138" s="958">
        <v>70753</v>
      </c>
      <c r="I30138" s="950" t="s">
        <v>1559</v>
      </c>
    </row>
    <row r="30139" spans="8:9" ht="12.5">
      <c r="H30139" s="958">
        <v>70754</v>
      </c>
      <c r="I30139" s="950" t="s">
        <v>1561</v>
      </c>
    </row>
    <row r="30140" spans="8:9" ht="12.5">
      <c r="H30140" s="958">
        <v>70755</v>
      </c>
      <c r="I30140" s="950" t="s">
        <v>1561</v>
      </c>
    </row>
    <row r="30141" spans="8:9" ht="12.5">
      <c r="H30141" s="958">
        <v>70756</v>
      </c>
      <c r="I30141" s="950" t="s">
        <v>1561</v>
      </c>
    </row>
    <row r="30142" spans="8:9" ht="12.5">
      <c r="H30142" s="958">
        <v>70757</v>
      </c>
      <c r="I30142" s="950" t="s">
        <v>1561</v>
      </c>
    </row>
    <row r="30143" spans="8:9" ht="12.5">
      <c r="H30143" s="958">
        <v>70759</v>
      </c>
      <c r="I30143" s="950" t="s">
        <v>1561</v>
      </c>
    </row>
    <row r="30144" spans="8:9" ht="12.5">
      <c r="H30144" s="958">
        <v>70760</v>
      </c>
      <c r="I30144" s="950" t="s">
        <v>1561</v>
      </c>
    </row>
    <row r="30145" spans="8:9" ht="12.5">
      <c r="H30145" s="958">
        <v>70761</v>
      </c>
      <c r="I30145" s="950" t="s">
        <v>1561</v>
      </c>
    </row>
    <row r="30146" spans="8:9" ht="12.5">
      <c r="H30146" s="958">
        <v>70762</v>
      </c>
      <c r="I30146" s="950" t="s">
        <v>1561</v>
      </c>
    </row>
    <row r="30147" spans="8:9" ht="12.5">
      <c r="H30147" s="958">
        <v>70763</v>
      </c>
      <c r="I30147" s="950" t="s">
        <v>1561</v>
      </c>
    </row>
    <row r="30148" spans="8:9" ht="12.5">
      <c r="H30148" s="958">
        <v>70764</v>
      </c>
      <c r="I30148" s="950" t="s">
        <v>1561</v>
      </c>
    </row>
    <row r="30149" spans="8:9" ht="12.5">
      <c r="H30149" s="958">
        <v>70765</v>
      </c>
      <c r="I30149" s="950" t="s">
        <v>1561</v>
      </c>
    </row>
    <row r="30150" spans="8:9" ht="12.5">
      <c r="H30150" s="958">
        <v>70767</v>
      </c>
      <c r="I30150" s="950" t="s">
        <v>1561</v>
      </c>
    </row>
    <row r="30151" spans="8:9" ht="12.5">
      <c r="H30151" s="958">
        <v>70769</v>
      </c>
      <c r="I30151" s="950" t="s">
        <v>1561</v>
      </c>
    </row>
    <row r="30152" spans="8:9" ht="12.5">
      <c r="H30152" s="958">
        <v>70770</v>
      </c>
      <c r="I30152" s="950" t="s">
        <v>1561</v>
      </c>
    </row>
    <row r="30153" spans="8:9" ht="12.5">
      <c r="H30153" s="958">
        <v>70772</v>
      </c>
      <c r="I30153" s="950" t="s">
        <v>1561</v>
      </c>
    </row>
    <row r="30154" spans="8:9" ht="12.5">
      <c r="H30154" s="958">
        <v>70773</v>
      </c>
      <c r="I30154" s="950" t="s">
        <v>1561</v>
      </c>
    </row>
    <row r="30155" spans="8:9" ht="12.5">
      <c r="H30155" s="958">
        <v>70774</v>
      </c>
      <c r="I30155" s="950" t="s">
        <v>1561</v>
      </c>
    </row>
    <row r="30156" spans="8:9" ht="12.5">
      <c r="H30156" s="958">
        <v>70775</v>
      </c>
      <c r="I30156" s="950" t="s">
        <v>1561</v>
      </c>
    </row>
    <row r="30157" spans="8:9" ht="12.5">
      <c r="H30157" s="958">
        <v>70776</v>
      </c>
      <c r="I30157" s="950" t="s">
        <v>1561</v>
      </c>
    </row>
    <row r="30158" spans="8:9" ht="12.5">
      <c r="H30158" s="958">
        <v>70777</v>
      </c>
      <c r="I30158" s="950" t="s">
        <v>1561</v>
      </c>
    </row>
    <row r="30159" spans="8:9" ht="12.5">
      <c r="H30159" s="958">
        <v>70778</v>
      </c>
      <c r="I30159" s="950" t="s">
        <v>1561</v>
      </c>
    </row>
    <row r="30160" spans="8:9" ht="12.5">
      <c r="H30160" s="958">
        <v>70780</v>
      </c>
      <c r="I30160" s="950" t="s">
        <v>1561</v>
      </c>
    </row>
    <row r="30161" spans="8:9" ht="12.5">
      <c r="H30161" s="958">
        <v>70782</v>
      </c>
      <c r="I30161" s="950" t="s">
        <v>1561</v>
      </c>
    </row>
    <row r="30162" spans="8:9" ht="12.5">
      <c r="H30162" s="958">
        <v>70783</v>
      </c>
      <c r="I30162" s="950" t="s">
        <v>1561</v>
      </c>
    </row>
    <row r="30163" spans="8:9" ht="12.5">
      <c r="H30163" s="958">
        <v>70784</v>
      </c>
      <c r="I30163" s="950" t="s">
        <v>1561</v>
      </c>
    </row>
    <row r="30164" spans="8:9" ht="12.5">
      <c r="H30164" s="958">
        <v>70785</v>
      </c>
      <c r="I30164" s="950" t="s">
        <v>1561</v>
      </c>
    </row>
    <row r="30165" spans="8:9" ht="12.5">
      <c r="H30165" s="958">
        <v>70786</v>
      </c>
      <c r="I30165" s="950" t="s">
        <v>1561</v>
      </c>
    </row>
    <row r="30166" spans="8:9" ht="12.5">
      <c r="H30166" s="958">
        <v>70787</v>
      </c>
      <c r="I30166" s="950" t="s">
        <v>1561</v>
      </c>
    </row>
    <row r="30167" spans="8:9" ht="12.5">
      <c r="H30167" s="958">
        <v>70788</v>
      </c>
      <c r="I30167" s="950" t="s">
        <v>1561</v>
      </c>
    </row>
    <row r="30168" spans="8:9" ht="12.5">
      <c r="H30168" s="958">
        <v>70789</v>
      </c>
      <c r="I30168" s="950" t="s">
        <v>1561</v>
      </c>
    </row>
    <row r="30169" spans="8:9" ht="12.5">
      <c r="H30169" s="958">
        <v>70791</v>
      </c>
      <c r="I30169" s="950" t="s">
        <v>1561</v>
      </c>
    </row>
    <row r="30170" spans="8:9" ht="12.5">
      <c r="H30170" s="958">
        <v>70792</v>
      </c>
      <c r="I30170" s="950" t="s">
        <v>1561</v>
      </c>
    </row>
    <row r="30171" spans="8:9" ht="12.5">
      <c r="H30171" s="958">
        <v>70801</v>
      </c>
      <c r="I30171" s="950" t="s">
        <v>1561</v>
      </c>
    </row>
    <row r="30172" spans="8:9" ht="12.5">
      <c r="H30172" s="958">
        <v>70802</v>
      </c>
      <c r="I30172" s="950" t="s">
        <v>1561</v>
      </c>
    </row>
    <row r="30173" spans="8:9" ht="12.5">
      <c r="H30173" s="958">
        <v>70803</v>
      </c>
      <c r="I30173" s="950" t="s">
        <v>1561</v>
      </c>
    </row>
    <row r="30174" spans="8:9" ht="12.5">
      <c r="H30174" s="958">
        <v>70804</v>
      </c>
      <c r="I30174" s="950" t="s">
        <v>1561</v>
      </c>
    </row>
    <row r="30175" spans="8:9" ht="12.5">
      <c r="H30175" s="958">
        <v>70805</v>
      </c>
      <c r="I30175" s="950" t="s">
        <v>1561</v>
      </c>
    </row>
    <row r="30176" spans="8:9" ht="12.5">
      <c r="H30176" s="958">
        <v>70806</v>
      </c>
      <c r="I30176" s="950" t="s">
        <v>1561</v>
      </c>
    </row>
    <row r="30177" spans="8:9" ht="12.5">
      <c r="H30177" s="958">
        <v>70807</v>
      </c>
      <c r="I30177" s="950" t="s">
        <v>1561</v>
      </c>
    </row>
    <row r="30178" spans="8:9" ht="12.5">
      <c r="H30178" s="958">
        <v>70808</v>
      </c>
      <c r="I30178" s="950" t="s">
        <v>1561</v>
      </c>
    </row>
    <row r="30179" spans="8:9" ht="12.5">
      <c r="H30179" s="958">
        <v>70809</v>
      </c>
      <c r="I30179" s="950" t="s">
        <v>1561</v>
      </c>
    </row>
    <row r="30180" spans="8:9" ht="12.5">
      <c r="H30180" s="958">
        <v>70810</v>
      </c>
      <c r="I30180" s="950" t="s">
        <v>1561</v>
      </c>
    </row>
    <row r="30181" spans="8:9" ht="12.5">
      <c r="H30181" s="958">
        <v>70811</v>
      </c>
      <c r="I30181" s="950" t="s">
        <v>1561</v>
      </c>
    </row>
    <row r="30182" spans="8:9" ht="12.5">
      <c r="H30182" s="958">
        <v>70812</v>
      </c>
      <c r="I30182" s="950" t="s">
        <v>1561</v>
      </c>
    </row>
    <row r="30183" spans="8:9" ht="12.5">
      <c r="H30183" s="958">
        <v>70813</v>
      </c>
      <c r="I30183" s="950" t="s">
        <v>1561</v>
      </c>
    </row>
    <row r="30184" spans="8:9" ht="12.5">
      <c r="H30184" s="958">
        <v>70814</v>
      </c>
      <c r="I30184" s="950" t="s">
        <v>1561</v>
      </c>
    </row>
    <row r="30185" spans="8:9" ht="12.5">
      <c r="H30185" s="958">
        <v>70815</v>
      </c>
      <c r="I30185" s="950" t="s">
        <v>1561</v>
      </c>
    </row>
    <row r="30186" spans="8:9" ht="12.5">
      <c r="H30186" s="958">
        <v>70816</v>
      </c>
      <c r="I30186" s="950" t="s">
        <v>1561</v>
      </c>
    </row>
    <row r="30187" spans="8:9" ht="12.5">
      <c r="H30187" s="958">
        <v>70817</v>
      </c>
      <c r="I30187" s="950" t="s">
        <v>1561</v>
      </c>
    </row>
    <row r="30188" spans="8:9" ht="12.5">
      <c r="H30188" s="958">
        <v>70818</v>
      </c>
      <c r="I30188" s="950" t="s">
        <v>1561</v>
      </c>
    </row>
    <row r="30189" spans="8:9" ht="12.5">
      <c r="H30189" s="958">
        <v>70819</v>
      </c>
      <c r="I30189" s="950" t="s">
        <v>1561</v>
      </c>
    </row>
    <row r="30190" spans="8:9" ht="12.5">
      <c r="H30190" s="958">
        <v>70820</v>
      </c>
      <c r="I30190" s="950" t="s">
        <v>1561</v>
      </c>
    </row>
    <row r="30191" spans="8:9" ht="12.5">
      <c r="H30191" s="958">
        <v>70821</v>
      </c>
      <c r="I30191" s="950" t="s">
        <v>1561</v>
      </c>
    </row>
    <row r="30192" spans="8:9" ht="12.5">
      <c r="H30192" s="958">
        <v>70822</v>
      </c>
      <c r="I30192" s="950" t="s">
        <v>1561</v>
      </c>
    </row>
    <row r="30193" spans="8:9" ht="12.5">
      <c r="H30193" s="958">
        <v>70823</v>
      </c>
      <c r="I30193" s="950" t="s">
        <v>1561</v>
      </c>
    </row>
    <row r="30194" spans="8:9" ht="12.5">
      <c r="H30194" s="958">
        <v>70825</v>
      </c>
      <c r="I30194" s="950" t="s">
        <v>1561</v>
      </c>
    </row>
    <row r="30195" spans="8:9" ht="12.5">
      <c r="H30195" s="958">
        <v>70826</v>
      </c>
      <c r="I30195" s="950" t="s">
        <v>1561</v>
      </c>
    </row>
    <row r="30196" spans="8:9" ht="12.5">
      <c r="H30196" s="958">
        <v>70827</v>
      </c>
      <c r="I30196" s="950" t="s">
        <v>1561</v>
      </c>
    </row>
    <row r="30197" spans="8:9" ht="12.5">
      <c r="H30197" s="958">
        <v>70831</v>
      </c>
      <c r="I30197" s="950" t="s">
        <v>1561</v>
      </c>
    </row>
    <row r="30198" spans="8:9" ht="12.5">
      <c r="H30198" s="958">
        <v>70833</v>
      </c>
      <c r="I30198" s="950" t="s">
        <v>1561</v>
      </c>
    </row>
    <row r="30199" spans="8:9" ht="12.5">
      <c r="H30199" s="958">
        <v>70835</v>
      </c>
      <c r="I30199" s="950" t="s">
        <v>1561</v>
      </c>
    </row>
    <row r="30200" spans="8:9" ht="12.5">
      <c r="H30200" s="958">
        <v>70836</v>
      </c>
      <c r="I30200" s="950" t="s">
        <v>1561</v>
      </c>
    </row>
    <row r="30201" spans="8:9" ht="12.5">
      <c r="H30201" s="958">
        <v>70837</v>
      </c>
      <c r="I30201" s="950" t="s">
        <v>1561</v>
      </c>
    </row>
    <row r="30202" spans="8:9" ht="12.5">
      <c r="H30202" s="958">
        <v>70873</v>
      </c>
      <c r="I30202" s="950" t="s">
        <v>1561</v>
      </c>
    </row>
    <row r="30203" spans="8:9" ht="12.5">
      <c r="H30203" s="958">
        <v>70874</v>
      </c>
      <c r="I30203" s="950" t="s">
        <v>1561</v>
      </c>
    </row>
    <row r="30204" spans="8:9" ht="12.5">
      <c r="H30204" s="958">
        <v>70879</v>
      </c>
      <c r="I30204" s="950" t="s">
        <v>1561</v>
      </c>
    </row>
    <row r="30205" spans="8:9" ht="12.5">
      <c r="H30205" s="958">
        <v>70884</v>
      </c>
      <c r="I30205" s="950" t="s">
        <v>1561</v>
      </c>
    </row>
    <row r="30206" spans="8:9" ht="12.5">
      <c r="H30206" s="958">
        <v>70891</v>
      </c>
      <c r="I30206" s="950" t="s">
        <v>1561</v>
      </c>
    </row>
    <row r="30207" spans="8:9" ht="12.5">
      <c r="H30207" s="958">
        <v>70892</v>
      </c>
      <c r="I30207" s="950" t="s">
        <v>1561</v>
      </c>
    </row>
    <row r="30208" spans="8:9" ht="12.5">
      <c r="H30208" s="958">
        <v>70893</v>
      </c>
      <c r="I30208" s="950" t="s">
        <v>1561</v>
      </c>
    </row>
    <row r="30209" spans="8:9" ht="12.5">
      <c r="H30209" s="958">
        <v>70894</v>
      </c>
      <c r="I30209" s="950" t="s">
        <v>1561</v>
      </c>
    </row>
    <row r="30210" spans="8:9" ht="12.5">
      <c r="H30210" s="958">
        <v>70895</v>
      </c>
      <c r="I30210" s="950" t="s">
        <v>1561</v>
      </c>
    </row>
    <row r="30211" spans="8:9" ht="12.5">
      <c r="H30211" s="958">
        <v>70896</v>
      </c>
      <c r="I30211" s="950" t="s">
        <v>1561</v>
      </c>
    </row>
    <row r="30212" spans="8:9" ht="12.5">
      <c r="H30212" s="958">
        <v>70898</v>
      </c>
      <c r="I30212" s="950" t="s">
        <v>1561</v>
      </c>
    </row>
    <row r="30213" spans="8:9" ht="12.5">
      <c r="H30213" s="958">
        <v>71001</v>
      </c>
      <c r="I30213" s="950" t="s">
        <v>1561</v>
      </c>
    </row>
    <row r="30214" spans="8:9" ht="12.5">
      <c r="H30214" s="958">
        <v>71002</v>
      </c>
      <c r="I30214" s="950" t="s">
        <v>1561</v>
      </c>
    </row>
    <row r="30215" spans="8:9" ht="12.5">
      <c r="H30215" s="958">
        <v>71003</v>
      </c>
      <c r="I30215" s="950" t="s">
        <v>1561</v>
      </c>
    </row>
    <row r="30216" spans="8:9" ht="12.5">
      <c r="H30216" s="958">
        <v>71004</v>
      </c>
      <c r="I30216" s="950" t="s">
        <v>1559</v>
      </c>
    </row>
    <row r="30217" spans="8:9" ht="12.5">
      <c r="H30217" s="958">
        <v>71006</v>
      </c>
      <c r="I30217" s="950" t="s">
        <v>1561</v>
      </c>
    </row>
    <row r="30218" spans="8:9" ht="12.5">
      <c r="H30218" s="958">
        <v>71007</v>
      </c>
      <c r="I30218" s="950" t="s">
        <v>1559</v>
      </c>
    </row>
    <row r="30219" spans="8:9" ht="12.5">
      <c r="H30219" s="958">
        <v>71008</v>
      </c>
      <c r="I30219" s="950" t="s">
        <v>1561</v>
      </c>
    </row>
    <row r="30220" spans="8:9" ht="12.5">
      <c r="H30220" s="958">
        <v>71009</v>
      </c>
      <c r="I30220" s="950" t="s">
        <v>1559</v>
      </c>
    </row>
    <row r="30221" spans="8:9" ht="12.5">
      <c r="H30221" s="958">
        <v>71016</v>
      </c>
      <c r="I30221" s="950" t="s">
        <v>1561</v>
      </c>
    </row>
    <row r="30222" spans="8:9" ht="12.5">
      <c r="H30222" s="958">
        <v>71018</v>
      </c>
      <c r="I30222" s="950" t="s">
        <v>1561</v>
      </c>
    </row>
    <row r="30223" spans="8:9" ht="12.5">
      <c r="H30223" s="958">
        <v>71019</v>
      </c>
      <c r="I30223" s="950" t="s">
        <v>1561</v>
      </c>
    </row>
    <row r="30224" spans="8:9" ht="12.5">
      <c r="H30224" s="958">
        <v>71021</v>
      </c>
      <c r="I30224" s="950" t="s">
        <v>1561</v>
      </c>
    </row>
    <row r="30225" spans="8:9" ht="12.5">
      <c r="H30225" s="958">
        <v>71023</v>
      </c>
      <c r="I30225" s="950" t="s">
        <v>1561</v>
      </c>
    </row>
    <row r="30226" spans="8:9" ht="12.5">
      <c r="H30226" s="958">
        <v>71024</v>
      </c>
      <c r="I30226" s="950" t="s">
        <v>1561</v>
      </c>
    </row>
    <row r="30227" spans="8:9" ht="12.5">
      <c r="H30227" s="958">
        <v>71027</v>
      </c>
      <c r="I30227" s="950" t="s">
        <v>1559</v>
      </c>
    </row>
    <row r="30228" spans="8:9" ht="12.5">
      <c r="H30228" s="958">
        <v>71028</v>
      </c>
      <c r="I30228" s="950" t="s">
        <v>1561</v>
      </c>
    </row>
    <row r="30229" spans="8:9" ht="12.5">
      <c r="H30229" s="958">
        <v>71029</v>
      </c>
      <c r="I30229" s="950" t="s">
        <v>1559</v>
      </c>
    </row>
    <row r="30230" spans="8:9" ht="12.5">
      <c r="H30230" s="958">
        <v>71030</v>
      </c>
      <c r="I30230" s="950" t="s">
        <v>1559</v>
      </c>
    </row>
    <row r="30231" spans="8:9" ht="12.5">
      <c r="H30231" s="958">
        <v>71031</v>
      </c>
      <c r="I30231" s="950" t="s">
        <v>1561</v>
      </c>
    </row>
    <row r="30232" spans="8:9" ht="12.5">
      <c r="H30232" s="958">
        <v>71032</v>
      </c>
      <c r="I30232" s="950" t="s">
        <v>1559</v>
      </c>
    </row>
    <row r="30233" spans="8:9" ht="12.5">
      <c r="H30233" s="958">
        <v>71033</v>
      </c>
      <c r="I30233" s="950" t="s">
        <v>1559</v>
      </c>
    </row>
    <row r="30234" spans="8:9" ht="12.5">
      <c r="H30234" s="958">
        <v>71034</v>
      </c>
      <c r="I30234" s="950" t="s">
        <v>1561</v>
      </c>
    </row>
    <row r="30235" spans="8:9" ht="12.5">
      <c r="H30235" s="958">
        <v>71037</v>
      </c>
      <c r="I30235" s="950" t="s">
        <v>1561</v>
      </c>
    </row>
    <row r="30236" spans="8:9" ht="12.5">
      <c r="H30236" s="958">
        <v>71038</v>
      </c>
      <c r="I30236" s="950" t="s">
        <v>1561</v>
      </c>
    </row>
    <row r="30237" spans="8:9" ht="12.5">
      <c r="H30237" s="958">
        <v>71039</v>
      </c>
      <c r="I30237" s="950" t="s">
        <v>1561</v>
      </c>
    </row>
    <row r="30238" spans="8:9" ht="12.5">
      <c r="H30238" s="958">
        <v>71040</v>
      </c>
      <c r="I30238" s="950" t="s">
        <v>1561</v>
      </c>
    </row>
    <row r="30239" spans="8:9" ht="12.5">
      <c r="H30239" s="958">
        <v>71043</v>
      </c>
      <c r="I30239" s="950" t="s">
        <v>1559</v>
      </c>
    </row>
    <row r="30240" spans="8:9" ht="12.5">
      <c r="H30240" s="958">
        <v>71044</v>
      </c>
      <c r="I30240" s="950" t="s">
        <v>1559</v>
      </c>
    </row>
    <row r="30241" spans="8:9" ht="12.5">
      <c r="H30241" s="958">
        <v>71045</v>
      </c>
      <c r="I30241" s="950" t="s">
        <v>1561</v>
      </c>
    </row>
    <row r="30242" spans="8:9" ht="12.5">
      <c r="H30242" s="958">
        <v>71046</v>
      </c>
      <c r="I30242" s="950" t="s">
        <v>1559</v>
      </c>
    </row>
    <row r="30243" spans="8:9" ht="12.5">
      <c r="H30243" s="958">
        <v>71047</v>
      </c>
      <c r="I30243" s="950" t="s">
        <v>1559</v>
      </c>
    </row>
    <row r="30244" spans="8:9" ht="12.5">
      <c r="H30244" s="958">
        <v>71048</v>
      </c>
      <c r="I30244" s="950" t="s">
        <v>1561</v>
      </c>
    </row>
    <row r="30245" spans="8:9" ht="12.5">
      <c r="H30245" s="958">
        <v>71049</v>
      </c>
      <c r="I30245" s="950" t="s">
        <v>1559</v>
      </c>
    </row>
    <row r="30246" spans="8:9" ht="12.5">
      <c r="H30246" s="958">
        <v>71050</v>
      </c>
      <c r="I30246" s="950" t="s">
        <v>1559</v>
      </c>
    </row>
    <row r="30247" spans="8:9" ht="12.5">
      <c r="H30247" s="958">
        <v>71051</v>
      </c>
      <c r="I30247" s="950" t="s">
        <v>1561</v>
      </c>
    </row>
    <row r="30248" spans="8:9" ht="12.5">
      <c r="H30248" s="958">
        <v>71052</v>
      </c>
      <c r="I30248" s="950" t="s">
        <v>1559</v>
      </c>
    </row>
    <row r="30249" spans="8:9" ht="12.5">
      <c r="H30249" s="958">
        <v>71055</v>
      </c>
      <c r="I30249" s="950" t="s">
        <v>1561</v>
      </c>
    </row>
    <row r="30250" spans="8:9" ht="12.5">
      <c r="H30250" s="958">
        <v>71058</v>
      </c>
      <c r="I30250" s="950" t="s">
        <v>1561</v>
      </c>
    </row>
    <row r="30251" spans="8:9" ht="12.5">
      <c r="H30251" s="958">
        <v>71060</v>
      </c>
      <c r="I30251" s="950" t="s">
        <v>1559</v>
      </c>
    </row>
    <row r="30252" spans="8:9" ht="12.5">
      <c r="H30252" s="958">
        <v>71061</v>
      </c>
      <c r="I30252" s="950" t="s">
        <v>1559</v>
      </c>
    </row>
    <row r="30253" spans="8:9" ht="12.5">
      <c r="H30253" s="958">
        <v>71063</v>
      </c>
      <c r="I30253" s="950" t="s">
        <v>1559</v>
      </c>
    </row>
    <row r="30254" spans="8:9" ht="12.5">
      <c r="H30254" s="958">
        <v>71064</v>
      </c>
      <c r="I30254" s="950" t="s">
        <v>1561</v>
      </c>
    </row>
    <row r="30255" spans="8:9" ht="12.5">
      <c r="H30255" s="958">
        <v>71065</v>
      </c>
      <c r="I30255" s="950" t="s">
        <v>1559</v>
      </c>
    </row>
    <row r="30256" spans="8:9" ht="12.5">
      <c r="H30256" s="958">
        <v>71066</v>
      </c>
      <c r="I30256" s="950" t="s">
        <v>1559</v>
      </c>
    </row>
    <row r="30257" spans="8:9" ht="12.5">
      <c r="H30257" s="958">
        <v>71067</v>
      </c>
      <c r="I30257" s="950" t="s">
        <v>1561</v>
      </c>
    </row>
    <row r="30258" spans="8:9" ht="12.5">
      <c r="H30258" s="958">
        <v>71068</v>
      </c>
      <c r="I30258" s="950" t="s">
        <v>1561</v>
      </c>
    </row>
    <row r="30259" spans="8:9" ht="12.5">
      <c r="H30259" s="958">
        <v>71069</v>
      </c>
      <c r="I30259" s="950" t="s">
        <v>1559</v>
      </c>
    </row>
    <row r="30260" spans="8:9" ht="12.5">
      <c r="H30260" s="958">
        <v>71070</v>
      </c>
      <c r="I30260" s="950" t="s">
        <v>1561</v>
      </c>
    </row>
    <row r="30261" spans="8:9" ht="12.5">
      <c r="H30261" s="958">
        <v>71071</v>
      </c>
      <c r="I30261" s="950" t="s">
        <v>1561</v>
      </c>
    </row>
    <row r="30262" spans="8:9" ht="12.5">
      <c r="H30262" s="958">
        <v>71072</v>
      </c>
      <c r="I30262" s="950" t="s">
        <v>1561</v>
      </c>
    </row>
    <row r="30263" spans="8:9" ht="12.5">
      <c r="H30263" s="958">
        <v>71073</v>
      </c>
      <c r="I30263" s="950" t="s">
        <v>1561</v>
      </c>
    </row>
    <row r="30264" spans="8:9" ht="12.5">
      <c r="H30264" s="958">
        <v>71075</v>
      </c>
      <c r="I30264" s="950" t="s">
        <v>1561</v>
      </c>
    </row>
    <row r="30265" spans="8:9" ht="12.5">
      <c r="H30265" s="958">
        <v>71078</v>
      </c>
      <c r="I30265" s="950" t="s">
        <v>1559</v>
      </c>
    </row>
    <row r="30266" spans="8:9" ht="12.5">
      <c r="H30266" s="958">
        <v>71079</v>
      </c>
      <c r="I30266" s="950" t="s">
        <v>1561</v>
      </c>
    </row>
    <row r="30267" spans="8:9" ht="12.5">
      <c r="H30267" s="958">
        <v>71080</v>
      </c>
      <c r="I30267" s="950" t="s">
        <v>1561</v>
      </c>
    </row>
    <row r="30268" spans="8:9" ht="12.5">
      <c r="H30268" s="958">
        <v>71082</v>
      </c>
      <c r="I30268" s="950" t="s">
        <v>1559</v>
      </c>
    </row>
    <row r="30269" spans="8:9" ht="12.5">
      <c r="H30269" s="958">
        <v>71101</v>
      </c>
      <c r="I30269" s="950" t="s">
        <v>1559</v>
      </c>
    </row>
    <row r="30270" spans="8:9" ht="12.5">
      <c r="H30270" s="958">
        <v>71102</v>
      </c>
      <c r="I30270" s="950" t="s">
        <v>1559</v>
      </c>
    </row>
    <row r="30271" spans="8:9" ht="12.5">
      <c r="H30271" s="958">
        <v>71103</v>
      </c>
      <c r="I30271" s="950" t="s">
        <v>1559</v>
      </c>
    </row>
    <row r="30272" spans="8:9" ht="12.5">
      <c r="H30272" s="958">
        <v>71104</v>
      </c>
      <c r="I30272" s="950" t="s">
        <v>1559</v>
      </c>
    </row>
    <row r="30273" spans="8:9" ht="12.5">
      <c r="H30273" s="958">
        <v>71105</v>
      </c>
      <c r="I30273" s="950" t="s">
        <v>1559</v>
      </c>
    </row>
    <row r="30274" spans="8:9" ht="12.5">
      <c r="H30274" s="958">
        <v>71106</v>
      </c>
      <c r="I30274" s="950" t="s">
        <v>1559</v>
      </c>
    </row>
    <row r="30275" spans="8:9" ht="12.5">
      <c r="H30275" s="958">
        <v>71107</v>
      </c>
      <c r="I30275" s="950" t="s">
        <v>1559</v>
      </c>
    </row>
    <row r="30276" spans="8:9" ht="12.5">
      <c r="H30276" s="958">
        <v>71108</v>
      </c>
      <c r="I30276" s="950" t="s">
        <v>1559</v>
      </c>
    </row>
    <row r="30277" spans="8:9" ht="12.5">
      <c r="H30277" s="958">
        <v>71109</v>
      </c>
      <c r="I30277" s="950" t="s">
        <v>1559</v>
      </c>
    </row>
    <row r="30278" spans="8:9" ht="12.5">
      <c r="H30278" s="958">
        <v>71110</v>
      </c>
      <c r="I30278" s="950" t="s">
        <v>1559</v>
      </c>
    </row>
    <row r="30279" spans="8:9" ht="12.5">
      <c r="H30279" s="958">
        <v>71111</v>
      </c>
      <c r="I30279" s="950" t="s">
        <v>1559</v>
      </c>
    </row>
    <row r="30280" spans="8:9" ht="12.5">
      <c r="H30280" s="958">
        <v>71112</v>
      </c>
      <c r="I30280" s="950" t="s">
        <v>1559</v>
      </c>
    </row>
    <row r="30281" spans="8:9" ht="12.5">
      <c r="H30281" s="958">
        <v>71113</v>
      </c>
      <c r="I30281" s="950" t="s">
        <v>1559</v>
      </c>
    </row>
    <row r="30282" spans="8:9" ht="12.5">
      <c r="H30282" s="958">
        <v>71115</v>
      </c>
      <c r="I30282" s="950" t="s">
        <v>1559</v>
      </c>
    </row>
    <row r="30283" spans="8:9" ht="12.5">
      <c r="H30283" s="958">
        <v>71118</v>
      </c>
      <c r="I30283" s="950" t="s">
        <v>1559</v>
      </c>
    </row>
    <row r="30284" spans="8:9" ht="12.5">
      <c r="H30284" s="958">
        <v>71119</v>
      </c>
      <c r="I30284" s="950" t="s">
        <v>1559</v>
      </c>
    </row>
    <row r="30285" spans="8:9" ht="12.5">
      <c r="H30285" s="958">
        <v>71120</v>
      </c>
      <c r="I30285" s="950" t="s">
        <v>1559</v>
      </c>
    </row>
    <row r="30286" spans="8:9" ht="12.5">
      <c r="H30286" s="958">
        <v>71129</v>
      </c>
      <c r="I30286" s="950" t="s">
        <v>1559</v>
      </c>
    </row>
    <row r="30287" spans="8:9" ht="12.5">
      <c r="H30287" s="958">
        <v>71130</v>
      </c>
      <c r="I30287" s="950" t="s">
        <v>1559</v>
      </c>
    </row>
    <row r="30288" spans="8:9" ht="12.5">
      <c r="H30288" s="958">
        <v>71133</v>
      </c>
      <c r="I30288" s="950" t="s">
        <v>1559</v>
      </c>
    </row>
    <row r="30289" spans="8:9" ht="12.5">
      <c r="H30289" s="958">
        <v>71134</v>
      </c>
      <c r="I30289" s="950" t="s">
        <v>1559</v>
      </c>
    </row>
    <row r="30290" spans="8:9" ht="12.5">
      <c r="H30290" s="958">
        <v>71135</v>
      </c>
      <c r="I30290" s="950" t="s">
        <v>1559</v>
      </c>
    </row>
    <row r="30291" spans="8:9" ht="12.5">
      <c r="H30291" s="958">
        <v>71136</v>
      </c>
      <c r="I30291" s="950" t="s">
        <v>1559</v>
      </c>
    </row>
    <row r="30292" spans="8:9" ht="12.5">
      <c r="H30292" s="958">
        <v>71137</v>
      </c>
      <c r="I30292" s="950" t="s">
        <v>1559</v>
      </c>
    </row>
    <row r="30293" spans="8:9" ht="12.5">
      <c r="H30293" s="958">
        <v>71138</v>
      </c>
      <c r="I30293" s="950" t="s">
        <v>1559</v>
      </c>
    </row>
    <row r="30294" spans="8:9" ht="12.5">
      <c r="H30294" s="958">
        <v>71148</v>
      </c>
      <c r="I30294" s="950" t="s">
        <v>1559</v>
      </c>
    </row>
    <row r="30295" spans="8:9" ht="12.5">
      <c r="H30295" s="958">
        <v>71149</v>
      </c>
      <c r="I30295" s="950" t="s">
        <v>1559</v>
      </c>
    </row>
    <row r="30296" spans="8:9" ht="12.5">
      <c r="H30296" s="958">
        <v>71150</v>
      </c>
      <c r="I30296" s="950" t="s">
        <v>1559</v>
      </c>
    </row>
    <row r="30297" spans="8:9" ht="12.5">
      <c r="H30297" s="958">
        <v>71151</v>
      </c>
      <c r="I30297" s="950" t="s">
        <v>1559</v>
      </c>
    </row>
    <row r="30298" spans="8:9" ht="12.5">
      <c r="H30298" s="958">
        <v>71152</v>
      </c>
      <c r="I30298" s="950" t="s">
        <v>1559</v>
      </c>
    </row>
    <row r="30299" spans="8:9" ht="12.5">
      <c r="H30299" s="958">
        <v>71153</v>
      </c>
      <c r="I30299" s="950" t="s">
        <v>1559</v>
      </c>
    </row>
    <row r="30300" spans="8:9" ht="12.5">
      <c r="H30300" s="958">
        <v>71154</v>
      </c>
      <c r="I30300" s="950" t="s">
        <v>1559</v>
      </c>
    </row>
    <row r="30301" spans="8:9" ht="12.5">
      <c r="H30301" s="958">
        <v>71156</v>
      </c>
      <c r="I30301" s="950" t="s">
        <v>1559</v>
      </c>
    </row>
    <row r="30302" spans="8:9" ht="12.5">
      <c r="H30302" s="958">
        <v>71161</v>
      </c>
      <c r="I30302" s="950" t="s">
        <v>1559</v>
      </c>
    </row>
    <row r="30303" spans="8:9" ht="12.5">
      <c r="H30303" s="958">
        <v>71162</v>
      </c>
      <c r="I30303" s="950" t="s">
        <v>1559</v>
      </c>
    </row>
    <row r="30304" spans="8:9" ht="12.5">
      <c r="H30304" s="958">
        <v>71163</v>
      </c>
      <c r="I30304" s="950" t="s">
        <v>1559</v>
      </c>
    </row>
    <row r="30305" spans="8:9" ht="12.5">
      <c r="H30305" s="958">
        <v>71164</v>
      </c>
      <c r="I30305" s="950" t="s">
        <v>1559</v>
      </c>
    </row>
    <row r="30306" spans="8:9" ht="12.5">
      <c r="H30306" s="958">
        <v>71165</v>
      </c>
      <c r="I30306" s="950" t="s">
        <v>1559</v>
      </c>
    </row>
    <row r="30307" spans="8:9" ht="12.5">
      <c r="H30307" s="958">
        <v>71166</v>
      </c>
      <c r="I30307" s="950" t="s">
        <v>1559</v>
      </c>
    </row>
    <row r="30308" spans="8:9" ht="12.5">
      <c r="H30308" s="958">
        <v>71171</v>
      </c>
      <c r="I30308" s="950" t="s">
        <v>1559</v>
      </c>
    </row>
    <row r="30309" spans="8:9" ht="12.5">
      <c r="H30309" s="958">
        <v>71172</v>
      </c>
      <c r="I30309" s="950" t="s">
        <v>1559</v>
      </c>
    </row>
    <row r="30310" spans="8:9" ht="12.5">
      <c r="H30310" s="958">
        <v>71201</v>
      </c>
      <c r="I30310" s="950" t="s">
        <v>1561</v>
      </c>
    </row>
    <row r="30311" spans="8:9" ht="12.5">
      <c r="H30311" s="958">
        <v>71202</v>
      </c>
      <c r="I30311" s="950" t="s">
        <v>1561</v>
      </c>
    </row>
    <row r="30312" spans="8:9" ht="12.5">
      <c r="H30312" s="958">
        <v>71203</v>
      </c>
      <c r="I30312" s="950" t="s">
        <v>1561</v>
      </c>
    </row>
    <row r="30313" spans="8:9" ht="12.5">
      <c r="H30313" s="958">
        <v>71207</v>
      </c>
      <c r="I30313" s="950" t="s">
        <v>1561</v>
      </c>
    </row>
    <row r="30314" spans="8:9" ht="12.5">
      <c r="H30314" s="958">
        <v>71209</v>
      </c>
      <c r="I30314" s="950" t="s">
        <v>1561</v>
      </c>
    </row>
    <row r="30315" spans="8:9" ht="12.5">
      <c r="H30315" s="958">
        <v>71210</v>
      </c>
      <c r="I30315" s="950" t="s">
        <v>1561</v>
      </c>
    </row>
    <row r="30316" spans="8:9" ht="12.5">
      <c r="H30316" s="958">
        <v>71211</v>
      </c>
      <c r="I30316" s="950" t="s">
        <v>1561</v>
      </c>
    </row>
    <row r="30317" spans="8:9" ht="12.5">
      <c r="H30317" s="958">
        <v>71212</v>
      </c>
      <c r="I30317" s="950" t="s">
        <v>1561</v>
      </c>
    </row>
    <row r="30318" spans="8:9" ht="12.5">
      <c r="H30318" s="958">
        <v>71213</v>
      </c>
      <c r="I30318" s="950" t="s">
        <v>1561</v>
      </c>
    </row>
    <row r="30319" spans="8:9" ht="12.5">
      <c r="H30319" s="958">
        <v>71217</v>
      </c>
      <c r="I30319" s="950" t="s">
        <v>1561</v>
      </c>
    </row>
    <row r="30320" spans="8:9" ht="12.5">
      <c r="H30320" s="958">
        <v>71218</v>
      </c>
      <c r="I30320" s="950" t="s">
        <v>1561</v>
      </c>
    </row>
    <row r="30321" spans="8:9" ht="12.5">
      <c r="H30321" s="958">
        <v>71219</v>
      </c>
      <c r="I30321" s="950" t="s">
        <v>1561</v>
      </c>
    </row>
    <row r="30322" spans="8:9" ht="12.5">
      <c r="H30322" s="958">
        <v>71220</v>
      </c>
      <c r="I30322" s="950" t="s">
        <v>1561</v>
      </c>
    </row>
    <row r="30323" spans="8:9" ht="12.5">
      <c r="H30323" s="958">
        <v>71221</v>
      </c>
      <c r="I30323" s="950" t="s">
        <v>1561</v>
      </c>
    </row>
    <row r="30324" spans="8:9" ht="12.5">
      <c r="H30324" s="958">
        <v>71222</v>
      </c>
      <c r="I30324" s="950" t="s">
        <v>1561</v>
      </c>
    </row>
    <row r="30325" spans="8:9" ht="12.5">
      <c r="H30325" s="958">
        <v>71223</v>
      </c>
      <c r="I30325" s="950" t="s">
        <v>1561</v>
      </c>
    </row>
    <row r="30326" spans="8:9" ht="12.5">
      <c r="H30326" s="958">
        <v>71225</v>
      </c>
      <c r="I30326" s="950" t="s">
        <v>1561</v>
      </c>
    </row>
    <row r="30327" spans="8:9" ht="12.5">
      <c r="H30327" s="958">
        <v>71226</v>
      </c>
      <c r="I30327" s="950" t="s">
        <v>1561</v>
      </c>
    </row>
    <row r="30328" spans="8:9" ht="12.5">
      <c r="H30328" s="958">
        <v>71227</v>
      </c>
      <c r="I30328" s="950" t="s">
        <v>1561</v>
      </c>
    </row>
    <row r="30329" spans="8:9" ht="12.5">
      <c r="H30329" s="958">
        <v>71229</v>
      </c>
      <c r="I30329" s="950" t="s">
        <v>1561</v>
      </c>
    </row>
    <row r="30330" spans="8:9" ht="12.5">
      <c r="H30330" s="958">
        <v>71230</v>
      </c>
      <c r="I30330" s="950" t="s">
        <v>1561</v>
      </c>
    </row>
    <row r="30331" spans="8:9" ht="12.5">
      <c r="H30331" s="958">
        <v>71232</v>
      </c>
      <c r="I30331" s="950" t="s">
        <v>1561</v>
      </c>
    </row>
    <row r="30332" spans="8:9" ht="12.5">
      <c r="H30332" s="958">
        <v>71233</v>
      </c>
      <c r="I30332" s="950" t="s">
        <v>1561</v>
      </c>
    </row>
    <row r="30333" spans="8:9" ht="12.5">
      <c r="H30333" s="958">
        <v>71234</v>
      </c>
      <c r="I30333" s="950" t="s">
        <v>1561</v>
      </c>
    </row>
    <row r="30334" spans="8:9" ht="12.5">
      <c r="H30334" s="958">
        <v>71235</v>
      </c>
      <c r="I30334" s="950" t="s">
        <v>1561</v>
      </c>
    </row>
    <row r="30335" spans="8:9" ht="12.5">
      <c r="H30335" s="958">
        <v>71237</v>
      </c>
      <c r="I30335" s="950" t="s">
        <v>1561</v>
      </c>
    </row>
    <row r="30336" spans="8:9" ht="12.5">
      <c r="H30336" s="958">
        <v>71238</v>
      </c>
      <c r="I30336" s="950" t="s">
        <v>1561</v>
      </c>
    </row>
    <row r="30337" spans="8:9" ht="12.5">
      <c r="H30337" s="958">
        <v>71240</v>
      </c>
      <c r="I30337" s="950" t="s">
        <v>1561</v>
      </c>
    </row>
    <row r="30338" spans="8:9" ht="12.5">
      <c r="H30338" s="958">
        <v>71241</v>
      </c>
      <c r="I30338" s="950" t="s">
        <v>1561</v>
      </c>
    </row>
    <row r="30339" spans="8:9" ht="12.5">
      <c r="H30339" s="958">
        <v>71242</v>
      </c>
      <c r="I30339" s="950" t="s">
        <v>1561</v>
      </c>
    </row>
    <row r="30340" spans="8:9" ht="12.5">
      <c r="H30340" s="958">
        <v>71243</v>
      </c>
      <c r="I30340" s="950" t="s">
        <v>1561</v>
      </c>
    </row>
    <row r="30341" spans="8:9" ht="12.5">
      <c r="H30341" s="958">
        <v>71245</v>
      </c>
      <c r="I30341" s="950" t="s">
        <v>1561</v>
      </c>
    </row>
    <row r="30342" spans="8:9" ht="12.5">
      <c r="H30342" s="958">
        <v>71247</v>
      </c>
      <c r="I30342" s="950" t="s">
        <v>1561</v>
      </c>
    </row>
    <row r="30343" spans="8:9" ht="12.5">
      <c r="H30343" s="958">
        <v>71249</v>
      </c>
      <c r="I30343" s="950" t="s">
        <v>1561</v>
      </c>
    </row>
    <row r="30344" spans="8:9" ht="12.5">
      <c r="H30344" s="958">
        <v>71250</v>
      </c>
      <c r="I30344" s="950" t="s">
        <v>1561</v>
      </c>
    </row>
    <row r="30345" spans="8:9" ht="12.5">
      <c r="H30345" s="958">
        <v>71251</v>
      </c>
      <c r="I30345" s="950" t="s">
        <v>1561</v>
      </c>
    </row>
    <row r="30346" spans="8:9" ht="12.5">
      <c r="H30346" s="958">
        <v>71253</v>
      </c>
      <c r="I30346" s="950" t="s">
        <v>1561</v>
      </c>
    </row>
    <row r="30347" spans="8:9" ht="12.5">
      <c r="H30347" s="958">
        <v>71254</v>
      </c>
      <c r="I30347" s="950" t="s">
        <v>1561</v>
      </c>
    </row>
    <row r="30348" spans="8:9" ht="12.5">
      <c r="H30348" s="958">
        <v>71256</v>
      </c>
      <c r="I30348" s="950" t="s">
        <v>1561</v>
      </c>
    </row>
    <row r="30349" spans="8:9" ht="12.5">
      <c r="H30349" s="958">
        <v>71259</v>
      </c>
      <c r="I30349" s="950" t="s">
        <v>1561</v>
      </c>
    </row>
    <row r="30350" spans="8:9" ht="12.5">
      <c r="H30350" s="958">
        <v>71260</v>
      </c>
      <c r="I30350" s="950" t="s">
        <v>1561</v>
      </c>
    </row>
    <row r="30351" spans="8:9" ht="12.5">
      <c r="H30351" s="958">
        <v>71261</v>
      </c>
      <c r="I30351" s="950" t="s">
        <v>1561</v>
      </c>
    </row>
    <row r="30352" spans="8:9" ht="12.5">
      <c r="H30352" s="958">
        <v>71263</v>
      </c>
      <c r="I30352" s="950" t="s">
        <v>1561</v>
      </c>
    </row>
    <row r="30353" spans="8:9" ht="12.5">
      <c r="H30353" s="958">
        <v>71264</v>
      </c>
      <c r="I30353" s="950" t="s">
        <v>1561</v>
      </c>
    </row>
    <row r="30354" spans="8:9" ht="12.5">
      <c r="H30354" s="958">
        <v>71266</v>
      </c>
      <c r="I30354" s="950" t="s">
        <v>1561</v>
      </c>
    </row>
    <row r="30355" spans="8:9" ht="12.5">
      <c r="H30355" s="958">
        <v>71268</v>
      </c>
      <c r="I30355" s="950" t="s">
        <v>1561</v>
      </c>
    </row>
    <row r="30356" spans="8:9" ht="12.5">
      <c r="H30356" s="958">
        <v>71269</v>
      </c>
      <c r="I30356" s="950" t="s">
        <v>1561</v>
      </c>
    </row>
    <row r="30357" spans="8:9" ht="12.5">
      <c r="H30357" s="958">
        <v>71270</v>
      </c>
      <c r="I30357" s="950" t="s">
        <v>1561</v>
      </c>
    </row>
    <row r="30358" spans="8:9" ht="12.5">
      <c r="H30358" s="958">
        <v>71272</v>
      </c>
      <c r="I30358" s="950" t="s">
        <v>1561</v>
      </c>
    </row>
    <row r="30359" spans="8:9" ht="12.5">
      <c r="H30359" s="958">
        <v>71273</v>
      </c>
      <c r="I30359" s="950" t="s">
        <v>1561</v>
      </c>
    </row>
    <row r="30360" spans="8:9" ht="12.5">
      <c r="H30360" s="958">
        <v>71275</v>
      </c>
      <c r="I30360" s="950" t="s">
        <v>1561</v>
      </c>
    </row>
    <row r="30361" spans="8:9" ht="12.5">
      <c r="H30361" s="958">
        <v>71276</v>
      </c>
      <c r="I30361" s="950" t="s">
        <v>1561</v>
      </c>
    </row>
    <row r="30362" spans="8:9" ht="12.5">
      <c r="H30362" s="958">
        <v>71277</v>
      </c>
      <c r="I30362" s="950" t="s">
        <v>1561</v>
      </c>
    </row>
    <row r="30363" spans="8:9" ht="12.5">
      <c r="H30363" s="958">
        <v>71279</v>
      </c>
      <c r="I30363" s="950" t="s">
        <v>1561</v>
      </c>
    </row>
    <row r="30364" spans="8:9" ht="12.5">
      <c r="H30364" s="958">
        <v>71280</v>
      </c>
      <c r="I30364" s="950" t="s">
        <v>1561</v>
      </c>
    </row>
    <row r="30365" spans="8:9" ht="12.5">
      <c r="H30365" s="958">
        <v>71281</v>
      </c>
      <c r="I30365" s="950" t="s">
        <v>1561</v>
      </c>
    </row>
    <row r="30366" spans="8:9" ht="12.5">
      <c r="H30366" s="958">
        <v>71282</v>
      </c>
      <c r="I30366" s="950" t="s">
        <v>1561</v>
      </c>
    </row>
    <row r="30367" spans="8:9" ht="12.5">
      <c r="H30367" s="958">
        <v>71284</v>
      </c>
      <c r="I30367" s="950" t="s">
        <v>1561</v>
      </c>
    </row>
    <row r="30368" spans="8:9" ht="12.5">
      <c r="H30368" s="958">
        <v>71286</v>
      </c>
      <c r="I30368" s="950" t="s">
        <v>1561</v>
      </c>
    </row>
    <row r="30369" spans="8:9" ht="12.5">
      <c r="H30369" s="958">
        <v>71291</v>
      </c>
      <c r="I30369" s="950" t="s">
        <v>1561</v>
      </c>
    </row>
    <row r="30370" spans="8:9" ht="12.5">
      <c r="H30370" s="958">
        <v>71292</v>
      </c>
      <c r="I30370" s="950" t="s">
        <v>1561</v>
      </c>
    </row>
    <row r="30371" spans="8:9" ht="12.5">
      <c r="H30371" s="958">
        <v>71294</v>
      </c>
      <c r="I30371" s="950" t="s">
        <v>1561</v>
      </c>
    </row>
    <row r="30372" spans="8:9" ht="12.5">
      <c r="H30372" s="958">
        <v>71295</v>
      </c>
      <c r="I30372" s="950" t="s">
        <v>1561</v>
      </c>
    </row>
    <row r="30373" spans="8:9" ht="12.5">
      <c r="H30373" s="958">
        <v>71301</v>
      </c>
      <c r="I30373" s="950" t="s">
        <v>1559</v>
      </c>
    </row>
    <row r="30374" spans="8:9" ht="12.5">
      <c r="H30374" s="958">
        <v>71302</v>
      </c>
      <c r="I30374" s="950" t="s">
        <v>1559</v>
      </c>
    </row>
    <row r="30375" spans="8:9" ht="12.5">
      <c r="H30375" s="958">
        <v>71303</v>
      </c>
      <c r="I30375" s="950" t="s">
        <v>1559</v>
      </c>
    </row>
    <row r="30376" spans="8:9" ht="12.5">
      <c r="H30376" s="958">
        <v>71306</v>
      </c>
      <c r="I30376" s="950" t="s">
        <v>1559</v>
      </c>
    </row>
    <row r="30377" spans="8:9" ht="12.5">
      <c r="H30377" s="958">
        <v>71307</v>
      </c>
      <c r="I30377" s="950" t="s">
        <v>1559</v>
      </c>
    </row>
    <row r="30378" spans="8:9" ht="12.5">
      <c r="H30378" s="958">
        <v>71309</v>
      </c>
      <c r="I30378" s="950" t="s">
        <v>1559</v>
      </c>
    </row>
    <row r="30379" spans="8:9" ht="12.5">
      <c r="H30379" s="958">
        <v>71315</v>
      </c>
      <c r="I30379" s="950" t="s">
        <v>1559</v>
      </c>
    </row>
    <row r="30380" spans="8:9" ht="12.5">
      <c r="H30380" s="958">
        <v>71316</v>
      </c>
      <c r="I30380" s="950" t="s">
        <v>1559</v>
      </c>
    </row>
    <row r="30381" spans="8:9" ht="12.5">
      <c r="H30381" s="958">
        <v>71320</v>
      </c>
      <c r="I30381" s="950" t="s">
        <v>1559</v>
      </c>
    </row>
    <row r="30382" spans="8:9" ht="12.5">
      <c r="H30382" s="958">
        <v>71322</v>
      </c>
      <c r="I30382" s="950" t="s">
        <v>1559</v>
      </c>
    </row>
    <row r="30383" spans="8:9" ht="12.5">
      <c r="H30383" s="958">
        <v>71323</v>
      </c>
      <c r="I30383" s="950" t="s">
        <v>1559</v>
      </c>
    </row>
    <row r="30384" spans="8:9" ht="12.5">
      <c r="H30384" s="958">
        <v>71324</v>
      </c>
      <c r="I30384" s="950" t="s">
        <v>1561</v>
      </c>
    </row>
    <row r="30385" spans="8:9" ht="12.5">
      <c r="H30385" s="958">
        <v>71325</v>
      </c>
      <c r="I30385" s="950" t="s">
        <v>1561</v>
      </c>
    </row>
    <row r="30386" spans="8:9" ht="12.5">
      <c r="H30386" s="958">
        <v>71326</v>
      </c>
      <c r="I30386" s="950" t="s">
        <v>1561</v>
      </c>
    </row>
    <row r="30387" spans="8:9" ht="12.5">
      <c r="H30387" s="958">
        <v>71327</v>
      </c>
      <c r="I30387" s="950" t="s">
        <v>1559</v>
      </c>
    </row>
    <row r="30388" spans="8:9" ht="12.5">
      <c r="H30388" s="958">
        <v>71328</v>
      </c>
      <c r="I30388" s="950" t="s">
        <v>1559</v>
      </c>
    </row>
    <row r="30389" spans="8:9" ht="12.5">
      <c r="H30389" s="958">
        <v>71329</v>
      </c>
      <c r="I30389" s="950" t="s">
        <v>1559</v>
      </c>
    </row>
    <row r="30390" spans="8:9" ht="12.5">
      <c r="H30390" s="958">
        <v>71330</v>
      </c>
      <c r="I30390" s="950" t="s">
        <v>1559</v>
      </c>
    </row>
    <row r="30391" spans="8:9" ht="12.5">
      <c r="H30391" s="958">
        <v>71331</v>
      </c>
      <c r="I30391" s="950" t="s">
        <v>1559</v>
      </c>
    </row>
    <row r="30392" spans="8:9" ht="12.5">
      <c r="H30392" s="958">
        <v>71333</v>
      </c>
      <c r="I30392" s="950" t="s">
        <v>1559</v>
      </c>
    </row>
    <row r="30393" spans="8:9" ht="12.5">
      <c r="H30393" s="958">
        <v>71334</v>
      </c>
      <c r="I30393" s="950" t="s">
        <v>1561</v>
      </c>
    </row>
    <row r="30394" spans="8:9" ht="12.5">
      <c r="H30394" s="958">
        <v>71336</v>
      </c>
      <c r="I30394" s="950" t="s">
        <v>1561</v>
      </c>
    </row>
    <row r="30395" spans="8:9" ht="12.5">
      <c r="H30395" s="958">
        <v>71339</v>
      </c>
      <c r="I30395" s="950" t="s">
        <v>1559</v>
      </c>
    </row>
    <row r="30396" spans="8:9" ht="12.5">
      <c r="H30396" s="958">
        <v>71340</v>
      </c>
      <c r="I30396" s="950" t="s">
        <v>1561</v>
      </c>
    </row>
    <row r="30397" spans="8:9" ht="12.5">
      <c r="H30397" s="958">
        <v>71341</v>
      </c>
      <c r="I30397" s="950" t="s">
        <v>1559</v>
      </c>
    </row>
    <row r="30398" spans="8:9" ht="12.5">
      <c r="H30398" s="958">
        <v>71342</v>
      </c>
      <c r="I30398" s="950" t="s">
        <v>1559</v>
      </c>
    </row>
    <row r="30399" spans="8:9" ht="12.5">
      <c r="H30399" s="958">
        <v>71343</v>
      </c>
      <c r="I30399" s="950" t="s">
        <v>1559</v>
      </c>
    </row>
    <row r="30400" spans="8:9" ht="12.5">
      <c r="H30400" s="958">
        <v>71345</v>
      </c>
      <c r="I30400" s="950" t="s">
        <v>1559</v>
      </c>
    </row>
    <row r="30401" spans="8:9" ht="12.5">
      <c r="H30401" s="958">
        <v>71346</v>
      </c>
      <c r="I30401" s="950" t="s">
        <v>1559</v>
      </c>
    </row>
    <row r="30402" spans="8:9" ht="12.5">
      <c r="H30402" s="958">
        <v>71348</v>
      </c>
      <c r="I30402" s="950" t="s">
        <v>1559</v>
      </c>
    </row>
    <row r="30403" spans="8:9" ht="12.5">
      <c r="H30403" s="958">
        <v>71350</v>
      </c>
      <c r="I30403" s="950" t="s">
        <v>1559</v>
      </c>
    </row>
    <row r="30404" spans="8:9" ht="12.5">
      <c r="H30404" s="958">
        <v>71351</v>
      </c>
      <c r="I30404" s="950" t="s">
        <v>1559</v>
      </c>
    </row>
    <row r="30405" spans="8:9" ht="12.5">
      <c r="H30405" s="958">
        <v>71353</v>
      </c>
      <c r="I30405" s="950" t="s">
        <v>1559</v>
      </c>
    </row>
    <row r="30406" spans="8:9" ht="12.5">
      <c r="H30406" s="958">
        <v>71354</v>
      </c>
      <c r="I30406" s="950" t="s">
        <v>1561</v>
      </c>
    </row>
    <row r="30407" spans="8:9" ht="12.5">
      <c r="H30407" s="958">
        <v>71355</v>
      </c>
      <c r="I30407" s="950" t="s">
        <v>1559</v>
      </c>
    </row>
    <row r="30408" spans="8:9" ht="12.5">
      <c r="H30408" s="958">
        <v>71356</v>
      </c>
      <c r="I30408" s="950" t="s">
        <v>1559</v>
      </c>
    </row>
    <row r="30409" spans="8:9" ht="12.5">
      <c r="H30409" s="958">
        <v>71357</v>
      </c>
      <c r="I30409" s="950" t="s">
        <v>1561</v>
      </c>
    </row>
    <row r="30410" spans="8:9" ht="12.5">
      <c r="H30410" s="958">
        <v>71358</v>
      </c>
      <c r="I30410" s="950" t="s">
        <v>1559</v>
      </c>
    </row>
    <row r="30411" spans="8:9" ht="12.5">
      <c r="H30411" s="958">
        <v>71359</v>
      </c>
      <c r="I30411" s="950" t="s">
        <v>1559</v>
      </c>
    </row>
    <row r="30412" spans="8:9" ht="12.5">
      <c r="H30412" s="958">
        <v>71360</v>
      </c>
      <c r="I30412" s="950" t="s">
        <v>1559</v>
      </c>
    </row>
    <row r="30413" spans="8:9" ht="12.5">
      <c r="H30413" s="958">
        <v>71361</v>
      </c>
      <c r="I30413" s="950" t="s">
        <v>1559</v>
      </c>
    </row>
    <row r="30414" spans="8:9" ht="12.5">
      <c r="H30414" s="958">
        <v>71362</v>
      </c>
      <c r="I30414" s="950" t="s">
        <v>1559</v>
      </c>
    </row>
    <row r="30415" spans="8:9" ht="12.5">
      <c r="H30415" s="958">
        <v>71363</v>
      </c>
      <c r="I30415" s="950" t="s">
        <v>1561</v>
      </c>
    </row>
    <row r="30416" spans="8:9" ht="12.5">
      <c r="H30416" s="958">
        <v>71365</v>
      </c>
      <c r="I30416" s="950" t="s">
        <v>1559</v>
      </c>
    </row>
    <row r="30417" spans="8:9" ht="12.5">
      <c r="H30417" s="958">
        <v>71366</v>
      </c>
      <c r="I30417" s="950" t="s">
        <v>1561</v>
      </c>
    </row>
    <row r="30418" spans="8:9" ht="12.5">
      <c r="H30418" s="958">
        <v>71367</v>
      </c>
      <c r="I30418" s="950" t="s">
        <v>1561</v>
      </c>
    </row>
    <row r="30419" spans="8:9" ht="12.5">
      <c r="H30419" s="958">
        <v>71368</v>
      </c>
      <c r="I30419" s="950" t="s">
        <v>1561</v>
      </c>
    </row>
    <row r="30420" spans="8:9" ht="12.5">
      <c r="H30420" s="958">
        <v>71369</v>
      </c>
      <c r="I30420" s="950" t="s">
        <v>1559</v>
      </c>
    </row>
    <row r="30421" spans="8:9" ht="12.5">
      <c r="H30421" s="958">
        <v>71371</v>
      </c>
      <c r="I30421" s="950" t="s">
        <v>1559</v>
      </c>
    </row>
    <row r="30422" spans="8:9" ht="12.5">
      <c r="H30422" s="958">
        <v>71373</v>
      </c>
      <c r="I30422" s="950" t="s">
        <v>1559</v>
      </c>
    </row>
    <row r="30423" spans="8:9" ht="12.5">
      <c r="H30423" s="958">
        <v>71375</v>
      </c>
      <c r="I30423" s="950" t="s">
        <v>1561</v>
      </c>
    </row>
    <row r="30424" spans="8:9" ht="12.5">
      <c r="H30424" s="958">
        <v>71377</v>
      </c>
      <c r="I30424" s="950" t="s">
        <v>1561</v>
      </c>
    </row>
    <row r="30425" spans="8:9" ht="12.5">
      <c r="H30425" s="958">
        <v>71378</v>
      </c>
      <c r="I30425" s="950" t="s">
        <v>1561</v>
      </c>
    </row>
    <row r="30426" spans="8:9" ht="12.5">
      <c r="H30426" s="958">
        <v>71401</v>
      </c>
      <c r="I30426" s="950" t="s">
        <v>1561</v>
      </c>
    </row>
    <row r="30427" spans="8:9" ht="12.5">
      <c r="H30427" s="958">
        <v>71403</v>
      </c>
      <c r="I30427" s="950" t="s">
        <v>1561</v>
      </c>
    </row>
    <row r="30428" spans="8:9" ht="12.5">
      <c r="H30428" s="958">
        <v>71404</v>
      </c>
      <c r="I30428" s="950" t="s">
        <v>1559</v>
      </c>
    </row>
    <row r="30429" spans="8:9" ht="12.5">
      <c r="H30429" s="958">
        <v>71405</v>
      </c>
      <c r="I30429" s="950" t="s">
        <v>1559</v>
      </c>
    </row>
    <row r="30430" spans="8:9" ht="12.5">
      <c r="H30430" s="958">
        <v>71406</v>
      </c>
      <c r="I30430" s="950" t="s">
        <v>1559</v>
      </c>
    </row>
    <row r="30431" spans="8:9" ht="12.5">
      <c r="H30431" s="958">
        <v>71407</v>
      </c>
      <c r="I30431" s="950" t="s">
        <v>1559</v>
      </c>
    </row>
    <row r="30432" spans="8:9" ht="12.5">
      <c r="H30432" s="958">
        <v>71409</v>
      </c>
      <c r="I30432" s="950" t="s">
        <v>1559</v>
      </c>
    </row>
    <row r="30433" spans="8:9" ht="12.5">
      <c r="H30433" s="958">
        <v>71410</v>
      </c>
      <c r="I30433" s="950" t="s">
        <v>1561</v>
      </c>
    </row>
    <row r="30434" spans="8:9" ht="12.5">
      <c r="H30434" s="958">
        <v>71411</v>
      </c>
      <c r="I30434" s="950" t="s">
        <v>1559</v>
      </c>
    </row>
    <row r="30435" spans="8:9" ht="12.5">
      <c r="H30435" s="958">
        <v>71414</v>
      </c>
      <c r="I30435" s="950" t="s">
        <v>1559</v>
      </c>
    </row>
    <row r="30436" spans="8:9" ht="12.5">
      <c r="H30436" s="958">
        <v>71415</v>
      </c>
      <c r="I30436" s="950" t="s">
        <v>1561</v>
      </c>
    </row>
    <row r="30437" spans="8:9" ht="12.5">
      <c r="H30437" s="958">
        <v>71416</v>
      </c>
      <c r="I30437" s="950" t="s">
        <v>1559</v>
      </c>
    </row>
    <row r="30438" spans="8:9" ht="12.5">
      <c r="H30438" s="958">
        <v>71417</v>
      </c>
      <c r="I30438" s="950" t="s">
        <v>1559</v>
      </c>
    </row>
    <row r="30439" spans="8:9" ht="12.5">
      <c r="H30439" s="958">
        <v>71418</v>
      </c>
      <c r="I30439" s="950" t="s">
        <v>1561</v>
      </c>
    </row>
    <row r="30440" spans="8:9" ht="12.5">
      <c r="H30440" s="958">
        <v>71419</v>
      </c>
      <c r="I30440" s="950" t="s">
        <v>1559</v>
      </c>
    </row>
    <row r="30441" spans="8:9" ht="12.5">
      <c r="H30441" s="958">
        <v>71422</v>
      </c>
      <c r="I30441" s="950" t="s">
        <v>1561</v>
      </c>
    </row>
    <row r="30442" spans="8:9" ht="12.5">
      <c r="H30442" s="958">
        <v>71423</v>
      </c>
      <c r="I30442" s="950" t="s">
        <v>1559</v>
      </c>
    </row>
    <row r="30443" spans="8:9" ht="12.5">
      <c r="H30443" s="958">
        <v>71424</v>
      </c>
      <c r="I30443" s="950" t="s">
        <v>1559</v>
      </c>
    </row>
    <row r="30444" spans="8:9" ht="12.5">
      <c r="H30444" s="958">
        <v>71425</v>
      </c>
      <c r="I30444" s="950" t="s">
        <v>1561</v>
      </c>
    </row>
    <row r="30445" spans="8:9" ht="12.5">
      <c r="H30445" s="958">
        <v>71426</v>
      </c>
      <c r="I30445" s="950" t="s">
        <v>1561</v>
      </c>
    </row>
    <row r="30446" spans="8:9" ht="12.5">
      <c r="H30446" s="958">
        <v>71427</v>
      </c>
      <c r="I30446" s="950" t="s">
        <v>1559</v>
      </c>
    </row>
    <row r="30447" spans="8:9" ht="12.5">
      <c r="H30447" s="958">
        <v>71428</v>
      </c>
      <c r="I30447" s="950" t="s">
        <v>1559</v>
      </c>
    </row>
    <row r="30448" spans="8:9" ht="12.5">
      <c r="H30448" s="958">
        <v>71429</v>
      </c>
      <c r="I30448" s="950" t="s">
        <v>1559</v>
      </c>
    </row>
    <row r="30449" spans="8:9" ht="12.5">
      <c r="H30449" s="958">
        <v>71430</v>
      </c>
      <c r="I30449" s="950" t="s">
        <v>1561</v>
      </c>
    </row>
    <row r="30450" spans="8:9" ht="12.5">
      <c r="H30450" s="958">
        <v>71431</v>
      </c>
      <c r="I30450" s="950" t="s">
        <v>1559</v>
      </c>
    </row>
    <row r="30451" spans="8:9" ht="12.5">
      <c r="H30451" s="958">
        <v>71432</v>
      </c>
      <c r="I30451" s="950" t="s">
        <v>1559</v>
      </c>
    </row>
    <row r="30452" spans="8:9" ht="12.5">
      <c r="H30452" s="958">
        <v>71433</v>
      </c>
      <c r="I30452" s="950" t="s">
        <v>1561</v>
      </c>
    </row>
    <row r="30453" spans="8:9" ht="12.5">
      <c r="H30453" s="958">
        <v>71434</v>
      </c>
      <c r="I30453" s="950" t="s">
        <v>1559</v>
      </c>
    </row>
    <row r="30454" spans="8:9" ht="12.5">
      <c r="H30454" s="958">
        <v>71435</v>
      </c>
      <c r="I30454" s="950" t="s">
        <v>1561</v>
      </c>
    </row>
    <row r="30455" spans="8:9" ht="12.5">
      <c r="H30455" s="958">
        <v>71438</v>
      </c>
      <c r="I30455" s="950" t="s">
        <v>1561</v>
      </c>
    </row>
    <row r="30456" spans="8:9" ht="12.5">
      <c r="H30456" s="958">
        <v>71439</v>
      </c>
      <c r="I30456" s="950" t="s">
        <v>1559</v>
      </c>
    </row>
    <row r="30457" spans="8:9" ht="12.5">
      <c r="H30457" s="958">
        <v>71440</v>
      </c>
      <c r="I30457" s="950" t="s">
        <v>1561</v>
      </c>
    </row>
    <row r="30458" spans="8:9" ht="12.5">
      <c r="H30458" s="958">
        <v>71441</v>
      </c>
      <c r="I30458" s="950" t="s">
        <v>1561</v>
      </c>
    </row>
    <row r="30459" spans="8:9" ht="12.5">
      <c r="H30459" s="958">
        <v>71443</v>
      </c>
      <c r="I30459" s="950" t="s">
        <v>1559</v>
      </c>
    </row>
    <row r="30460" spans="8:9" ht="12.5">
      <c r="H30460" s="958">
        <v>71446</v>
      </c>
      <c r="I30460" s="950" t="s">
        <v>1561</v>
      </c>
    </row>
    <row r="30461" spans="8:9" ht="12.5">
      <c r="H30461" s="958">
        <v>71447</v>
      </c>
      <c r="I30461" s="950" t="s">
        <v>1559</v>
      </c>
    </row>
    <row r="30462" spans="8:9" ht="12.5">
      <c r="H30462" s="958">
        <v>71448</v>
      </c>
      <c r="I30462" s="950" t="s">
        <v>1559</v>
      </c>
    </row>
    <row r="30463" spans="8:9" ht="12.5">
      <c r="H30463" s="958">
        <v>71449</v>
      </c>
      <c r="I30463" s="950" t="s">
        <v>1559</v>
      </c>
    </row>
    <row r="30464" spans="8:9" ht="12.5">
      <c r="H30464" s="958">
        <v>71450</v>
      </c>
      <c r="I30464" s="950" t="s">
        <v>1559</v>
      </c>
    </row>
    <row r="30465" spans="8:9" ht="12.5">
      <c r="H30465" s="958">
        <v>71452</v>
      </c>
      <c r="I30465" s="950" t="s">
        <v>1559</v>
      </c>
    </row>
    <row r="30466" spans="8:9" ht="12.5">
      <c r="H30466" s="958">
        <v>71454</v>
      </c>
      <c r="I30466" s="950" t="s">
        <v>1559</v>
      </c>
    </row>
    <row r="30467" spans="8:9" ht="12.5">
      <c r="H30467" s="958">
        <v>71455</v>
      </c>
      <c r="I30467" s="950" t="s">
        <v>1559</v>
      </c>
    </row>
    <row r="30468" spans="8:9" ht="12.5">
      <c r="H30468" s="958">
        <v>71456</v>
      </c>
      <c r="I30468" s="950" t="s">
        <v>1559</v>
      </c>
    </row>
    <row r="30469" spans="8:9" ht="12.5">
      <c r="H30469" s="958">
        <v>71457</v>
      </c>
      <c r="I30469" s="950" t="s">
        <v>1559</v>
      </c>
    </row>
    <row r="30470" spans="8:9" ht="12.5">
      <c r="H30470" s="958">
        <v>71458</v>
      </c>
      <c r="I30470" s="950" t="s">
        <v>1559</v>
      </c>
    </row>
    <row r="30471" spans="8:9" ht="12.5">
      <c r="H30471" s="958">
        <v>71459</v>
      </c>
      <c r="I30471" s="950" t="s">
        <v>1561</v>
      </c>
    </row>
    <row r="30472" spans="8:9" ht="12.5">
      <c r="H30472" s="958">
        <v>71460</v>
      </c>
      <c r="I30472" s="950" t="s">
        <v>1559</v>
      </c>
    </row>
    <row r="30473" spans="8:9" ht="12.5">
      <c r="H30473" s="958">
        <v>71461</v>
      </c>
      <c r="I30473" s="950" t="s">
        <v>1561</v>
      </c>
    </row>
    <row r="30474" spans="8:9" ht="12.5">
      <c r="H30474" s="958">
        <v>71462</v>
      </c>
      <c r="I30474" s="950" t="s">
        <v>1559</v>
      </c>
    </row>
    <row r="30475" spans="8:9" ht="12.5">
      <c r="H30475" s="958">
        <v>71463</v>
      </c>
      <c r="I30475" s="950" t="s">
        <v>1561</v>
      </c>
    </row>
    <row r="30476" spans="8:9" ht="12.5">
      <c r="H30476" s="958">
        <v>71465</v>
      </c>
      <c r="I30476" s="950" t="s">
        <v>1561</v>
      </c>
    </row>
    <row r="30477" spans="8:9" ht="12.5">
      <c r="H30477" s="958">
        <v>71466</v>
      </c>
      <c r="I30477" s="950" t="s">
        <v>1559</v>
      </c>
    </row>
    <row r="30478" spans="8:9" ht="12.5">
      <c r="H30478" s="958">
        <v>71467</v>
      </c>
      <c r="I30478" s="950" t="s">
        <v>1559</v>
      </c>
    </row>
    <row r="30479" spans="8:9" ht="12.5">
      <c r="H30479" s="958">
        <v>71468</v>
      </c>
      <c r="I30479" s="950" t="s">
        <v>1559</v>
      </c>
    </row>
    <row r="30480" spans="8:9" ht="12.5">
      <c r="H30480" s="958">
        <v>71469</v>
      </c>
      <c r="I30480" s="950" t="s">
        <v>1559</v>
      </c>
    </row>
    <row r="30481" spans="8:9" ht="12.5">
      <c r="H30481" s="958">
        <v>71471</v>
      </c>
      <c r="I30481" s="950" t="s">
        <v>1561</v>
      </c>
    </row>
    <row r="30482" spans="8:9" ht="12.5">
      <c r="H30482" s="958">
        <v>71472</v>
      </c>
      <c r="I30482" s="950" t="s">
        <v>1559</v>
      </c>
    </row>
    <row r="30483" spans="8:9" ht="12.5">
      <c r="H30483" s="958">
        <v>71473</v>
      </c>
      <c r="I30483" s="950" t="s">
        <v>1561</v>
      </c>
    </row>
    <row r="30484" spans="8:9" ht="12.5">
      <c r="H30484" s="958">
        <v>71474</v>
      </c>
      <c r="I30484" s="950" t="s">
        <v>1559</v>
      </c>
    </row>
    <row r="30485" spans="8:9" ht="12.5">
      <c r="H30485" s="958">
        <v>71475</v>
      </c>
      <c r="I30485" s="950" t="s">
        <v>1559</v>
      </c>
    </row>
    <row r="30486" spans="8:9" ht="12.5">
      <c r="H30486" s="958">
        <v>71477</v>
      </c>
      <c r="I30486" s="950" t="s">
        <v>1559</v>
      </c>
    </row>
    <row r="30487" spans="8:9" ht="12.5">
      <c r="H30487" s="958">
        <v>71479</v>
      </c>
      <c r="I30487" s="950" t="s">
        <v>1561</v>
      </c>
    </row>
    <row r="30488" spans="8:9" ht="12.5">
      <c r="H30488" s="958">
        <v>71480</v>
      </c>
      <c r="I30488" s="950" t="s">
        <v>1561</v>
      </c>
    </row>
    <row r="30489" spans="8:9" ht="12.5">
      <c r="H30489" s="958">
        <v>71483</v>
      </c>
      <c r="I30489" s="950" t="s">
        <v>1559</v>
      </c>
    </row>
    <row r="30490" spans="8:9" ht="12.5">
      <c r="H30490" s="958">
        <v>71485</v>
      </c>
      <c r="I30490" s="950" t="s">
        <v>1559</v>
      </c>
    </row>
    <row r="30491" spans="8:9" ht="12.5">
      <c r="H30491" s="958">
        <v>71486</v>
      </c>
      <c r="I30491" s="950" t="s">
        <v>1559</v>
      </c>
    </row>
    <row r="30492" spans="8:9" ht="12.5">
      <c r="H30492" s="958">
        <v>71496</v>
      </c>
      <c r="I30492" s="950" t="s">
        <v>1559</v>
      </c>
    </row>
    <row r="30493" spans="8:9" ht="12.5">
      <c r="H30493" s="958">
        <v>71497</v>
      </c>
      <c r="I30493" s="950" t="s">
        <v>1559</v>
      </c>
    </row>
    <row r="30494" spans="8:9" ht="12.5">
      <c r="H30494" s="958">
        <v>71601</v>
      </c>
      <c r="I30494" s="950" t="s">
        <v>1561</v>
      </c>
    </row>
    <row r="30495" spans="8:9" ht="12.5">
      <c r="H30495" s="958">
        <v>71602</v>
      </c>
      <c r="I30495" s="950" t="s">
        <v>1561</v>
      </c>
    </row>
    <row r="30496" spans="8:9" ht="12.5">
      <c r="H30496" s="958">
        <v>71603</v>
      </c>
      <c r="I30496" s="950" t="s">
        <v>1561</v>
      </c>
    </row>
    <row r="30497" spans="8:9" ht="12.5">
      <c r="H30497" s="958">
        <v>71611</v>
      </c>
      <c r="I30497" s="950" t="s">
        <v>1561</v>
      </c>
    </row>
    <row r="30498" spans="8:9" ht="12.5">
      <c r="H30498" s="958">
        <v>71612</v>
      </c>
      <c r="I30498" s="950" t="s">
        <v>1561</v>
      </c>
    </row>
    <row r="30499" spans="8:9" ht="12.5">
      <c r="H30499" s="958">
        <v>71613</v>
      </c>
      <c r="I30499" s="950" t="s">
        <v>1561</v>
      </c>
    </row>
    <row r="30500" spans="8:9" ht="12.5">
      <c r="H30500" s="958">
        <v>71630</v>
      </c>
      <c r="I30500" s="950" t="s">
        <v>1561</v>
      </c>
    </row>
    <row r="30501" spans="8:9" ht="12.5">
      <c r="H30501" s="958">
        <v>71631</v>
      </c>
      <c r="I30501" s="950" t="s">
        <v>1561</v>
      </c>
    </row>
    <row r="30502" spans="8:9" ht="12.5">
      <c r="H30502" s="958">
        <v>71635</v>
      </c>
      <c r="I30502" s="950" t="s">
        <v>1561</v>
      </c>
    </row>
    <row r="30503" spans="8:9" ht="12.5">
      <c r="H30503" s="958">
        <v>71638</v>
      </c>
      <c r="I30503" s="950" t="s">
        <v>1561</v>
      </c>
    </row>
    <row r="30504" spans="8:9" ht="12.5">
      <c r="H30504" s="958">
        <v>71639</v>
      </c>
      <c r="I30504" s="950" t="s">
        <v>1561</v>
      </c>
    </row>
    <row r="30505" spans="8:9" ht="12.5">
      <c r="H30505" s="958">
        <v>71640</v>
      </c>
      <c r="I30505" s="950" t="s">
        <v>1561</v>
      </c>
    </row>
    <row r="30506" spans="8:9" ht="12.5">
      <c r="H30506" s="958">
        <v>71642</v>
      </c>
      <c r="I30506" s="950" t="s">
        <v>1561</v>
      </c>
    </row>
    <row r="30507" spans="8:9" ht="12.5">
      <c r="H30507" s="958">
        <v>71643</v>
      </c>
      <c r="I30507" s="950" t="s">
        <v>1561</v>
      </c>
    </row>
    <row r="30508" spans="8:9" ht="12.5">
      <c r="H30508" s="958">
        <v>71644</v>
      </c>
      <c r="I30508" s="950" t="s">
        <v>1561</v>
      </c>
    </row>
    <row r="30509" spans="8:9" ht="12.5">
      <c r="H30509" s="958">
        <v>71646</v>
      </c>
      <c r="I30509" s="950" t="s">
        <v>1561</v>
      </c>
    </row>
    <row r="30510" spans="8:9" ht="12.5">
      <c r="H30510" s="958">
        <v>71647</v>
      </c>
      <c r="I30510" s="950" t="s">
        <v>1561</v>
      </c>
    </row>
    <row r="30511" spans="8:9" ht="12.5">
      <c r="H30511" s="958">
        <v>71651</v>
      </c>
      <c r="I30511" s="950" t="s">
        <v>1561</v>
      </c>
    </row>
    <row r="30512" spans="8:9" ht="12.5">
      <c r="H30512" s="958">
        <v>71652</v>
      </c>
      <c r="I30512" s="950" t="s">
        <v>1561</v>
      </c>
    </row>
    <row r="30513" spans="8:9" ht="12.5">
      <c r="H30513" s="958">
        <v>71653</v>
      </c>
      <c r="I30513" s="950" t="s">
        <v>1561</v>
      </c>
    </row>
    <row r="30514" spans="8:9" ht="12.5">
      <c r="H30514" s="958">
        <v>71654</v>
      </c>
      <c r="I30514" s="950" t="s">
        <v>1561</v>
      </c>
    </row>
    <row r="30515" spans="8:9" ht="12.5">
      <c r="H30515" s="958">
        <v>71655</v>
      </c>
      <c r="I30515" s="950" t="s">
        <v>1561</v>
      </c>
    </row>
    <row r="30516" spans="8:9" ht="12.5">
      <c r="H30516" s="958">
        <v>71656</v>
      </c>
      <c r="I30516" s="950" t="s">
        <v>1561</v>
      </c>
    </row>
    <row r="30517" spans="8:9" ht="12.5">
      <c r="H30517" s="958">
        <v>71657</v>
      </c>
      <c r="I30517" s="950" t="s">
        <v>1561</v>
      </c>
    </row>
    <row r="30518" spans="8:9" ht="12.5">
      <c r="H30518" s="958">
        <v>71658</v>
      </c>
      <c r="I30518" s="950" t="s">
        <v>1561</v>
      </c>
    </row>
    <row r="30519" spans="8:9" ht="12.5">
      <c r="H30519" s="958">
        <v>71659</v>
      </c>
      <c r="I30519" s="950" t="s">
        <v>1561</v>
      </c>
    </row>
    <row r="30520" spans="8:9" ht="12.5">
      <c r="H30520" s="958">
        <v>71660</v>
      </c>
      <c r="I30520" s="950" t="s">
        <v>1561</v>
      </c>
    </row>
    <row r="30521" spans="8:9" ht="12.5">
      <c r="H30521" s="958">
        <v>71661</v>
      </c>
      <c r="I30521" s="950" t="s">
        <v>1561</v>
      </c>
    </row>
    <row r="30522" spans="8:9" ht="12.5">
      <c r="H30522" s="958">
        <v>71662</v>
      </c>
      <c r="I30522" s="950" t="s">
        <v>1561</v>
      </c>
    </row>
    <row r="30523" spans="8:9" ht="12.5">
      <c r="H30523" s="958">
        <v>71663</v>
      </c>
      <c r="I30523" s="950" t="s">
        <v>1561</v>
      </c>
    </row>
    <row r="30524" spans="8:9" ht="12.5">
      <c r="H30524" s="958">
        <v>71665</v>
      </c>
      <c r="I30524" s="950" t="s">
        <v>1561</v>
      </c>
    </row>
    <row r="30525" spans="8:9" ht="12.5">
      <c r="H30525" s="958">
        <v>71666</v>
      </c>
      <c r="I30525" s="950" t="s">
        <v>1561</v>
      </c>
    </row>
    <row r="30526" spans="8:9" ht="12.5">
      <c r="H30526" s="958">
        <v>71667</v>
      </c>
      <c r="I30526" s="950" t="s">
        <v>1561</v>
      </c>
    </row>
    <row r="30527" spans="8:9" ht="12.5">
      <c r="H30527" s="958">
        <v>71670</v>
      </c>
      <c r="I30527" s="950" t="s">
        <v>1561</v>
      </c>
    </row>
    <row r="30528" spans="8:9" ht="12.5">
      <c r="H30528" s="958">
        <v>71671</v>
      </c>
      <c r="I30528" s="950" t="s">
        <v>1561</v>
      </c>
    </row>
    <row r="30529" spans="8:9" ht="12.5">
      <c r="H30529" s="958">
        <v>71674</v>
      </c>
      <c r="I30529" s="950" t="s">
        <v>1561</v>
      </c>
    </row>
    <row r="30530" spans="8:9" ht="12.5">
      <c r="H30530" s="958">
        <v>71675</v>
      </c>
      <c r="I30530" s="950" t="s">
        <v>1561</v>
      </c>
    </row>
    <row r="30531" spans="8:9" ht="12.5">
      <c r="H30531" s="958">
        <v>71676</v>
      </c>
      <c r="I30531" s="950" t="s">
        <v>1561</v>
      </c>
    </row>
    <row r="30532" spans="8:9" ht="12.5">
      <c r="H30532" s="958">
        <v>71677</v>
      </c>
      <c r="I30532" s="950" t="s">
        <v>1561</v>
      </c>
    </row>
    <row r="30533" spans="8:9" ht="12.5">
      <c r="H30533" s="958">
        <v>71678</v>
      </c>
      <c r="I30533" s="950" t="s">
        <v>1561</v>
      </c>
    </row>
    <row r="30534" spans="8:9" ht="12.5">
      <c r="H30534" s="958">
        <v>71701</v>
      </c>
      <c r="I30534" s="950" t="s">
        <v>1561</v>
      </c>
    </row>
    <row r="30535" spans="8:9" ht="12.5">
      <c r="H30535" s="958">
        <v>71711</v>
      </c>
      <c r="I30535" s="950" t="s">
        <v>1561</v>
      </c>
    </row>
    <row r="30536" spans="8:9" ht="12.5">
      <c r="H30536" s="958">
        <v>71720</v>
      </c>
      <c r="I30536" s="950" t="s">
        <v>1561</v>
      </c>
    </row>
    <row r="30537" spans="8:9" ht="12.5">
      <c r="H30537" s="958">
        <v>71721</v>
      </c>
      <c r="I30537" s="950" t="s">
        <v>1561</v>
      </c>
    </row>
    <row r="30538" spans="8:9" ht="12.5">
      <c r="H30538" s="958">
        <v>71722</v>
      </c>
      <c r="I30538" s="950" t="s">
        <v>1561</v>
      </c>
    </row>
    <row r="30539" spans="8:9" ht="12.5">
      <c r="H30539" s="958">
        <v>71724</v>
      </c>
      <c r="I30539" s="950" t="s">
        <v>1561</v>
      </c>
    </row>
    <row r="30540" spans="8:9" ht="12.5">
      <c r="H30540" s="958">
        <v>71725</v>
      </c>
      <c r="I30540" s="950" t="s">
        <v>1561</v>
      </c>
    </row>
    <row r="30541" spans="8:9" ht="12.5">
      <c r="H30541" s="958">
        <v>71726</v>
      </c>
      <c r="I30541" s="950" t="s">
        <v>1561</v>
      </c>
    </row>
    <row r="30542" spans="8:9" ht="12.5">
      <c r="H30542" s="958">
        <v>71728</v>
      </c>
      <c r="I30542" s="950" t="s">
        <v>1561</v>
      </c>
    </row>
    <row r="30543" spans="8:9" ht="12.5">
      <c r="H30543" s="958">
        <v>71730</v>
      </c>
      <c r="I30543" s="950" t="s">
        <v>1561</v>
      </c>
    </row>
    <row r="30544" spans="8:9" ht="12.5">
      <c r="H30544" s="958">
        <v>71731</v>
      </c>
      <c r="I30544" s="950" t="s">
        <v>1561</v>
      </c>
    </row>
    <row r="30545" spans="8:9" ht="12.5">
      <c r="H30545" s="958">
        <v>71740</v>
      </c>
      <c r="I30545" s="950" t="s">
        <v>1561</v>
      </c>
    </row>
    <row r="30546" spans="8:9" ht="12.5">
      <c r="H30546" s="958">
        <v>71742</v>
      </c>
      <c r="I30546" s="950" t="s">
        <v>1561</v>
      </c>
    </row>
    <row r="30547" spans="8:9" ht="12.5">
      <c r="H30547" s="958">
        <v>71743</v>
      </c>
      <c r="I30547" s="950" t="s">
        <v>1561</v>
      </c>
    </row>
    <row r="30548" spans="8:9" ht="12.5">
      <c r="H30548" s="958">
        <v>71744</v>
      </c>
      <c r="I30548" s="950" t="s">
        <v>1561</v>
      </c>
    </row>
    <row r="30549" spans="8:9" ht="12.5">
      <c r="H30549" s="958">
        <v>71745</v>
      </c>
      <c r="I30549" s="950" t="s">
        <v>1561</v>
      </c>
    </row>
    <row r="30550" spans="8:9" ht="12.5">
      <c r="H30550" s="958">
        <v>71747</v>
      </c>
      <c r="I30550" s="950" t="s">
        <v>1561</v>
      </c>
    </row>
    <row r="30551" spans="8:9" ht="12.5">
      <c r="H30551" s="958">
        <v>71748</v>
      </c>
      <c r="I30551" s="950" t="s">
        <v>1561</v>
      </c>
    </row>
    <row r="30552" spans="8:9" ht="12.5">
      <c r="H30552" s="958">
        <v>71749</v>
      </c>
      <c r="I30552" s="950" t="s">
        <v>1561</v>
      </c>
    </row>
    <row r="30553" spans="8:9" ht="12.5">
      <c r="H30553" s="958">
        <v>71750</v>
      </c>
      <c r="I30553" s="950" t="s">
        <v>1561</v>
      </c>
    </row>
    <row r="30554" spans="8:9" ht="12.5">
      <c r="H30554" s="958">
        <v>71751</v>
      </c>
      <c r="I30554" s="950" t="s">
        <v>1561</v>
      </c>
    </row>
    <row r="30555" spans="8:9" ht="12.5">
      <c r="H30555" s="958">
        <v>71752</v>
      </c>
      <c r="I30555" s="950" t="s">
        <v>1561</v>
      </c>
    </row>
    <row r="30556" spans="8:9" ht="12.5">
      <c r="H30556" s="958">
        <v>71753</v>
      </c>
      <c r="I30556" s="950" t="s">
        <v>1561</v>
      </c>
    </row>
    <row r="30557" spans="8:9" ht="12.5">
      <c r="H30557" s="958">
        <v>71754</v>
      </c>
      <c r="I30557" s="950" t="s">
        <v>1561</v>
      </c>
    </row>
    <row r="30558" spans="8:9" ht="12.5">
      <c r="H30558" s="958">
        <v>71758</v>
      </c>
      <c r="I30558" s="950" t="s">
        <v>1561</v>
      </c>
    </row>
    <row r="30559" spans="8:9" ht="12.5">
      <c r="H30559" s="958">
        <v>71759</v>
      </c>
      <c r="I30559" s="950" t="s">
        <v>1561</v>
      </c>
    </row>
    <row r="30560" spans="8:9" ht="12.5">
      <c r="H30560" s="958">
        <v>71762</v>
      </c>
      <c r="I30560" s="950" t="s">
        <v>1561</v>
      </c>
    </row>
    <row r="30561" spans="8:9" ht="12.5">
      <c r="H30561" s="958">
        <v>71763</v>
      </c>
      <c r="I30561" s="950" t="s">
        <v>1561</v>
      </c>
    </row>
    <row r="30562" spans="8:9" ht="12.5">
      <c r="H30562" s="958">
        <v>71764</v>
      </c>
      <c r="I30562" s="950" t="s">
        <v>1561</v>
      </c>
    </row>
    <row r="30563" spans="8:9" ht="12.5">
      <c r="H30563" s="958">
        <v>71765</v>
      </c>
      <c r="I30563" s="950" t="s">
        <v>1561</v>
      </c>
    </row>
    <row r="30564" spans="8:9" ht="12.5">
      <c r="H30564" s="958">
        <v>71766</v>
      </c>
      <c r="I30564" s="950" t="s">
        <v>1561</v>
      </c>
    </row>
    <row r="30565" spans="8:9" ht="12.5">
      <c r="H30565" s="958">
        <v>71768</v>
      </c>
      <c r="I30565" s="950" t="s">
        <v>1561</v>
      </c>
    </row>
    <row r="30566" spans="8:9" ht="12.5">
      <c r="H30566" s="958">
        <v>71770</v>
      </c>
      <c r="I30566" s="950" t="s">
        <v>1561</v>
      </c>
    </row>
    <row r="30567" spans="8:9" ht="12.5">
      <c r="H30567" s="958">
        <v>71772</v>
      </c>
      <c r="I30567" s="950" t="s">
        <v>1561</v>
      </c>
    </row>
    <row r="30568" spans="8:9" ht="12.5">
      <c r="H30568" s="958">
        <v>71801</v>
      </c>
      <c r="I30568" s="950" t="s">
        <v>1561</v>
      </c>
    </row>
    <row r="30569" spans="8:9" ht="12.5">
      <c r="H30569" s="958">
        <v>71802</v>
      </c>
      <c r="I30569" s="950" t="s">
        <v>1559</v>
      </c>
    </row>
    <row r="30570" spans="8:9" ht="12.5">
      <c r="H30570" s="958">
        <v>71820</v>
      </c>
      <c r="I30570" s="950" t="s">
        <v>1561</v>
      </c>
    </row>
    <row r="30571" spans="8:9" ht="12.5">
      <c r="H30571" s="958">
        <v>71822</v>
      </c>
      <c r="I30571" s="950" t="s">
        <v>1561</v>
      </c>
    </row>
    <row r="30572" spans="8:9" ht="12.5">
      <c r="H30572" s="958">
        <v>71823</v>
      </c>
      <c r="I30572" s="950" t="s">
        <v>1561</v>
      </c>
    </row>
    <row r="30573" spans="8:9" ht="12.5">
      <c r="H30573" s="958">
        <v>71825</v>
      </c>
      <c r="I30573" s="950" t="s">
        <v>1561</v>
      </c>
    </row>
    <row r="30574" spans="8:9" ht="12.5">
      <c r="H30574" s="958">
        <v>71826</v>
      </c>
      <c r="I30574" s="950" t="s">
        <v>1561</v>
      </c>
    </row>
    <row r="30575" spans="8:9" ht="12.5">
      <c r="H30575" s="958">
        <v>71827</v>
      </c>
      <c r="I30575" s="950" t="s">
        <v>1561</v>
      </c>
    </row>
    <row r="30576" spans="8:9" ht="12.5">
      <c r="H30576" s="958">
        <v>71828</v>
      </c>
      <c r="I30576" s="950" t="s">
        <v>1561</v>
      </c>
    </row>
    <row r="30577" spans="8:9" ht="12.5">
      <c r="H30577" s="958">
        <v>71831</v>
      </c>
      <c r="I30577" s="950" t="s">
        <v>1561</v>
      </c>
    </row>
    <row r="30578" spans="8:9" ht="12.5">
      <c r="H30578" s="958">
        <v>71832</v>
      </c>
      <c r="I30578" s="950" t="s">
        <v>1561</v>
      </c>
    </row>
    <row r="30579" spans="8:9" ht="12.5">
      <c r="H30579" s="958">
        <v>71833</v>
      </c>
      <c r="I30579" s="950" t="s">
        <v>1561</v>
      </c>
    </row>
    <row r="30580" spans="8:9" ht="12.5">
      <c r="H30580" s="958">
        <v>71834</v>
      </c>
      <c r="I30580" s="950" t="s">
        <v>1561</v>
      </c>
    </row>
    <row r="30581" spans="8:9" ht="12.5">
      <c r="H30581" s="958">
        <v>71835</v>
      </c>
      <c r="I30581" s="950" t="s">
        <v>1559</v>
      </c>
    </row>
    <row r="30582" spans="8:9" ht="12.5">
      <c r="H30582" s="958">
        <v>71836</v>
      </c>
      <c r="I30582" s="950" t="s">
        <v>1561</v>
      </c>
    </row>
    <row r="30583" spans="8:9" ht="12.5">
      <c r="H30583" s="958">
        <v>71837</v>
      </c>
      <c r="I30583" s="950" t="s">
        <v>1561</v>
      </c>
    </row>
    <row r="30584" spans="8:9" ht="12.5">
      <c r="H30584" s="958">
        <v>71838</v>
      </c>
      <c r="I30584" s="950" t="s">
        <v>1561</v>
      </c>
    </row>
    <row r="30585" spans="8:9" ht="12.5">
      <c r="H30585" s="958">
        <v>71839</v>
      </c>
      <c r="I30585" s="950" t="s">
        <v>1561</v>
      </c>
    </row>
    <row r="30586" spans="8:9" ht="12.5">
      <c r="H30586" s="958">
        <v>71840</v>
      </c>
      <c r="I30586" s="950" t="s">
        <v>1561</v>
      </c>
    </row>
    <row r="30587" spans="8:9" ht="12.5">
      <c r="H30587" s="958">
        <v>71841</v>
      </c>
      <c r="I30587" s="950" t="s">
        <v>1561</v>
      </c>
    </row>
    <row r="30588" spans="8:9" ht="12.5">
      <c r="H30588" s="958">
        <v>71842</v>
      </c>
      <c r="I30588" s="950" t="s">
        <v>1561</v>
      </c>
    </row>
    <row r="30589" spans="8:9" ht="12.5">
      <c r="H30589" s="958">
        <v>71845</v>
      </c>
      <c r="I30589" s="950" t="s">
        <v>1561</v>
      </c>
    </row>
    <row r="30590" spans="8:9" ht="12.5">
      <c r="H30590" s="958">
        <v>71846</v>
      </c>
      <c r="I30590" s="950" t="s">
        <v>1561</v>
      </c>
    </row>
    <row r="30591" spans="8:9" ht="12.5">
      <c r="H30591" s="958">
        <v>71847</v>
      </c>
      <c r="I30591" s="950" t="s">
        <v>1561</v>
      </c>
    </row>
    <row r="30592" spans="8:9" ht="12.5">
      <c r="H30592" s="958">
        <v>71851</v>
      </c>
      <c r="I30592" s="950" t="s">
        <v>1561</v>
      </c>
    </row>
    <row r="30593" spans="8:9" ht="12.5">
      <c r="H30593" s="958">
        <v>71852</v>
      </c>
      <c r="I30593" s="950" t="s">
        <v>1561</v>
      </c>
    </row>
    <row r="30594" spans="8:9" ht="12.5">
      <c r="H30594" s="958">
        <v>71853</v>
      </c>
      <c r="I30594" s="950" t="s">
        <v>1561</v>
      </c>
    </row>
    <row r="30595" spans="8:9" ht="12.5">
      <c r="H30595" s="958">
        <v>71854</v>
      </c>
      <c r="I30595" s="950" t="s">
        <v>1561</v>
      </c>
    </row>
    <row r="30596" spans="8:9" ht="12.5">
      <c r="H30596" s="958">
        <v>71855</v>
      </c>
      <c r="I30596" s="950" t="s">
        <v>1561</v>
      </c>
    </row>
    <row r="30597" spans="8:9" ht="12.5">
      <c r="H30597" s="958">
        <v>71857</v>
      </c>
      <c r="I30597" s="950" t="s">
        <v>1561</v>
      </c>
    </row>
    <row r="30598" spans="8:9" ht="12.5">
      <c r="H30598" s="958">
        <v>71858</v>
      </c>
      <c r="I30598" s="950" t="s">
        <v>1561</v>
      </c>
    </row>
    <row r="30599" spans="8:9" ht="12.5">
      <c r="H30599" s="958">
        <v>71859</v>
      </c>
      <c r="I30599" s="950" t="s">
        <v>1561</v>
      </c>
    </row>
    <row r="30600" spans="8:9" ht="12.5">
      <c r="H30600" s="958">
        <v>71860</v>
      </c>
      <c r="I30600" s="950" t="s">
        <v>1561</v>
      </c>
    </row>
    <row r="30601" spans="8:9" ht="12.5">
      <c r="H30601" s="958">
        <v>71861</v>
      </c>
      <c r="I30601" s="950" t="s">
        <v>1561</v>
      </c>
    </row>
    <row r="30602" spans="8:9" ht="12.5">
      <c r="H30602" s="958">
        <v>71862</v>
      </c>
      <c r="I30602" s="950" t="s">
        <v>1561</v>
      </c>
    </row>
    <row r="30603" spans="8:9" ht="12.5">
      <c r="H30603" s="958">
        <v>71864</v>
      </c>
      <c r="I30603" s="950" t="s">
        <v>1561</v>
      </c>
    </row>
    <row r="30604" spans="8:9" ht="12.5">
      <c r="H30604" s="958">
        <v>71865</v>
      </c>
      <c r="I30604" s="950" t="s">
        <v>1559</v>
      </c>
    </row>
    <row r="30605" spans="8:9" ht="12.5">
      <c r="H30605" s="958">
        <v>71866</v>
      </c>
      <c r="I30605" s="950" t="s">
        <v>1561</v>
      </c>
    </row>
    <row r="30606" spans="8:9" ht="12.5">
      <c r="H30606" s="958">
        <v>71901</v>
      </c>
      <c r="I30606" s="950" t="s">
        <v>1561</v>
      </c>
    </row>
    <row r="30607" spans="8:9" ht="12.5">
      <c r="H30607" s="958">
        <v>71902</v>
      </c>
      <c r="I30607" s="950" t="s">
        <v>1561</v>
      </c>
    </row>
    <row r="30608" spans="8:9" ht="12.5">
      <c r="H30608" s="958">
        <v>71903</v>
      </c>
      <c r="I30608" s="950" t="s">
        <v>1561</v>
      </c>
    </row>
    <row r="30609" spans="8:9" ht="12.5">
      <c r="H30609" s="958">
        <v>71909</v>
      </c>
      <c r="I30609" s="950" t="s">
        <v>1561</v>
      </c>
    </row>
    <row r="30610" spans="8:9" ht="12.5">
      <c r="H30610" s="958">
        <v>71910</v>
      </c>
      <c r="I30610" s="950" t="s">
        <v>1561</v>
      </c>
    </row>
    <row r="30611" spans="8:9" ht="12.5">
      <c r="H30611" s="958">
        <v>71913</v>
      </c>
      <c r="I30611" s="950" t="s">
        <v>1561</v>
      </c>
    </row>
    <row r="30612" spans="8:9" ht="12.5">
      <c r="H30612" s="958">
        <v>71914</v>
      </c>
      <c r="I30612" s="950" t="s">
        <v>1561</v>
      </c>
    </row>
    <row r="30613" spans="8:9" ht="12.5">
      <c r="H30613" s="958">
        <v>71920</v>
      </c>
      <c r="I30613" s="950" t="s">
        <v>1561</v>
      </c>
    </row>
    <row r="30614" spans="8:9" ht="12.5">
      <c r="H30614" s="958">
        <v>71921</v>
      </c>
      <c r="I30614" s="950" t="s">
        <v>1561</v>
      </c>
    </row>
    <row r="30615" spans="8:9" ht="12.5">
      <c r="H30615" s="958">
        <v>71922</v>
      </c>
      <c r="I30615" s="950" t="s">
        <v>1561</v>
      </c>
    </row>
    <row r="30616" spans="8:9" ht="12.5">
      <c r="H30616" s="958">
        <v>71923</v>
      </c>
      <c r="I30616" s="950" t="s">
        <v>1561</v>
      </c>
    </row>
    <row r="30617" spans="8:9" ht="12.5">
      <c r="H30617" s="958">
        <v>71929</v>
      </c>
      <c r="I30617" s="950" t="s">
        <v>1561</v>
      </c>
    </row>
    <row r="30618" spans="8:9" ht="12.5">
      <c r="H30618" s="958">
        <v>71932</v>
      </c>
      <c r="I30618" s="950" t="s">
        <v>1561</v>
      </c>
    </row>
    <row r="30619" spans="8:9" ht="12.5">
      <c r="H30619" s="958">
        <v>71933</v>
      </c>
      <c r="I30619" s="950" t="s">
        <v>1561</v>
      </c>
    </row>
    <row r="30620" spans="8:9" ht="12.5">
      <c r="H30620" s="958">
        <v>71935</v>
      </c>
      <c r="I30620" s="950" t="s">
        <v>1561</v>
      </c>
    </row>
    <row r="30621" spans="8:9" ht="12.5">
      <c r="H30621" s="958">
        <v>71937</v>
      </c>
      <c r="I30621" s="950" t="s">
        <v>1559</v>
      </c>
    </row>
    <row r="30622" spans="8:9" ht="12.5">
      <c r="H30622" s="958">
        <v>71940</v>
      </c>
      <c r="I30622" s="950" t="s">
        <v>1561</v>
      </c>
    </row>
    <row r="30623" spans="8:9" ht="12.5">
      <c r="H30623" s="958">
        <v>71941</v>
      </c>
      <c r="I30623" s="950" t="s">
        <v>1561</v>
      </c>
    </row>
    <row r="30624" spans="8:9" ht="12.5">
      <c r="H30624" s="958">
        <v>71942</v>
      </c>
      <c r="I30624" s="950" t="s">
        <v>1561</v>
      </c>
    </row>
    <row r="30625" spans="8:9" ht="12.5">
      <c r="H30625" s="958">
        <v>71943</v>
      </c>
      <c r="I30625" s="950" t="s">
        <v>1561</v>
      </c>
    </row>
    <row r="30626" spans="8:9" ht="12.5">
      <c r="H30626" s="958">
        <v>71944</v>
      </c>
      <c r="I30626" s="950" t="s">
        <v>1561</v>
      </c>
    </row>
    <row r="30627" spans="8:9" ht="12.5">
      <c r="H30627" s="958">
        <v>71945</v>
      </c>
      <c r="I30627" s="950" t="s">
        <v>1559</v>
      </c>
    </row>
    <row r="30628" spans="8:9" ht="12.5">
      <c r="H30628" s="958">
        <v>71949</v>
      </c>
      <c r="I30628" s="950" t="s">
        <v>1561</v>
      </c>
    </row>
    <row r="30629" spans="8:9" ht="12.5">
      <c r="H30629" s="958">
        <v>71950</v>
      </c>
      <c r="I30629" s="950" t="s">
        <v>1561</v>
      </c>
    </row>
    <row r="30630" spans="8:9" ht="12.5">
      <c r="H30630" s="958">
        <v>71952</v>
      </c>
      <c r="I30630" s="950" t="s">
        <v>1561</v>
      </c>
    </row>
    <row r="30631" spans="8:9" ht="12.5">
      <c r="H30631" s="958">
        <v>71953</v>
      </c>
      <c r="I30631" s="950" t="s">
        <v>1561</v>
      </c>
    </row>
    <row r="30632" spans="8:9" ht="12.5">
      <c r="H30632" s="958">
        <v>71956</v>
      </c>
      <c r="I30632" s="950" t="s">
        <v>1561</v>
      </c>
    </row>
    <row r="30633" spans="8:9" ht="12.5">
      <c r="H30633" s="958">
        <v>71957</v>
      </c>
      <c r="I30633" s="950" t="s">
        <v>1561</v>
      </c>
    </row>
    <row r="30634" spans="8:9" ht="12.5">
      <c r="H30634" s="958">
        <v>71958</v>
      </c>
      <c r="I30634" s="950" t="s">
        <v>1561</v>
      </c>
    </row>
    <row r="30635" spans="8:9" ht="12.5">
      <c r="H30635" s="958">
        <v>71959</v>
      </c>
      <c r="I30635" s="950" t="s">
        <v>1561</v>
      </c>
    </row>
    <row r="30636" spans="8:9" ht="12.5">
      <c r="H30636" s="958">
        <v>71960</v>
      </c>
      <c r="I30636" s="950" t="s">
        <v>1561</v>
      </c>
    </row>
    <row r="30637" spans="8:9" ht="12.5">
      <c r="H30637" s="958">
        <v>71961</v>
      </c>
      <c r="I30637" s="950" t="s">
        <v>1561</v>
      </c>
    </row>
    <row r="30638" spans="8:9" ht="12.5">
      <c r="H30638" s="958">
        <v>71962</v>
      </c>
      <c r="I30638" s="950" t="s">
        <v>1561</v>
      </c>
    </row>
    <row r="30639" spans="8:9" ht="12.5">
      <c r="H30639" s="958">
        <v>71964</v>
      </c>
      <c r="I30639" s="950" t="s">
        <v>1561</v>
      </c>
    </row>
    <row r="30640" spans="8:9" ht="12.5">
      <c r="H30640" s="958">
        <v>71965</v>
      </c>
      <c r="I30640" s="950" t="s">
        <v>1561</v>
      </c>
    </row>
    <row r="30641" spans="8:9" ht="12.5">
      <c r="H30641" s="958">
        <v>71966</v>
      </c>
      <c r="I30641" s="950" t="s">
        <v>1561</v>
      </c>
    </row>
    <row r="30642" spans="8:9" ht="12.5">
      <c r="H30642" s="958">
        <v>71968</v>
      </c>
      <c r="I30642" s="950" t="s">
        <v>1561</v>
      </c>
    </row>
    <row r="30643" spans="8:9" ht="12.5">
      <c r="H30643" s="958">
        <v>71969</v>
      </c>
      <c r="I30643" s="950" t="s">
        <v>1561</v>
      </c>
    </row>
    <row r="30644" spans="8:9" ht="12.5">
      <c r="H30644" s="958">
        <v>71970</v>
      </c>
      <c r="I30644" s="950" t="s">
        <v>1561</v>
      </c>
    </row>
    <row r="30645" spans="8:9" ht="12.5">
      <c r="H30645" s="958">
        <v>71971</v>
      </c>
      <c r="I30645" s="950" t="s">
        <v>1561</v>
      </c>
    </row>
    <row r="30646" spans="8:9" ht="12.5">
      <c r="H30646" s="958">
        <v>71972</v>
      </c>
      <c r="I30646" s="950" t="s">
        <v>1561</v>
      </c>
    </row>
    <row r="30647" spans="8:9" ht="12.5">
      <c r="H30647" s="958">
        <v>71973</v>
      </c>
      <c r="I30647" s="950" t="s">
        <v>1561</v>
      </c>
    </row>
    <row r="30648" spans="8:9" ht="12.5">
      <c r="H30648" s="958">
        <v>71998</v>
      </c>
      <c r="I30648" s="950" t="s">
        <v>1561</v>
      </c>
    </row>
    <row r="30649" spans="8:9" ht="12.5">
      <c r="H30649" s="958">
        <v>71999</v>
      </c>
      <c r="I30649" s="950" t="s">
        <v>1561</v>
      </c>
    </row>
    <row r="30650" spans="8:9" ht="12.5">
      <c r="H30650" s="958">
        <v>72001</v>
      </c>
      <c r="I30650" s="950" t="s">
        <v>1561</v>
      </c>
    </row>
    <row r="30651" spans="8:9" ht="12.5">
      <c r="H30651" s="958">
        <v>72002</v>
      </c>
      <c r="I30651" s="950" t="s">
        <v>1561</v>
      </c>
    </row>
    <row r="30652" spans="8:9" ht="12.5">
      <c r="H30652" s="958">
        <v>72003</v>
      </c>
      <c r="I30652" s="950" t="s">
        <v>1561</v>
      </c>
    </row>
    <row r="30653" spans="8:9" ht="12.5">
      <c r="H30653" s="958">
        <v>72004</v>
      </c>
      <c r="I30653" s="950" t="s">
        <v>1561</v>
      </c>
    </row>
    <row r="30654" spans="8:9" ht="12.5">
      <c r="H30654" s="958">
        <v>72005</v>
      </c>
      <c r="I30654" s="950" t="s">
        <v>1561</v>
      </c>
    </row>
    <row r="30655" spans="8:9" ht="12.5">
      <c r="H30655" s="958">
        <v>72006</v>
      </c>
      <c r="I30655" s="950" t="s">
        <v>1561</v>
      </c>
    </row>
    <row r="30656" spans="8:9" ht="12.5">
      <c r="H30656" s="958">
        <v>72007</v>
      </c>
      <c r="I30656" s="950" t="s">
        <v>1561</v>
      </c>
    </row>
    <row r="30657" spans="8:9" ht="12.5">
      <c r="H30657" s="958">
        <v>72010</v>
      </c>
      <c r="I30657" s="950" t="s">
        <v>1561</v>
      </c>
    </row>
    <row r="30658" spans="8:9" ht="12.5">
      <c r="H30658" s="958">
        <v>72011</v>
      </c>
      <c r="I30658" s="950" t="s">
        <v>1561</v>
      </c>
    </row>
    <row r="30659" spans="8:9" ht="12.5">
      <c r="H30659" s="958">
        <v>72012</v>
      </c>
      <c r="I30659" s="950" t="s">
        <v>1561</v>
      </c>
    </row>
    <row r="30660" spans="8:9" ht="12.5">
      <c r="H30660" s="958">
        <v>72013</v>
      </c>
      <c r="I30660" s="950" t="s">
        <v>1561</v>
      </c>
    </row>
    <row r="30661" spans="8:9" ht="12.5">
      <c r="H30661" s="958">
        <v>72014</v>
      </c>
      <c r="I30661" s="950" t="s">
        <v>1561</v>
      </c>
    </row>
    <row r="30662" spans="8:9" ht="12.5">
      <c r="H30662" s="958">
        <v>72015</v>
      </c>
      <c r="I30662" s="950" t="s">
        <v>1561</v>
      </c>
    </row>
    <row r="30663" spans="8:9" ht="12.5">
      <c r="H30663" s="958">
        <v>72016</v>
      </c>
      <c r="I30663" s="950" t="s">
        <v>1561</v>
      </c>
    </row>
    <row r="30664" spans="8:9" ht="12.5">
      <c r="H30664" s="958">
        <v>72017</v>
      </c>
      <c r="I30664" s="950" t="s">
        <v>1561</v>
      </c>
    </row>
    <row r="30665" spans="8:9" ht="12.5">
      <c r="H30665" s="958">
        <v>72018</v>
      </c>
      <c r="I30665" s="950" t="s">
        <v>1561</v>
      </c>
    </row>
    <row r="30666" spans="8:9" ht="12.5">
      <c r="H30666" s="958">
        <v>72019</v>
      </c>
      <c r="I30666" s="950" t="s">
        <v>1561</v>
      </c>
    </row>
    <row r="30667" spans="8:9" ht="12.5">
      <c r="H30667" s="958">
        <v>72020</v>
      </c>
      <c r="I30667" s="950" t="s">
        <v>1561</v>
      </c>
    </row>
    <row r="30668" spans="8:9" ht="12.5">
      <c r="H30668" s="958">
        <v>72021</v>
      </c>
      <c r="I30668" s="950" t="s">
        <v>1561</v>
      </c>
    </row>
    <row r="30669" spans="8:9" ht="12.5">
      <c r="H30669" s="958">
        <v>72022</v>
      </c>
      <c r="I30669" s="950" t="s">
        <v>1561</v>
      </c>
    </row>
    <row r="30670" spans="8:9" ht="12.5">
      <c r="H30670" s="958">
        <v>72023</v>
      </c>
      <c r="I30670" s="950" t="s">
        <v>1561</v>
      </c>
    </row>
    <row r="30671" spans="8:9" ht="12.5">
      <c r="H30671" s="958">
        <v>72024</v>
      </c>
      <c r="I30671" s="950" t="s">
        <v>1561</v>
      </c>
    </row>
    <row r="30672" spans="8:9" ht="12.5">
      <c r="H30672" s="958">
        <v>72025</v>
      </c>
      <c r="I30672" s="950" t="s">
        <v>1561</v>
      </c>
    </row>
    <row r="30673" spans="8:9" ht="12.5">
      <c r="H30673" s="958">
        <v>72026</v>
      </c>
      <c r="I30673" s="950" t="s">
        <v>1561</v>
      </c>
    </row>
    <row r="30674" spans="8:9" ht="12.5">
      <c r="H30674" s="958">
        <v>72027</v>
      </c>
      <c r="I30674" s="950" t="s">
        <v>1561</v>
      </c>
    </row>
    <row r="30675" spans="8:9" ht="12.5">
      <c r="H30675" s="958">
        <v>72028</v>
      </c>
      <c r="I30675" s="950" t="s">
        <v>1561</v>
      </c>
    </row>
    <row r="30676" spans="8:9" ht="12.5">
      <c r="H30676" s="958">
        <v>72029</v>
      </c>
      <c r="I30676" s="950" t="s">
        <v>1561</v>
      </c>
    </row>
    <row r="30677" spans="8:9" ht="12.5">
      <c r="H30677" s="958">
        <v>72030</v>
      </c>
      <c r="I30677" s="950" t="s">
        <v>1561</v>
      </c>
    </row>
    <row r="30678" spans="8:9" ht="12.5">
      <c r="H30678" s="958">
        <v>72031</v>
      </c>
      <c r="I30678" s="950" t="s">
        <v>1561</v>
      </c>
    </row>
    <row r="30679" spans="8:9" ht="12.5">
      <c r="H30679" s="958">
        <v>72032</v>
      </c>
      <c r="I30679" s="950" t="s">
        <v>1561</v>
      </c>
    </row>
    <row r="30680" spans="8:9" ht="12.5">
      <c r="H30680" s="958">
        <v>72033</v>
      </c>
      <c r="I30680" s="950" t="s">
        <v>1561</v>
      </c>
    </row>
    <row r="30681" spans="8:9" ht="12.5">
      <c r="H30681" s="958">
        <v>72034</v>
      </c>
      <c r="I30681" s="950" t="s">
        <v>1561</v>
      </c>
    </row>
    <row r="30682" spans="8:9" ht="12.5">
      <c r="H30682" s="958">
        <v>72035</v>
      </c>
      <c r="I30682" s="950" t="s">
        <v>1561</v>
      </c>
    </row>
    <row r="30683" spans="8:9" ht="12.5">
      <c r="H30683" s="958">
        <v>72036</v>
      </c>
      <c r="I30683" s="950" t="s">
        <v>1561</v>
      </c>
    </row>
    <row r="30684" spans="8:9" ht="12.5">
      <c r="H30684" s="958">
        <v>72037</v>
      </c>
      <c r="I30684" s="950" t="s">
        <v>1561</v>
      </c>
    </row>
    <row r="30685" spans="8:9" ht="12.5">
      <c r="H30685" s="958">
        <v>72038</v>
      </c>
      <c r="I30685" s="950" t="s">
        <v>1561</v>
      </c>
    </row>
    <row r="30686" spans="8:9" ht="12.5">
      <c r="H30686" s="958">
        <v>72039</v>
      </c>
      <c r="I30686" s="950" t="s">
        <v>1561</v>
      </c>
    </row>
    <row r="30687" spans="8:9" ht="12.5">
      <c r="H30687" s="958">
        <v>72040</v>
      </c>
      <c r="I30687" s="950" t="s">
        <v>1561</v>
      </c>
    </row>
    <row r="30688" spans="8:9" ht="12.5">
      <c r="H30688" s="958">
        <v>72041</v>
      </c>
      <c r="I30688" s="950" t="s">
        <v>1561</v>
      </c>
    </row>
    <row r="30689" spans="8:9" ht="12.5">
      <c r="H30689" s="958">
        <v>72042</v>
      </c>
      <c r="I30689" s="950" t="s">
        <v>1561</v>
      </c>
    </row>
    <row r="30690" spans="8:9" ht="12.5">
      <c r="H30690" s="958">
        <v>72043</v>
      </c>
      <c r="I30690" s="950" t="s">
        <v>1561</v>
      </c>
    </row>
    <row r="30691" spans="8:9" ht="12.5">
      <c r="H30691" s="958">
        <v>72044</v>
      </c>
      <c r="I30691" s="950" t="s">
        <v>1561</v>
      </c>
    </row>
    <row r="30692" spans="8:9" ht="12.5">
      <c r="H30692" s="958">
        <v>72045</v>
      </c>
      <c r="I30692" s="950" t="s">
        <v>1561</v>
      </c>
    </row>
    <row r="30693" spans="8:9" ht="12.5">
      <c r="H30693" s="958">
        <v>72046</v>
      </c>
      <c r="I30693" s="950" t="s">
        <v>1561</v>
      </c>
    </row>
    <row r="30694" spans="8:9" ht="12.5">
      <c r="H30694" s="958">
        <v>72047</v>
      </c>
      <c r="I30694" s="950" t="s">
        <v>1561</v>
      </c>
    </row>
    <row r="30695" spans="8:9" ht="12.5">
      <c r="H30695" s="958">
        <v>72048</v>
      </c>
      <c r="I30695" s="950" t="s">
        <v>1561</v>
      </c>
    </row>
    <row r="30696" spans="8:9" ht="12.5">
      <c r="H30696" s="958">
        <v>72051</v>
      </c>
      <c r="I30696" s="950" t="s">
        <v>1561</v>
      </c>
    </row>
    <row r="30697" spans="8:9" ht="12.5">
      <c r="H30697" s="958">
        <v>72052</v>
      </c>
      <c r="I30697" s="950" t="s">
        <v>1561</v>
      </c>
    </row>
    <row r="30698" spans="8:9" ht="12.5">
      <c r="H30698" s="958">
        <v>72053</v>
      </c>
      <c r="I30698" s="950" t="s">
        <v>1561</v>
      </c>
    </row>
    <row r="30699" spans="8:9" ht="12.5">
      <c r="H30699" s="958">
        <v>72055</v>
      </c>
      <c r="I30699" s="950" t="s">
        <v>1561</v>
      </c>
    </row>
    <row r="30700" spans="8:9" ht="12.5">
      <c r="H30700" s="958">
        <v>72057</v>
      </c>
      <c r="I30700" s="950" t="s">
        <v>1561</v>
      </c>
    </row>
    <row r="30701" spans="8:9" ht="12.5">
      <c r="H30701" s="958">
        <v>72058</v>
      </c>
      <c r="I30701" s="950" t="s">
        <v>1561</v>
      </c>
    </row>
    <row r="30702" spans="8:9" ht="12.5">
      <c r="H30702" s="958">
        <v>72059</v>
      </c>
      <c r="I30702" s="950" t="s">
        <v>1561</v>
      </c>
    </row>
    <row r="30703" spans="8:9" ht="12.5">
      <c r="H30703" s="958">
        <v>72060</v>
      </c>
      <c r="I30703" s="950" t="s">
        <v>1561</v>
      </c>
    </row>
    <row r="30704" spans="8:9" ht="12.5">
      <c r="H30704" s="958">
        <v>72061</v>
      </c>
      <c r="I30704" s="950" t="s">
        <v>1561</v>
      </c>
    </row>
    <row r="30705" spans="8:9" ht="12.5">
      <c r="H30705" s="958">
        <v>72063</v>
      </c>
      <c r="I30705" s="950" t="s">
        <v>1561</v>
      </c>
    </row>
    <row r="30706" spans="8:9" ht="12.5">
      <c r="H30706" s="958">
        <v>72064</v>
      </c>
      <c r="I30706" s="950" t="s">
        <v>1561</v>
      </c>
    </row>
    <row r="30707" spans="8:9" ht="12.5">
      <c r="H30707" s="958">
        <v>72065</v>
      </c>
      <c r="I30707" s="950" t="s">
        <v>1561</v>
      </c>
    </row>
    <row r="30708" spans="8:9" ht="12.5">
      <c r="H30708" s="958">
        <v>72066</v>
      </c>
      <c r="I30708" s="950" t="s">
        <v>1561</v>
      </c>
    </row>
    <row r="30709" spans="8:9" ht="12.5">
      <c r="H30709" s="958">
        <v>72067</v>
      </c>
      <c r="I30709" s="950" t="s">
        <v>1561</v>
      </c>
    </row>
    <row r="30710" spans="8:9" ht="12.5">
      <c r="H30710" s="958">
        <v>72068</v>
      </c>
      <c r="I30710" s="950" t="s">
        <v>1561</v>
      </c>
    </row>
    <row r="30711" spans="8:9" ht="12.5">
      <c r="H30711" s="958">
        <v>72069</v>
      </c>
      <c r="I30711" s="950" t="s">
        <v>1561</v>
      </c>
    </row>
    <row r="30712" spans="8:9" ht="12.5">
      <c r="H30712" s="958">
        <v>72070</v>
      </c>
      <c r="I30712" s="950" t="s">
        <v>1561</v>
      </c>
    </row>
    <row r="30713" spans="8:9" ht="12.5">
      <c r="H30713" s="958">
        <v>72072</v>
      </c>
      <c r="I30713" s="950" t="s">
        <v>1561</v>
      </c>
    </row>
    <row r="30714" spans="8:9" ht="12.5">
      <c r="H30714" s="958">
        <v>72073</v>
      </c>
      <c r="I30714" s="950" t="s">
        <v>1561</v>
      </c>
    </row>
    <row r="30715" spans="8:9" ht="12.5">
      <c r="H30715" s="958">
        <v>72074</v>
      </c>
      <c r="I30715" s="950" t="s">
        <v>1561</v>
      </c>
    </row>
    <row r="30716" spans="8:9" ht="12.5">
      <c r="H30716" s="958">
        <v>72075</v>
      </c>
      <c r="I30716" s="950" t="s">
        <v>1561</v>
      </c>
    </row>
    <row r="30717" spans="8:9" ht="12.5">
      <c r="H30717" s="958">
        <v>72076</v>
      </c>
      <c r="I30717" s="950" t="s">
        <v>1561</v>
      </c>
    </row>
    <row r="30718" spans="8:9" ht="12.5">
      <c r="H30718" s="958">
        <v>72078</v>
      </c>
      <c r="I30718" s="950" t="s">
        <v>1561</v>
      </c>
    </row>
    <row r="30719" spans="8:9" ht="12.5">
      <c r="H30719" s="958">
        <v>72079</v>
      </c>
      <c r="I30719" s="950" t="s">
        <v>1561</v>
      </c>
    </row>
    <row r="30720" spans="8:9" ht="12.5">
      <c r="H30720" s="958">
        <v>72080</v>
      </c>
      <c r="I30720" s="950" t="s">
        <v>1561</v>
      </c>
    </row>
    <row r="30721" spans="8:9" ht="12.5">
      <c r="H30721" s="958">
        <v>72081</v>
      </c>
      <c r="I30721" s="950" t="s">
        <v>1561</v>
      </c>
    </row>
    <row r="30722" spans="8:9" ht="12.5">
      <c r="H30722" s="958">
        <v>72082</v>
      </c>
      <c r="I30722" s="950" t="s">
        <v>1561</v>
      </c>
    </row>
    <row r="30723" spans="8:9" ht="12.5">
      <c r="H30723" s="958">
        <v>72083</v>
      </c>
      <c r="I30723" s="950" t="s">
        <v>1561</v>
      </c>
    </row>
    <row r="30724" spans="8:9" ht="12.5">
      <c r="H30724" s="958">
        <v>72084</v>
      </c>
      <c r="I30724" s="950" t="s">
        <v>1561</v>
      </c>
    </row>
    <row r="30725" spans="8:9" ht="12.5">
      <c r="H30725" s="958">
        <v>72085</v>
      </c>
      <c r="I30725" s="950" t="s">
        <v>1561</v>
      </c>
    </row>
    <row r="30726" spans="8:9" ht="12.5">
      <c r="H30726" s="958">
        <v>72086</v>
      </c>
      <c r="I30726" s="950" t="s">
        <v>1561</v>
      </c>
    </row>
    <row r="30727" spans="8:9" ht="12.5">
      <c r="H30727" s="958">
        <v>72087</v>
      </c>
      <c r="I30727" s="950" t="s">
        <v>1561</v>
      </c>
    </row>
    <row r="30728" spans="8:9" ht="12.5">
      <c r="H30728" s="958">
        <v>72088</v>
      </c>
      <c r="I30728" s="950" t="s">
        <v>1561</v>
      </c>
    </row>
    <row r="30729" spans="8:9" ht="12.5">
      <c r="H30729" s="958">
        <v>72089</v>
      </c>
      <c r="I30729" s="950" t="s">
        <v>1561</v>
      </c>
    </row>
    <row r="30730" spans="8:9" ht="12.5">
      <c r="H30730" s="958">
        <v>72099</v>
      </c>
      <c r="I30730" s="950" t="s">
        <v>1561</v>
      </c>
    </row>
    <row r="30731" spans="8:9" ht="12.5">
      <c r="H30731" s="958">
        <v>72101</v>
      </c>
      <c r="I30731" s="950" t="s">
        <v>1561</v>
      </c>
    </row>
    <row r="30732" spans="8:9" ht="12.5">
      <c r="H30732" s="958">
        <v>72102</v>
      </c>
      <c r="I30732" s="950" t="s">
        <v>1561</v>
      </c>
    </row>
    <row r="30733" spans="8:9" ht="12.5">
      <c r="H30733" s="958">
        <v>72103</v>
      </c>
      <c r="I30733" s="950" t="s">
        <v>1561</v>
      </c>
    </row>
    <row r="30734" spans="8:9" ht="12.5">
      <c r="H30734" s="958">
        <v>72104</v>
      </c>
      <c r="I30734" s="950" t="s">
        <v>1561</v>
      </c>
    </row>
    <row r="30735" spans="8:9" ht="12.5">
      <c r="H30735" s="958">
        <v>72105</v>
      </c>
      <c r="I30735" s="950" t="s">
        <v>1561</v>
      </c>
    </row>
    <row r="30736" spans="8:9" ht="12.5">
      <c r="H30736" s="958">
        <v>72106</v>
      </c>
      <c r="I30736" s="950" t="s">
        <v>1561</v>
      </c>
    </row>
    <row r="30737" spans="8:9" ht="12.5">
      <c r="H30737" s="958">
        <v>72107</v>
      </c>
      <c r="I30737" s="950" t="s">
        <v>1561</v>
      </c>
    </row>
    <row r="30738" spans="8:9" ht="12.5">
      <c r="H30738" s="958">
        <v>72108</v>
      </c>
      <c r="I30738" s="950" t="s">
        <v>1561</v>
      </c>
    </row>
    <row r="30739" spans="8:9" ht="12.5">
      <c r="H30739" s="958">
        <v>72110</v>
      </c>
      <c r="I30739" s="950" t="s">
        <v>1561</v>
      </c>
    </row>
    <row r="30740" spans="8:9" ht="12.5">
      <c r="H30740" s="958">
        <v>72111</v>
      </c>
      <c r="I30740" s="950" t="s">
        <v>1561</v>
      </c>
    </row>
    <row r="30741" spans="8:9" ht="12.5">
      <c r="H30741" s="958">
        <v>72112</v>
      </c>
      <c r="I30741" s="950" t="s">
        <v>1561</v>
      </c>
    </row>
    <row r="30742" spans="8:9" ht="12.5">
      <c r="H30742" s="958">
        <v>72113</v>
      </c>
      <c r="I30742" s="950" t="s">
        <v>1561</v>
      </c>
    </row>
    <row r="30743" spans="8:9" ht="12.5">
      <c r="H30743" s="958">
        <v>72114</v>
      </c>
      <c r="I30743" s="950" t="s">
        <v>1561</v>
      </c>
    </row>
    <row r="30744" spans="8:9" ht="12.5">
      <c r="H30744" s="958">
        <v>72115</v>
      </c>
      <c r="I30744" s="950" t="s">
        <v>1561</v>
      </c>
    </row>
    <row r="30745" spans="8:9" ht="12.5">
      <c r="H30745" s="958">
        <v>72116</v>
      </c>
      <c r="I30745" s="950" t="s">
        <v>1561</v>
      </c>
    </row>
    <row r="30746" spans="8:9" ht="12.5">
      <c r="H30746" s="958">
        <v>72117</v>
      </c>
      <c r="I30746" s="950" t="s">
        <v>1561</v>
      </c>
    </row>
    <row r="30747" spans="8:9" ht="12.5">
      <c r="H30747" s="958">
        <v>72118</v>
      </c>
      <c r="I30747" s="950" t="s">
        <v>1561</v>
      </c>
    </row>
    <row r="30748" spans="8:9" ht="12.5">
      <c r="H30748" s="958">
        <v>72119</v>
      </c>
      <c r="I30748" s="950" t="s">
        <v>1561</v>
      </c>
    </row>
    <row r="30749" spans="8:9" ht="12.5">
      <c r="H30749" s="958">
        <v>72120</v>
      </c>
      <c r="I30749" s="950" t="s">
        <v>1561</v>
      </c>
    </row>
    <row r="30750" spans="8:9" ht="12.5">
      <c r="H30750" s="958">
        <v>72121</v>
      </c>
      <c r="I30750" s="950" t="s">
        <v>1561</v>
      </c>
    </row>
    <row r="30751" spans="8:9" ht="12.5">
      <c r="H30751" s="958">
        <v>72122</v>
      </c>
      <c r="I30751" s="950" t="s">
        <v>1561</v>
      </c>
    </row>
    <row r="30752" spans="8:9" ht="12.5">
      <c r="H30752" s="958">
        <v>72123</v>
      </c>
      <c r="I30752" s="950" t="s">
        <v>1561</v>
      </c>
    </row>
    <row r="30753" spans="8:9" ht="12.5">
      <c r="H30753" s="958">
        <v>72124</v>
      </c>
      <c r="I30753" s="950" t="s">
        <v>1561</v>
      </c>
    </row>
    <row r="30754" spans="8:9" ht="12.5">
      <c r="H30754" s="958">
        <v>72125</v>
      </c>
      <c r="I30754" s="950" t="s">
        <v>1561</v>
      </c>
    </row>
    <row r="30755" spans="8:9" ht="12.5">
      <c r="H30755" s="958">
        <v>72126</v>
      </c>
      <c r="I30755" s="950" t="s">
        <v>1561</v>
      </c>
    </row>
    <row r="30756" spans="8:9" ht="12.5">
      <c r="H30756" s="958">
        <v>72127</v>
      </c>
      <c r="I30756" s="950" t="s">
        <v>1561</v>
      </c>
    </row>
    <row r="30757" spans="8:9" ht="12.5">
      <c r="H30757" s="958">
        <v>72128</v>
      </c>
      <c r="I30757" s="950" t="s">
        <v>1561</v>
      </c>
    </row>
    <row r="30758" spans="8:9" ht="12.5">
      <c r="H30758" s="958">
        <v>72129</v>
      </c>
      <c r="I30758" s="950" t="s">
        <v>1561</v>
      </c>
    </row>
    <row r="30759" spans="8:9" ht="12.5">
      <c r="H30759" s="958">
        <v>72130</v>
      </c>
      <c r="I30759" s="950" t="s">
        <v>1561</v>
      </c>
    </row>
    <row r="30760" spans="8:9" ht="12.5">
      <c r="H30760" s="958">
        <v>72131</v>
      </c>
      <c r="I30760" s="950" t="s">
        <v>1561</v>
      </c>
    </row>
    <row r="30761" spans="8:9" ht="12.5">
      <c r="H30761" s="958">
        <v>72132</v>
      </c>
      <c r="I30761" s="950" t="s">
        <v>1561</v>
      </c>
    </row>
    <row r="30762" spans="8:9" ht="12.5">
      <c r="H30762" s="958">
        <v>72133</v>
      </c>
      <c r="I30762" s="950" t="s">
        <v>1561</v>
      </c>
    </row>
    <row r="30763" spans="8:9" ht="12.5">
      <c r="H30763" s="958">
        <v>72134</v>
      </c>
      <c r="I30763" s="950" t="s">
        <v>1561</v>
      </c>
    </row>
    <row r="30764" spans="8:9" ht="12.5">
      <c r="H30764" s="958">
        <v>72135</v>
      </c>
      <c r="I30764" s="950" t="s">
        <v>1561</v>
      </c>
    </row>
    <row r="30765" spans="8:9" ht="12.5">
      <c r="H30765" s="958">
        <v>72136</v>
      </c>
      <c r="I30765" s="950" t="s">
        <v>1561</v>
      </c>
    </row>
    <row r="30766" spans="8:9" ht="12.5">
      <c r="H30766" s="958">
        <v>72137</v>
      </c>
      <c r="I30766" s="950" t="s">
        <v>1561</v>
      </c>
    </row>
    <row r="30767" spans="8:9" ht="12.5">
      <c r="H30767" s="958">
        <v>72139</v>
      </c>
      <c r="I30767" s="950" t="s">
        <v>1561</v>
      </c>
    </row>
    <row r="30768" spans="8:9" ht="12.5">
      <c r="H30768" s="958">
        <v>72140</v>
      </c>
      <c r="I30768" s="950" t="s">
        <v>1561</v>
      </c>
    </row>
    <row r="30769" spans="8:9" ht="12.5">
      <c r="H30769" s="958">
        <v>72141</v>
      </c>
      <c r="I30769" s="950" t="s">
        <v>1561</v>
      </c>
    </row>
    <row r="30770" spans="8:9" ht="12.5">
      <c r="H30770" s="958">
        <v>72142</v>
      </c>
      <c r="I30770" s="950" t="s">
        <v>1561</v>
      </c>
    </row>
    <row r="30771" spans="8:9" ht="12.5">
      <c r="H30771" s="958">
        <v>72143</v>
      </c>
      <c r="I30771" s="950" t="s">
        <v>1561</v>
      </c>
    </row>
    <row r="30772" spans="8:9" ht="12.5">
      <c r="H30772" s="958">
        <v>72145</v>
      </c>
      <c r="I30772" s="950" t="s">
        <v>1561</v>
      </c>
    </row>
    <row r="30773" spans="8:9" ht="12.5">
      <c r="H30773" s="958">
        <v>72149</v>
      </c>
      <c r="I30773" s="950" t="s">
        <v>1561</v>
      </c>
    </row>
    <row r="30774" spans="8:9" ht="12.5">
      <c r="H30774" s="958">
        <v>72150</v>
      </c>
      <c r="I30774" s="950" t="s">
        <v>1561</v>
      </c>
    </row>
    <row r="30775" spans="8:9" ht="12.5">
      <c r="H30775" s="958">
        <v>72152</v>
      </c>
      <c r="I30775" s="950" t="s">
        <v>1561</v>
      </c>
    </row>
    <row r="30776" spans="8:9" ht="12.5">
      <c r="H30776" s="958">
        <v>72153</v>
      </c>
      <c r="I30776" s="950" t="s">
        <v>1561</v>
      </c>
    </row>
    <row r="30777" spans="8:9" ht="12.5">
      <c r="H30777" s="958">
        <v>72156</v>
      </c>
      <c r="I30777" s="950" t="s">
        <v>1561</v>
      </c>
    </row>
    <row r="30778" spans="8:9" ht="12.5">
      <c r="H30778" s="958">
        <v>72157</v>
      </c>
      <c r="I30778" s="950" t="s">
        <v>1561</v>
      </c>
    </row>
    <row r="30779" spans="8:9" ht="12.5">
      <c r="H30779" s="958">
        <v>72158</v>
      </c>
      <c r="I30779" s="950" t="s">
        <v>1561</v>
      </c>
    </row>
    <row r="30780" spans="8:9" ht="12.5">
      <c r="H30780" s="958">
        <v>72160</v>
      </c>
      <c r="I30780" s="950" t="s">
        <v>1561</v>
      </c>
    </row>
    <row r="30781" spans="8:9" ht="12.5">
      <c r="H30781" s="958">
        <v>72164</v>
      </c>
      <c r="I30781" s="950" t="s">
        <v>1561</v>
      </c>
    </row>
    <row r="30782" spans="8:9" ht="12.5">
      <c r="H30782" s="958">
        <v>72165</v>
      </c>
      <c r="I30782" s="950" t="s">
        <v>1561</v>
      </c>
    </row>
    <row r="30783" spans="8:9" ht="12.5">
      <c r="H30783" s="958">
        <v>72166</v>
      </c>
      <c r="I30783" s="950" t="s">
        <v>1561</v>
      </c>
    </row>
    <row r="30784" spans="8:9" ht="12.5">
      <c r="H30784" s="958">
        <v>72167</v>
      </c>
      <c r="I30784" s="950" t="s">
        <v>1561</v>
      </c>
    </row>
    <row r="30785" spans="8:9" ht="12.5">
      <c r="H30785" s="958">
        <v>72168</v>
      </c>
      <c r="I30785" s="950" t="s">
        <v>1561</v>
      </c>
    </row>
    <row r="30786" spans="8:9" ht="12.5">
      <c r="H30786" s="958">
        <v>72169</v>
      </c>
      <c r="I30786" s="950" t="s">
        <v>1561</v>
      </c>
    </row>
    <row r="30787" spans="8:9" ht="12.5">
      <c r="H30787" s="958">
        <v>72170</v>
      </c>
      <c r="I30787" s="950" t="s">
        <v>1561</v>
      </c>
    </row>
    <row r="30788" spans="8:9" ht="12.5">
      <c r="H30788" s="958">
        <v>72173</v>
      </c>
      <c r="I30788" s="950" t="s">
        <v>1561</v>
      </c>
    </row>
    <row r="30789" spans="8:9" ht="12.5">
      <c r="H30789" s="958">
        <v>72175</v>
      </c>
      <c r="I30789" s="950" t="s">
        <v>1561</v>
      </c>
    </row>
    <row r="30790" spans="8:9" ht="12.5">
      <c r="H30790" s="958">
        <v>72176</v>
      </c>
      <c r="I30790" s="950" t="s">
        <v>1561</v>
      </c>
    </row>
    <row r="30791" spans="8:9" ht="12.5">
      <c r="H30791" s="958">
        <v>72178</v>
      </c>
      <c r="I30791" s="950" t="s">
        <v>1561</v>
      </c>
    </row>
    <row r="30792" spans="8:9" ht="12.5">
      <c r="H30792" s="958">
        <v>72179</v>
      </c>
      <c r="I30792" s="950" t="s">
        <v>1561</v>
      </c>
    </row>
    <row r="30793" spans="8:9" ht="12.5">
      <c r="H30793" s="958">
        <v>72180</v>
      </c>
      <c r="I30793" s="950" t="s">
        <v>1561</v>
      </c>
    </row>
    <row r="30794" spans="8:9" ht="12.5">
      <c r="H30794" s="958">
        <v>72181</v>
      </c>
      <c r="I30794" s="950" t="s">
        <v>1561</v>
      </c>
    </row>
    <row r="30795" spans="8:9" ht="12.5">
      <c r="H30795" s="958">
        <v>72182</v>
      </c>
      <c r="I30795" s="950" t="s">
        <v>1561</v>
      </c>
    </row>
    <row r="30796" spans="8:9" ht="12.5">
      <c r="H30796" s="958">
        <v>72183</v>
      </c>
      <c r="I30796" s="950" t="s">
        <v>1561</v>
      </c>
    </row>
    <row r="30797" spans="8:9" ht="12.5">
      <c r="H30797" s="958">
        <v>72190</v>
      </c>
      <c r="I30797" s="950" t="s">
        <v>1561</v>
      </c>
    </row>
    <row r="30798" spans="8:9" ht="12.5">
      <c r="H30798" s="958">
        <v>72198</v>
      </c>
      <c r="I30798" s="950" t="s">
        <v>1561</v>
      </c>
    </row>
    <row r="30799" spans="8:9" ht="12.5">
      <c r="H30799" s="958">
        <v>72199</v>
      </c>
      <c r="I30799" s="950" t="s">
        <v>1561</v>
      </c>
    </row>
    <row r="30800" spans="8:9" ht="12.5">
      <c r="H30800" s="958">
        <v>72201</v>
      </c>
      <c r="I30800" s="950" t="s">
        <v>1561</v>
      </c>
    </row>
    <row r="30801" spans="8:9" ht="12.5">
      <c r="H30801" s="958">
        <v>72202</v>
      </c>
      <c r="I30801" s="950" t="s">
        <v>1561</v>
      </c>
    </row>
    <row r="30802" spans="8:9" ht="12.5">
      <c r="H30802" s="958">
        <v>72203</v>
      </c>
      <c r="I30802" s="950" t="s">
        <v>1561</v>
      </c>
    </row>
    <row r="30803" spans="8:9" ht="12.5">
      <c r="H30803" s="958">
        <v>72204</v>
      </c>
      <c r="I30803" s="950" t="s">
        <v>1561</v>
      </c>
    </row>
    <row r="30804" spans="8:9" ht="12.5">
      <c r="H30804" s="958">
        <v>72205</v>
      </c>
      <c r="I30804" s="950" t="s">
        <v>1561</v>
      </c>
    </row>
    <row r="30805" spans="8:9" ht="12.5">
      <c r="H30805" s="958">
        <v>72206</v>
      </c>
      <c r="I30805" s="950" t="s">
        <v>1561</v>
      </c>
    </row>
    <row r="30806" spans="8:9" ht="12.5">
      <c r="H30806" s="958">
        <v>72207</v>
      </c>
      <c r="I30806" s="950" t="s">
        <v>1561</v>
      </c>
    </row>
    <row r="30807" spans="8:9" ht="12.5">
      <c r="H30807" s="958">
        <v>72209</v>
      </c>
      <c r="I30807" s="950" t="s">
        <v>1561</v>
      </c>
    </row>
    <row r="30808" spans="8:9" ht="12.5">
      <c r="H30808" s="958">
        <v>72210</v>
      </c>
      <c r="I30808" s="950" t="s">
        <v>1561</v>
      </c>
    </row>
    <row r="30809" spans="8:9" ht="12.5">
      <c r="H30809" s="958">
        <v>72211</v>
      </c>
      <c r="I30809" s="950" t="s">
        <v>1561</v>
      </c>
    </row>
    <row r="30810" spans="8:9" ht="12.5">
      <c r="H30810" s="958">
        <v>72212</v>
      </c>
      <c r="I30810" s="950" t="s">
        <v>1561</v>
      </c>
    </row>
    <row r="30811" spans="8:9" ht="12.5">
      <c r="H30811" s="958">
        <v>72214</v>
      </c>
      <c r="I30811" s="950" t="s">
        <v>1561</v>
      </c>
    </row>
    <row r="30812" spans="8:9" ht="12.5">
      <c r="H30812" s="958">
        <v>72215</v>
      </c>
      <c r="I30812" s="950" t="s">
        <v>1561</v>
      </c>
    </row>
    <row r="30813" spans="8:9" ht="12.5">
      <c r="H30813" s="958">
        <v>72216</v>
      </c>
      <c r="I30813" s="950" t="s">
        <v>1561</v>
      </c>
    </row>
    <row r="30814" spans="8:9" ht="12.5">
      <c r="H30814" s="958">
        <v>72217</v>
      </c>
      <c r="I30814" s="950" t="s">
        <v>1561</v>
      </c>
    </row>
    <row r="30815" spans="8:9" ht="12.5">
      <c r="H30815" s="958">
        <v>72219</v>
      </c>
      <c r="I30815" s="950" t="s">
        <v>1561</v>
      </c>
    </row>
    <row r="30816" spans="8:9" ht="12.5">
      <c r="H30816" s="958">
        <v>72221</v>
      </c>
      <c r="I30816" s="950" t="s">
        <v>1561</v>
      </c>
    </row>
    <row r="30817" spans="8:9" ht="12.5">
      <c r="H30817" s="958">
        <v>72222</v>
      </c>
      <c r="I30817" s="950" t="s">
        <v>1561</v>
      </c>
    </row>
    <row r="30818" spans="8:9" ht="12.5">
      <c r="H30818" s="958">
        <v>72223</v>
      </c>
      <c r="I30818" s="950" t="s">
        <v>1561</v>
      </c>
    </row>
    <row r="30819" spans="8:9" ht="12.5">
      <c r="H30819" s="958">
        <v>72225</v>
      </c>
      <c r="I30819" s="950" t="s">
        <v>1561</v>
      </c>
    </row>
    <row r="30820" spans="8:9" ht="12.5">
      <c r="H30820" s="958">
        <v>72227</v>
      </c>
      <c r="I30820" s="950" t="s">
        <v>1561</v>
      </c>
    </row>
    <row r="30821" spans="8:9" ht="12.5">
      <c r="H30821" s="958">
        <v>72231</v>
      </c>
      <c r="I30821" s="950" t="s">
        <v>1561</v>
      </c>
    </row>
    <row r="30822" spans="8:9" ht="12.5">
      <c r="H30822" s="958">
        <v>72260</v>
      </c>
      <c r="I30822" s="950" t="s">
        <v>1561</v>
      </c>
    </row>
    <row r="30823" spans="8:9" ht="12.5">
      <c r="H30823" s="958">
        <v>72295</v>
      </c>
      <c r="I30823" s="950" t="s">
        <v>1561</v>
      </c>
    </row>
    <row r="30824" spans="8:9" ht="12.5">
      <c r="H30824" s="958">
        <v>72301</v>
      </c>
      <c r="I30824" s="950" t="s">
        <v>1574</v>
      </c>
    </row>
    <row r="30825" spans="8:9" ht="12.5">
      <c r="H30825" s="958">
        <v>72303</v>
      </c>
      <c r="I30825" s="950" t="s">
        <v>1574</v>
      </c>
    </row>
    <row r="30826" spans="8:9" ht="12.5">
      <c r="H30826" s="958">
        <v>72310</v>
      </c>
      <c r="I30826" s="950" t="s">
        <v>1561</v>
      </c>
    </row>
    <row r="30827" spans="8:9" ht="12.5">
      <c r="H30827" s="958">
        <v>72311</v>
      </c>
      <c r="I30827" s="950" t="s">
        <v>1561</v>
      </c>
    </row>
    <row r="30828" spans="8:9" ht="12.5">
      <c r="H30828" s="958">
        <v>72312</v>
      </c>
      <c r="I30828" s="950" t="s">
        <v>1561</v>
      </c>
    </row>
    <row r="30829" spans="8:9" ht="12.5">
      <c r="H30829" s="958">
        <v>72313</v>
      </c>
      <c r="I30829" s="950" t="s">
        <v>1561</v>
      </c>
    </row>
    <row r="30830" spans="8:9" ht="12.5">
      <c r="H30830" s="958">
        <v>72315</v>
      </c>
      <c r="I30830" s="950" t="s">
        <v>1561</v>
      </c>
    </row>
    <row r="30831" spans="8:9" ht="12.5">
      <c r="H30831" s="958">
        <v>72316</v>
      </c>
      <c r="I30831" s="950" t="s">
        <v>1561</v>
      </c>
    </row>
    <row r="30832" spans="8:9" ht="12.5">
      <c r="H30832" s="958">
        <v>72319</v>
      </c>
      <c r="I30832" s="950" t="s">
        <v>1561</v>
      </c>
    </row>
    <row r="30833" spans="8:9" ht="12.5">
      <c r="H30833" s="958">
        <v>72320</v>
      </c>
      <c r="I30833" s="950" t="s">
        <v>1561</v>
      </c>
    </row>
    <row r="30834" spans="8:9" ht="12.5">
      <c r="H30834" s="958">
        <v>72321</v>
      </c>
      <c r="I30834" s="950" t="s">
        <v>1561</v>
      </c>
    </row>
    <row r="30835" spans="8:9" ht="12.5">
      <c r="H30835" s="958">
        <v>72322</v>
      </c>
      <c r="I30835" s="950" t="s">
        <v>1561</v>
      </c>
    </row>
    <row r="30836" spans="8:9" ht="12.5">
      <c r="H30836" s="958">
        <v>72324</v>
      </c>
      <c r="I30836" s="950" t="s">
        <v>1561</v>
      </c>
    </row>
    <row r="30837" spans="8:9" ht="12.5">
      <c r="H30837" s="958">
        <v>72325</v>
      </c>
      <c r="I30837" s="950" t="s">
        <v>1561</v>
      </c>
    </row>
    <row r="30838" spans="8:9" ht="12.5">
      <c r="H30838" s="958">
        <v>72326</v>
      </c>
      <c r="I30838" s="950" t="s">
        <v>1561</v>
      </c>
    </row>
    <row r="30839" spans="8:9" ht="12.5">
      <c r="H30839" s="958">
        <v>72327</v>
      </c>
      <c r="I30839" s="950" t="s">
        <v>1574</v>
      </c>
    </row>
    <row r="30840" spans="8:9" ht="12.5">
      <c r="H30840" s="958">
        <v>72328</v>
      </c>
      <c r="I30840" s="950" t="s">
        <v>1561</v>
      </c>
    </row>
    <row r="30841" spans="8:9" ht="12.5">
      <c r="H30841" s="958">
        <v>72329</v>
      </c>
      <c r="I30841" s="950" t="s">
        <v>1561</v>
      </c>
    </row>
    <row r="30842" spans="8:9" ht="12.5">
      <c r="H30842" s="958">
        <v>72330</v>
      </c>
      <c r="I30842" s="950" t="s">
        <v>1561</v>
      </c>
    </row>
    <row r="30843" spans="8:9" ht="12.5">
      <c r="H30843" s="958">
        <v>72331</v>
      </c>
      <c r="I30843" s="950" t="s">
        <v>1561</v>
      </c>
    </row>
    <row r="30844" spans="8:9" ht="12.5">
      <c r="H30844" s="958">
        <v>72332</v>
      </c>
      <c r="I30844" s="950" t="s">
        <v>1561</v>
      </c>
    </row>
    <row r="30845" spans="8:9" ht="12.5">
      <c r="H30845" s="958">
        <v>72333</v>
      </c>
      <c r="I30845" s="950" t="s">
        <v>1561</v>
      </c>
    </row>
    <row r="30846" spans="8:9" ht="12.5">
      <c r="H30846" s="958">
        <v>72335</v>
      </c>
      <c r="I30846" s="950" t="s">
        <v>1561</v>
      </c>
    </row>
    <row r="30847" spans="8:9" ht="12.5">
      <c r="H30847" s="958">
        <v>72336</v>
      </c>
      <c r="I30847" s="950" t="s">
        <v>1561</v>
      </c>
    </row>
    <row r="30848" spans="8:9" ht="12.5">
      <c r="H30848" s="958">
        <v>72338</v>
      </c>
      <c r="I30848" s="950" t="s">
        <v>1571</v>
      </c>
    </row>
    <row r="30849" spans="8:9" ht="12.5">
      <c r="H30849" s="958">
        <v>72339</v>
      </c>
      <c r="I30849" s="950" t="s">
        <v>1561</v>
      </c>
    </row>
    <row r="30850" spans="8:9" ht="12.5">
      <c r="H30850" s="958">
        <v>72340</v>
      </c>
      <c r="I30850" s="950" t="s">
        <v>1561</v>
      </c>
    </row>
    <row r="30851" spans="8:9" ht="12.5">
      <c r="H30851" s="958">
        <v>72341</v>
      </c>
      <c r="I30851" s="950" t="s">
        <v>1561</v>
      </c>
    </row>
    <row r="30852" spans="8:9" ht="12.5">
      <c r="H30852" s="958">
        <v>72342</v>
      </c>
      <c r="I30852" s="950" t="s">
        <v>1561</v>
      </c>
    </row>
    <row r="30853" spans="8:9" ht="12.5">
      <c r="H30853" s="958">
        <v>72346</v>
      </c>
      <c r="I30853" s="950" t="s">
        <v>1561</v>
      </c>
    </row>
    <row r="30854" spans="8:9" ht="12.5">
      <c r="H30854" s="958">
        <v>72347</v>
      </c>
      <c r="I30854" s="950" t="s">
        <v>1561</v>
      </c>
    </row>
    <row r="30855" spans="8:9" ht="12.5">
      <c r="H30855" s="958">
        <v>72348</v>
      </c>
      <c r="I30855" s="950" t="s">
        <v>1561</v>
      </c>
    </row>
    <row r="30856" spans="8:9" ht="12.5">
      <c r="H30856" s="958">
        <v>72350</v>
      </c>
      <c r="I30856" s="950" t="s">
        <v>1561</v>
      </c>
    </row>
    <row r="30857" spans="8:9" ht="12.5">
      <c r="H30857" s="958">
        <v>72351</v>
      </c>
      <c r="I30857" s="950" t="s">
        <v>1561</v>
      </c>
    </row>
    <row r="30858" spans="8:9" ht="12.5">
      <c r="H30858" s="958">
        <v>72352</v>
      </c>
      <c r="I30858" s="950" t="s">
        <v>1561</v>
      </c>
    </row>
    <row r="30859" spans="8:9" ht="12.5">
      <c r="H30859" s="958">
        <v>72353</v>
      </c>
      <c r="I30859" s="950" t="s">
        <v>1561</v>
      </c>
    </row>
    <row r="30860" spans="8:9" ht="12.5">
      <c r="H30860" s="958">
        <v>72354</v>
      </c>
      <c r="I30860" s="950" t="s">
        <v>1561</v>
      </c>
    </row>
    <row r="30861" spans="8:9" ht="12.5">
      <c r="H30861" s="958">
        <v>72355</v>
      </c>
      <c r="I30861" s="950" t="s">
        <v>1561</v>
      </c>
    </row>
    <row r="30862" spans="8:9" ht="12.5">
      <c r="H30862" s="958">
        <v>72358</v>
      </c>
      <c r="I30862" s="950" t="s">
        <v>1561</v>
      </c>
    </row>
    <row r="30863" spans="8:9" ht="12.5">
      <c r="H30863" s="958">
        <v>72359</v>
      </c>
      <c r="I30863" s="950" t="s">
        <v>1561</v>
      </c>
    </row>
    <row r="30864" spans="8:9" ht="12.5">
      <c r="H30864" s="958">
        <v>72360</v>
      </c>
      <c r="I30864" s="950" t="s">
        <v>1561</v>
      </c>
    </row>
    <row r="30865" spans="8:9" ht="12.5">
      <c r="H30865" s="958">
        <v>72364</v>
      </c>
      <c r="I30865" s="950" t="s">
        <v>1574</v>
      </c>
    </row>
    <row r="30866" spans="8:9" ht="12.5">
      <c r="H30866" s="958">
        <v>72365</v>
      </c>
      <c r="I30866" s="950" t="s">
        <v>1561</v>
      </c>
    </row>
    <row r="30867" spans="8:9" ht="12.5">
      <c r="H30867" s="958">
        <v>72366</v>
      </c>
      <c r="I30867" s="950" t="s">
        <v>1561</v>
      </c>
    </row>
    <row r="30868" spans="8:9" ht="12.5">
      <c r="H30868" s="958">
        <v>72367</v>
      </c>
      <c r="I30868" s="950" t="s">
        <v>1561</v>
      </c>
    </row>
    <row r="30869" spans="8:9" ht="12.5">
      <c r="H30869" s="958">
        <v>72368</v>
      </c>
      <c r="I30869" s="950" t="s">
        <v>1561</v>
      </c>
    </row>
    <row r="30870" spans="8:9" ht="12.5">
      <c r="H30870" s="958">
        <v>72369</v>
      </c>
      <c r="I30870" s="950" t="s">
        <v>1561</v>
      </c>
    </row>
    <row r="30871" spans="8:9" ht="12.5">
      <c r="H30871" s="958">
        <v>72370</v>
      </c>
      <c r="I30871" s="950" t="s">
        <v>1561</v>
      </c>
    </row>
    <row r="30872" spans="8:9" ht="12.5">
      <c r="H30872" s="958">
        <v>72372</v>
      </c>
      <c r="I30872" s="950" t="s">
        <v>1561</v>
      </c>
    </row>
    <row r="30873" spans="8:9" ht="12.5">
      <c r="H30873" s="958">
        <v>72373</v>
      </c>
      <c r="I30873" s="950" t="s">
        <v>1561</v>
      </c>
    </row>
    <row r="30874" spans="8:9" ht="12.5">
      <c r="H30874" s="958">
        <v>72374</v>
      </c>
      <c r="I30874" s="950" t="s">
        <v>1561</v>
      </c>
    </row>
    <row r="30875" spans="8:9" ht="12.5">
      <c r="H30875" s="958">
        <v>72376</v>
      </c>
      <c r="I30875" s="950" t="s">
        <v>1574</v>
      </c>
    </row>
    <row r="30876" spans="8:9" ht="12.5">
      <c r="H30876" s="958">
        <v>72377</v>
      </c>
      <c r="I30876" s="950" t="s">
        <v>1561</v>
      </c>
    </row>
    <row r="30877" spans="8:9" ht="12.5">
      <c r="H30877" s="958">
        <v>72379</v>
      </c>
      <c r="I30877" s="950" t="s">
        <v>1561</v>
      </c>
    </row>
    <row r="30878" spans="8:9" ht="12.5">
      <c r="H30878" s="958">
        <v>72383</v>
      </c>
      <c r="I30878" s="950" t="s">
        <v>1561</v>
      </c>
    </row>
    <row r="30879" spans="8:9" ht="12.5">
      <c r="H30879" s="958">
        <v>72384</v>
      </c>
      <c r="I30879" s="950" t="s">
        <v>1561</v>
      </c>
    </row>
    <row r="30880" spans="8:9" ht="12.5">
      <c r="H30880" s="958">
        <v>72386</v>
      </c>
      <c r="I30880" s="950" t="s">
        <v>1561</v>
      </c>
    </row>
    <row r="30881" spans="8:9" ht="12.5">
      <c r="H30881" s="958">
        <v>72387</v>
      </c>
      <c r="I30881" s="950" t="s">
        <v>1561</v>
      </c>
    </row>
    <row r="30882" spans="8:9" ht="12.5">
      <c r="H30882" s="958">
        <v>72389</v>
      </c>
      <c r="I30882" s="950" t="s">
        <v>1561</v>
      </c>
    </row>
    <row r="30883" spans="8:9" ht="12.5">
      <c r="H30883" s="958">
        <v>72390</v>
      </c>
      <c r="I30883" s="950" t="s">
        <v>1561</v>
      </c>
    </row>
    <row r="30884" spans="8:9" ht="12.5">
      <c r="H30884" s="958">
        <v>72391</v>
      </c>
      <c r="I30884" s="950" t="s">
        <v>1561</v>
      </c>
    </row>
    <row r="30885" spans="8:9" ht="12.5">
      <c r="H30885" s="958">
        <v>72392</v>
      </c>
      <c r="I30885" s="950" t="s">
        <v>1561</v>
      </c>
    </row>
    <row r="30886" spans="8:9" ht="12.5">
      <c r="H30886" s="958">
        <v>72394</v>
      </c>
      <c r="I30886" s="950" t="s">
        <v>1561</v>
      </c>
    </row>
    <row r="30887" spans="8:9" ht="12.5">
      <c r="H30887" s="958">
        <v>72395</v>
      </c>
      <c r="I30887" s="950" t="s">
        <v>1561</v>
      </c>
    </row>
    <row r="30888" spans="8:9" ht="12.5">
      <c r="H30888" s="958">
        <v>72396</v>
      </c>
      <c r="I30888" s="950" t="s">
        <v>1561</v>
      </c>
    </row>
    <row r="30889" spans="8:9" ht="12.5">
      <c r="H30889" s="958">
        <v>72401</v>
      </c>
      <c r="I30889" s="950" t="s">
        <v>1559</v>
      </c>
    </row>
    <row r="30890" spans="8:9" ht="12.5">
      <c r="H30890" s="958">
        <v>72402</v>
      </c>
      <c r="I30890" s="950" t="s">
        <v>1559</v>
      </c>
    </row>
    <row r="30891" spans="8:9" ht="12.5">
      <c r="H30891" s="958">
        <v>72403</v>
      </c>
      <c r="I30891" s="950" t="s">
        <v>1559</v>
      </c>
    </row>
    <row r="30892" spans="8:9" ht="12.5">
      <c r="H30892" s="958">
        <v>72404</v>
      </c>
      <c r="I30892" s="950" t="s">
        <v>1559</v>
      </c>
    </row>
    <row r="30893" spans="8:9" ht="12.5">
      <c r="H30893" s="958">
        <v>72405</v>
      </c>
      <c r="I30893" s="950" t="s">
        <v>1561</v>
      </c>
    </row>
    <row r="30894" spans="8:9" ht="12.5">
      <c r="H30894" s="958">
        <v>72410</v>
      </c>
      <c r="I30894" s="950" t="s">
        <v>1561</v>
      </c>
    </row>
    <row r="30895" spans="8:9" ht="12.5">
      <c r="H30895" s="958">
        <v>72411</v>
      </c>
      <c r="I30895" s="950" t="s">
        <v>1559</v>
      </c>
    </row>
    <row r="30896" spans="8:9" ht="12.5">
      <c r="H30896" s="958">
        <v>72412</v>
      </c>
      <c r="I30896" s="950" t="s">
        <v>1561</v>
      </c>
    </row>
    <row r="30897" spans="8:9" ht="12.5">
      <c r="H30897" s="958">
        <v>72413</v>
      </c>
      <c r="I30897" s="950" t="s">
        <v>1561</v>
      </c>
    </row>
    <row r="30898" spans="8:9" ht="12.5">
      <c r="H30898" s="958">
        <v>72414</v>
      </c>
      <c r="I30898" s="950" t="s">
        <v>1561</v>
      </c>
    </row>
    <row r="30899" spans="8:9" ht="12.5">
      <c r="H30899" s="958">
        <v>72415</v>
      </c>
      <c r="I30899" s="950" t="s">
        <v>1561</v>
      </c>
    </row>
    <row r="30900" spans="8:9" ht="12.5">
      <c r="H30900" s="958">
        <v>72416</v>
      </c>
      <c r="I30900" s="950" t="s">
        <v>1559</v>
      </c>
    </row>
    <row r="30901" spans="8:9" ht="12.5">
      <c r="H30901" s="958">
        <v>72417</v>
      </c>
      <c r="I30901" s="950" t="s">
        <v>1561</v>
      </c>
    </row>
    <row r="30902" spans="8:9" ht="12.5">
      <c r="H30902" s="958">
        <v>72419</v>
      </c>
      <c r="I30902" s="950" t="s">
        <v>1561</v>
      </c>
    </row>
    <row r="30903" spans="8:9" ht="12.5">
      <c r="H30903" s="958">
        <v>72421</v>
      </c>
      <c r="I30903" s="950" t="s">
        <v>1561</v>
      </c>
    </row>
    <row r="30904" spans="8:9" ht="12.5">
      <c r="H30904" s="958">
        <v>72422</v>
      </c>
      <c r="I30904" s="950" t="s">
        <v>1561</v>
      </c>
    </row>
    <row r="30905" spans="8:9" ht="12.5">
      <c r="H30905" s="958">
        <v>72424</v>
      </c>
      <c r="I30905" s="950" t="s">
        <v>1561</v>
      </c>
    </row>
    <row r="30906" spans="8:9" ht="12.5">
      <c r="H30906" s="958">
        <v>72425</v>
      </c>
      <c r="I30906" s="950" t="s">
        <v>1561</v>
      </c>
    </row>
    <row r="30907" spans="8:9" ht="12.5">
      <c r="H30907" s="958">
        <v>72426</v>
      </c>
      <c r="I30907" s="950" t="s">
        <v>1561</v>
      </c>
    </row>
    <row r="30908" spans="8:9" ht="12.5">
      <c r="H30908" s="958">
        <v>72427</v>
      </c>
      <c r="I30908" s="950" t="s">
        <v>1561</v>
      </c>
    </row>
    <row r="30909" spans="8:9" ht="12.5">
      <c r="H30909" s="958">
        <v>72428</v>
      </c>
      <c r="I30909" s="950" t="s">
        <v>1561</v>
      </c>
    </row>
    <row r="30910" spans="8:9" ht="12.5">
      <c r="H30910" s="958">
        <v>72429</v>
      </c>
      <c r="I30910" s="950" t="s">
        <v>1561</v>
      </c>
    </row>
    <row r="30911" spans="8:9" ht="12.5">
      <c r="H30911" s="958">
        <v>72430</v>
      </c>
      <c r="I30911" s="950" t="s">
        <v>1561</v>
      </c>
    </row>
    <row r="30912" spans="8:9" ht="12.5">
      <c r="H30912" s="958">
        <v>72431</v>
      </c>
      <c r="I30912" s="950" t="s">
        <v>1561</v>
      </c>
    </row>
    <row r="30913" spans="8:9" ht="12.5">
      <c r="H30913" s="958">
        <v>72432</v>
      </c>
      <c r="I30913" s="950" t="s">
        <v>1561</v>
      </c>
    </row>
    <row r="30914" spans="8:9" ht="12.5">
      <c r="H30914" s="958">
        <v>72433</v>
      </c>
      <c r="I30914" s="950" t="s">
        <v>1561</v>
      </c>
    </row>
    <row r="30915" spans="8:9" ht="12.5">
      <c r="H30915" s="958">
        <v>72434</v>
      </c>
      <c r="I30915" s="950" t="s">
        <v>1561</v>
      </c>
    </row>
    <row r="30916" spans="8:9" ht="12.5">
      <c r="H30916" s="958">
        <v>72435</v>
      </c>
      <c r="I30916" s="950" t="s">
        <v>1561</v>
      </c>
    </row>
    <row r="30917" spans="8:9" ht="12.5">
      <c r="H30917" s="958">
        <v>72436</v>
      </c>
      <c r="I30917" s="950" t="s">
        <v>1561</v>
      </c>
    </row>
    <row r="30918" spans="8:9" ht="12.5">
      <c r="H30918" s="958">
        <v>72437</v>
      </c>
      <c r="I30918" s="950" t="s">
        <v>1561</v>
      </c>
    </row>
    <row r="30919" spans="8:9" ht="12.5">
      <c r="H30919" s="958">
        <v>72438</v>
      </c>
      <c r="I30919" s="950" t="s">
        <v>1561</v>
      </c>
    </row>
    <row r="30920" spans="8:9" ht="12.5">
      <c r="H30920" s="958">
        <v>72439</v>
      </c>
      <c r="I30920" s="950" t="s">
        <v>1561</v>
      </c>
    </row>
    <row r="30921" spans="8:9" ht="12.5">
      <c r="H30921" s="958">
        <v>72440</v>
      </c>
      <c r="I30921" s="950" t="s">
        <v>1561</v>
      </c>
    </row>
    <row r="30922" spans="8:9" ht="12.5">
      <c r="H30922" s="958">
        <v>72441</v>
      </c>
      <c r="I30922" s="950" t="s">
        <v>1561</v>
      </c>
    </row>
    <row r="30923" spans="8:9" ht="12.5">
      <c r="H30923" s="958">
        <v>72442</v>
      </c>
      <c r="I30923" s="950" t="s">
        <v>1561</v>
      </c>
    </row>
    <row r="30924" spans="8:9" ht="12.5">
      <c r="H30924" s="958">
        <v>72443</v>
      </c>
      <c r="I30924" s="950" t="s">
        <v>1561</v>
      </c>
    </row>
    <row r="30925" spans="8:9" ht="12.5">
      <c r="H30925" s="958">
        <v>72444</v>
      </c>
      <c r="I30925" s="950" t="s">
        <v>1561</v>
      </c>
    </row>
    <row r="30926" spans="8:9" ht="12.5">
      <c r="H30926" s="958">
        <v>72445</v>
      </c>
      <c r="I30926" s="950" t="s">
        <v>1561</v>
      </c>
    </row>
    <row r="30927" spans="8:9" ht="12.5">
      <c r="H30927" s="958">
        <v>72447</v>
      </c>
      <c r="I30927" s="950" t="s">
        <v>1561</v>
      </c>
    </row>
    <row r="30928" spans="8:9" ht="12.5">
      <c r="H30928" s="958">
        <v>72449</v>
      </c>
      <c r="I30928" s="950" t="s">
        <v>1561</v>
      </c>
    </row>
    <row r="30929" spans="8:9" ht="12.5">
      <c r="H30929" s="958">
        <v>72450</v>
      </c>
      <c r="I30929" s="950" t="s">
        <v>1561</v>
      </c>
    </row>
    <row r="30930" spans="8:9" ht="12.5">
      <c r="H30930" s="958">
        <v>72451</v>
      </c>
      <c r="I30930" s="950" t="s">
        <v>1561</v>
      </c>
    </row>
    <row r="30931" spans="8:9" ht="12.5">
      <c r="H30931" s="958">
        <v>72453</v>
      </c>
      <c r="I30931" s="950" t="s">
        <v>1561</v>
      </c>
    </row>
    <row r="30932" spans="8:9" ht="12.5">
      <c r="H30932" s="958">
        <v>72454</v>
      </c>
      <c r="I30932" s="950" t="s">
        <v>1561</v>
      </c>
    </row>
    <row r="30933" spans="8:9" ht="12.5">
      <c r="H30933" s="958">
        <v>72455</v>
      </c>
      <c r="I30933" s="950" t="s">
        <v>1561</v>
      </c>
    </row>
    <row r="30934" spans="8:9" ht="12.5">
      <c r="H30934" s="958">
        <v>72456</v>
      </c>
      <c r="I30934" s="950" t="s">
        <v>1561</v>
      </c>
    </row>
    <row r="30935" spans="8:9" ht="12.5">
      <c r="H30935" s="958">
        <v>72457</v>
      </c>
      <c r="I30935" s="950" t="s">
        <v>1561</v>
      </c>
    </row>
    <row r="30936" spans="8:9" ht="12.5">
      <c r="H30936" s="958">
        <v>72458</v>
      </c>
      <c r="I30936" s="950" t="s">
        <v>1561</v>
      </c>
    </row>
    <row r="30937" spans="8:9" ht="12.5">
      <c r="H30937" s="958">
        <v>72459</v>
      </c>
      <c r="I30937" s="950" t="s">
        <v>1561</v>
      </c>
    </row>
    <row r="30938" spans="8:9" ht="12.5">
      <c r="H30938" s="958">
        <v>72460</v>
      </c>
      <c r="I30938" s="950" t="s">
        <v>1561</v>
      </c>
    </row>
    <row r="30939" spans="8:9" ht="12.5">
      <c r="H30939" s="958">
        <v>72461</v>
      </c>
      <c r="I30939" s="950" t="s">
        <v>1561</v>
      </c>
    </row>
    <row r="30940" spans="8:9" ht="12.5">
      <c r="H30940" s="958">
        <v>72462</v>
      </c>
      <c r="I30940" s="950" t="s">
        <v>1561</v>
      </c>
    </row>
    <row r="30941" spans="8:9" ht="12.5">
      <c r="H30941" s="958">
        <v>72464</v>
      </c>
      <c r="I30941" s="950" t="s">
        <v>1561</v>
      </c>
    </row>
    <row r="30942" spans="8:9" ht="12.5">
      <c r="H30942" s="958">
        <v>72465</v>
      </c>
      <c r="I30942" s="950" t="s">
        <v>1561</v>
      </c>
    </row>
    <row r="30943" spans="8:9" ht="12.5">
      <c r="H30943" s="958">
        <v>72466</v>
      </c>
      <c r="I30943" s="950" t="s">
        <v>1561</v>
      </c>
    </row>
    <row r="30944" spans="8:9" ht="12.5">
      <c r="H30944" s="958">
        <v>72467</v>
      </c>
      <c r="I30944" s="950" t="s">
        <v>1559</v>
      </c>
    </row>
    <row r="30945" spans="8:9" ht="12.5">
      <c r="H30945" s="958">
        <v>72469</v>
      </c>
      <c r="I30945" s="950" t="s">
        <v>1561</v>
      </c>
    </row>
    <row r="30946" spans="8:9" ht="12.5">
      <c r="H30946" s="958">
        <v>72470</v>
      </c>
      <c r="I30946" s="950" t="s">
        <v>1561</v>
      </c>
    </row>
    <row r="30947" spans="8:9" ht="12.5">
      <c r="H30947" s="958">
        <v>72471</v>
      </c>
      <c r="I30947" s="950" t="s">
        <v>1561</v>
      </c>
    </row>
    <row r="30948" spans="8:9" ht="12.5">
      <c r="H30948" s="958">
        <v>72472</v>
      </c>
      <c r="I30948" s="950" t="s">
        <v>1561</v>
      </c>
    </row>
    <row r="30949" spans="8:9" ht="12.5">
      <c r="H30949" s="958">
        <v>72473</v>
      </c>
      <c r="I30949" s="950" t="s">
        <v>1561</v>
      </c>
    </row>
    <row r="30950" spans="8:9" ht="12.5">
      <c r="H30950" s="958">
        <v>72474</v>
      </c>
      <c r="I30950" s="950" t="s">
        <v>1561</v>
      </c>
    </row>
    <row r="30951" spans="8:9" ht="12.5">
      <c r="H30951" s="958">
        <v>72475</v>
      </c>
      <c r="I30951" s="950" t="s">
        <v>1561</v>
      </c>
    </row>
    <row r="30952" spans="8:9" ht="12.5">
      <c r="H30952" s="958">
        <v>72476</v>
      </c>
      <c r="I30952" s="950" t="s">
        <v>1561</v>
      </c>
    </row>
    <row r="30953" spans="8:9" ht="12.5">
      <c r="H30953" s="958">
        <v>72478</v>
      </c>
      <c r="I30953" s="950" t="s">
        <v>1561</v>
      </c>
    </row>
    <row r="30954" spans="8:9" ht="12.5">
      <c r="H30954" s="958">
        <v>72479</v>
      </c>
      <c r="I30954" s="950" t="s">
        <v>1561</v>
      </c>
    </row>
    <row r="30955" spans="8:9" ht="12.5">
      <c r="H30955" s="958">
        <v>72482</v>
      </c>
      <c r="I30955" s="950" t="s">
        <v>1561</v>
      </c>
    </row>
    <row r="30956" spans="8:9" ht="12.5">
      <c r="H30956" s="958">
        <v>72501</v>
      </c>
      <c r="I30956" s="950" t="s">
        <v>1561</v>
      </c>
    </row>
    <row r="30957" spans="8:9" ht="12.5">
      <c r="H30957" s="958">
        <v>72503</v>
      </c>
      <c r="I30957" s="950" t="s">
        <v>1561</v>
      </c>
    </row>
    <row r="30958" spans="8:9" ht="12.5">
      <c r="H30958" s="958">
        <v>72512</v>
      </c>
      <c r="I30958" s="950" t="s">
        <v>1561</v>
      </c>
    </row>
    <row r="30959" spans="8:9" ht="12.5">
      <c r="H30959" s="958">
        <v>72513</v>
      </c>
      <c r="I30959" s="950" t="s">
        <v>1561</v>
      </c>
    </row>
    <row r="30960" spans="8:9" ht="12.5">
      <c r="H30960" s="958">
        <v>72515</v>
      </c>
      <c r="I30960" s="950" t="s">
        <v>1561</v>
      </c>
    </row>
    <row r="30961" spans="8:9" ht="12.5">
      <c r="H30961" s="958">
        <v>72517</v>
      </c>
      <c r="I30961" s="950" t="s">
        <v>1561</v>
      </c>
    </row>
    <row r="30962" spans="8:9" ht="12.5">
      <c r="H30962" s="958">
        <v>72519</v>
      </c>
      <c r="I30962" s="950" t="s">
        <v>1561</v>
      </c>
    </row>
    <row r="30963" spans="8:9" ht="12.5">
      <c r="H30963" s="958">
        <v>72520</v>
      </c>
      <c r="I30963" s="950" t="s">
        <v>1561</v>
      </c>
    </row>
    <row r="30964" spans="8:9" ht="12.5">
      <c r="H30964" s="958">
        <v>72521</v>
      </c>
      <c r="I30964" s="950" t="s">
        <v>1561</v>
      </c>
    </row>
    <row r="30965" spans="8:9" ht="12.5">
      <c r="H30965" s="958">
        <v>72522</v>
      </c>
      <c r="I30965" s="950" t="s">
        <v>1561</v>
      </c>
    </row>
    <row r="30966" spans="8:9" ht="12.5">
      <c r="H30966" s="958">
        <v>72523</v>
      </c>
      <c r="I30966" s="950" t="s">
        <v>1561</v>
      </c>
    </row>
    <row r="30967" spans="8:9" ht="12.5">
      <c r="H30967" s="958">
        <v>72524</v>
      </c>
      <c r="I30967" s="950" t="s">
        <v>1561</v>
      </c>
    </row>
    <row r="30968" spans="8:9" ht="12.5">
      <c r="H30968" s="958">
        <v>72525</v>
      </c>
      <c r="I30968" s="950" t="s">
        <v>1561</v>
      </c>
    </row>
    <row r="30969" spans="8:9" ht="12.5">
      <c r="H30969" s="958">
        <v>72526</v>
      </c>
      <c r="I30969" s="950" t="s">
        <v>1561</v>
      </c>
    </row>
    <row r="30970" spans="8:9" ht="12.5">
      <c r="H30970" s="958">
        <v>72527</v>
      </c>
      <c r="I30970" s="950" t="s">
        <v>1561</v>
      </c>
    </row>
    <row r="30971" spans="8:9" ht="12.5">
      <c r="H30971" s="958">
        <v>72528</v>
      </c>
      <c r="I30971" s="950" t="s">
        <v>1561</v>
      </c>
    </row>
    <row r="30972" spans="8:9" ht="12.5">
      <c r="H30972" s="958">
        <v>72529</v>
      </c>
      <c r="I30972" s="950" t="s">
        <v>1561</v>
      </c>
    </row>
    <row r="30973" spans="8:9" ht="12.5">
      <c r="H30973" s="958">
        <v>72530</v>
      </c>
      <c r="I30973" s="950" t="s">
        <v>1561</v>
      </c>
    </row>
    <row r="30974" spans="8:9" ht="12.5">
      <c r="H30974" s="958">
        <v>72531</v>
      </c>
      <c r="I30974" s="950" t="s">
        <v>1561</v>
      </c>
    </row>
    <row r="30975" spans="8:9" ht="12.5">
      <c r="H30975" s="958">
        <v>72532</v>
      </c>
      <c r="I30975" s="950" t="s">
        <v>1561</v>
      </c>
    </row>
    <row r="30976" spans="8:9" ht="12.5">
      <c r="H30976" s="958">
        <v>72533</v>
      </c>
      <c r="I30976" s="950" t="s">
        <v>1561</v>
      </c>
    </row>
    <row r="30977" spans="8:9" ht="12.5">
      <c r="H30977" s="958">
        <v>72534</v>
      </c>
      <c r="I30977" s="950" t="s">
        <v>1561</v>
      </c>
    </row>
    <row r="30978" spans="8:9" ht="12.5">
      <c r="H30978" s="958">
        <v>72536</v>
      </c>
      <c r="I30978" s="950" t="s">
        <v>1561</v>
      </c>
    </row>
    <row r="30979" spans="8:9" ht="12.5">
      <c r="H30979" s="958">
        <v>72537</v>
      </c>
      <c r="I30979" s="950" t="s">
        <v>1561</v>
      </c>
    </row>
    <row r="30980" spans="8:9" ht="12.5">
      <c r="H30980" s="958">
        <v>72538</v>
      </c>
      <c r="I30980" s="950" t="s">
        <v>1561</v>
      </c>
    </row>
    <row r="30981" spans="8:9" ht="12.5">
      <c r="H30981" s="958">
        <v>72539</v>
      </c>
      <c r="I30981" s="950" t="s">
        <v>1561</v>
      </c>
    </row>
    <row r="30982" spans="8:9" ht="12.5">
      <c r="H30982" s="958">
        <v>72540</v>
      </c>
      <c r="I30982" s="950" t="s">
        <v>1561</v>
      </c>
    </row>
    <row r="30983" spans="8:9" ht="12.5">
      <c r="H30983" s="958">
        <v>72542</v>
      </c>
      <c r="I30983" s="950" t="s">
        <v>1561</v>
      </c>
    </row>
    <row r="30984" spans="8:9" ht="12.5">
      <c r="H30984" s="958">
        <v>72543</v>
      </c>
      <c r="I30984" s="950" t="s">
        <v>1561</v>
      </c>
    </row>
    <row r="30985" spans="8:9" ht="12.5">
      <c r="H30985" s="958">
        <v>72544</v>
      </c>
      <c r="I30985" s="950" t="s">
        <v>1561</v>
      </c>
    </row>
    <row r="30986" spans="8:9" ht="12.5">
      <c r="H30986" s="958">
        <v>72545</v>
      </c>
      <c r="I30986" s="950" t="s">
        <v>1561</v>
      </c>
    </row>
    <row r="30987" spans="8:9" ht="12.5">
      <c r="H30987" s="958">
        <v>72546</v>
      </c>
      <c r="I30987" s="950" t="s">
        <v>1561</v>
      </c>
    </row>
    <row r="30988" spans="8:9" ht="12.5">
      <c r="H30988" s="958">
        <v>72550</v>
      </c>
      <c r="I30988" s="950" t="s">
        <v>1561</v>
      </c>
    </row>
    <row r="30989" spans="8:9" ht="12.5">
      <c r="H30989" s="958">
        <v>72553</v>
      </c>
      <c r="I30989" s="950" t="s">
        <v>1561</v>
      </c>
    </row>
    <row r="30990" spans="8:9" ht="12.5">
      <c r="H30990" s="958">
        <v>72554</v>
      </c>
      <c r="I30990" s="950" t="s">
        <v>1561</v>
      </c>
    </row>
    <row r="30991" spans="8:9" ht="12.5">
      <c r="H30991" s="958">
        <v>72555</v>
      </c>
      <c r="I30991" s="950" t="s">
        <v>1561</v>
      </c>
    </row>
    <row r="30992" spans="8:9" ht="12.5">
      <c r="H30992" s="958">
        <v>72556</v>
      </c>
      <c r="I30992" s="950" t="s">
        <v>1561</v>
      </c>
    </row>
    <row r="30993" spans="8:9" ht="12.5">
      <c r="H30993" s="958">
        <v>72560</v>
      </c>
      <c r="I30993" s="950" t="s">
        <v>1561</v>
      </c>
    </row>
    <row r="30994" spans="8:9" ht="12.5">
      <c r="H30994" s="958">
        <v>72561</v>
      </c>
      <c r="I30994" s="950" t="s">
        <v>1561</v>
      </c>
    </row>
    <row r="30995" spans="8:9" ht="12.5">
      <c r="H30995" s="958">
        <v>72562</v>
      </c>
      <c r="I30995" s="950" t="s">
        <v>1561</v>
      </c>
    </row>
    <row r="30996" spans="8:9" ht="12.5">
      <c r="H30996" s="958">
        <v>72564</v>
      </c>
      <c r="I30996" s="950" t="s">
        <v>1561</v>
      </c>
    </row>
    <row r="30997" spans="8:9" ht="12.5">
      <c r="H30997" s="958">
        <v>72565</v>
      </c>
      <c r="I30997" s="950" t="s">
        <v>1561</v>
      </c>
    </row>
    <row r="30998" spans="8:9" ht="12.5">
      <c r="H30998" s="958">
        <v>72566</v>
      </c>
      <c r="I30998" s="950" t="s">
        <v>1561</v>
      </c>
    </row>
    <row r="30999" spans="8:9" ht="12.5">
      <c r="H30999" s="958">
        <v>72567</v>
      </c>
      <c r="I30999" s="950" t="s">
        <v>1561</v>
      </c>
    </row>
    <row r="31000" spans="8:9" ht="12.5">
      <c r="H31000" s="958">
        <v>72568</v>
      </c>
      <c r="I31000" s="950" t="s">
        <v>1561</v>
      </c>
    </row>
    <row r="31001" spans="8:9" ht="12.5">
      <c r="H31001" s="958">
        <v>72569</v>
      </c>
      <c r="I31001" s="950" t="s">
        <v>1561</v>
      </c>
    </row>
    <row r="31002" spans="8:9" ht="12.5">
      <c r="H31002" s="958">
        <v>72571</v>
      </c>
      <c r="I31002" s="950" t="s">
        <v>1561</v>
      </c>
    </row>
    <row r="31003" spans="8:9" ht="12.5">
      <c r="H31003" s="958">
        <v>72572</v>
      </c>
      <c r="I31003" s="950" t="s">
        <v>1561</v>
      </c>
    </row>
    <row r="31004" spans="8:9" ht="12.5">
      <c r="H31004" s="958">
        <v>72573</v>
      </c>
      <c r="I31004" s="950" t="s">
        <v>1561</v>
      </c>
    </row>
    <row r="31005" spans="8:9" ht="12.5">
      <c r="H31005" s="958">
        <v>72575</v>
      </c>
      <c r="I31005" s="950" t="s">
        <v>1561</v>
      </c>
    </row>
    <row r="31006" spans="8:9" ht="12.5">
      <c r="H31006" s="958">
        <v>72576</v>
      </c>
      <c r="I31006" s="950" t="s">
        <v>1561</v>
      </c>
    </row>
    <row r="31007" spans="8:9" ht="12.5">
      <c r="H31007" s="958">
        <v>72577</v>
      </c>
      <c r="I31007" s="950" t="s">
        <v>1561</v>
      </c>
    </row>
    <row r="31008" spans="8:9" ht="12.5">
      <c r="H31008" s="958">
        <v>72578</v>
      </c>
      <c r="I31008" s="950" t="s">
        <v>1561</v>
      </c>
    </row>
    <row r="31009" spans="8:9" ht="12.5">
      <c r="H31009" s="958">
        <v>72579</v>
      </c>
      <c r="I31009" s="950" t="s">
        <v>1561</v>
      </c>
    </row>
    <row r="31010" spans="8:9" ht="12.5">
      <c r="H31010" s="958">
        <v>72581</v>
      </c>
      <c r="I31010" s="950" t="s">
        <v>1561</v>
      </c>
    </row>
    <row r="31011" spans="8:9" ht="12.5">
      <c r="H31011" s="958">
        <v>72583</v>
      </c>
      <c r="I31011" s="950" t="s">
        <v>1561</v>
      </c>
    </row>
    <row r="31012" spans="8:9" ht="12.5">
      <c r="H31012" s="958">
        <v>72584</v>
      </c>
      <c r="I31012" s="950" t="s">
        <v>1561</v>
      </c>
    </row>
    <row r="31013" spans="8:9" ht="12.5">
      <c r="H31013" s="958">
        <v>72585</v>
      </c>
      <c r="I31013" s="950" t="s">
        <v>1561</v>
      </c>
    </row>
    <row r="31014" spans="8:9" ht="12.5">
      <c r="H31014" s="958">
        <v>72587</v>
      </c>
      <c r="I31014" s="950" t="s">
        <v>1561</v>
      </c>
    </row>
    <row r="31015" spans="8:9" ht="12.5">
      <c r="H31015" s="958">
        <v>72601</v>
      </c>
      <c r="I31015" s="950" t="s">
        <v>1559</v>
      </c>
    </row>
    <row r="31016" spans="8:9" ht="12.5">
      <c r="H31016" s="958">
        <v>72602</v>
      </c>
      <c r="I31016" s="950" t="s">
        <v>1561</v>
      </c>
    </row>
    <row r="31017" spans="8:9" ht="12.5">
      <c r="H31017" s="958">
        <v>72611</v>
      </c>
      <c r="I31017" s="950" t="s">
        <v>1559</v>
      </c>
    </row>
    <row r="31018" spans="8:9" ht="12.5">
      <c r="H31018" s="958">
        <v>72613</v>
      </c>
      <c r="I31018" s="950" t="s">
        <v>1559</v>
      </c>
    </row>
    <row r="31019" spans="8:9" ht="12.5">
      <c r="H31019" s="958">
        <v>72615</v>
      </c>
      <c r="I31019" s="950" t="s">
        <v>1561</v>
      </c>
    </row>
    <row r="31020" spans="8:9" ht="12.5">
      <c r="H31020" s="958">
        <v>72616</v>
      </c>
      <c r="I31020" s="950" t="s">
        <v>1559</v>
      </c>
    </row>
    <row r="31021" spans="8:9" ht="12.5">
      <c r="H31021" s="958">
        <v>72617</v>
      </c>
      <c r="I31021" s="950" t="s">
        <v>1561</v>
      </c>
    </row>
    <row r="31022" spans="8:9" ht="12.5">
      <c r="H31022" s="958">
        <v>72619</v>
      </c>
      <c r="I31022" s="950" t="s">
        <v>1561</v>
      </c>
    </row>
    <row r="31023" spans="8:9" ht="12.5">
      <c r="H31023" s="958">
        <v>72623</v>
      </c>
      <c r="I31023" s="950" t="s">
        <v>1561</v>
      </c>
    </row>
    <row r="31024" spans="8:9" ht="12.5">
      <c r="H31024" s="958">
        <v>72624</v>
      </c>
      <c r="I31024" s="950" t="s">
        <v>1559</v>
      </c>
    </row>
    <row r="31025" spans="8:9" ht="12.5">
      <c r="H31025" s="958">
        <v>72626</v>
      </c>
      <c r="I31025" s="950" t="s">
        <v>1561</v>
      </c>
    </row>
    <row r="31026" spans="8:9" ht="12.5">
      <c r="H31026" s="958">
        <v>72628</v>
      </c>
      <c r="I31026" s="950" t="s">
        <v>1561</v>
      </c>
    </row>
    <row r="31027" spans="8:9" ht="12.5">
      <c r="H31027" s="958">
        <v>72629</v>
      </c>
      <c r="I31027" s="950" t="s">
        <v>1561</v>
      </c>
    </row>
    <row r="31028" spans="8:9" ht="12.5">
      <c r="H31028" s="958">
        <v>72630</v>
      </c>
      <c r="I31028" s="950" t="s">
        <v>1561</v>
      </c>
    </row>
    <row r="31029" spans="8:9" ht="12.5">
      <c r="H31029" s="958">
        <v>72631</v>
      </c>
      <c r="I31029" s="950" t="s">
        <v>1559</v>
      </c>
    </row>
    <row r="31030" spans="8:9" ht="12.5">
      <c r="H31030" s="958">
        <v>72632</v>
      </c>
      <c r="I31030" s="950" t="s">
        <v>1559</v>
      </c>
    </row>
    <row r="31031" spans="8:9" ht="12.5">
      <c r="H31031" s="958">
        <v>72633</v>
      </c>
      <c r="I31031" s="950" t="s">
        <v>1561</v>
      </c>
    </row>
    <row r="31032" spans="8:9" ht="12.5">
      <c r="H31032" s="958">
        <v>72634</v>
      </c>
      <c r="I31032" s="950" t="s">
        <v>1561</v>
      </c>
    </row>
    <row r="31033" spans="8:9" ht="12.5">
      <c r="H31033" s="958">
        <v>72635</v>
      </c>
      <c r="I31033" s="950" t="s">
        <v>1561</v>
      </c>
    </row>
    <row r="31034" spans="8:9" ht="12.5">
      <c r="H31034" s="958">
        <v>72636</v>
      </c>
      <c r="I31034" s="950" t="s">
        <v>1561</v>
      </c>
    </row>
    <row r="31035" spans="8:9" ht="12.5">
      <c r="H31035" s="958">
        <v>72638</v>
      </c>
      <c r="I31035" s="950" t="s">
        <v>1559</v>
      </c>
    </row>
    <row r="31036" spans="8:9" ht="12.5">
      <c r="H31036" s="958">
        <v>72639</v>
      </c>
      <c r="I31036" s="950" t="s">
        <v>1561</v>
      </c>
    </row>
    <row r="31037" spans="8:9" ht="12.5">
      <c r="H31037" s="958">
        <v>72640</v>
      </c>
      <c r="I31037" s="950" t="s">
        <v>1559</v>
      </c>
    </row>
    <row r="31038" spans="8:9" ht="12.5">
      <c r="H31038" s="958">
        <v>72641</v>
      </c>
      <c r="I31038" s="950" t="s">
        <v>1559</v>
      </c>
    </row>
    <row r="31039" spans="8:9" ht="12.5">
      <c r="H31039" s="958">
        <v>72642</v>
      </c>
      <c r="I31039" s="950" t="s">
        <v>1561</v>
      </c>
    </row>
    <row r="31040" spans="8:9" ht="12.5">
      <c r="H31040" s="958">
        <v>72644</v>
      </c>
      <c r="I31040" s="950" t="s">
        <v>1561</v>
      </c>
    </row>
    <row r="31041" spans="8:9" ht="12.5">
      <c r="H31041" s="958">
        <v>72645</v>
      </c>
      <c r="I31041" s="950" t="s">
        <v>1561</v>
      </c>
    </row>
    <row r="31042" spans="8:9" ht="12.5">
      <c r="H31042" s="958">
        <v>72648</v>
      </c>
      <c r="I31042" s="950" t="s">
        <v>1559</v>
      </c>
    </row>
    <row r="31043" spans="8:9" ht="12.5">
      <c r="H31043" s="958">
        <v>72650</v>
      </c>
      <c r="I31043" s="950" t="s">
        <v>1561</v>
      </c>
    </row>
    <row r="31044" spans="8:9" ht="12.5">
      <c r="H31044" s="958">
        <v>72651</v>
      </c>
      <c r="I31044" s="950" t="s">
        <v>1561</v>
      </c>
    </row>
    <row r="31045" spans="8:9" ht="12.5">
      <c r="H31045" s="958">
        <v>72653</v>
      </c>
      <c r="I31045" s="950" t="s">
        <v>1561</v>
      </c>
    </row>
    <row r="31046" spans="8:9" ht="12.5">
      <c r="H31046" s="958">
        <v>72654</v>
      </c>
      <c r="I31046" s="950" t="s">
        <v>1561</v>
      </c>
    </row>
    <row r="31047" spans="8:9" ht="12.5">
      <c r="H31047" s="958">
        <v>72655</v>
      </c>
      <c r="I31047" s="950" t="s">
        <v>1559</v>
      </c>
    </row>
    <row r="31048" spans="8:9" ht="12.5">
      <c r="H31048" s="958">
        <v>72657</v>
      </c>
      <c r="I31048" s="950" t="s">
        <v>1561</v>
      </c>
    </row>
    <row r="31049" spans="8:9" ht="12.5">
      <c r="H31049" s="958">
        <v>72658</v>
      </c>
      <c r="I31049" s="950" t="s">
        <v>1561</v>
      </c>
    </row>
    <row r="31050" spans="8:9" ht="12.5">
      <c r="H31050" s="958">
        <v>72659</v>
      </c>
      <c r="I31050" s="950" t="s">
        <v>1561</v>
      </c>
    </row>
    <row r="31051" spans="8:9" ht="12.5">
      <c r="H31051" s="958">
        <v>72660</v>
      </c>
      <c r="I31051" s="950" t="s">
        <v>1559</v>
      </c>
    </row>
    <row r="31052" spans="8:9" ht="12.5">
      <c r="H31052" s="958">
        <v>72661</v>
      </c>
      <c r="I31052" s="950" t="s">
        <v>1561</v>
      </c>
    </row>
    <row r="31053" spans="8:9" ht="12.5">
      <c r="H31053" s="958">
        <v>72662</v>
      </c>
      <c r="I31053" s="950" t="s">
        <v>1559</v>
      </c>
    </row>
    <row r="31054" spans="8:9" ht="12.5">
      <c r="H31054" s="958">
        <v>72663</v>
      </c>
      <c r="I31054" s="950" t="s">
        <v>1561</v>
      </c>
    </row>
    <row r="31055" spans="8:9" ht="12.5">
      <c r="H31055" s="958">
        <v>72666</v>
      </c>
      <c r="I31055" s="950" t="s">
        <v>1559</v>
      </c>
    </row>
    <row r="31056" spans="8:9" ht="12.5">
      <c r="H31056" s="958">
        <v>72668</v>
      </c>
      <c r="I31056" s="950" t="s">
        <v>1561</v>
      </c>
    </row>
    <row r="31057" spans="8:9" ht="12.5">
      <c r="H31057" s="958">
        <v>72669</v>
      </c>
      <c r="I31057" s="950" t="s">
        <v>1561</v>
      </c>
    </row>
    <row r="31058" spans="8:9" ht="12.5">
      <c r="H31058" s="958">
        <v>72670</v>
      </c>
      <c r="I31058" s="950" t="s">
        <v>1559</v>
      </c>
    </row>
    <row r="31059" spans="8:9" ht="12.5">
      <c r="H31059" s="958">
        <v>72672</v>
      </c>
      <c r="I31059" s="950" t="s">
        <v>1561</v>
      </c>
    </row>
    <row r="31060" spans="8:9" ht="12.5">
      <c r="H31060" s="958">
        <v>72675</v>
      </c>
      <c r="I31060" s="950" t="s">
        <v>1559</v>
      </c>
    </row>
    <row r="31061" spans="8:9" ht="12.5">
      <c r="H31061" s="958">
        <v>72677</v>
      </c>
      <c r="I31061" s="950" t="s">
        <v>1561</v>
      </c>
    </row>
    <row r="31062" spans="8:9" ht="12.5">
      <c r="H31062" s="958">
        <v>72679</v>
      </c>
      <c r="I31062" s="950" t="s">
        <v>1561</v>
      </c>
    </row>
    <row r="31063" spans="8:9" ht="12.5">
      <c r="H31063" s="958">
        <v>72680</v>
      </c>
      <c r="I31063" s="950" t="s">
        <v>1561</v>
      </c>
    </row>
    <row r="31064" spans="8:9" ht="12.5">
      <c r="H31064" s="958">
        <v>72682</v>
      </c>
      <c r="I31064" s="950" t="s">
        <v>1561</v>
      </c>
    </row>
    <row r="31065" spans="8:9" ht="12.5">
      <c r="H31065" s="958">
        <v>72683</v>
      </c>
      <c r="I31065" s="950" t="s">
        <v>1559</v>
      </c>
    </row>
    <row r="31066" spans="8:9" ht="12.5">
      <c r="H31066" s="958">
        <v>72685</v>
      </c>
      <c r="I31066" s="950" t="s">
        <v>1559</v>
      </c>
    </row>
    <row r="31067" spans="8:9" ht="12.5">
      <c r="H31067" s="958">
        <v>72686</v>
      </c>
      <c r="I31067" s="950" t="s">
        <v>1561</v>
      </c>
    </row>
    <row r="31068" spans="8:9" ht="12.5">
      <c r="H31068" s="958">
        <v>72687</v>
      </c>
      <c r="I31068" s="950" t="s">
        <v>1561</v>
      </c>
    </row>
    <row r="31069" spans="8:9" ht="12.5">
      <c r="H31069" s="958">
        <v>72701</v>
      </c>
      <c r="I31069" s="950" t="s">
        <v>1559</v>
      </c>
    </row>
    <row r="31070" spans="8:9" ht="12.5">
      <c r="H31070" s="958">
        <v>72702</v>
      </c>
      <c r="I31070" s="950" t="s">
        <v>1559</v>
      </c>
    </row>
    <row r="31071" spans="8:9" ht="12.5">
      <c r="H31071" s="958">
        <v>72703</v>
      </c>
      <c r="I31071" s="950" t="s">
        <v>1559</v>
      </c>
    </row>
    <row r="31072" spans="8:9" ht="12.5">
      <c r="H31072" s="958">
        <v>72704</v>
      </c>
      <c r="I31072" s="950" t="s">
        <v>1559</v>
      </c>
    </row>
    <row r="31073" spans="8:9" ht="12.5">
      <c r="H31073" s="958">
        <v>72711</v>
      </c>
      <c r="I31073" s="950" t="s">
        <v>1559</v>
      </c>
    </row>
    <row r="31074" spans="8:9" ht="12.5">
      <c r="H31074" s="958">
        <v>72712</v>
      </c>
      <c r="I31074" s="950" t="s">
        <v>1559</v>
      </c>
    </row>
    <row r="31075" spans="8:9" ht="12.5">
      <c r="H31075" s="958">
        <v>72713</v>
      </c>
      <c r="I31075" s="950" t="s">
        <v>1561</v>
      </c>
    </row>
    <row r="31076" spans="8:9" ht="12.5">
      <c r="H31076" s="958">
        <v>72714</v>
      </c>
      <c r="I31076" s="950" t="s">
        <v>1559</v>
      </c>
    </row>
    <row r="31077" spans="8:9" ht="12.5">
      <c r="H31077" s="958">
        <v>72715</v>
      </c>
      <c r="I31077" s="950" t="s">
        <v>1559</v>
      </c>
    </row>
    <row r="31078" spans="8:9" ht="12.5">
      <c r="H31078" s="958">
        <v>72716</v>
      </c>
      <c r="I31078" s="950" t="s">
        <v>1559</v>
      </c>
    </row>
    <row r="31079" spans="8:9" ht="12.5">
      <c r="H31079" s="958">
        <v>72717</v>
      </c>
      <c r="I31079" s="950" t="s">
        <v>1561</v>
      </c>
    </row>
    <row r="31080" spans="8:9" ht="12.5">
      <c r="H31080" s="958">
        <v>72718</v>
      </c>
      <c r="I31080" s="950" t="s">
        <v>1559</v>
      </c>
    </row>
    <row r="31081" spans="8:9" ht="12.5">
      <c r="H31081" s="958">
        <v>72719</v>
      </c>
      <c r="I31081" s="950" t="s">
        <v>1559</v>
      </c>
    </row>
    <row r="31082" spans="8:9" ht="12.5">
      <c r="H31082" s="958">
        <v>72721</v>
      </c>
      <c r="I31082" s="950" t="s">
        <v>1559</v>
      </c>
    </row>
    <row r="31083" spans="8:9" ht="12.5">
      <c r="H31083" s="958">
        <v>72722</v>
      </c>
      <c r="I31083" s="950" t="s">
        <v>1559</v>
      </c>
    </row>
    <row r="31084" spans="8:9" ht="12.5">
      <c r="H31084" s="958">
        <v>72727</v>
      </c>
      <c r="I31084" s="950" t="s">
        <v>1559</v>
      </c>
    </row>
    <row r="31085" spans="8:9" ht="12.5">
      <c r="H31085" s="958">
        <v>72728</v>
      </c>
      <c r="I31085" s="950" t="s">
        <v>1559</v>
      </c>
    </row>
    <row r="31086" spans="8:9" ht="12.5">
      <c r="H31086" s="958">
        <v>72729</v>
      </c>
      <c r="I31086" s="950" t="s">
        <v>1559</v>
      </c>
    </row>
    <row r="31087" spans="8:9" ht="12.5">
      <c r="H31087" s="958">
        <v>72730</v>
      </c>
      <c r="I31087" s="950" t="s">
        <v>1559</v>
      </c>
    </row>
    <row r="31088" spans="8:9" ht="12.5">
      <c r="H31088" s="958">
        <v>72732</v>
      </c>
      <c r="I31088" s="950" t="s">
        <v>1559</v>
      </c>
    </row>
    <row r="31089" spans="8:9" ht="12.5">
      <c r="H31089" s="958">
        <v>72733</v>
      </c>
      <c r="I31089" s="950" t="s">
        <v>1559</v>
      </c>
    </row>
    <row r="31090" spans="8:9" ht="12.5">
      <c r="H31090" s="958">
        <v>72734</v>
      </c>
      <c r="I31090" s="950" t="s">
        <v>1559</v>
      </c>
    </row>
    <row r="31091" spans="8:9" ht="12.5">
      <c r="H31091" s="958">
        <v>72735</v>
      </c>
      <c r="I31091" s="950" t="s">
        <v>1559</v>
      </c>
    </row>
    <row r="31092" spans="8:9" ht="12.5">
      <c r="H31092" s="958">
        <v>72736</v>
      </c>
      <c r="I31092" s="950" t="s">
        <v>1559</v>
      </c>
    </row>
    <row r="31093" spans="8:9" ht="12.5">
      <c r="H31093" s="958">
        <v>72737</v>
      </c>
      <c r="I31093" s="950" t="s">
        <v>1559</v>
      </c>
    </row>
    <row r="31094" spans="8:9" ht="12.5">
      <c r="H31094" s="958">
        <v>72738</v>
      </c>
      <c r="I31094" s="950" t="s">
        <v>1559</v>
      </c>
    </row>
    <row r="31095" spans="8:9" ht="12.5">
      <c r="H31095" s="958">
        <v>72739</v>
      </c>
      <c r="I31095" s="950" t="s">
        <v>1559</v>
      </c>
    </row>
    <row r="31096" spans="8:9" ht="12.5">
      <c r="H31096" s="958">
        <v>72740</v>
      </c>
      <c r="I31096" s="950" t="s">
        <v>1559</v>
      </c>
    </row>
    <row r="31097" spans="8:9" ht="12.5">
      <c r="H31097" s="958">
        <v>72741</v>
      </c>
      <c r="I31097" s="950" t="s">
        <v>1559</v>
      </c>
    </row>
    <row r="31098" spans="8:9" ht="12.5">
      <c r="H31098" s="958">
        <v>72742</v>
      </c>
      <c r="I31098" s="950" t="s">
        <v>1559</v>
      </c>
    </row>
    <row r="31099" spans="8:9" ht="12.5">
      <c r="H31099" s="958">
        <v>72744</v>
      </c>
      <c r="I31099" s="950" t="s">
        <v>1559</v>
      </c>
    </row>
    <row r="31100" spans="8:9" ht="12.5">
      <c r="H31100" s="958">
        <v>72745</v>
      </c>
      <c r="I31100" s="950" t="s">
        <v>1559</v>
      </c>
    </row>
    <row r="31101" spans="8:9" ht="12.5">
      <c r="H31101" s="958">
        <v>72747</v>
      </c>
      <c r="I31101" s="950" t="s">
        <v>1559</v>
      </c>
    </row>
    <row r="31102" spans="8:9" ht="12.5">
      <c r="H31102" s="958">
        <v>72749</v>
      </c>
      <c r="I31102" s="950" t="s">
        <v>1559</v>
      </c>
    </row>
    <row r="31103" spans="8:9" ht="12.5">
      <c r="H31103" s="958">
        <v>72751</v>
      </c>
      <c r="I31103" s="950" t="s">
        <v>1559</v>
      </c>
    </row>
    <row r="31104" spans="8:9" ht="12.5">
      <c r="H31104" s="958">
        <v>72752</v>
      </c>
      <c r="I31104" s="950" t="s">
        <v>1561</v>
      </c>
    </row>
    <row r="31105" spans="8:9" ht="12.5">
      <c r="H31105" s="958">
        <v>72753</v>
      </c>
      <c r="I31105" s="950" t="s">
        <v>1561</v>
      </c>
    </row>
    <row r="31106" spans="8:9" ht="12.5">
      <c r="H31106" s="958">
        <v>72756</v>
      </c>
      <c r="I31106" s="950" t="s">
        <v>1559</v>
      </c>
    </row>
    <row r="31107" spans="8:9" ht="12.5">
      <c r="H31107" s="958">
        <v>72757</v>
      </c>
      <c r="I31107" s="950" t="s">
        <v>1559</v>
      </c>
    </row>
    <row r="31108" spans="8:9" ht="12.5">
      <c r="H31108" s="958">
        <v>72758</v>
      </c>
      <c r="I31108" s="950" t="s">
        <v>1559</v>
      </c>
    </row>
    <row r="31109" spans="8:9" ht="12.5">
      <c r="H31109" s="958">
        <v>72760</v>
      </c>
      <c r="I31109" s="950" t="s">
        <v>1559</v>
      </c>
    </row>
    <row r="31110" spans="8:9" ht="12.5">
      <c r="H31110" s="958">
        <v>72761</v>
      </c>
      <c r="I31110" s="950" t="s">
        <v>1559</v>
      </c>
    </row>
    <row r="31111" spans="8:9" ht="12.5">
      <c r="H31111" s="958">
        <v>72762</v>
      </c>
      <c r="I31111" s="950" t="s">
        <v>1559</v>
      </c>
    </row>
    <row r="31112" spans="8:9" ht="12.5">
      <c r="H31112" s="958">
        <v>72764</v>
      </c>
      <c r="I31112" s="950" t="s">
        <v>1559</v>
      </c>
    </row>
    <row r="31113" spans="8:9" ht="12.5">
      <c r="H31113" s="958">
        <v>72765</v>
      </c>
      <c r="I31113" s="950" t="s">
        <v>1559</v>
      </c>
    </row>
    <row r="31114" spans="8:9" ht="12.5">
      <c r="H31114" s="958">
        <v>72766</v>
      </c>
      <c r="I31114" s="950" t="s">
        <v>1559</v>
      </c>
    </row>
    <row r="31115" spans="8:9" ht="12.5">
      <c r="H31115" s="958">
        <v>72768</v>
      </c>
      <c r="I31115" s="950" t="s">
        <v>1559</v>
      </c>
    </row>
    <row r="31116" spans="8:9" ht="12.5">
      <c r="H31116" s="958">
        <v>72769</v>
      </c>
      <c r="I31116" s="950" t="s">
        <v>1559</v>
      </c>
    </row>
    <row r="31117" spans="8:9" ht="12.5">
      <c r="H31117" s="958">
        <v>72770</v>
      </c>
      <c r="I31117" s="950" t="s">
        <v>1559</v>
      </c>
    </row>
    <row r="31118" spans="8:9" ht="12.5">
      <c r="H31118" s="958">
        <v>72773</v>
      </c>
      <c r="I31118" s="950" t="s">
        <v>1559</v>
      </c>
    </row>
    <row r="31119" spans="8:9" ht="12.5">
      <c r="H31119" s="958">
        <v>72774</v>
      </c>
      <c r="I31119" s="950" t="s">
        <v>1561</v>
      </c>
    </row>
    <row r="31120" spans="8:9" ht="12.5">
      <c r="H31120" s="958">
        <v>72776</v>
      </c>
      <c r="I31120" s="950" t="s">
        <v>1559</v>
      </c>
    </row>
    <row r="31121" spans="8:9" ht="12.5">
      <c r="H31121" s="958">
        <v>72801</v>
      </c>
      <c r="I31121" s="950" t="s">
        <v>1561</v>
      </c>
    </row>
    <row r="31122" spans="8:9" ht="12.5">
      <c r="H31122" s="958">
        <v>72802</v>
      </c>
      <c r="I31122" s="950" t="s">
        <v>1561</v>
      </c>
    </row>
    <row r="31123" spans="8:9" ht="12.5">
      <c r="H31123" s="958">
        <v>72811</v>
      </c>
      <c r="I31123" s="950" t="s">
        <v>1561</v>
      </c>
    </row>
    <row r="31124" spans="8:9" ht="12.5">
      <c r="H31124" s="958">
        <v>72812</v>
      </c>
      <c r="I31124" s="950" t="s">
        <v>1561</v>
      </c>
    </row>
    <row r="31125" spans="8:9" ht="12.5">
      <c r="H31125" s="958">
        <v>72820</v>
      </c>
      <c r="I31125" s="950" t="s">
        <v>1559</v>
      </c>
    </row>
    <row r="31126" spans="8:9" ht="12.5">
      <c r="H31126" s="958">
        <v>72821</v>
      </c>
      <c r="I31126" s="950" t="s">
        <v>1561</v>
      </c>
    </row>
    <row r="31127" spans="8:9" ht="12.5">
      <c r="H31127" s="958">
        <v>72823</v>
      </c>
      <c r="I31127" s="950" t="s">
        <v>1561</v>
      </c>
    </row>
    <row r="31128" spans="8:9" ht="12.5">
      <c r="H31128" s="958">
        <v>72824</v>
      </c>
      <c r="I31128" s="950" t="s">
        <v>1561</v>
      </c>
    </row>
    <row r="31129" spans="8:9" ht="12.5">
      <c r="H31129" s="958">
        <v>72826</v>
      </c>
      <c r="I31129" s="950" t="s">
        <v>1561</v>
      </c>
    </row>
    <row r="31130" spans="8:9" ht="12.5">
      <c r="H31130" s="958">
        <v>72827</v>
      </c>
      <c r="I31130" s="950" t="s">
        <v>1561</v>
      </c>
    </row>
    <row r="31131" spans="8:9" ht="12.5">
      <c r="H31131" s="958">
        <v>72828</v>
      </c>
      <c r="I31131" s="950" t="s">
        <v>1561</v>
      </c>
    </row>
    <row r="31132" spans="8:9" ht="12.5">
      <c r="H31132" s="958">
        <v>72829</v>
      </c>
      <c r="I31132" s="950" t="s">
        <v>1561</v>
      </c>
    </row>
    <row r="31133" spans="8:9" ht="12.5">
      <c r="H31133" s="958">
        <v>72830</v>
      </c>
      <c r="I31133" s="950" t="s">
        <v>1561</v>
      </c>
    </row>
    <row r="31134" spans="8:9" ht="12.5">
      <c r="H31134" s="958">
        <v>72832</v>
      </c>
      <c r="I31134" s="950" t="s">
        <v>1561</v>
      </c>
    </row>
    <row r="31135" spans="8:9" ht="12.5">
      <c r="H31135" s="958">
        <v>72833</v>
      </c>
      <c r="I31135" s="950" t="s">
        <v>1561</v>
      </c>
    </row>
    <row r="31136" spans="8:9" ht="12.5">
      <c r="H31136" s="958">
        <v>72834</v>
      </c>
      <c r="I31136" s="950" t="s">
        <v>1561</v>
      </c>
    </row>
    <row r="31137" spans="8:9" ht="12.5">
      <c r="H31137" s="958">
        <v>72835</v>
      </c>
      <c r="I31137" s="950" t="s">
        <v>1561</v>
      </c>
    </row>
    <row r="31138" spans="8:9" ht="12.5">
      <c r="H31138" s="958">
        <v>72837</v>
      </c>
      <c r="I31138" s="950" t="s">
        <v>1561</v>
      </c>
    </row>
    <row r="31139" spans="8:9" ht="12.5">
      <c r="H31139" s="958">
        <v>72838</v>
      </c>
      <c r="I31139" s="950" t="s">
        <v>1561</v>
      </c>
    </row>
    <row r="31140" spans="8:9" ht="12.5">
      <c r="H31140" s="958">
        <v>72839</v>
      </c>
      <c r="I31140" s="950" t="s">
        <v>1561</v>
      </c>
    </row>
    <row r="31141" spans="8:9" ht="12.5">
      <c r="H31141" s="958">
        <v>72840</v>
      </c>
      <c r="I31141" s="950" t="s">
        <v>1561</v>
      </c>
    </row>
    <row r="31142" spans="8:9" ht="12.5">
      <c r="H31142" s="958">
        <v>72841</v>
      </c>
      <c r="I31142" s="950" t="s">
        <v>1561</v>
      </c>
    </row>
    <row r="31143" spans="8:9" ht="12.5">
      <c r="H31143" s="958">
        <v>72842</v>
      </c>
      <c r="I31143" s="950" t="s">
        <v>1561</v>
      </c>
    </row>
    <row r="31144" spans="8:9" ht="12.5">
      <c r="H31144" s="958">
        <v>72843</v>
      </c>
      <c r="I31144" s="950" t="s">
        <v>1561</v>
      </c>
    </row>
    <row r="31145" spans="8:9" ht="12.5">
      <c r="H31145" s="958">
        <v>72845</v>
      </c>
      <c r="I31145" s="950" t="s">
        <v>1561</v>
      </c>
    </row>
    <row r="31146" spans="8:9" ht="12.5">
      <c r="H31146" s="958">
        <v>72846</v>
      </c>
      <c r="I31146" s="950" t="s">
        <v>1561</v>
      </c>
    </row>
    <row r="31147" spans="8:9" ht="12.5">
      <c r="H31147" s="958">
        <v>72847</v>
      </c>
      <c r="I31147" s="950" t="s">
        <v>1561</v>
      </c>
    </row>
    <row r="31148" spans="8:9" ht="12.5">
      <c r="H31148" s="958">
        <v>72851</v>
      </c>
      <c r="I31148" s="950" t="s">
        <v>1561</v>
      </c>
    </row>
    <row r="31149" spans="8:9" ht="12.5">
      <c r="H31149" s="958">
        <v>72852</v>
      </c>
      <c r="I31149" s="950" t="s">
        <v>1561</v>
      </c>
    </row>
    <row r="31150" spans="8:9" ht="12.5">
      <c r="H31150" s="958">
        <v>72853</v>
      </c>
      <c r="I31150" s="950" t="s">
        <v>1561</v>
      </c>
    </row>
    <row r="31151" spans="8:9" ht="12.5">
      <c r="H31151" s="958">
        <v>72854</v>
      </c>
      <c r="I31151" s="950" t="s">
        <v>1561</v>
      </c>
    </row>
    <row r="31152" spans="8:9" ht="12.5">
      <c r="H31152" s="958">
        <v>72855</v>
      </c>
      <c r="I31152" s="950" t="s">
        <v>1561</v>
      </c>
    </row>
    <row r="31153" spans="8:9" ht="12.5">
      <c r="H31153" s="958">
        <v>72856</v>
      </c>
      <c r="I31153" s="950" t="s">
        <v>1561</v>
      </c>
    </row>
    <row r="31154" spans="8:9" ht="12.5">
      <c r="H31154" s="958">
        <v>72857</v>
      </c>
      <c r="I31154" s="950" t="s">
        <v>1561</v>
      </c>
    </row>
    <row r="31155" spans="8:9" ht="12.5">
      <c r="H31155" s="958">
        <v>72858</v>
      </c>
      <c r="I31155" s="950" t="s">
        <v>1561</v>
      </c>
    </row>
    <row r="31156" spans="8:9" ht="12.5">
      <c r="H31156" s="958">
        <v>72860</v>
      </c>
      <c r="I31156" s="950" t="s">
        <v>1561</v>
      </c>
    </row>
    <row r="31157" spans="8:9" ht="12.5">
      <c r="H31157" s="958">
        <v>72863</v>
      </c>
      <c r="I31157" s="950" t="s">
        <v>1561</v>
      </c>
    </row>
    <row r="31158" spans="8:9" ht="12.5">
      <c r="H31158" s="958">
        <v>72865</v>
      </c>
      <c r="I31158" s="950" t="s">
        <v>1561</v>
      </c>
    </row>
    <row r="31159" spans="8:9" ht="12.5">
      <c r="H31159" s="958">
        <v>72901</v>
      </c>
      <c r="I31159" s="950" t="s">
        <v>1559</v>
      </c>
    </row>
    <row r="31160" spans="8:9" ht="12.5">
      <c r="H31160" s="958">
        <v>72902</v>
      </c>
      <c r="I31160" s="950" t="s">
        <v>1559</v>
      </c>
    </row>
    <row r="31161" spans="8:9" ht="12.5">
      <c r="H31161" s="958">
        <v>72903</v>
      </c>
      <c r="I31161" s="950" t="s">
        <v>1561</v>
      </c>
    </row>
    <row r="31162" spans="8:9" ht="12.5">
      <c r="H31162" s="958">
        <v>72904</v>
      </c>
      <c r="I31162" s="950" t="s">
        <v>1561</v>
      </c>
    </row>
    <row r="31163" spans="8:9" ht="12.5">
      <c r="H31163" s="958">
        <v>72905</v>
      </c>
      <c r="I31163" s="950" t="s">
        <v>1561</v>
      </c>
    </row>
    <row r="31164" spans="8:9" ht="12.5">
      <c r="H31164" s="958">
        <v>72906</v>
      </c>
      <c r="I31164" s="950" t="s">
        <v>1559</v>
      </c>
    </row>
    <row r="31165" spans="8:9" ht="12.5">
      <c r="H31165" s="958">
        <v>72908</v>
      </c>
      <c r="I31165" s="950" t="s">
        <v>1561</v>
      </c>
    </row>
    <row r="31166" spans="8:9" ht="12.5">
      <c r="H31166" s="958">
        <v>72913</v>
      </c>
      <c r="I31166" s="950" t="s">
        <v>1559</v>
      </c>
    </row>
    <row r="31167" spans="8:9" ht="12.5">
      <c r="H31167" s="958">
        <v>72914</v>
      </c>
      <c r="I31167" s="950" t="s">
        <v>1559</v>
      </c>
    </row>
    <row r="31168" spans="8:9" ht="12.5">
      <c r="H31168" s="958">
        <v>72916</v>
      </c>
      <c r="I31168" s="950" t="s">
        <v>1561</v>
      </c>
    </row>
    <row r="31169" spans="8:9" ht="12.5">
      <c r="H31169" s="958">
        <v>72917</v>
      </c>
      <c r="I31169" s="950" t="s">
        <v>1559</v>
      </c>
    </row>
    <row r="31170" spans="8:9" ht="12.5">
      <c r="H31170" s="958">
        <v>72918</v>
      </c>
      <c r="I31170" s="950" t="s">
        <v>1559</v>
      </c>
    </row>
    <row r="31171" spans="8:9" ht="12.5">
      <c r="H31171" s="958">
        <v>72919</v>
      </c>
      <c r="I31171" s="950" t="s">
        <v>1561</v>
      </c>
    </row>
    <row r="31172" spans="8:9" ht="12.5">
      <c r="H31172" s="958">
        <v>72921</v>
      </c>
      <c r="I31172" s="950" t="s">
        <v>1561</v>
      </c>
    </row>
    <row r="31173" spans="8:9" ht="12.5">
      <c r="H31173" s="958">
        <v>72923</v>
      </c>
      <c r="I31173" s="950" t="s">
        <v>1561</v>
      </c>
    </row>
    <row r="31174" spans="8:9" ht="12.5">
      <c r="H31174" s="958">
        <v>72926</v>
      </c>
      <c r="I31174" s="950" t="s">
        <v>1561</v>
      </c>
    </row>
    <row r="31175" spans="8:9" ht="12.5">
      <c r="H31175" s="958">
        <v>72927</v>
      </c>
      <c r="I31175" s="950" t="s">
        <v>1561</v>
      </c>
    </row>
    <row r="31176" spans="8:9" ht="12.5">
      <c r="H31176" s="958">
        <v>72928</v>
      </c>
      <c r="I31176" s="950" t="s">
        <v>1561</v>
      </c>
    </row>
    <row r="31177" spans="8:9" ht="12.5">
      <c r="H31177" s="958">
        <v>72930</v>
      </c>
      <c r="I31177" s="950" t="s">
        <v>1561</v>
      </c>
    </row>
    <row r="31178" spans="8:9" ht="12.5">
      <c r="H31178" s="958">
        <v>72932</v>
      </c>
      <c r="I31178" s="950" t="s">
        <v>1561</v>
      </c>
    </row>
    <row r="31179" spans="8:9" ht="12.5">
      <c r="H31179" s="958">
        <v>72933</v>
      </c>
      <c r="I31179" s="950" t="s">
        <v>1561</v>
      </c>
    </row>
    <row r="31180" spans="8:9" ht="12.5">
      <c r="H31180" s="958">
        <v>72934</v>
      </c>
      <c r="I31180" s="950" t="s">
        <v>1561</v>
      </c>
    </row>
    <row r="31181" spans="8:9" ht="12.5">
      <c r="H31181" s="958">
        <v>72935</v>
      </c>
      <c r="I31181" s="950" t="s">
        <v>1559</v>
      </c>
    </row>
    <row r="31182" spans="8:9" ht="12.5">
      <c r="H31182" s="958">
        <v>72936</v>
      </c>
      <c r="I31182" s="950" t="s">
        <v>1561</v>
      </c>
    </row>
    <row r="31183" spans="8:9" ht="12.5">
      <c r="H31183" s="958">
        <v>72937</v>
      </c>
      <c r="I31183" s="950" t="s">
        <v>1561</v>
      </c>
    </row>
    <row r="31184" spans="8:9" ht="12.5">
      <c r="H31184" s="958">
        <v>72938</v>
      </c>
      <c r="I31184" s="950" t="s">
        <v>1561</v>
      </c>
    </row>
    <row r="31185" spans="8:9" ht="12.5">
      <c r="H31185" s="958">
        <v>72940</v>
      </c>
      <c r="I31185" s="950" t="s">
        <v>1561</v>
      </c>
    </row>
    <row r="31186" spans="8:9" ht="12.5">
      <c r="H31186" s="958">
        <v>72941</v>
      </c>
      <c r="I31186" s="950" t="s">
        <v>1561</v>
      </c>
    </row>
    <row r="31187" spans="8:9" ht="12.5">
      <c r="H31187" s="958">
        <v>72943</v>
      </c>
      <c r="I31187" s="950" t="s">
        <v>1561</v>
      </c>
    </row>
    <row r="31188" spans="8:9" ht="12.5">
      <c r="H31188" s="958">
        <v>72944</v>
      </c>
      <c r="I31188" s="950" t="s">
        <v>1561</v>
      </c>
    </row>
    <row r="31189" spans="8:9" ht="12.5">
      <c r="H31189" s="958">
        <v>72945</v>
      </c>
      <c r="I31189" s="950" t="s">
        <v>1559</v>
      </c>
    </row>
    <row r="31190" spans="8:9" ht="12.5">
      <c r="H31190" s="958">
        <v>72946</v>
      </c>
      <c r="I31190" s="950" t="s">
        <v>1561</v>
      </c>
    </row>
    <row r="31191" spans="8:9" ht="12.5">
      <c r="H31191" s="958">
        <v>72947</v>
      </c>
      <c r="I31191" s="950" t="s">
        <v>1561</v>
      </c>
    </row>
    <row r="31192" spans="8:9" ht="12.5">
      <c r="H31192" s="958">
        <v>72948</v>
      </c>
      <c r="I31192" s="950" t="s">
        <v>1561</v>
      </c>
    </row>
    <row r="31193" spans="8:9" ht="12.5">
      <c r="H31193" s="958">
        <v>72949</v>
      </c>
      <c r="I31193" s="950" t="s">
        <v>1561</v>
      </c>
    </row>
    <row r="31194" spans="8:9" ht="12.5">
      <c r="H31194" s="958">
        <v>72950</v>
      </c>
      <c r="I31194" s="950" t="s">
        <v>1561</v>
      </c>
    </row>
    <row r="31195" spans="8:9" ht="12.5">
      <c r="H31195" s="958">
        <v>72951</v>
      </c>
      <c r="I31195" s="950" t="s">
        <v>1561</v>
      </c>
    </row>
    <row r="31196" spans="8:9" ht="12.5">
      <c r="H31196" s="958">
        <v>72952</v>
      </c>
      <c r="I31196" s="950" t="s">
        <v>1561</v>
      </c>
    </row>
    <row r="31197" spans="8:9" ht="12.5">
      <c r="H31197" s="958">
        <v>72955</v>
      </c>
      <c r="I31197" s="950" t="s">
        <v>1561</v>
      </c>
    </row>
    <row r="31198" spans="8:9" ht="12.5">
      <c r="H31198" s="958">
        <v>72956</v>
      </c>
      <c r="I31198" s="950" t="s">
        <v>1561</v>
      </c>
    </row>
    <row r="31199" spans="8:9" ht="12.5">
      <c r="H31199" s="958">
        <v>72957</v>
      </c>
      <c r="I31199" s="950" t="s">
        <v>1559</v>
      </c>
    </row>
    <row r="31200" spans="8:9" ht="12.5">
      <c r="H31200" s="958">
        <v>72958</v>
      </c>
      <c r="I31200" s="950" t="s">
        <v>1561</v>
      </c>
    </row>
    <row r="31201" spans="8:9" ht="12.5">
      <c r="H31201" s="958">
        <v>72959</v>
      </c>
      <c r="I31201" s="950" t="s">
        <v>1561</v>
      </c>
    </row>
    <row r="31202" spans="8:9" ht="12.5">
      <c r="H31202" s="958">
        <v>73001</v>
      </c>
      <c r="I31202" s="950" t="s">
        <v>1559</v>
      </c>
    </row>
    <row r="31203" spans="8:9" ht="12.5">
      <c r="H31203" s="958">
        <v>73002</v>
      </c>
      <c r="I31203" s="950" t="s">
        <v>1559</v>
      </c>
    </row>
    <row r="31204" spans="8:9" ht="12.5">
      <c r="H31204" s="958">
        <v>73003</v>
      </c>
      <c r="I31204" s="950" t="s">
        <v>1559</v>
      </c>
    </row>
    <row r="31205" spans="8:9" ht="12.5">
      <c r="H31205" s="958">
        <v>73004</v>
      </c>
      <c r="I31205" s="950" t="s">
        <v>1559</v>
      </c>
    </row>
    <row r="31206" spans="8:9" ht="12.5">
      <c r="H31206" s="958">
        <v>73005</v>
      </c>
      <c r="I31206" s="950" t="s">
        <v>1559</v>
      </c>
    </row>
    <row r="31207" spans="8:9" ht="12.5">
      <c r="H31207" s="958">
        <v>73006</v>
      </c>
      <c r="I31207" s="950" t="s">
        <v>1559</v>
      </c>
    </row>
    <row r="31208" spans="8:9" ht="12.5">
      <c r="H31208" s="958">
        <v>73007</v>
      </c>
      <c r="I31208" s="950" t="s">
        <v>1559</v>
      </c>
    </row>
    <row r="31209" spans="8:9" ht="12.5">
      <c r="H31209" s="958">
        <v>73008</v>
      </c>
      <c r="I31209" s="950" t="s">
        <v>1559</v>
      </c>
    </row>
    <row r="31210" spans="8:9" ht="12.5">
      <c r="H31210" s="958">
        <v>73009</v>
      </c>
      <c r="I31210" s="950" t="s">
        <v>1559</v>
      </c>
    </row>
    <row r="31211" spans="8:9" ht="12.5">
      <c r="H31211" s="958">
        <v>73010</v>
      </c>
      <c r="I31211" s="950" t="s">
        <v>1559</v>
      </c>
    </row>
    <row r="31212" spans="8:9" ht="12.5">
      <c r="H31212" s="958">
        <v>73011</v>
      </c>
      <c r="I31212" s="950" t="s">
        <v>1559</v>
      </c>
    </row>
    <row r="31213" spans="8:9" ht="12.5">
      <c r="H31213" s="958">
        <v>73012</v>
      </c>
      <c r="I31213" s="950" t="s">
        <v>1559</v>
      </c>
    </row>
    <row r="31214" spans="8:9" ht="12.5">
      <c r="H31214" s="958">
        <v>73013</v>
      </c>
      <c r="I31214" s="950" t="s">
        <v>1559</v>
      </c>
    </row>
    <row r="31215" spans="8:9" ht="12.5">
      <c r="H31215" s="958">
        <v>73014</v>
      </c>
      <c r="I31215" s="950" t="s">
        <v>1559</v>
      </c>
    </row>
    <row r="31216" spans="8:9" ht="12.5">
      <c r="H31216" s="958">
        <v>73015</v>
      </c>
      <c r="I31216" s="950" t="s">
        <v>1559</v>
      </c>
    </row>
    <row r="31217" spans="8:9" ht="12.5">
      <c r="H31217" s="958">
        <v>73016</v>
      </c>
      <c r="I31217" s="950" t="s">
        <v>1559</v>
      </c>
    </row>
    <row r="31218" spans="8:9" ht="12.5">
      <c r="H31218" s="958">
        <v>73017</v>
      </c>
      <c r="I31218" s="950" t="s">
        <v>1559</v>
      </c>
    </row>
    <row r="31219" spans="8:9" ht="12.5">
      <c r="H31219" s="958">
        <v>73018</v>
      </c>
      <c r="I31219" s="950" t="s">
        <v>1559</v>
      </c>
    </row>
    <row r="31220" spans="8:9" ht="12.5">
      <c r="H31220" s="958">
        <v>73019</v>
      </c>
      <c r="I31220" s="950" t="s">
        <v>1559</v>
      </c>
    </row>
    <row r="31221" spans="8:9" ht="12.5">
      <c r="H31221" s="958">
        <v>73020</v>
      </c>
      <c r="I31221" s="950" t="s">
        <v>1559</v>
      </c>
    </row>
    <row r="31222" spans="8:9" ht="12.5">
      <c r="H31222" s="958">
        <v>73021</v>
      </c>
      <c r="I31222" s="950" t="s">
        <v>1559</v>
      </c>
    </row>
    <row r="31223" spans="8:9" ht="12.5">
      <c r="H31223" s="958">
        <v>73022</v>
      </c>
      <c r="I31223" s="950" t="s">
        <v>1559</v>
      </c>
    </row>
    <row r="31224" spans="8:9" ht="12.5">
      <c r="H31224" s="958">
        <v>73023</v>
      </c>
      <c r="I31224" s="950" t="s">
        <v>1559</v>
      </c>
    </row>
    <row r="31225" spans="8:9" ht="12.5">
      <c r="H31225" s="958">
        <v>73024</v>
      </c>
      <c r="I31225" s="950" t="s">
        <v>1559</v>
      </c>
    </row>
    <row r="31226" spans="8:9" ht="12.5">
      <c r="H31226" s="958">
        <v>73025</v>
      </c>
      <c r="I31226" s="950" t="s">
        <v>1559</v>
      </c>
    </row>
    <row r="31227" spans="8:9" ht="12.5">
      <c r="H31227" s="958">
        <v>73026</v>
      </c>
      <c r="I31227" s="950" t="s">
        <v>1559</v>
      </c>
    </row>
    <row r="31228" spans="8:9" ht="12.5">
      <c r="H31228" s="958">
        <v>73027</v>
      </c>
      <c r="I31228" s="950" t="s">
        <v>1559</v>
      </c>
    </row>
    <row r="31229" spans="8:9" ht="12.5">
      <c r="H31229" s="958">
        <v>73028</v>
      </c>
      <c r="I31229" s="950" t="s">
        <v>1559</v>
      </c>
    </row>
    <row r="31230" spans="8:9" ht="12.5">
      <c r="H31230" s="958">
        <v>73029</v>
      </c>
      <c r="I31230" s="950" t="s">
        <v>1559</v>
      </c>
    </row>
    <row r="31231" spans="8:9" ht="12.5">
      <c r="H31231" s="958">
        <v>73030</v>
      </c>
      <c r="I31231" s="950" t="s">
        <v>1559</v>
      </c>
    </row>
    <row r="31232" spans="8:9" ht="12.5">
      <c r="H31232" s="958">
        <v>73031</v>
      </c>
      <c r="I31232" s="950" t="s">
        <v>1559</v>
      </c>
    </row>
    <row r="31233" spans="8:9" ht="12.5">
      <c r="H31233" s="958">
        <v>73032</v>
      </c>
      <c r="I31233" s="950" t="s">
        <v>1559</v>
      </c>
    </row>
    <row r="31234" spans="8:9" ht="12.5">
      <c r="H31234" s="958">
        <v>73033</v>
      </c>
      <c r="I31234" s="950" t="s">
        <v>1559</v>
      </c>
    </row>
    <row r="31235" spans="8:9" ht="12.5">
      <c r="H31235" s="958">
        <v>73034</v>
      </c>
      <c r="I31235" s="950" t="s">
        <v>1559</v>
      </c>
    </row>
    <row r="31236" spans="8:9" ht="12.5">
      <c r="H31236" s="958">
        <v>73036</v>
      </c>
      <c r="I31236" s="950" t="s">
        <v>1559</v>
      </c>
    </row>
    <row r="31237" spans="8:9" ht="12.5">
      <c r="H31237" s="958">
        <v>73038</v>
      </c>
      <c r="I31237" s="950" t="s">
        <v>1559</v>
      </c>
    </row>
    <row r="31238" spans="8:9" ht="12.5">
      <c r="H31238" s="958">
        <v>73039</v>
      </c>
      <c r="I31238" s="950" t="s">
        <v>1559</v>
      </c>
    </row>
    <row r="31239" spans="8:9" ht="12.5">
      <c r="H31239" s="958">
        <v>73040</v>
      </c>
      <c r="I31239" s="950" t="s">
        <v>1559</v>
      </c>
    </row>
    <row r="31240" spans="8:9" ht="12.5">
      <c r="H31240" s="958">
        <v>73041</v>
      </c>
      <c r="I31240" s="950" t="s">
        <v>1559</v>
      </c>
    </row>
    <row r="31241" spans="8:9" ht="12.5">
      <c r="H31241" s="958">
        <v>73042</v>
      </c>
      <c r="I31241" s="950" t="s">
        <v>1559</v>
      </c>
    </row>
    <row r="31242" spans="8:9" ht="12.5">
      <c r="H31242" s="958">
        <v>73043</v>
      </c>
      <c r="I31242" s="950" t="s">
        <v>1559</v>
      </c>
    </row>
    <row r="31243" spans="8:9" ht="12.5">
      <c r="H31243" s="958">
        <v>73044</v>
      </c>
      <c r="I31243" s="950" t="s">
        <v>1559</v>
      </c>
    </row>
    <row r="31244" spans="8:9" ht="12.5">
      <c r="H31244" s="958">
        <v>73045</v>
      </c>
      <c r="I31244" s="950" t="s">
        <v>1559</v>
      </c>
    </row>
    <row r="31245" spans="8:9" ht="12.5">
      <c r="H31245" s="958">
        <v>73047</v>
      </c>
      <c r="I31245" s="950" t="s">
        <v>1559</v>
      </c>
    </row>
    <row r="31246" spans="8:9" ht="12.5">
      <c r="H31246" s="958">
        <v>73048</v>
      </c>
      <c r="I31246" s="950" t="s">
        <v>1559</v>
      </c>
    </row>
    <row r="31247" spans="8:9" ht="12.5">
      <c r="H31247" s="958">
        <v>73049</v>
      </c>
      <c r="I31247" s="950" t="s">
        <v>1559</v>
      </c>
    </row>
    <row r="31248" spans="8:9" ht="12.5">
      <c r="H31248" s="958">
        <v>73050</v>
      </c>
      <c r="I31248" s="950" t="s">
        <v>1559</v>
      </c>
    </row>
    <row r="31249" spans="8:9" ht="12.5">
      <c r="H31249" s="958">
        <v>73051</v>
      </c>
      <c r="I31249" s="950" t="s">
        <v>1559</v>
      </c>
    </row>
    <row r="31250" spans="8:9" ht="12.5">
      <c r="H31250" s="958">
        <v>73052</v>
      </c>
      <c r="I31250" s="950" t="s">
        <v>1559</v>
      </c>
    </row>
    <row r="31251" spans="8:9" ht="12.5">
      <c r="H31251" s="958">
        <v>73053</v>
      </c>
      <c r="I31251" s="950" t="s">
        <v>1559</v>
      </c>
    </row>
    <row r="31252" spans="8:9" ht="12.5">
      <c r="H31252" s="958">
        <v>73054</v>
      </c>
      <c r="I31252" s="950" t="s">
        <v>1559</v>
      </c>
    </row>
    <row r="31253" spans="8:9" ht="12.5">
      <c r="H31253" s="958">
        <v>73055</v>
      </c>
      <c r="I31253" s="950" t="s">
        <v>1559</v>
      </c>
    </row>
    <row r="31254" spans="8:9" ht="12.5">
      <c r="H31254" s="958">
        <v>73056</v>
      </c>
      <c r="I31254" s="950" t="s">
        <v>1559</v>
      </c>
    </row>
    <row r="31255" spans="8:9" ht="12.5">
      <c r="H31255" s="958">
        <v>73057</v>
      </c>
      <c r="I31255" s="950" t="s">
        <v>1559</v>
      </c>
    </row>
    <row r="31256" spans="8:9" ht="12.5">
      <c r="H31256" s="958">
        <v>73058</v>
      </c>
      <c r="I31256" s="950" t="s">
        <v>1559</v>
      </c>
    </row>
    <row r="31257" spans="8:9" ht="12.5">
      <c r="H31257" s="958">
        <v>73059</v>
      </c>
      <c r="I31257" s="950" t="s">
        <v>1559</v>
      </c>
    </row>
    <row r="31258" spans="8:9" ht="12.5">
      <c r="H31258" s="958">
        <v>73061</v>
      </c>
      <c r="I31258" s="950" t="s">
        <v>1559</v>
      </c>
    </row>
    <row r="31259" spans="8:9" ht="12.5">
      <c r="H31259" s="958">
        <v>73062</v>
      </c>
      <c r="I31259" s="950" t="s">
        <v>1559</v>
      </c>
    </row>
    <row r="31260" spans="8:9" ht="12.5">
      <c r="H31260" s="958">
        <v>73063</v>
      </c>
      <c r="I31260" s="950" t="s">
        <v>1559</v>
      </c>
    </row>
    <row r="31261" spans="8:9" ht="12.5">
      <c r="H31261" s="958">
        <v>73064</v>
      </c>
      <c r="I31261" s="950" t="s">
        <v>1559</v>
      </c>
    </row>
    <row r="31262" spans="8:9" ht="12.5">
      <c r="H31262" s="958">
        <v>73065</v>
      </c>
      <c r="I31262" s="950" t="s">
        <v>1559</v>
      </c>
    </row>
    <row r="31263" spans="8:9" ht="12.5">
      <c r="H31263" s="958">
        <v>73066</v>
      </c>
      <c r="I31263" s="950" t="s">
        <v>1559</v>
      </c>
    </row>
    <row r="31264" spans="8:9" ht="12.5">
      <c r="H31264" s="958">
        <v>73067</v>
      </c>
      <c r="I31264" s="950" t="s">
        <v>1559</v>
      </c>
    </row>
    <row r="31265" spans="8:9" ht="12.5">
      <c r="H31265" s="958">
        <v>73068</v>
      </c>
      <c r="I31265" s="950" t="s">
        <v>1559</v>
      </c>
    </row>
    <row r="31266" spans="8:9" ht="12.5">
      <c r="H31266" s="958">
        <v>73069</v>
      </c>
      <c r="I31266" s="950" t="s">
        <v>1559</v>
      </c>
    </row>
    <row r="31267" spans="8:9" ht="12.5">
      <c r="H31267" s="958">
        <v>73070</v>
      </c>
      <c r="I31267" s="950" t="s">
        <v>1559</v>
      </c>
    </row>
    <row r="31268" spans="8:9" ht="12.5">
      <c r="H31268" s="958">
        <v>73071</v>
      </c>
      <c r="I31268" s="950" t="s">
        <v>1559</v>
      </c>
    </row>
    <row r="31269" spans="8:9" ht="12.5">
      <c r="H31269" s="958">
        <v>73072</v>
      </c>
      <c r="I31269" s="950" t="s">
        <v>1559</v>
      </c>
    </row>
    <row r="31270" spans="8:9" ht="12.5">
      <c r="H31270" s="958">
        <v>73073</v>
      </c>
      <c r="I31270" s="950" t="s">
        <v>1559</v>
      </c>
    </row>
    <row r="31271" spans="8:9" ht="12.5">
      <c r="H31271" s="958">
        <v>73074</v>
      </c>
      <c r="I31271" s="950" t="s">
        <v>1559</v>
      </c>
    </row>
    <row r="31272" spans="8:9" ht="12.5">
      <c r="H31272" s="958">
        <v>73075</v>
      </c>
      <c r="I31272" s="950" t="s">
        <v>1559</v>
      </c>
    </row>
    <row r="31273" spans="8:9" ht="12.5">
      <c r="H31273" s="958">
        <v>73077</v>
      </c>
      <c r="I31273" s="950" t="s">
        <v>1559</v>
      </c>
    </row>
    <row r="31274" spans="8:9" ht="12.5">
      <c r="H31274" s="958">
        <v>73078</v>
      </c>
      <c r="I31274" s="950" t="s">
        <v>1559</v>
      </c>
    </row>
    <row r="31275" spans="8:9" ht="12.5">
      <c r="H31275" s="958">
        <v>73079</v>
      </c>
      <c r="I31275" s="950" t="s">
        <v>1559</v>
      </c>
    </row>
    <row r="31276" spans="8:9" ht="12.5">
      <c r="H31276" s="958">
        <v>73080</v>
      </c>
      <c r="I31276" s="950" t="s">
        <v>1559</v>
      </c>
    </row>
    <row r="31277" spans="8:9" ht="12.5">
      <c r="H31277" s="958">
        <v>73082</v>
      </c>
      <c r="I31277" s="950" t="s">
        <v>1559</v>
      </c>
    </row>
    <row r="31278" spans="8:9" ht="12.5">
      <c r="H31278" s="958">
        <v>73083</v>
      </c>
      <c r="I31278" s="950" t="s">
        <v>1559</v>
      </c>
    </row>
    <row r="31279" spans="8:9" ht="12.5">
      <c r="H31279" s="958">
        <v>73084</v>
      </c>
      <c r="I31279" s="950" t="s">
        <v>1559</v>
      </c>
    </row>
    <row r="31280" spans="8:9" ht="12.5">
      <c r="H31280" s="958">
        <v>73085</v>
      </c>
      <c r="I31280" s="950" t="s">
        <v>1559</v>
      </c>
    </row>
    <row r="31281" spans="8:9" ht="12.5">
      <c r="H31281" s="958">
        <v>73086</v>
      </c>
      <c r="I31281" s="950" t="s">
        <v>1559</v>
      </c>
    </row>
    <row r="31282" spans="8:9" ht="12.5">
      <c r="H31282" s="958">
        <v>73089</v>
      </c>
      <c r="I31282" s="950" t="s">
        <v>1559</v>
      </c>
    </row>
    <row r="31283" spans="8:9" ht="12.5">
      <c r="H31283" s="958">
        <v>73090</v>
      </c>
      <c r="I31283" s="950" t="s">
        <v>1559</v>
      </c>
    </row>
    <row r="31284" spans="8:9" ht="12.5">
      <c r="H31284" s="958">
        <v>73092</v>
      </c>
      <c r="I31284" s="950" t="s">
        <v>1559</v>
      </c>
    </row>
    <row r="31285" spans="8:9" ht="12.5">
      <c r="H31285" s="958">
        <v>73093</v>
      </c>
      <c r="I31285" s="950" t="s">
        <v>1559</v>
      </c>
    </row>
    <row r="31286" spans="8:9" ht="12.5">
      <c r="H31286" s="958">
        <v>73095</v>
      </c>
      <c r="I31286" s="950" t="s">
        <v>1559</v>
      </c>
    </row>
    <row r="31287" spans="8:9" ht="12.5">
      <c r="H31287" s="958">
        <v>73096</v>
      </c>
      <c r="I31287" s="950" t="s">
        <v>1559</v>
      </c>
    </row>
    <row r="31288" spans="8:9" ht="12.5">
      <c r="H31288" s="958">
        <v>73097</v>
      </c>
      <c r="I31288" s="950" t="s">
        <v>1559</v>
      </c>
    </row>
    <row r="31289" spans="8:9" ht="12.5">
      <c r="H31289" s="958">
        <v>73098</v>
      </c>
      <c r="I31289" s="950" t="s">
        <v>1559</v>
      </c>
    </row>
    <row r="31290" spans="8:9" ht="12.5">
      <c r="H31290" s="958">
        <v>73099</v>
      </c>
      <c r="I31290" s="950" t="s">
        <v>1559</v>
      </c>
    </row>
    <row r="31291" spans="8:9" ht="12.5">
      <c r="H31291" s="958">
        <v>73101</v>
      </c>
      <c r="I31291" s="950" t="s">
        <v>1559</v>
      </c>
    </row>
    <row r="31292" spans="8:9" ht="12.5">
      <c r="H31292" s="958">
        <v>73102</v>
      </c>
      <c r="I31292" s="950" t="s">
        <v>1559</v>
      </c>
    </row>
    <row r="31293" spans="8:9" ht="12.5">
      <c r="H31293" s="958">
        <v>73103</v>
      </c>
      <c r="I31293" s="950" t="s">
        <v>1559</v>
      </c>
    </row>
    <row r="31294" spans="8:9" ht="12.5">
      <c r="H31294" s="958">
        <v>73104</v>
      </c>
      <c r="I31294" s="950" t="s">
        <v>1559</v>
      </c>
    </row>
    <row r="31295" spans="8:9" ht="12.5">
      <c r="H31295" s="958">
        <v>73105</v>
      </c>
      <c r="I31295" s="950" t="s">
        <v>1559</v>
      </c>
    </row>
    <row r="31296" spans="8:9" ht="12.5">
      <c r="H31296" s="958">
        <v>73106</v>
      </c>
      <c r="I31296" s="950" t="s">
        <v>1559</v>
      </c>
    </row>
    <row r="31297" spans="8:9" ht="12.5">
      <c r="H31297" s="958">
        <v>73107</v>
      </c>
      <c r="I31297" s="950" t="s">
        <v>1559</v>
      </c>
    </row>
    <row r="31298" spans="8:9" ht="12.5">
      <c r="H31298" s="958">
        <v>73108</v>
      </c>
      <c r="I31298" s="950" t="s">
        <v>1559</v>
      </c>
    </row>
    <row r="31299" spans="8:9" ht="12.5">
      <c r="H31299" s="958">
        <v>73109</v>
      </c>
      <c r="I31299" s="950" t="s">
        <v>1559</v>
      </c>
    </row>
    <row r="31300" spans="8:9" ht="12.5">
      <c r="H31300" s="958">
        <v>73110</v>
      </c>
      <c r="I31300" s="950" t="s">
        <v>1559</v>
      </c>
    </row>
    <row r="31301" spans="8:9" ht="12.5">
      <c r="H31301" s="958">
        <v>73111</v>
      </c>
      <c r="I31301" s="950" t="s">
        <v>1559</v>
      </c>
    </row>
    <row r="31302" spans="8:9" ht="12.5">
      <c r="H31302" s="958">
        <v>73112</v>
      </c>
      <c r="I31302" s="950" t="s">
        <v>1559</v>
      </c>
    </row>
    <row r="31303" spans="8:9" ht="12.5">
      <c r="H31303" s="958">
        <v>73113</v>
      </c>
      <c r="I31303" s="950" t="s">
        <v>1559</v>
      </c>
    </row>
    <row r="31304" spans="8:9" ht="12.5">
      <c r="H31304" s="958">
        <v>73114</v>
      </c>
      <c r="I31304" s="950" t="s">
        <v>1559</v>
      </c>
    </row>
    <row r="31305" spans="8:9" ht="12.5">
      <c r="H31305" s="958">
        <v>73115</v>
      </c>
      <c r="I31305" s="950" t="s">
        <v>1559</v>
      </c>
    </row>
    <row r="31306" spans="8:9" ht="12.5">
      <c r="H31306" s="958">
        <v>73116</v>
      </c>
      <c r="I31306" s="950" t="s">
        <v>1559</v>
      </c>
    </row>
    <row r="31307" spans="8:9" ht="12.5">
      <c r="H31307" s="958">
        <v>73117</v>
      </c>
      <c r="I31307" s="950" t="s">
        <v>1559</v>
      </c>
    </row>
    <row r="31308" spans="8:9" ht="12.5">
      <c r="H31308" s="958">
        <v>73118</v>
      </c>
      <c r="I31308" s="950" t="s">
        <v>1559</v>
      </c>
    </row>
    <row r="31309" spans="8:9" ht="12.5">
      <c r="H31309" s="958">
        <v>73119</v>
      </c>
      <c r="I31309" s="950" t="s">
        <v>1559</v>
      </c>
    </row>
    <row r="31310" spans="8:9" ht="12.5">
      <c r="H31310" s="958">
        <v>73120</v>
      </c>
      <c r="I31310" s="950" t="s">
        <v>1559</v>
      </c>
    </row>
    <row r="31311" spans="8:9" ht="12.5">
      <c r="H31311" s="958">
        <v>73121</v>
      </c>
      <c r="I31311" s="950" t="s">
        <v>1559</v>
      </c>
    </row>
    <row r="31312" spans="8:9" ht="12.5">
      <c r="H31312" s="958">
        <v>73122</v>
      </c>
      <c r="I31312" s="950" t="s">
        <v>1559</v>
      </c>
    </row>
    <row r="31313" spans="8:9" ht="12.5">
      <c r="H31313" s="958">
        <v>73123</v>
      </c>
      <c r="I31313" s="950" t="s">
        <v>1559</v>
      </c>
    </row>
    <row r="31314" spans="8:9" ht="12.5">
      <c r="H31314" s="958">
        <v>73124</v>
      </c>
      <c r="I31314" s="950" t="s">
        <v>1559</v>
      </c>
    </row>
    <row r="31315" spans="8:9" ht="12.5">
      <c r="H31315" s="958">
        <v>73125</v>
      </c>
      <c r="I31315" s="950" t="s">
        <v>1559</v>
      </c>
    </row>
    <row r="31316" spans="8:9" ht="12.5">
      <c r="H31316" s="958">
        <v>73126</v>
      </c>
      <c r="I31316" s="950" t="s">
        <v>1559</v>
      </c>
    </row>
    <row r="31317" spans="8:9" ht="12.5">
      <c r="H31317" s="958">
        <v>73127</v>
      </c>
      <c r="I31317" s="950" t="s">
        <v>1559</v>
      </c>
    </row>
    <row r="31318" spans="8:9" ht="12.5">
      <c r="H31318" s="958">
        <v>73128</v>
      </c>
      <c r="I31318" s="950" t="s">
        <v>1559</v>
      </c>
    </row>
    <row r="31319" spans="8:9" ht="12.5">
      <c r="H31319" s="958">
        <v>73129</v>
      </c>
      <c r="I31319" s="950" t="s">
        <v>1559</v>
      </c>
    </row>
    <row r="31320" spans="8:9" ht="12.5">
      <c r="H31320" s="958">
        <v>73130</v>
      </c>
      <c r="I31320" s="950" t="s">
        <v>1559</v>
      </c>
    </row>
    <row r="31321" spans="8:9" ht="12.5">
      <c r="H31321" s="958">
        <v>73131</v>
      </c>
      <c r="I31321" s="950" t="s">
        <v>1559</v>
      </c>
    </row>
    <row r="31322" spans="8:9" ht="12.5">
      <c r="H31322" s="958">
        <v>73132</v>
      </c>
      <c r="I31322" s="950" t="s">
        <v>1559</v>
      </c>
    </row>
    <row r="31323" spans="8:9" ht="12.5">
      <c r="H31323" s="958">
        <v>73134</v>
      </c>
      <c r="I31323" s="950" t="s">
        <v>1559</v>
      </c>
    </row>
    <row r="31324" spans="8:9" ht="12.5">
      <c r="H31324" s="958">
        <v>73135</v>
      </c>
      <c r="I31324" s="950" t="s">
        <v>1559</v>
      </c>
    </row>
    <row r="31325" spans="8:9" ht="12.5">
      <c r="H31325" s="958">
        <v>73136</v>
      </c>
      <c r="I31325" s="950" t="s">
        <v>1559</v>
      </c>
    </row>
    <row r="31326" spans="8:9" ht="12.5">
      <c r="H31326" s="958">
        <v>73137</v>
      </c>
      <c r="I31326" s="950" t="s">
        <v>1559</v>
      </c>
    </row>
    <row r="31327" spans="8:9" ht="12.5">
      <c r="H31327" s="958">
        <v>73139</v>
      </c>
      <c r="I31327" s="950" t="s">
        <v>1559</v>
      </c>
    </row>
    <row r="31328" spans="8:9" ht="12.5">
      <c r="H31328" s="958">
        <v>73140</v>
      </c>
      <c r="I31328" s="950" t="s">
        <v>1559</v>
      </c>
    </row>
    <row r="31329" spans="8:9" ht="12.5">
      <c r="H31329" s="958">
        <v>73141</v>
      </c>
      <c r="I31329" s="950" t="s">
        <v>1559</v>
      </c>
    </row>
    <row r="31330" spans="8:9" ht="12.5">
      <c r="H31330" s="958">
        <v>73142</v>
      </c>
      <c r="I31330" s="950" t="s">
        <v>1559</v>
      </c>
    </row>
    <row r="31331" spans="8:9" ht="12.5">
      <c r="H31331" s="958">
        <v>73143</v>
      </c>
      <c r="I31331" s="950" t="s">
        <v>1559</v>
      </c>
    </row>
    <row r="31332" spans="8:9" ht="12.5">
      <c r="H31332" s="958">
        <v>73144</v>
      </c>
      <c r="I31332" s="950" t="s">
        <v>1559</v>
      </c>
    </row>
    <row r="31333" spans="8:9" ht="12.5">
      <c r="H31333" s="958">
        <v>73145</v>
      </c>
      <c r="I31333" s="950" t="s">
        <v>1559</v>
      </c>
    </row>
    <row r="31334" spans="8:9" ht="12.5">
      <c r="H31334" s="958">
        <v>73146</v>
      </c>
      <c r="I31334" s="950" t="s">
        <v>1559</v>
      </c>
    </row>
    <row r="31335" spans="8:9" ht="12.5">
      <c r="H31335" s="958">
        <v>73147</v>
      </c>
      <c r="I31335" s="950" t="s">
        <v>1559</v>
      </c>
    </row>
    <row r="31336" spans="8:9" ht="12.5">
      <c r="H31336" s="958">
        <v>73148</v>
      </c>
      <c r="I31336" s="950" t="s">
        <v>1559</v>
      </c>
    </row>
    <row r="31337" spans="8:9" ht="12.5">
      <c r="H31337" s="958">
        <v>73149</v>
      </c>
      <c r="I31337" s="950" t="s">
        <v>1559</v>
      </c>
    </row>
    <row r="31338" spans="8:9" ht="12.5">
      <c r="H31338" s="958">
        <v>73150</v>
      </c>
      <c r="I31338" s="950" t="s">
        <v>1559</v>
      </c>
    </row>
    <row r="31339" spans="8:9" ht="12.5">
      <c r="H31339" s="958">
        <v>73151</v>
      </c>
      <c r="I31339" s="950" t="s">
        <v>1559</v>
      </c>
    </row>
    <row r="31340" spans="8:9" ht="12.5">
      <c r="H31340" s="958">
        <v>73152</v>
      </c>
      <c r="I31340" s="950" t="s">
        <v>1559</v>
      </c>
    </row>
    <row r="31341" spans="8:9" ht="12.5">
      <c r="H31341" s="958">
        <v>73153</v>
      </c>
      <c r="I31341" s="950" t="s">
        <v>1559</v>
      </c>
    </row>
    <row r="31342" spans="8:9" ht="12.5">
      <c r="H31342" s="958">
        <v>73154</v>
      </c>
      <c r="I31342" s="950" t="s">
        <v>1559</v>
      </c>
    </row>
    <row r="31343" spans="8:9" ht="12.5">
      <c r="H31343" s="958">
        <v>73155</v>
      </c>
      <c r="I31343" s="950" t="s">
        <v>1559</v>
      </c>
    </row>
    <row r="31344" spans="8:9" ht="12.5">
      <c r="H31344" s="958">
        <v>73156</v>
      </c>
      <c r="I31344" s="950" t="s">
        <v>1559</v>
      </c>
    </row>
    <row r="31345" spans="8:9" ht="12.5">
      <c r="H31345" s="958">
        <v>73157</v>
      </c>
      <c r="I31345" s="950" t="s">
        <v>1559</v>
      </c>
    </row>
    <row r="31346" spans="8:9" ht="12.5">
      <c r="H31346" s="958">
        <v>73159</v>
      </c>
      <c r="I31346" s="950" t="s">
        <v>1559</v>
      </c>
    </row>
    <row r="31347" spans="8:9" ht="12.5">
      <c r="H31347" s="958">
        <v>73160</v>
      </c>
      <c r="I31347" s="950" t="s">
        <v>1559</v>
      </c>
    </row>
    <row r="31348" spans="8:9" ht="12.5">
      <c r="H31348" s="958">
        <v>73162</v>
      </c>
      <c r="I31348" s="950" t="s">
        <v>1559</v>
      </c>
    </row>
    <row r="31349" spans="8:9" ht="12.5">
      <c r="H31349" s="958">
        <v>73163</v>
      </c>
      <c r="I31349" s="950" t="s">
        <v>1559</v>
      </c>
    </row>
    <row r="31350" spans="8:9" ht="12.5">
      <c r="H31350" s="958">
        <v>73164</v>
      </c>
      <c r="I31350" s="950" t="s">
        <v>1559</v>
      </c>
    </row>
    <row r="31351" spans="8:9" ht="12.5">
      <c r="H31351" s="958">
        <v>73165</v>
      </c>
      <c r="I31351" s="950" t="s">
        <v>1559</v>
      </c>
    </row>
    <row r="31352" spans="8:9" ht="12.5">
      <c r="H31352" s="958">
        <v>73167</v>
      </c>
      <c r="I31352" s="950" t="s">
        <v>1559</v>
      </c>
    </row>
    <row r="31353" spans="8:9" ht="12.5">
      <c r="H31353" s="958">
        <v>73169</v>
      </c>
      <c r="I31353" s="950" t="s">
        <v>1559</v>
      </c>
    </row>
    <row r="31354" spans="8:9" ht="12.5">
      <c r="H31354" s="958">
        <v>73170</v>
      </c>
      <c r="I31354" s="950" t="s">
        <v>1559</v>
      </c>
    </row>
    <row r="31355" spans="8:9" ht="12.5">
      <c r="H31355" s="958">
        <v>73172</v>
      </c>
      <c r="I31355" s="950" t="s">
        <v>1559</v>
      </c>
    </row>
    <row r="31356" spans="8:9" ht="12.5">
      <c r="H31356" s="958">
        <v>73173</v>
      </c>
      <c r="I31356" s="950" t="s">
        <v>1559</v>
      </c>
    </row>
    <row r="31357" spans="8:9" ht="12.5">
      <c r="H31357" s="958">
        <v>73178</v>
      </c>
      <c r="I31357" s="950" t="s">
        <v>1559</v>
      </c>
    </row>
    <row r="31358" spans="8:9" ht="12.5">
      <c r="H31358" s="958">
        <v>73179</v>
      </c>
      <c r="I31358" s="950" t="s">
        <v>1559</v>
      </c>
    </row>
    <row r="31359" spans="8:9" ht="12.5">
      <c r="H31359" s="958">
        <v>73184</v>
      </c>
      <c r="I31359" s="950" t="s">
        <v>1559</v>
      </c>
    </row>
    <row r="31360" spans="8:9" ht="12.5">
      <c r="H31360" s="958">
        <v>73185</v>
      </c>
      <c r="I31360" s="950" t="s">
        <v>1559</v>
      </c>
    </row>
    <row r="31361" spans="8:9" ht="12.5">
      <c r="H31361" s="958">
        <v>73189</v>
      </c>
      <c r="I31361" s="950" t="s">
        <v>1559</v>
      </c>
    </row>
    <row r="31362" spans="8:9" ht="12.5">
      <c r="H31362" s="958">
        <v>73190</v>
      </c>
      <c r="I31362" s="950" t="s">
        <v>1559</v>
      </c>
    </row>
    <row r="31363" spans="8:9" ht="12.5">
      <c r="H31363" s="958">
        <v>73194</v>
      </c>
      <c r="I31363" s="950" t="s">
        <v>1559</v>
      </c>
    </row>
    <row r="31364" spans="8:9" ht="12.5">
      <c r="H31364" s="958">
        <v>73195</v>
      </c>
      <c r="I31364" s="950" t="s">
        <v>1559</v>
      </c>
    </row>
    <row r="31365" spans="8:9" ht="12.5">
      <c r="H31365" s="958">
        <v>73196</v>
      </c>
      <c r="I31365" s="950" t="s">
        <v>1559</v>
      </c>
    </row>
    <row r="31366" spans="8:9" ht="12.5">
      <c r="H31366" s="958">
        <v>73198</v>
      </c>
      <c r="I31366" s="950" t="s">
        <v>1559</v>
      </c>
    </row>
    <row r="31367" spans="8:9" ht="12.5">
      <c r="H31367" s="958">
        <v>73301</v>
      </c>
      <c r="I31367" s="950" t="s">
        <v>1564</v>
      </c>
    </row>
    <row r="31368" spans="8:9" ht="12.5">
      <c r="H31368" s="958">
        <v>73344</v>
      </c>
      <c r="I31368" s="950" t="s">
        <v>1564</v>
      </c>
    </row>
    <row r="31369" spans="8:9" ht="12.5">
      <c r="H31369" s="958">
        <v>73401</v>
      </c>
      <c r="I31369" s="950" t="s">
        <v>1559</v>
      </c>
    </row>
    <row r="31370" spans="8:9" ht="12.5">
      <c r="H31370" s="958">
        <v>73402</v>
      </c>
      <c r="I31370" s="950" t="s">
        <v>1559</v>
      </c>
    </row>
    <row r="31371" spans="8:9" ht="12.5">
      <c r="H31371" s="958">
        <v>73403</v>
      </c>
      <c r="I31371" s="950" t="s">
        <v>1559</v>
      </c>
    </row>
    <row r="31372" spans="8:9" ht="12.5">
      <c r="H31372" s="958">
        <v>73425</v>
      </c>
      <c r="I31372" s="950" t="s">
        <v>1559</v>
      </c>
    </row>
    <row r="31373" spans="8:9" ht="12.5">
      <c r="H31373" s="958">
        <v>73430</v>
      </c>
      <c r="I31373" s="950" t="s">
        <v>1559</v>
      </c>
    </row>
    <row r="31374" spans="8:9" ht="12.5">
      <c r="H31374" s="958">
        <v>73432</v>
      </c>
      <c r="I31374" s="950" t="s">
        <v>1559</v>
      </c>
    </row>
    <row r="31375" spans="8:9" ht="12.5">
      <c r="H31375" s="958">
        <v>73433</v>
      </c>
      <c r="I31375" s="950" t="s">
        <v>1559</v>
      </c>
    </row>
    <row r="31376" spans="8:9" ht="12.5">
      <c r="H31376" s="958">
        <v>73434</v>
      </c>
      <c r="I31376" s="950" t="s">
        <v>1559</v>
      </c>
    </row>
    <row r="31377" spans="8:9" ht="12.5">
      <c r="H31377" s="958">
        <v>73435</v>
      </c>
      <c r="I31377" s="950" t="s">
        <v>1559</v>
      </c>
    </row>
    <row r="31378" spans="8:9" ht="12.5">
      <c r="H31378" s="958">
        <v>73436</v>
      </c>
      <c r="I31378" s="950" t="s">
        <v>1559</v>
      </c>
    </row>
    <row r="31379" spans="8:9" ht="12.5">
      <c r="H31379" s="958">
        <v>73437</v>
      </c>
      <c r="I31379" s="950" t="s">
        <v>1559</v>
      </c>
    </row>
    <row r="31380" spans="8:9" ht="12.5">
      <c r="H31380" s="958">
        <v>73438</v>
      </c>
      <c r="I31380" s="950" t="s">
        <v>1559</v>
      </c>
    </row>
    <row r="31381" spans="8:9" ht="12.5">
      <c r="H31381" s="958">
        <v>73439</v>
      </c>
      <c r="I31381" s="950" t="s">
        <v>1559</v>
      </c>
    </row>
    <row r="31382" spans="8:9" ht="12.5">
      <c r="H31382" s="958">
        <v>73440</v>
      </c>
      <c r="I31382" s="950" t="s">
        <v>1559</v>
      </c>
    </row>
    <row r="31383" spans="8:9" ht="12.5">
      <c r="H31383" s="958">
        <v>73441</v>
      </c>
      <c r="I31383" s="950" t="s">
        <v>1559</v>
      </c>
    </row>
    <row r="31384" spans="8:9" ht="12.5">
      <c r="H31384" s="958">
        <v>73442</v>
      </c>
      <c r="I31384" s="950" t="s">
        <v>1559</v>
      </c>
    </row>
    <row r="31385" spans="8:9" ht="12.5">
      <c r="H31385" s="958">
        <v>73443</v>
      </c>
      <c r="I31385" s="950" t="s">
        <v>1559</v>
      </c>
    </row>
    <row r="31386" spans="8:9" ht="12.5">
      <c r="H31386" s="958">
        <v>73444</v>
      </c>
      <c r="I31386" s="950" t="s">
        <v>1559</v>
      </c>
    </row>
    <row r="31387" spans="8:9" ht="12.5">
      <c r="H31387" s="958">
        <v>73446</v>
      </c>
      <c r="I31387" s="950" t="s">
        <v>1559</v>
      </c>
    </row>
    <row r="31388" spans="8:9" ht="12.5">
      <c r="H31388" s="958">
        <v>73447</v>
      </c>
      <c r="I31388" s="950" t="s">
        <v>1559</v>
      </c>
    </row>
    <row r="31389" spans="8:9" ht="12.5">
      <c r="H31389" s="958">
        <v>73448</v>
      </c>
      <c r="I31389" s="950" t="s">
        <v>1559</v>
      </c>
    </row>
    <row r="31390" spans="8:9" ht="12.5">
      <c r="H31390" s="958">
        <v>73449</v>
      </c>
      <c r="I31390" s="950" t="s">
        <v>1559</v>
      </c>
    </row>
    <row r="31391" spans="8:9" ht="12.5">
      <c r="H31391" s="958">
        <v>73450</v>
      </c>
      <c r="I31391" s="950" t="s">
        <v>1559</v>
      </c>
    </row>
    <row r="31392" spans="8:9" ht="12.5">
      <c r="H31392" s="958">
        <v>73453</v>
      </c>
      <c r="I31392" s="950" t="s">
        <v>1559</v>
      </c>
    </row>
    <row r="31393" spans="8:9" ht="12.5">
      <c r="H31393" s="958">
        <v>73455</v>
      </c>
      <c r="I31393" s="950" t="s">
        <v>1559</v>
      </c>
    </row>
    <row r="31394" spans="8:9" ht="12.5">
      <c r="H31394" s="958">
        <v>73456</v>
      </c>
      <c r="I31394" s="950" t="s">
        <v>1559</v>
      </c>
    </row>
    <row r="31395" spans="8:9" ht="12.5">
      <c r="H31395" s="958">
        <v>73458</v>
      </c>
      <c r="I31395" s="950" t="s">
        <v>1559</v>
      </c>
    </row>
    <row r="31396" spans="8:9" ht="12.5">
      <c r="H31396" s="958">
        <v>73459</v>
      </c>
      <c r="I31396" s="950" t="s">
        <v>1559</v>
      </c>
    </row>
    <row r="31397" spans="8:9" ht="12.5">
      <c r="H31397" s="958">
        <v>73460</v>
      </c>
      <c r="I31397" s="950" t="s">
        <v>1559</v>
      </c>
    </row>
    <row r="31398" spans="8:9" ht="12.5">
      <c r="H31398" s="958">
        <v>73461</v>
      </c>
      <c r="I31398" s="950" t="s">
        <v>1559</v>
      </c>
    </row>
    <row r="31399" spans="8:9" ht="12.5">
      <c r="H31399" s="958">
        <v>73463</v>
      </c>
      <c r="I31399" s="950" t="s">
        <v>1559</v>
      </c>
    </row>
    <row r="31400" spans="8:9" ht="12.5">
      <c r="H31400" s="958">
        <v>73481</v>
      </c>
      <c r="I31400" s="950" t="s">
        <v>1559</v>
      </c>
    </row>
    <row r="31401" spans="8:9" ht="12.5">
      <c r="H31401" s="958">
        <v>73487</v>
      </c>
      <c r="I31401" s="950" t="s">
        <v>1559</v>
      </c>
    </row>
    <row r="31402" spans="8:9" ht="12.5">
      <c r="H31402" s="958">
        <v>73488</v>
      </c>
      <c r="I31402" s="950" t="s">
        <v>1559</v>
      </c>
    </row>
    <row r="31403" spans="8:9" ht="12.5">
      <c r="H31403" s="958">
        <v>73491</v>
      </c>
      <c r="I31403" s="950" t="s">
        <v>1559</v>
      </c>
    </row>
    <row r="31404" spans="8:9" ht="12.5">
      <c r="H31404" s="958">
        <v>73501</v>
      </c>
      <c r="I31404" s="950" t="s">
        <v>1559</v>
      </c>
    </row>
    <row r="31405" spans="8:9" ht="12.5">
      <c r="H31405" s="958">
        <v>73502</v>
      </c>
      <c r="I31405" s="950" t="s">
        <v>1559</v>
      </c>
    </row>
    <row r="31406" spans="8:9" ht="12.5">
      <c r="H31406" s="958">
        <v>73503</v>
      </c>
      <c r="I31406" s="950" t="s">
        <v>1559</v>
      </c>
    </row>
    <row r="31407" spans="8:9" ht="12.5">
      <c r="H31407" s="958">
        <v>73505</v>
      </c>
      <c r="I31407" s="950" t="s">
        <v>1559</v>
      </c>
    </row>
    <row r="31408" spans="8:9" ht="12.5">
      <c r="H31408" s="958">
        <v>73506</v>
      </c>
      <c r="I31408" s="950" t="s">
        <v>1559</v>
      </c>
    </row>
    <row r="31409" spans="8:9" ht="12.5">
      <c r="H31409" s="958">
        <v>73507</v>
      </c>
      <c r="I31409" s="950" t="s">
        <v>1559</v>
      </c>
    </row>
    <row r="31410" spans="8:9" ht="12.5">
      <c r="H31410" s="958">
        <v>73520</v>
      </c>
      <c r="I31410" s="950" t="s">
        <v>1559</v>
      </c>
    </row>
    <row r="31411" spans="8:9" ht="12.5">
      <c r="H31411" s="958">
        <v>73521</v>
      </c>
      <c r="I31411" s="950" t="s">
        <v>1559</v>
      </c>
    </row>
    <row r="31412" spans="8:9" ht="12.5">
      <c r="H31412" s="958">
        <v>73522</v>
      </c>
      <c r="I31412" s="950" t="s">
        <v>1559</v>
      </c>
    </row>
    <row r="31413" spans="8:9" ht="12.5">
      <c r="H31413" s="958">
        <v>73523</v>
      </c>
      <c r="I31413" s="950" t="s">
        <v>1559</v>
      </c>
    </row>
    <row r="31414" spans="8:9" ht="12.5">
      <c r="H31414" s="958">
        <v>73526</v>
      </c>
      <c r="I31414" s="950" t="s">
        <v>1559</v>
      </c>
    </row>
    <row r="31415" spans="8:9" ht="12.5">
      <c r="H31415" s="958">
        <v>73527</v>
      </c>
      <c r="I31415" s="950" t="s">
        <v>1559</v>
      </c>
    </row>
    <row r="31416" spans="8:9" ht="12.5">
      <c r="H31416" s="958">
        <v>73528</v>
      </c>
      <c r="I31416" s="950" t="s">
        <v>1559</v>
      </c>
    </row>
    <row r="31417" spans="8:9" ht="12.5">
      <c r="H31417" s="958">
        <v>73529</v>
      </c>
      <c r="I31417" s="950" t="s">
        <v>1559</v>
      </c>
    </row>
    <row r="31418" spans="8:9" ht="12.5">
      <c r="H31418" s="958">
        <v>73530</v>
      </c>
      <c r="I31418" s="950" t="s">
        <v>1559</v>
      </c>
    </row>
    <row r="31419" spans="8:9" ht="12.5">
      <c r="H31419" s="958">
        <v>73531</v>
      </c>
      <c r="I31419" s="950" t="s">
        <v>1559</v>
      </c>
    </row>
    <row r="31420" spans="8:9" ht="12.5">
      <c r="H31420" s="958">
        <v>73532</v>
      </c>
      <c r="I31420" s="950" t="s">
        <v>1559</v>
      </c>
    </row>
    <row r="31421" spans="8:9" ht="12.5">
      <c r="H31421" s="958">
        <v>73533</v>
      </c>
      <c r="I31421" s="950" t="s">
        <v>1559</v>
      </c>
    </row>
    <row r="31422" spans="8:9" ht="12.5">
      <c r="H31422" s="958">
        <v>73534</v>
      </c>
      <c r="I31422" s="950" t="s">
        <v>1559</v>
      </c>
    </row>
    <row r="31423" spans="8:9" ht="12.5">
      <c r="H31423" s="958">
        <v>73536</v>
      </c>
      <c r="I31423" s="950" t="s">
        <v>1559</v>
      </c>
    </row>
    <row r="31424" spans="8:9" ht="12.5">
      <c r="H31424" s="958">
        <v>73537</v>
      </c>
      <c r="I31424" s="950" t="s">
        <v>1559</v>
      </c>
    </row>
    <row r="31425" spans="8:9" ht="12.5">
      <c r="H31425" s="958">
        <v>73538</v>
      </c>
      <c r="I31425" s="950" t="s">
        <v>1559</v>
      </c>
    </row>
    <row r="31426" spans="8:9" ht="12.5">
      <c r="H31426" s="958">
        <v>73539</v>
      </c>
      <c r="I31426" s="950" t="s">
        <v>1559</v>
      </c>
    </row>
    <row r="31427" spans="8:9" ht="12.5">
      <c r="H31427" s="958">
        <v>73540</v>
      </c>
      <c r="I31427" s="950" t="s">
        <v>1559</v>
      </c>
    </row>
    <row r="31428" spans="8:9" ht="12.5">
      <c r="H31428" s="958">
        <v>73541</v>
      </c>
      <c r="I31428" s="950" t="s">
        <v>1559</v>
      </c>
    </row>
    <row r="31429" spans="8:9" ht="12.5">
      <c r="H31429" s="958">
        <v>73542</v>
      </c>
      <c r="I31429" s="950" t="s">
        <v>1559</v>
      </c>
    </row>
    <row r="31430" spans="8:9" ht="12.5">
      <c r="H31430" s="958">
        <v>73543</v>
      </c>
      <c r="I31430" s="950" t="s">
        <v>1559</v>
      </c>
    </row>
    <row r="31431" spans="8:9" ht="12.5">
      <c r="H31431" s="958">
        <v>73544</v>
      </c>
      <c r="I31431" s="950" t="s">
        <v>1559</v>
      </c>
    </row>
    <row r="31432" spans="8:9" ht="12.5">
      <c r="H31432" s="958">
        <v>73546</v>
      </c>
      <c r="I31432" s="950" t="s">
        <v>1559</v>
      </c>
    </row>
    <row r="31433" spans="8:9" ht="12.5">
      <c r="H31433" s="958">
        <v>73547</v>
      </c>
      <c r="I31433" s="950" t="s">
        <v>1559</v>
      </c>
    </row>
    <row r="31434" spans="8:9" ht="12.5">
      <c r="H31434" s="958">
        <v>73548</v>
      </c>
      <c r="I31434" s="950" t="s">
        <v>1559</v>
      </c>
    </row>
    <row r="31435" spans="8:9" ht="12.5">
      <c r="H31435" s="958">
        <v>73549</v>
      </c>
      <c r="I31435" s="950" t="s">
        <v>1559</v>
      </c>
    </row>
    <row r="31436" spans="8:9" ht="12.5">
      <c r="H31436" s="958">
        <v>73550</v>
      </c>
      <c r="I31436" s="950" t="s">
        <v>1559</v>
      </c>
    </row>
    <row r="31437" spans="8:9" ht="12.5">
      <c r="H31437" s="958">
        <v>73551</v>
      </c>
      <c r="I31437" s="950" t="s">
        <v>1559</v>
      </c>
    </row>
    <row r="31438" spans="8:9" ht="12.5">
      <c r="H31438" s="958">
        <v>73552</v>
      </c>
      <c r="I31438" s="950" t="s">
        <v>1559</v>
      </c>
    </row>
    <row r="31439" spans="8:9" ht="12.5">
      <c r="H31439" s="958">
        <v>73553</v>
      </c>
      <c r="I31439" s="950" t="s">
        <v>1559</v>
      </c>
    </row>
    <row r="31440" spans="8:9" ht="12.5">
      <c r="H31440" s="958">
        <v>73554</v>
      </c>
      <c r="I31440" s="950" t="s">
        <v>1559</v>
      </c>
    </row>
    <row r="31441" spans="8:9" ht="12.5">
      <c r="H31441" s="958">
        <v>73555</v>
      </c>
      <c r="I31441" s="950" t="s">
        <v>1559</v>
      </c>
    </row>
    <row r="31442" spans="8:9" ht="12.5">
      <c r="H31442" s="958">
        <v>73556</v>
      </c>
      <c r="I31442" s="950" t="s">
        <v>1559</v>
      </c>
    </row>
    <row r="31443" spans="8:9" ht="12.5">
      <c r="H31443" s="958">
        <v>73557</v>
      </c>
      <c r="I31443" s="950" t="s">
        <v>1559</v>
      </c>
    </row>
    <row r="31444" spans="8:9" ht="12.5">
      <c r="H31444" s="958">
        <v>73558</v>
      </c>
      <c r="I31444" s="950" t="s">
        <v>1559</v>
      </c>
    </row>
    <row r="31445" spans="8:9" ht="12.5">
      <c r="H31445" s="958">
        <v>73559</v>
      </c>
      <c r="I31445" s="950" t="s">
        <v>1559</v>
      </c>
    </row>
    <row r="31446" spans="8:9" ht="12.5">
      <c r="H31446" s="958">
        <v>73560</v>
      </c>
      <c r="I31446" s="950" t="s">
        <v>1559</v>
      </c>
    </row>
    <row r="31447" spans="8:9" ht="12.5">
      <c r="H31447" s="958">
        <v>73561</v>
      </c>
      <c r="I31447" s="950" t="s">
        <v>1559</v>
      </c>
    </row>
    <row r="31448" spans="8:9" ht="12.5">
      <c r="H31448" s="958">
        <v>73562</v>
      </c>
      <c r="I31448" s="950" t="s">
        <v>1559</v>
      </c>
    </row>
    <row r="31449" spans="8:9" ht="12.5">
      <c r="H31449" s="958">
        <v>73564</v>
      </c>
      <c r="I31449" s="950" t="s">
        <v>1559</v>
      </c>
    </row>
    <row r="31450" spans="8:9" ht="12.5">
      <c r="H31450" s="958">
        <v>73565</v>
      </c>
      <c r="I31450" s="950" t="s">
        <v>1559</v>
      </c>
    </row>
    <row r="31451" spans="8:9" ht="12.5">
      <c r="H31451" s="958">
        <v>73566</v>
      </c>
      <c r="I31451" s="950" t="s">
        <v>1559</v>
      </c>
    </row>
    <row r="31452" spans="8:9" ht="12.5">
      <c r="H31452" s="958">
        <v>73567</v>
      </c>
      <c r="I31452" s="950" t="s">
        <v>1559</v>
      </c>
    </row>
    <row r="31453" spans="8:9" ht="12.5">
      <c r="H31453" s="958">
        <v>73568</v>
      </c>
      <c r="I31453" s="950" t="s">
        <v>1559</v>
      </c>
    </row>
    <row r="31454" spans="8:9" ht="12.5">
      <c r="H31454" s="958">
        <v>73569</v>
      </c>
      <c r="I31454" s="950" t="s">
        <v>1559</v>
      </c>
    </row>
    <row r="31455" spans="8:9" ht="12.5">
      <c r="H31455" s="958">
        <v>73570</v>
      </c>
      <c r="I31455" s="950" t="s">
        <v>1559</v>
      </c>
    </row>
    <row r="31456" spans="8:9" ht="12.5">
      <c r="H31456" s="958">
        <v>73571</v>
      </c>
      <c r="I31456" s="950" t="s">
        <v>1559</v>
      </c>
    </row>
    <row r="31457" spans="8:9" ht="12.5">
      <c r="H31457" s="958">
        <v>73572</v>
      </c>
      <c r="I31457" s="950" t="s">
        <v>1559</v>
      </c>
    </row>
    <row r="31458" spans="8:9" ht="12.5">
      <c r="H31458" s="958">
        <v>73573</v>
      </c>
      <c r="I31458" s="950" t="s">
        <v>1559</v>
      </c>
    </row>
    <row r="31459" spans="8:9" ht="12.5">
      <c r="H31459" s="958">
        <v>73601</v>
      </c>
      <c r="I31459" s="950" t="s">
        <v>1559</v>
      </c>
    </row>
    <row r="31460" spans="8:9" ht="12.5">
      <c r="H31460" s="958">
        <v>73620</v>
      </c>
      <c r="I31460" s="950" t="s">
        <v>1559</v>
      </c>
    </row>
    <row r="31461" spans="8:9" ht="12.5">
      <c r="H31461" s="958">
        <v>73622</v>
      </c>
      <c r="I31461" s="950" t="s">
        <v>1559</v>
      </c>
    </row>
    <row r="31462" spans="8:9" ht="12.5">
      <c r="H31462" s="958">
        <v>73624</v>
      </c>
      <c r="I31462" s="950" t="s">
        <v>1559</v>
      </c>
    </row>
    <row r="31463" spans="8:9" ht="12.5">
      <c r="H31463" s="958">
        <v>73625</v>
      </c>
      <c r="I31463" s="950" t="s">
        <v>1559</v>
      </c>
    </row>
    <row r="31464" spans="8:9" ht="12.5">
      <c r="H31464" s="958">
        <v>73626</v>
      </c>
      <c r="I31464" s="950" t="s">
        <v>1559</v>
      </c>
    </row>
    <row r="31465" spans="8:9" ht="12.5">
      <c r="H31465" s="958">
        <v>73627</v>
      </c>
      <c r="I31465" s="950" t="s">
        <v>1559</v>
      </c>
    </row>
    <row r="31466" spans="8:9" ht="12.5">
      <c r="H31466" s="958">
        <v>73628</v>
      </c>
      <c r="I31466" s="950" t="s">
        <v>1559</v>
      </c>
    </row>
    <row r="31467" spans="8:9" ht="12.5">
      <c r="H31467" s="958">
        <v>73632</v>
      </c>
      <c r="I31467" s="950" t="s">
        <v>1559</v>
      </c>
    </row>
    <row r="31468" spans="8:9" ht="12.5">
      <c r="H31468" s="958">
        <v>73638</v>
      </c>
      <c r="I31468" s="950" t="s">
        <v>1559</v>
      </c>
    </row>
    <row r="31469" spans="8:9" ht="12.5">
      <c r="H31469" s="958">
        <v>73639</v>
      </c>
      <c r="I31469" s="950" t="s">
        <v>1559</v>
      </c>
    </row>
    <row r="31470" spans="8:9" ht="12.5">
      <c r="H31470" s="958">
        <v>73641</v>
      </c>
      <c r="I31470" s="950" t="s">
        <v>1559</v>
      </c>
    </row>
    <row r="31471" spans="8:9" ht="12.5">
      <c r="H31471" s="958">
        <v>73642</v>
      </c>
      <c r="I31471" s="950" t="s">
        <v>1559</v>
      </c>
    </row>
    <row r="31472" spans="8:9" ht="12.5">
      <c r="H31472" s="958">
        <v>73644</v>
      </c>
      <c r="I31472" s="950" t="s">
        <v>1559</v>
      </c>
    </row>
    <row r="31473" spans="8:9" ht="12.5">
      <c r="H31473" s="958">
        <v>73645</v>
      </c>
      <c r="I31473" s="950" t="s">
        <v>1559</v>
      </c>
    </row>
    <row r="31474" spans="8:9" ht="12.5">
      <c r="H31474" s="958">
        <v>73646</v>
      </c>
      <c r="I31474" s="950" t="s">
        <v>1559</v>
      </c>
    </row>
    <row r="31475" spans="8:9" ht="12.5">
      <c r="H31475" s="958">
        <v>73647</v>
      </c>
      <c r="I31475" s="950" t="s">
        <v>1559</v>
      </c>
    </row>
    <row r="31476" spans="8:9" ht="12.5">
      <c r="H31476" s="958">
        <v>73648</v>
      </c>
      <c r="I31476" s="950" t="s">
        <v>1559</v>
      </c>
    </row>
    <row r="31477" spans="8:9" ht="12.5">
      <c r="H31477" s="958">
        <v>73650</v>
      </c>
      <c r="I31477" s="950" t="s">
        <v>1559</v>
      </c>
    </row>
    <row r="31478" spans="8:9" ht="12.5">
      <c r="H31478" s="958">
        <v>73651</v>
      </c>
      <c r="I31478" s="950" t="s">
        <v>1559</v>
      </c>
    </row>
    <row r="31479" spans="8:9" ht="12.5">
      <c r="H31479" s="958">
        <v>73654</v>
      </c>
      <c r="I31479" s="950" t="s">
        <v>1559</v>
      </c>
    </row>
    <row r="31480" spans="8:9" ht="12.5">
      <c r="H31480" s="958">
        <v>73655</v>
      </c>
      <c r="I31480" s="950" t="s">
        <v>1559</v>
      </c>
    </row>
    <row r="31481" spans="8:9" ht="12.5">
      <c r="H31481" s="958">
        <v>73658</v>
      </c>
      <c r="I31481" s="950" t="s">
        <v>1559</v>
      </c>
    </row>
    <row r="31482" spans="8:9" ht="12.5">
      <c r="H31482" s="958">
        <v>73659</v>
      </c>
      <c r="I31482" s="950" t="s">
        <v>1559</v>
      </c>
    </row>
    <row r="31483" spans="8:9" ht="12.5">
      <c r="H31483" s="958">
        <v>73660</v>
      </c>
      <c r="I31483" s="950" t="s">
        <v>1559</v>
      </c>
    </row>
    <row r="31484" spans="8:9" ht="12.5">
      <c r="H31484" s="958">
        <v>73661</v>
      </c>
      <c r="I31484" s="950" t="s">
        <v>1559</v>
      </c>
    </row>
    <row r="31485" spans="8:9" ht="12.5">
      <c r="H31485" s="958">
        <v>73662</v>
      </c>
      <c r="I31485" s="950" t="s">
        <v>1559</v>
      </c>
    </row>
    <row r="31486" spans="8:9" ht="12.5">
      <c r="H31486" s="958">
        <v>73663</v>
      </c>
      <c r="I31486" s="950" t="s">
        <v>1559</v>
      </c>
    </row>
    <row r="31487" spans="8:9" ht="12.5">
      <c r="H31487" s="958">
        <v>73664</v>
      </c>
      <c r="I31487" s="950" t="s">
        <v>1559</v>
      </c>
    </row>
    <row r="31488" spans="8:9" ht="12.5">
      <c r="H31488" s="958">
        <v>73666</v>
      </c>
      <c r="I31488" s="950" t="s">
        <v>1559</v>
      </c>
    </row>
    <row r="31489" spans="8:9" ht="12.5">
      <c r="H31489" s="958">
        <v>73667</v>
      </c>
      <c r="I31489" s="950" t="s">
        <v>1559</v>
      </c>
    </row>
    <row r="31490" spans="8:9" ht="12.5">
      <c r="H31490" s="958">
        <v>73668</v>
      </c>
      <c r="I31490" s="950" t="s">
        <v>1559</v>
      </c>
    </row>
    <row r="31491" spans="8:9" ht="12.5">
      <c r="H31491" s="958">
        <v>73669</v>
      </c>
      <c r="I31491" s="950" t="s">
        <v>1559</v>
      </c>
    </row>
    <row r="31492" spans="8:9" ht="12.5">
      <c r="H31492" s="958">
        <v>73673</v>
      </c>
      <c r="I31492" s="950" t="s">
        <v>1559</v>
      </c>
    </row>
    <row r="31493" spans="8:9" ht="12.5">
      <c r="H31493" s="958">
        <v>73701</v>
      </c>
      <c r="I31493" s="950" t="s">
        <v>1559</v>
      </c>
    </row>
    <row r="31494" spans="8:9" ht="12.5">
      <c r="H31494" s="958">
        <v>73702</v>
      </c>
      <c r="I31494" s="950" t="s">
        <v>1559</v>
      </c>
    </row>
    <row r="31495" spans="8:9" ht="12.5">
      <c r="H31495" s="958">
        <v>73703</v>
      </c>
      <c r="I31495" s="950" t="s">
        <v>1559</v>
      </c>
    </row>
    <row r="31496" spans="8:9" ht="12.5">
      <c r="H31496" s="958">
        <v>73705</v>
      </c>
      <c r="I31496" s="950" t="s">
        <v>1559</v>
      </c>
    </row>
    <row r="31497" spans="8:9" ht="12.5">
      <c r="H31497" s="958">
        <v>73706</v>
      </c>
      <c r="I31497" s="950" t="s">
        <v>1559</v>
      </c>
    </row>
    <row r="31498" spans="8:9" ht="12.5">
      <c r="H31498" s="958">
        <v>73716</v>
      </c>
      <c r="I31498" s="950" t="s">
        <v>1559</v>
      </c>
    </row>
    <row r="31499" spans="8:9" ht="12.5">
      <c r="H31499" s="958">
        <v>73717</v>
      </c>
      <c r="I31499" s="950" t="s">
        <v>1559</v>
      </c>
    </row>
    <row r="31500" spans="8:9" ht="12.5">
      <c r="H31500" s="958">
        <v>73718</v>
      </c>
      <c r="I31500" s="950" t="s">
        <v>1559</v>
      </c>
    </row>
    <row r="31501" spans="8:9" ht="12.5">
      <c r="H31501" s="958">
        <v>73719</v>
      </c>
      <c r="I31501" s="950" t="s">
        <v>1559</v>
      </c>
    </row>
    <row r="31502" spans="8:9" ht="12.5">
      <c r="H31502" s="958">
        <v>73720</v>
      </c>
      <c r="I31502" s="950" t="s">
        <v>1559</v>
      </c>
    </row>
    <row r="31503" spans="8:9" ht="12.5">
      <c r="H31503" s="958">
        <v>73722</v>
      </c>
      <c r="I31503" s="950" t="s">
        <v>1559</v>
      </c>
    </row>
    <row r="31504" spans="8:9" ht="12.5">
      <c r="H31504" s="958">
        <v>73724</v>
      </c>
      <c r="I31504" s="950" t="s">
        <v>1559</v>
      </c>
    </row>
    <row r="31505" spans="8:9" ht="12.5">
      <c r="H31505" s="958">
        <v>73726</v>
      </c>
      <c r="I31505" s="950" t="s">
        <v>1559</v>
      </c>
    </row>
    <row r="31506" spans="8:9" ht="12.5">
      <c r="H31506" s="958">
        <v>73727</v>
      </c>
      <c r="I31506" s="950" t="s">
        <v>1559</v>
      </c>
    </row>
    <row r="31507" spans="8:9" ht="12.5">
      <c r="H31507" s="958">
        <v>73728</v>
      </c>
      <c r="I31507" s="950" t="s">
        <v>1559</v>
      </c>
    </row>
    <row r="31508" spans="8:9" ht="12.5">
      <c r="H31508" s="958">
        <v>73729</v>
      </c>
      <c r="I31508" s="950" t="s">
        <v>1559</v>
      </c>
    </row>
    <row r="31509" spans="8:9" ht="12.5">
      <c r="H31509" s="958">
        <v>73730</v>
      </c>
      <c r="I31509" s="950" t="s">
        <v>1559</v>
      </c>
    </row>
    <row r="31510" spans="8:9" ht="12.5">
      <c r="H31510" s="958">
        <v>73731</v>
      </c>
      <c r="I31510" s="950" t="s">
        <v>1559</v>
      </c>
    </row>
    <row r="31511" spans="8:9" ht="12.5">
      <c r="H31511" s="958">
        <v>73733</v>
      </c>
      <c r="I31511" s="950" t="s">
        <v>1559</v>
      </c>
    </row>
    <row r="31512" spans="8:9" ht="12.5">
      <c r="H31512" s="958">
        <v>73734</v>
      </c>
      <c r="I31512" s="950" t="s">
        <v>1559</v>
      </c>
    </row>
    <row r="31513" spans="8:9" ht="12.5">
      <c r="H31513" s="958">
        <v>73735</v>
      </c>
      <c r="I31513" s="950" t="s">
        <v>1559</v>
      </c>
    </row>
    <row r="31514" spans="8:9" ht="12.5">
      <c r="H31514" s="958">
        <v>73736</v>
      </c>
      <c r="I31514" s="950" t="s">
        <v>1559</v>
      </c>
    </row>
    <row r="31515" spans="8:9" ht="12.5">
      <c r="H31515" s="958">
        <v>73737</v>
      </c>
      <c r="I31515" s="950" t="s">
        <v>1559</v>
      </c>
    </row>
    <row r="31516" spans="8:9" ht="12.5">
      <c r="H31516" s="958">
        <v>73738</v>
      </c>
      <c r="I31516" s="950" t="s">
        <v>1559</v>
      </c>
    </row>
    <row r="31517" spans="8:9" ht="12.5">
      <c r="H31517" s="958">
        <v>73739</v>
      </c>
      <c r="I31517" s="950" t="s">
        <v>1559</v>
      </c>
    </row>
    <row r="31518" spans="8:9" ht="12.5">
      <c r="H31518" s="958">
        <v>73741</v>
      </c>
      <c r="I31518" s="950" t="s">
        <v>1559</v>
      </c>
    </row>
    <row r="31519" spans="8:9" ht="12.5">
      <c r="H31519" s="958">
        <v>73742</v>
      </c>
      <c r="I31519" s="950" t="s">
        <v>1559</v>
      </c>
    </row>
    <row r="31520" spans="8:9" ht="12.5">
      <c r="H31520" s="958">
        <v>73743</v>
      </c>
      <c r="I31520" s="950" t="s">
        <v>1559</v>
      </c>
    </row>
    <row r="31521" spans="8:9" ht="12.5">
      <c r="H31521" s="958">
        <v>73744</v>
      </c>
      <c r="I31521" s="950" t="s">
        <v>1559</v>
      </c>
    </row>
    <row r="31522" spans="8:9" ht="12.5">
      <c r="H31522" s="958">
        <v>73746</v>
      </c>
      <c r="I31522" s="950" t="s">
        <v>1559</v>
      </c>
    </row>
    <row r="31523" spans="8:9" ht="12.5">
      <c r="H31523" s="958">
        <v>73747</v>
      </c>
      <c r="I31523" s="950" t="s">
        <v>1559</v>
      </c>
    </row>
    <row r="31524" spans="8:9" ht="12.5">
      <c r="H31524" s="958">
        <v>73749</v>
      </c>
      <c r="I31524" s="950" t="s">
        <v>1559</v>
      </c>
    </row>
    <row r="31525" spans="8:9" ht="12.5">
      <c r="H31525" s="958">
        <v>73750</v>
      </c>
      <c r="I31525" s="950" t="s">
        <v>1559</v>
      </c>
    </row>
    <row r="31526" spans="8:9" ht="12.5">
      <c r="H31526" s="958">
        <v>73753</v>
      </c>
      <c r="I31526" s="950" t="s">
        <v>1559</v>
      </c>
    </row>
    <row r="31527" spans="8:9" ht="12.5">
      <c r="H31527" s="958">
        <v>73754</v>
      </c>
      <c r="I31527" s="950" t="s">
        <v>1559</v>
      </c>
    </row>
    <row r="31528" spans="8:9" ht="12.5">
      <c r="H31528" s="958">
        <v>73755</v>
      </c>
      <c r="I31528" s="950" t="s">
        <v>1559</v>
      </c>
    </row>
    <row r="31529" spans="8:9" ht="12.5">
      <c r="H31529" s="958">
        <v>73756</v>
      </c>
      <c r="I31529" s="950" t="s">
        <v>1559</v>
      </c>
    </row>
    <row r="31530" spans="8:9" ht="12.5">
      <c r="H31530" s="958">
        <v>73757</v>
      </c>
      <c r="I31530" s="950" t="s">
        <v>1559</v>
      </c>
    </row>
    <row r="31531" spans="8:9" ht="12.5">
      <c r="H31531" s="958">
        <v>73758</v>
      </c>
      <c r="I31531" s="950" t="s">
        <v>1559</v>
      </c>
    </row>
    <row r="31532" spans="8:9" ht="12.5">
      <c r="H31532" s="958">
        <v>73759</v>
      </c>
      <c r="I31532" s="950" t="s">
        <v>1559</v>
      </c>
    </row>
    <row r="31533" spans="8:9" ht="12.5">
      <c r="H31533" s="958">
        <v>73760</v>
      </c>
      <c r="I31533" s="950" t="s">
        <v>1559</v>
      </c>
    </row>
    <row r="31534" spans="8:9" ht="12.5">
      <c r="H31534" s="958">
        <v>73761</v>
      </c>
      <c r="I31534" s="950" t="s">
        <v>1559</v>
      </c>
    </row>
    <row r="31535" spans="8:9" ht="12.5">
      <c r="H31535" s="958">
        <v>73762</v>
      </c>
      <c r="I31535" s="950" t="s">
        <v>1559</v>
      </c>
    </row>
    <row r="31536" spans="8:9" ht="12.5">
      <c r="H31536" s="958">
        <v>73763</v>
      </c>
      <c r="I31536" s="950" t="s">
        <v>1559</v>
      </c>
    </row>
    <row r="31537" spans="8:9" ht="12.5">
      <c r="H31537" s="958">
        <v>73764</v>
      </c>
      <c r="I31537" s="950" t="s">
        <v>1559</v>
      </c>
    </row>
    <row r="31538" spans="8:9" ht="12.5">
      <c r="H31538" s="958">
        <v>73766</v>
      </c>
      <c r="I31538" s="950" t="s">
        <v>1559</v>
      </c>
    </row>
    <row r="31539" spans="8:9" ht="12.5">
      <c r="H31539" s="958">
        <v>73768</v>
      </c>
      <c r="I31539" s="950" t="s">
        <v>1559</v>
      </c>
    </row>
    <row r="31540" spans="8:9" ht="12.5">
      <c r="H31540" s="958">
        <v>73770</v>
      </c>
      <c r="I31540" s="950" t="s">
        <v>1559</v>
      </c>
    </row>
    <row r="31541" spans="8:9" ht="12.5">
      <c r="H31541" s="958">
        <v>73771</v>
      </c>
      <c r="I31541" s="950" t="s">
        <v>1559</v>
      </c>
    </row>
    <row r="31542" spans="8:9" ht="12.5">
      <c r="H31542" s="958">
        <v>73772</v>
      </c>
      <c r="I31542" s="950" t="s">
        <v>1559</v>
      </c>
    </row>
    <row r="31543" spans="8:9" ht="12.5">
      <c r="H31543" s="958">
        <v>73773</v>
      </c>
      <c r="I31543" s="950" t="s">
        <v>1559</v>
      </c>
    </row>
    <row r="31544" spans="8:9" ht="12.5">
      <c r="H31544" s="958">
        <v>73801</v>
      </c>
      <c r="I31544" s="950" t="s">
        <v>1559</v>
      </c>
    </row>
    <row r="31545" spans="8:9" ht="12.5">
      <c r="H31545" s="958">
        <v>73802</v>
      </c>
      <c r="I31545" s="950" t="s">
        <v>1559</v>
      </c>
    </row>
    <row r="31546" spans="8:9" ht="12.5">
      <c r="H31546" s="958">
        <v>73832</v>
      </c>
      <c r="I31546" s="950" t="s">
        <v>1559</v>
      </c>
    </row>
    <row r="31547" spans="8:9" ht="12.5">
      <c r="H31547" s="958">
        <v>73834</v>
      </c>
      <c r="I31547" s="950" t="s">
        <v>1559</v>
      </c>
    </row>
    <row r="31548" spans="8:9" ht="12.5">
      <c r="H31548" s="958">
        <v>73835</v>
      </c>
      <c r="I31548" s="950" t="s">
        <v>1559</v>
      </c>
    </row>
    <row r="31549" spans="8:9" ht="12.5">
      <c r="H31549" s="958">
        <v>73838</v>
      </c>
      <c r="I31549" s="950" t="s">
        <v>1559</v>
      </c>
    </row>
    <row r="31550" spans="8:9" ht="12.5">
      <c r="H31550" s="958">
        <v>73840</v>
      </c>
      <c r="I31550" s="950" t="s">
        <v>1559</v>
      </c>
    </row>
    <row r="31551" spans="8:9" ht="12.5">
      <c r="H31551" s="958">
        <v>73841</v>
      </c>
      <c r="I31551" s="950" t="s">
        <v>1559</v>
      </c>
    </row>
    <row r="31552" spans="8:9" ht="12.5">
      <c r="H31552" s="958">
        <v>73842</v>
      </c>
      <c r="I31552" s="950" t="s">
        <v>1559</v>
      </c>
    </row>
    <row r="31553" spans="8:9" ht="12.5">
      <c r="H31553" s="958">
        <v>73843</v>
      </c>
      <c r="I31553" s="950" t="s">
        <v>1559</v>
      </c>
    </row>
    <row r="31554" spans="8:9" ht="12.5">
      <c r="H31554" s="958">
        <v>73844</v>
      </c>
      <c r="I31554" s="950" t="s">
        <v>1559</v>
      </c>
    </row>
    <row r="31555" spans="8:9" ht="12.5">
      <c r="H31555" s="958">
        <v>73848</v>
      </c>
      <c r="I31555" s="950" t="s">
        <v>1559</v>
      </c>
    </row>
    <row r="31556" spans="8:9" ht="12.5">
      <c r="H31556" s="958">
        <v>73851</v>
      </c>
      <c r="I31556" s="950" t="s">
        <v>1559</v>
      </c>
    </row>
    <row r="31557" spans="8:9" ht="12.5">
      <c r="H31557" s="958">
        <v>73852</v>
      </c>
      <c r="I31557" s="950" t="s">
        <v>1559</v>
      </c>
    </row>
    <row r="31558" spans="8:9" ht="12.5">
      <c r="H31558" s="958">
        <v>73853</v>
      </c>
      <c r="I31558" s="950" t="s">
        <v>1559</v>
      </c>
    </row>
    <row r="31559" spans="8:9" ht="12.5">
      <c r="H31559" s="958">
        <v>73855</v>
      </c>
      <c r="I31559" s="950" t="s">
        <v>1559</v>
      </c>
    </row>
    <row r="31560" spans="8:9" ht="12.5">
      <c r="H31560" s="958">
        <v>73857</v>
      </c>
      <c r="I31560" s="950" t="s">
        <v>1559</v>
      </c>
    </row>
    <row r="31561" spans="8:9" ht="12.5">
      <c r="H31561" s="958">
        <v>73858</v>
      </c>
      <c r="I31561" s="950" t="s">
        <v>1559</v>
      </c>
    </row>
    <row r="31562" spans="8:9" ht="12.5">
      <c r="H31562" s="958">
        <v>73859</v>
      </c>
      <c r="I31562" s="950" t="s">
        <v>1559</v>
      </c>
    </row>
    <row r="31563" spans="8:9" ht="12.5">
      <c r="H31563" s="958">
        <v>73860</v>
      </c>
      <c r="I31563" s="950" t="s">
        <v>1559</v>
      </c>
    </row>
    <row r="31564" spans="8:9" ht="12.5">
      <c r="H31564" s="958">
        <v>73901</v>
      </c>
      <c r="I31564" s="950" t="s">
        <v>1559</v>
      </c>
    </row>
    <row r="31565" spans="8:9" ht="12.5">
      <c r="H31565" s="958">
        <v>73931</v>
      </c>
      <c r="I31565" s="950" t="s">
        <v>1559</v>
      </c>
    </row>
    <row r="31566" spans="8:9" ht="12.5">
      <c r="H31566" s="958">
        <v>73932</v>
      </c>
      <c r="I31566" s="950" t="s">
        <v>1559</v>
      </c>
    </row>
    <row r="31567" spans="8:9" ht="12.5">
      <c r="H31567" s="958">
        <v>73933</v>
      </c>
      <c r="I31567" s="950" t="s">
        <v>1559</v>
      </c>
    </row>
    <row r="31568" spans="8:9" ht="12.5">
      <c r="H31568" s="958">
        <v>73937</v>
      </c>
      <c r="I31568" s="950" t="s">
        <v>1554</v>
      </c>
    </row>
    <row r="31569" spans="8:9" ht="12.5">
      <c r="H31569" s="958">
        <v>73938</v>
      </c>
      <c r="I31569" s="950" t="s">
        <v>1559</v>
      </c>
    </row>
    <row r="31570" spans="8:9" ht="12.5">
      <c r="H31570" s="958">
        <v>73939</v>
      </c>
      <c r="I31570" s="950" t="s">
        <v>1559</v>
      </c>
    </row>
    <row r="31571" spans="8:9" ht="12.5">
      <c r="H31571" s="958">
        <v>73942</v>
      </c>
      <c r="I31571" s="950" t="s">
        <v>1559</v>
      </c>
    </row>
    <row r="31572" spans="8:9" ht="12.5">
      <c r="H31572" s="958">
        <v>73944</v>
      </c>
      <c r="I31572" s="950" t="s">
        <v>1559</v>
      </c>
    </row>
    <row r="31573" spans="8:9" ht="12.5">
      <c r="H31573" s="958">
        <v>73945</v>
      </c>
      <c r="I31573" s="950" t="s">
        <v>1559</v>
      </c>
    </row>
    <row r="31574" spans="8:9" ht="12.5">
      <c r="H31574" s="958">
        <v>73946</v>
      </c>
      <c r="I31574" s="950" t="s">
        <v>1554</v>
      </c>
    </row>
    <row r="31575" spans="8:9" ht="12.5">
      <c r="H31575" s="958">
        <v>73947</v>
      </c>
      <c r="I31575" s="950" t="s">
        <v>1559</v>
      </c>
    </row>
    <row r="31576" spans="8:9" ht="12.5">
      <c r="H31576" s="958">
        <v>73949</v>
      </c>
      <c r="I31576" s="950" t="s">
        <v>1559</v>
      </c>
    </row>
    <row r="31577" spans="8:9" ht="12.5">
      <c r="H31577" s="958">
        <v>73950</v>
      </c>
      <c r="I31577" s="950" t="s">
        <v>1559</v>
      </c>
    </row>
    <row r="31578" spans="8:9" ht="12.5">
      <c r="H31578" s="958">
        <v>73951</v>
      </c>
      <c r="I31578" s="950" t="s">
        <v>1559</v>
      </c>
    </row>
    <row r="31579" spans="8:9" ht="12.5">
      <c r="H31579" s="958">
        <v>73960</v>
      </c>
      <c r="I31579" s="950" t="s">
        <v>1559</v>
      </c>
    </row>
    <row r="31580" spans="8:9" ht="12.5">
      <c r="H31580" s="958">
        <v>74001</v>
      </c>
      <c r="I31580" s="950" t="s">
        <v>1559</v>
      </c>
    </row>
    <row r="31581" spans="8:9" ht="12.5">
      <c r="H31581" s="958">
        <v>74002</v>
      </c>
      <c r="I31581" s="950" t="s">
        <v>1559</v>
      </c>
    </row>
    <row r="31582" spans="8:9" ht="12.5">
      <c r="H31582" s="958">
        <v>74003</v>
      </c>
      <c r="I31582" s="950" t="s">
        <v>1559</v>
      </c>
    </row>
    <row r="31583" spans="8:9" ht="12.5">
      <c r="H31583" s="958">
        <v>74004</v>
      </c>
      <c r="I31583" s="950" t="s">
        <v>1559</v>
      </c>
    </row>
    <row r="31584" spans="8:9" ht="12.5">
      <c r="H31584" s="958">
        <v>74005</v>
      </c>
      <c r="I31584" s="950" t="s">
        <v>1559</v>
      </c>
    </row>
    <row r="31585" spans="8:9" ht="12.5">
      <c r="H31585" s="958">
        <v>74006</v>
      </c>
      <c r="I31585" s="950" t="s">
        <v>1559</v>
      </c>
    </row>
    <row r="31586" spans="8:9" ht="12.5">
      <c r="H31586" s="958">
        <v>74008</v>
      </c>
      <c r="I31586" s="950" t="s">
        <v>1559</v>
      </c>
    </row>
    <row r="31587" spans="8:9" ht="12.5">
      <c r="H31587" s="958">
        <v>74010</v>
      </c>
      <c r="I31587" s="950" t="s">
        <v>1559</v>
      </c>
    </row>
    <row r="31588" spans="8:9" ht="12.5">
      <c r="H31588" s="958">
        <v>74011</v>
      </c>
      <c r="I31588" s="950" t="s">
        <v>1559</v>
      </c>
    </row>
    <row r="31589" spans="8:9" ht="12.5">
      <c r="H31589" s="958">
        <v>74012</v>
      </c>
      <c r="I31589" s="950" t="s">
        <v>1559</v>
      </c>
    </row>
    <row r="31590" spans="8:9" ht="12.5">
      <c r="H31590" s="958">
        <v>74013</v>
      </c>
      <c r="I31590" s="950" t="s">
        <v>1559</v>
      </c>
    </row>
    <row r="31591" spans="8:9" ht="12.5">
      <c r="H31591" s="958">
        <v>74014</v>
      </c>
      <c r="I31591" s="950" t="s">
        <v>1559</v>
      </c>
    </row>
    <row r="31592" spans="8:9" ht="12.5">
      <c r="H31592" s="958">
        <v>74015</v>
      </c>
      <c r="I31592" s="950" t="s">
        <v>1559</v>
      </c>
    </row>
    <row r="31593" spans="8:9" ht="12.5">
      <c r="H31593" s="958">
        <v>74016</v>
      </c>
      <c r="I31593" s="950" t="s">
        <v>1559</v>
      </c>
    </row>
    <row r="31594" spans="8:9" ht="12.5">
      <c r="H31594" s="958">
        <v>74017</v>
      </c>
      <c r="I31594" s="950" t="s">
        <v>1559</v>
      </c>
    </row>
    <row r="31595" spans="8:9" ht="12.5">
      <c r="H31595" s="958">
        <v>74018</v>
      </c>
      <c r="I31595" s="950" t="s">
        <v>1559</v>
      </c>
    </row>
    <row r="31596" spans="8:9" ht="12.5">
      <c r="H31596" s="958">
        <v>74019</v>
      </c>
      <c r="I31596" s="950" t="s">
        <v>1559</v>
      </c>
    </row>
    <row r="31597" spans="8:9" ht="12.5">
      <c r="H31597" s="958">
        <v>74020</v>
      </c>
      <c r="I31597" s="950" t="s">
        <v>1559</v>
      </c>
    </row>
    <row r="31598" spans="8:9" ht="12.5">
      <c r="H31598" s="958">
        <v>74021</v>
      </c>
      <c r="I31598" s="950" t="s">
        <v>1559</v>
      </c>
    </row>
    <row r="31599" spans="8:9" ht="12.5">
      <c r="H31599" s="958">
        <v>74022</v>
      </c>
      <c r="I31599" s="950" t="s">
        <v>1559</v>
      </c>
    </row>
    <row r="31600" spans="8:9" ht="12.5">
      <c r="H31600" s="958">
        <v>74023</v>
      </c>
      <c r="I31600" s="950" t="s">
        <v>1574</v>
      </c>
    </row>
    <row r="31601" spans="8:9" ht="12.5">
      <c r="H31601" s="958">
        <v>74026</v>
      </c>
      <c r="I31601" s="950" t="s">
        <v>1559</v>
      </c>
    </row>
    <row r="31602" spans="8:9" ht="12.5">
      <c r="H31602" s="958">
        <v>74027</v>
      </c>
      <c r="I31602" s="950" t="s">
        <v>1559</v>
      </c>
    </row>
    <row r="31603" spans="8:9" ht="12.5">
      <c r="H31603" s="958">
        <v>74028</v>
      </c>
      <c r="I31603" s="950" t="s">
        <v>1559</v>
      </c>
    </row>
    <row r="31604" spans="8:9" ht="12.5">
      <c r="H31604" s="958">
        <v>74029</v>
      </c>
      <c r="I31604" s="950" t="s">
        <v>1559</v>
      </c>
    </row>
    <row r="31605" spans="8:9" ht="12.5">
      <c r="H31605" s="958">
        <v>74030</v>
      </c>
      <c r="I31605" s="950" t="s">
        <v>1559</v>
      </c>
    </row>
    <row r="31606" spans="8:9" ht="12.5">
      <c r="H31606" s="958">
        <v>74031</v>
      </c>
      <c r="I31606" s="950" t="s">
        <v>1559</v>
      </c>
    </row>
    <row r="31607" spans="8:9" ht="12.5">
      <c r="H31607" s="958">
        <v>74032</v>
      </c>
      <c r="I31607" s="950" t="s">
        <v>1559</v>
      </c>
    </row>
    <row r="31608" spans="8:9" ht="12.5">
      <c r="H31608" s="958">
        <v>74033</v>
      </c>
      <c r="I31608" s="950" t="s">
        <v>1559</v>
      </c>
    </row>
    <row r="31609" spans="8:9" ht="12.5">
      <c r="H31609" s="958">
        <v>74034</v>
      </c>
      <c r="I31609" s="950" t="s">
        <v>1559</v>
      </c>
    </row>
    <row r="31610" spans="8:9" ht="12.5">
      <c r="H31610" s="958">
        <v>74035</v>
      </c>
      <c r="I31610" s="950" t="s">
        <v>1559</v>
      </c>
    </row>
    <row r="31611" spans="8:9" ht="12.5">
      <c r="H31611" s="958">
        <v>74036</v>
      </c>
      <c r="I31611" s="950" t="s">
        <v>1559</v>
      </c>
    </row>
    <row r="31612" spans="8:9" ht="12.5">
      <c r="H31612" s="958">
        <v>74037</v>
      </c>
      <c r="I31612" s="950" t="s">
        <v>1559</v>
      </c>
    </row>
    <row r="31613" spans="8:9" ht="12.5">
      <c r="H31613" s="958">
        <v>74038</v>
      </c>
      <c r="I31613" s="950" t="s">
        <v>1559</v>
      </c>
    </row>
    <row r="31614" spans="8:9" ht="12.5">
      <c r="H31614" s="958">
        <v>74039</v>
      </c>
      <c r="I31614" s="950" t="s">
        <v>1559</v>
      </c>
    </row>
    <row r="31615" spans="8:9" ht="12.5">
      <c r="H31615" s="958">
        <v>74041</v>
      </c>
      <c r="I31615" s="950" t="s">
        <v>1559</v>
      </c>
    </row>
    <row r="31616" spans="8:9" ht="12.5">
      <c r="H31616" s="958">
        <v>74042</v>
      </c>
      <c r="I31616" s="950" t="s">
        <v>1559</v>
      </c>
    </row>
    <row r="31617" spans="8:9" ht="12.5">
      <c r="H31617" s="958">
        <v>74043</v>
      </c>
      <c r="I31617" s="950" t="s">
        <v>1559</v>
      </c>
    </row>
    <row r="31618" spans="8:9" ht="12.5">
      <c r="H31618" s="958">
        <v>74044</v>
      </c>
      <c r="I31618" s="950" t="s">
        <v>1559</v>
      </c>
    </row>
    <row r="31619" spans="8:9" ht="12.5">
      <c r="H31619" s="958">
        <v>74045</v>
      </c>
      <c r="I31619" s="950" t="s">
        <v>1559</v>
      </c>
    </row>
    <row r="31620" spans="8:9" ht="12.5">
      <c r="H31620" s="958">
        <v>74046</v>
      </c>
      <c r="I31620" s="950" t="s">
        <v>1574</v>
      </c>
    </row>
    <row r="31621" spans="8:9" ht="12.5">
      <c r="H31621" s="958">
        <v>74047</v>
      </c>
      <c r="I31621" s="950" t="s">
        <v>1559</v>
      </c>
    </row>
    <row r="31622" spans="8:9" ht="12.5">
      <c r="H31622" s="958">
        <v>74048</v>
      </c>
      <c r="I31622" s="950" t="s">
        <v>1559</v>
      </c>
    </row>
    <row r="31623" spans="8:9" ht="12.5">
      <c r="H31623" s="958">
        <v>74050</v>
      </c>
      <c r="I31623" s="950" t="s">
        <v>1559</v>
      </c>
    </row>
    <row r="31624" spans="8:9" ht="12.5">
      <c r="H31624" s="958">
        <v>74051</v>
      </c>
      <c r="I31624" s="950" t="s">
        <v>1559</v>
      </c>
    </row>
    <row r="31625" spans="8:9" ht="12.5">
      <c r="H31625" s="958">
        <v>74052</v>
      </c>
      <c r="I31625" s="950" t="s">
        <v>1559</v>
      </c>
    </row>
    <row r="31626" spans="8:9" ht="12.5">
      <c r="H31626" s="958">
        <v>74053</v>
      </c>
      <c r="I31626" s="950" t="s">
        <v>1559</v>
      </c>
    </row>
    <row r="31627" spans="8:9" ht="12.5">
      <c r="H31627" s="958">
        <v>74054</v>
      </c>
      <c r="I31627" s="950" t="s">
        <v>1559</v>
      </c>
    </row>
    <row r="31628" spans="8:9" ht="12.5">
      <c r="H31628" s="958">
        <v>74055</v>
      </c>
      <c r="I31628" s="950" t="s">
        <v>1559</v>
      </c>
    </row>
    <row r="31629" spans="8:9" ht="12.5">
      <c r="H31629" s="958">
        <v>74056</v>
      </c>
      <c r="I31629" s="950" t="s">
        <v>1559</v>
      </c>
    </row>
    <row r="31630" spans="8:9" ht="12.5">
      <c r="H31630" s="958">
        <v>74058</v>
      </c>
      <c r="I31630" s="950" t="s">
        <v>1559</v>
      </c>
    </row>
    <row r="31631" spans="8:9" ht="12.5">
      <c r="H31631" s="958">
        <v>74059</v>
      </c>
      <c r="I31631" s="950" t="s">
        <v>1559</v>
      </c>
    </row>
    <row r="31632" spans="8:9" ht="12.5">
      <c r="H31632" s="958">
        <v>74060</v>
      </c>
      <c r="I31632" s="950" t="s">
        <v>1559</v>
      </c>
    </row>
    <row r="31633" spans="8:9" ht="12.5">
      <c r="H31633" s="958">
        <v>74061</v>
      </c>
      <c r="I31633" s="950" t="s">
        <v>1559</v>
      </c>
    </row>
    <row r="31634" spans="8:9" ht="12.5">
      <c r="H31634" s="958">
        <v>74062</v>
      </c>
      <c r="I31634" s="950" t="s">
        <v>1559</v>
      </c>
    </row>
    <row r="31635" spans="8:9" ht="12.5">
      <c r="H31635" s="958">
        <v>74063</v>
      </c>
      <c r="I31635" s="950" t="s">
        <v>1559</v>
      </c>
    </row>
    <row r="31636" spans="8:9" ht="12.5">
      <c r="H31636" s="958">
        <v>74066</v>
      </c>
      <c r="I31636" s="950" t="s">
        <v>1559</v>
      </c>
    </row>
    <row r="31637" spans="8:9" ht="12.5">
      <c r="H31637" s="958">
        <v>74067</v>
      </c>
      <c r="I31637" s="950" t="s">
        <v>1559</v>
      </c>
    </row>
    <row r="31638" spans="8:9" ht="12.5">
      <c r="H31638" s="958">
        <v>74068</v>
      </c>
      <c r="I31638" s="950" t="s">
        <v>1559</v>
      </c>
    </row>
    <row r="31639" spans="8:9" ht="12.5">
      <c r="H31639" s="958">
        <v>74070</v>
      </c>
      <c r="I31639" s="950" t="s">
        <v>1559</v>
      </c>
    </row>
    <row r="31640" spans="8:9" ht="12.5">
      <c r="H31640" s="958">
        <v>74071</v>
      </c>
      <c r="I31640" s="950" t="s">
        <v>1559</v>
      </c>
    </row>
    <row r="31641" spans="8:9" ht="12.5">
      <c r="H31641" s="958">
        <v>74072</v>
      </c>
      <c r="I31641" s="950" t="s">
        <v>1559</v>
      </c>
    </row>
    <row r="31642" spans="8:9" ht="12.5">
      <c r="H31642" s="958">
        <v>74073</v>
      </c>
      <c r="I31642" s="950" t="s">
        <v>1559</v>
      </c>
    </row>
    <row r="31643" spans="8:9" ht="12.5">
      <c r="H31643" s="958">
        <v>74074</v>
      </c>
      <c r="I31643" s="950" t="s">
        <v>1559</v>
      </c>
    </row>
    <row r="31644" spans="8:9" ht="12.5">
      <c r="H31644" s="958">
        <v>74075</v>
      </c>
      <c r="I31644" s="950" t="s">
        <v>1559</v>
      </c>
    </row>
    <row r="31645" spans="8:9" ht="12.5">
      <c r="H31645" s="958">
        <v>74076</v>
      </c>
      <c r="I31645" s="950" t="s">
        <v>1559</v>
      </c>
    </row>
    <row r="31646" spans="8:9" ht="12.5">
      <c r="H31646" s="958">
        <v>74077</v>
      </c>
      <c r="I31646" s="950" t="s">
        <v>1559</v>
      </c>
    </row>
    <row r="31647" spans="8:9" ht="12.5">
      <c r="H31647" s="958">
        <v>74078</v>
      </c>
      <c r="I31647" s="950" t="s">
        <v>1559</v>
      </c>
    </row>
    <row r="31648" spans="8:9" ht="12.5">
      <c r="H31648" s="958">
        <v>74079</v>
      </c>
      <c r="I31648" s="950" t="s">
        <v>1559</v>
      </c>
    </row>
    <row r="31649" spans="8:9" ht="12.5">
      <c r="H31649" s="958">
        <v>74080</v>
      </c>
      <c r="I31649" s="950" t="s">
        <v>1559</v>
      </c>
    </row>
    <row r="31650" spans="8:9" ht="12.5">
      <c r="H31650" s="958">
        <v>74081</v>
      </c>
      <c r="I31650" s="950" t="s">
        <v>1559</v>
      </c>
    </row>
    <row r="31651" spans="8:9" ht="12.5">
      <c r="H31651" s="958">
        <v>74082</v>
      </c>
      <c r="I31651" s="950" t="s">
        <v>1559</v>
      </c>
    </row>
    <row r="31652" spans="8:9" ht="12.5">
      <c r="H31652" s="958">
        <v>74083</v>
      </c>
      <c r="I31652" s="950" t="s">
        <v>1559</v>
      </c>
    </row>
    <row r="31653" spans="8:9" ht="12.5">
      <c r="H31653" s="958">
        <v>74084</v>
      </c>
      <c r="I31653" s="950" t="s">
        <v>1559</v>
      </c>
    </row>
    <row r="31654" spans="8:9" ht="12.5">
      <c r="H31654" s="958">
        <v>74085</v>
      </c>
      <c r="I31654" s="950" t="s">
        <v>1559</v>
      </c>
    </row>
    <row r="31655" spans="8:9" ht="12.5">
      <c r="H31655" s="958">
        <v>74101</v>
      </c>
      <c r="I31655" s="950" t="s">
        <v>1559</v>
      </c>
    </row>
    <row r="31656" spans="8:9" ht="12.5">
      <c r="H31656" s="958">
        <v>74102</v>
      </c>
      <c r="I31656" s="950" t="s">
        <v>1559</v>
      </c>
    </row>
    <row r="31657" spans="8:9" ht="12.5">
      <c r="H31657" s="958">
        <v>74103</v>
      </c>
      <c r="I31657" s="950" t="s">
        <v>1559</v>
      </c>
    </row>
    <row r="31658" spans="8:9" ht="12.5">
      <c r="H31658" s="958">
        <v>74104</v>
      </c>
      <c r="I31658" s="950" t="s">
        <v>1559</v>
      </c>
    </row>
    <row r="31659" spans="8:9" ht="12.5">
      <c r="H31659" s="958">
        <v>74105</v>
      </c>
      <c r="I31659" s="950" t="s">
        <v>1559</v>
      </c>
    </row>
    <row r="31660" spans="8:9" ht="12.5">
      <c r="H31660" s="958">
        <v>74106</v>
      </c>
      <c r="I31660" s="950" t="s">
        <v>1559</v>
      </c>
    </row>
    <row r="31661" spans="8:9" ht="12.5">
      <c r="H31661" s="958">
        <v>74107</v>
      </c>
      <c r="I31661" s="950" t="s">
        <v>1559</v>
      </c>
    </row>
    <row r="31662" spans="8:9" ht="12.5">
      <c r="H31662" s="958">
        <v>74108</v>
      </c>
      <c r="I31662" s="950" t="s">
        <v>1559</v>
      </c>
    </row>
    <row r="31663" spans="8:9" ht="12.5">
      <c r="H31663" s="958">
        <v>74110</v>
      </c>
      <c r="I31663" s="950" t="s">
        <v>1559</v>
      </c>
    </row>
    <row r="31664" spans="8:9" ht="12.5">
      <c r="H31664" s="958">
        <v>74112</v>
      </c>
      <c r="I31664" s="950" t="s">
        <v>1559</v>
      </c>
    </row>
    <row r="31665" spans="8:9" ht="12.5">
      <c r="H31665" s="958">
        <v>74114</v>
      </c>
      <c r="I31665" s="950" t="s">
        <v>1559</v>
      </c>
    </row>
    <row r="31666" spans="8:9" ht="12.5">
      <c r="H31666" s="958">
        <v>74115</v>
      </c>
      <c r="I31666" s="950" t="s">
        <v>1559</v>
      </c>
    </row>
    <row r="31667" spans="8:9" ht="12.5">
      <c r="H31667" s="958">
        <v>74116</v>
      </c>
      <c r="I31667" s="950" t="s">
        <v>1559</v>
      </c>
    </row>
    <row r="31668" spans="8:9" ht="12.5">
      <c r="H31668" s="958">
        <v>74117</v>
      </c>
      <c r="I31668" s="950" t="s">
        <v>1559</v>
      </c>
    </row>
    <row r="31669" spans="8:9" ht="12.5">
      <c r="H31669" s="958">
        <v>74119</v>
      </c>
      <c r="I31669" s="950" t="s">
        <v>1559</v>
      </c>
    </row>
    <row r="31670" spans="8:9" ht="12.5">
      <c r="H31670" s="958">
        <v>74120</v>
      </c>
      <c r="I31670" s="950" t="s">
        <v>1559</v>
      </c>
    </row>
    <row r="31671" spans="8:9" ht="12.5">
      <c r="H31671" s="958">
        <v>74121</v>
      </c>
      <c r="I31671" s="950" t="s">
        <v>1559</v>
      </c>
    </row>
    <row r="31672" spans="8:9" ht="12.5">
      <c r="H31672" s="958">
        <v>74126</v>
      </c>
      <c r="I31672" s="950" t="s">
        <v>1559</v>
      </c>
    </row>
    <row r="31673" spans="8:9" ht="12.5">
      <c r="H31673" s="958">
        <v>74127</v>
      </c>
      <c r="I31673" s="950" t="s">
        <v>1559</v>
      </c>
    </row>
    <row r="31674" spans="8:9" ht="12.5">
      <c r="H31674" s="958">
        <v>74128</v>
      </c>
      <c r="I31674" s="950" t="s">
        <v>1559</v>
      </c>
    </row>
    <row r="31675" spans="8:9" ht="12.5">
      <c r="H31675" s="958">
        <v>74129</v>
      </c>
      <c r="I31675" s="950" t="s">
        <v>1559</v>
      </c>
    </row>
    <row r="31676" spans="8:9" ht="12.5">
      <c r="H31676" s="958">
        <v>74130</v>
      </c>
      <c r="I31676" s="950" t="s">
        <v>1559</v>
      </c>
    </row>
    <row r="31677" spans="8:9" ht="12.5">
      <c r="H31677" s="958">
        <v>74131</v>
      </c>
      <c r="I31677" s="950" t="s">
        <v>1559</v>
      </c>
    </row>
    <row r="31678" spans="8:9" ht="12.5">
      <c r="H31678" s="958">
        <v>74132</v>
      </c>
      <c r="I31678" s="950" t="s">
        <v>1559</v>
      </c>
    </row>
    <row r="31679" spans="8:9" ht="12.5">
      <c r="H31679" s="958">
        <v>74133</v>
      </c>
      <c r="I31679" s="950" t="s">
        <v>1559</v>
      </c>
    </row>
    <row r="31680" spans="8:9" ht="12.5">
      <c r="H31680" s="958">
        <v>74134</v>
      </c>
      <c r="I31680" s="950" t="s">
        <v>1559</v>
      </c>
    </row>
    <row r="31681" spans="8:9" ht="12.5">
      <c r="H31681" s="958">
        <v>74135</v>
      </c>
      <c r="I31681" s="950" t="s">
        <v>1559</v>
      </c>
    </row>
    <row r="31682" spans="8:9" ht="12.5">
      <c r="H31682" s="958">
        <v>74136</v>
      </c>
      <c r="I31682" s="950" t="s">
        <v>1559</v>
      </c>
    </row>
    <row r="31683" spans="8:9" ht="12.5">
      <c r="H31683" s="958">
        <v>74137</v>
      </c>
      <c r="I31683" s="950" t="s">
        <v>1559</v>
      </c>
    </row>
    <row r="31684" spans="8:9" ht="12.5">
      <c r="H31684" s="958">
        <v>74141</v>
      </c>
      <c r="I31684" s="950" t="s">
        <v>1559</v>
      </c>
    </row>
    <row r="31685" spans="8:9" ht="12.5">
      <c r="H31685" s="958">
        <v>74145</v>
      </c>
      <c r="I31685" s="950" t="s">
        <v>1559</v>
      </c>
    </row>
    <row r="31686" spans="8:9" ht="12.5">
      <c r="H31686" s="958">
        <v>74146</v>
      </c>
      <c r="I31686" s="950" t="s">
        <v>1559</v>
      </c>
    </row>
    <row r="31687" spans="8:9" ht="12.5">
      <c r="H31687" s="958">
        <v>74147</v>
      </c>
      <c r="I31687" s="950" t="s">
        <v>1559</v>
      </c>
    </row>
    <row r="31688" spans="8:9" ht="12.5">
      <c r="H31688" s="958">
        <v>74148</v>
      </c>
      <c r="I31688" s="950" t="s">
        <v>1559</v>
      </c>
    </row>
    <row r="31689" spans="8:9" ht="12.5">
      <c r="H31689" s="958">
        <v>74149</v>
      </c>
      <c r="I31689" s="950" t="s">
        <v>1559</v>
      </c>
    </row>
    <row r="31690" spans="8:9" ht="12.5">
      <c r="H31690" s="958">
        <v>74150</v>
      </c>
      <c r="I31690" s="950" t="s">
        <v>1559</v>
      </c>
    </row>
    <row r="31691" spans="8:9" ht="12.5">
      <c r="H31691" s="958">
        <v>74152</v>
      </c>
      <c r="I31691" s="950" t="s">
        <v>1559</v>
      </c>
    </row>
    <row r="31692" spans="8:9" ht="12.5">
      <c r="H31692" s="958">
        <v>74153</v>
      </c>
      <c r="I31692" s="950" t="s">
        <v>1559</v>
      </c>
    </row>
    <row r="31693" spans="8:9" ht="12.5">
      <c r="H31693" s="958">
        <v>74155</v>
      </c>
      <c r="I31693" s="950" t="s">
        <v>1559</v>
      </c>
    </row>
    <row r="31694" spans="8:9" ht="12.5">
      <c r="H31694" s="958">
        <v>74156</v>
      </c>
      <c r="I31694" s="950" t="s">
        <v>1559</v>
      </c>
    </row>
    <row r="31695" spans="8:9" ht="12.5">
      <c r="H31695" s="958">
        <v>74157</v>
      </c>
      <c r="I31695" s="950" t="s">
        <v>1559</v>
      </c>
    </row>
    <row r="31696" spans="8:9" ht="12.5">
      <c r="H31696" s="958">
        <v>74158</v>
      </c>
      <c r="I31696" s="950" t="s">
        <v>1559</v>
      </c>
    </row>
    <row r="31697" spans="8:9" ht="12.5">
      <c r="H31697" s="958">
        <v>74159</v>
      </c>
      <c r="I31697" s="950" t="s">
        <v>1559</v>
      </c>
    </row>
    <row r="31698" spans="8:9" ht="12.5">
      <c r="H31698" s="958">
        <v>74169</v>
      </c>
      <c r="I31698" s="950" t="s">
        <v>1559</v>
      </c>
    </row>
    <row r="31699" spans="8:9" ht="12.5">
      <c r="H31699" s="958">
        <v>74170</v>
      </c>
      <c r="I31699" s="950" t="s">
        <v>1559</v>
      </c>
    </row>
    <row r="31700" spans="8:9" ht="12.5">
      <c r="H31700" s="958">
        <v>74171</v>
      </c>
      <c r="I31700" s="950" t="s">
        <v>1559</v>
      </c>
    </row>
    <row r="31701" spans="8:9" ht="12.5">
      <c r="H31701" s="958">
        <v>74172</v>
      </c>
      <c r="I31701" s="950" t="s">
        <v>1559</v>
      </c>
    </row>
    <row r="31702" spans="8:9" ht="12.5">
      <c r="H31702" s="958">
        <v>74182</v>
      </c>
      <c r="I31702" s="950" t="s">
        <v>1559</v>
      </c>
    </row>
    <row r="31703" spans="8:9" ht="12.5">
      <c r="H31703" s="958">
        <v>74186</v>
      </c>
      <c r="I31703" s="950" t="s">
        <v>1559</v>
      </c>
    </row>
    <row r="31704" spans="8:9" ht="12.5">
      <c r="H31704" s="958">
        <v>74187</v>
      </c>
      <c r="I31704" s="950" t="s">
        <v>1559</v>
      </c>
    </row>
    <row r="31705" spans="8:9" ht="12.5">
      <c r="H31705" s="958">
        <v>74192</v>
      </c>
      <c r="I31705" s="950" t="s">
        <v>1559</v>
      </c>
    </row>
    <row r="31706" spans="8:9" ht="12.5">
      <c r="H31706" s="958">
        <v>74193</v>
      </c>
      <c r="I31706" s="950" t="s">
        <v>1559</v>
      </c>
    </row>
    <row r="31707" spans="8:9" ht="12.5">
      <c r="H31707" s="958">
        <v>74301</v>
      </c>
      <c r="I31707" s="950" t="s">
        <v>1559</v>
      </c>
    </row>
    <row r="31708" spans="8:9" ht="12.5">
      <c r="H31708" s="958">
        <v>74330</v>
      </c>
      <c r="I31708" s="950" t="s">
        <v>1559</v>
      </c>
    </row>
    <row r="31709" spans="8:9" ht="12.5">
      <c r="H31709" s="958">
        <v>74331</v>
      </c>
      <c r="I31709" s="950" t="s">
        <v>1559</v>
      </c>
    </row>
    <row r="31710" spans="8:9" ht="12.5">
      <c r="H31710" s="958">
        <v>74332</v>
      </c>
      <c r="I31710" s="950" t="s">
        <v>1559</v>
      </c>
    </row>
    <row r="31711" spans="8:9" ht="12.5">
      <c r="H31711" s="958">
        <v>74333</v>
      </c>
      <c r="I31711" s="950" t="s">
        <v>1559</v>
      </c>
    </row>
    <row r="31712" spans="8:9" ht="12.5">
      <c r="H31712" s="958">
        <v>74335</v>
      </c>
      <c r="I31712" s="950" t="s">
        <v>1575</v>
      </c>
    </row>
    <row r="31713" spans="8:9" ht="12.5">
      <c r="H31713" s="958">
        <v>74337</v>
      </c>
      <c r="I31713" s="950" t="s">
        <v>1559</v>
      </c>
    </row>
    <row r="31714" spans="8:9" ht="12.5">
      <c r="H31714" s="958">
        <v>74338</v>
      </c>
      <c r="I31714" s="950" t="s">
        <v>1559</v>
      </c>
    </row>
    <row r="31715" spans="8:9" ht="12.5">
      <c r="H31715" s="958">
        <v>74339</v>
      </c>
      <c r="I31715" s="950" t="s">
        <v>1575</v>
      </c>
    </row>
    <row r="31716" spans="8:9" ht="12.5">
      <c r="H31716" s="958">
        <v>74340</v>
      </c>
      <c r="I31716" s="950" t="s">
        <v>1559</v>
      </c>
    </row>
    <row r="31717" spans="8:9" ht="12.5">
      <c r="H31717" s="958">
        <v>74342</v>
      </c>
      <c r="I31717" s="950" t="s">
        <v>1559</v>
      </c>
    </row>
    <row r="31718" spans="8:9" ht="12.5">
      <c r="H31718" s="958">
        <v>74343</v>
      </c>
      <c r="I31718" s="950" t="s">
        <v>1559</v>
      </c>
    </row>
    <row r="31719" spans="8:9" ht="12.5">
      <c r="H31719" s="958">
        <v>74344</v>
      </c>
      <c r="I31719" s="950" t="s">
        <v>1559</v>
      </c>
    </row>
    <row r="31720" spans="8:9" ht="12.5">
      <c r="H31720" s="958">
        <v>74345</v>
      </c>
      <c r="I31720" s="950" t="s">
        <v>1559</v>
      </c>
    </row>
    <row r="31721" spans="8:9" ht="12.5">
      <c r="H31721" s="958">
        <v>74346</v>
      </c>
      <c r="I31721" s="950" t="s">
        <v>1559</v>
      </c>
    </row>
    <row r="31722" spans="8:9" ht="12.5">
      <c r="H31722" s="958">
        <v>74347</v>
      </c>
      <c r="I31722" s="950" t="s">
        <v>1559</v>
      </c>
    </row>
    <row r="31723" spans="8:9" ht="12.5">
      <c r="H31723" s="958">
        <v>74349</v>
      </c>
      <c r="I31723" s="950" t="s">
        <v>1559</v>
      </c>
    </row>
    <row r="31724" spans="8:9" ht="12.5">
      <c r="H31724" s="958">
        <v>74350</v>
      </c>
      <c r="I31724" s="950" t="s">
        <v>1559</v>
      </c>
    </row>
    <row r="31725" spans="8:9" ht="12.5">
      <c r="H31725" s="958">
        <v>74352</v>
      </c>
      <c r="I31725" s="950" t="s">
        <v>1559</v>
      </c>
    </row>
    <row r="31726" spans="8:9" ht="12.5">
      <c r="H31726" s="958">
        <v>74354</v>
      </c>
      <c r="I31726" s="950" t="s">
        <v>1575</v>
      </c>
    </row>
    <row r="31727" spans="8:9" ht="12.5">
      <c r="H31727" s="958">
        <v>74355</v>
      </c>
      <c r="I31727" s="950" t="s">
        <v>1559</v>
      </c>
    </row>
    <row r="31728" spans="8:9" ht="12.5">
      <c r="H31728" s="958">
        <v>74358</v>
      </c>
      <c r="I31728" s="950" t="s">
        <v>1575</v>
      </c>
    </row>
    <row r="31729" spans="8:9" ht="12.5">
      <c r="H31729" s="958">
        <v>74359</v>
      </c>
      <c r="I31729" s="950" t="s">
        <v>1559</v>
      </c>
    </row>
    <row r="31730" spans="8:9" ht="12.5">
      <c r="H31730" s="958">
        <v>74360</v>
      </c>
      <c r="I31730" s="950" t="s">
        <v>1575</v>
      </c>
    </row>
    <row r="31731" spans="8:9" ht="12.5">
      <c r="H31731" s="958">
        <v>74361</v>
      </c>
      <c r="I31731" s="950" t="s">
        <v>1559</v>
      </c>
    </row>
    <row r="31732" spans="8:9" ht="12.5">
      <c r="H31732" s="958">
        <v>74362</v>
      </c>
      <c r="I31732" s="950" t="s">
        <v>1559</v>
      </c>
    </row>
    <row r="31733" spans="8:9" ht="12.5">
      <c r="H31733" s="958">
        <v>74363</v>
      </c>
      <c r="I31733" s="950" t="s">
        <v>1559</v>
      </c>
    </row>
    <row r="31734" spans="8:9" ht="12.5">
      <c r="H31734" s="958">
        <v>74364</v>
      </c>
      <c r="I31734" s="950" t="s">
        <v>1559</v>
      </c>
    </row>
    <row r="31735" spans="8:9" ht="12.5">
      <c r="H31735" s="958">
        <v>74365</v>
      </c>
      <c r="I31735" s="950" t="s">
        <v>1559</v>
      </c>
    </row>
    <row r="31736" spans="8:9" ht="12.5">
      <c r="H31736" s="958">
        <v>74366</v>
      </c>
      <c r="I31736" s="950" t="s">
        <v>1559</v>
      </c>
    </row>
    <row r="31737" spans="8:9" ht="12.5">
      <c r="H31737" s="958">
        <v>74367</v>
      </c>
      <c r="I31737" s="950" t="s">
        <v>1559</v>
      </c>
    </row>
    <row r="31738" spans="8:9" ht="12.5">
      <c r="H31738" s="958">
        <v>74368</v>
      </c>
      <c r="I31738" s="950" t="s">
        <v>1559</v>
      </c>
    </row>
    <row r="31739" spans="8:9" ht="12.5">
      <c r="H31739" s="958">
        <v>74369</v>
      </c>
      <c r="I31739" s="950" t="s">
        <v>1559</v>
      </c>
    </row>
    <row r="31740" spans="8:9" ht="12.5">
      <c r="H31740" s="958">
        <v>74370</v>
      </c>
      <c r="I31740" s="950" t="s">
        <v>1559</v>
      </c>
    </row>
    <row r="31741" spans="8:9" ht="12.5">
      <c r="H31741" s="958">
        <v>74401</v>
      </c>
      <c r="I31741" s="950" t="s">
        <v>1559</v>
      </c>
    </row>
    <row r="31742" spans="8:9" ht="12.5">
      <c r="H31742" s="958">
        <v>74402</v>
      </c>
      <c r="I31742" s="950" t="s">
        <v>1559</v>
      </c>
    </row>
    <row r="31743" spans="8:9" ht="12.5">
      <c r="H31743" s="958">
        <v>74403</v>
      </c>
      <c r="I31743" s="950" t="s">
        <v>1559</v>
      </c>
    </row>
    <row r="31744" spans="8:9" ht="12.5">
      <c r="H31744" s="958">
        <v>74421</v>
      </c>
      <c r="I31744" s="950" t="s">
        <v>1559</v>
      </c>
    </row>
    <row r="31745" spans="8:9" ht="12.5">
      <c r="H31745" s="958">
        <v>74422</v>
      </c>
      <c r="I31745" s="950" t="s">
        <v>1559</v>
      </c>
    </row>
    <row r="31746" spans="8:9" ht="12.5">
      <c r="H31746" s="958">
        <v>74423</v>
      </c>
      <c r="I31746" s="950" t="s">
        <v>1559</v>
      </c>
    </row>
    <row r="31747" spans="8:9" ht="12.5">
      <c r="H31747" s="958">
        <v>74425</v>
      </c>
      <c r="I31747" s="950" t="s">
        <v>1559</v>
      </c>
    </row>
    <row r="31748" spans="8:9" ht="12.5">
      <c r="H31748" s="958">
        <v>74426</v>
      </c>
      <c r="I31748" s="950" t="s">
        <v>1559</v>
      </c>
    </row>
    <row r="31749" spans="8:9" ht="12.5">
      <c r="H31749" s="958">
        <v>74427</v>
      </c>
      <c r="I31749" s="950" t="s">
        <v>1574</v>
      </c>
    </row>
    <row r="31750" spans="8:9" ht="12.5">
      <c r="H31750" s="958">
        <v>74428</v>
      </c>
      <c r="I31750" s="950" t="s">
        <v>1559</v>
      </c>
    </row>
    <row r="31751" spans="8:9" ht="12.5">
      <c r="H31751" s="958">
        <v>74429</v>
      </c>
      <c r="I31751" s="950" t="s">
        <v>1559</v>
      </c>
    </row>
    <row r="31752" spans="8:9" ht="12.5">
      <c r="H31752" s="958">
        <v>74430</v>
      </c>
      <c r="I31752" s="950" t="s">
        <v>1574</v>
      </c>
    </row>
    <row r="31753" spans="8:9" ht="12.5">
      <c r="H31753" s="958">
        <v>74431</v>
      </c>
      <c r="I31753" s="950" t="s">
        <v>1559</v>
      </c>
    </row>
    <row r="31754" spans="8:9" ht="12.5">
      <c r="H31754" s="958">
        <v>74432</v>
      </c>
      <c r="I31754" s="950" t="s">
        <v>1559</v>
      </c>
    </row>
    <row r="31755" spans="8:9" ht="12.5">
      <c r="H31755" s="958">
        <v>74434</v>
      </c>
      <c r="I31755" s="950" t="s">
        <v>1559</v>
      </c>
    </row>
    <row r="31756" spans="8:9" ht="12.5">
      <c r="H31756" s="958">
        <v>74435</v>
      </c>
      <c r="I31756" s="950" t="s">
        <v>1559</v>
      </c>
    </row>
    <row r="31757" spans="8:9" ht="12.5">
      <c r="H31757" s="958">
        <v>74436</v>
      </c>
      <c r="I31757" s="950" t="s">
        <v>1559</v>
      </c>
    </row>
    <row r="31758" spans="8:9" ht="12.5">
      <c r="H31758" s="958">
        <v>74437</v>
      </c>
      <c r="I31758" s="950" t="s">
        <v>1559</v>
      </c>
    </row>
    <row r="31759" spans="8:9" ht="12.5">
      <c r="H31759" s="958">
        <v>74438</v>
      </c>
      <c r="I31759" s="950" t="s">
        <v>1559</v>
      </c>
    </row>
    <row r="31760" spans="8:9" ht="12.5">
      <c r="H31760" s="958">
        <v>74439</v>
      </c>
      <c r="I31760" s="950" t="s">
        <v>1574</v>
      </c>
    </row>
    <row r="31761" spans="8:9" ht="12.5">
      <c r="H31761" s="958">
        <v>74440</v>
      </c>
      <c r="I31761" s="950" t="s">
        <v>1559</v>
      </c>
    </row>
    <row r="31762" spans="8:9" ht="12.5">
      <c r="H31762" s="958">
        <v>74441</v>
      </c>
      <c r="I31762" s="950" t="s">
        <v>1559</v>
      </c>
    </row>
    <row r="31763" spans="8:9" ht="12.5">
      <c r="H31763" s="958">
        <v>74442</v>
      </c>
      <c r="I31763" s="950" t="s">
        <v>1559</v>
      </c>
    </row>
    <row r="31764" spans="8:9" ht="12.5">
      <c r="H31764" s="958">
        <v>74444</v>
      </c>
      <c r="I31764" s="950" t="s">
        <v>1574</v>
      </c>
    </row>
    <row r="31765" spans="8:9" ht="12.5">
      <c r="H31765" s="958">
        <v>74445</v>
      </c>
      <c r="I31765" s="950" t="s">
        <v>1559</v>
      </c>
    </row>
    <row r="31766" spans="8:9" ht="12.5">
      <c r="H31766" s="958">
        <v>74446</v>
      </c>
      <c r="I31766" s="950" t="s">
        <v>1559</v>
      </c>
    </row>
    <row r="31767" spans="8:9" ht="12.5">
      <c r="H31767" s="958">
        <v>74447</v>
      </c>
      <c r="I31767" s="950" t="s">
        <v>1559</v>
      </c>
    </row>
    <row r="31768" spans="8:9" ht="12.5">
      <c r="H31768" s="958">
        <v>74450</v>
      </c>
      <c r="I31768" s="950" t="s">
        <v>1559</v>
      </c>
    </row>
    <row r="31769" spans="8:9" ht="12.5">
      <c r="H31769" s="958">
        <v>74451</v>
      </c>
      <c r="I31769" s="950" t="s">
        <v>1574</v>
      </c>
    </row>
    <row r="31770" spans="8:9" ht="12.5">
      <c r="H31770" s="958">
        <v>74452</v>
      </c>
      <c r="I31770" s="950" t="s">
        <v>1559</v>
      </c>
    </row>
    <row r="31771" spans="8:9" ht="12.5">
      <c r="H31771" s="958">
        <v>74454</v>
      </c>
      <c r="I31771" s="950" t="s">
        <v>1559</v>
      </c>
    </row>
    <row r="31772" spans="8:9" ht="12.5">
      <c r="H31772" s="958">
        <v>74455</v>
      </c>
      <c r="I31772" s="950" t="s">
        <v>1559</v>
      </c>
    </row>
    <row r="31773" spans="8:9" ht="12.5">
      <c r="H31773" s="958">
        <v>74456</v>
      </c>
      <c r="I31773" s="950" t="s">
        <v>1559</v>
      </c>
    </row>
    <row r="31774" spans="8:9" ht="12.5">
      <c r="H31774" s="958">
        <v>74457</v>
      </c>
      <c r="I31774" s="950" t="s">
        <v>1559</v>
      </c>
    </row>
    <row r="31775" spans="8:9" ht="12.5">
      <c r="H31775" s="958">
        <v>74458</v>
      </c>
      <c r="I31775" s="950" t="s">
        <v>1559</v>
      </c>
    </row>
    <row r="31776" spans="8:9" ht="12.5">
      <c r="H31776" s="958">
        <v>74459</v>
      </c>
      <c r="I31776" s="950" t="s">
        <v>1574</v>
      </c>
    </row>
    <row r="31777" spans="8:9" ht="12.5">
      <c r="H31777" s="958">
        <v>74460</v>
      </c>
      <c r="I31777" s="950" t="s">
        <v>1559</v>
      </c>
    </row>
    <row r="31778" spans="8:9" ht="12.5">
      <c r="H31778" s="958">
        <v>74461</v>
      </c>
      <c r="I31778" s="950" t="s">
        <v>1559</v>
      </c>
    </row>
    <row r="31779" spans="8:9" ht="12.5">
      <c r="H31779" s="958">
        <v>74462</v>
      </c>
      <c r="I31779" s="950" t="s">
        <v>1559</v>
      </c>
    </row>
    <row r="31780" spans="8:9" ht="12.5">
      <c r="H31780" s="958">
        <v>74463</v>
      </c>
      <c r="I31780" s="950" t="s">
        <v>1559</v>
      </c>
    </row>
    <row r="31781" spans="8:9" ht="12.5">
      <c r="H31781" s="958">
        <v>74464</v>
      </c>
      <c r="I31781" s="950" t="s">
        <v>1559</v>
      </c>
    </row>
    <row r="31782" spans="8:9" ht="12.5">
      <c r="H31782" s="958">
        <v>74465</v>
      </c>
      <c r="I31782" s="950" t="s">
        <v>1574</v>
      </c>
    </row>
    <row r="31783" spans="8:9" ht="12.5">
      <c r="H31783" s="958">
        <v>74467</v>
      </c>
      <c r="I31783" s="950" t="s">
        <v>1559</v>
      </c>
    </row>
    <row r="31784" spans="8:9" ht="12.5">
      <c r="H31784" s="958">
        <v>74468</v>
      </c>
      <c r="I31784" s="950" t="s">
        <v>1559</v>
      </c>
    </row>
    <row r="31785" spans="8:9" ht="12.5">
      <c r="H31785" s="958">
        <v>74469</v>
      </c>
      <c r="I31785" s="950" t="s">
        <v>1559</v>
      </c>
    </row>
    <row r="31786" spans="8:9" ht="12.5">
      <c r="H31786" s="958">
        <v>74470</v>
      </c>
      <c r="I31786" s="950" t="s">
        <v>1559</v>
      </c>
    </row>
    <row r="31787" spans="8:9" ht="12.5">
      <c r="H31787" s="958">
        <v>74471</v>
      </c>
      <c r="I31787" s="950" t="s">
        <v>1559</v>
      </c>
    </row>
    <row r="31788" spans="8:9" ht="12.5">
      <c r="H31788" s="958">
        <v>74472</v>
      </c>
      <c r="I31788" s="950" t="s">
        <v>1559</v>
      </c>
    </row>
    <row r="31789" spans="8:9" ht="12.5">
      <c r="H31789" s="958">
        <v>74477</v>
      </c>
      <c r="I31789" s="950" t="s">
        <v>1559</v>
      </c>
    </row>
    <row r="31790" spans="8:9" ht="12.5">
      <c r="H31790" s="958">
        <v>74501</v>
      </c>
      <c r="I31790" s="950" t="s">
        <v>1559</v>
      </c>
    </row>
    <row r="31791" spans="8:9" ht="12.5">
      <c r="H31791" s="958">
        <v>74502</v>
      </c>
      <c r="I31791" s="950" t="s">
        <v>1559</v>
      </c>
    </row>
    <row r="31792" spans="8:9" ht="12.5">
      <c r="H31792" s="958">
        <v>74521</v>
      </c>
      <c r="I31792" s="950" t="s">
        <v>1559</v>
      </c>
    </row>
    <row r="31793" spans="8:9" ht="12.5">
      <c r="H31793" s="958">
        <v>74522</v>
      </c>
      <c r="I31793" s="950" t="s">
        <v>1559</v>
      </c>
    </row>
    <row r="31794" spans="8:9" ht="12.5">
      <c r="H31794" s="958">
        <v>74523</v>
      </c>
      <c r="I31794" s="950" t="s">
        <v>1559</v>
      </c>
    </row>
    <row r="31795" spans="8:9" ht="12.5">
      <c r="H31795" s="958">
        <v>74525</v>
      </c>
      <c r="I31795" s="950" t="s">
        <v>1559</v>
      </c>
    </row>
    <row r="31796" spans="8:9" ht="12.5">
      <c r="H31796" s="958">
        <v>74528</v>
      </c>
      <c r="I31796" s="950" t="s">
        <v>1559</v>
      </c>
    </row>
    <row r="31797" spans="8:9" ht="12.5">
      <c r="H31797" s="958">
        <v>74529</v>
      </c>
      <c r="I31797" s="950" t="s">
        <v>1574</v>
      </c>
    </row>
    <row r="31798" spans="8:9" ht="12.5">
      <c r="H31798" s="958">
        <v>74530</v>
      </c>
      <c r="I31798" s="950" t="s">
        <v>1559</v>
      </c>
    </row>
    <row r="31799" spans="8:9" ht="12.5">
      <c r="H31799" s="958">
        <v>74531</v>
      </c>
      <c r="I31799" s="950" t="s">
        <v>1559</v>
      </c>
    </row>
    <row r="31800" spans="8:9" ht="12.5">
      <c r="H31800" s="958">
        <v>74533</v>
      </c>
      <c r="I31800" s="950" t="s">
        <v>1559</v>
      </c>
    </row>
    <row r="31801" spans="8:9" ht="12.5">
      <c r="H31801" s="958">
        <v>74534</v>
      </c>
      <c r="I31801" s="950" t="s">
        <v>1559</v>
      </c>
    </row>
    <row r="31802" spans="8:9" ht="12.5">
      <c r="H31802" s="958">
        <v>74535</v>
      </c>
      <c r="I31802" s="950" t="s">
        <v>1559</v>
      </c>
    </row>
    <row r="31803" spans="8:9" ht="12.5">
      <c r="H31803" s="958">
        <v>74536</v>
      </c>
      <c r="I31803" s="950" t="s">
        <v>1559</v>
      </c>
    </row>
    <row r="31804" spans="8:9" ht="12.5">
      <c r="H31804" s="958">
        <v>74538</v>
      </c>
      <c r="I31804" s="950" t="s">
        <v>1559</v>
      </c>
    </row>
    <row r="31805" spans="8:9" ht="12.5">
      <c r="H31805" s="958">
        <v>74540</v>
      </c>
      <c r="I31805" s="950" t="s">
        <v>1559</v>
      </c>
    </row>
    <row r="31806" spans="8:9" ht="12.5">
      <c r="H31806" s="958">
        <v>74543</v>
      </c>
      <c r="I31806" s="950" t="s">
        <v>1559</v>
      </c>
    </row>
    <row r="31807" spans="8:9" ht="12.5">
      <c r="H31807" s="958">
        <v>74545</v>
      </c>
      <c r="I31807" s="950" t="s">
        <v>1559</v>
      </c>
    </row>
    <row r="31808" spans="8:9" ht="12.5">
      <c r="H31808" s="958">
        <v>74546</v>
      </c>
      <c r="I31808" s="950" t="s">
        <v>1574</v>
      </c>
    </row>
    <row r="31809" spans="8:9" ht="12.5">
      <c r="H31809" s="958">
        <v>74547</v>
      </c>
      <c r="I31809" s="950" t="s">
        <v>1559</v>
      </c>
    </row>
    <row r="31810" spans="8:9" ht="12.5">
      <c r="H31810" s="958">
        <v>74549</v>
      </c>
      <c r="I31810" s="950" t="s">
        <v>1559</v>
      </c>
    </row>
    <row r="31811" spans="8:9" ht="12.5">
      <c r="H31811" s="958">
        <v>74552</v>
      </c>
      <c r="I31811" s="950" t="s">
        <v>1559</v>
      </c>
    </row>
    <row r="31812" spans="8:9" ht="12.5">
      <c r="H31812" s="958">
        <v>74553</v>
      </c>
      <c r="I31812" s="950" t="s">
        <v>1559</v>
      </c>
    </row>
    <row r="31813" spans="8:9" ht="12.5">
      <c r="H31813" s="958">
        <v>74554</v>
      </c>
      <c r="I31813" s="950" t="s">
        <v>1559</v>
      </c>
    </row>
    <row r="31814" spans="8:9" ht="12.5">
      <c r="H31814" s="958">
        <v>74555</v>
      </c>
      <c r="I31814" s="950" t="s">
        <v>1559</v>
      </c>
    </row>
    <row r="31815" spans="8:9" ht="12.5">
      <c r="H31815" s="958">
        <v>74556</v>
      </c>
      <c r="I31815" s="950" t="s">
        <v>1559</v>
      </c>
    </row>
    <row r="31816" spans="8:9" ht="12.5">
      <c r="H31816" s="958">
        <v>74557</v>
      </c>
      <c r="I31816" s="950" t="s">
        <v>1559</v>
      </c>
    </row>
    <row r="31817" spans="8:9" ht="12.5">
      <c r="H31817" s="958">
        <v>74558</v>
      </c>
      <c r="I31817" s="950" t="s">
        <v>1559</v>
      </c>
    </row>
    <row r="31818" spans="8:9" ht="12.5">
      <c r="H31818" s="958">
        <v>74559</v>
      </c>
      <c r="I31818" s="950" t="s">
        <v>1574</v>
      </c>
    </row>
    <row r="31819" spans="8:9" ht="12.5">
      <c r="H31819" s="958">
        <v>74560</v>
      </c>
      <c r="I31819" s="950" t="s">
        <v>1559</v>
      </c>
    </row>
    <row r="31820" spans="8:9" ht="12.5">
      <c r="H31820" s="958">
        <v>74561</v>
      </c>
      <c r="I31820" s="950" t="s">
        <v>1559</v>
      </c>
    </row>
    <row r="31821" spans="8:9" ht="12.5">
      <c r="H31821" s="958">
        <v>74562</v>
      </c>
      <c r="I31821" s="950" t="s">
        <v>1559</v>
      </c>
    </row>
    <row r="31822" spans="8:9" ht="12.5">
      <c r="H31822" s="958">
        <v>74563</v>
      </c>
      <c r="I31822" s="950" t="s">
        <v>1559</v>
      </c>
    </row>
    <row r="31823" spans="8:9" ht="12.5">
      <c r="H31823" s="958">
        <v>74565</v>
      </c>
      <c r="I31823" s="950" t="s">
        <v>1559</v>
      </c>
    </row>
    <row r="31824" spans="8:9" ht="12.5">
      <c r="H31824" s="958">
        <v>74567</v>
      </c>
      <c r="I31824" s="950" t="s">
        <v>1559</v>
      </c>
    </row>
    <row r="31825" spans="8:9" ht="12.5">
      <c r="H31825" s="958">
        <v>74569</v>
      </c>
      <c r="I31825" s="950" t="s">
        <v>1559</v>
      </c>
    </row>
    <row r="31826" spans="8:9" ht="12.5">
      <c r="H31826" s="958">
        <v>74570</v>
      </c>
      <c r="I31826" s="950" t="s">
        <v>1559</v>
      </c>
    </row>
    <row r="31827" spans="8:9" ht="12.5">
      <c r="H31827" s="958">
        <v>74571</v>
      </c>
      <c r="I31827" s="950" t="s">
        <v>1559</v>
      </c>
    </row>
    <row r="31828" spans="8:9" ht="12.5">
      <c r="H31828" s="958">
        <v>74572</v>
      </c>
      <c r="I31828" s="950" t="s">
        <v>1559</v>
      </c>
    </row>
    <row r="31829" spans="8:9" ht="12.5">
      <c r="H31829" s="958">
        <v>74574</v>
      </c>
      <c r="I31829" s="950" t="s">
        <v>1559</v>
      </c>
    </row>
    <row r="31830" spans="8:9" ht="12.5">
      <c r="H31830" s="958">
        <v>74576</v>
      </c>
      <c r="I31830" s="950" t="s">
        <v>1559</v>
      </c>
    </row>
    <row r="31831" spans="8:9" ht="12.5">
      <c r="H31831" s="958">
        <v>74577</v>
      </c>
      <c r="I31831" s="950" t="s">
        <v>1559</v>
      </c>
    </row>
    <row r="31832" spans="8:9" ht="12.5">
      <c r="H31832" s="958">
        <v>74578</v>
      </c>
      <c r="I31832" s="950" t="s">
        <v>1559</v>
      </c>
    </row>
    <row r="31833" spans="8:9" ht="12.5">
      <c r="H31833" s="958">
        <v>74601</v>
      </c>
      <c r="I31833" s="950" t="s">
        <v>1559</v>
      </c>
    </row>
    <row r="31834" spans="8:9" ht="12.5">
      <c r="H31834" s="958">
        <v>74602</v>
      </c>
      <c r="I31834" s="950" t="s">
        <v>1559</v>
      </c>
    </row>
    <row r="31835" spans="8:9" ht="12.5">
      <c r="H31835" s="958">
        <v>74604</v>
      </c>
      <c r="I31835" s="950" t="s">
        <v>1559</v>
      </c>
    </row>
    <row r="31836" spans="8:9" ht="12.5">
      <c r="H31836" s="958">
        <v>74630</v>
      </c>
      <c r="I31836" s="950" t="s">
        <v>1559</v>
      </c>
    </row>
    <row r="31837" spans="8:9" ht="12.5">
      <c r="H31837" s="958">
        <v>74631</v>
      </c>
      <c r="I31837" s="950" t="s">
        <v>1559</v>
      </c>
    </row>
    <row r="31838" spans="8:9" ht="12.5">
      <c r="H31838" s="958">
        <v>74632</v>
      </c>
      <c r="I31838" s="950" t="s">
        <v>1559</v>
      </c>
    </row>
    <row r="31839" spans="8:9" ht="12.5">
      <c r="H31839" s="958">
        <v>74633</v>
      </c>
      <c r="I31839" s="950" t="s">
        <v>1559</v>
      </c>
    </row>
    <row r="31840" spans="8:9" ht="12.5">
      <c r="H31840" s="958">
        <v>74636</v>
      </c>
      <c r="I31840" s="950" t="s">
        <v>1559</v>
      </c>
    </row>
    <row r="31841" spans="8:9" ht="12.5">
      <c r="H31841" s="958">
        <v>74637</v>
      </c>
      <c r="I31841" s="950" t="s">
        <v>1559</v>
      </c>
    </row>
    <row r="31842" spans="8:9" ht="12.5">
      <c r="H31842" s="958">
        <v>74640</v>
      </c>
      <c r="I31842" s="950" t="s">
        <v>1559</v>
      </c>
    </row>
    <row r="31843" spans="8:9" ht="12.5">
      <c r="H31843" s="958">
        <v>74641</v>
      </c>
      <c r="I31843" s="950" t="s">
        <v>1559</v>
      </c>
    </row>
    <row r="31844" spans="8:9" ht="12.5">
      <c r="H31844" s="958">
        <v>74643</v>
      </c>
      <c r="I31844" s="950" t="s">
        <v>1559</v>
      </c>
    </row>
    <row r="31845" spans="8:9" ht="12.5">
      <c r="H31845" s="958">
        <v>74644</v>
      </c>
      <c r="I31845" s="950" t="s">
        <v>1559</v>
      </c>
    </row>
    <row r="31846" spans="8:9" ht="12.5">
      <c r="H31846" s="958">
        <v>74646</v>
      </c>
      <c r="I31846" s="950" t="s">
        <v>1559</v>
      </c>
    </row>
    <row r="31847" spans="8:9" ht="12.5">
      <c r="H31847" s="958">
        <v>74647</v>
      </c>
      <c r="I31847" s="950" t="s">
        <v>1559</v>
      </c>
    </row>
    <row r="31848" spans="8:9" ht="12.5">
      <c r="H31848" s="958">
        <v>74650</v>
      </c>
      <c r="I31848" s="950" t="s">
        <v>1559</v>
      </c>
    </row>
    <row r="31849" spans="8:9" ht="12.5">
      <c r="H31849" s="958">
        <v>74651</v>
      </c>
      <c r="I31849" s="950" t="s">
        <v>1559</v>
      </c>
    </row>
    <row r="31850" spans="8:9" ht="12.5">
      <c r="H31850" s="958">
        <v>74652</v>
      </c>
      <c r="I31850" s="950" t="s">
        <v>1559</v>
      </c>
    </row>
    <row r="31851" spans="8:9" ht="12.5">
      <c r="H31851" s="958">
        <v>74653</v>
      </c>
      <c r="I31851" s="950" t="s">
        <v>1559</v>
      </c>
    </row>
    <row r="31852" spans="8:9" ht="12.5">
      <c r="H31852" s="958">
        <v>74701</v>
      </c>
      <c r="I31852" s="950" t="s">
        <v>1559</v>
      </c>
    </row>
    <row r="31853" spans="8:9" ht="12.5">
      <c r="H31853" s="958">
        <v>74702</v>
      </c>
      <c r="I31853" s="950" t="s">
        <v>1559</v>
      </c>
    </row>
    <row r="31854" spans="8:9" ht="12.5">
      <c r="H31854" s="958">
        <v>74720</v>
      </c>
      <c r="I31854" s="950" t="s">
        <v>1559</v>
      </c>
    </row>
    <row r="31855" spans="8:9" ht="12.5">
      <c r="H31855" s="958">
        <v>74721</v>
      </c>
      <c r="I31855" s="950" t="s">
        <v>1559</v>
      </c>
    </row>
    <row r="31856" spans="8:9" ht="12.5">
      <c r="H31856" s="958">
        <v>74722</v>
      </c>
      <c r="I31856" s="950" t="s">
        <v>1559</v>
      </c>
    </row>
    <row r="31857" spans="8:9" ht="12.5">
      <c r="H31857" s="958">
        <v>74723</v>
      </c>
      <c r="I31857" s="950" t="s">
        <v>1559</v>
      </c>
    </row>
    <row r="31858" spans="8:9" ht="12.5">
      <c r="H31858" s="958">
        <v>74724</v>
      </c>
      <c r="I31858" s="950" t="s">
        <v>1559</v>
      </c>
    </row>
    <row r="31859" spans="8:9" ht="12.5">
      <c r="H31859" s="958">
        <v>74726</v>
      </c>
      <c r="I31859" s="950" t="s">
        <v>1559</v>
      </c>
    </row>
    <row r="31860" spans="8:9" ht="12.5">
      <c r="H31860" s="958">
        <v>74727</v>
      </c>
      <c r="I31860" s="950" t="s">
        <v>1559</v>
      </c>
    </row>
    <row r="31861" spans="8:9" ht="12.5">
      <c r="H31861" s="958">
        <v>74728</v>
      </c>
      <c r="I31861" s="950" t="s">
        <v>1559</v>
      </c>
    </row>
    <row r="31862" spans="8:9" ht="12.5">
      <c r="H31862" s="958">
        <v>74729</v>
      </c>
      <c r="I31862" s="950" t="s">
        <v>1559</v>
      </c>
    </row>
    <row r="31863" spans="8:9" ht="12.5">
      <c r="H31863" s="958">
        <v>74730</v>
      </c>
      <c r="I31863" s="950" t="s">
        <v>1559</v>
      </c>
    </row>
    <row r="31864" spans="8:9" ht="12.5">
      <c r="H31864" s="958">
        <v>74731</v>
      </c>
      <c r="I31864" s="950" t="s">
        <v>1559</v>
      </c>
    </row>
    <row r="31865" spans="8:9" ht="12.5">
      <c r="H31865" s="958">
        <v>74733</v>
      </c>
      <c r="I31865" s="950" t="s">
        <v>1559</v>
      </c>
    </row>
    <row r="31866" spans="8:9" ht="12.5">
      <c r="H31866" s="958">
        <v>74734</v>
      </c>
      <c r="I31866" s="950" t="s">
        <v>1559</v>
      </c>
    </row>
    <row r="31867" spans="8:9" ht="12.5">
      <c r="H31867" s="958">
        <v>74735</v>
      </c>
      <c r="I31867" s="950" t="s">
        <v>1559</v>
      </c>
    </row>
    <row r="31868" spans="8:9" ht="12.5">
      <c r="H31868" s="958">
        <v>74736</v>
      </c>
      <c r="I31868" s="950" t="s">
        <v>1559</v>
      </c>
    </row>
    <row r="31869" spans="8:9" ht="12.5">
      <c r="H31869" s="958">
        <v>74737</v>
      </c>
      <c r="I31869" s="950" t="s">
        <v>1559</v>
      </c>
    </row>
    <row r="31870" spans="8:9" ht="12.5">
      <c r="H31870" s="958">
        <v>74738</v>
      </c>
      <c r="I31870" s="950" t="s">
        <v>1559</v>
      </c>
    </row>
    <row r="31871" spans="8:9" ht="12.5">
      <c r="H31871" s="958">
        <v>74740</v>
      </c>
      <c r="I31871" s="950" t="s">
        <v>1559</v>
      </c>
    </row>
    <row r="31872" spans="8:9" ht="12.5">
      <c r="H31872" s="958">
        <v>74741</v>
      </c>
      <c r="I31872" s="950" t="s">
        <v>1559</v>
      </c>
    </row>
    <row r="31873" spans="8:9" ht="12.5">
      <c r="H31873" s="958">
        <v>74743</v>
      </c>
      <c r="I31873" s="950" t="s">
        <v>1559</v>
      </c>
    </row>
    <row r="31874" spans="8:9" ht="12.5">
      <c r="H31874" s="958">
        <v>74745</v>
      </c>
      <c r="I31874" s="950" t="s">
        <v>1559</v>
      </c>
    </row>
    <row r="31875" spans="8:9" ht="12.5">
      <c r="H31875" s="958">
        <v>74747</v>
      </c>
      <c r="I31875" s="950" t="s">
        <v>1559</v>
      </c>
    </row>
    <row r="31876" spans="8:9" ht="12.5">
      <c r="H31876" s="958">
        <v>74748</v>
      </c>
      <c r="I31876" s="950" t="s">
        <v>1559</v>
      </c>
    </row>
    <row r="31877" spans="8:9" ht="12.5">
      <c r="H31877" s="958">
        <v>74750</v>
      </c>
      <c r="I31877" s="950" t="s">
        <v>1559</v>
      </c>
    </row>
    <row r="31878" spans="8:9" ht="12.5">
      <c r="H31878" s="958">
        <v>74752</v>
      </c>
      <c r="I31878" s="950" t="s">
        <v>1559</v>
      </c>
    </row>
    <row r="31879" spans="8:9" ht="12.5">
      <c r="H31879" s="958">
        <v>74753</v>
      </c>
      <c r="I31879" s="950" t="s">
        <v>1559</v>
      </c>
    </row>
    <row r="31880" spans="8:9" ht="12.5">
      <c r="H31880" s="958">
        <v>74754</v>
      </c>
      <c r="I31880" s="950" t="s">
        <v>1559</v>
      </c>
    </row>
    <row r="31881" spans="8:9" ht="12.5">
      <c r="H31881" s="958">
        <v>74755</v>
      </c>
      <c r="I31881" s="950" t="s">
        <v>1559</v>
      </c>
    </row>
    <row r="31882" spans="8:9" ht="12.5">
      <c r="H31882" s="958">
        <v>74756</v>
      </c>
      <c r="I31882" s="950" t="s">
        <v>1559</v>
      </c>
    </row>
    <row r="31883" spans="8:9" ht="12.5">
      <c r="H31883" s="958">
        <v>74759</v>
      </c>
      <c r="I31883" s="950" t="s">
        <v>1559</v>
      </c>
    </row>
    <row r="31884" spans="8:9" ht="12.5">
      <c r="H31884" s="958">
        <v>74760</v>
      </c>
      <c r="I31884" s="950" t="s">
        <v>1559</v>
      </c>
    </row>
    <row r="31885" spans="8:9" ht="12.5">
      <c r="H31885" s="958">
        <v>74761</v>
      </c>
      <c r="I31885" s="950" t="s">
        <v>1559</v>
      </c>
    </row>
    <row r="31886" spans="8:9" ht="12.5">
      <c r="H31886" s="958">
        <v>74764</v>
      </c>
      <c r="I31886" s="950" t="s">
        <v>1559</v>
      </c>
    </row>
    <row r="31887" spans="8:9" ht="12.5">
      <c r="H31887" s="958">
        <v>74766</v>
      </c>
      <c r="I31887" s="950" t="s">
        <v>1559</v>
      </c>
    </row>
    <row r="31888" spans="8:9" ht="12.5">
      <c r="H31888" s="958">
        <v>74801</v>
      </c>
      <c r="I31888" s="950" t="s">
        <v>1559</v>
      </c>
    </row>
    <row r="31889" spans="8:9" ht="12.5">
      <c r="H31889" s="958">
        <v>74802</v>
      </c>
      <c r="I31889" s="950" t="s">
        <v>1559</v>
      </c>
    </row>
    <row r="31890" spans="8:9" ht="12.5">
      <c r="H31890" s="958">
        <v>74804</v>
      </c>
      <c r="I31890" s="950" t="s">
        <v>1559</v>
      </c>
    </row>
    <row r="31891" spans="8:9" ht="12.5">
      <c r="H31891" s="958">
        <v>74818</v>
      </c>
      <c r="I31891" s="950" t="s">
        <v>1559</v>
      </c>
    </row>
    <row r="31892" spans="8:9" ht="12.5">
      <c r="H31892" s="958">
        <v>74820</v>
      </c>
      <c r="I31892" s="950" t="s">
        <v>1559</v>
      </c>
    </row>
    <row r="31893" spans="8:9" ht="12.5">
      <c r="H31893" s="958">
        <v>74821</v>
      </c>
      <c r="I31893" s="950" t="s">
        <v>1559</v>
      </c>
    </row>
    <row r="31894" spans="8:9" ht="12.5">
      <c r="H31894" s="958">
        <v>74824</v>
      </c>
      <c r="I31894" s="950" t="s">
        <v>1559</v>
      </c>
    </row>
    <row r="31895" spans="8:9" ht="12.5">
      <c r="H31895" s="958">
        <v>74825</v>
      </c>
      <c r="I31895" s="950" t="s">
        <v>1559</v>
      </c>
    </row>
    <row r="31896" spans="8:9" ht="12.5">
      <c r="H31896" s="958">
        <v>74826</v>
      </c>
      <c r="I31896" s="950" t="s">
        <v>1559</v>
      </c>
    </row>
    <row r="31897" spans="8:9" ht="12.5">
      <c r="H31897" s="958">
        <v>74827</v>
      </c>
      <c r="I31897" s="950" t="s">
        <v>1559</v>
      </c>
    </row>
    <row r="31898" spans="8:9" ht="12.5">
      <c r="H31898" s="958">
        <v>74829</v>
      </c>
      <c r="I31898" s="950" t="s">
        <v>1559</v>
      </c>
    </row>
    <row r="31899" spans="8:9" ht="12.5">
      <c r="H31899" s="958">
        <v>74830</v>
      </c>
      <c r="I31899" s="950" t="s">
        <v>1559</v>
      </c>
    </row>
    <row r="31900" spans="8:9" ht="12.5">
      <c r="H31900" s="958">
        <v>74831</v>
      </c>
      <c r="I31900" s="950" t="s">
        <v>1559</v>
      </c>
    </row>
    <row r="31901" spans="8:9" ht="12.5">
      <c r="H31901" s="958">
        <v>74832</v>
      </c>
      <c r="I31901" s="950" t="s">
        <v>1559</v>
      </c>
    </row>
    <row r="31902" spans="8:9" ht="12.5">
      <c r="H31902" s="958">
        <v>74833</v>
      </c>
      <c r="I31902" s="950" t="s">
        <v>1559</v>
      </c>
    </row>
    <row r="31903" spans="8:9" ht="12.5">
      <c r="H31903" s="958">
        <v>74834</v>
      </c>
      <c r="I31903" s="950" t="s">
        <v>1559</v>
      </c>
    </row>
    <row r="31904" spans="8:9" ht="12.5">
      <c r="H31904" s="958">
        <v>74836</v>
      </c>
      <c r="I31904" s="950" t="s">
        <v>1559</v>
      </c>
    </row>
    <row r="31905" spans="8:9" ht="12.5">
      <c r="H31905" s="958">
        <v>74837</v>
      </c>
      <c r="I31905" s="950" t="s">
        <v>1559</v>
      </c>
    </row>
    <row r="31906" spans="8:9" ht="12.5">
      <c r="H31906" s="958">
        <v>74839</v>
      </c>
      <c r="I31906" s="950" t="s">
        <v>1559</v>
      </c>
    </row>
    <row r="31907" spans="8:9" ht="12.5">
      <c r="H31907" s="958">
        <v>74840</v>
      </c>
      <c r="I31907" s="950" t="s">
        <v>1559</v>
      </c>
    </row>
    <row r="31908" spans="8:9" ht="12.5">
      <c r="H31908" s="958">
        <v>74842</v>
      </c>
      <c r="I31908" s="950" t="s">
        <v>1559</v>
      </c>
    </row>
    <row r="31909" spans="8:9" ht="12.5">
      <c r="H31909" s="958">
        <v>74843</v>
      </c>
      <c r="I31909" s="950" t="s">
        <v>1559</v>
      </c>
    </row>
    <row r="31910" spans="8:9" ht="12.5">
      <c r="H31910" s="958">
        <v>74844</v>
      </c>
      <c r="I31910" s="950" t="s">
        <v>1559</v>
      </c>
    </row>
    <row r="31911" spans="8:9" ht="12.5">
      <c r="H31911" s="958">
        <v>74845</v>
      </c>
      <c r="I31911" s="950" t="s">
        <v>1559</v>
      </c>
    </row>
    <row r="31912" spans="8:9" ht="12.5">
      <c r="H31912" s="958">
        <v>74848</v>
      </c>
      <c r="I31912" s="950" t="s">
        <v>1559</v>
      </c>
    </row>
    <row r="31913" spans="8:9" ht="12.5">
      <c r="H31913" s="958">
        <v>74849</v>
      </c>
      <c r="I31913" s="950" t="s">
        <v>1559</v>
      </c>
    </row>
    <row r="31914" spans="8:9" ht="12.5">
      <c r="H31914" s="958">
        <v>74850</v>
      </c>
      <c r="I31914" s="950" t="s">
        <v>1559</v>
      </c>
    </row>
    <row r="31915" spans="8:9" ht="12.5">
      <c r="H31915" s="958">
        <v>74851</v>
      </c>
      <c r="I31915" s="950" t="s">
        <v>1559</v>
      </c>
    </row>
    <row r="31916" spans="8:9" ht="12.5">
      <c r="H31916" s="958">
        <v>74852</v>
      </c>
      <c r="I31916" s="950" t="s">
        <v>1559</v>
      </c>
    </row>
    <row r="31917" spans="8:9" ht="12.5">
      <c r="H31917" s="958">
        <v>74854</v>
      </c>
      <c r="I31917" s="950" t="s">
        <v>1559</v>
      </c>
    </row>
    <row r="31918" spans="8:9" ht="12.5">
      <c r="H31918" s="958">
        <v>74855</v>
      </c>
      <c r="I31918" s="950" t="s">
        <v>1559</v>
      </c>
    </row>
    <row r="31919" spans="8:9" ht="12.5">
      <c r="H31919" s="958">
        <v>74856</v>
      </c>
      <c r="I31919" s="950" t="s">
        <v>1559</v>
      </c>
    </row>
    <row r="31920" spans="8:9" ht="12.5">
      <c r="H31920" s="958">
        <v>74857</v>
      </c>
      <c r="I31920" s="950" t="s">
        <v>1559</v>
      </c>
    </row>
    <row r="31921" spans="8:9" ht="12.5">
      <c r="H31921" s="958">
        <v>74859</v>
      </c>
      <c r="I31921" s="950" t="s">
        <v>1559</v>
      </c>
    </row>
    <row r="31922" spans="8:9" ht="12.5">
      <c r="H31922" s="958">
        <v>74860</v>
      </c>
      <c r="I31922" s="950" t="s">
        <v>1559</v>
      </c>
    </row>
    <row r="31923" spans="8:9" ht="12.5">
      <c r="H31923" s="958">
        <v>74864</v>
      </c>
      <c r="I31923" s="950" t="s">
        <v>1559</v>
      </c>
    </row>
    <row r="31924" spans="8:9" ht="12.5">
      <c r="H31924" s="958">
        <v>74865</v>
      </c>
      <c r="I31924" s="950" t="s">
        <v>1559</v>
      </c>
    </row>
    <row r="31925" spans="8:9" ht="12.5">
      <c r="H31925" s="958">
        <v>74866</v>
      </c>
      <c r="I31925" s="950" t="s">
        <v>1559</v>
      </c>
    </row>
    <row r="31926" spans="8:9" ht="12.5">
      <c r="H31926" s="958">
        <v>74867</v>
      </c>
      <c r="I31926" s="950" t="s">
        <v>1559</v>
      </c>
    </row>
    <row r="31927" spans="8:9" ht="12.5">
      <c r="H31927" s="958">
        <v>74868</v>
      </c>
      <c r="I31927" s="950" t="s">
        <v>1559</v>
      </c>
    </row>
    <row r="31928" spans="8:9" ht="12.5">
      <c r="H31928" s="958">
        <v>74869</v>
      </c>
      <c r="I31928" s="950" t="s">
        <v>1559</v>
      </c>
    </row>
    <row r="31929" spans="8:9" ht="12.5">
      <c r="H31929" s="958">
        <v>74871</v>
      </c>
      <c r="I31929" s="950" t="s">
        <v>1559</v>
      </c>
    </row>
    <row r="31930" spans="8:9" ht="12.5">
      <c r="H31930" s="958">
        <v>74872</v>
      </c>
      <c r="I31930" s="950" t="s">
        <v>1559</v>
      </c>
    </row>
    <row r="31931" spans="8:9" ht="12.5">
      <c r="H31931" s="958">
        <v>74873</v>
      </c>
      <c r="I31931" s="950" t="s">
        <v>1559</v>
      </c>
    </row>
    <row r="31932" spans="8:9" ht="12.5">
      <c r="H31932" s="958">
        <v>74875</v>
      </c>
      <c r="I31932" s="950" t="s">
        <v>1559</v>
      </c>
    </row>
    <row r="31933" spans="8:9" ht="12.5">
      <c r="H31933" s="958">
        <v>74878</v>
      </c>
      <c r="I31933" s="950" t="s">
        <v>1559</v>
      </c>
    </row>
    <row r="31934" spans="8:9" ht="12.5">
      <c r="H31934" s="958">
        <v>74880</v>
      </c>
      <c r="I31934" s="950" t="s">
        <v>1559</v>
      </c>
    </row>
    <row r="31935" spans="8:9" ht="12.5">
      <c r="H31935" s="958">
        <v>74881</v>
      </c>
      <c r="I31935" s="950" t="s">
        <v>1559</v>
      </c>
    </row>
    <row r="31936" spans="8:9" ht="12.5">
      <c r="H31936" s="958">
        <v>74883</v>
      </c>
      <c r="I31936" s="950" t="s">
        <v>1559</v>
      </c>
    </row>
    <row r="31937" spans="8:9" ht="12.5">
      <c r="H31937" s="958">
        <v>74884</v>
      </c>
      <c r="I31937" s="950" t="s">
        <v>1559</v>
      </c>
    </row>
    <row r="31938" spans="8:9" ht="12.5">
      <c r="H31938" s="958">
        <v>74901</v>
      </c>
      <c r="I31938" s="950" t="s">
        <v>1559</v>
      </c>
    </row>
    <row r="31939" spans="8:9" ht="12.5">
      <c r="H31939" s="958">
        <v>74902</v>
      </c>
      <c r="I31939" s="950" t="s">
        <v>1559</v>
      </c>
    </row>
    <row r="31940" spans="8:9" ht="12.5">
      <c r="H31940" s="958">
        <v>74930</v>
      </c>
      <c r="I31940" s="950" t="s">
        <v>1559</v>
      </c>
    </row>
    <row r="31941" spans="8:9" ht="12.5">
      <c r="H31941" s="958">
        <v>74931</v>
      </c>
      <c r="I31941" s="950" t="s">
        <v>1559</v>
      </c>
    </row>
    <row r="31942" spans="8:9" ht="12.5">
      <c r="H31942" s="958">
        <v>74932</v>
      </c>
      <c r="I31942" s="950" t="s">
        <v>1559</v>
      </c>
    </row>
    <row r="31943" spans="8:9" ht="12.5">
      <c r="H31943" s="958">
        <v>74935</v>
      </c>
      <c r="I31943" s="950" t="s">
        <v>1574</v>
      </c>
    </row>
    <row r="31944" spans="8:9" ht="12.5">
      <c r="H31944" s="958">
        <v>74936</v>
      </c>
      <c r="I31944" s="950" t="s">
        <v>1559</v>
      </c>
    </row>
    <row r="31945" spans="8:9" ht="12.5">
      <c r="H31945" s="958">
        <v>74937</v>
      </c>
      <c r="I31945" s="950" t="s">
        <v>1559</v>
      </c>
    </row>
    <row r="31946" spans="8:9" ht="12.5">
      <c r="H31946" s="958">
        <v>74939</v>
      </c>
      <c r="I31946" s="950" t="s">
        <v>1559</v>
      </c>
    </row>
    <row r="31947" spans="8:9" ht="12.5">
      <c r="H31947" s="958">
        <v>74940</v>
      </c>
      <c r="I31947" s="950" t="s">
        <v>1559</v>
      </c>
    </row>
    <row r="31948" spans="8:9" ht="12.5">
      <c r="H31948" s="958">
        <v>74941</v>
      </c>
      <c r="I31948" s="950" t="s">
        <v>1559</v>
      </c>
    </row>
    <row r="31949" spans="8:9" ht="12.5">
      <c r="H31949" s="958">
        <v>74942</v>
      </c>
      <c r="I31949" s="950" t="s">
        <v>1559</v>
      </c>
    </row>
    <row r="31950" spans="8:9" ht="12.5">
      <c r="H31950" s="958">
        <v>74943</v>
      </c>
      <c r="I31950" s="950" t="s">
        <v>1574</v>
      </c>
    </row>
    <row r="31951" spans="8:9" ht="12.5">
      <c r="H31951" s="958">
        <v>74944</v>
      </c>
      <c r="I31951" s="950" t="s">
        <v>1559</v>
      </c>
    </row>
    <row r="31952" spans="8:9" ht="12.5">
      <c r="H31952" s="958">
        <v>74945</v>
      </c>
      <c r="I31952" s="950" t="s">
        <v>1574</v>
      </c>
    </row>
    <row r="31953" spans="8:9" ht="12.5">
      <c r="H31953" s="958">
        <v>74946</v>
      </c>
      <c r="I31953" s="950" t="s">
        <v>1559</v>
      </c>
    </row>
    <row r="31954" spans="8:9" ht="12.5">
      <c r="H31954" s="958">
        <v>74947</v>
      </c>
      <c r="I31954" s="950" t="s">
        <v>1561</v>
      </c>
    </row>
    <row r="31955" spans="8:9" ht="12.5">
      <c r="H31955" s="958">
        <v>74948</v>
      </c>
      <c r="I31955" s="950" t="s">
        <v>1559</v>
      </c>
    </row>
    <row r="31956" spans="8:9" ht="12.5">
      <c r="H31956" s="958">
        <v>74949</v>
      </c>
      <c r="I31956" s="950" t="s">
        <v>1559</v>
      </c>
    </row>
    <row r="31957" spans="8:9" ht="12.5">
      <c r="H31957" s="958">
        <v>74951</v>
      </c>
      <c r="I31957" s="950" t="s">
        <v>1559</v>
      </c>
    </row>
    <row r="31958" spans="8:9" ht="12.5">
      <c r="H31958" s="958">
        <v>74953</v>
      </c>
      <c r="I31958" s="950" t="s">
        <v>1559</v>
      </c>
    </row>
    <row r="31959" spans="8:9" ht="12.5">
      <c r="H31959" s="958">
        <v>74954</v>
      </c>
      <c r="I31959" s="950" t="s">
        <v>1559</v>
      </c>
    </row>
    <row r="31960" spans="8:9" ht="12.5">
      <c r="H31960" s="958">
        <v>74955</v>
      </c>
      <c r="I31960" s="950" t="s">
        <v>1574</v>
      </c>
    </row>
    <row r="31961" spans="8:9" ht="12.5">
      <c r="H31961" s="958">
        <v>74956</v>
      </c>
      <c r="I31961" s="950" t="s">
        <v>1559</v>
      </c>
    </row>
    <row r="31962" spans="8:9" ht="12.5">
      <c r="H31962" s="958">
        <v>74957</v>
      </c>
      <c r="I31962" s="950" t="s">
        <v>1559</v>
      </c>
    </row>
    <row r="31963" spans="8:9" ht="12.5">
      <c r="H31963" s="958">
        <v>74959</v>
      </c>
      <c r="I31963" s="950" t="s">
        <v>1559</v>
      </c>
    </row>
    <row r="31964" spans="8:9" ht="12.5">
      <c r="H31964" s="958">
        <v>74960</v>
      </c>
      <c r="I31964" s="950" t="s">
        <v>1559</v>
      </c>
    </row>
    <row r="31965" spans="8:9" ht="12.5">
      <c r="H31965" s="958">
        <v>74962</v>
      </c>
      <c r="I31965" s="950" t="s">
        <v>1559</v>
      </c>
    </row>
    <row r="31966" spans="8:9" ht="12.5">
      <c r="H31966" s="958">
        <v>74963</v>
      </c>
      <c r="I31966" s="950" t="s">
        <v>1559</v>
      </c>
    </row>
    <row r="31967" spans="8:9" ht="12.5">
      <c r="H31967" s="958">
        <v>74964</v>
      </c>
      <c r="I31967" s="950" t="s">
        <v>1559</v>
      </c>
    </row>
    <row r="31968" spans="8:9" ht="12.5">
      <c r="H31968" s="958">
        <v>74965</v>
      </c>
      <c r="I31968" s="950" t="s">
        <v>1559</v>
      </c>
    </row>
    <row r="31969" spans="8:9" ht="12.5">
      <c r="H31969" s="958">
        <v>74966</v>
      </c>
      <c r="I31969" s="950" t="s">
        <v>1559</v>
      </c>
    </row>
    <row r="31970" spans="8:9" ht="12.5">
      <c r="H31970" s="958">
        <v>75001</v>
      </c>
      <c r="I31970" s="950" t="s">
        <v>1564</v>
      </c>
    </row>
    <row r="31971" spans="8:9" ht="12.5">
      <c r="H31971" s="958">
        <v>75002</v>
      </c>
      <c r="I31971" s="950" t="s">
        <v>1564</v>
      </c>
    </row>
    <row r="31972" spans="8:9" ht="12.5">
      <c r="H31972" s="958">
        <v>75006</v>
      </c>
      <c r="I31972" s="950" t="s">
        <v>1564</v>
      </c>
    </row>
    <row r="31973" spans="8:9" ht="12.5">
      <c r="H31973" s="958">
        <v>75007</v>
      </c>
      <c r="I31973" s="950" t="s">
        <v>1564</v>
      </c>
    </row>
    <row r="31974" spans="8:9" ht="12.5">
      <c r="H31974" s="958">
        <v>75009</v>
      </c>
      <c r="I31974" s="950" t="s">
        <v>1564</v>
      </c>
    </row>
    <row r="31975" spans="8:9" ht="12.5">
      <c r="H31975" s="958">
        <v>75010</v>
      </c>
      <c r="I31975" s="950" t="s">
        <v>1564</v>
      </c>
    </row>
    <row r="31976" spans="8:9" ht="12.5">
      <c r="H31976" s="958">
        <v>75011</v>
      </c>
      <c r="I31976" s="950" t="s">
        <v>1564</v>
      </c>
    </row>
    <row r="31977" spans="8:9" ht="12.5">
      <c r="H31977" s="958">
        <v>75013</v>
      </c>
      <c r="I31977" s="950" t="s">
        <v>1564</v>
      </c>
    </row>
    <row r="31978" spans="8:9" ht="12.5">
      <c r="H31978" s="958">
        <v>75014</v>
      </c>
      <c r="I31978" s="950" t="s">
        <v>1564</v>
      </c>
    </row>
    <row r="31979" spans="8:9" ht="12.5">
      <c r="H31979" s="958">
        <v>75015</v>
      </c>
      <c r="I31979" s="950" t="s">
        <v>1564</v>
      </c>
    </row>
    <row r="31980" spans="8:9" ht="12.5">
      <c r="H31980" s="958">
        <v>75016</v>
      </c>
      <c r="I31980" s="950" t="s">
        <v>1564</v>
      </c>
    </row>
    <row r="31981" spans="8:9" ht="12.5">
      <c r="H31981" s="958">
        <v>75017</v>
      </c>
      <c r="I31981" s="950" t="s">
        <v>1564</v>
      </c>
    </row>
    <row r="31982" spans="8:9" ht="12.5">
      <c r="H31982" s="958">
        <v>75019</v>
      </c>
      <c r="I31982" s="950" t="s">
        <v>1564</v>
      </c>
    </row>
    <row r="31983" spans="8:9" ht="12.5">
      <c r="H31983" s="958">
        <v>75020</v>
      </c>
      <c r="I31983" s="950" t="s">
        <v>1564</v>
      </c>
    </row>
    <row r="31984" spans="8:9" ht="12.5">
      <c r="H31984" s="958">
        <v>75021</v>
      </c>
      <c r="I31984" s="950" t="s">
        <v>1564</v>
      </c>
    </row>
    <row r="31985" spans="8:9" ht="12.5">
      <c r="H31985" s="958">
        <v>75022</v>
      </c>
      <c r="I31985" s="950" t="s">
        <v>1564</v>
      </c>
    </row>
    <row r="31986" spans="8:9" ht="12.5">
      <c r="H31986" s="958">
        <v>75023</v>
      </c>
      <c r="I31986" s="950" t="s">
        <v>1564</v>
      </c>
    </row>
    <row r="31987" spans="8:9" ht="12.5">
      <c r="H31987" s="958">
        <v>75024</v>
      </c>
      <c r="I31987" s="950" t="s">
        <v>1564</v>
      </c>
    </row>
    <row r="31988" spans="8:9" ht="12.5">
      <c r="H31988" s="958">
        <v>75025</v>
      </c>
      <c r="I31988" s="950" t="s">
        <v>1564</v>
      </c>
    </row>
    <row r="31989" spans="8:9" ht="12.5">
      <c r="H31989" s="958">
        <v>75026</v>
      </c>
      <c r="I31989" s="950" t="s">
        <v>1564</v>
      </c>
    </row>
    <row r="31990" spans="8:9" ht="12.5">
      <c r="H31990" s="958">
        <v>75027</v>
      </c>
      <c r="I31990" s="950" t="s">
        <v>1564</v>
      </c>
    </row>
    <row r="31991" spans="8:9" ht="12.5">
      <c r="H31991" s="958">
        <v>75028</v>
      </c>
      <c r="I31991" s="950" t="s">
        <v>1564</v>
      </c>
    </row>
    <row r="31992" spans="8:9" ht="12.5">
      <c r="H31992" s="958">
        <v>75029</v>
      </c>
      <c r="I31992" s="950" t="s">
        <v>1564</v>
      </c>
    </row>
    <row r="31993" spans="8:9" ht="12.5">
      <c r="H31993" s="958">
        <v>75030</v>
      </c>
      <c r="I31993" s="950" t="s">
        <v>1564</v>
      </c>
    </row>
    <row r="31994" spans="8:9" ht="12.5">
      <c r="H31994" s="958">
        <v>75032</v>
      </c>
      <c r="I31994" s="950" t="s">
        <v>1564</v>
      </c>
    </row>
    <row r="31995" spans="8:9" ht="12.5">
      <c r="H31995" s="958">
        <v>75033</v>
      </c>
      <c r="I31995" s="950" t="s">
        <v>1564</v>
      </c>
    </row>
    <row r="31996" spans="8:9" ht="12.5">
      <c r="H31996" s="958">
        <v>75034</v>
      </c>
      <c r="I31996" s="950" t="s">
        <v>1564</v>
      </c>
    </row>
    <row r="31997" spans="8:9" ht="12.5">
      <c r="H31997" s="958">
        <v>75035</v>
      </c>
      <c r="I31997" s="950" t="s">
        <v>1564</v>
      </c>
    </row>
    <row r="31998" spans="8:9" ht="12.5">
      <c r="H31998" s="958">
        <v>75036</v>
      </c>
      <c r="I31998" s="950" t="s">
        <v>1564</v>
      </c>
    </row>
    <row r="31999" spans="8:9" ht="12.5">
      <c r="H31999" s="958">
        <v>75037</v>
      </c>
      <c r="I31999" s="950" t="s">
        <v>1564</v>
      </c>
    </row>
    <row r="32000" spans="8:9" ht="12.5">
      <c r="H32000" s="958">
        <v>75038</v>
      </c>
      <c r="I32000" s="950" t="s">
        <v>1564</v>
      </c>
    </row>
    <row r="32001" spans="8:9" ht="12.5">
      <c r="H32001" s="958">
        <v>75039</v>
      </c>
      <c r="I32001" s="950" t="s">
        <v>1564</v>
      </c>
    </row>
    <row r="32002" spans="8:9" ht="12.5">
      <c r="H32002" s="958">
        <v>75040</v>
      </c>
      <c r="I32002" s="950" t="s">
        <v>1564</v>
      </c>
    </row>
    <row r="32003" spans="8:9" ht="12.5">
      <c r="H32003" s="958">
        <v>75041</v>
      </c>
      <c r="I32003" s="950" t="s">
        <v>1564</v>
      </c>
    </row>
    <row r="32004" spans="8:9" ht="12.5">
      <c r="H32004" s="958">
        <v>75042</v>
      </c>
      <c r="I32004" s="950" t="s">
        <v>1564</v>
      </c>
    </row>
    <row r="32005" spans="8:9" ht="12.5">
      <c r="H32005" s="958">
        <v>75043</v>
      </c>
      <c r="I32005" s="950" t="s">
        <v>1564</v>
      </c>
    </row>
    <row r="32006" spans="8:9" ht="12.5">
      <c r="H32006" s="958">
        <v>75044</v>
      </c>
      <c r="I32006" s="950" t="s">
        <v>1564</v>
      </c>
    </row>
    <row r="32007" spans="8:9" ht="12.5">
      <c r="H32007" s="958">
        <v>75045</v>
      </c>
      <c r="I32007" s="950" t="s">
        <v>1564</v>
      </c>
    </row>
    <row r="32008" spans="8:9" ht="12.5">
      <c r="H32008" s="958">
        <v>75046</v>
      </c>
      <c r="I32008" s="950" t="s">
        <v>1564</v>
      </c>
    </row>
    <row r="32009" spans="8:9" ht="12.5">
      <c r="H32009" s="958">
        <v>75047</v>
      </c>
      <c r="I32009" s="950" t="s">
        <v>1564</v>
      </c>
    </row>
    <row r="32010" spans="8:9" ht="12.5">
      <c r="H32010" s="958">
        <v>75048</v>
      </c>
      <c r="I32010" s="950" t="s">
        <v>1564</v>
      </c>
    </row>
    <row r="32011" spans="8:9" ht="12.5">
      <c r="H32011" s="958">
        <v>75049</v>
      </c>
      <c r="I32011" s="950" t="s">
        <v>1564</v>
      </c>
    </row>
    <row r="32012" spans="8:9" ht="12.5">
      <c r="H32012" s="958">
        <v>75050</v>
      </c>
      <c r="I32012" s="950" t="s">
        <v>1564</v>
      </c>
    </row>
    <row r="32013" spans="8:9" ht="12.5">
      <c r="H32013" s="958">
        <v>75051</v>
      </c>
      <c r="I32013" s="950" t="s">
        <v>1564</v>
      </c>
    </row>
    <row r="32014" spans="8:9" ht="12.5">
      <c r="H32014" s="958">
        <v>75052</v>
      </c>
      <c r="I32014" s="950" t="s">
        <v>1564</v>
      </c>
    </row>
    <row r="32015" spans="8:9" ht="12.5">
      <c r="H32015" s="958">
        <v>75053</v>
      </c>
      <c r="I32015" s="950" t="s">
        <v>1564</v>
      </c>
    </row>
    <row r="32016" spans="8:9" ht="12.5">
      <c r="H32016" s="958">
        <v>75054</v>
      </c>
      <c r="I32016" s="950" t="s">
        <v>1564</v>
      </c>
    </row>
    <row r="32017" spans="8:9" ht="12.5">
      <c r="H32017" s="958">
        <v>75056</v>
      </c>
      <c r="I32017" s="950" t="s">
        <v>1564</v>
      </c>
    </row>
    <row r="32018" spans="8:9" ht="12.5">
      <c r="H32018" s="958">
        <v>75057</v>
      </c>
      <c r="I32018" s="950" t="s">
        <v>1564</v>
      </c>
    </row>
    <row r="32019" spans="8:9" ht="12.5">
      <c r="H32019" s="958">
        <v>75058</v>
      </c>
      <c r="I32019" s="950" t="s">
        <v>1564</v>
      </c>
    </row>
    <row r="32020" spans="8:9" ht="12.5">
      <c r="H32020" s="958">
        <v>75060</v>
      </c>
      <c r="I32020" s="950" t="s">
        <v>1564</v>
      </c>
    </row>
    <row r="32021" spans="8:9" ht="12.5">
      <c r="H32021" s="958">
        <v>75061</v>
      </c>
      <c r="I32021" s="950" t="s">
        <v>1564</v>
      </c>
    </row>
    <row r="32022" spans="8:9" ht="12.5">
      <c r="H32022" s="958">
        <v>75062</v>
      </c>
      <c r="I32022" s="950" t="s">
        <v>1564</v>
      </c>
    </row>
    <row r="32023" spans="8:9" ht="12.5">
      <c r="H32023" s="958">
        <v>75063</v>
      </c>
      <c r="I32023" s="950" t="s">
        <v>1564</v>
      </c>
    </row>
    <row r="32024" spans="8:9" ht="12.5">
      <c r="H32024" s="958">
        <v>75065</v>
      </c>
      <c r="I32024" s="950" t="s">
        <v>1564</v>
      </c>
    </row>
    <row r="32025" spans="8:9" ht="12.5">
      <c r="H32025" s="958">
        <v>75067</v>
      </c>
      <c r="I32025" s="950" t="s">
        <v>1564</v>
      </c>
    </row>
    <row r="32026" spans="8:9" ht="12.5">
      <c r="H32026" s="958">
        <v>75068</v>
      </c>
      <c r="I32026" s="950" t="s">
        <v>1564</v>
      </c>
    </row>
    <row r="32027" spans="8:9" ht="12.5">
      <c r="H32027" s="958">
        <v>75069</v>
      </c>
      <c r="I32027" s="950" t="s">
        <v>1564</v>
      </c>
    </row>
    <row r="32028" spans="8:9" ht="12.5">
      <c r="H32028" s="958">
        <v>75070</v>
      </c>
      <c r="I32028" s="950" t="s">
        <v>1564</v>
      </c>
    </row>
    <row r="32029" spans="8:9" ht="12.5">
      <c r="H32029" s="958">
        <v>75071</v>
      </c>
      <c r="I32029" s="950" t="s">
        <v>1564</v>
      </c>
    </row>
    <row r="32030" spans="8:9" ht="12.5">
      <c r="H32030" s="958">
        <v>75072</v>
      </c>
      <c r="I32030" s="950" t="s">
        <v>1564</v>
      </c>
    </row>
    <row r="32031" spans="8:9" ht="12.5">
      <c r="H32031" s="958">
        <v>75074</v>
      </c>
      <c r="I32031" s="950" t="s">
        <v>1564</v>
      </c>
    </row>
    <row r="32032" spans="8:9" ht="12.5">
      <c r="H32032" s="958">
        <v>75075</v>
      </c>
      <c r="I32032" s="950" t="s">
        <v>1564</v>
      </c>
    </row>
    <row r="32033" spans="8:9" ht="12.5">
      <c r="H32033" s="958">
        <v>75076</v>
      </c>
      <c r="I32033" s="950" t="s">
        <v>1564</v>
      </c>
    </row>
    <row r="32034" spans="8:9" ht="12.5">
      <c r="H32034" s="958">
        <v>75077</v>
      </c>
      <c r="I32034" s="950" t="s">
        <v>1564</v>
      </c>
    </row>
    <row r="32035" spans="8:9" ht="12.5">
      <c r="H32035" s="958">
        <v>75078</v>
      </c>
      <c r="I32035" s="950" t="s">
        <v>1564</v>
      </c>
    </row>
    <row r="32036" spans="8:9" ht="12.5">
      <c r="H32036" s="958">
        <v>75080</v>
      </c>
      <c r="I32036" s="950" t="s">
        <v>1564</v>
      </c>
    </row>
    <row r="32037" spans="8:9" ht="12.5">
      <c r="H32037" s="958">
        <v>75081</v>
      </c>
      <c r="I32037" s="950" t="s">
        <v>1564</v>
      </c>
    </row>
    <row r="32038" spans="8:9" ht="12.5">
      <c r="H32038" s="958">
        <v>75082</v>
      </c>
      <c r="I32038" s="950" t="s">
        <v>1564</v>
      </c>
    </row>
    <row r="32039" spans="8:9" ht="12.5">
      <c r="H32039" s="958">
        <v>75083</v>
      </c>
      <c r="I32039" s="950" t="s">
        <v>1564</v>
      </c>
    </row>
    <row r="32040" spans="8:9" ht="12.5">
      <c r="H32040" s="958">
        <v>75085</v>
      </c>
      <c r="I32040" s="950" t="s">
        <v>1564</v>
      </c>
    </row>
    <row r="32041" spans="8:9" ht="12.5">
      <c r="H32041" s="958">
        <v>75086</v>
      </c>
      <c r="I32041" s="950" t="s">
        <v>1564</v>
      </c>
    </row>
    <row r="32042" spans="8:9" ht="12.5">
      <c r="H32042" s="958">
        <v>75087</v>
      </c>
      <c r="I32042" s="950" t="s">
        <v>1564</v>
      </c>
    </row>
    <row r="32043" spans="8:9" ht="12.5">
      <c r="H32043" s="958">
        <v>75088</v>
      </c>
      <c r="I32043" s="950" t="s">
        <v>1564</v>
      </c>
    </row>
    <row r="32044" spans="8:9" ht="12.5">
      <c r="H32044" s="958">
        <v>75089</v>
      </c>
      <c r="I32044" s="950" t="s">
        <v>1564</v>
      </c>
    </row>
    <row r="32045" spans="8:9" ht="12.5">
      <c r="H32045" s="958">
        <v>75090</v>
      </c>
      <c r="I32045" s="950" t="s">
        <v>1564</v>
      </c>
    </row>
    <row r="32046" spans="8:9" ht="12.5">
      <c r="H32046" s="958">
        <v>75091</v>
      </c>
      <c r="I32046" s="950" t="s">
        <v>1564</v>
      </c>
    </row>
    <row r="32047" spans="8:9" ht="12.5">
      <c r="H32047" s="958">
        <v>75092</v>
      </c>
      <c r="I32047" s="950" t="s">
        <v>1564</v>
      </c>
    </row>
    <row r="32048" spans="8:9" ht="12.5">
      <c r="H32048" s="958">
        <v>75093</v>
      </c>
      <c r="I32048" s="950" t="s">
        <v>1564</v>
      </c>
    </row>
    <row r="32049" spans="8:9" ht="12.5">
      <c r="H32049" s="958">
        <v>75094</v>
      </c>
      <c r="I32049" s="950" t="s">
        <v>1564</v>
      </c>
    </row>
    <row r="32050" spans="8:9" ht="12.5">
      <c r="H32050" s="958">
        <v>75097</v>
      </c>
      <c r="I32050" s="950" t="s">
        <v>1564</v>
      </c>
    </row>
    <row r="32051" spans="8:9" ht="12.5">
      <c r="H32051" s="958">
        <v>75098</v>
      </c>
      <c r="I32051" s="950" t="s">
        <v>1564</v>
      </c>
    </row>
    <row r="32052" spans="8:9" ht="12.5">
      <c r="H32052" s="958">
        <v>75099</v>
      </c>
      <c r="I32052" s="950" t="s">
        <v>1564</v>
      </c>
    </row>
    <row r="32053" spans="8:9" ht="12.5">
      <c r="H32053" s="958">
        <v>75101</v>
      </c>
      <c r="I32053" s="950" t="s">
        <v>1564</v>
      </c>
    </row>
    <row r="32054" spans="8:9" ht="12.5">
      <c r="H32054" s="958">
        <v>75102</v>
      </c>
      <c r="I32054" s="950" t="s">
        <v>1564</v>
      </c>
    </row>
    <row r="32055" spans="8:9" ht="12.5">
      <c r="H32055" s="958">
        <v>75103</v>
      </c>
      <c r="I32055" s="950" t="s">
        <v>1564</v>
      </c>
    </row>
    <row r="32056" spans="8:9" ht="12.5">
      <c r="H32056" s="958">
        <v>75104</v>
      </c>
      <c r="I32056" s="950" t="s">
        <v>1564</v>
      </c>
    </row>
    <row r="32057" spans="8:9" ht="12.5">
      <c r="H32057" s="958">
        <v>75105</v>
      </c>
      <c r="I32057" s="950" t="s">
        <v>1564</v>
      </c>
    </row>
    <row r="32058" spans="8:9" ht="12.5">
      <c r="H32058" s="958">
        <v>75106</v>
      </c>
      <c r="I32058" s="950" t="s">
        <v>1564</v>
      </c>
    </row>
    <row r="32059" spans="8:9" ht="12.5">
      <c r="H32059" s="958">
        <v>75109</v>
      </c>
      <c r="I32059" s="950" t="s">
        <v>1564</v>
      </c>
    </row>
    <row r="32060" spans="8:9" ht="12.5">
      <c r="H32060" s="958">
        <v>75110</v>
      </c>
      <c r="I32060" s="950" t="s">
        <v>1564</v>
      </c>
    </row>
    <row r="32061" spans="8:9" ht="12.5">
      <c r="H32061" s="958">
        <v>75114</v>
      </c>
      <c r="I32061" s="950" t="s">
        <v>1564</v>
      </c>
    </row>
    <row r="32062" spans="8:9" ht="12.5">
      <c r="H32062" s="958">
        <v>75115</v>
      </c>
      <c r="I32062" s="950" t="s">
        <v>1564</v>
      </c>
    </row>
    <row r="32063" spans="8:9" ht="12.5">
      <c r="H32063" s="958">
        <v>75116</v>
      </c>
      <c r="I32063" s="950" t="s">
        <v>1564</v>
      </c>
    </row>
    <row r="32064" spans="8:9" ht="12.5">
      <c r="H32064" s="958">
        <v>75117</v>
      </c>
      <c r="I32064" s="950" t="s">
        <v>1564</v>
      </c>
    </row>
    <row r="32065" spans="8:9" ht="12.5">
      <c r="H32065" s="958">
        <v>75118</v>
      </c>
      <c r="I32065" s="950" t="s">
        <v>1564</v>
      </c>
    </row>
    <row r="32066" spans="8:9" ht="12.5">
      <c r="H32066" s="958">
        <v>75119</v>
      </c>
      <c r="I32066" s="950" t="s">
        <v>1564</v>
      </c>
    </row>
    <row r="32067" spans="8:9" ht="12.5">
      <c r="H32067" s="958">
        <v>75120</v>
      </c>
      <c r="I32067" s="950" t="s">
        <v>1564</v>
      </c>
    </row>
    <row r="32068" spans="8:9" ht="12.5">
      <c r="H32068" s="958">
        <v>75121</v>
      </c>
      <c r="I32068" s="950" t="s">
        <v>1564</v>
      </c>
    </row>
    <row r="32069" spans="8:9" ht="12.5">
      <c r="H32069" s="958">
        <v>75123</v>
      </c>
      <c r="I32069" s="950" t="s">
        <v>1564</v>
      </c>
    </row>
    <row r="32070" spans="8:9" ht="12.5">
      <c r="H32070" s="958">
        <v>75124</v>
      </c>
      <c r="I32070" s="950" t="s">
        <v>1564</v>
      </c>
    </row>
    <row r="32071" spans="8:9" ht="12.5">
      <c r="H32071" s="958">
        <v>75125</v>
      </c>
      <c r="I32071" s="950" t="s">
        <v>1564</v>
      </c>
    </row>
    <row r="32072" spans="8:9" ht="12.5">
      <c r="H32072" s="958">
        <v>75126</v>
      </c>
      <c r="I32072" s="950" t="s">
        <v>1564</v>
      </c>
    </row>
    <row r="32073" spans="8:9" ht="12.5">
      <c r="H32073" s="958">
        <v>75127</v>
      </c>
      <c r="I32073" s="950" t="s">
        <v>1559</v>
      </c>
    </row>
    <row r="32074" spans="8:9" ht="12.5">
      <c r="H32074" s="958">
        <v>75132</v>
      </c>
      <c r="I32074" s="950" t="s">
        <v>1564</v>
      </c>
    </row>
    <row r="32075" spans="8:9" ht="12.5">
      <c r="H32075" s="958">
        <v>75134</v>
      </c>
      <c r="I32075" s="950" t="s">
        <v>1564</v>
      </c>
    </row>
    <row r="32076" spans="8:9" ht="12.5">
      <c r="H32076" s="958">
        <v>75135</v>
      </c>
      <c r="I32076" s="950" t="s">
        <v>1564</v>
      </c>
    </row>
    <row r="32077" spans="8:9" ht="12.5">
      <c r="H32077" s="958">
        <v>75137</v>
      </c>
      <c r="I32077" s="950" t="s">
        <v>1564</v>
      </c>
    </row>
    <row r="32078" spans="8:9" ht="12.5">
      <c r="H32078" s="958">
        <v>75138</v>
      </c>
      <c r="I32078" s="950" t="s">
        <v>1564</v>
      </c>
    </row>
    <row r="32079" spans="8:9" ht="12.5">
      <c r="H32079" s="958">
        <v>75140</v>
      </c>
      <c r="I32079" s="950" t="s">
        <v>1564</v>
      </c>
    </row>
    <row r="32080" spans="8:9" ht="12.5">
      <c r="H32080" s="958">
        <v>75141</v>
      </c>
      <c r="I32080" s="950" t="s">
        <v>1564</v>
      </c>
    </row>
    <row r="32081" spans="8:9" ht="12.5">
      <c r="H32081" s="958">
        <v>75142</v>
      </c>
      <c r="I32081" s="950" t="s">
        <v>1564</v>
      </c>
    </row>
    <row r="32082" spans="8:9" ht="12.5">
      <c r="H32082" s="958">
        <v>75143</v>
      </c>
      <c r="I32082" s="950" t="s">
        <v>1564</v>
      </c>
    </row>
    <row r="32083" spans="8:9" ht="12.5">
      <c r="H32083" s="958">
        <v>75144</v>
      </c>
      <c r="I32083" s="950" t="s">
        <v>1564</v>
      </c>
    </row>
    <row r="32084" spans="8:9" ht="12.5">
      <c r="H32084" s="958">
        <v>75146</v>
      </c>
      <c r="I32084" s="950" t="s">
        <v>1564</v>
      </c>
    </row>
    <row r="32085" spans="8:9" ht="12.5">
      <c r="H32085" s="958">
        <v>75147</v>
      </c>
      <c r="I32085" s="950" t="s">
        <v>1564</v>
      </c>
    </row>
    <row r="32086" spans="8:9" ht="12.5">
      <c r="H32086" s="958">
        <v>75148</v>
      </c>
      <c r="I32086" s="950" t="s">
        <v>1564</v>
      </c>
    </row>
    <row r="32087" spans="8:9" ht="12.5">
      <c r="H32087" s="958">
        <v>75149</v>
      </c>
      <c r="I32087" s="950" t="s">
        <v>1564</v>
      </c>
    </row>
    <row r="32088" spans="8:9" ht="12.5">
      <c r="H32088" s="958">
        <v>75150</v>
      </c>
      <c r="I32088" s="950" t="s">
        <v>1564</v>
      </c>
    </row>
    <row r="32089" spans="8:9" ht="12.5">
      <c r="H32089" s="958">
        <v>75151</v>
      </c>
      <c r="I32089" s="950" t="s">
        <v>1564</v>
      </c>
    </row>
    <row r="32090" spans="8:9" ht="12.5">
      <c r="H32090" s="958">
        <v>75152</v>
      </c>
      <c r="I32090" s="950" t="s">
        <v>1564</v>
      </c>
    </row>
    <row r="32091" spans="8:9" ht="12.5">
      <c r="H32091" s="958">
        <v>75153</v>
      </c>
      <c r="I32091" s="950" t="s">
        <v>1564</v>
      </c>
    </row>
    <row r="32092" spans="8:9" ht="12.5">
      <c r="H32092" s="958">
        <v>75154</v>
      </c>
      <c r="I32092" s="950" t="s">
        <v>1564</v>
      </c>
    </row>
    <row r="32093" spans="8:9" ht="12.5">
      <c r="H32093" s="958">
        <v>75155</v>
      </c>
      <c r="I32093" s="950" t="s">
        <v>1564</v>
      </c>
    </row>
    <row r="32094" spans="8:9" ht="12.5">
      <c r="H32094" s="958">
        <v>75156</v>
      </c>
      <c r="I32094" s="950" t="s">
        <v>1564</v>
      </c>
    </row>
    <row r="32095" spans="8:9" ht="12.5">
      <c r="H32095" s="958">
        <v>75157</v>
      </c>
      <c r="I32095" s="950" t="s">
        <v>1564</v>
      </c>
    </row>
    <row r="32096" spans="8:9" ht="12.5">
      <c r="H32096" s="958">
        <v>75158</v>
      </c>
      <c r="I32096" s="950" t="s">
        <v>1564</v>
      </c>
    </row>
    <row r="32097" spans="8:9" ht="12.5">
      <c r="H32097" s="958">
        <v>75159</v>
      </c>
      <c r="I32097" s="950" t="s">
        <v>1564</v>
      </c>
    </row>
    <row r="32098" spans="8:9" ht="12.5">
      <c r="H32098" s="958">
        <v>75160</v>
      </c>
      <c r="I32098" s="950" t="s">
        <v>1564</v>
      </c>
    </row>
    <row r="32099" spans="8:9" ht="12.5">
      <c r="H32099" s="958">
        <v>75161</v>
      </c>
      <c r="I32099" s="950" t="s">
        <v>1564</v>
      </c>
    </row>
    <row r="32100" spans="8:9" ht="12.5">
      <c r="H32100" s="958">
        <v>75163</v>
      </c>
      <c r="I32100" s="950" t="s">
        <v>1564</v>
      </c>
    </row>
    <row r="32101" spans="8:9" ht="12.5">
      <c r="H32101" s="958">
        <v>75164</v>
      </c>
      <c r="I32101" s="950" t="s">
        <v>1564</v>
      </c>
    </row>
    <row r="32102" spans="8:9" ht="12.5">
      <c r="H32102" s="958">
        <v>75165</v>
      </c>
      <c r="I32102" s="950" t="s">
        <v>1564</v>
      </c>
    </row>
    <row r="32103" spans="8:9" ht="12.5">
      <c r="H32103" s="958">
        <v>75166</v>
      </c>
      <c r="I32103" s="950" t="s">
        <v>1564</v>
      </c>
    </row>
    <row r="32104" spans="8:9" ht="12.5">
      <c r="H32104" s="958">
        <v>75167</v>
      </c>
      <c r="I32104" s="950" t="s">
        <v>1564</v>
      </c>
    </row>
    <row r="32105" spans="8:9" ht="12.5">
      <c r="H32105" s="958">
        <v>75168</v>
      </c>
      <c r="I32105" s="950" t="s">
        <v>1564</v>
      </c>
    </row>
    <row r="32106" spans="8:9" ht="12.5">
      <c r="H32106" s="958">
        <v>75169</v>
      </c>
      <c r="I32106" s="950" t="s">
        <v>1564</v>
      </c>
    </row>
    <row r="32107" spans="8:9" ht="12.5">
      <c r="H32107" s="958">
        <v>75172</v>
      </c>
      <c r="I32107" s="950" t="s">
        <v>1564</v>
      </c>
    </row>
    <row r="32108" spans="8:9" ht="12.5">
      <c r="H32108" s="958">
        <v>75173</v>
      </c>
      <c r="I32108" s="950" t="s">
        <v>1564</v>
      </c>
    </row>
    <row r="32109" spans="8:9" ht="12.5">
      <c r="H32109" s="958">
        <v>75180</v>
      </c>
      <c r="I32109" s="950" t="s">
        <v>1564</v>
      </c>
    </row>
    <row r="32110" spans="8:9" ht="12.5">
      <c r="H32110" s="958">
        <v>75181</v>
      </c>
      <c r="I32110" s="950" t="s">
        <v>1564</v>
      </c>
    </row>
    <row r="32111" spans="8:9" ht="12.5">
      <c r="H32111" s="958">
        <v>75182</v>
      </c>
      <c r="I32111" s="950" t="s">
        <v>1564</v>
      </c>
    </row>
    <row r="32112" spans="8:9" ht="12.5">
      <c r="H32112" s="958">
        <v>75185</v>
      </c>
      <c r="I32112" s="950" t="s">
        <v>1564</v>
      </c>
    </row>
    <row r="32113" spans="8:9" ht="12.5">
      <c r="H32113" s="958">
        <v>75187</v>
      </c>
      <c r="I32113" s="950" t="s">
        <v>1564</v>
      </c>
    </row>
    <row r="32114" spans="8:9" ht="12.5">
      <c r="H32114" s="958">
        <v>75189</v>
      </c>
      <c r="I32114" s="950" t="s">
        <v>1564</v>
      </c>
    </row>
    <row r="32115" spans="8:9" ht="12.5">
      <c r="H32115" s="958">
        <v>75201</v>
      </c>
      <c r="I32115" s="950" t="s">
        <v>1564</v>
      </c>
    </row>
    <row r="32116" spans="8:9" ht="12.5">
      <c r="H32116" s="958">
        <v>75202</v>
      </c>
      <c r="I32116" s="950" t="s">
        <v>1564</v>
      </c>
    </row>
    <row r="32117" spans="8:9" ht="12.5">
      <c r="H32117" s="958">
        <v>75203</v>
      </c>
      <c r="I32117" s="950" t="s">
        <v>1564</v>
      </c>
    </row>
    <row r="32118" spans="8:9" ht="12.5">
      <c r="H32118" s="958">
        <v>75204</v>
      </c>
      <c r="I32118" s="950" t="s">
        <v>1564</v>
      </c>
    </row>
    <row r="32119" spans="8:9" ht="12.5">
      <c r="H32119" s="958">
        <v>75205</v>
      </c>
      <c r="I32119" s="950" t="s">
        <v>1564</v>
      </c>
    </row>
    <row r="32120" spans="8:9" ht="12.5">
      <c r="H32120" s="958">
        <v>75206</v>
      </c>
      <c r="I32120" s="950" t="s">
        <v>1564</v>
      </c>
    </row>
    <row r="32121" spans="8:9" ht="12.5">
      <c r="H32121" s="958">
        <v>75207</v>
      </c>
      <c r="I32121" s="950" t="s">
        <v>1564</v>
      </c>
    </row>
    <row r="32122" spans="8:9" ht="12.5">
      <c r="H32122" s="958">
        <v>75208</v>
      </c>
      <c r="I32122" s="950" t="s">
        <v>1564</v>
      </c>
    </row>
    <row r="32123" spans="8:9" ht="12.5">
      <c r="H32123" s="958">
        <v>75209</v>
      </c>
      <c r="I32123" s="950" t="s">
        <v>1564</v>
      </c>
    </row>
    <row r="32124" spans="8:9" ht="12.5">
      <c r="H32124" s="958">
        <v>75210</v>
      </c>
      <c r="I32124" s="950" t="s">
        <v>1564</v>
      </c>
    </row>
    <row r="32125" spans="8:9" ht="12.5">
      <c r="H32125" s="958">
        <v>75211</v>
      </c>
      <c r="I32125" s="950" t="s">
        <v>1564</v>
      </c>
    </row>
    <row r="32126" spans="8:9" ht="12.5">
      <c r="H32126" s="958">
        <v>75212</v>
      </c>
      <c r="I32126" s="950" t="s">
        <v>1564</v>
      </c>
    </row>
    <row r="32127" spans="8:9" ht="12.5">
      <c r="H32127" s="958">
        <v>75214</v>
      </c>
      <c r="I32127" s="950" t="s">
        <v>1564</v>
      </c>
    </row>
    <row r="32128" spans="8:9" ht="12.5">
      <c r="H32128" s="958">
        <v>75215</v>
      </c>
      <c r="I32128" s="950" t="s">
        <v>1564</v>
      </c>
    </row>
    <row r="32129" spans="8:9" ht="12.5">
      <c r="H32129" s="958">
        <v>75216</v>
      </c>
      <c r="I32129" s="950" t="s">
        <v>1564</v>
      </c>
    </row>
    <row r="32130" spans="8:9" ht="12.5">
      <c r="H32130" s="958">
        <v>75217</v>
      </c>
      <c r="I32130" s="950" t="s">
        <v>1564</v>
      </c>
    </row>
    <row r="32131" spans="8:9" ht="12.5">
      <c r="H32131" s="958">
        <v>75218</v>
      </c>
      <c r="I32131" s="950" t="s">
        <v>1564</v>
      </c>
    </row>
    <row r="32132" spans="8:9" ht="12.5">
      <c r="H32132" s="958">
        <v>75219</v>
      </c>
      <c r="I32132" s="950" t="s">
        <v>1564</v>
      </c>
    </row>
    <row r="32133" spans="8:9" ht="12.5">
      <c r="H32133" s="958">
        <v>75220</v>
      </c>
      <c r="I32133" s="950" t="s">
        <v>1564</v>
      </c>
    </row>
    <row r="32134" spans="8:9" ht="12.5">
      <c r="H32134" s="958">
        <v>75221</v>
      </c>
      <c r="I32134" s="950" t="s">
        <v>1564</v>
      </c>
    </row>
    <row r="32135" spans="8:9" ht="12.5">
      <c r="H32135" s="958">
        <v>75222</v>
      </c>
      <c r="I32135" s="950" t="s">
        <v>1564</v>
      </c>
    </row>
    <row r="32136" spans="8:9" ht="12.5">
      <c r="H32136" s="958">
        <v>75223</v>
      </c>
      <c r="I32136" s="950" t="s">
        <v>1564</v>
      </c>
    </row>
    <row r="32137" spans="8:9" ht="12.5">
      <c r="H32137" s="958">
        <v>75224</v>
      </c>
      <c r="I32137" s="950" t="s">
        <v>1564</v>
      </c>
    </row>
    <row r="32138" spans="8:9" ht="12.5">
      <c r="H32138" s="958">
        <v>75225</v>
      </c>
      <c r="I32138" s="950" t="s">
        <v>1564</v>
      </c>
    </row>
    <row r="32139" spans="8:9" ht="12.5">
      <c r="H32139" s="958">
        <v>75226</v>
      </c>
      <c r="I32139" s="950" t="s">
        <v>1564</v>
      </c>
    </row>
    <row r="32140" spans="8:9" ht="12.5">
      <c r="H32140" s="958">
        <v>75227</v>
      </c>
      <c r="I32140" s="950" t="s">
        <v>1564</v>
      </c>
    </row>
    <row r="32141" spans="8:9" ht="12.5">
      <c r="H32141" s="958">
        <v>75228</v>
      </c>
      <c r="I32141" s="950" t="s">
        <v>1564</v>
      </c>
    </row>
    <row r="32142" spans="8:9" ht="12.5">
      <c r="H32142" s="958">
        <v>75229</v>
      </c>
      <c r="I32142" s="950" t="s">
        <v>1564</v>
      </c>
    </row>
    <row r="32143" spans="8:9" ht="12.5">
      <c r="H32143" s="958">
        <v>75230</v>
      </c>
      <c r="I32143" s="950" t="s">
        <v>1564</v>
      </c>
    </row>
    <row r="32144" spans="8:9" ht="12.5">
      <c r="H32144" s="958">
        <v>75231</v>
      </c>
      <c r="I32144" s="950" t="s">
        <v>1564</v>
      </c>
    </row>
    <row r="32145" spans="8:9" ht="12.5">
      <c r="H32145" s="958">
        <v>75232</v>
      </c>
      <c r="I32145" s="950" t="s">
        <v>1564</v>
      </c>
    </row>
    <row r="32146" spans="8:9" ht="12.5">
      <c r="H32146" s="958">
        <v>75233</v>
      </c>
      <c r="I32146" s="950" t="s">
        <v>1564</v>
      </c>
    </row>
    <row r="32147" spans="8:9" ht="12.5">
      <c r="H32147" s="958">
        <v>75234</v>
      </c>
      <c r="I32147" s="950" t="s">
        <v>1564</v>
      </c>
    </row>
    <row r="32148" spans="8:9" ht="12.5">
      <c r="H32148" s="958">
        <v>75235</v>
      </c>
      <c r="I32148" s="950" t="s">
        <v>1564</v>
      </c>
    </row>
    <row r="32149" spans="8:9" ht="12.5">
      <c r="H32149" s="958">
        <v>75236</v>
      </c>
      <c r="I32149" s="950" t="s">
        <v>1564</v>
      </c>
    </row>
    <row r="32150" spans="8:9" ht="12.5">
      <c r="H32150" s="958">
        <v>75237</v>
      </c>
      <c r="I32150" s="950" t="s">
        <v>1564</v>
      </c>
    </row>
    <row r="32151" spans="8:9" ht="12.5">
      <c r="H32151" s="958">
        <v>75238</v>
      </c>
      <c r="I32151" s="950" t="s">
        <v>1564</v>
      </c>
    </row>
    <row r="32152" spans="8:9" ht="12.5">
      <c r="H32152" s="958">
        <v>75240</v>
      </c>
      <c r="I32152" s="950" t="s">
        <v>1564</v>
      </c>
    </row>
    <row r="32153" spans="8:9" ht="12.5">
      <c r="H32153" s="958">
        <v>75241</v>
      </c>
      <c r="I32153" s="950" t="s">
        <v>1564</v>
      </c>
    </row>
    <row r="32154" spans="8:9" ht="12.5">
      <c r="H32154" s="958">
        <v>75242</v>
      </c>
      <c r="I32154" s="950" t="s">
        <v>1564</v>
      </c>
    </row>
    <row r="32155" spans="8:9" ht="12.5">
      <c r="H32155" s="958">
        <v>75243</v>
      </c>
      <c r="I32155" s="950" t="s">
        <v>1564</v>
      </c>
    </row>
    <row r="32156" spans="8:9" ht="12.5">
      <c r="H32156" s="958">
        <v>75244</v>
      </c>
      <c r="I32156" s="950" t="s">
        <v>1564</v>
      </c>
    </row>
    <row r="32157" spans="8:9" ht="12.5">
      <c r="H32157" s="958">
        <v>75245</v>
      </c>
      <c r="I32157" s="950" t="s">
        <v>1564</v>
      </c>
    </row>
    <row r="32158" spans="8:9" ht="12.5">
      <c r="H32158" s="958">
        <v>75246</v>
      </c>
      <c r="I32158" s="950" t="s">
        <v>1564</v>
      </c>
    </row>
    <row r="32159" spans="8:9" ht="12.5">
      <c r="H32159" s="958">
        <v>75247</v>
      </c>
      <c r="I32159" s="950" t="s">
        <v>1564</v>
      </c>
    </row>
    <row r="32160" spans="8:9" ht="12.5">
      <c r="H32160" s="958">
        <v>75248</v>
      </c>
      <c r="I32160" s="950" t="s">
        <v>1564</v>
      </c>
    </row>
    <row r="32161" spans="8:9" ht="12.5">
      <c r="H32161" s="958">
        <v>75249</v>
      </c>
      <c r="I32161" s="950" t="s">
        <v>1564</v>
      </c>
    </row>
    <row r="32162" spans="8:9" ht="12.5">
      <c r="H32162" s="958">
        <v>75250</v>
      </c>
      <c r="I32162" s="950" t="s">
        <v>1564</v>
      </c>
    </row>
    <row r="32163" spans="8:9" ht="12.5">
      <c r="H32163" s="958">
        <v>75251</v>
      </c>
      <c r="I32163" s="950" t="s">
        <v>1564</v>
      </c>
    </row>
    <row r="32164" spans="8:9" ht="12.5">
      <c r="H32164" s="958">
        <v>75252</v>
      </c>
      <c r="I32164" s="950" t="s">
        <v>1564</v>
      </c>
    </row>
    <row r="32165" spans="8:9" ht="12.5">
      <c r="H32165" s="958">
        <v>75253</v>
      </c>
      <c r="I32165" s="950" t="s">
        <v>1564</v>
      </c>
    </row>
    <row r="32166" spans="8:9" ht="12.5">
      <c r="H32166" s="958">
        <v>75254</v>
      </c>
      <c r="I32166" s="950" t="s">
        <v>1564</v>
      </c>
    </row>
    <row r="32167" spans="8:9" ht="12.5">
      <c r="H32167" s="958">
        <v>75260</v>
      </c>
      <c r="I32167" s="950" t="s">
        <v>1564</v>
      </c>
    </row>
    <row r="32168" spans="8:9" ht="12.5">
      <c r="H32168" s="958">
        <v>75261</v>
      </c>
      <c r="I32168" s="950" t="s">
        <v>1564</v>
      </c>
    </row>
    <row r="32169" spans="8:9" ht="12.5">
      <c r="H32169" s="958">
        <v>75262</v>
      </c>
      <c r="I32169" s="950" t="s">
        <v>1564</v>
      </c>
    </row>
    <row r="32170" spans="8:9" ht="12.5">
      <c r="H32170" s="958">
        <v>75263</v>
      </c>
      <c r="I32170" s="950" t="s">
        <v>1564</v>
      </c>
    </row>
    <row r="32171" spans="8:9" ht="12.5">
      <c r="H32171" s="958">
        <v>75264</v>
      </c>
      <c r="I32171" s="950" t="s">
        <v>1564</v>
      </c>
    </row>
    <row r="32172" spans="8:9" ht="12.5">
      <c r="H32172" s="958">
        <v>75265</v>
      </c>
      <c r="I32172" s="950" t="s">
        <v>1564</v>
      </c>
    </row>
    <row r="32173" spans="8:9" ht="12.5">
      <c r="H32173" s="958">
        <v>75266</v>
      </c>
      <c r="I32173" s="950" t="s">
        <v>1564</v>
      </c>
    </row>
    <row r="32174" spans="8:9" ht="12.5">
      <c r="H32174" s="958">
        <v>75267</v>
      </c>
      <c r="I32174" s="950" t="s">
        <v>1564</v>
      </c>
    </row>
    <row r="32175" spans="8:9" ht="12.5">
      <c r="H32175" s="958">
        <v>75270</v>
      </c>
      <c r="I32175" s="950" t="s">
        <v>1564</v>
      </c>
    </row>
    <row r="32176" spans="8:9" ht="12.5">
      <c r="H32176" s="958">
        <v>75275</v>
      </c>
      <c r="I32176" s="950" t="s">
        <v>1564</v>
      </c>
    </row>
    <row r="32177" spans="8:9" ht="12.5">
      <c r="H32177" s="958">
        <v>75277</v>
      </c>
      <c r="I32177" s="950" t="s">
        <v>1564</v>
      </c>
    </row>
    <row r="32178" spans="8:9" ht="12.5">
      <c r="H32178" s="958">
        <v>75283</v>
      </c>
      <c r="I32178" s="950" t="s">
        <v>1564</v>
      </c>
    </row>
    <row r="32179" spans="8:9" ht="12.5">
      <c r="H32179" s="958">
        <v>75284</v>
      </c>
      <c r="I32179" s="950" t="s">
        <v>1564</v>
      </c>
    </row>
    <row r="32180" spans="8:9" ht="12.5">
      <c r="H32180" s="958">
        <v>75285</v>
      </c>
      <c r="I32180" s="950" t="s">
        <v>1564</v>
      </c>
    </row>
    <row r="32181" spans="8:9" ht="12.5">
      <c r="H32181" s="958">
        <v>75286</v>
      </c>
      <c r="I32181" s="950" t="s">
        <v>1564</v>
      </c>
    </row>
    <row r="32182" spans="8:9" ht="12.5">
      <c r="H32182" s="958">
        <v>75287</v>
      </c>
      <c r="I32182" s="950" t="s">
        <v>1564</v>
      </c>
    </row>
    <row r="32183" spans="8:9" ht="12.5">
      <c r="H32183" s="958">
        <v>75301</v>
      </c>
      <c r="I32183" s="950" t="s">
        <v>1564</v>
      </c>
    </row>
    <row r="32184" spans="8:9" ht="12.5">
      <c r="H32184" s="958">
        <v>75303</v>
      </c>
      <c r="I32184" s="950" t="s">
        <v>1564</v>
      </c>
    </row>
    <row r="32185" spans="8:9" ht="12.5">
      <c r="H32185" s="958">
        <v>75310</v>
      </c>
      <c r="I32185" s="950" t="s">
        <v>1564</v>
      </c>
    </row>
    <row r="32186" spans="8:9" ht="12.5">
      <c r="H32186" s="958">
        <v>75312</v>
      </c>
      <c r="I32186" s="950" t="s">
        <v>1564</v>
      </c>
    </row>
    <row r="32187" spans="8:9" ht="12.5">
      <c r="H32187" s="958">
        <v>75313</v>
      </c>
      <c r="I32187" s="950" t="s">
        <v>1564</v>
      </c>
    </row>
    <row r="32188" spans="8:9" ht="12.5">
      <c r="H32188" s="958">
        <v>75315</v>
      </c>
      <c r="I32188" s="950" t="s">
        <v>1564</v>
      </c>
    </row>
    <row r="32189" spans="8:9" ht="12.5">
      <c r="H32189" s="958">
        <v>75320</v>
      </c>
      <c r="I32189" s="950" t="s">
        <v>1564</v>
      </c>
    </row>
    <row r="32190" spans="8:9" ht="12.5">
      <c r="H32190" s="958">
        <v>75323</v>
      </c>
      <c r="I32190" s="950" t="s">
        <v>1564</v>
      </c>
    </row>
    <row r="32191" spans="8:9" ht="12.5">
      <c r="H32191" s="958">
        <v>75326</v>
      </c>
      <c r="I32191" s="950" t="s">
        <v>1564</v>
      </c>
    </row>
    <row r="32192" spans="8:9" ht="12.5">
      <c r="H32192" s="958">
        <v>75334</v>
      </c>
      <c r="I32192" s="950" t="s">
        <v>1564</v>
      </c>
    </row>
    <row r="32193" spans="8:9" ht="12.5">
      <c r="H32193" s="958">
        <v>75336</v>
      </c>
      <c r="I32193" s="950" t="s">
        <v>1564</v>
      </c>
    </row>
    <row r="32194" spans="8:9" ht="12.5">
      <c r="H32194" s="958">
        <v>75339</v>
      </c>
      <c r="I32194" s="950" t="s">
        <v>1564</v>
      </c>
    </row>
    <row r="32195" spans="8:9" ht="12.5">
      <c r="H32195" s="958">
        <v>75340</v>
      </c>
      <c r="I32195" s="950" t="s">
        <v>1564</v>
      </c>
    </row>
    <row r="32196" spans="8:9" ht="12.5">
      <c r="H32196" s="958">
        <v>75342</v>
      </c>
      <c r="I32196" s="950" t="s">
        <v>1564</v>
      </c>
    </row>
    <row r="32197" spans="8:9" ht="12.5">
      <c r="H32197" s="958">
        <v>75343</v>
      </c>
      <c r="I32197" s="950" t="s">
        <v>1564</v>
      </c>
    </row>
    <row r="32198" spans="8:9" ht="12.5">
      <c r="H32198" s="958">
        <v>75344</v>
      </c>
      <c r="I32198" s="950" t="s">
        <v>1564</v>
      </c>
    </row>
    <row r="32199" spans="8:9" ht="12.5">
      <c r="H32199" s="958">
        <v>75354</v>
      </c>
      <c r="I32199" s="950" t="s">
        <v>1564</v>
      </c>
    </row>
    <row r="32200" spans="8:9" ht="12.5">
      <c r="H32200" s="958">
        <v>75355</v>
      </c>
      <c r="I32200" s="950" t="s">
        <v>1564</v>
      </c>
    </row>
    <row r="32201" spans="8:9" ht="12.5">
      <c r="H32201" s="958">
        <v>75356</v>
      </c>
      <c r="I32201" s="950" t="s">
        <v>1564</v>
      </c>
    </row>
    <row r="32202" spans="8:9" ht="12.5">
      <c r="H32202" s="958">
        <v>75357</v>
      </c>
      <c r="I32202" s="950" t="s">
        <v>1564</v>
      </c>
    </row>
    <row r="32203" spans="8:9" ht="12.5">
      <c r="H32203" s="958">
        <v>75358</v>
      </c>
      <c r="I32203" s="950" t="s">
        <v>1564</v>
      </c>
    </row>
    <row r="32204" spans="8:9" ht="12.5">
      <c r="H32204" s="958">
        <v>75359</v>
      </c>
      <c r="I32204" s="950" t="s">
        <v>1564</v>
      </c>
    </row>
    <row r="32205" spans="8:9" ht="12.5">
      <c r="H32205" s="958">
        <v>75360</v>
      </c>
      <c r="I32205" s="950" t="s">
        <v>1564</v>
      </c>
    </row>
    <row r="32206" spans="8:9" ht="12.5">
      <c r="H32206" s="958">
        <v>75367</v>
      </c>
      <c r="I32206" s="950" t="s">
        <v>1564</v>
      </c>
    </row>
    <row r="32207" spans="8:9" ht="12.5">
      <c r="H32207" s="958">
        <v>75368</v>
      </c>
      <c r="I32207" s="950" t="s">
        <v>1564</v>
      </c>
    </row>
    <row r="32208" spans="8:9" ht="12.5">
      <c r="H32208" s="958">
        <v>75370</v>
      </c>
      <c r="I32208" s="950" t="s">
        <v>1564</v>
      </c>
    </row>
    <row r="32209" spans="8:9" ht="12.5">
      <c r="H32209" s="958">
        <v>75371</v>
      </c>
      <c r="I32209" s="950" t="s">
        <v>1564</v>
      </c>
    </row>
    <row r="32210" spans="8:9" ht="12.5">
      <c r="H32210" s="958">
        <v>75372</v>
      </c>
      <c r="I32210" s="950" t="s">
        <v>1564</v>
      </c>
    </row>
    <row r="32211" spans="8:9" ht="12.5">
      <c r="H32211" s="958">
        <v>75373</v>
      </c>
      <c r="I32211" s="950" t="s">
        <v>1564</v>
      </c>
    </row>
    <row r="32212" spans="8:9" ht="12.5">
      <c r="H32212" s="958">
        <v>75374</v>
      </c>
      <c r="I32212" s="950" t="s">
        <v>1564</v>
      </c>
    </row>
    <row r="32213" spans="8:9" ht="12.5">
      <c r="H32213" s="958">
        <v>75376</v>
      </c>
      <c r="I32213" s="950" t="s">
        <v>1564</v>
      </c>
    </row>
    <row r="32214" spans="8:9" ht="12.5">
      <c r="H32214" s="958">
        <v>75378</v>
      </c>
      <c r="I32214" s="950" t="s">
        <v>1564</v>
      </c>
    </row>
    <row r="32215" spans="8:9" ht="12.5">
      <c r="H32215" s="958">
        <v>75379</v>
      </c>
      <c r="I32215" s="950" t="s">
        <v>1564</v>
      </c>
    </row>
    <row r="32216" spans="8:9" ht="12.5">
      <c r="H32216" s="958">
        <v>75380</v>
      </c>
      <c r="I32216" s="950" t="s">
        <v>1564</v>
      </c>
    </row>
    <row r="32217" spans="8:9" ht="12.5">
      <c r="H32217" s="958">
        <v>75381</v>
      </c>
      <c r="I32217" s="950" t="s">
        <v>1564</v>
      </c>
    </row>
    <row r="32218" spans="8:9" ht="12.5">
      <c r="H32218" s="958">
        <v>75382</v>
      </c>
      <c r="I32218" s="950" t="s">
        <v>1564</v>
      </c>
    </row>
    <row r="32219" spans="8:9" ht="12.5">
      <c r="H32219" s="958">
        <v>75387</v>
      </c>
      <c r="I32219" s="950" t="s">
        <v>1564</v>
      </c>
    </row>
    <row r="32220" spans="8:9" ht="12.5">
      <c r="H32220" s="958">
        <v>75389</v>
      </c>
      <c r="I32220" s="950" t="s">
        <v>1564</v>
      </c>
    </row>
    <row r="32221" spans="8:9" ht="12.5">
      <c r="H32221" s="958">
        <v>75390</v>
      </c>
      <c r="I32221" s="950" t="s">
        <v>1564</v>
      </c>
    </row>
    <row r="32222" spans="8:9" ht="12.5">
      <c r="H32222" s="958">
        <v>75391</v>
      </c>
      <c r="I32222" s="950" t="s">
        <v>1564</v>
      </c>
    </row>
    <row r="32223" spans="8:9" ht="12.5">
      <c r="H32223" s="958">
        <v>75392</v>
      </c>
      <c r="I32223" s="950" t="s">
        <v>1564</v>
      </c>
    </row>
    <row r="32224" spans="8:9" ht="12.5">
      <c r="H32224" s="958">
        <v>75393</v>
      </c>
      <c r="I32224" s="950" t="s">
        <v>1564</v>
      </c>
    </row>
    <row r="32225" spans="8:9" ht="12.5">
      <c r="H32225" s="958">
        <v>75394</v>
      </c>
      <c r="I32225" s="950" t="s">
        <v>1564</v>
      </c>
    </row>
    <row r="32226" spans="8:9" ht="12.5">
      <c r="H32226" s="958">
        <v>75395</v>
      </c>
      <c r="I32226" s="950" t="s">
        <v>1564</v>
      </c>
    </row>
    <row r="32227" spans="8:9" ht="12.5">
      <c r="H32227" s="958">
        <v>75397</v>
      </c>
      <c r="I32227" s="950" t="s">
        <v>1564</v>
      </c>
    </row>
    <row r="32228" spans="8:9" ht="12.5">
      <c r="H32228" s="958">
        <v>75398</v>
      </c>
      <c r="I32228" s="950" t="s">
        <v>1564</v>
      </c>
    </row>
    <row r="32229" spans="8:9" ht="12.5">
      <c r="H32229" s="958">
        <v>75401</v>
      </c>
      <c r="I32229" s="950" t="s">
        <v>1564</v>
      </c>
    </row>
    <row r="32230" spans="8:9" ht="12.5">
      <c r="H32230" s="958">
        <v>75402</v>
      </c>
      <c r="I32230" s="950" t="s">
        <v>1564</v>
      </c>
    </row>
    <row r="32231" spans="8:9" ht="12.5">
      <c r="H32231" s="958">
        <v>75403</v>
      </c>
      <c r="I32231" s="950" t="s">
        <v>1564</v>
      </c>
    </row>
    <row r="32232" spans="8:9" ht="12.5">
      <c r="H32232" s="958">
        <v>75404</v>
      </c>
      <c r="I32232" s="950" t="s">
        <v>1564</v>
      </c>
    </row>
    <row r="32233" spans="8:9" ht="12.5">
      <c r="H32233" s="958">
        <v>75407</v>
      </c>
      <c r="I32233" s="950" t="s">
        <v>1564</v>
      </c>
    </row>
    <row r="32234" spans="8:9" ht="12.5">
      <c r="H32234" s="958">
        <v>75409</v>
      </c>
      <c r="I32234" s="950" t="s">
        <v>1564</v>
      </c>
    </row>
    <row r="32235" spans="8:9" ht="12.5">
      <c r="H32235" s="958">
        <v>75410</v>
      </c>
      <c r="I32235" s="950" t="s">
        <v>1564</v>
      </c>
    </row>
    <row r="32236" spans="8:9" ht="12.5">
      <c r="H32236" s="958">
        <v>75411</v>
      </c>
      <c r="I32236" s="950" t="s">
        <v>1559</v>
      </c>
    </row>
    <row r="32237" spans="8:9" ht="12.5">
      <c r="H32237" s="958">
        <v>75412</v>
      </c>
      <c r="I32237" s="950" t="s">
        <v>1564</v>
      </c>
    </row>
    <row r="32238" spans="8:9" ht="12.5">
      <c r="H32238" s="958">
        <v>75413</v>
      </c>
      <c r="I32238" s="950" t="s">
        <v>1564</v>
      </c>
    </row>
    <row r="32239" spans="8:9" ht="12.5">
      <c r="H32239" s="958">
        <v>75414</v>
      </c>
      <c r="I32239" s="950" t="s">
        <v>1564</v>
      </c>
    </row>
    <row r="32240" spans="8:9" ht="12.5">
      <c r="H32240" s="958">
        <v>75415</v>
      </c>
      <c r="I32240" s="950" t="s">
        <v>1564</v>
      </c>
    </row>
    <row r="32241" spans="8:9" ht="12.5">
      <c r="H32241" s="958">
        <v>75416</v>
      </c>
      <c r="I32241" s="950" t="s">
        <v>1564</v>
      </c>
    </row>
    <row r="32242" spans="8:9" ht="12.5">
      <c r="H32242" s="958">
        <v>75417</v>
      </c>
      <c r="I32242" s="950" t="s">
        <v>1564</v>
      </c>
    </row>
    <row r="32243" spans="8:9" ht="12.5">
      <c r="H32243" s="958">
        <v>75418</v>
      </c>
      <c r="I32243" s="950" t="s">
        <v>1564</v>
      </c>
    </row>
    <row r="32244" spans="8:9" ht="12.5">
      <c r="H32244" s="958">
        <v>75420</v>
      </c>
      <c r="I32244" s="950" t="s">
        <v>1564</v>
      </c>
    </row>
    <row r="32245" spans="8:9" ht="12.5">
      <c r="H32245" s="958">
        <v>75421</v>
      </c>
      <c r="I32245" s="950" t="s">
        <v>1564</v>
      </c>
    </row>
    <row r="32246" spans="8:9" ht="12.5">
      <c r="H32246" s="958">
        <v>75422</v>
      </c>
      <c r="I32246" s="950" t="s">
        <v>1564</v>
      </c>
    </row>
    <row r="32247" spans="8:9" ht="12.5">
      <c r="H32247" s="958">
        <v>75423</v>
      </c>
      <c r="I32247" s="950" t="s">
        <v>1564</v>
      </c>
    </row>
    <row r="32248" spans="8:9" ht="12.5">
      <c r="H32248" s="958">
        <v>75424</v>
      </c>
      <c r="I32248" s="950" t="s">
        <v>1564</v>
      </c>
    </row>
    <row r="32249" spans="8:9" ht="12.5">
      <c r="H32249" s="958">
        <v>75425</v>
      </c>
      <c r="I32249" s="950" t="s">
        <v>1564</v>
      </c>
    </row>
    <row r="32250" spans="8:9" ht="12.5">
      <c r="H32250" s="958">
        <v>75426</v>
      </c>
      <c r="I32250" s="950" t="s">
        <v>1564</v>
      </c>
    </row>
    <row r="32251" spans="8:9" ht="12.5">
      <c r="H32251" s="958">
        <v>75428</v>
      </c>
      <c r="I32251" s="950" t="s">
        <v>1564</v>
      </c>
    </row>
    <row r="32252" spans="8:9" ht="12.5">
      <c r="H32252" s="958">
        <v>75429</v>
      </c>
      <c r="I32252" s="950" t="s">
        <v>1564</v>
      </c>
    </row>
    <row r="32253" spans="8:9" ht="12.5">
      <c r="H32253" s="958">
        <v>75431</v>
      </c>
      <c r="I32253" s="950" t="s">
        <v>1559</v>
      </c>
    </row>
    <row r="32254" spans="8:9" ht="12.5">
      <c r="H32254" s="958">
        <v>75432</v>
      </c>
      <c r="I32254" s="950" t="s">
        <v>1564</v>
      </c>
    </row>
    <row r="32255" spans="8:9" ht="12.5">
      <c r="H32255" s="958">
        <v>75433</v>
      </c>
      <c r="I32255" s="950" t="s">
        <v>1564</v>
      </c>
    </row>
    <row r="32256" spans="8:9" ht="12.5">
      <c r="H32256" s="958">
        <v>75434</v>
      </c>
      <c r="I32256" s="950" t="s">
        <v>1564</v>
      </c>
    </row>
    <row r="32257" spans="8:9" ht="12.5">
      <c r="H32257" s="958">
        <v>75435</v>
      </c>
      <c r="I32257" s="950" t="s">
        <v>1564</v>
      </c>
    </row>
    <row r="32258" spans="8:9" ht="12.5">
      <c r="H32258" s="958">
        <v>75436</v>
      </c>
      <c r="I32258" s="950" t="s">
        <v>1564</v>
      </c>
    </row>
    <row r="32259" spans="8:9" ht="12.5">
      <c r="H32259" s="958">
        <v>75437</v>
      </c>
      <c r="I32259" s="950" t="s">
        <v>1564</v>
      </c>
    </row>
    <row r="32260" spans="8:9" ht="12.5">
      <c r="H32260" s="958">
        <v>75438</v>
      </c>
      <c r="I32260" s="950" t="s">
        <v>1564</v>
      </c>
    </row>
    <row r="32261" spans="8:9" ht="12.5">
      <c r="H32261" s="958">
        <v>75439</v>
      </c>
      <c r="I32261" s="950" t="s">
        <v>1564</v>
      </c>
    </row>
    <row r="32262" spans="8:9" ht="12.5">
      <c r="H32262" s="958">
        <v>75440</v>
      </c>
      <c r="I32262" s="950" t="s">
        <v>1564</v>
      </c>
    </row>
    <row r="32263" spans="8:9" ht="12.5">
      <c r="H32263" s="958">
        <v>75441</v>
      </c>
      <c r="I32263" s="950" t="s">
        <v>1564</v>
      </c>
    </row>
    <row r="32264" spans="8:9" ht="12.5">
      <c r="H32264" s="958">
        <v>75442</v>
      </c>
      <c r="I32264" s="950" t="s">
        <v>1564</v>
      </c>
    </row>
    <row r="32265" spans="8:9" ht="12.5">
      <c r="H32265" s="958">
        <v>75443</v>
      </c>
      <c r="I32265" s="950" t="s">
        <v>1564</v>
      </c>
    </row>
    <row r="32266" spans="8:9" ht="12.5">
      <c r="H32266" s="958">
        <v>75444</v>
      </c>
      <c r="I32266" s="950" t="s">
        <v>1559</v>
      </c>
    </row>
    <row r="32267" spans="8:9" ht="12.5">
      <c r="H32267" s="958">
        <v>75446</v>
      </c>
      <c r="I32267" s="950" t="s">
        <v>1564</v>
      </c>
    </row>
    <row r="32268" spans="8:9" ht="12.5">
      <c r="H32268" s="958">
        <v>75447</v>
      </c>
      <c r="I32268" s="950" t="s">
        <v>1564</v>
      </c>
    </row>
    <row r="32269" spans="8:9" ht="12.5">
      <c r="H32269" s="958">
        <v>75448</v>
      </c>
      <c r="I32269" s="950" t="s">
        <v>1564</v>
      </c>
    </row>
    <row r="32270" spans="8:9" ht="12.5">
      <c r="H32270" s="958">
        <v>75449</v>
      </c>
      <c r="I32270" s="950" t="s">
        <v>1564</v>
      </c>
    </row>
    <row r="32271" spans="8:9" ht="12.5">
      <c r="H32271" s="958">
        <v>75450</v>
      </c>
      <c r="I32271" s="950" t="s">
        <v>1564</v>
      </c>
    </row>
    <row r="32272" spans="8:9" ht="12.5">
      <c r="H32272" s="958">
        <v>75451</v>
      </c>
      <c r="I32272" s="950" t="s">
        <v>1559</v>
      </c>
    </row>
    <row r="32273" spans="8:9" ht="12.5">
      <c r="H32273" s="958">
        <v>75452</v>
      </c>
      <c r="I32273" s="950" t="s">
        <v>1564</v>
      </c>
    </row>
    <row r="32274" spans="8:9" ht="12.5">
      <c r="H32274" s="958">
        <v>75453</v>
      </c>
      <c r="I32274" s="950" t="s">
        <v>1564</v>
      </c>
    </row>
    <row r="32275" spans="8:9" ht="12.5">
      <c r="H32275" s="958">
        <v>75454</v>
      </c>
      <c r="I32275" s="950" t="s">
        <v>1564</v>
      </c>
    </row>
    <row r="32276" spans="8:9" ht="12.5">
      <c r="H32276" s="958">
        <v>75455</v>
      </c>
      <c r="I32276" s="950" t="s">
        <v>1559</v>
      </c>
    </row>
    <row r="32277" spans="8:9" ht="12.5">
      <c r="H32277" s="958">
        <v>75456</v>
      </c>
      <c r="I32277" s="950" t="s">
        <v>1559</v>
      </c>
    </row>
    <row r="32278" spans="8:9" ht="12.5">
      <c r="H32278" s="958">
        <v>75457</v>
      </c>
      <c r="I32278" s="950" t="s">
        <v>1559</v>
      </c>
    </row>
    <row r="32279" spans="8:9" ht="12.5">
      <c r="H32279" s="958">
        <v>75458</v>
      </c>
      <c r="I32279" s="950" t="s">
        <v>1564</v>
      </c>
    </row>
    <row r="32280" spans="8:9" ht="12.5">
      <c r="H32280" s="958">
        <v>75459</v>
      </c>
      <c r="I32280" s="950" t="s">
        <v>1564</v>
      </c>
    </row>
    <row r="32281" spans="8:9" ht="12.5">
      <c r="H32281" s="958">
        <v>75460</v>
      </c>
      <c r="I32281" s="950" t="s">
        <v>1564</v>
      </c>
    </row>
    <row r="32282" spans="8:9" ht="12.5">
      <c r="H32282" s="958">
        <v>75461</v>
      </c>
      <c r="I32282" s="950" t="s">
        <v>1564</v>
      </c>
    </row>
    <row r="32283" spans="8:9" ht="12.5">
      <c r="H32283" s="958">
        <v>75462</v>
      </c>
      <c r="I32283" s="950" t="s">
        <v>1564</v>
      </c>
    </row>
    <row r="32284" spans="8:9" ht="12.5">
      <c r="H32284" s="958">
        <v>75468</v>
      </c>
      <c r="I32284" s="950" t="s">
        <v>1564</v>
      </c>
    </row>
    <row r="32285" spans="8:9" ht="12.5">
      <c r="H32285" s="958">
        <v>75469</v>
      </c>
      <c r="I32285" s="950" t="s">
        <v>1564</v>
      </c>
    </row>
    <row r="32286" spans="8:9" ht="12.5">
      <c r="H32286" s="958">
        <v>75470</v>
      </c>
      <c r="I32286" s="950" t="s">
        <v>1564</v>
      </c>
    </row>
    <row r="32287" spans="8:9" ht="12.5">
      <c r="H32287" s="958">
        <v>75471</v>
      </c>
      <c r="I32287" s="950" t="s">
        <v>1559</v>
      </c>
    </row>
    <row r="32288" spans="8:9" ht="12.5">
      <c r="H32288" s="958">
        <v>75472</v>
      </c>
      <c r="I32288" s="950" t="s">
        <v>1564</v>
      </c>
    </row>
    <row r="32289" spans="8:9" ht="12.5">
      <c r="H32289" s="958">
        <v>75473</v>
      </c>
      <c r="I32289" s="950" t="s">
        <v>1564</v>
      </c>
    </row>
    <row r="32290" spans="8:9" ht="12.5">
      <c r="H32290" s="958">
        <v>75474</v>
      </c>
      <c r="I32290" s="950" t="s">
        <v>1564</v>
      </c>
    </row>
    <row r="32291" spans="8:9" ht="12.5">
      <c r="H32291" s="958">
        <v>75475</v>
      </c>
      <c r="I32291" s="950" t="s">
        <v>1564</v>
      </c>
    </row>
    <row r="32292" spans="8:9" ht="12.5">
      <c r="H32292" s="958">
        <v>75476</v>
      </c>
      <c r="I32292" s="950" t="s">
        <v>1564</v>
      </c>
    </row>
    <row r="32293" spans="8:9" ht="12.5">
      <c r="H32293" s="958">
        <v>75477</v>
      </c>
      <c r="I32293" s="950" t="s">
        <v>1564</v>
      </c>
    </row>
    <row r="32294" spans="8:9" ht="12.5">
      <c r="H32294" s="958">
        <v>75478</v>
      </c>
      <c r="I32294" s="950" t="s">
        <v>1559</v>
      </c>
    </row>
    <row r="32295" spans="8:9" ht="12.5">
      <c r="H32295" s="958">
        <v>75479</v>
      </c>
      <c r="I32295" s="950" t="s">
        <v>1564</v>
      </c>
    </row>
    <row r="32296" spans="8:9" ht="12.5">
      <c r="H32296" s="958">
        <v>75480</v>
      </c>
      <c r="I32296" s="950" t="s">
        <v>1559</v>
      </c>
    </row>
    <row r="32297" spans="8:9" ht="12.5">
      <c r="H32297" s="958">
        <v>75481</v>
      </c>
      <c r="I32297" s="950" t="s">
        <v>1564</v>
      </c>
    </row>
    <row r="32298" spans="8:9" ht="12.5">
      <c r="H32298" s="958">
        <v>75482</v>
      </c>
      <c r="I32298" s="950" t="s">
        <v>1564</v>
      </c>
    </row>
    <row r="32299" spans="8:9" ht="12.5">
      <c r="H32299" s="958">
        <v>75483</v>
      </c>
      <c r="I32299" s="950" t="s">
        <v>1564</v>
      </c>
    </row>
    <row r="32300" spans="8:9" ht="12.5">
      <c r="H32300" s="958">
        <v>75485</v>
      </c>
      <c r="I32300" s="950" t="s">
        <v>1564</v>
      </c>
    </row>
    <row r="32301" spans="8:9" ht="12.5">
      <c r="H32301" s="958">
        <v>75486</v>
      </c>
      <c r="I32301" s="950" t="s">
        <v>1564</v>
      </c>
    </row>
    <row r="32302" spans="8:9" ht="12.5">
      <c r="H32302" s="958">
        <v>75487</v>
      </c>
      <c r="I32302" s="950" t="s">
        <v>1564</v>
      </c>
    </row>
    <row r="32303" spans="8:9" ht="12.5">
      <c r="H32303" s="958">
        <v>75488</v>
      </c>
      <c r="I32303" s="950" t="s">
        <v>1564</v>
      </c>
    </row>
    <row r="32304" spans="8:9" ht="12.5">
      <c r="H32304" s="958">
        <v>75489</v>
      </c>
      <c r="I32304" s="950" t="s">
        <v>1564</v>
      </c>
    </row>
    <row r="32305" spans="8:9" ht="12.5">
      <c r="H32305" s="958">
        <v>75490</v>
      </c>
      <c r="I32305" s="950" t="s">
        <v>1564</v>
      </c>
    </row>
    <row r="32306" spans="8:9" ht="12.5">
      <c r="H32306" s="958">
        <v>75491</v>
      </c>
      <c r="I32306" s="950" t="s">
        <v>1564</v>
      </c>
    </row>
    <row r="32307" spans="8:9" ht="12.5">
      <c r="H32307" s="958">
        <v>75492</v>
      </c>
      <c r="I32307" s="950" t="s">
        <v>1564</v>
      </c>
    </row>
    <row r="32308" spans="8:9" ht="12.5">
      <c r="H32308" s="958">
        <v>75493</v>
      </c>
      <c r="I32308" s="950" t="s">
        <v>1559</v>
      </c>
    </row>
    <row r="32309" spans="8:9" ht="12.5">
      <c r="H32309" s="958">
        <v>75494</v>
      </c>
      <c r="I32309" s="950" t="s">
        <v>1559</v>
      </c>
    </row>
    <row r="32310" spans="8:9" ht="12.5">
      <c r="H32310" s="958">
        <v>75495</v>
      </c>
      <c r="I32310" s="950" t="s">
        <v>1564</v>
      </c>
    </row>
    <row r="32311" spans="8:9" ht="12.5">
      <c r="H32311" s="958">
        <v>75496</v>
      </c>
      <c r="I32311" s="950" t="s">
        <v>1564</v>
      </c>
    </row>
    <row r="32312" spans="8:9" ht="12.5">
      <c r="H32312" s="958">
        <v>75497</v>
      </c>
      <c r="I32312" s="950" t="s">
        <v>1564</v>
      </c>
    </row>
    <row r="32313" spans="8:9" ht="12.5">
      <c r="H32313" s="958">
        <v>75501</v>
      </c>
      <c r="I32313" s="950" t="s">
        <v>1559</v>
      </c>
    </row>
    <row r="32314" spans="8:9" ht="12.5">
      <c r="H32314" s="958">
        <v>75503</v>
      </c>
      <c r="I32314" s="950" t="s">
        <v>1559</v>
      </c>
    </row>
    <row r="32315" spans="8:9" ht="12.5">
      <c r="H32315" s="958">
        <v>75504</v>
      </c>
      <c r="I32315" s="950" t="s">
        <v>1559</v>
      </c>
    </row>
    <row r="32316" spans="8:9" ht="12.5">
      <c r="H32316" s="958">
        <v>75505</v>
      </c>
      <c r="I32316" s="950" t="s">
        <v>1559</v>
      </c>
    </row>
    <row r="32317" spans="8:9" ht="12.5">
      <c r="H32317" s="958">
        <v>75507</v>
      </c>
      <c r="I32317" s="950" t="s">
        <v>1559</v>
      </c>
    </row>
    <row r="32318" spans="8:9" ht="12.5">
      <c r="H32318" s="958">
        <v>75550</v>
      </c>
      <c r="I32318" s="950" t="s">
        <v>1564</v>
      </c>
    </row>
    <row r="32319" spans="8:9" ht="12.5">
      <c r="H32319" s="958">
        <v>75551</v>
      </c>
      <c r="I32319" s="950" t="s">
        <v>1559</v>
      </c>
    </row>
    <row r="32320" spans="8:9" ht="12.5">
      <c r="H32320" s="958">
        <v>75554</v>
      </c>
      <c r="I32320" s="950" t="s">
        <v>1559</v>
      </c>
    </row>
    <row r="32321" spans="8:9" ht="12.5">
      <c r="H32321" s="958">
        <v>75555</v>
      </c>
      <c r="I32321" s="950" t="s">
        <v>1559</v>
      </c>
    </row>
    <row r="32322" spans="8:9" ht="12.5">
      <c r="H32322" s="958">
        <v>75556</v>
      </c>
      <c r="I32322" s="950" t="s">
        <v>1559</v>
      </c>
    </row>
    <row r="32323" spans="8:9" ht="12.5">
      <c r="H32323" s="958">
        <v>75558</v>
      </c>
      <c r="I32323" s="950" t="s">
        <v>1559</v>
      </c>
    </row>
    <row r="32324" spans="8:9" ht="12.5">
      <c r="H32324" s="958">
        <v>75559</v>
      </c>
      <c r="I32324" s="950" t="s">
        <v>1559</v>
      </c>
    </row>
    <row r="32325" spans="8:9" ht="12.5">
      <c r="H32325" s="958">
        <v>75560</v>
      </c>
      <c r="I32325" s="950" t="s">
        <v>1559</v>
      </c>
    </row>
    <row r="32326" spans="8:9" ht="12.5">
      <c r="H32326" s="958">
        <v>75561</v>
      </c>
      <c r="I32326" s="950" t="s">
        <v>1559</v>
      </c>
    </row>
    <row r="32327" spans="8:9" ht="12.5">
      <c r="H32327" s="958">
        <v>75562</v>
      </c>
      <c r="I32327" s="950" t="s">
        <v>1559</v>
      </c>
    </row>
    <row r="32328" spans="8:9" ht="12.5">
      <c r="H32328" s="958">
        <v>75563</v>
      </c>
      <c r="I32328" s="950" t="s">
        <v>1559</v>
      </c>
    </row>
    <row r="32329" spans="8:9" ht="12.5">
      <c r="H32329" s="958">
        <v>75564</v>
      </c>
      <c r="I32329" s="950" t="s">
        <v>1559</v>
      </c>
    </row>
    <row r="32330" spans="8:9" ht="12.5">
      <c r="H32330" s="958">
        <v>75565</v>
      </c>
      <c r="I32330" s="950" t="s">
        <v>1559</v>
      </c>
    </row>
    <row r="32331" spans="8:9" ht="12.5">
      <c r="H32331" s="958">
        <v>75566</v>
      </c>
      <c r="I32331" s="950" t="s">
        <v>1559</v>
      </c>
    </row>
    <row r="32332" spans="8:9" ht="12.5">
      <c r="H32332" s="958">
        <v>75567</v>
      </c>
      <c r="I32332" s="950" t="s">
        <v>1559</v>
      </c>
    </row>
    <row r="32333" spans="8:9" ht="12.5">
      <c r="H32333" s="958">
        <v>75568</v>
      </c>
      <c r="I32333" s="950" t="s">
        <v>1559</v>
      </c>
    </row>
    <row r="32334" spans="8:9" ht="12.5">
      <c r="H32334" s="958">
        <v>75569</v>
      </c>
      <c r="I32334" s="950" t="s">
        <v>1559</v>
      </c>
    </row>
    <row r="32335" spans="8:9" ht="12.5">
      <c r="H32335" s="958">
        <v>75570</v>
      </c>
      <c r="I32335" s="950" t="s">
        <v>1559</v>
      </c>
    </row>
    <row r="32336" spans="8:9" ht="12.5">
      <c r="H32336" s="958">
        <v>75571</v>
      </c>
      <c r="I32336" s="950" t="s">
        <v>1559</v>
      </c>
    </row>
    <row r="32337" spans="8:9" ht="12.5">
      <c r="H32337" s="958">
        <v>75572</v>
      </c>
      <c r="I32337" s="950" t="s">
        <v>1559</v>
      </c>
    </row>
    <row r="32338" spans="8:9" ht="12.5">
      <c r="H32338" s="958">
        <v>75573</v>
      </c>
      <c r="I32338" s="950" t="s">
        <v>1559</v>
      </c>
    </row>
    <row r="32339" spans="8:9" ht="12.5">
      <c r="H32339" s="958">
        <v>75574</v>
      </c>
      <c r="I32339" s="950" t="s">
        <v>1559</v>
      </c>
    </row>
    <row r="32340" spans="8:9" ht="12.5">
      <c r="H32340" s="958">
        <v>75599</v>
      </c>
      <c r="I32340" s="950" t="s">
        <v>1559</v>
      </c>
    </row>
    <row r="32341" spans="8:9" ht="12.5">
      <c r="H32341" s="958">
        <v>75601</v>
      </c>
      <c r="I32341" s="950" t="s">
        <v>1559</v>
      </c>
    </row>
    <row r="32342" spans="8:9" ht="12.5">
      <c r="H32342" s="958">
        <v>75602</v>
      </c>
      <c r="I32342" s="950" t="s">
        <v>1559</v>
      </c>
    </row>
    <row r="32343" spans="8:9" ht="12.5">
      <c r="H32343" s="958">
        <v>75603</v>
      </c>
      <c r="I32343" s="950" t="s">
        <v>1559</v>
      </c>
    </row>
    <row r="32344" spans="8:9" ht="12.5">
      <c r="H32344" s="958">
        <v>75604</v>
      </c>
      <c r="I32344" s="950" t="s">
        <v>1559</v>
      </c>
    </row>
    <row r="32345" spans="8:9" ht="12.5">
      <c r="H32345" s="958">
        <v>75605</v>
      </c>
      <c r="I32345" s="950" t="s">
        <v>1559</v>
      </c>
    </row>
    <row r="32346" spans="8:9" ht="12.5">
      <c r="H32346" s="958">
        <v>75606</v>
      </c>
      <c r="I32346" s="950" t="s">
        <v>1559</v>
      </c>
    </row>
    <row r="32347" spans="8:9" ht="12.5">
      <c r="H32347" s="958">
        <v>75607</v>
      </c>
      <c r="I32347" s="950" t="s">
        <v>1559</v>
      </c>
    </row>
    <row r="32348" spans="8:9" ht="12.5">
      <c r="H32348" s="958">
        <v>75608</v>
      </c>
      <c r="I32348" s="950" t="s">
        <v>1559</v>
      </c>
    </row>
    <row r="32349" spans="8:9" ht="12.5">
      <c r="H32349" s="958">
        <v>75615</v>
      </c>
      <c r="I32349" s="950" t="s">
        <v>1559</v>
      </c>
    </row>
    <row r="32350" spans="8:9" ht="12.5">
      <c r="H32350" s="958">
        <v>75630</v>
      </c>
      <c r="I32350" s="950" t="s">
        <v>1559</v>
      </c>
    </row>
    <row r="32351" spans="8:9" ht="12.5">
      <c r="H32351" s="958">
        <v>75631</v>
      </c>
      <c r="I32351" s="950" t="s">
        <v>1559</v>
      </c>
    </row>
    <row r="32352" spans="8:9" ht="12.5">
      <c r="H32352" s="958">
        <v>75633</v>
      </c>
      <c r="I32352" s="950" t="s">
        <v>1564</v>
      </c>
    </row>
    <row r="32353" spans="8:9" ht="12.5">
      <c r="H32353" s="958">
        <v>75636</v>
      </c>
      <c r="I32353" s="950" t="s">
        <v>1559</v>
      </c>
    </row>
    <row r="32354" spans="8:9" ht="12.5">
      <c r="H32354" s="958">
        <v>75637</v>
      </c>
      <c r="I32354" s="950" t="s">
        <v>1559</v>
      </c>
    </row>
    <row r="32355" spans="8:9" ht="12.5">
      <c r="H32355" s="958">
        <v>75638</v>
      </c>
      <c r="I32355" s="950" t="s">
        <v>1559</v>
      </c>
    </row>
    <row r="32356" spans="8:9" ht="12.5">
      <c r="H32356" s="958">
        <v>75639</v>
      </c>
      <c r="I32356" s="950" t="s">
        <v>1559</v>
      </c>
    </row>
    <row r="32357" spans="8:9" ht="12.5">
      <c r="H32357" s="958">
        <v>75640</v>
      </c>
      <c r="I32357" s="950" t="s">
        <v>1559</v>
      </c>
    </row>
    <row r="32358" spans="8:9" ht="12.5">
      <c r="H32358" s="958">
        <v>75641</v>
      </c>
      <c r="I32358" s="950" t="s">
        <v>1559</v>
      </c>
    </row>
    <row r="32359" spans="8:9" ht="12.5">
      <c r="H32359" s="958">
        <v>75642</v>
      </c>
      <c r="I32359" s="950" t="s">
        <v>1559</v>
      </c>
    </row>
    <row r="32360" spans="8:9" ht="12.5">
      <c r="H32360" s="958">
        <v>75643</v>
      </c>
      <c r="I32360" s="950" t="s">
        <v>1564</v>
      </c>
    </row>
    <row r="32361" spans="8:9" ht="12.5">
      <c r="H32361" s="958">
        <v>75644</v>
      </c>
      <c r="I32361" s="950" t="s">
        <v>1559</v>
      </c>
    </row>
    <row r="32362" spans="8:9" ht="12.5">
      <c r="H32362" s="958">
        <v>75645</v>
      </c>
      <c r="I32362" s="950" t="s">
        <v>1559</v>
      </c>
    </row>
    <row r="32363" spans="8:9" ht="12.5">
      <c r="H32363" s="958">
        <v>75647</v>
      </c>
      <c r="I32363" s="950" t="s">
        <v>1559</v>
      </c>
    </row>
    <row r="32364" spans="8:9" ht="12.5">
      <c r="H32364" s="958">
        <v>75650</v>
      </c>
      <c r="I32364" s="950" t="s">
        <v>1559</v>
      </c>
    </row>
    <row r="32365" spans="8:9" ht="12.5">
      <c r="H32365" s="958">
        <v>75651</v>
      </c>
      <c r="I32365" s="950" t="s">
        <v>1559</v>
      </c>
    </row>
    <row r="32366" spans="8:9" ht="12.5">
      <c r="H32366" s="958">
        <v>75652</v>
      </c>
      <c r="I32366" s="950" t="s">
        <v>1559</v>
      </c>
    </row>
    <row r="32367" spans="8:9" ht="12.5">
      <c r="H32367" s="958">
        <v>75653</v>
      </c>
      <c r="I32367" s="950" t="s">
        <v>1559</v>
      </c>
    </row>
    <row r="32368" spans="8:9" ht="12.5">
      <c r="H32368" s="958">
        <v>75654</v>
      </c>
      <c r="I32368" s="950" t="s">
        <v>1564</v>
      </c>
    </row>
    <row r="32369" spans="8:9" ht="12.5">
      <c r="H32369" s="958">
        <v>75656</v>
      </c>
      <c r="I32369" s="950" t="s">
        <v>1559</v>
      </c>
    </row>
    <row r="32370" spans="8:9" ht="12.5">
      <c r="H32370" s="958">
        <v>75657</v>
      </c>
      <c r="I32370" s="950" t="s">
        <v>1559</v>
      </c>
    </row>
    <row r="32371" spans="8:9" ht="12.5">
      <c r="H32371" s="958">
        <v>75658</v>
      </c>
      <c r="I32371" s="950" t="s">
        <v>1559</v>
      </c>
    </row>
    <row r="32372" spans="8:9" ht="12.5">
      <c r="H32372" s="958">
        <v>75659</v>
      </c>
      <c r="I32372" s="950" t="s">
        <v>1559</v>
      </c>
    </row>
    <row r="32373" spans="8:9" ht="12.5">
      <c r="H32373" s="958">
        <v>75660</v>
      </c>
      <c r="I32373" s="950" t="s">
        <v>1559</v>
      </c>
    </row>
    <row r="32374" spans="8:9" ht="12.5">
      <c r="H32374" s="958">
        <v>75661</v>
      </c>
      <c r="I32374" s="950" t="s">
        <v>1559</v>
      </c>
    </row>
    <row r="32375" spans="8:9" ht="12.5">
      <c r="H32375" s="958">
        <v>75662</v>
      </c>
      <c r="I32375" s="950" t="s">
        <v>1559</v>
      </c>
    </row>
    <row r="32376" spans="8:9" ht="12.5">
      <c r="H32376" s="958">
        <v>75663</v>
      </c>
      <c r="I32376" s="950" t="s">
        <v>1559</v>
      </c>
    </row>
    <row r="32377" spans="8:9" ht="12.5">
      <c r="H32377" s="958">
        <v>75666</v>
      </c>
      <c r="I32377" s="950" t="s">
        <v>1559</v>
      </c>
    </row>
    <row r="32378" spans="8:9" ht="12.5">
      <c r="H32378" s="958">
        <v>75667</v>
      </c>
      <c r="I32378" s="950" t="s">
        <v>1564</v>
      </c>
    </row>
    <row r="32379" spans="8:9" ht="12.5">
      <c r="H32379" s="958">
        <v>75668</v>
      </c>
      <c r="I32379" s="950" t="s">
        <v>1559</v>
      </c>
    </row>
    <row r="32380" spans="8:9" ht="12.5">
      <c r="H32380" s="958">
        <v>75669</v>
      </c>
      <c r="I32380" s="950" t="s">
        <v>1559</v>
      </c>
    </row>
    <row r="32381" spans="8:9" ht="12.5">
      <c r="H32381" s="958">
        <v>75670</v>
      </c>
      <c r="I32381" s="950" t="s">
        <v>1559</v>
      </c>
    </row>
    <row r="32382" spans="8:9" ht="12.5">
      <c r="H32382" s="958">
        <v>75671</v>
      </c>
      <c r="I32382" s="950" t="s">
        <v>1559</v>
      </c>
    </row>
    <row r="32383" spans="8:9" ht="12.5">
      <c r="H32383" s="958">
        <v>75672</v>
      </c>
      <c r="I32383" s="950" t="s">
        <v>1559</v>
      </c>
    </row>
    <row r="32384" spans="8:9" ht="12.5">
      <c r="H32384" s="958">
        <v>75680</v>
      </c>
      <c r="I32384" s="950" t="s">
        <v>1559</v>
      </c>
    </row>
    <row r="32385" spans="8:9" ht="12.5">
      <c r="H32385" s="958">
        <v>75681</v>
      </c>
      <c r="I32385" s="950" t="s">
        <v>1564</v>
      </c>
    </row>
    <row r="32386" spans="8:9" ht="12.5">
      <c r="H32386" s="958">
        <v>75682</v>
      </c>
      <c r="I32386" s="950" t="s">
        <v>1559</v>
      </c>
    </row>
    <row r="32387" spans="8:9" ht="12.5">
      <c r="H32387" s="958">
        <v>75683</v>
      </c>
      <c r="I32387" s="950" t="s">
        <v>1559</v>
      </c>
    </row>
    <row r="32388" spans="8:9" ht="12.5">
      <c r="H32388" s="958">
        <v>75684</v>
      </c>
      <c r="I32388" s="950" t="s">
        <v>1559</v>
      </c>
    </row>
    <row r="32389" spans="8:9" ht="12.5">
      <c r="H32389" s="958">
        <v>75685</v>
      </c>
      <c r="I32389" s="950" t="s">
        <v>1559</v>
      </c>
    </row>
    <row r="32390" spans="8:9" ht="12.5">
      <c r="H32390" s="958">
        <v>75686</v>
      </c>
      <c r="I32390" s="950" t="s">
        <v>1559</v>
      </c>
    </row>
    <row r="32391" spans="8:9" ht="12.5">
      <c r="H32391" s="958">
        <v>75687</v>
      </c>
      <c r="I32391" s="950" t="s">
        <v>1559</v>
      </c>
    </row>
    <row r="32392" spans="8:9" ht="12.5">
      <c r="H32392" s="958">
        <v>75688</v>
      </c>
      <c r="I32392" s="950" t="s">
        <v>1559</v>
      </c>
    </row>
    <row r="32393" spans="8:9" ht="12.5">
      <c r="H32393" s="958">
        <v>75689</v>
      </c>
      <c r="I32393" s="950" t="s">
        <v>1559</v>
      </c>
    </row>
    <row r="32394" spans="8:9" ht="12.5">
      <c r="H32394" s="958">
        <v>75691</v>
      </c>
      <c r="I32394" s="950" t="s">
        <v>1559</v>
      </c>
    </row>
    <row r="32395" spans="8:9" ht="12.5">
      <c r="H32395" s="958">
        <v>75692</v>
      </c>
      <c r="I32395" s="950" t="s">
        <v>1559</v>
      </c>
    </row>
    <row r="32396" spans="8:9" ht="12.5">
      <c r="H32396" s="958">
        <v>75693</v>
      </c>
      <c r="I32396" s="950" t="s">
        <v>1559</v>
      </c>
    </row>
    <row r="32397" spans="8:9" ht="12.5">
      <c r="H32397" s="958">
        <v>75694</v>
      </c>
      <c r="I32397" s="950" t="s">
        <v>1559</v>
      </c>
    </row>
    <row r="32398" spans="8:9" ht="12.5">
      <c r="H32398" s="958">
        <v>75701</v>
      </c>
      <c r="I32398" s="950" t="s">
        <v>1564</v>
      </c>
    </row>
    <row r="32399" spans="8:9" ht="12.5">
      <c r="H32399" s="958">
        <v>75702</v>
      </c>
      <c r="I32399" s="950" t="s">
        <v>1564</v>
      </c>
    </row>
    <row r="32400" spans="8:9" ht="12.5">
      <c r="H32400" s="958">
        <v>75703</v>
      </c>
      <c r="I32400" s="950" t="s">
        <v>1564</v>
      </c>
    </row>
    <row r="32401" spans="8:9" ht="12.5">
      <c r="H32401" s="958">
        <v>75704</v>
      </c>
      <c r="I32401" s="950" t="s">
        <v>1564</v>
      </c>
    </row>
    <row r="32402" spans="8:9" ht="12.5">
      <c r="H32402" s="958">
        <v>75705</v>
      </c>
      <c r="I32402" s="950" t="s">
        <v>1559</v>
      </c>
    </row>
    <row r="32403" spans="8:9" ht="12.5">
      <c r="H32403" s="958">
        <v>75706</v>
      </c>
      <c r="I32403" s="950" t="s">
        <v>1559</v>
      </c>
    </row>
    <row r="32404" spans="8:9" ht="12.5">
      <c r="H32404" s="958">
        <v>75707</v>
      </c>
      <c r="I32404" s="950" t="s">
        <v>1564</v>
      </c>
    </row>
    <row r="32405" spans="8:9" ht="12.5">
      <c r="H32405" s="958">
        <v>75708</v>
      </c>
      <c r="I32405" s="950" t="s">
        <v>1559</v>
      </c>
    </row>
    <row r="32406" spans="8:9" ht="12.5">
      <c r="H32406" s="958">
        <v>75709</v>
      </c>
      <c r="I32406" s="950" t="s">
        <v>1564</v>
      </c>
    </row>
    <row r="32407" spans="8:9" ht="12.5">
      <c r="H32407" s="958">
        <v>75710</v>
      </c>
      <c r="I32407" s="950" t="s">
        <v>1564</v>
      </c>
    </row>
    <row r="32408" spans="8:9" ht="12.5">
      <c r="H32408" s="958">
        <v>75711</v>
      </c>
      <c r="I32408" s="950" t="s">
        <v>1564</v>
      </c>
    </row>
    <row r="32409" spans="8:9" ht="12.5">
      <c r="H32409" s="958">
        <v>75712</v>
      </c>
      <c r="I32409" s="950" t="s">
        <v>1564</v>
      </c>
    </row>
    <row r="32410" spans="8:9" ht="12.5">
      <c r="H32410" s="958">
        <v>75713</v>
      </c>
      <c r="I32410" s="950" t="s">
        <v>1564</v>
      </c>
    </row>
    <row r="32411" spans="8:9" ht="12.5">
      <c r="H32411" s="958">
        <v>75750</v>
      </c>
      <c r="I32411" s="950" t="s">
        <v>1559</v>
      </c>
    </row>
    <row r="32412" spans="8:9" ht="12.5">
      <c r="H32412" s="958">
        <v>75751</v>
      </c>
      <c r="I32412" s="950" t="s">
        <v>1564</v>
      </c>
    </row>
    <row r="32413" spans="8:9" ht="12.5">
      <c r="H32413" s="958">
        <v>75752</v>
      </c>
      <c r="I32413" s="950" t="s">
        <v>1564</v>
      </c>
    </row>
    <row r="32414" spans="8:9" ht="12.5">
      <c r="H32414" s="958">
        <v>75754</v>
      </c>
      <c r="I32414" s="950" t="s">
        <v>1564</v>
      </c>
    </row>
    <row r="32415" spans="8:9" ht="12.5">
      <c r="H32415" s="958">
        <v>75755</v>
      </c>
      <c r="I32415" s="950" t="s">
        <v>1559</v>
      </c>
    </row>
    <row r="32416" spans="8:9" ht="12.5">
      <c r="H32416" s="958">
        <v>75756</v>
      </c>
      <c r="I32416" s="950" t="s">
        <v>1564</v>
      </c>
    </row>
    <row r="32417" spans="8:9" ht="12.5">
      <c r="H32417" s="958">
        <v>75757</v>
      </c>
      <c r="I32417" s="950" t="s">
        <v>1564</v>
      </c>
    </row>
    <row r="32418" spans="8:9" ht="12.5">
      <c r="H32418" s="958">
        <v>75758</v>
      </c>
      <c r="I32418" s="950" t="s">
        <v>1564</v>
      </c>
    </row>
    <row r="32419" spans="8:9" ht="12.5">
      <c r="H32419" s="958">
        <v>75759</v>
      </c>
      <c r="I32419" s="950" t="s">
        <v>1564</v>
      </c>
    </row>
    <row r="32420" spans="8:9" ht="12.5">
      <c r="H32420" s="958">
        <v>75760</v>
      </c>
      <c r="I32420" s="950" t="s">
        <v>1564</v>
      </c>
    </row>
    <row r="32421" spans="8:9" ht="12.5">
      <c r="H32421" s="958">
        <v>75762</v>
      </c>
      <c r="I32421" s="950" t="s">
        <v>1564</v>
      </c>
    </row>
    <row r="32422" spans="8:9" ht="12.5">
      <c r="H32422" s="958">
        <v>75763</v>
      </c>
      <c r="I32422" s="950" t="s">
        <v>1564</v>
      </c>
    </row>
    <row r="32423" spans="8:9" ht="12.5">
      <c r="H32423" s="958">
        <v>75764</v>
      </c>
      <c r="I32423" s="950" t="s">
        <v>1564</v>
      </c>
    </row>
    <row r="32424" spans="8:9" ht="12.5">
      <c r="H32424" s="958">
        <v>75765</v>
      </c>
      <c r="I32424" s="950" t="s">
        <v>1559</v>
      </c>
    </row>
    <row r="32425" spans="8:9" ht="12.5">
      <c r="H32425" s="958">
        <v>75766</v>
      </c>
      <c r="I32425" s="950" t="s">
        <v>1564</v>
      </c>
    </row>
    <row r="32426" spans="8:9" ht="12.5">
      <c r="H32426" s="958">
        <v>75770</v>
      </c>
      <c r="I32426" s="950" t="s">
        <v>1564</v>
      </c>
    </row>
    <row r="32427" spans="8:9" ht="12.5">
      <c r="H32427" s="958">
        <v>75771</v>
      </c>
      <c r="I32427" s="950" t="s">
        <v>1559</v>
      </c>
    </row>
    <row r="32428" spans="8:9" ht="12.5">
      <c r="H32428" s="958">
        <v>75772</v>
      </c>
      <c r="I32428" s="950" t="s">
        <v>1564</v>
      </c>
    </row>
    <row r="32429" spans="8:9" ht="12.5">
      <c r="H32429" s="958">
        <v>75773</v>
      </c>
      <c r="I32429" s="950" t="s">
        <v>1559</v>
      </c>
    </row>
    <row r="32430" spans="8:9" ht="12.5">
      <c r="H32430" s="958">
        <v>75778</v>
      </c>
      <c r="I32430" s="950" t="s">
        <v>1564</v>
      </c>
    </row>
    <row r="32431" spans="8:9" ht="12.5">
      <c r="H32431" s="958">
        <v>75779</v>
      </c>
      <c r="I32431" s="950" t="s">
        <v>1564</v>
      </c>
    </row>
    <row r="32432" spans="8:9" ht="12.5">
      <c r="H32432" s="958">
        <v>75780</v>
      </c>
      <c r="I32432" s="950" t="s">
        <v>1564</v>
      </c>
    </row>
    <row r="32433" spans="8:9" ht="12.5">
      <c r="H32433" s="958">
        <v>75782</v>
      </c>
      <c r="I32433" s="950" t="s">
        <v>1564</v>
      </c>
    </row>
    <row r="32434" spans="8:9" ht="12.5">
      <c r="H32434" s="958">
        <v>75783</v>
      </c>
      <c r="I32434" s="950" t="s">
        <v>1559</v>
      </c>
    </row>
    <row r="32435" spans="8:9" ht="12.5">
      <c r="H32435" s="958">
        <v>75784</v>
      </c>
      <c r="I32435" s="950" t="s">
        <v>1564</v>
      </c>
    </row>
    <row r="32436" spans="8:9" ht="12.5">
      <c r="H32436" s="958">
        <v>75785</v>
      </c>
      <c r="I32436" s="950" t="s">
        <v>1564</v>
      </c>
    </row>
    <row r="32437" spans="8:9" ht="12.5">
      <c r="H32437" s="958">
        <v>75788</v>
      </c>
      <c r="I32437" s="950" t="s">
        <v>1564</v>
      </c>
    </row>
    <row r="32438" spans="8:9" ht="12.5">
      <c r="H32438" s="958">
        <v>75789</v>
      </c>
      <c r="I32438" s="950" t="s">
        <v>1564</v>
      </c>
    </row>
    <row r="32439" spans="8:9" ht="12.5">
      <c r="H32439" s="958">
        <v>75790</v>
      </c>
      <c r="I32439" s="950" t="s">
        <v>1564</v>
      </c>
    </row>
    <row r="32440" spans="8:9" ht="12.5">
      <c r="H32440" s="958">
        <v>75791</v>
      </c>
      <c r="I32440" s="950" t="s">
        <v>1564</v>
      </c>
    </row>
    <row r="32441" spans="8:9" ht="12.5">
      <c r="H32441" s="958">
        <v>75792</v>
      </c>
      <c r="I32441" s="950" t="s">
        <v>1559</v>
      </c>
    </row>
    <row r="32442" spans="8:9" ht="12.5">
      <c r="H32442" s="958">
        <v>75797</v>
      </c>
      <c r="I32442" s="950" t="s">
        <v>1559</v>
      </c>
    </row>
    <row r="32443" spans="8:9" ht="12.5">
      <c r="H32443" s="958">
        <v>75798</v>
      </c>
      <c r="I32443" s="950" t="s">
        <v>1564</v>
      </c>
    </row>
    <row r="32444" spans="8:9" ht="12.5">
      <c r="H32444" s="958">
        <v>75799</v>
      </c>
      <c r="I32444" s="950" t="s">
        <v>1564</v>
      </c>
    </row>
    <row r="32445" spans="8:9" ht="12.5">
      <c r="H32445" s="958">
        <v>75801</v>
      </c>
      <c r="I32445" s="950" t="s">
        <v>1561</v>
      </c>
    </row>
    <row r="32446" spans="8:9" ht="12.5">
      <c r="H32446" s="958">
        <v>75802</v>
      </c>
      <c r="I32446" s="950" t="s">
        <v>1564</v>
      </c>
    </row>
    <row r="32447" spans="8:9" ht="12.5">
      <c r="H32447" s="958">
        <v>75803</v>
      </c>
      <c r="I32447" s="950" t="s">
        <v>1561</v>
      </c>
    </row>
    <row r="32448" spans="8:9" ht="12.5">
      <c r="H32448" s="958">
        <v>75831</v>
      </c>
      <c r="I32448" s="950" t="s">
        <v>1561</v>
      </c>
    </row>
    <row r="32449" spans="8:9" ht="12.5">
      <c r="H32449" s="958">
        <v>75832</v>
      </c>
      <c r="I32449" s="950" t="s">
        <v>1564</v>
      </c>
    </row>
    <row r="32450" spans="8:9" ht="12.5">
      <c r="H32450" s="958">
        <v>75833</v>
      </c>
      <c r="I32450" s="950" t="s">
        <v>1561</v>
      </c>
    </row>
    <row r="32451" spans="8:9" ht="12.5">
      <c r="H32451" s="958">
        <v>75834</v>
      </c>
      <c r="I32451" s="950" t="s">
        <v>1561</v>
      </c>
    </row>
    <row r="32452" spans="8:9" ht="12.5">
      <c r="H32452" s="958">
        <v>75835</v>
      </c>
      <c r="I32452" s="950" t="s">
        <v>1561</v>
      </c>
    </row>
    <row r="32453" spans="8:9" ht="12.5">
      <c r="H32453" s="958">
        <v>75838</v>
      </c>
      <c r="I32453" s="950" t="s">
        <v>1561</v>
      </c>
    </row>
    <row r="32454" spans="8:9" ht="12.5">
      <c r="H32454" s="958">
        <v>75839</v>
      </c>
      <c r="I32454" s="950" t="s">
        <v>1561</v>
      </c>
    </row>
    <row r="32455" spans="8:9" ht="12.5">
      <c r="H32455" s="958">
        <v>75840</v>
      </c>
      <c r="I32455" s="950" t="s">
        <v>1564</v>
      </c>
    </row>
    <row r="32456" spans="8:9" ht="12.5">
      <c r="H32456" s="958">
        <v>75844</v>
      </c>
      <c r="I32456" s="950" t="s">
        <v>1561</v>
      </c>
    </row>
    <row r="32457" spans="8:9" ht="12.5">
      <c r="H32457" s="958">
        <v>75845</v>
      </c>
      <c r="I32457" s="950" t="s">
        <v>1561</v>
      </c>
    </row>
    <row r="32458" spans="8:9" ht="12.5">
      <c r="H32458" s="958">
        <v>75846</v>
      </c>
      <c r="I32458" s="950" t="s">
        <v>1561</v>
      </c>
    </row>
    <row r="32459" spans="8:9" ht="12.5">
      <c r="H32459" s="958">
        <v>75847</v>
      </c>
      <c r="I32459" s="950" t="s">
        <v>1564</v>
      </c>
    </row>
    <row r="32460" spans="8:9" ht="12.5">
      <c r="H32460" s="958">
        <v>75848</v>
      </c>
      <c r="I32460" s="950" t="s">
        <v>1564</v>
      </c>
    </row>
    <row r="32461" spans="8:9" ht="12.5">
      <c r="H32461" s="958">
        <v>75849</v>
      </c>
      <c r="I32461" s="950" t="s">
        <v>1564</v>
      </c>
    </row>
    <row r="32462" spans="8:9" ht="12.5">
      <c r="H32462" s="958">
        <v>75850</v>
      </c>
      <c r="I32462" s="950" t="s">
        <v>1561</v>
      </c>
    </row>
    <row r="32463" spans="8:9" ht="12.5">
      <c r="H32463" s="958">
        <v>75851</v>
      </c>
      <c r="I32463" s="950" t="s">
        <v>1561</v>
      </c>
    </row>
    <row r="32464" spans="8:9" ht="12.5">
      <c r="H32464" s="958">
        <v>75852</v>
      </c>
      <c r="I32464" s="950" t="s">
        <v>1561</v>
      </c>
    </row>
    <row r="32465" spans="8:9" ht="12.5">
      <c r="H32465" s="958">
        <v>75853</v>
      </c>
      <c r="I32465" s="950" t="s">
        <v>1564</v>
      </c>
    </row>
    <row r="32466" spans="8:9" ht="12.5">
      <c r="H32466" s="958">
        <v>75855</v>
      </c>
      <c r="I32466" s="950" t="s">
        <v>1561</v>
      </c>
    </row>
    <row r="32467" spans="8:9" ht="12.5">
      <c r="H32467" s="958">
        <v>75856</v>
      </c>
      <c r="I32467" s="950" t="s">
        <v>1561</v>
      </c>
    </row>
    <row r="32468" spans="8:9" ht="12.5">
      <c r="H32468" s="958">
        <v>75858</v>
      </c>
      <c r="I32468" s="950" t="s">
        <v>1561</v>
      </c>
    </row>
    <row r="32469" spans="8:9" ht="12.5">
      <c r="H32469" s="958">
        <v>75859</v>
      </c>
      <c r="I32469" s="950" t="s">
        <v>1564</v>
      </c>
    </row>
    <row r="32470" spans="8:9" ht="12.5">
      <c r="H32470" s="958">
        <v>75860</v>
      </c>
      <c r="I32470" s="950" t="s">
        <v>1561</v>
      </c>
    </row>
    <row r="32471" spans="8:9" ht="12.5">
      <c r="H32471" s="958">
        <v>75861</v>
      </c>
      <c r="I32471" s="950" t="s">
        <v>1564</v>
      </c>
    </row>
    <row r="32472" spans="8:9" ht="12.5">
      <c r="H32472" s="958">
        <v>75862</v>
      </c>
      <c r="I32472" s="950" t="s">
        <v>1561</v>
      </c>
    </row>
    <row r="32473" spans="8:9" ht="12.5">
      <c r="H32473" s="958">
        <v>75865</v>
      </c>
      <c r="I32473" s="950" t="s">
        <v>1561</v>
      </c>
    </row>
    <row r="32474" spans="8:9" ht="12.5">
      <c r="H32474" s="958">
        <v>75880</v>
      </c>
      <c r="I32474" s="950" t="s">
        <v>1564</v>
      </c>
    </row>
    <row r="32475" spans="8:9" ht="12.5">
      <c r="H32475" s="958">
        <v>75882</v>
      </c>
      <c r="I32475" s="950" t="s">
        <v>1564</v>
      </c>
    </row>
    <row r="32476" spans="8:9" ht="12.5">
      <c r="H32476" s="958">
        <v>75884</v>
      </c>
      <c r="I32476" s="950" t="s">
        <v>1564</v>
      </c>
    </row>
    <row r="32477" spans="8:9" ht="12.5">
      <c r="H32477" s="958">
        <v>75886</v>
      </c>
      <c r="I32477" s="950" t="s">
        <v>1564</v>
      </c>
    </row>
    <row r="32478" spans="8:9" ht="12.5">
      <c r="H32478" s="958">
        <v>75901</v>
      </c>
      <c r="I32478" s="950" t="s">
        <v>1561</v>
      </c>
    </row>
    <row r="32479" spans="8:9" ht="12.5">
      <c r="H32479" s="958">
        <v>75902</v>
      </c>
      <c r="I32479" s="950" t="s">
        <v>1564</v>
      </c>
    </row>
    <row r="32480" spans="8:9" ht="12.5">
      <c r="H32480" s="958">
        <v>75903</v>
      </c>
      <c r="I32480" s="950" t="s">
        <v>1564</v>
      </c>
    </row>
    <row r="32481" spans="8:9" ht="12.5">
      <c r="H32481" s="958">
        <v>75904</v>
      </c>
      <c r="I32481" s="950" t="s">
        <v>1561</v>
      </c>
    </row>
    <row r="32482" spans="8:9" ht="12.5">
      <c r="H32482" s="958">
        <v>75915</v>
      </c>
      <c r="I32482" s="950" t="s">
        <v>1564</v>
      </c>
    </row>
    <row r="32483" spans="8:9" ht="12.5">
      <c r="H32483" s="958">
        <v>75925</v>
      </c>
      <c r="I32483" s="950" t="s">
        <v>1564</v>
      </c>
    </row>
    <row r="32484" spans="8:9" ht="12.5">
      <c r="H32484" s="958">
        <v>75926</v>
      </c>
      <c r="I32484" s="950" t="s">
        <v>1561</v>
      </c>
    </row>
    <row r="32485" spans="8:9" ht="12.5">
      <c r="H32485" s="958">
        <v>75928</v>
      </c>
      <c r="I32485" s="950" t="s">
        <v>1561</v>
      </c>
    </row>
    <row r="32486" spans="8:9" ht="12.5">
      <c r="H32486" s="958">
        <v>75929</v>
      </c>
      <c r="I32486" s="950" t="s">
        <v>1564</v>
      </c>
    </row>
    <row r="32487" spans="8:9" ht="12.5">
      <c r="H32487" s="958">
        <v>75930</v>
      </c>
      <c r="I32487" s="950" t="s">
        <v>1564</v>
      </c>
    </row>
    <row r="32488" spans="8:9" ht="12.5">
      <c r="H32488" s="958">
        <v>75931</v>
      </c>
      <c r="I32488" s="950" t="s">
        <v>1564</v>
      </c>
    </row>
    <row r="32489" spans="8:9" ht="12.5">
      <c r="H32489" s="958">
        <v>75932</v>
      </c>
      <c r="I32489" s="950" t="s">
        <v>1564</v>
      </c>
    </row>
    <row r="32490" spans="8:9" ht="12.5">
      <c r="H32490" s="958">
        <v>75933</v>
      </c>
      <c r="I32490" s="950" t="s">
        <v>1561</v>
      </c>
    </row>
    <row r="32491" spans="8:9" ht="12.5">
      <c r="H32491" s="958">
        <v>75934</v>
      </c>
      <c r="I32491" s="950" t="s">
        <v>1561</v>
      </c>
    </row>
    <row r="32492" spans="8:9" ht="12.5">
      <c r="H32492" s="958">
        <v>75935</v>
      </c>
      <c r="I32492" s="950" t="s">
        <v>1564</v>
      </c>
    </row>
    <row r="32493" spans="8:9" ht="12.5">
      <c r="H32493" s="958">
        <v>75936</v>
      </c>
      <c r="I32493" s="950" t="s">
        <v>1561</v>
      </c>
    </row>
    <row r="32494" spans="8:9" ht="12.5">
      <c r="H32494" s="958">
        <v>75937</v>
      </c>
      <c r="I32494" s="950" t="s">
        <v>1564</v>
      </c>
    </row>
    <row r="32495" spans="8:9" ht="12.5">
      <c r="H32495" s="958">
        <v>75938</v>
      </c>
      <c r="I32495" s="950" t="s">
        <v>1561</v>
      </c>
    </row>
    <row r="32496" spans="8:9" ht="12.5">
      <c r="H32496" s="958">
        <v>75939</v>
      </c>
      <c r="I32496" s="950" t="s">
        <v>1561</v>
      </c>
    </row>
    <row r="32497" spans="8:9" ht="12.5">
      <c r="H32497" s="958">
        <v>75941</v>
      </c>
      <c r="I32497" s="950" t="s">
        <v>1561</v>
      </c>
    </row>
    <row r="32498" spans="8:9" ht="12.5">
      <c r="H32498" s="958">
        <v>75942</v>
      </c>
      <c r="I32498" s="950" t="s">
        <v>1561</v>
      </c>
    </row>
    <row r="32499" spans="8:9" ht="12.5">
      <c r="H32499" s="958">
        <v>75943</v>
      </c>
      <c r="I32499" s="950" t="s">
        <v>1564</v>
      </c>
    </row>
    <row r="32500" spans="8:9" ht="12.5">
      <c r="H32500" s="958">
        <v>75944</v>
      </c>
      <c r="I32500" s="950" t="s">
        <v>1564</v>
      </c>
    </row>
    <row r="32501" spans="8:9" ht="12.5">
      <c r="H32501" s="958">
        <v>75946</v>
      </c>
      <c r="I32501" s="950" t="s">
        <v>1564</v>
      </c>
    </row>
    <row r="32502" spans="8:9" ht="12.5">
      <c r="H32502" s="958">
        <v>75948</v>
      </c>
      <c r="I32502" s="950" t="s">
        <v>1564</v>
      </c>
    </row>
    <row r="32503" spans="8:9" ht="12.5">
      <c r="H32503" s="958">
        <v>75949</v>
      </c>
      <c r="I32503" s="950" t="s">
        <v>1561</v>
      </c>
    </row>
    <row r="32504" spans="8:9" ht="12.5">
      <c r="H32504" s="958">
        <v>75951</v>
      </c>
      <c r="I32504" s="950" t="s">
        <v>1564</v>
      </c>
    </row>
    <row r="32505" spans="8:9" ht="12.5">
      <c r="H32505" s="958">
        <v>75954</v>
      </c>
      <c r="I32505" s="950" t="s">
        <v>1564</v>
      </c>
    </row>
    <row r="32506" spans="8:9" ht="12.5">
      <c r="H32506" s="958">
        <v>75956</v>
      </c>
      <c r="I32506" s="950" t="s">
        <v>1561</v>
      </c>
    </row>
    <row r="32507" spans="8:9" ht="12.5">
      <c r="H32507" s="958">
        <v>75958</v>
      </c>
      <c r="I32507" s="950" t="s">
        <v>1564</v>
      </c>
    </row>
    <row r="32508" spans="8:9" ht="12.5">
      <c r="H32508" s="958">
        <v>75959</v>
      </c>
      <c r="I32508" s="950" t="s">
        <v>1564</v>
      </c>
    </row>
    <row r="32509" spans="8:9" ht="12.5">
      <c r="H32509" s="958">
        <v>75960</v>
      </c>
      <c r="I32509" s="950" t="s">
        <v>1561</v>
      </c>
    </row>
    <row r="32510" spans="8:9" ht="12.5">
      <c r="H32510" s="958">
        <v>75961</v>
      </c>
      <c r="I32510" s="950" t="s">
        <v>1564</v>
      </c>
    </row>
    <row r="32511" spans="8:9" ht="12.5">
      <c r="H32511" s="958">
        <v>75962</v>
      </c>
      <c r="I32511" s="950" t="s">
        <v>1564</v>
      </c>
    </row>
    <row r="32512" spans="8:9" ht="12.5">
      <c r="H32512" s="958">
        <v>75963</v>
      </c>
      <c r="I32512" s="950" t="s">
        <v>1564</v>
      </c>
    </row>
    <row r="32513" spans="8:9" ht="12.5">
      <c r="H32513" s="958">
        <v>75964</v>
      </c>
      <c r="I32513" s="950" t="s">
        <v>1564</v>
      </c>
    </row>
    <row r="32514" spans="8:9" ht="12.5">
      <c r="H32514" s="958">
        <v>75965</v>
      </c>
      <c r="I32514" s="950" t="s">
        <v>1559</v>
      </c>
    </row>
    <row r="32515" spans="8:9" ht="12.5">
      <c r="H32515" s="958">
        <v>75966</v>
      </c>
      <c r="I32515" s="950" t="s">
        <v>1564</v>
      </c>
    </row>
    <row r="32516" spans="8:9" ht="12.5">
      <c r="H32516" s="958">
        <v>75968</v>
      </c>
      <c r="I32516" s="950" t="s">
        <v>1564</v>
      </c>
    </row>
    <row r="32517" spans="8:9" ht="12.5">
      <c r="H32517" s="958">
        <v>75969</v>
      </c>
      <c r="I32517" s="950" t="s">
        <v>1561</v>
      </c>
    </row>
    <row r="32518" spans="8:9" ht="12.5">
      <c r="H32518" s="958">
        <v>75972</v>
      </c>
      <c r="I32518" s="950" t="s">
        <v>1564</v>
      </c>
    </row>
    <row r="32519" spans="8:9" ht="12.5">
      <c r="H32519" s="958">
        <v>75973</v>
      </c>
      <c r="I32519" s="950" t="s">
        <v>1564</v>
      </c>
    </row>
    <row r="32520" spans="8:9" ht="12.5">
      <c r="H32520" s="958">
        <v>75974</v>
      </c>
      <c r="I32520" s="950" t="s">
        <v>1564</v>
      </c>
    </row>
    <row r="32521" spans="8:9" ht="12.5">
      <c r="H32521" s="958">
        <v>75975</v>
      </c>
      <c r="I32521" s="950" t="s">
        <v>1564</v>
      </c>
    </row>
    <row r="32522" spans="8:9" ht="12.5">
      <c r="H32522" s="958">
        <v>75976</v>
      </c>
      <c r="I32522" s="950" t="s">
        <v>1564</v>
      </c>
    </row>
    <row r="32523" spans="8:9" ht="12.5">
      <c r="H32523" s="958">
        <v>75977</v>
      </c>
      <c r="I32523" s="950" t="s">
        <v>1561</v>
      </c>
    </row>
    <row r="32524" spans="8:9" ht="12.5">
      <c r="H32524" s="958">
        <v>75978</v>
      </c>
      <c r="I32524" s="950" t="s">
        <v>1564</v>
      </c>
    </row>
    <row r="32525" spans="8:9" ht="12.5">
      <c r="H32525" s="958">
        <v>75979</v>
      </c>
      <c r="I32525" s="950" t="s">
        <v>1561</v>
      </c>
    </row>
    <row r="32526" spans="8:9" ht="12.5">
      <c r="H32526" s="958">
        <v>75980</v>
      </c>
      <c r="I32526" s="950" t="s">
        <v>1564</v>
      </c>
    </row>
    <row r="32527" spans="8:9" ht="12.5">
      <c r="H32527" s="958">
        <v>75990</v>
      </c>
      <c r="I32527" s="950" t="s">
        <v>1561</v>
      </c>
    </row>
    <row r="32528" spans="8:9" ht="12.5">
      <c r="H32528" s="958">
        <v>76001</v>
      </c>
      <c r="I32528" s="950" t="s">
        <v>1564</v>
      </c>
    </row>
    <row r="32529" spans="8:9" ht="12.5">
      <c r="H32529" s="958">
        <v>76002</v>
      </c>
      <c r="I32529" s="950" t="s">
        <v>1564</v>
      </c>
    </row>
    <row r="32530" spans="8:9" ht="12.5">
      <c r="H32530" s="958">
        <v>76003</v>
      </c>
      <c r="I32530" s="950" t="s">
        <v>1564</v>
      </c>
    </row>
    <row r="32531" spans="8:9" ht="12.5">
      <c r="H32531" s="958">
        <v>76004</v>
      </c>
      <c r="I32531" s="950" t="s">
        <v>1564</v>
      </c>
    </row>
    <row r="32532" spans="8:9" ht="12.5">
      <c r="H32532" s="958">
        <v>76005</v>
      </c>
      <c r="I32532" s="950" t="s">
        <v>1564</v>
      </c>
    </row>
    <row r="32533" spans="8:9" ht="12.5">
      <c r="H32533" s="958">
        <v>76006</v>
      </c>
      <c r="I32533" s="950" t="s">
        <v>1564</v>
      </c>
    </row>
    <row r="32534" spans="8:9" ht="12.5">
      <c r="H32534" s="958">
        <v>76007</v>
      </c>
      <c r="I32534" s="950" t="s">
        <v>1564</v>
      </c>
    </row>
    <row r="32535" spans="8:9" ht="12.5">
      <c r="H32535" s="958">
        <v>76008</v>
      </c>
      <c r="I32535" s="950" t="s">
        <v>1564</v>
      </c>
    </row>
    <row r="32536" spans="8:9" ht="12.5">
      <c r="H32536" s="958">
        <v>76009</v>
      </c>
      <c r="I32536" s="950" t="s">
        <v>1564</v>
      </c>
    </row>
    <row r="32537" spans="8:9" ht="12.5">
      <c r="H32537" s="958">
        <v>76010</v>
      </c>
      <c r="I32537" s="950" t="s">
        <v>1564</v>
      </c>
    </row>
    <row r="32538" spans="8:9" ht="12.5">
      <c r="H32538" s="958">
        <v>76011</v>
      </c>
      <c r="I32538" s="950" t="s">
        <v>1564</v>
      </c>
    </row>
    <row r="32539" spans="8:9" ht="12.5">
      <c r="H32539" s="958">
        <v>76012</v>
      </c>
      <c r="I32539" s="950" t="s">
        <v>1564</v>
      </c>
    </row>
    <row r="32540" spans="8:9" ht="12.5">
      <c r="H32540" s="958">
        <v>76013</v>
      </c>
      <c r="I32540" s="950" t="s">
        <v>1564</v>
      </c>
    </row>
    <row r="32541" spans="8:9" ht="12.5">
      <c r="H32541" s="958">
        <v>76014</v>
      </c>
      <c r="I32541" s="950" t="s">
        <v>1564</v>
      </c>
    </row>
    <row r="32542" spans="8:9" ht="12.5">
      <c r="H32542" s="958">
        <v>76015</v>
      </c>
      <c r="I32542" s="950" t="s">
        <v>1564</v>
      </c>
    </row>
    <row r="32543" spans="8:9" ht="12.5">
      <c r="H32543" s="958">
        <v>76016</v>
      </c>
      <c r="I32543" s="950" t="s">
        <v>1564</v>
      </c>
    </row>
    <row r="32544" spans="8:9" ht="12.5">
      <c r="H32544" s="958">
        <v>76017</v>
      </c>
      <c r="I32544" s="950" t="s">
        <v>1564</v>
      </c>
    </row>
    <row r="32545" spans="8:9" ht="12.5">
      <c r="H32545" s="958">
        <v>76018</v>
      </c>
      <c r="I32545" s="950" t="s">
        <v>1564</v>
      </c>
    </row>
    <row r="32546" spans="8:9" ht="12.5">
      <c r="H32546" s="958">
        <v>76019</v>
      </c>
      <c r="I32546" s="950" t="s">
        <v>1564</v>
      </c>
    </row>
    <row r="32547" spans="8:9" ht="12.5">
      <c r="H32547" s="958">
        <v>76020</v>
      </c>
      <c r="I32547" s="950" t="s">
        <v>1564</v>
      </c>
    </row>
    <row r="32548" spans="8:9" ht="12.5">
      <c r="H32548" s="958">
        <v>76021</v>
      </c>
      <c r="I32548" s="950" t="s">
        <v>1564</v>
      </c>
    </row>
    <row r="32549" spans="8:9" ht="12.5">
      <c r="H32549" s="958">
        <v>76022</v>
      </c>
      <c r="I32549" s="950" t="s">
        <v>1564</v>
      </c>
    </row>
    <row r="32550" spans="8:9" ht="12.5">
      <c r="H32550" s="958">
        <v>76023</v>
      </c>
      <c r="I32550" s="950" t="s">
        <v>1564</v>
      </c>
    </row>
    <row r="32551" spans="8:9" ht="12.5">
      <c r="H32551" s="958">
        <v>76028</v>
      </c>
      <c r="I32551" s="950" t="s">
        <v>1564</v>
      </c>
    </row>
    <row r="32552" spans="8:9" ht="12.5">
      <c r="H32552" s="958">
        <v>76031</v>
      </c>
      <c r="I32552" s="950" t="s">
        <v>1564</v>
      </c>
    </row>
    <row r="32553" spans="8:9" ht="12.5">
      <c r="H32553" s="958">
        <v>76033</v>
      </c>
      <c r="I32553" s="950" t="s">
        <v>1564</v>
      </c>
    </row>
    <row r="32554" spans="8:9" ht="12.5">
      <c r="H32554" s="958">
        <v>76034</v>
      </c>
      <c r="I32554" s="950" t="s">
        <v>1564</v>
      </c>
    </row>
    <row r="32555" spans="8:9" ht="12.5">
      <c r="H32555" s="958">
        <v>76035</v>
      </c>
      <c r="I32555" s="950" t="s">
        <v>1564</v>
      </c>
    </row>
    <row r="32556" spans="8:9" ht="12.5">
      <c r="H32556" s="958">
        <v>76036</v>
      </c>
      <c r="I32556" s="950" t="s">
        <v>1564</v>
      </c>
    </row>
    <row r="32557" spans="8:9" ht="12.5">
      <c r="H32557" s="958">
        <v>76039</v>
      </c>
      <c r="I32557" s="950" t="s">
        <v>1564</v>
      </c>
    </row>
    <row r="32558" spans="8:9" ht="12.5">
      <c r="H32558" s="958">
        <v>76040</v>
      </c>
      <c r="I32558" s="950" t="s">
        <v>1564</v>
      </c>
    </row>
    <row r="32559" spans="8:9" ht="12.5">
      <c r="H32559" s="958">
        <v>76041</v>
      </c>
      <c r="I32559" s="950" t="s">
        <v>1564</v>
      </c>
    </row>
    <row r="32560" spans="8:9" ht="12.5">
      <c r="H32560" s="958">
        <v>76043</v>
      </c>
      <c r="I32560" s="950" t="s">
        <v>1564</v>
      </c>
    </row>
    <row r="32561" spans="8:9" ht="12.5">
      <c r="H32561" s="958">
        <v>76044</v>
      </c>
      <c r="I32561" s="950" t="s">
        <v>1564</v>
      </c>
    </row>
    <row r="32562" spans="8:9" ht="12.5">
      <c r="H32562" s="958">
        <v>76048</v>
      </c>
      <c r="I32562" s="950" t="s">
        <v>1564</v>
      </c>
    </row>
    <row r="32563" spans="8:9" ht="12.5">
      <c r="H32563" s="958">
        <v>76049</v>
      </c>
      <c r="I32563" s="950" t="s">
        <v>1564</v>
      </c>
    </row>
    <row r="32564" spans="8:9" ht="12.5">
      <c r="H32564" s="958">
        <v>76050</v>
      </c>
      <c r="I32564" s="950" t="s">
        <v>1564</v>
      </c>
    </row>
    <row r="32565" spans="8:9" ht="12.5">
      <c r="H32565" s="958">
        <v>76051</v>
      </c>
      <c r="I32565" s="950" t="s">
        <v>1564</v>
      </c>
    </row>
    <row r="32566" spans="8:9" ht="12.5">
      <c r="H32566" s="958">
        <v>76052</v>
      </c>
      <c r="I32566" s="950" t="s">
        <v>1564</v>
      </c>
    </row>
    <row r="32567" spans="8:9" ht="12.5">
      <c r="H32567" s="958">
        <v>76053</v>
      </c>
      <c r="I32567" s="950" t="s">
        <v>1564</v>
      </c>
    </row>
    <row r="32568" spans="8:9" ht="12.5">
      <c r="H32568" s="958">
        <v>76054</v>
      </c>
      <c r="I32568" s="950" t="s">
        <v>1564</v>
      </c>
    </row>
    <row r="32569" spans="8:9" ht="12.5">
      <c r="H32569" s="958">
        <v>76055</v>
      </c>
      <c r="I32569" s="950" t="s">
        <v>1564</v>
      </c>
    </row>
    <row r="32570" spans="8:9" ht="12.5">
      <c r="H32570" s="958">
        <v>76058</v>
      </c>
      <c r="I32570" s="950" t="s">
        <v>1564</v>
      </c>
    </row>
    <row r="32571" spans="8:9" ht="12.5">
      <c r="H32571" s="958">
        <v>76059</v>
      </c>
      <c r="I32571" s="950" t="s">
        <v>1564</v>
      </c>
    </row>
    <row r="32572" spans="8:9" ht="12.5">
      <c r="H32572" s="958">
        <v>76060</v>
      </c>
      <c r="I32572" s="950" t="s">
        <v>1564</v>
      </c>
    </row>
    <row r="32573" spans="8:9" ht="12.5">
      <c r="H32573" s="958">
        <v>76061</v>
      </c>
      <c r="I32573" s="950" t="s">
        <v>1564</v>
      </c>
    </row>
    <row r="32574" spans="8:9" ht="12.5">
      <c r="H32574" s="958">
        <v>76063</v>
      </c>
      <c r="I32574" s="950" t="s">
        <v>1564</v>
      </c>
    </row>
    <row r="32575" spans="8:9" ht="12.5">
      <c r="H32575" s="958">
        <v>76064</v>
      </c>
      <c r="I32575" s="950" t="s">
        <v>1564</v>
      </c>
    </row>
    <row r="32576" spans="8:9" ht="12.5">
      <c r="H32576" s="958">
        <v>76065</v>
      </c>
      <c r="I32576" s="950" t="s">
        <v>1564</v>
      </c>
    </row>
    <row r="32577" spans="8:9" ht="12.5">
      <c r="H32577" s="958">
        <v>76066</v>
      </c>
      <c r="I32577" s="950" t="s">
        <v>1564</v>
      </c>
    </row>
    <row r="32578" spans="8:9" ht="12.5">
      <c r="H32578" s="958">
        <v>76067</v>
      </c>
      <c r="I32578" s="950" t="s">
        <v>1564</v>
      </c>
    </row>
    <row r="32579" spans="8:9" ht="12.5">
      <c r="H32579" s="958">
        <v>76068</v>
      </c>
      <c r="I32579" s="950" t="s">
        <v>1564</v>
      </c>
    </row>
    <row r="32580" spans="8:9" ht="12.5">
      <c r="H32580" s="958">
        <v>76070</v>
      </c>
      <c r="I32580" s="950" t="s">
        <v>1564</v>
      </c>
    </row>
    <row r="32581" spans="8:9" ht="12.5">
      <c r="H32581" s="958">
        <v>76071</v>
      </c>
      <c r="I32581" s="950" t="s">
        <v>1564</v>
      </c>
    </row>
    <row r="32582" spans="8:9" ht="12.5">
      <c r="H32582" s="958">
        <v>76073</v>
      </c>
      <c r="I32582" s="950" t="s">
        <v>1564</v>
      </c>
    </row>
    <row r="32583" spans="8:9" ht="12.5">
      <c r="H32583" s="958">
        <v>76077</v>
      </c>
      <c r="I32583" s="950" t="s">
        <v>1564</v>
      </c>
    </row>
    <row r="32584" spans="8:9" ht="12.5">
      <c r="H32584" s="958">
        <v>76078</v>
      </c>
      <c r="I32584" s="950" t="s">
        <v>1564</v>
      </c>
    </row>
    <row r="32585" spans="8:9" ht="12.5">
      <c r="H32585" s="958">
        <v>76082</v>
      </c>
      <c r="I32585" s="950" t="s">
        <v>1564</v>
      </c>
    </row>
    <row r="32586" spans="8:9" ht="12.5">
      <c r="H32586" s="958">
        <v>76084</v>
      </c>
      <c r="I32586" s="950" t="s">
        <v>1564</v>
      </c>
    </row>
    <row r="32587" spans="8:9" ht="12.5">
      <c r="H32587" s="958">
        <v>76085</v>
      </c>
      <c r="I32587" s="950" t="s">
        <v>1564</v>
      </c>
    </row>
    <row r="32588" spans="8:9" ht="12.5">
      <c r="H32588" s="958">
        <v>76086</v>
      </c>
      <c r="I32588" s="950" t="s">
        <v>1564</v>
      </c>
    </row>
    <row r="32589" spans="8:9" ht="12.5">
      <c r="H32589" s="958">
        <v>76087</v>
      </c>
      <c r="I32589" s="950" t="s">
        <v>1564</v>
      </c>
    </row>
    <row r="32590" spans="8:9" ht="12.5">
      <c r="H32590" s="958">
        <v>76088</v>
      </c>
      <c r="I32590" s="950" t="s">
        <v>1564</v>
      </c>
    </row>
    <row r="32591" spans="8:9" ht="12.5">
      <c r="H32591" s="958">
        <v>76092</v>
      </c>
      <c r="I32591" s="950" t="s">
        <v>1564</v>
      </c>
    </row>
    <row r="32592" spans="8:9" ht="12.5">
      <c r="H32592" s="958">
        <v>76093</v>
      </c>
      <c r="I32592" s="950" t="s">
        <v>1564</v>
      </c>
    </row>
    <row r="32593" spans="8:9" ht="12.5">
      <c r="H32593" s="958">
        <v>76094</v>
      </c>
      <c r="I32593" s="950" t="s">
        <v>1564</v>
      </c>
    </row>
    <row r="32594" spans="8:9" ht="12.5">
      <c r="H32594" s="958">
        <v>76095</v>
      </c>
      <c r="I32594" s="950" t="s">
        <v>1564</v>
      </c>
    </row>
    <row r="32595" spans="8:9" ht="12.5">
      <c r="H32595" s="958">
        <v>76096</v>
      </c>
      <c r="I32595" s="950" t="s">
        <v>1564</v>
      </c>
    </row>
    <row r="32596" spans="8:9" ht="12.5">
      <c r="H32596" s="958">
        <v>76097</v>
      </c>
      <c r="I32596" s="950" t="s">
        <v>1564</v>
      </c>
    </row>
    <row r="32597" spans="8:9" ht="12.5">
      <c r="H32597" s="958">
        <v>76098</v>
      </c>
      <c r="I32597" s="950" t="s">
        <v>1564</v>
      </c>
    </row>
    <row r="32598" spans="8:9" ht="12.5">
      <c r="H32598" s="958">
        <v>76099</v>
      </c>
      <c r="I32598" s="950" t="s">
        <v>1564</v>
      </c>
    </row>
    <row r="32599" spans="8:9" ht="12.5">
      <c r="H32599" s="958">
        <v>76101</v>
      </c>
      <c r="I32599" s="950" t="s">
        <v>1564</v>
      </c>
    </row>
    <row r="32600" spans="8:9" ht="12.5">
      <c r="H32600" s="958">
        <v>76102</v>
      </c>
      <c r="I32600" s="950" t="s">
        <v>1564</v>
      </c>
    </row>
    <row r="32601" spans="8:9" ht="12.5">
      <c r="H32601" s="958">
        <v>76103</v>
      </c>
      <c r="I32601" s="950" t="s">
        <v>1564</v>
      </c>
    </row>
    <row r="32602" spans="8:9" ht="12.5">
      <c r="H32602" s="958">
        <v>76104</v>
      </c>
      <c r="I32602" s="950" t="s">
        <v>1564</v>
      </c>
    </row>
    <row r="32603" spans="8:9" ht="12.5">
      <c r="H32603" s="958">
        <v>76105</v>
      </c>
      <c r="I32603" s="950" t="s">
        <v>1564</v>
      </c>
    </row>
    <row r="32604" spans="8:9" ht="12.5">
      <c r="H32604" s="958">
        <v>76106</v>
      </c>
      <c r="I32604" s="950" t="s">
        <v>1564</v>
      </c>
    </row>
    <row r="32605" spans="8:9" ht="12.5">
      <c r="H32605" s="958">
        <v>76107</v>
      </c>
      <c r="I32605" s="950" t="s">
        <v>1564</v>
      </c>
    </row>
    <row r="32606" spans="8:9" ht="12.5">
      <c r="H32606" s="958">
        <v>76108</v>
      </c>
      <c r="I32606" s="950" t="s">
        <v>1564</v>
      </c>
    </row>
    <row r="32607" spans="8:9" ht="12.5">
      <c r="H32607" s="958">
        <v>76109</v>
      </c>
      <c r="I32607" s="950" t="s">
        <v>1564</v>
      </c>
    </row>
    <row r="32608" spans="8:9" ht="12.5">
      <c r="H32608" s="958">
        <v>76110</v>
      </c>
      <c r="I32608" s="950" t="s">
        <v>1564</v>
      </c>
    </row>
    <row r="32609" spans="8:9" ht="12.5">
      <c r="H32609" s="958">
        <v>76111</v>
      </c>
      <c r="I32609" s="950" t="s">
        <v>1564</v>
      </c>
    </row>
    <row r="32610" spans="8:9" ht="12.5">
      <c r="H32610" s="958">
        <v>76112</v>
      </c>
      <c r="I32610" s="950" t="s">
        <v>1564</v>
      </c>
    </row>
    <row r="32611" spans="8:9" ht="12.5">
      <c r="H32611" s="958">
        <v>76113</v>
      </c>
      <c r="I32611" s="950" t="s">
        <v>1564</v>
      </c>
    </row>
    <row r="32612" spans="8:9" ht="12.5">
      <c r="H32612" s="958">
        <v>76114</v>
      </c>
      <c r="I32612" s="950" t="s">
        <v>1564</v>
      </c>
    </row>
    <row r="32613" spans="8:9" ht="12.5">
      <c r="H32613" s="958">
        <v>76115</v>
      </c>
      <c r="I32613" s="950" t="s">
        <v>1564</v>
      </c>
    </row>
    <row r="32614" spans="8:9" ht="12.5">
      <c r="H32614" s="958">
        <v>76116</v>
      </c>
      <c r="I32614" s="950" t="s">
        <v>1564</v>
      </c>
    </row>
    <row r="32615" spans="8:9" ht="12.5">
      <c r="H32615" s="958">
        <v>76117</v>
      </c>
      <c r="I32615" s="950" t="s">
        <v>1564</v>
      </c>
    </row>
    <row r="32616" spans="8:9" ht="12.5">
      <c r="H32616" s="958">
        <v>76118</v>
      </c>
      <c r="I32616" s="950" t="s">
        <v>1564</v>
      </c>
    </row>
    <row r="32617" spans="8:9" ht="12.5">
      <c r="H32617" s="958">
        <v>76119</v>
      </c>
      <c r="I32617" s="950" t="s">
        <v>1564</v>
      </c>
    </row>
    <row r="32618" spans="8:9" ht="12.5">
      <c r="H32618" s="958">
        <v>76120</v>
      </c>
      <c r="I32618" s="950" t="s">
        <v>1564</v>
      </c>
    </row>
    <row r="32619" spans="8:9" ht="12.5">
      <c r="H32619" s="958">
        <v>76121</v>
      </c>
      <c r="I32619" s="950" t="s">
        <v>1564</v>
      </c>
    </row>
    <row r="32620" spans="8:9" ht="12.5">
      <c r="H32620" s="958">
        <v>76122</v>
      </c>
      <c r="I32620" s="950" t="s">
        <v>1564</v>
      </c>
    </row>
    <row r="32621" spans="8:9" ht="12.5">
      <c r="H32621" s="958">
        <v>76123</v>
      </c>
      <c r="I32621" s="950" t="s">
        <v>1564</v>
      </c>
    </row>
    <row r="32622" spans="8:9" ht="12.5">
      <c r="H32622" s="958">
        <v>76124</v>
      </c>
      <c r="I32622" s="950" t="s">
        <v>1564</v>
      </c>
    </row>
    <row r="32623" spans="8:9" ht="12.5">
      <c r="H32623" s="958">
        <v>76126</v>
      </c>
      <c r="I32623" s="950" t="s">
        <v>1564</v>
      </c>
    </row>
    <row r="32624" spans="8:9" ht="12.5">
      <c r="H32624" s="958">
        <v>76127</v>
      </c>
      <c r="I32624" s="950" t="s">
        <v>1564</v>
      </c>
    </row>
    <row r="32625" spans="8:9" ht="12.5">
      <c r="H32625" s="958">
        <v>76129</v>
      </c>
      <c r="I32625" s="950" t="s">
        <v>1564</v>
      </c>
    </row>
    <row r="32626" spans="8:9" ht="12.5">
      <c r="H32626" s="958">
        <v>76130</v>
      </c>
      <c r="I32626" s="950" t="s">
        <v>1564</v>
      </c>
    </row>
    <row r="32627" spans="8:9" ht="12.5">
      <c r="H32627" s="958">
        <v>76131</v>
      </c>
      <c r="I32627" s="950" t="s">
        <v>1564</v>
      </c>
    </row>
    <row r="32628" spans="8:9" ht="12.5">
      <c r="H32628" s="958">
        <v>76132</v>
      </c>
      <c r="I32628" s="950" t="s">
        <v>1564</v>
      </c>
    </row>
    <row r="32629" spans="8:9" ht="12.5">
      <c r="H32629" s="958">
        <v>76133</v>
      </c>
      <c r="I32629" s="950" t="s">
        <v>1564</v>
      </c>
    </row>
    <row r="32630" spans="8:9" ht="12.5">
      <c r="H32630" s="958">
        <v>76134</v>
      </c>
      <c r="I32630" s="950" t="s">
        <v>1564</v>
      </c>
    </row>
    <row r="32631" spans="8:9" ht="12.5">
      <c r="H32631" s="958">
        <v>76135</v>
      </c>
      <c r="I32631" s="950" t="s">
        <v>1564</v>
      </c>
    </row>
    <row r="32632" spans="8:9" ht="12.5">
      <c r="H32632" s="958">
        <v>76136</v>
      </c>
      <c r="I32632" s="950" t="s">
        <v>1564</v>
      </c>
    </row>
    <row r="32633" spans="8:9" ht="12.5">
      <c r="H32633" s="958">
        <v>76137</v>
      </c>
      <c r="I32633" s="950" t="s">
        <v>1564</v>
      </c>
    </row>
    <row r="32634" spans="8:9" ht="12.5">
      <c r="H32634" s="958">
        <v>76140</v>
      </c>
      <c r="I32634" s="950" t="s">
        <v>1564</v>
      </c>
    </row>
    <row r="32635" spans="8:9" ht="12.5">
      <c r="H32635" s="958">
        <v>76147</v>
      </c>
      <c r="I32635" s="950" t="s">
        <v>1564</v>
      </c>
    </row>
    <row r="32636" spans="8:9" ht="12.5">
      <c r="H32636" s="958">
        <v>76148</v>
      </c>
      <c r="I32636" s="950" t="s">
        <v>1564</v>
      </c>
    </row>
    <row r="32637" spans="8:9" ht="12.5">
      <c r="H32637" s="958">
        <v>76150</v>
      </c>
      <c r="I32637" s="950" t="s">
        <v>1564</v>
      </c>
    </row>
    <row r="32638" spans="8:9" ht="12.5">
      <c r="H32638" s="958">
        <v>76155</v>
      </c>
      <c r="I32638" s="950" t="s">
        <v>1564</v>
      </c>
    </row>
    <row r="32639" spans="8:9" ht="12.5">
      <c r="H32639" s="958">
        <v>76161</v>
      </c>
      <c r="I32639" s="950" t="s">
        <v>1564</v>
      </c>
    </row>
    <row r="32640" spans="8:9" ht="12.5">
      <c r="H32640" s="958">
        <v>76162</v>
      </c>
      <c r="I32640" s="950" t="s">
        <v>1564</v>
      </c>
    </row>
    <row r="32641" spans="8:9" ht="12.5">
      <c r="H32641" s="958">
        <v>76163</v>
      </c>
      <c r="I32641" s="950" t="s">
        <v>1564</v>
      </c>
    </row>
    <row r="32642" spans="8:9" ht="12.5">
      <c r="H32642" s="958">
        <v>76164</v>
      </c>
      <c r="I32642" s="950" t="s">
        <v>1564</v>
      </c>
    </row>
    <row r="32643" spans="8:9" ht="12.5">
      <c r="H32643" s="958">
        <v>76166</v>
      </c>
      <c r="I32643" s="950" t="s">
        <v>1564</v>
      </c>
    </row>
    <row r="32644" spans="8:9" ht="12.5">
      <c r="H32644" s="958">
        <v>76177</v>
      </c>
      <c r="I32644" s="950" t="s">
        <v>1564</v>
      </c>
    </row>
    <row r="32645" spans="8:9" ht="12.5">
      <c r="H32645" s="958">
        <v>76179</v>
      </c>
      <c r="I32645" s="950" t="s">
        <v>1564</v>
      </c>
    </row>
    <row r="32646" spans="8:9" ht="12.5">
      <c r="H32646" s="958">
        <v>76180</v>
      </c>
      <c r="I32646" s="950" t="s">
        <v>1564</v>
      </c>
    </row>
    <row r="32647" spans="8:9" ht="12.5">
      <c r="H32647" s="958">
        <v>76181</v>
      </c>
      <c r="I32647" s="950" t="s">
        <v>1564</v>
      </c>
    </row>
    <row r="32648" spans="8:9" ht="12.5">
      <c r="H32648" s="958">
        <v>76182</v>
      </c>
      <c r="I32648" s="950" t="s">
        <v>1564</v>
      </c>
    </row>
    <row r="32649" spans="8:9" ht="12.5">
      <c r="H32649" s="958">
        <v>76185</v>
      </c>
      <c r="I32649" s="950" t="s">
        <v>1564</v>
      </c>
    </row>
    <row r="32650" spans="8:9" ht="12.5">
      <c r="H32650" s="958">
        <v>76191</v>
      </c>
      <c r="I32650" s="950" t="s">
        <v>1564</v>
      </c>
    </row>
    <row r="32651" spans="8:9" ht="12.5">
      <c r="H32651" s="958">
        <v>76192</v>
      </c>
      <c r="I32651" s="950" t="s">
        <v>1564</v>
      </c>
    </row>
    <row r="32652" spans="8:9" ht="12.5">
      <c r="H32652" s="958">
        <v>76193</v>
      </c>
      <c r="I32652" s="950" t="s">
        <v>1564</v>
      </c>
    </row>
    <row r="32653" spans="8:9" ht="12.5">
      <c r="H32653" s="958">
        <v>76195</v>
      </c>
      <c r="I32653" s="950" t="s">
        <v>1564</v>
      </c>
    </row>
    <row r="32654" spans="8:9" ht="12.5">
      <c r="H32654" s="958">
        <v>76196</v>
      </c>
      <c r="I32654" s="950" t="s">
        <v>1564</v>
      </c>
    </row>
    <row r="32655" spans="8:9" ht="12.5">
      <c r="H32655" s="958">
        <v>76197</v>
      </c>
      <c r="I32655" s="950" t="s">
        <v>1564</v>
      </c>
    </row>
    <row r="32656" spans="8:9" ht="12.5">
      <c r="H32656" s="958">
        <v>76198</v>
      </c>
      <c r="I32656" s="950" t="s">
        <v>1564</v>
      </c>
    </row>
    <row r="32657" spans="8:9" ht="12.5">
      <c r="H32657" s="958">
        <v>76199</v>
      </c>
      <c r="I32657" s="950" t="s">
        <v>1564</v>
      </c>
    </row>
    <row r="32658" spans="8:9" ht="12.5">
      <c r="H32658" s="958">
        <v>76201</v>
      </c>
      <c r="I32658" s="950" t="s">
        <v>1564</v>
      </c>
    </row>
    <row r="32659" spans="8:9" ht="12.5">
      <c r="H32659" s="958">
        <v>76202</v>
      </c>
      <c r="I32659" s="950" t="s">
        <v>1564</v>
      </c>
    </row>
    <row r="32660" spans="8:9" ht="12.5">
      <c r="H32660" s="958">
        <v>76203</v>
      </c>
      <c r="I32660" s="950" t="s">
        <v>1564</v>
      </c>
    </row>
    <row r="32661" spans="8:9" ht="12.5">
      <c r="H32661" s="958">
        <v>76204</v>
      </c>
      <c r="I32661" s="950" t="s">
        <v>1564</v>
      </c>
    </row>
    <row r="32662" spans="8:9" ht="12.5">
      <c r="H32662" s="958">
        <v>76205</v>
      </c>
      <c r="I32662" s="950" t="s">
        <v>1564</v>
      </c>
    </row>
    <row r="32663" spans="8:9" ht="12.5">
      <c r="H32663" s="958">
        <v>76206</v>
      </c>
      <c r="I32663" s="950" t="s">
        <v>1564</v>
      </c>
    </row>
    <row r="32664" spans="8:9" ht="12.5">
      <c r="H32664" s="958">
        <v>76207</v>
      </c>
      <c r="I32664" s="950" t="s">
        <v>1564</v>
      </c>
    </row>
    <row r="32665" spans="8:9" ht="12.5">
      <c r="H32665" s="958">
        <v>76208</v>
      </c>
      <c r="I32665" s="950" t="s">
        <v>1564</v>
      </c>
    </row>
    <row r="32666" spans="8:9" ht="12.5">
      <c r="H32666" s="958">
        <v>76209</v>
      </c>
      <c r="I32666" s="950" t="s">
        <v>1564</v>
      </c>
    </row>
    <row r="32667" spans="8:9" ht="12.5">
      <c r="H32667" s="958">
        <v>76210</v>
      </c>
      <c r="I32667" s="950" t="s">
        <v>1564</v>
      </c>
    </row>
    <row r="32668" spans="8:9" ht="12.5">
      <c r="H32668" s="958">
        <v>76225</v>
      </c>
      <c r="I32668" s="950" t="s">
        <v>1564</v>
      </c>
    </row>
    <row r="32669" spans="8:9" ht="12.5">
      <c r="H32669" s="958">
        <v>76226</v>
      </c>
      <c r="I32669" s="950" t="s">
        <v>1564</v>
      </c>
    </row>
    <row r="32670" spans="8:9" ht="12.5">
      <c r="H32670" s="958">
        <v>76227</v>
      </c>
      <c r="I32670" s="950" t="s">
        <v>1564</v>
      </c>
    </row>
    <row r="32671" spans="8:9" ht="12.5">
      <c r="H32671" s="958">
        <v>76228</v>
      </c>
      <c r="I32671" s="950" t="s">
        <v>1564</v>
      </c>
    </row>
    <row r="32672" spans="8:9" ht="12.5">
      <c r="H32672" s="958">
        <v>76230</v>
      </c>
      <c r="I32672" s="950" t="s">
        <v>1564</v>
      </c>
    </row>
    <row r="32673" spans="8:9" ht="12.5">
      <c r="H32673" s="958">
        <v>76233</v>
      </c>
      <c r="I32673" s="950" t="s">
        <v>1564</v>
      </c>
    </row>
    <row r="32674" spans="8:9" ht="12.5">
      <c r="H32674" s="958">
        <v>76234</v>
      </c>
      <c r="I32674" s="950" t="s">
        <v>1564</v>
      </c>
    </row>
    <row r="32675" spans="8:9" ht="12.5">
      <c r="H32675" s="958">
        <v>76238</v>
      </c>
      <c r="I32675" s="950" t="s">
        <v>1564</v>
      </c>
    </row>
    <row r="32676" spans="8:9" ht="12.5">
      <c r="H32676" s="958">
        <v>76239</v>
      </c>
      <c r="I32676" s="950" t="s">
        <v>1564</v>
      </c>
    </row>
    <row r="32677" spans="8:9" ht="12.5">
      <c r="H32677" s="958">
        <v>76240</v>
      </c>
      <c r="I32677" s="950" t="s">
        <v>1564</v>
      </c>
    </row>
    <row r="32678" spans="8:9" ht="12.5">
      <c r="H32678" s="958">
        <v>76241</v>
      </c>
      <c r="I32678" s="950" t="s">
        <v>1564</v>
      </c>
    </row>
    <row r="32679" spans="8:9" ht="12.5">
      <c r="H32679" s="958">
        <v>76244</v>
      </c>
      <c r="I32679" s="950" t="s">
        <v>1564</v>
      </c>
    </row>
    <row r="32680" spans="8:9" ht="12.5">
      <c r="H32680" s="958">
        <v>76245</v>
      </c>
      <c r="I32680" s="950" t="s">
        <v>1564</v>
      </c>
    </row>
    <row r="32681" spans="8:9" ht="12.5">
      <c r="H32681" s="958">
        <v>76246</v>
      </c>
      <c r="I32681" s="950" t="s">
        <v>1564</v>
      </c>
    </row>
    <row r="32682" spans="8:9" ht="12.5">
      <c r="H32682" s="958">
        <v>76247</v>
      </c>
      <c r="I32682" s="950" t="s">
        <v>1564</v>
      </c>
    </row>
    <row r="32683" spans="8:9" ht="12.5">
      <c r="H32683" s="958">
        <v>76248</v>
      </c>
      <c r="I32683" s="950" t="s">
        <v>1564</v>
      </c>
    </row>
    <row r="32684" spans="8:9" ht="12.5">
      <c r="H32684" s="958">
        <v>76249</v>
      </c>
      <c r="I32684" s="950" t="s">
        <v>1564</v>
      </c>
    </row>
    <row r="32685" spans="8:9" ht="12.5">
      <c r="H32685" s="958">
        <v>76250</v>
      </c>
      <c r="I32685" s="950" t="s">
        <v>1564</v>
      </c>
    </row>
    <row r="32686" spans="8:9" ht="12.5">
      <c r="H32686" s="958">
        <v>76251</v>
      </c>
      <c r="I32686" s="950" t="s">
        <v>1564</v>
      </c>
    </row>
    <row r="32687" spans="8:9" ht="12.5">
      <c r="H32687" s="958">
        <v>76252</v>
      </c>
      <c r="I32687" s="950" t="s">
        <v>1564</v>
      </c>
    </row>
    <row r="32688" spans="8:9" ht="12.5">
      <c r="H32688" s="958">
        <v>76253</v>
      </c>
      <c r="I32688" s="950" t="s">
        <v>1564</v>
      </c>
    </row>
    <row r="32689" spans="8:9" ht="12.5">
      <c r="H32689" s="958">
        <v>76255</v>
      </c>
      <c r="I32689" s="950" t="s">
        <v>1564</v>
      </c>
    </row>
    <row r="32690" spans="8:9" ht="12.5">
      <c r="H32690" s="958">
        <v>76258</v>
      </c>
      <c r="I32690" s="950" t="s">
        <v>1564</v>
      </c>
    </row>
    <row r="32691" spans="8:9" ht="12.5">
      <c r="H32691" s="958">
        <v>76259</v>
      </c>
      <c r="I32691" s="950" t="s">
        <v>1564</v>
      </c>
    </row>
    <row r="32692" spans="8:9" ht="12.5">
      <c r="H32692" s="958">
        <v>76261</v>
      </c>
      <c r="I32692" s="950" t="s">
        <v>1564</v>
      </c>
    </row>
    <row r="32693" spans="8:9" ht="12.5">
      <c r="H32693" s="958">
        <v>76262</v>
      </c>
      <c r="I32693" s="950" t="s">
        <v>1564</v>
      </c>
    </row>
    <row r="32694" spans="8:9" ht="12.5">
      <c r="H32694" s="958">
        <v>76263</v>
      </c>
      <c r="I32694" s="950" t="s">
        <v>1564</v>
      </c>
    </row>
    <row r="32695" spans="8:9" ht="12.5">
      <c r="H32695" s="958">
        <v>76264</v>
      </c>
      <c r="I32695" s="950" t="s">
        <v>1564</v>
      </c>
    </row>
    <row r="32696" spans="8:9" ht="12.5">
      <c r="H32696" s="958">
        <v>76265</v>
      </c>
      <c r="I32696" s="950" t="s">
        <v>1564</v>
      </c>
    </row>
    <row r="32697" spans="8:9" ht="12.5">
      <c r="H32697" s="958">
        <v>76266</v>
      </c>
      <c r="I32697" s="950" t="s">
        <v>1564</v>
      </c>
    </row>
    <row r="32698" spans="8:9" ht="12.5">
      <c r="H32698" s="958">
        <v>76267</v>
      </c>
      <c r="I32698" s="950" t="s">
        <v>1564</v>
      </c>
    </row>
    <row r="32699" spans="8:9" ht="12.5">
      <c r="H32699" s="958">
        <v>76268</v>
      </c>
      <c r="I32699" s="950" t="s">
        <v>1564</v>
      </c>
    </row>
    <row r="32700" spans="8:9" ht="12.5">
      <c r="H32700" s="958">
        <v>76270</v>
      </c>
      <c r="I32700" s="950" t="s">
        <v>1564</v>
      </c>
    </row>
    <row r="32701" spans="8:9" ht="12.5">
      <c r="H32701" s="958">
        <v>76271</v>
      </c>
      <c r="I32701" s="950" t="s">
        <v>1564</v>
      </c>
    </row>
    <row r="32702" spans="8:9" ht="12.5">
      <c r="H32702" s="958">
        <v>76272</v>
      </c>
      <c r="I32702" s="950" t="s">
        <v>1564</v>
      </c>
    </row>
    <row r="32703" spans="8:9" ht="12.5">
      <c r="H32703" s="958">
        <v>76273</v>
      </c>
      <c r="I32703" s="950" t="s">
        <v>1564</v>
      </c>
    </row>
    <row r="32704" spans="8:9" ht="12.5">
      <c r="H32704" s="958">
        <v>76301</v>
      </c>
      <c r="I32704" s="950" t="s">
        <v>1564</v>
      </c>
    </row>
    <row r="32705" spans="8:9" ht="12.5">
      <c r="H32705" s="958">
        <v>76302</v>
      </c>
      <c r="I32705" s="950" t="s">
        <v>1564</v>
      </c>
    </row>
    <row r="32706" spans="8:9" ht="12.5">
      <c r="H32706" s="958">
        <v>76305</v>
      </c>
      <c r="I32706" s="950" t="s">
        <v>1564</v>
      </c>
    </row>
    <row r="32707" spans="8:9" ht="12.5">
      <c r="H32707" s="958">
        <v>76306</v>
      </c>
      <c r="I32707" s="950" t="s">
        <v>1564</v>
      </c>
    </row>
    <row r="32708" spans="8:9" ht="12.5">
      <c r="H32708" s="958">
        <v>76307</v>
      </c>
      <c r="I32708" s="950" t="s">
        <v>1564</v>
      </c>
    </row>
    <row r="32709" spans="8:9" ht="12.5">
      <c r="H32709" s="958">
        <v>76308</v>
      </c>
      <c r="I32709" s="950" t="s">
        <v>1564</v>
      </c>
    </row>
    <row r="32710" spans="8:9" ht="12.5">
      <c r="H32710" s="958">
        <v>76309</v>
      </c>
      <c r="I32710" s="950" t="s">
        <v>1564</v>
      </c>
    </row>
    <row r="32711" spans="8:9" ht="12.5">
      <c r="H32711" s="958">
        <v>76310</v>
      </c>
      <c r="I32711" s="950" t="s">
        <v>1564</v>
      </c>
    </row>
    <row r="32712" spans="8:9" ht="12.5">
      <c r="H32712" s="958">
        <v>76311</v>
      </c>
      <c r="I32712" s="950" t="s">
        <v>1564</v>
      </c>
    </row>
    <row r="32713" spans="8:9" ht="12.5">
      <c r="H32713" s="958">
        <v>76351</v>
      </c>
      <c r="I32713" s="950" t="s">
        <v>1564</v>
      </c>
    </row>
    <row r="32714" spans="8:9" ht="12.5">
      <c r="H32714" s="958">
        <v>76352</v>
      </c>
      <c r="I32714" s="950" t="s">
        <v>1564</v>
      </c>
    </row>
    <row r="32715" spans="8:9" ht="12.5">
      <c r="H32715" s="958">
        <v>76354</v>
      </c>
      <c r="I32715" s="950" t="s">
        <v>1564</v>
      </c>
    </row>
    <row r="32716" spans="8:9" ht="12.5">
      <c r="H32716" s="958">
        <v>76357</v>
      </c>
      <c r="I32716" s="950" t="s">
        <v>1564</v>
      </c>
    </row>
    <row r="32717" spans="8:9" ht="12.5">
      <c r="H32717" s="958">
        <v>76360</v>
      </c>
      <c r="I32717" s="950" t="s">
        <v>1559</v>
      </c>
    </row>
    <row r="32718" spans="8:9" ht="12.5">
      <c r="H32718" s="958">
        <v>76363</v>
      </c>
      <c r="I32718" s="950" t="s">
        <v>1564</v>
      </c>
    </row>
    <row r="32719" spans="8:9" ht="12.5">
      <c r="H32719" s="958">
        <v>76364</v>
      </c>
      <c r="I32719" s="950" t="s">
        <v>1559</v>
      </c>
    </row>
    <row r="32720" spans="8:9" ht="12.5">
      <c r="H32720" s="958">
        <v>76365</v>
      </c>
      <c r="I32720" s="950" t="s">
        <v>1564</v>
      </c>
    </row>
    <row r="32721" spans="8:9" ht="12.5">
      <c r="H32721" s="958">
        <v>76366</v>
      </c>
      <c r="I32721" s="950" t="s">
        <v>1564</v>
      </c>
    </row>
    <row r="32722" spans="8:9" ht="12.5">
      <c r="H32722" s="958">
        <v>76367</v>
      </c>
      <c r="I32722" s="950" t="s">
        <v>1564</v>
      </c>
    </row>
    <row r="32723" spans="8:9" ht="12.5">
      <c r="H32723" s="958">
        <v>76369</v>
      </c>
      <c r="I32723" s="950" t="s">
        <v>1564</v>
      </c>
    </row>
    <row r="32724" spans="8:9" ht="12.5">
      <c r="H32724" s="958">
        <v>76370</v>
      </c>
      <c r="I32724" s="950" t="s">
        <v>1564</v>
      </c>
    </row>
    <row r="32725" spans="8:9" ht="12.5">
      <c r="H32725" s="958">
        <v>76371</v>
      </c>
      <c r="I32725" s="950" t="s">
        <v>1564</v>
      </c>
    </row>
    <row r="32726" spans="8:9" ht="12.5">
      <c r="H32726" s="958">
        <v>76372</v>
      </c>
      <c r="I32726" s="950" t="s">
        <v>1564</v>
      </c>
    </row>
    <row r="32727" spans="8:9" ht="12.5">
      <c r="H32727" s="958">
        <v>76373</v>
      </c>
      <c r="I32727" s="950" t="s">
        <v>1559</v>
      </c>
    </row>
    <row r="32728" spans="8:9" ht="12.5">
      <c r="H32728" s="958">
        <v>76374</v>
      </c>
      <c r="I32728" s="950" t="s">
        <v>1564</v>
      </c>
    </row>
    <row r="32729" spans="8:9" ht="12.5">
      <c r="H32729" s="958">
        <v>76377</v>
      </c>
      <c r="I32729" s="950" t="s">
        <v>1564</v>
      </c>
    </row>
    <row r="32730" spans="8:9" ht="12.5">
      <c r="H32730" s="958">
        <v>76379</v>
      </c>
      <c r="I32730" s="950" t="s">
        <v>1564</v>
      </c>
    </row>
    <row r="32731" spans="8:9" ht="12.5">
      <c r="H32731" s="958">
        <v>76380</v>
      </c>
      <c r="I32731" s="950" t="s">
        <v>1564</v>
      </c>
    </row>
    <row r="32732" spans="8:9" ht="12.5">
      <c r="H32732" s="958">
        <v>76384</v>
      </c>
      <c r="I32732" s="950" t="s">
        <v>1559</v>
      </c>
    </row>
    <row r="32733" spans="8:9" ht="12.5">
      <c r="H32733" s="958">
        <v>76385</v>
      </c>
      <c r="I32733" s="950" t="s">
        <v>1564</v>
      </c>
    </row>
    <row r="32734" spans="8:9" ht="12.5">
      <c r="H32734" s="958">
        <v>76388</v>
      </c>
      <c r="I32734" s="950" t="s">
        <v>1564</v>
      </c>
    </row>
    <row r="32735" spans="8:9" ht="12.5">
      <c r="H32735" s="958">
        <v>76389</v>
      </c>
      <c r="I32735" s="950" t="s">
        <v>1564</v>
      </c>
    </row>
    <row r="32736" spans="8:9" ht="12.5">
      <c r="H32736" s="958">
        <v>76401</v>
      </c>
      <c r="I32736" s="950" t="s">
        <v>1564</v>
      </c>
    </row>
    <row r="32737" spans="8:9" ht="12.5">
      <c r="H32737" s="958">
        <v>76402</v>
      </c>
      <c r="I32737" s="950" t="s">
        <v>1564</v>
      </c>
    </row>
    <row r="32738" spans="8:9" ht="12.5">
      <c r="H32738" s="958">
        <v>76424</v>
      </c>
      <c r="I32738" s="950" t="s">
        <v>1564</v>
      </c>
    </row>
    <row r="32739" spans="8:9" ht="12.5">
      <c r="H32739" s="958">
        <v>76426</v>
      </c>
      <c r="I32739" s="950" t="s">
        <v>1564</v>
      </c>
    </row>
    <row r="32740" spans="8:9" ht="12.5">
      <c r="H32740" s="958">
        <v>76427</v>
      </c>
      <c r="I32740" s="950" t="s">
        <v>1564</v>
      </c>
    </row>
    <row r="32741" spans="8:9" ht="12.5">
      <c r="H32741" s="958">
        <v>76429</v>
      </c>
      <c r="I32741" s="950" t="s">
        <v>1564</v>
      </c>
    </row>
    <row r="32742" spans="8:9" ht="12.5">
      <c r="H32742" s="958">
        <v>76430</v>
      </c>
      <c r="I32742" s="950" t="s">
        <v>1564</v>
      </c>
    </row>
    <row r="32743" spans="8:9" ht="12.5">
      <c r="H32743" s="958">
        <v>76431</v>
      </c>
      <c r="I32743" s="950" t="s">
        <v>1564</v>
      </c>
    </row>
    <row r="32744" spans="8:9" ht="12.5">
      <c r="H32744" s="958">
        <v>76432</v>
      </c>
      <c r="I32744" s="950" t="s">
        <v>1564</v>
      </c>
    </row>
    <row r="32745" spans="8:9" ht="12.5">
      <c r="H32745" s="958">
        <v>76433</v>
      </c>
      <c r="I32745" s="950" t="s">
        <v>1564</v>
      </c>
    </row>
    <row r="32746" spans="8:9" ht="12.5">
      <c r="H32746" s="958">
        <v>76435</v>
      </c>
      <c r="I32746" s="950" t="s">
        <v>1564</v>
      </c>
    </row>
    <row r="32747" spans="8:9" ht="12.5">
      <c r="H32747" s="958">
        <v>76436</v>
      </c>
      <c r="I32747" s="950" t="s">
        <v>1564</v>
      </c>
    </row>
    <row r="32748" spans="8:9" ht="12.5">
      <c r="H32748" s="958">
        <v>76437</v>
      </c>
      <c r="I32748" s="950" t="s">
        <v>1564</v>
      </c>
    </row>
    <row r="32749" spans="8:9" ht="12.5">
      <c r="H32749" s="958">
        <v>76439</v>
      </c>
      <c r="I32749" s="950" t="s">
        <v>1564</v>
      </c>
    </row>
    <row r="32750" spans="8:9" ht="12.5">
      <c r="H32750" s="958">
        <v>76442</v>
      </c>
      <c r="I32750" s="950" t="s">
        <v>1564</v>
      </c>
    </row>
    <row r="32751" spans="8:9" ht="12.5">
      <c r="H32751" s="958">
        <v>76443</v>
      </c>
      <c r="I32751" s="950" t="s">
        <v>1564</v>
      </c>
    </row>
    <row r="32752" spans="8:9" ht="12.5">
      <c r="H32752" s="958">
        <v>76444</v>
      </c>
      <c r="I32752" s="950" t="s">
        <v>1564</v>
      </c>
    </row>
    <row r="32753" spans="8:9" ht="12.5">
      <c r="H32753" s="958">
        <v>76445</v>
      </c>
      <c r="I32753" s="950" t="s">
        <v>1564</v>
      </c>
    </row>
    <row r="32754" spans="8:9" ht="12.5">
      <c r="H32754" s="958">
        <v>76446</v>
      </c>
      <c r="I32754" s="950" t="s">
        <v>1564</v>
      </c>
    </row>
    <row r="32755" spans="8:9" ht="12.5">
      <c r="H32755" s="958">
        <v>76448</v>
      </c>
      <c r="I32755" s="950" t="s">
        <v>1564</v>
      </c>
    </row>
    <row r="32756" spans="8:9" ht="12.5">
      <c r="H32756" s="958">
        <v>76449</v>
      </c>
      <c r="I32756" s="950" t="s">
        <v>1564</v>
      </c>
    </row>
    <row r="32757" spans="8:9" ht="12.5">
      <c r="H32757" s="958">
        <v>76450</v>
      </c>
      <c r="I32757" s="950" t="s">
        <v>1564</v>
      </c>
    </row>
    <row r="32758" spans="8:9" ht="12.5">
      <c r="H32758" s="958">
        <v>76452</v>
      </c>
      <c r="I32758" s="950" t="s">
        <v>1564</v>
      </c>
    </row>
    <row r="32759" spans="8:9" ht="12.5">
      <c r="H32759" s="958">
        <v>76453</v>
      </c>
      <c r="I32759" s="950" t="s">
        <v>1564</v>
      </c>
    </row>
    <row r="32760" spans="8:9" ht="12.5">
      <c r="H32760" s="958">
        <v>76454</v>
      </c>
      <c r="I32760" s="950" t="s">
        <v>1564</v>
      </c>
    </row>
    <row r="32761" spans="8:9" ht="12.5">
      <c r="H32761" s="958">
        <v>76455</v>
      </c>
      <c r="I32761" s="950" t="s">
        <v>1564</v>
      </c>
    </row>
    <row r="32762" spans="8:9" ht="12.5">
      <c r="H32762" s="958">
        <v>76457</v>
      </c>
      <c r="I32762" s="950" t="s">
        <v>1564</v>
      </c>
    </row>
    <row r="32763" spans="8:9" ht="12.5">
      <c r="H32763" s="958">
        <v>76458</v>
      </c>
      <c r="I32763" s="950" t="s">
        <v>1564</v>
      </c>
    </row>
    <row r="32764" spans="8:9" ht="12.5">
      <c r="H32764" s="958">
        <v>76459</v>
      </c>
      <c r="I32764" s="950" t="s">
        <v>1564</v>
      </c>
    </row>
    <row r="32765" spans="8:9" ht="12.5">
      <c r="H32765" s="958">
        <v>76460</v>
      </c>
      <c r="I32765" s="950" t="s">
        <v>1564</v>
      </c>
    </row>
    <row r="32766" spans="8:9" ht="12.5">
      <c r="H32766" s="958">
        <v>76461</v>
      </c>
      <c r="I32766" s="950" t="s">
        <v>1564</v>
      </c>
    </row>
    <row r="32767" spans="8:9" ht="12.5">
      <c r="H32767" s="958">
        <v>76462</v>
      </c>
      <c r="I32767" s="950" t="s">
        <v>1564</v>
      </c>
    </row>
    <row r="32768" spans="8:9" ht="12.5">
      <c r="H32768" s="958">
        <v>76463</v>
      </c>
      <c r="I32768" s="950" t="s">
        <v>1564</v>
      </c>
    </row>
    <row r="32769" spans="8:9" ht="12.5">
      <c r="H32769" s="958">
        <v>76464</v>
      </c>
      <c r="I32769" s="950" t="s">
        <v>1564</v>
      </c>
    </row>
    <row r="32770" spans="8:9" ht="12.5">
      <c r="H32770" s="958">
        <v>76465</v>
      </c>
      <c r="I32770" s="950" t="s">
        <v>1564</v>
      </c>
    </row>
    <row r="32771" spans="8:9" ht="12.5">
      <c r="H32771" s="958">
        <v>76466</v>
      </c>
      <c r="I32771" s="950" t="s">
        <v>1564</v>
      </c>
    </row>
    <row r="32772" spans="8:9" ht="12.5">
      <c r="H32772" s="958">
        <v>76467</v>
      </c>
      <c r="I32772" s="950" t="s">
        <v>1564</v>
      </c>
    </row>
    <row r="32773" spans="8:9" ht="12.5">
      <c r="H32773" s="958">
        <v>76468</v>
      </c>
      <c r="I32773" s="950" t="s">
        <v>1564</v>
      </c>
    </row>
    <row r="32774" spans="8:9" ht="12.5">
      <c r="H32774" s="958">
        <v>76469</v>
      </c>
      <c r="I32774" s="950" t="s">
        <v>1564</v>
      </c>
    </row>
    <row r="32775" spans="8:9" ht="12.5">
      <c r="H32775" s="958">
        <v>76470</v>
      </c>
      <c r="I32775" s="950" t="s">
        <v>1564</v>
      </c>
    </row>
    <row r="32776" spans="8:9" ht="12.5">
      <c r="H32776" s="958">
        <v>76471</v>
      </c>
      <c r="I32776" s="950" t="s">
        <v>1564</v>
      </c>
    </row>
    <row r="32777" spans="8:9" ht="12.5">
      <c r="H32777" s="958">
        <v>76472</v>
      </c>
      <c r="I32777" s="950" t="s">
        <v>1564</v>
      </c>
    </row>
    <row r="32778" spans="8:9" ht="12.5">
      <c r="H32778" s="958">
        <v>76474</v>
      </c>
      <c r="I32778" s="950" t="s">
        <v>1564</v>
      </c>
    </row>
    <row r="32779" spans="8:9" ht="12.5">
      <c r="H32779" s="958">
        <v>76475</v>
      </c>
      <c r="I32779" s="950" t="s">
        <v>1564</v>
      </c>
    </row>
    <row r="32780" spans="8:9" ht="12.5">
      <c r="H32780" s="958">
        <v>76476</v>
      </c>
      <c r="I32780" s="950" t="s">
        <v>1564</v>
      </c>
    </row>
    <row r="32781" spans="8:9" ht="12.5">
      <c r="H32781" s="958">
        <v>76481</v>
      </c>
      <c r="I32781" s="950" t="s">
        <v>1564</v>
      </c>
    </row>
    <row r="32782" spans="8:9" ht="12.5">
      <c r="H32782" s="958">
        <v>76483</v>
      </c>
      <c r="I32782" s="950" t="s">
        <v>1564</v>
      </c>
    </row>
    <row r="32783" spans="8:9" ht="12.5">
      <c r="H32783" s="958">
        <v>76484</v>
      </c>
      <c r="I32783" s="950" t="s">
        <v>1564</v>
      </c>
    </row>
    <row r="32784" spans="8:9" ht="12.5">
      <c r="H32784" s="958">
        <v>76485</v>
      </c>
      <c r="I32784" s="950" t="s">
        <v>1564</v>
      </c>
    </row>
    <row r="32785" spans="8:9" ht="12.5">
      <c r="H32785" s="958">
        <v>76486</v>
      </c>
      <c r="I32785" s="950" t="s">
        <v>1564</v>
      </c>
    </row>
    <row r="32786" spans="8:9" ht="12.5">
      <c r="H32786" s="958">
        <v>76487</v>
      </c>
      <c r="I32786" s="950" t="s">
        <v>1564</v>
      </c>
    </row>
    <row r="32787" spans="8:9" ht="12.5">
      <c r="H32787" s="958">
        <v>76490</v>
      </c>
      <c r="I32787" s="950" t="s">
        <v>1564</v>
      </c>
    </row>
    <row r="32788" spans="8:9" ht="12.5">
      <c r="H32788" s="958">
        <v>76491</v>
      </c>
      <c r="I32788" s="950" t="s">
        <v>1564</v>
      </c>
    </row>
    <row r="32789" spans="8:9" ht="12.5">
      <c r="H32789" s="958">
        <v>76501</v>
      </c>
      <c r="I32789" s="950" t="s">
        <v>1564</v>
      </c>
    </row>
    <row r="32790" spans="8:9" ht="12.5">
      <c r="H32790" s="958">
        <v>76502</v>
      </c>
      <c r="I32790" s="950" t="s">
        <v>1564</v>
      </c>
    </row>
    <row r="32791" spans="8:9" ht="12.5">
      <c r="H32791" s="958">
        <v>76503</v>
      </c>
      <c r="I32791" s="950" t="s">
        <v>1564</v>
      </c>
    </row>
    <row r="32792" spans="8:9" ht="12.5">
      <c r="H32792" s="958">
        <v>76504</v>
      </c>
      <c r="I32792" s="950" t="s">
        <v>1564</v>
      </c>
    </row>
    <row r="32793" spans="8:9" ht="12.5">
      <c r="H32793" s="958">
        <v>76505</v>
      </c>
      <c r="I32793" s="950" t="s">
        <v>1564</v>
      </c>
    </row>
    <row r="32794" spans="8:9" ht="12.5">
      <c r="H32794" s="958">
        <v>76508</v>
      </c>
      <c r="I32794" s="950" t="s">
        <v>1564</v>
      </c>
    </row>
    <row r="32795" spans="8:9" ht="12.5">
      <c r="H32795" s="958">
        <v>76511</v>
      </c>
      <c r="I32795" s="950" t="s">
        <v>1564</v>
      </c>
    </row>
    <row r="32796" spans="8:9" ht="12.5">
      <c r="H32796" s="958">
        <v>76513</v>
      </c>
      <c r="I32796" s="950" t="s">
        <v>1564</v>
      </c>
    </row>
    <row r="32797" spans="8:9" ht="12.5">
      <c r="H32797" s="958">
        <v>76518</v>
      </c>
      <c r="I32797" s="950" t="s">
        <v>1564</v>
      </c>
    </row>
    <row r="32798" spans="8:9" ht="12.5">
      <c r="H32798" s="958">
        <v>76519</v>
      </c>
      <c r="I32798" s="950" t="s">
        <v>1564</v>
      </c>
    </row>
    <row r="32799" spans="8:9" ht="12.5">
      <c r="H32799" s="958">
        <v>76520</v>
      </c>
      <c r="I32799" s="950" t="s">
        <v>1564</v>
      </c>
    </row>
    <row r="32800" spans="8:9" ht="12.5">
      <c r="H32800" s="958">
        <v>76522</v>
      </c>
      <c r="I32800" s="950" t="s">
        <v>1564</v>
      </c>
    </row>
    <row r="32801" spans="8:9" ht="12.5">
      <c r="H32801" s="958">
        <v>76523</v>
      </c>
      <c r="I32801" s="950" t="s">
        <v>1564</v>
      </c>
    </row>
    <row r="32802" spans="8:9" ht="12.5">
      <c r="H32802" s="958">
        <v>76524</v>
      </c>
      <c r="I32802" s="950" t="s">
        <v>1564</v>
      </c>
    </row>
    <row r="32803" spans="8:9" ht="12.5">
      <c r="H32803" s="958">
        <v>76525</v>
      </c>
      <c r="I32803" s="950" t="s">
        <v>1564</v>
      </c>
    </row>
    <row r="32804" spans="8:9" ht="12.5">
      <c r="H32804" s="958">
        <v>76526</v>
      </c>
      <c r="I32804" s="950" t="s">
        <v>1564</v>
      </c>
    </row>
    <row r="32805" spans="8:9" ht="12.5">
      <c r="H32805" s="958">
        <v>76527</v>
      </c>
      <c r="I32805" s="950" t="s">
        <v>1564</v>
      </c>
    </row>
    <row r="32806" spans="8:9" ht="12.5">
      <c r="H32806" s="958">
        <v>76528</v>
      </c>
      <c r="I32806" s="950" t="s">
        <v>1564</v>
      </c>
    </row>
    <row r="32807" spans="8:9" ht="12.5">
      <c r="H32807" s="958">
        <v>76530</v>
      </c>
      <c r="I32807" s="950" t="s">
        <v>1564</v>
      </c>
    </row>
    <row r="32808" spans="8:9" ht="12.5">
      <c r="H32808" s="958">
        <v>76531</v>
      </c>
      <c r="I32808" s="950" t="s">
        <v>1564</v>
      </c>
    </row>
    <row r="32809" spans="8:9" ht="12.5">
      <c r="H32809" s="958">
        <v>76533</v>
      </c>
      <c r="I32809" s="950" t="s">
        <v>1564</v>
      </c>
    </row>
    <row r="32810" spans="8:9" ht="12.5">
      <c r="H32810" s="958">
        <v>76534</v>
      </c>
      <c r="I32810" s="950" t="s">
        <v>1564</v>
      </c>
    </row>
    <row r="32811" spans="8:9" ht="12.5">
      <c r="H32811" s="958">
        <v>76537</v>
      </c>
      <c r="I32811" s="950" t="s">
        <v>1564</v>
      </c>
    </row>
    <row r="32812" spans="8:9" ht="12.5">
      <c r="H32812" s="958">
        <v>76538</v>
      </c>
      <c r="I32812" s="950" t="s">
        <v>1564</v>
      </c>
    </row>
    <row r="32813" spans="8:9" ht="12.5">
      <c r="H32813" s="958">
        <v>76539</v>
      </c>
      <c r="I32813" s="950" t="s">
        <v>1564</v>
      </c>
    </row>
    <row r="32814" spans="8:9" ht="12.5">
      <c r="H32814" s="958">
        <v>76540</v>
      </c>
      <c r="I32814" s="950" t="s">
        <v>1564</v>
      </c>
    </row>
    <row r="32815" spans="8:9" ht="12.5">
      <c r="H32815" s="958">
        <v>76541</v>
      </c>
      <c r="I32815" s="950" t="s">
        <v>1564</v>
      </c>
    </row>
    <row r="32816" spans="8:9" ht="12.5">
      <c r="H32816" s="958">
        <v>76542</v>
      </c>
      <c r="I32816" s="950" t="s">
        <v>1564</v>
      </c>
    </row>
    <row r="32817" spans="8:9" ht="12.5">
      <c r="H32817" s="958">
        <v>76543</v>
      </c>
      <c r="I32817" s="950" t="s">
        <v>1564</v>
      </c>
    </row>
    <row r="32818" spans="8:9" ht="12.5">
      <c r="H32818" s="958">
        <v>76544</v>
      </c>
      <c r="I32818" s="950" t="s">
        <v>1564</v>
      </c>
    </row>
    <row r="32819" spans="8:9" ht="12.5">
      <c r="H32819" s="958">
        <v>76547</v>
      </c>
      <c r="I32819" s="950" t="s">
        <v>1564</v>
      </c>
    </row>
    <row r="32820" spans="8:9" ht="12.5">
      <c r="H32820" s="958">
        <v>76548</v>
      </c>
      <c r="I32820" s="950" t="s">
        <v>1564</v>
      </c>
    </row>
    <row r="32821" spans="8:9" ht="12.5">
      <c r="H32821" s="958">
        <v>76549</v>
      </c>
      <c r="I32821" s="950" t="s">
        <v>1564</v>
      </c>
    </row>
    <row r="32822" spans="8:9" ht="12.5">
      <c r="H32822" s="958">
        <v>76550</v>
      </c>
      <c r="I32822" s="950" t="s">
        <v>1564</v>
      </c>
    </row>
    <row r="32823" spans="8:9" ht="12.5">
      <c r="H32823" s="958">
        <v>76554</v>
      </c>
      <c r="I32823" s="950" t="s">
        <v>1564</v>
      </c>
    </row>
    <row r="32824" spans="8:9" ht="12.5">
      <c r="H32824" s="958">
        <v>76556</v>
      </c>
      <c r="I32824" s="950" t="s">
        <v>1564</v>
      </c>
    </row>
    <row r="32825" spans="8:9" ht="12.5">
      <c r="H32825" s="958">
        <v>76557</v>
      </c>
      <c r="I32825" s="950" t="s">
        <v>1564</v>
      </c>
    </row>
    <row r="32826" spans="8:9" ht="12.5">
      <c r="H32826" s="958">
        <v>76558</v>
      </c>
      <c r="I32826" s="950" t="s">
        <v>1564</v>
      </c>
    </row>
    <row r="32827" spans="8:9" ht="12.5">
      <c r="H32827" s="958">
        <v>76559</v>
      </c>
      <c r="I32827" s="950" t="s">
        <v>1564</v>
      </c>
    </row>
    <row r="32828" spans="8:9" ht="12.5">
      <c r="H32828" s="958">
        <v>76561</v>
      </c>
      <c r="I32828" s="950" t="s">
        <v>1564</v>
      </c>
    </row>
    <row r="32829" spans="8:9" ht="12.5">
      <c r="H32829" s="958">
        <v>76564</v>
      </c>
      <c r="I32829" s="950" t="s">
        <v>1564</v>
      </c>
    </row>
    <row r="32830" spans="8:9" ht="12.5">
      <c r="H32830" s="958">
        <v>76565</v>
      </c>
      <c r="I32830" s="950" t="s">
        <v>1564</v>
      </c>
    </row>
    <row r="32831" spans="8:9" ht="12.5">
      <c r="H32831" s="958">
        <v>76566</v>
      </c>
      <c r="I32831" s="950" t="s">
        <v>1564</v>
      </c>
    </row>
    <row r="32832" spans="8:9" ht="12.5">
      <c r="H32832" s="958">
        <v>76567</v>
      </c>
      <c r="I32832" s="950" t="s">
        <v>1564</v>
      </c>
    </row>
    <row r="32833" spans="8:9" ht="12.5">
      <c r="H32833" s="958">
        <v>76569</v>
      </c>
      <c r="I32833" s="950" t="s">
        <v>1564</v>
      </c>
    </row>
    <row r="32834" spans="8:9" ht="12.5">
      <c r="H32834" s="958">
        <v>76570</v>
      </c>
      <c r="I32834" s="950" t="s">
        <v>1564</v>
      </c>
    </row>
    <row r="32835" spans="8:9" ht="12.5">
      <c r="H32835" s="958">
        <v>76571</v>
      </c>
      <c r="I32835" s="950" t="s">
        <v>1564</v>
      </c>
    </row>
    <row r="32836" spans="8:9" ht="12.5">
      <c r="H32836" s="958">
        <v>76573</v>
      </c>
      <c r="I32836" s="950" t="s">
        <v>1564</v>
      </c>
    </row>
    <row r="32837" spans="8:9" ht="12.5">
      <c r="H32837" s="958">
        <v>76574</v>
      </c>
      <c r="I32837" s="950" t="s">
        <v>1564</v>
      </c>
    </row>
    <row r="32838" spans="8:9" ht="12.5">
      <c r="H32838" s="958">
        <v>76577</v>
      </c>
      <c r="I32838" s="950" t="s">
        <v>1564</v>
      </c>
    </row>
    <row r="32839" spans="8:9" ht="12.5">
      <c r="H32839" s="958">
        <v>76578</v>
      </c>
      <c r="I32839" s="950" t="s">
        <v>1564</v>
      </c>
    </row>
    <row r="32840" spans="8:9" ht="12.5">
      <c r="H32840" s="958">
        <v>76579</v>
      </c>
      <c r="I32840" s="950" t="s">
        <v>1564</v>
      </c>
    </row>
    <row r="32841" spans="8:9" ht="12.5">
      <c r="H32841" s="958">
        <v>76596</v>
      </c>
      <c r="I32841" s="950" t="s">
        <v>1564</v>
      </c>
    </row>
    <row r="32842" spans="8:9" ht="12.5">
      <c r="H32842" s="958">
        <v>76597</v>
      </c>
      <c r="I32842" s="950" t="s">
        <v>1564</v>
      </c>
    </row>
    <row r="32843" spans="8:9" ht="12.5">
      <c r="H32843" s="958">
        <v>76598</v>
      </c>
      <c r="I32843" s="950" t="s">
        <v>1564</v>
      </c>
    </row>
    <row r="32844" spans="8:9" ht="12.5">
      <c r="H32844" s="958">
        <v>76599</v>
      </c>
      <c r="I32844" s="950" t="s">
        <v>1564</v>
      </c>
    </row>
    <row r="32845" spans="8:9" ht="12.5">
      <c r="H32845" s="958">
        <v>76621</v>
      </c>
      <c r="I32845" s="950" t="s">
        <v>1564</v>
      </c>
    </row>
    <row r="32846" spans="8:9" ht="12.5">
      <c r="H32846" s="958">
        <v>76622</v>
      </c>
      <c r="I32846" s="950" t="s">
        <v>1564</v>
      </c>
    </row>
    <row r="32847" spans="8:9" ht="12.5">
      <c r="H32847" s="958">
        <v>76623</v>
      </c>
      <c r="I32847" s="950" t="s">
        <v>1564</v>
      </c>
    </row>
    <row r="32848" spans="8:9" ht="12.5">
      <c r="H32848" s="958">
        <v>76624</v>
      </c>
      <c r="I32848" s="950" t="s">
        <v>1564</v>
      </c>
    </row>
    <row r="32849" spans="8:9" ht="12.5">
      <c r="H32849" s="958">
        <v>76626</v>
      </c>
      <c r="I32849" s="950" t="s">
        <v>1564</v>
      </c>
    </row>
    <row r="32850" spans="8:9" ht="12.5">
      <c r="H32850" s="958">
        <v>76627</v>
      </c>
      <c r="I32850" s="950" t="s">
        <v>1564</v>
      </c>
    </row>
    <row r="32851" spans="8:9" ht="12.5">
      <c r="H32851" s="958">
        <v>76628</v>
      </c>
      <c r="I32851" s="950" t="s">
        <v>1564</v>
      </c>
    </row>
    <row r="32852" spans="8:9" ht="12.5">
      <c r="H32852" s="958">
        <v>76629</v>
      </c>
      <c r="I32852" s="950" t="s">
        <v>1564</v>
      </c>
    </row>
    <row r="32853" spans="8:9" ht="12.5">
      <c r="H32853" s="958">
        <v>76630</v>
      </c>
      <c r="I32853" s="950" t="s">
        <v>1564</v>
      </c>
    </row>
    <row r="32854" spans="8:9" ht="12.5">
      <c r="H32854" s="958">
        <v>76631</v>
      </c>
      <c r="I32854" s="950" t="s">
        <v>1564</v>
      </c>
    </row>
    <row r="32855" spans="8:9" ht="12.5">
      <c r="H32855" s="958">
        <v>76632</v>
      </c>
      <c r="I32855" s="950" t="s">
        <v>1564</v>
      </c>
    </row>
    <row r="32856" spans="8:9" ht="12.5">
      <c r="H32856" s="958">
        <v>76633</v>
      </c>
      <c r="I32856" s="950" t="s">
        <v>1564</v>
      </c>
    </row>
    <row r="32857" spans="8:9" ht="12.5">
      <c r="H32857" s="958">
        <v>76634</v>
      </c>
      <c r="I32857" s="950" t="s">
        <v>1564</v>
      </c>
    </row>
    <row r="32858" spans="8:9" ht="12.5">
      <c r="H32858" s="958">
        <v>76635</v>
      </c>
      <c r="I32858" s="950" t="s">
        <v>1564</v>
      </c>
    </row>
    <row r="32859" spans="8:9" ht="12.5">
      <c r="H32859" s="958">
        <v>76636</v>
      </c>
      <c r="I32859" s="950" t="s">
        <v>1564</v>
      </c>
    </row>
    <row r="32860" spans="8:9" ht="12.5">
      <c r="H32860" s="958">
        <v>76637</v>
      </c>
      <c r="I32860" s="950" t="s">
        <v>1564</v>
      </c>
    </row>
    <row r="32861" spans="8:9" ht="12.5">
      <c r="H32861" s="958">
        <v>76638</v>
      </c>
      <c r="I32861" s="950" t="s">
        <v>1564</v>
      </c>
    </row>
    <row r="32862" spans="8:9" ht="12.5">
      <c r="H32862" s="958">
        <v>76639</v>
      </c>
      <c r="I32862" s="950" t="s">
        <v>1564</v>
      </c>
    </row>
    <row r="32863" spans="8:9" ht="12.5">
      <c r="H32863" s="958">
        <v>76640</v>
      </c>
      <c r="I32863" s="950" t="s">
        <v>1564</v>
      </c>
    </row>
    <row r="32864" spans="8:9" ht="12.5">
      <c r="H32864" s="958">
        <v>76641</v>
      </c>
      <c r="I32864" s="950" t="s">
        <v>1564</v>
      </c>
    </row>
    <row r="32865" spans="8:9" ht="12.5">
      <c r="H32865" s="958">
        <v>76642</v>
      </c>
      <c r="I32865" s="950" t="s">
        <v>1564</v>
      </c>
    </row>
    <row r="32866" spans="8:9" ht="12.5">
      <c r="H32866" s="958">
        <v>76643</v>
      </c>
      <c r="I32866" s="950" t="s">
        <v>1564</v>
      </c>
    </row>
    <row r="32867" spans="8:9" ht="12.5">
      <c r="H32867" s="958">
        <v>76644</v>
      </c>
      <c r="I32867" s="950" t="s">
        <v>1564</v>
      </c>
    </row>
    <row r="32868" spans="8:9" ht="12.5">
      <c r="H32868" s="958">
        <v>76645</v>
      </c>
      <c r="I32868" s="950" t="s">
        <v>1564</v>
      </c>
    </row>
    <row r="32869" spans="8:9" ht="12.5">
      <c r="H32869" s="958">
        <v>76648</v>
      </c>
      <c r="I32869" s="950" t="s">
        <v>1564</v>
      </c>
    </row>
    <row r="32870" spans="8:9" ht="12.5">
      <c r="H32870" s="958">
        <v>76649</v>
      </c>
      <c r="I32870" s="950" t="s">
        <v>1564</v>
      </c>
    </row>
    <row r="32871" spans="8:9" ht="12.5">
      <c r="H32871" s="958">
        <v>76650</v>
      </c>
      <c r="I32871" s="950" t="s">
        <v>1564</v>
      </c>
    </row>
    <row r="32872" spans="8:9" ht="12.5">
      <c r="H32872" s="958">
        <v>76651</v>
      </c>
      <c r="I32872" s="950" t="s">
        <v>1564</v>
      </c>
    </row>
    <row r="32873" spans="8:9" ht="12.5">
      <c r="H32873" s="958">
        <v>76652</v>
      </c>
      <c r="I32873" s="950" t="s">
        <v>1564</v>
      </c>
    </row>
    <row r="32874" spans="8:9" ht="12.5">
      <c r="H32874" s="958">
        <v>76653</v>
      </c>
      <c r="I32874" s="950" t="s">
        <v>1561</v>
      </c>
    </row>
    <row r="32875" spans="8:9" ht="12.5">
      <c r="H32875" s="958">
        <v>76654</v>
      </c>
      <c r="I32875" s="950" t="s">
        <v>1564</v>
      </c>
    </row>
    <row r="32876" spans="8:9" ht="12.5">
      <c r="H32876" s="958">
        <v>76655</v>
      </c>
      <c r="I32876" s="950" t="s">
        <v>1564</v>
      </c>
    </row>
    <row r="32877" spans="8:9" ht="12.5">
      <c r="H32877" s="958">
        <v>76656</v>
      </c>
      <c r="I32877" s="950" t="s">
        <v>1564</v>
      </c>
    </row>
    <row r="32878" spans="8:9" ht="12.5">
      <c r="H32878" s="958">
        <v>76657</v>
      </c>
      <c r="I32878" s="950" t="s">
        <v>1564</v>
      </c>
    </row>
    <row r="32879" spans="8:9" ht="12.5">
      <c r="H32879" s="958">
        <v>76660</v>
      </c>
      <c r="I32879" s="950" t="s">
        <v>1564</v>
      </c>
    </row>
    <row r="32880" spans="8:9" ht="12.5">
      <c r="H32880" s="958">
        <v>76661</v>
      </c>
      <c r="I32880" s="950" t="s">
        <v>1564</v>
      </c>
    </row>
    <row r="32881" spans="8:9" ht="12.5">
      <c r="H32881" s="958">
        <v>76664</v>
      </c>
      <c r="I32881" s="950" t="s">
        <v>1564</v>
      </c>
    </row>
    <row r="32882" spans="8:9" ht="12.5">
      <c r="H32882" s="958">
        <v>76665</v>
      </c>
      <c r="I32882" s="950" t="s">
        <v>1564</v>
      </c>
    </row>
    <row r="32883" spans="8:9" ht="12.5">
      <c r="H32883" s="958">
        <v>76666</v>
      </c>
      <c r="I32883" s="950" t="s">
        <v>1564</v>
      </c>
    </row>
    <row r="32884" spans="8:9" ht="12.5">
      <c r="H32884" s="958">
        <v>76667</v>
      </c>
      <c r="I32884" s="950" t="s">
        <v>1564</v>
      </c>
    </row>
    <row r="32885" spans="8:9" ht="12.5">
      <c r="H32885" s="958">
        <v>76670</v>
      </c>
      <c r="I32885" s="950" t="s">
        <v>1564</v>
      </c>
    </row>
    <row r="32886" spans="8:9" ht="12.5">
      <c r="H32886" s="958">
        <v>76671</v>
      </c>
      <c r="I32886" s="950" t="s">
        <v>1564</v>
      </c>
    </row>
    <row r="32887" spans="8:9" ht="12.5">
      <c r="H32887" s="958">
        <v>76673</v>
      </c>
      <c r="I32887" s="950" t="s">
        <v>1564</v>
      </c>
    </row>
    <row r="32888" spans="8:9" ht="12.5">
      <c r="H32888" s="958">
        <v>76676</v>
      </c>
      <c r="I32888" s="950" t="s">
        <v>1564</v>
      </c>
    </row>
    <row r="32889" spans="8:9" ht="12.5">
      <c r="H32889" s="958">
        <v>76678</v>
      </c>
      <c r="I32889" s="950" t="s">
        <v>1564</v>
      </c>
    </row>
    <row r="32890" spans="8:9" ht="12.5">
      <c r="H32890" s="958">
        <v>76679</v>
      </c>
      <c r="I32890" s="950" t="s">
        <v>1564</v>
      </c>
    </row>
    <row r="32891" spans="8:9" ht="12.5">
      <c r="H32891" s="958">
        <v>76680</v>
      </c>
      <c r="I32891" s="950" t="s">
        <v>1564</v>
      </c>
    </row>
    <row r="32892" spans="8:9" ht="12.5">
      <c r="H32892" s="958">
        <v>76681</v>
      </c>
      <c r="I32892" s="950" t="s">
        <v>1564</v>
      </c>
    </row>
    <row r="32893" spans="8:9" ht="12.5">
      <c r="H32893" s="958">
        <v>76682</v>
      </c>
      <c r="I32893" s="950" t="s">
        <v>1564</v>
      </c>
    </row>
    <row r="32894" spans="8:9" ht="12.5">
      <c r="H32894" s="958">
        <v>76684</v>
      </c>
      <c r="I32894" s="950" t="s">
        <v>1564</v>
      </c>
    </row>
    <row r="32895" spans="8:9" ht="12.5">
      <c r="H32895" s="958">
        <v>76685</v>
      </c>
      <c r="I32895" s="950" t="s">
        <v>1564</v>
      </c>
    </row>
    <row r="32896" spans="8:9" ht="12.5">
      <c r="H32896" s="958">
        <v>76686</v>
      </c>
      <c r="I32896" s="950" t="s">
        <v>1564</v>
      </c>
    </row>
    <row r="32897" spans="8:9" ht="12.5">
      <c r="H32897" s="958">
        <v>76687</v>
      </c>
      <c r="I32897" s="950" t="s">
        <v>1561</v>
      </c>
    </row>
    <row r="32898" spans="8:9" ht="12.5">
      <c r="H32898" s="958">
        <v>76689</v>
      </c>
      <c r="I32898" s="950" t="s">
        <v>1564</v>
      </c>
    </row>
    <row r="32899" spans="8:9" ht="12.5">
      <c r="H32899" s="958">
        <v>76690</v>
      </c>
      <c r="I32899" s="950" t="s">
        <v>1564</v>
      </c>
    </row>
    <row r="32900" spans="8:9" ht="12.5">
      <c r="H32900" s="958">
        <v>76691</v>
      </c>
      <c r="I32900" s="950" t="s">
        <v>1564</v>
      </c>
    </row>
    <row r="32901" spans="8:9" ht="12.5">
      <c r="H32901" s="958">
        <v>76692</v>
      </c>
      <c r="I32901" s="950" t="s">
        <v>1564</v>
      </c>
    </row>
    <row r="32902" spans="8:9" ht="12.5">
      <c r="H32902" s="958">
        <v>76693</v>
      </c>
      <c r="I32902" s="950" t="s">
        <v>1564</v>
      </c>
    </row>
    <row r="32903" spans="8:9" ht="12.5">
      <c r="H32903" s="958">
        <v>76701</v>
      </c>
      <c r="I32903" s="950" t="s">
        <v>1564</v>
      </c>
    </row>
    <row r="32904" spans="8:9" ht="12.5">
      <c r="H32904" s="958">
        <v>76702</v>
      </c>
      <c r="I32904" s="950" t="s">
        <v>1564</v>
      </c>
    </row>
    <row r="32905" spans="8:9" ht="12.5">
      <c r="H32905" s="958">
        <v>76703</v>
      </c>
      <c r="I32905" s="950" t="s">
        <v>1564</v>
      </c>
    </row>
    <row r="32906" spans="8:9" ht="12.5">
      <c r="H32906" s="958">
        <v>76704</v>
      </c>
      <c r="I32906" s="950" t="s">
        <v>1564</v>
      </c>
    </row>
    <row r="32907" spans="8:9" ht="12.5">
      <c r="H32907" s="958">
        <v>76705</v>
      </c>
      <c r="I32907" s="950" t="s">
        <v>1564</v>
      </c>
    </row>
    <row r="32908" spans="8:9" ht="12.5">
      <c r="H32908" s="958">
        <v>76706</v>
      </c>
      <c r="I32908" s="950" t="s">
        <v>1564</v>
      </c>
    </row>
    <row r="32909" spans="8:9" ht="12.5">
      <c r="H32909" s="958">
        <v>76707</v>
      </c>
      <c r="I32909" s="950" t="s">
        <v>1564</v>
      </c>
    </row>
    <row r="32910" spans="8:9" ht="12.5">
      <c r="H32910" s="958">
        <v>76708</v>
      </c>
      <c r="I32910" s="950" t="s">
        <v>1564</v>
      </c>
    </row>
    <row r="32911" spans="8:9" ht="12.5">
      <c r="H32911" s="958">
        <v>76710</v>
      </c>
      <c r="I32911" s="950" t="s">
        <v>1564</v>
      </c>
    </row>
    <row r="32912" spans="8:9" ht="12.5">
      <c r="H32912" s="958">
        <v>76711</v>
      </c>
      <c r="I32912" s="950" t="s">
        <v>1564</v>
      </c>
    </row>
    <row r="32913" spans="8:9" ht="12.5">
      <c r="H32913" s="958">
        <v>76712</v>
      </c>
      <c r="I32913" s="950" t="s">
        <v>1564</v>
      </c>
    </row>
    <row r="32914" spans="8:9" ht="12.5">
      <c r="H32914" s="958">
        <v>76714</v>
      </c>
      <c r="I32914" s="950" t="s">
        <v>1564</v>
      </c>
    </row>
    <row r="32915" spans="8:9" ht="12.5">
      <c r="H32915" s="958">
        <v>76715</v>
      </c>
      <c r="I32915" s="950" t="s">
        <v>1564</v>
      </c>
    </row>
    <row r="32916" spans="8:9" ht="12.5">
      <c r="H32916" s="958">
        <v>76716</v>
      </c>
      <c r="I32916" s="950" t="s">
        <v>1564</v>
      </c>
    </row>
    <row r="32917" spans="8:9" ht="12.5">
      <c r="H32917" s="958">
        <v>76797</v>
      </c>
      <c r="I32917" s="950" t="s">
        <v>1564</v>
      </c>
    </row>
    <row r="32918" spans="8:9" ht="12.5">
      <c r="H32918" s="958">
        <v>76798</v>
      </c>
      <c r="I32918" s="950" t="s">
        <v>1564</v>
      </c>
    </row>
    <row r="32919" spans="8:9" ht="12.5">
      <c r="H32919" s="958">
        <v>76799</v>
      </c>
      <c r="I32919" s="950" t="s">
        <v>1564</v>
      </c>
    </row>
    <row r="32920" spans="8:9" ht="12.5">
      <c r="H32920" s="958">
        <v>76801</v>
      </c>
      <c r="I32920" s="950" t="s">
        <v>1564</v>
      </c>
    </row>
    <row r="32921" spans="8:9" ht="12.5">
      <c r="H32921" s="958">
        <v>76802</v>
      </c>
      <c r="I32921" s="950" t="s">
        <v>1564</v>
      </c>
    </row>
    <row r="32922" spans="8:9" ht="12.5">
      <c r="H32922" s="958">
        <v>76803</v>
      </c>
      <c r="I32922" s="950" t="s">
        <v>1564</v>
      </c>
    </row>
    <row r="32923" spans="8:9" ht="12.5">
      <c r="H32923" s="958">
        <v>76804</v>
      </c>
      <c r="I32923" s="950" t="s">
        <v>1564</v>
      </c>
    </row>
    <row r="32924" spans="8:9" ht="12.5">
      <c r="H32924" s="958">
        <v>76820</v>
      </c>
      <c r="I32924" s="950" t="s">
        <v>1564</v>
      </c>
    </row>
    <row r="32925" spans="8:9" ht="12.5">
      <c r="H32925" s="958">
        <v>76821</v>
      </c>
      <c r="I32925" s="950" t="s">
        <v>1564</v>
      </c>
    </row>
    <row r="32926" spans="8:9" ht="12.5">
      <c r="H32926" s="958">
        <v>76823</v>
      </c>
      <c r="I32926" s="950" t="s">
        <v>1564</v>
      </c>
    </row>
    <row r="32927" spans="8:9" ht="12.5">
      <c r="H32927" s="958">
        <v>76824</v>
      </c>
      <c r="I32927" s="950" t="s">
        <v>1564</v>
      </c>
    </row>
    <row r="32928" spans="8:9" ht="12.5">
      <c r="H32928" s="958">
        <v>76825</v>
      </c>
      <c r="I32928" s="950" t="s">
        <v>1564</v>
      </c>
    </row>
    <row r="32929" spans="8:9" ht="12.5">
      <c r="H32929" s="958">
        <v>76827</v>
      </c>
      <c r="I32929" s="950" t="s">
        <v>1564</v>
      </c>
    </row>
    <row r="32930" spans="8:9" ht="12.5">
      <c r="H32930" s="958">
        <v>76828</v>
      </c>
      <c r="I32930" s="950" t="s">
        <v>1564</v>
      </c>
    </row>
    <row r="32931" spans="8:9" ht="12.5">
      <c r="H32931" s="958">
        <v>76831</v>
      </c>
      <c r="I32931" s="950" t="s">
        <v>1564</v>
      </c>
    </row>
    <row r="32932" spans="8:9" ht="12.5">
      <c r="H32932" s="958">
        <v>76832</v>
      </c>
      <c r="I32932" s="950" t="s">
        <v>1564</v>
      </c>
    </row>
    <row r="32933" spans="8:9" ht="12.5">
      <c r="H32933" s="958">
        <v>76834</v>
      </c>
      <c r="I32933" s="950" t="s">
        <v>1564</v>
      </c>
    </row>
    <row r="32934" spans="8:9" ht="12.5">
      <c r="H32934" s="958">
        <v>76836</v>
      </c>
      <c r="I32934" s="950" t="s">
        <v>1564</v>
      </c>
    </row>
    <row r="32935" spans="8:9" ht="12.5">
      <c r="H32935" s="958">
        <v>76837</v>
      </c>
      <c r="I32935" s="950" t="s">
        <v>1564</v>
      </c>
    </row>
    <row r="32936" spans="8:9" ht="12.5">
      <c r="H32936" s="958">
        <v>76841</v>
      </c>
      <c r="I32936" s="950" t="s">
        <v>1564</v>
      </c>
    </row>
    <row r="32937" spans="8:9" ht="12.5">
      <c r="H32937" s="958">
        <v>76842</v>
      </c>
      <c r="I32937" s="950" t="s">
        <v>1564</v>
      </c>
    </row>
    <row r="32938" spans="8:9" ht="12.5">
      <c r="H32938" s="958">
        <v>76844</v>
      </c>
      <c r="I32938" s="950" t="s">
        <v>1564</v>
      </c>
    </row>
    <row r="32939" spans="8:9" ht="12.5">
      <c r="H32939" s="958">
        <v>76845</v>
      </c>
      <c r="I32939" s="950" t="s">
        <v>1564</v>
      </c>
    </row>
    <row r="32940" spans="8:9" ht="12.5">
      <c r="H32940" s="958">
        <v>76848</v>
      </c>
      <c r="I32940" s="950" t="s">
        <v>1564</v>
      </c>
    </row>
    <row r="32941" spans="8:9" ht="12.5">
      <c r="H32941" s="958">
        <v>76849</v>
      </c>
      <c r="I32941" s="950" t="s">
        <v>1564</v>
      </c>
    </row>
    <row r="32942" spans="8:9" ht="12.5">
      <c r="H32942" s="958">
        <v>76852</v>
      </c>
      <c r="I32942" s="950" t="s">
        <v>1564</v>
      </c>
    </row>
    <row r="32943" spans="8:9" ht="12.5">
      <c r="H32943" s="958">
        <v>76853</v>
      </c>
      <c r="I32943" s="950" t="s">
        <v>1564</v>
      </c>
    </row>
    <row r="32944" spans="8:9" ht="12.5">
      <c r="H32944" s="958">
        <v>76854</v>
      </c>
      <c r="I32944" s="950" t="s">
        <v>1564</v>
      </c>
    </row>
    <row r="32945" spans="8:9" ht="12.5">
      <c r="H32945" s="958">
        <v>76855</v>
      </c>
      <c r="I32945" s="950" t="s">
        <v>1564</v>
      </c>
    </row>
    <row r="32946" spans="8:9" ht="12.5">
      <c r="H32946" s="958">
        <v>76856</v>
      </c>
      <c r="I32946" s="950" t="s">
        <v>1564</v>
      </c>
    </row>
    <row r="32947" spans="8:9" ht="12.5">
      <c r="H32947" s="958">
        <v>76857</v>
      </c>
      <c r="I32947" s="950" t="s">
        <v>1564</v>
      </c>
    </row>
    <row r="32948" spans="8:9" ht="12.5">
      <c r="H32948" s="958">
        <v>76858</v>
      </c>
      <c r="I32948" s="950" t="s">
        <v>1564</v>
      </c>
    </row>
    <row r="32949" spans="8:9" ht="12.5">
      <c r="H32949" s="958">
        <v>76859</v>
      </c>
      <c r="I32949" s="950" t="s">
        <v>1564</v>
      </c>
    </row>
    <row r="32950" spans="8:9" ht="12.5">
      <c r="H32950" s="958">
        <v>76861</v>
      </c>
      <c r="I32950" s="950" t="s">
        <v>1564</v>
      </c>
    </row>
    <row r="32951" spans="8:9" ht="12.5">
      <c r="H32951" s="958">
        <v>76862</v>
      </c>
      <c r="I32951" s="950" t="s">
        <v>1564</v>
      </c>
    </row>
    <row r="32952" spans="8:9" ht="12.5">
      <c r="H32952" s="958">
        <v>76864</v>
      </c>
      <c r="I32952" s="950" t="s">
        <v>1564</v>
      </c>
    </row>
    <row r="32953" spans="8:9" ht="12.5">
      <c r="H32953" s="958">
        <v>76865</v>
      </c>
      <c r="I32953" s="950" t="s">
        <v>1564</v>
      </c>
    </row>
    <row r="32954" spans="8:9" ht="12.5">
      <c r="H32954" s="958">
        <v>76866</v>
      </c>
      <c r="I32954" s="950" t="s">
        <v>1564</v>
      </c>
    </row>
    <row r="32955" spans="8:9" ht="12.5">
      <c r="H32955" s="958">
        <v>76869</v>
      </c>
      <c r="I32955" s="950" t="s">
        <v>1564</v>
      </c>
    </row>
    <row r="32956" spans="8:9" ht="12.5">
      <c r="H32956" s="958">
        <v>76870</v>
      </c>
      <c r="I32956" s="950" t="s">
        <v>1564</v>
      </c>
    </row>
    <row r="32957" spans="8:9" ht="12.5">
      <c r="H32957" s="958">
        <v>76871</v>
      </c>
      <c r="I32957" s="950" t="s">
        <v>1564</v>
      </c>
    </row>
    <row r="32958" spans="8:9" ht="12.5">
      <c r="H32958" s="958">
        <v>76872</v>
      </c>
      <c r="I32958" s="950" t="s">
        <v>1564</v>
      </c>
    </row>
    <row r="32959" spans="8:9" ht="12.5">
      <c r="H32959" s="958">
        <v>76873</v>
      </c>
      <c r="I32959" s="950" t="s">
        <v>1564</v>
      </c>
    </row>
    <row r="32960" spans="8:9" ht="12.5">
      <c r="H32960" s="958">
        <v>76874</v>
      </c>
      <c r="I32960" s="950" t="s">
        <v>1564</v>
      </c>
    </row>
    <row r="32961" spans="8:9" ht="12.5">
      <c r="H32961" s="958">
        <v>76875</v>
      </c>
      <c r="I32961" s="950" t="s">
        <v>1564</v>
      </c>
    </row>
    <row r="32962" spans="8:9" ht="12.5">
      <c r="H32962" s="958">
        <v>76877</v>
      </c>
      <c r="I32962" s="950" t="s">
        <v>1564</v>
      </c>
    </row>
    <row r="32963" spans="8:9" ht="12.5">
      <c r="H32963" s="958">
        <v>76878</v>
      </c>
      <c r="I32963" s="950" t="s">
        <v>1564</v>
      </c>
    </row>
    <row r="32964" spans="8:9" ht="12.5">
      <c r="H32964" s="958">
        <v>76880</v>
      </c>
      <c r="I32964" s="950" t="s">
        <v>1564</v>
      </c>
    </row>
    <row r="32965" spans="8:9" ht="12.5">
      <c r="H32965" s="958">
        <v>76882</v>
      </c>
      <c r="I32965" s="950" t="s">
        <v>1564</v>
      </c>
    </row>
    <row r="32966" spans="8:9" ht="12.5">
      <c r="H32966" s="958">
        <v>76883</v>
      </c>
      <c r="I32966" s="950" t="s">
        <v>1564</v>
      </c>
    </row>
    <row r="32967" spans="8:9" ht="12.5">
      <c r="H32967" s="958">
        <v>76884</v>
      </c>
      <c r="I32967" s="950" t="s">
        <v>1564</v>
      </c>
    </row>
    <row r="32968" spans="8:9" ht="12.5">
      <c r="H32968" s="958">
        <v>76885</v>
      </c>
      <c r="I32968" s="950" t="s">
        <v>1564</v>
      </c>
    </row>
    <row r="32969" spans="8:9" ht="12.5">
      <c r="H32969" s="958">
        <v>76886</v>
      </c>
      <c r="I32969" s="950" t="s">
        <v>1564</v>
      </c>
    </row>
    <row r="32970" spans="8:9" ht="12.5">
      <c r="H32970" s="958">
        <v>76887</v>
      </c>
      <c r="I32970" s="950" t="s">
        <v>1564</v>
      </c>
    </row>
    <row r="32971" spans="8:9" ht="12.5">
      <c r="H32971" s="958">
        <v>76888</v>
      </c>
      <c r="I32971" s="950" t="s">
        <v>1564</v>
      </c>
    </row>
    <row r="32972" spans="8:9" ht="12.5">
      <c r="H32972" s="958">
        <v>76890</v>
      </c>
      <c r="I32972" s="950" t="s">
        <v>1564</v>
      </c>
    </row>
    <row r="32973" spans="8:9" ht="12.5">
      <c r="H32973" s="958">
        <v>76901</v>
      </c>
      <c r="I32973" s="950" t="s">
        <v>1564</v>
      </c>
    </row>
    <row r="32974" spans="8:9" ht="12.5">
      <c r="H32974" s="958">
        <v>76902</v>
      </c>
      <c r="I32974" s="950" t="s">
        <v>1564</v>
      </c>
    </row>
    <row r="32975" spans="8:9" ht="12.5">
      <c r="H32975" s="958">
        <v>76903</v>
      </c>
      <c r="I32975" s="950" t="s">
        <v>1564</v>
      </c>
    </row>
    <row r="32976" spans="8:9" ht="12.5">
      <c r="H32976" s="958">
        <v>76904</v>
      </c>
      <c r="I32976" s="950" t="s">
        <v>1564</v>
      </c>
    </row>
    <row r="32977" spans="8:9" ht="12.5">
      <c r="H32977" s="958">
        <v>76905</v>
      </c>
      <c r="I32977" s="950" t="s">
        <v>1564</v>
      </c>
    </row>
    <row r="32978" spans="8:9" ht="12.5">
      <c r="H32978" s="958">
        <v>76906</v>
      </c>
      <c r="I32978" s="950" t="s">
        <v>1564</v>
      </c>
    </row>
    <row r="32979" spans="8:9" ht="12.5">
      <c r="H32979" s="958">
        <v>76908</v>
      </c>
      <c r="I32979" s="950" t="s">
        <v>1564</v>
      </c>
    </row>
    <row r="32980" spans="8:9" ht="12.5">
      <c r="H32980" s="958">
        <v>76909</v>
      </c>
      <c r="I32980" s="950" t="s">
        <v>1564</v>
      </c>
    </row>
    <row r="32981" spans="8:9" ht="12.5">
      <c r="H32981" s="958">
        <v>76930</v>
      </c>
      <c r="I32981" s="950" t="s">
        <v>1564</v>
      </c>
    </row>
    <row r="32982" spans="8:9" ht="12.5">
      <c r="H32982" s="958">
        <v>76932</v>
      </c>
      <c r="I32982" s="950" t="s">
        <v>1564</v>
      </c>
    </row>
    <row r="32983" spans="8:9" ht="12.5">
      <c r="H32983" s="958">
        <v>76933</v>
      </c>
      <c r="I32983" s="950" t="s">
        <v>1564</v>
      </c>
    </row>
    <row r="32984" spans="8:9" ht="12.5">
      <c r="H32984" s="958">
        <v>76934</v>
      </c>
      <c r="I32984" s="950" t="s">
        <v>1564</v>
      </c>
    </row>
    <row r="32985" spans="8:9" ht="12.5">
      <c r="H32985" s="958">
        <v>76935</v>
      </c>
      <c r="I32985" s="950" t="s">
        <v>1564</v>
      </c>
    </row>
    <row r="32986" spans="8:9" ht="12.5">
      <c r="H32986" s="958">
        <v>76936</v>
      </c>
      <c r="I32986" s="950" t="s">
        <v>1564</v>
      </c>
    </row>
    <row r="32987" spans="8:9" ht="12.5">
      <c r="H32987" s="958">
        <v>76937</v>
      </c>
      <c r="I32987" s="950" t="s">
        <v>1564</v>
      </c>
    </row>
    <row r="32988" spans="8:9" ht="12.5">
      <c r="H32988" s="958">
        <v>76939</v>
      </c>
      <c r="I32988" s="950" t="s">
        <v>1564</v>
      </c>
    </row>
    <row r="32989" spans="8:9" ht="12.5">
      <c r="H32989" s="958">
        <v>76940</v>
      </c>
      <c r="I32989" s="950" t="s">
        <v>1564</v>
      </c>
    </row>
    <row r="32990" spans="8:9" ht="12.5">
      <c r="H32990" s="958">
        <v>76941</v>
      </c>
      <c r="I32990" s="950" t="s">
        <v>1564</v>
      </c>
    </row>
    <row r="32991" spans="8:9" ht="12.5">
      <c r="H32991" s="958">
        <v>76943</v>
      </c>
      <c r="I32991" s="950" t="s">
        <v>1564</v>
      </c>
    </row>
    <row r="32992" spans="8:9" ht="12.5">
      <c r="H32992" s="958">
        <v>76945</v>
      </c>
      <c r="I32992" s="950" t="s">
        <v>1564</v>
      </c>
    </row>
    <row r="32993" spans="8:9" ht="12.5">
      <c r="H32993" s="958">
        <v>76949</v>
      </c>
      <c r="I32993" s="950" t="s">
        <v>1564</v>
      </c>
    </row>
    <row r="32994" spans="8:9" ht="12.5">
      <c r="H32994" s="958">
        <v>76950</v>
      </c>
      <c r="I32994" s="950" t="s">
        <v>1564</v>
      </c>
    </row>
    <row r="32995" spans="8:9" ht="12.5">
      <c r="H32995" s="958">
        <v>76951</v>
      </c>
      <c r="I32995" s="950" t="s">
        <v>1564</v>
      </c>
    </row>
    <row r="32996" spans="8:9" ht="12.5">
      <c r="H32996" s="958">
        <v>76953</v>
      </c>
      <c r="I32996" s="950" t="s">
        <v>1564</v>
      </c>
    </row>
    <row r="32997" spans="8:9" ht="12.5">
      <c r="H32997" s="958">
        <v>76955</v>
      </c>
      <c r="I32997" s="950" t="s">
        <v>1564</v>
      </c>
    </row>
    <row r="32998" spans="8:9" ht="12.5">
      <c r="H32998" s="958">
        <v>76957</v>
      </c>
      <c r="I32998" s="950" t="s">
        <v>1564</v>
      </c>
    </row>
    <row r="32999" spans="8:9" ht="12.5">
      <c r="H32999" s="958">
        <v>76958</v>
      </c>
      <c r="I32999" s="950" t="s">
        <v>1564</v>
      </c>
    </row>
    <row r="33000" spans="8:9" ht="12.5">
      <c r="H33000" s="958">
        <v>77001</v>
      </c>
      <c r="I33000" s="950" t="s">
        <v>1564</v>
      </c>
    </row>
    <row r="33001" spans="8:9" ht="12.5">
      <c r="H33001" s="958">
        <v>77002</v>
      </c>
      <c r="I33001" s="950" t="s">
        <v>1564</v>
      </c>
    </row>
    <row r="33002" spans="8:9" ht="12.5">
      <c r="H33002" s="958">
        <v>77003</v>
      </c>
      <c r="I33002" s="950" t="s">
        <v>1564</v>
      </c>
    </row>
    <row r="33003" spans="8:9" ht="12.5">
      <c r="H33003" s="958">
        <v>77004</v>
      </c>
      <c r="I33003" s="950" t="s">
        <v>1564</v>
      </c>
    </row>
    <row r="33004" spans="8:9" ht="12.5">
      <c r="H33004" s="958">
        <v>77005</v>
      </c>
      <c r="I33004" s="950" t="s">
        <v>1564</v>
      </c>
    </row>
    <row r="33005" spans="8:9" ht="12.5">
      <c r="H33005" s="958">
        <v>77006</v>
      </c>
      <c r="I33005" s="950" t="s">
        <v>1564</v>
      </c>
    </row>
    <row r="33006" spans="8:9" ht="12.5">
      <c r="H33006" s="958">
        <v>77007</v>
      </c>
      <c r="I33006" s="950" t="s">
        <v>1564</v>
      </c>
    </row>
    <row r="33007" spans="8:9" ht="12.5">
      <c r="H33007" s="958">
        <v>77008</v>
      </c>
      <c r="I33007" s="950" t="s">
        <v>1564</v>
      </c>
    </row>
    <row r="33008" spans="8:9" ht="12.5">
      <c r="H33008" s="958">
        <v>77009</v>
      </c>
      <c r="I33008" s="950" t="s">
        <v>1564</v>
      </c>
    </row>
    <row r="33009" spans="8:9" ht="12.5">
      <c r="H33009" s="958">
        <v>77010</v>
      </c>
      <c r="I33009" s="950" t="s">
        <v>1564</v>
      </c>
    </row>
    <row r="33010" spans="8:9" ht="12.5">
      <c r="H33010" s="958">
        <v>77011</v>
      </c>
      <c r="I33010" s="950" t="s">
        <v>1564</v>
      </c>
    </row>
    <row r="33011" spans="8:9" ht="12.5">
      <c r="H33011" s="958">
        <v>77012</v>
      </c>
      <c r="I33011" s="950" t="s">
        <v>1564</v>
      </c>
    </row>
    <row r="33012" spans="8:9" ht="12.5">
      <c r="H33012" s="958">
        <v>77013</v>
      </c>
      <c r="I33012" s="950" t="s">
        <v>1564</v>
      </c>
    </row>
    <row r="33013" spans="8:9" ht="12.5">
      <c r="H33013" s="958">
        <v>77014</v>
      </c>
      <c r="I33013" s="950" t="s">
        <v>1564</v>
      </c>
    </row>
    <row r="33014" spans="8:9" ht="12.5">
      <c r="H33014" s="958">
        <v>77015</v>
      </c>
      <c r="I33014" s="950" t="s">
        <v>1564</v>
      </c>
    </row>
    <row r="33015" spans="8:9" ht="12.5">
      <c r="H33015" s="958">
        <v>77016</v>
      </c>
      <c r="I33015" s="950" t="s">
        <v>1564</v>
      </c>
    </row>
    <row r="33016" spans="8:9" ht="12.5">
      <c r="H33016" s="958">
        <v>77017</v>
      </c>
      <c r="I33016" s="950" t="s">
        <v>1564</v>
      </c>
    </row>
    <row r="33017" spans="8:9" ht="12.5">
      <c r="H33017" s="958">
        <v>77018</v>
      </c>
      <c r="I33017" s="950" t="s">
        <v>1564</v>
      </c>
    </row>
    <row r="33018" spans="8:9" ht="12.5">
      <c r="H33018" s="958">
        <v>77019</v>
      </c>
      <c r="I33018" s="950" t="s">
        <v>1564</v>
      </c>
    </row>
    <row r="33019" spans="8:9" ht="12.5">
      <c r="H33019" s="958">
        <v>77020</v>
      </c>
      <c r="I33019" s="950" t="s">
        <v>1564</v>
      </c>
    </row>
    <row r="33020" spans="8:9" ht="12.5">
      <c r="H33020" s="958">
        <v>77021</v>
      </c>
      <c r="I33020" s="950" t="s">
        <v>1564</v>
      </c>
    </row>
    <row r="33021" spans="8:9" ht="12.5">
      <c r="H33021" s="958">
        <v>77022</v>
      </c>
      <c r="I33021" s="950" t="s">
        <v>1564</v>
      </c>
    </row>
    <row r="33022" spans="8:9" ht="12.5">
      <c r="H33022" s="958">
        <v>77023</v>
      </c>
      <c r="I33022" s="950" t="s">
        <v>1564</v>
      </c>
    </row>
    <row r="33023" spans="8:9" ht="12.5">
      <c r="H33023" s="958">
        <v>77024</v>
      </c>
      <c r="I33023" s="950" t="s">
        <v>1564</v>
      </c>
    </row>
    <row r="33024" spans="8:9" ht="12.5">
      <c r="H33024" s="958">
        <v>77025</v>
      </c>
      <c r="I33024" s="950" t="s">
        <v>1564</v>
      </c>
    </row>
    <row r="33025" spans="8:9" ht="12.5">
      <c r="H33025" s="958">
        <v>77026</v>
      </c>
      <c r="I33025" s="950" t="s">
        <v>1564</v>
      </c>
    </row>
    <row r="33026" spans="8:9" ht="12.5">
      <c r="H33026" s="958">
        <v>77027</v>
      </c>
      <c r="I33026" s="950" t="s">
        <v>1564</v>
      </c>
    </row>
    <row r="33027" spans="8:9" ht="12.5">
      <c r="H33027" s="958">
        <v>77028</v>
      </c>
      <c r="I33027" s="950" t="s">
        <v>1564</v>
      </c>
    </row>
    <row r="33028" spans="8:9" ht="12.5">
      <c r="H33028" s="958">
        <v>77029</v>
      </c>
      <c r="I33028" s="950" t="s">
        <v>1564</v>
      </c>
    </row>
    <row r="33029" spans="8:9" ht="12.5">
      <c r="H33029" s="958">
        <v>77030</v>
      </c>
      <c r="I33029" s="950" t="s">
        <v>1564</v>
      </c>
    </row>
    <row r="33030" spans="8:9" ht="12.5">
      <c r="H33030" s="958">
        <v>77031</v>
      </c>
      <c r="I33030" s="950" t="s">
        <v>1564</v>
      </c>
    </row>
    <row r="33031" spans="8:9" ht="12.5">
      <c r="H33031" s="958">
        <v>77032</v>
      </c>
      <c r="I33031" s="950" t="s">
        <v>1564</v>
      </c>
    </row>
    <row r="33032" spans="8:9" ht="12.5">
      <c r="H33032" s="958">
        <v>77033</v>
      </c>
      <c r="I33032" s="950" t="s">
        <v>1564</v>
      </c>
    </row>
    <row r="33033" spans="8:9" ht="12.5">
      <c r="H33033" s="958">
        <v>77034</v>
      </c>
      <c r="I33033" s="950" t="s">
        <v>1564</v>
      </c>
    </row>
    <row r="33034" spans="8:9" ht="12.5">
      <c r="H33034" s="958">
        <v>77035</v>
      </c>
      <c r="I33034" s="950" t="s">
        <v>1564</v>
      </c>
    </row>
    <row r="33035" spans="8:9" ht="12.5">
      <c r="H33035" s="958">
        <v>77036</v>
      </c>
      <c r="I33035" s="950" t="s">
        <v>1564</v>
      </c>
    </row>
    <row r="33036" spans="8:9" ht="12.5">
      <c r="H33036" s="958">
        <v>77037</v>
      </c>
      <c r="I33036" s="950" t="s">
        <v>1564</v>
      </c>
    </row>
    <row r="33037" spans="8:9" ht="12.5">
      <c r="H33037" s="958">
        <v>77038</v>
      </c>
      <c r="I33037" s="950" t="s">
        <v>1564</v>
      </c>
    </row>
    <row r="33038" spans="8:9" ht="12.5">
      <c r="H33038" s="958">
        <v>77039</v>
      </c>
      <c r="I33038" s="950" t="s">
        <v>1564</v>
      </c>
    </row>
    <row r="33039" spans="8:9" ht="12.5">
      <c r="H33039" s="958">
        <v>77040</v>
      </c>
      <c r="I33039" s="950" t="s">
        <v>1564</v>
      </c>
    </row>
    <row r="33040" spans="8:9" ht="12.5">
      <c r="H33040" s="958">
        <v>77041</v>
      </c>
      <c r="I33040" s="950" t="s">
        <v>1564</v>
      </c>
    </row>
    <row r="33041" spans="8:9" ht="12.5">
      <c r="H33041" s="958">
        <v>77042</v>
      </c>
      <c r="I33041" s="950" t="s">
        <v>1564</v>
      </c>
    </row>
    <row r="33042" spans="8:9" ht="12.5">
      <c r="H33042" s="958">
        <v>77043</v>
      </c>
      <c r="I33042" s="950" t="s">
        <v>1564</v>
      </c>
    </row>
    <row r="33043" spans="8:9" ht="12.5">
      <c r="H33043" s="958">
        <v>77044</v>
      </c>
      <c r="I33043" s="950" t="s">
        <v>1564</v>
      </c>
    </row>
    <row r="33044" spans="8:9" ht="12.5">
      <c r="H33044" s="958">
        <v>77045</v>
      </c>
      <c r="I33044" s="950" t="s">
        <v>1564</v>
      </c>
    </row>
    <row r="33045" spans="8:9" ht="12.5">
      <c r="H33045" s="958">
        <v>77046</v>
      </c>
      <c r="I33045" s="950" t="s">
        <v>1564</v>
      </c>
    </row>
    <row r="33046" spans="8:9" ht="12.5">
      <c r="H33046" s="958">
        <v>77047</v>
      </c>
      <c r="I33046" s="950" t="s">
        <v>1564</v>
      </c>
    </row>
    <row r="33047" spans="8:9" ht="12.5">
      <c r="H33047" s="958">
        <v>77048</v>
      </c>
      <c r="I33047" s="950" t="s">
        <v>1564</v>
      </c>
    </row>
    <row r="33048" spans="8:9" ht="12.5">
      <c r="H33048" s="958">
        <v>77049</v>
      </c>
      <c r="I33048" s="950" t="s">
        <v>1564</v>
      </c>
    </row>
    <row r="33049" spans="8:9" ht="12.5">
      <c r="H33049" s="958">
        <v>77050</v>
      </c>
      <c r="I33049" s="950" t="s">
        <v>1564</v>
      </c>
    </row>
    <row r="33050" spans="8:9" ht="12.5">
      <c r="H33050" s="958">
        <v>77051</v>
      </c>
      <c r="I33050" s="950" t="s">
        <v>1564</v>
      </c>
    </row>
    <row r="33051" spans="8:9" ht="12.5">
      <c r="H33051" s="958">
        <v>77052</v>
      </c>
      <c r="I33051" s="950" t="s">
        <v>1564</v>
      </c>
    </row>
    <row r="33052" spans="8:9" ht="12.5">
      <c r="H33052" s="958">
        <v>77053</v>
      </c>
      <c r="I33052" s="950" t="s">
        <v>1564</v>
      </c>
    </row>
    <row r="33053" spans="8:9" ht="12.5">
      <c r="H33053" s="958">
        <v>77054</v>
      </c>
      <c r="I33053" s="950" t="s">
        <v>1564</v>
      </c>
    </row>
    <row r="33054" spans="8:9" ht="12.5">
      <c r="H33054" s="958">
        <v>77055</v>
      </c>
      <c r="I33054" s="950" t="s">
        <v>1564</v>
      </c>
    </row>
    <row r="33055" spans="8:9" ht="12.5">
      <c r="H33055" s="958">
        <v>77056</v>
      </c>
      <c r="I33055" s="950" t="s">
        <v>1564</v>
      </c>
    </row>
    <row r="33056" spans="8:9" ht="12.5">
      <c r="H33056" s="958">
        <v>77057</v>
      </c>
      <c r="I33056" s="950" t="s">
        <v>1564</v>
      </c>
    </row>
    <row r="33057" spans="8:9" ht="12.5">
      <c r="H33057" s="958">
        <v>77058</v>
      </c>
      <c r="I33057" s="950" t="s">
        <v>1564</v>
      </c>
    </row>
    <row r="33058" spans="8:9" ht="12.5">
      <c r="H33058" s="958">
        <v>77059</v>
      </c>
      <c r="I33058" s="950" t="s">
        <v>1564</v>
      </c>
    </row>
    <row r="33059" spans="8:9" ht="12.5">
      <c r="H33059" s="958">
        <v>77060</v>
      </c>
      <c r="I33059" s="950" t="s">
        <v>1564</v>
      </c>
    </row>
    <row r="33060" spans="8:9" ht="12.5">
      <c r="H33060" s="958">
        <v>77061</v>
      </c>
      <c r="I33060" s="950" t="s">
        <v>1564</v>
      </c>
    </row>
    <row r="33061" spans="8:9" ht="12.5">
      <c r="H33061" s="958">
        <v>77062</v>
      </c>
      <c r="I33061" s="950" t="s">
        <v>1564</v>
      </c>
    </row>
    <row r="33062" spans="8:9" ht="12.5">
      <c r="H33062" s="958">
        <v>77063</v>
      </c>
      <c r="I33062" s="950" t="s">
        <v>1564</v>
      </c>
    </row>
    <row r="33063" spans="8:9" ht="12.5">
      <c r="H33063" s="958">
        <v>77064</v>
      </c>
      <c r="I33063" s="950" t="s">
        <v>1564</v>
      </c>
    </row>
    <row r="33064" spans="8:9" ht="12.5">
      <c r="H33064" s="958">
        <v>77065</v>
      </c>
      <c r="I33064" s="950" t="s">
        <v>1564</v>
      </c>
    </row>
    <row r="33065" spans="8:9" ht="12.5">
      <c r="H33065" s="958">
        <v>77066</v>
      </c>
      <c r="I33065" s="950" t="s">
        <v>1564</v>
      </c>
    </row>
    <row r="33066" spans="8:9" ht="12.5">
      <c r="H33066" s="958">
        <v>77067</v>
      </c>
      <c r="I33066" s="950" t="s">
        <v>1564</v>
      </c>
    </row>
    <row r="33067" spans="8:9" ht="12.5">
      <c r="H33067" s="958">
        <v>77068</v>
      </c>
      <c r="I33067" s="950" t="s">
        <v>1564</v>
      </c>
    </row>
    <row r="33068" spans="8:9" ht="12.5">
      <c r="H33068" s="958">
        <v>77069</v>
      </c>
      <c r="I33068" s="950" t="s">
        <v>1564</v>
      </c>
    </row>
    <row r="33069" spans="8:9" ht="12.5">
      <c r="H33069" s="958">
        <v>77070</v>
      </c>
      <c r="I33069" s="950" t="s">
        <v>1564</v>
      </c>
    </row>
    <row r="33070" spans="8:9" ht="12.5">
      <c r="H33070" s="958">
        <v>77071</v>
      </c>
      <c r="I33070" s="950" t="s">
        <v>1564</v>
      </c>
    </row>
    <row r="33071" spans="8:9" ht="12.5">
      <c r="H33071" s="958">
        <v>77072</v>
      </c>
      <c r="I33071" s="950" t="s">
        <v>1564</v>
      </c>
    </row>
    <row r="33072" spans="8:9" ht="12.5">
      <c r="H33072" s="958">
        <v>77073</v>
      </c>
      <c r="I33072" s="950" t="s">
        <v>1564</v>
      </c>
    </row>
    <row r="33073" spans="8:9" ht="12.5">
      <c r="H33073" s="958">
        <v>77074</v>
      </c>
      <c r="I33073" s="950" t="s">
        <v>1564</v>
      </c>
    </row>
    <row r="33074" spans="8:9" ht="12.5">
      <c r="H33074" s="958">
        <v>77075</v>
      </c>
      <c r="I33074" s="950" t="s">
        <v>1564</v>
      </c>
    </row>
    <row r="33075" spans="8:9" ht="12.5">
      <c r="H33075" s="958">
        <v>77076</v>
      </c>
      <c r="I33075" s="950" t="s">
        <v>1564</v>
      </c>
    </row>
    <row r="33076" spans="8:9" ht="12.5">
      <c r="H33076" s="958">
        <v>77077</v>
      </c>
      <c r="I33076" s="950" t="s">
        <v>1564</v>
      </c>
    </row>
    <row r="33077" spans="8:9" ht="12.5">
      <c r="H33077" s="958">
        <v>77078</v>
      </c>
      <c r="I33077" s="950" t="s">
        <v>1564</v>
      </c>
    </row>
    <row r="33078" spans="8:9" ht="12.5">
      <c r="H33078" s="958">
        <v>77079</v>
      </c>
      <c r="I33078" s="950" t="s">
        <v>1564</v>
      </c>
    </row>
    <row r="33079" spans="8:9" ht="12.5">
      <c r="H33079" s="958">
        <v>77080</v>
      </c>
      <c r="I33079" s="950" t="s">
        <v>1564</v>
      </c>
    </row>
    <row r="33080" spans="8:9" ht="12.5">
      <c r="H33080" s="958">
        <v>77081</v>
      </c>
      <c r="I33080" s="950" t="s">
        <v>1564</v>
      </c>
    </row>
    <row r="33081" spans="8:9" ht="12.5">
      <c r="H33081" s="958">
        <v>77082</v>
      </c>
      <c r="I33081" s="950" t="s">
        <v>1564</v>
      </c>
    </row>
    <row r="33082" spans="8:9" ht="12.5">
      <c r="H33082" s="958">
        <v>77083</v>
      </c>
      <c r="I33082" s="950" t="s">
        <v>1564</v>
      </c>
    </row>
    <row r="33083" spans="8:9" ht="12.5">
      <c r="H33083" s="958">
        <v>77084</v>
      </c>
      <c r="I33083" s="950" t="s">
        <v>1564</v>
      </c>
    </row>
    <row r="33084" spans="8:9" ht="12.5">
      <c r="H33084" s="958">
        <v>77085</v>
      </c>
      <c r="I33084" s="950" t="s">
        <v>1564</v>
      </c>
    </row>
    <row r="33085" spans="8:9" ht="12.5">
      <c r="H33085" s="958">
        <v>77086</v>
      </c>
      <c r="I33085" s="950" t="s">
        <v>1564</v>
      </c>
    </row>
    <row r="33086" spans="8:9" ht="12.5">
      <c r="H33086" s="958">
        <v>77087</v>
      </c>
      <c r="I33086" s="950" t="s">
        <v>1564</v>
      </c>
    </row>
    <row r="33087" spans="8:9" ht="12.5">
      <c r="H33087" s="958">
        <v>77088</v>
      </c>
      <c r="I33087" s="950" t="s">
        <v>1564</v>
      </c>
    </row>
    <row r="33088" spans="8:9" ht="12.5">
      <c r="H33088" s="958">
        <v>77089</v>
      </c>
      <c r="I33088" s="950" t="s">
        <v>1564</v>
      </c>
    </row>
    <row r="33089" spans="8:9" ht="12.5">
      <c r="H33089" s="958">
        <v>77090</v>
      </c>
      <c r="I33089" s="950" t="s">
        <v>1564</v>
      </c>
    </row>
    <row r="33090" spans="8:9" ht="12.5">
      <c r="H33090" s="958">
        <v>77091</v>
      </c>
      <c r="I33090" s="950" t="s">
        <v>1564</v>
      </c>
    </row>
    <row r="33091" spans="8:9" ht="12.5">
      <c r="H33091" s="958">
        <v>77092</v>
      </c>
      <c r="I33091" s="950" t="s">
        <v>1564</v>
      </c>
    </row>
    <row r="33092" spans="8:9" ht="12.5">
      <c r="H33092" s="958">
        <v>77093</v>
      </c>
      <c r="I33092" s="950" t="s">
        <v>1564</v>
      </c>
    </row>
    <row r="33093" spans="8:9" ht="12.5">
      <c r="H33093" s="958">
        <v>77094</v>
      </c>
      <c r="I33093" s="950" t="s">
        <v>1564</v>
      </c>
    </row>
    <row r="33094" spans="8:9" ht="12.5">
      <c r="H33094" s="958">
        <v>77095</v>
      </c>
      <c r="I33094" s="950" t="s">
        <v>1564</v>
      </c>
    </row>
    <row r="33095" spans="8:9" ht="12.5">
      <c r="H33095" s="958">
        <v>77096</v>
      </c>
      <c r="I33095" s="950" t="s">
        <v>1564</v>
      </c>
    </row>
    <row r="33096" spans="8:9" ht="12.5">
      <c r="H33096" s="958">
        <v>77098</v>
      </c>
      <c r="I33096" s="950" t="s">
        <v>1564</v>
      </c>
    </row>
    <row r="33097" spans="8:9" ht="12.5">
      <c r="H33097" s="958">
        <v>77099</v>
      </c>
      <c r="I33097" s="950" t="s">
        <v>1564</v>
      </c>
    </row>
    <row r="33098" spans="8:9" ht="12.5">
      <c r="H33098" s="958">
        <v>77201</v>
      </c>
      <c r="I33098" s="950" t="s">
        <v>1564</v>
      </c>
    </row>
    <row r="33099" spans="8:9" ht="12.5">
      <c r="H33099" s="958">
        <v>77202</v>
      </c>
      <c r="I33099" s="950" t="s">
        <v>1564</v>
      </c>
    </row>
    <row r="33100" spans="8:9" ht="12.5">
      <c r="H33100" s="958">
        <v>77203</v>
      </c>
      <c r="I33100" s="950" t="s">
        <v>1564</v>
      </c>
    </row>
    <row r="33101" spans="8:9" ht="12.5">
      <c r="H33101" s="958">
        <v>77204</v>
      </c>
      <c r="I33101" s="950" t="s">
        <v>1564</v>
      </c>
    </row>
    <row r="33102" spans="8:9" ht="12.5">
      <c r="H33102" s="958">
        <v>77205</v>
      </c>
      <c r="I33102" s="950" t="s">
        <v>1564</v>
      </c>
    </row>
    <row r="33103" spans="8:9" ht="12.5">
      <c r="H33103" s="958">
        <v>77206</v>
      </c>
      <c r="I33103" s="950" t="s">
        <v>1564</v>
      </c>
    </row>
    <row r="33104" spans="8:9" ht="12.5">
      <c r="H33104" s="958">
        <v>77207</v>
      </c>
      <c r="I33104" s="950" t="s">
        <v>1564</v>
      </c>
    </row>
    <row r="33105" spans="8:9" ht="12.5">
      <c r="H33105" s="958">
        <v>77208</v>
      </c>
      <c r="I33105" s="950" t="s">
        <v>1564</v>
      </c>
    </row>
    <row r="33106" spans="8:9" ht="12.5">
      <c r="H33106" s="958">
        <v>77209</v>
      </c>
      <c r="I33106" s="950" t="s">
        <v>1564</v>
      </c>
    </row>
    <row r="33107" spans="8:9" ht="12.5">
      <c r="H33107" s="958">
        <v>77210</v>
      </c>
      <c r="I33107" s="950" t="s">
        <v>1564</v>
      </c>
    </row>
    <row r="33108" spans="8:9" ht="12.5">
      <c r="H33108" s="958">
        <v>77212</v>
      </c>
      <c r="I33108" s="950" t="s">
        <v>1564</v>
      </c>
    </row>
    <row r="33109" spans="8:9" ht="12.5">
      <c r="H33109" s="958">
        <v>77213</v>
      </c>
      <c r="I33109" s="950" t="s">
        <v>1564</v>
      </c>
    </row>
    <row r="33110" spans="8:9" ht="12.5">
      <c r="H33110" s="958">
        <v>77215</v>
      </c>
      <c r="I33110" s="950" t="s">
        <v>1564</v>
      </c>
    </row>
    <row r="33111" spans="8:9" ht="12.5">
      <c r="H33111" s="958">
        <v>77216</v>
      </c>
      <c r="I33111" s="950" t="s">
        <v>1564</v>
      </c>
    </row>
    <row r="33112" spans="8:9" ht="12.5">
      <c r="H33112" s="958">
        <v>77217</v>
      </c>
      <c r="I33112" s="950" t="s">
        <v>1564</v>
      </c>
    </row>
    <row r="33113" spans="8:9" ht="12.5">
      <c r="H33113" s="958">
        <v>77218</v>
      </c>
      <c r="I33113" s="950" t="s">
        <v>1564</v>
      </c>
    </row>
    <row r="33114" spans="8:9" ht="12.5">
      <c r="H33114" s="958">
        <v>77219</v>
      </c>
      <c r="I33114" s="950" t="s">
        <v>1564</v>
      </c>
    </row>
    <row r="33115" spans="8:9" ht="12.5">
      <c r="H33115" s="958">
        <v>77220</v>
      </c>
      <c r="I33115" s="950" t="s">
        <v>1564</v>
      </c>
    </row>
    <row r="33116" spans="8:9" ht="12.5">
      <c r="H33116" s="958">
        <v>77221</v>
      </c>
      <c r="I33116" s="950" t="s">
        <v>1564</v>
      </c>
    </row>
    <row r="33117" spans="8:9" ht="12.5">
      <c r="H33117" s="958">
        <v>77222</v>
      </c>
      <c r="I33117" s="950" t="s">
        <v>1564</v>
      </c>
    </row>
    <row r="33118" spans="8:9" ht="12.5">
      <c r="H33118" s="958">
        <v>77223</v>
      </c>
      <c r="I33118" s="950" t="s">
        <v>1564</v>
      </c>
    </row>
    <row r="33119" spans="8:9" ht="12.5">
      <c r="H33119" s="958">
        <v>77224</v>
      </c>
      <c r="I33119" s="950" t="s">
        <v>1564</v>
      </c>
    </row>
    <row r="33120" spans="8:9" ht="12.5">
      <c r="H33120" s="958">
        <v>77225</v>
      </c>
      <c r="I33120" s="950" t="s">
        <v>1564</v>
      </c>
    </row>
    <row r="33121" spans="8:9" ht="12.5">
      <c r="H33121" s="958">
        <v>77226</v>
      </c>
      <c r="I33121" s="950" t="s">
        <v>1564</v>
      </c>
    </row>
    <row r="33122" spans="8:9" ht="12.5">
      <c r="H33122" s="958">
        <v>77227</v>
      </c>
      <c r="I33122" s="950" t="s">
        <v>1564</v>
      </c>
    </row>
    <row r="33123" spans="8:9" ht="12.5">
      <c r="H33123" s="958">
        <v>77228</v>
      </c>
      <c r="I33123" s="950" t="s">
        <v>1564</v>
      </c>
    </row>
    <row r="33124" spans="8:9" ht="12.5">
      <c r="H33124" s="958">
        <v>77229</v>
      </c>
      <c r="I33124" s="950" t="s">
        <v>1564</v>
      </c>
    </row>
    <row r="33125" spans="8:9" ht="12.5">
      <c r="H33125" s="958">
        <v>77230</v>
      </c>
      <c r="I33125" s="950" t="s">
        <v>1564</v>
      </c>
    </row>
    <row r="33126" spans="8:9" ht="12.5">
      <c r="H33126" s="958">
        <v>77231</v>
      </c>
      <c r="I33126" s="950" t="s">
        <v>1564</v>
      </c>
    </row>
    <row r="33127" spans="8:9" ht="12.5">
      <c r="H33127" s="958">
        <v>77233</v>
      </c>
      <c r="I33127" s="950" t="s">
        <v>1564</v>
      </c>
    </row>
    <row r="33128" spans="8:9" ht="12.5">
      <c r="H33128" s="958">
        <v>77234</v>
      </c>
      <c r="I33128" s="950" t="s">
        <v>1564</v>
      </c>
    </row>
    <row r="33129" spans="8:9" ht="12.5">
      <c r="H33129" s="958">
        <v>77235</v>
      </c>
      <c r="I33129" s="950" t="s">
        <v>1564</v>
      </c>
    </row>
    <row r="33130" spans="8:9" ht="12.5">
      <c r="H33130" s="958">
        <v>77236</v>
      </c>
      <c r="I33130" s="950" t="s">
        <v>1564</v>
      </c>
    </row>
    <row r="33131" spans="8:9" ht="12.5">
      <c r="H33131" s="958">
        <v>77237</v>
      </c>
      <c r="I33131" s="950" t="s">
        <v>1564</v>
      </c>
    </row>
    <row r="33132" spans="8:9" ht="12.5">
      <c r="H33132" s="958">
        <v>77238</v>
      </c>
      <c r="I33132" s="950" t="s">
        <v>1564</v>
      </c>
    </row>
    <row r="33133" spans="8:9" ht="12.5">
      <c r="H33133" s="958">
        <v>77240</v>
      </c>
      <c r="I33133" s="950" t="s">
        <v>1564</v>
      </c>
    </row>
    <row r="33134" spans="8:9" ht="12.5">
      <c r="H33134" s="958">
        <v>77241</v>
      </c>
      <c r="I33134" s="950" t="s">
        <v>1564</v>
      </c>
    </row>
    <row r="33135" spans="8:9" ht="12.5">
      <c r="H33135" s="958">
        <v>77242</v>
      </c>
      <c r="I33135" s="950" t="s">
        <v>1564</v>
      </c>
    </row>
    <row r="33136" spans="8:9" ht="12.5">
      <c r="H33136" s="958">
        <v>77243</v>
      </c>
      <c r="I33136" s="950" t="s">
        <v>1564</v>
      </c>
    </row>
    <row r="33137" spans="8:9" ht="12.5">
      <c r="H33137" s="958">
        <v>77244</v>
      </c>
      <c r="I33137" s="950" t="s">
        <v>1564</v>
      </c>
    </row>
    <row r="33138" spans="8:9" ht="12.5">
      <c r="H33138" s="958">
        <v>77245</v>
      </c>
      <c r="I33138" s="950" t="s">
        <v>1564</v>
      </c>
    </row>
    <row r="33139" spans="8:9" ht="12.5">
      <c r="H33139" s="958">
        <v>77246</v>
      </c>
      <c r="I33139" s="950" t="s">
        <v>1564</v>
      </c>
    </row>
    <row r="33140" spans="8:9" ht="12.5">
      <c r="H33140" s="958">
        <v>77247</v>
      </c>
      <c r="I33140" s="950" t="s">
        <v>1564</v>
      </c>
    </row>
    <row r="33141" spans="8:9" ht="12.5">
      <c r="H33141" s="958">
        <v>77248</v>
      </c>
      <c r="I33141" s="950" t="s">
        <v>1564</v>
      </c>
    </row>
    <row r="33142" spans="8:9" ht="12.5">
      <c r="H33142" s="958">
        <v>77249</v>
      </c>
      <c r="I33142" s="950" t="s">
        <v>1564</v>
      </c>
    </row>
    <row r="33143" spans="8:9" ht="12.5">
      <c r="H33143" s="958">
        <v>77250</v>
      </c>
      <c r="I33143" s="950" t="s">
        <v>1564</v>
      </c>
    </row>
    <row r="33144" spans="8:9" ht="12.5">
      <c r="H33144" s="958">
        <v>77251</v>
      </c>
      <c r="I33144" s="950" t="s">
        <v>1564</v>
      </c>
    </row>
    <row r="33145" spans="8:9" ht="12.5">
      <c r="H33145" s="958">
        <v>77252</v>
      </c>
      <c r="I33145" s="950" t="s">
        <v>1564</v>
      </c>
    </row>
    <row r="33146" spans="8:9" ht="12.5">
      <c r="H33146" s="958">
        <v>77253</v>
      </c>
      <c r="I33146" s="950" t="s">
        <v>1564</v>
      </c>
    </row>
    <row r="33147" spans="8:9" ht="12.5">
      <c r="H33147" s="958">
        <v>77254</v>
      </c>
      <c r="I33147" s="950" t="s">
        <v>1564</v>
      </c>
    </row>
    <row r="33148" spans="8:9" ht="12.5">
      <c r="H33148" s="958">
        <v>77255</v>
      </c>
      <c r="I33148" s="950" t="s">
        <v>1564</v>
      </c>
    </row>
    <row r="33149" spans="8:9" ht="12.5">
      <c r="H33149" s="958">
        <v>77256</v>
      </c>
      <c r="I33149" s="950" t="s">
        <v>1564</v>
      </c>
    </row>
    <row r="33150" spans="8:9" ht="12.5">
      <c r="H33150" s="958">
        <v>77257</v>
      </c>
      <c r="I33150" s="950" t="s">
        <v>1564</v>
      </c>
    </row>
    <row r="33151" spans="8:9" ht="12.5">
      <c r="H33151" s="958">
        <v>77258</v>
      </c>
      <c r="I33151" s="950" t="s">
        <v>1564</v>
      </c>
    </row>
    <row r="33152" spans="8:9" ht="12.5">
      <c r="H33152" s="958">
        <v>77259</v>
      </c>
      <c r="I33152" s="950" t="s">
        <v>1564</v>
      </c>
    </row>
    <row r="33153" spans="8:9" ht="12.5">
      <c r="H33153" s="958">
        <v>77260</v>
      </c>
      <c r="I33153" s="950" t="s">
        <v>1564</v>
      </c>
    </row>
    <row r="33154" spans="8:9" ht="12.5">
      <c r="H33154" s="958">
        <v>77261</v>
      </c>
      <c r="I33154" s="950" t="s">
        <v>1564</v>
      </c>
    </row>
    <row r="33155" spans="8:9" ht="12.5">
      <c r="H33155" s="958">
        <v>77262</v>
      </c>
      <c r="I33155" s="950" t="s">
        <v>1564</v>
      </c>
    </row>
    <row r="33156" spans="8:9" ht="12.5">
      <c r="H33156" s="958">
        <v>77263</v>
      </c>
      <c r="I33156" s="950" t="s">
        <v>1564</v>
      </c>
    </row>
    <row r="33157" spans="8:9" ht="12.5">
      <c r="H33157" s="958">
        <v>77265</v>
      </c>
      <c r="I33157" s="950" t="s">
        <v>1564</v>
      </c>
    </row>
    <row r="33158" spans="8:9" ht="12.5">
      <c r="H33158" s="958">
        <v>77266</v>
      </c>
      <c r="I33158" s="950" t="s">
        <v>1564</v>
      </c>
    </row>
    <row r="33159" spans="8:9" ht="12.5">
      <c r="H33159" s="958">
        <v>77267</v>
      </c>
      <c r="I33159" s="950" t="s">
        <v>1564</v>
      </c>
    </row>
    <row r="33160" spans="8:9" ht="12.5">
      <c r="H33160" s="958">
        <v>77268</v>
      </c>
      <c r="I33160" s="950" t="s">
        <v>1564</v>
      </c>
    </row>
    <row r="33161" spans="8:9" ht="12.5">
      <c r="H33161" s="958">
        <v>77269</v>
      </c>
      <c r="I33161" s="950" t="s">
        <v>1564</v>
      </c>
    </row>
    <row r="33162" spans="8:9" ht="12.5">
      <c r="H33162" s="958">
        <v>77270</v>
      </c>
      <c r="I33162" s="950" t="s">
        <v>1564</v>
      </c>
    </row>
    <row r="33163" spans="8:9" ht="12.5">
      <c r="H33163" s="958">
        <v>77271</v>
      </c>
      <c r="I33163" s="950" t="s">
        <v>1564</v>
      </c>
    </row>
    <row r="33164" spans="8:9" ht="12.5">
      <c r="H33164" s="958">
        <v>77272</v>
      </c>
      <c r="I33164" s="950" t="s">
        <v>1564</v>
      </c>
    </row>
    <row r="33165" spans="8:9" ht="12.5">
      <c r="H33165" s="958">
        <v>77273</v>
      </c>
      <c r="I33165" s="950" t="s">
        <v>1564</v>
      </c>
    </row>
    <row r="33166" spans="8:9" ht="12.5">
      <c r="H33166" s="958">
        <v>77274</v>
      </c>
      <c r="I33166" s="950" t="s">
        <v>1564</v>
      </c>
    </row>
    <row r="33167" spans="8:9" ht="12.5">
      <c r="H33167" s="958">
        <v>77275</v>
      </c>
      <c r="I33167" s="950" t="s">
        <v>1564</v>
      </c>
    </row>
    <row r="33168" spans="8:9" ht="12.5">
      <c r="H33168" s="958">
        <v>77276</v>
      </c>
      <c r="I33168" s="950" t="s">
        <v>1564</v>
      </c>
    </row>
    <row r="33169" spans="8:9" ht="12.5">
      <c r="H33169" s="958">
        <v>77277</v>
      </c>
      <c r="I33169" s="950" t="s">
        <v>1564</v>
      </c>
    </row>
    <row r="33170" spans="8:9" ht="12.5">
      <c r="H33170" s="958">
        <v>77278</v>
      </c>
      <c r="I33170" s="950" t="s">
        <v>1564</v>
      </c>
    </row>
    <row r="33171" spans="8:9" ht="12.5">
      <c r="H33171" s="958">
        <v>77279</v>
      </c>
      <c r="I33171" s="950" t="s">
        <v>1564</v>
      </c>
    </row>
    <row r="33172" spans="8:9" ht="12.5">
      <c r="H33172" s="958">
        <v>77280</v>
      </c>
      <c r="I33172" s="950" t="s">
        <v>1564</v>
      </c>
    </row>
    <row r="33173" spans="8:9" ht="12.5">
      <c r="H33173" s="958">
        <v>77282</v>
      </c>
      <c r="I33173" s="950" t="s">
        <v>1564</v>
      </c>
    </row>
    <row r="33174" spans="8:9" ht="12.5">
      <c r="H33174" s="958">
        <v>77284</v>
      </c>
      <c r="I33174" s="950" t="s">
        <v>1564</v>
      </c>
    </row>
    <row r="33175" spans="8:9" ht="12.5">
      <c r="H33175" s="958">
        <v>77285</v>
      </c>
      <c r="I33175" s="950" t="s">
        <v>1564</v>
      </c>
    </row>
    <row r="33176" spans="8:9" ht="12.5">
      <c r="H33176" s="958">
        <v>77286</v>
      </c>
      <c r="I33176" s="950" t="s">
        <v>1564</v>
      </c>
    </row>
    <row r="33177" spans="8:9" ht="12.5">
      <c r="H33177" s="958">
        <v>77287</v>
      </c>
      <c r="I33177" s="950" t="s">
        <v>1564</v>
      </c>
    </row>
    <row r="33178" spans="8:9" ht="12.5">
      <c r="H33178" s="958">
        <v>77288</v>
      </c>
      <c r="I33178" s="950" t="s">
        <v>1564</v>
      </c>
    </row>
    <row r="33179" spans="8:9" ht="12.5">
      <c r="H33179" s="958">
        <v>77289</v>
      </c>
      <c r="I33179" s="950" t="s">
        <v>1564</v>
      </c>
    </row>
    <row r="33180" spans="8:9" ht="12.5">
      <c r="H33180" s="958">
        <v>77290</v>
      </c>
      <c r="I33180" s="950" t="s">
        <v>1564</v>
      </c>
    </row>
    <row r="33181" spans="8:9" ht="12.5">
      <c r="H33181" s="958">
        <v>77291</v>
      </c>
      <c r="I33181" s="950" t="s">
        <v>1564</v>
      </c>
    </row>
    <row r="33182" spans="8:9" ht="12.5">
      <c r="H33182" s="958">
        <v>77292</v>
      </c>
      <c r="I33182" s="950" t="s">
        <v>1564</v>
      </c>
    </row>
    <row r="33183" spans="8:9" ht="12.5">
      <c r="H33183" s="958">
        <v>77293</v>
      </c>
      <c r="I33183" s="950" t="s">
        <v>1564</v>
      </c>
    </row>
    <row r="33184" spans="8:9" ht="12.5">
      <c r="H33184" s="958">
        <v>77294</v>
      </c>
      <c r="I33184" s="950" t="s">
        <v>1564</v>
      </c>
    </row>
    <row r="33185" spans="8:9" ht="12.5">
      <c r="H33185" s="958">
        <v>77296</v>
      </c>
      <c r="I33185" s="950" t="s">
        <v>1564</v>
      </c>
    </row>
    <row r="33186" spans="8:9" ht="12.5">
      <c r="H33186" s="958">
        <v>77297</v>
      </c>
      <c r="I33186" s="950" t="s">
        <v>1564</v>
      </c>
    </row>
    <row r="33187" spans="8:9" ht="12.5">
      <c r="H33187" s="958">
        <v>77299</v>
      </c>
      <c r="I33187" s="950" t="s">
        <v>1564</v>
      </c>
    </row>
    <row r="33188" spans="8:9" ht="12.5">
      <c r="H33188" s="958">
        <v>77301</v>
      </c>
      <c r="I33188" s="950" t="s">
        <v>1561</v>
      </c>
    </row>
    <row r="33189" spans="8:9" ht="12.5">
      <c r="H33189" s="958">
        <v>77302</v>
      </c>
      <c r="I33189" s="950" t="s">
        <v>1561</v>
      </c>
    </row>
    <row r="33190" spans="8:9" ht="12.5">
      <c r="H33190" s="958">
        <v>77303</v>
      </c>
      <c r="I33190" s="950" t="s">
        <v>1561</v>
      </c>
    </row>
    <row r="33191" spans="8:9" ht="12.5">
      <c r="H33191" s="958">
        <v>77304</v>
      </c>
      <c r="I33191" s="950" t="s">
        <v>1561</v>
      </c>
    </row>
    <row r="33192" spans="8:9" ht="12.5">
      <c r="H33192" s="958">
        <v>77305</v>
      </c>
      <c r="I33192" s="950" t="s">
        <v>1561</v>
      </c>
    </row>
    <row r="33193" spans="8:9" ht="12.5">
      <c r="H33193" s="958">
        <v>77306</v>
      </c>
      <c r="I33193" s="950" t="s">
        <v>1561</v>
      </c>
    </row>
    <row r="33194" spans="8:9" ht="12.5">
      <c r="H33194" s="958">
        <v>77315</v>
      </c>
      <c r="I33194" s="950" t="s">
        <v>1564</v>
      </c>
    </row>
    <row r="33195" spans="8:9" ht="12.5">
      <c r="H33195" s="958">
        <v>77316</v>
      </c>
      <c r="I33195" s="950" t="s">
        <v>1561</v>
      </c>
    </row>
    <row r="33196" spans="8:9" ht="12.5">
      <c r="H33196" s="958">
        <v>77318</v>
      </c>
      <c r="I33196" s="950" t="s">
        <v>1561</v>
      </c>
    </row>
    <row r="33197" spans="8:9" ht="12.5">
      <c r="H33197" s="958">
        <v>77320</v>
      </c>
      <c r="I33197" s="950" t="s">
        <v>1561</v>
      </c>
    </row>
    <row r="33198" spans="8:9" ht="12.5">
      <c r="H33198" s="958">
        <v>77325</v>
      </c>
      <c r="I33198" s="950" t="s">
        <v>1561</v>
      </c>
    </row>
    <row r="33199" spans="8:9" ht="12.5">
      <c r="H33199" s="958">
        <v>77326</v>
      </c>
      <c r="I33199" s="950" t="s">
        <v>1561</v>
      </c>
    </row>
    <row r="33200" spans="8:9" ht="12.5">
      <c r="H33200" s="958">
        <v>77327</v>
      </c>
      <c r="I33200" s="950" t="s">
        <v>1561</v>
      </c>
    </row>
    <row r="33201" spans="8:9" ht="12.5">
      <c r="H33201" s="958">
        <v>77328</v>
      </c>
      <c r="I33201" s="950" t="s">
        <v>1561</v>
      </c>
    </row>
    <row r="33202" spans="8:9" ht="12.5">
      <c r="H33202" s="958">
        <v>77331</v>
      </c>
      <c r="I33202" s="950" t="s">
        <v>1561</v>
      </c>
    </row>
    <row r="33203" spans="8:9" ht="12.5">
      <c r="H33203" s="958">
        <v>77332</v>
      </c>
      <c r="I33203" s="950" t="s">
        <v>1561</v>
      </c>
    </row>
    <row r="33204" spans="8:9" ht="12.5">
      <c r="H33204" s="958">
        <v>77333</v>
      </c>
      <c r="I33204" s="950" t="s">
        <v>1561</v>
      </c>
    </row>
    <row r="33205" spans="8:9" ht="12.5">
      <c r="H33205" s="958">
        <v>77334</v>
      </c>
      <c r="I33205" s="950" t="s">
        <v>1561</v>
      </c>
    </row>
    <row r="33206" spans="8:9" ht="12.5">
      <c r="H33206" s="958">
        <v>77335</v>
      </c>
      <c r="I33206" s="950" t="s">
        <v>1561</v>
      </c>
    </row>
    <row r="33207" spans="8:9" ht="12.5">
      <c r="H33207" s="958">
        <v>77336</v>
      </c>
      <c r="I33207" s="950" t="s">
        <v>1561</v>
      </c>
    </row>
    <row r="33208" spans="8:9" ht="12.5">
      <c r="H33208" s="958">
        <v>77337</v>
      </c>
      <c r="I33208" s="950" t="s">
        <v>1564</v>
      </c>
    </row>
    <row r="33209" spans="8:9" ht="12.5">
      <c r="H33209" s="958">
        <v>77338</v>
      </c>
      <c r="I33209" s="950" t="s">
        <v>1561</v>
      </c>
    </row>
    <row r="33210" spans="8:9" ht="12.5">
      <c r="H33210" s="958">
        <v>77339</v>
      </c>
      <c r="I33210" s="950" t="s">
        <v>1561</v>
      </c>
    </row>
    <row r="33211" spans="8:9" ht="12.5">
      <c r="H33211" s="958">
        <v>77340</v>
      </c>
      <c r="I33211" s="950" t="s">
        <v>1561</v>
      </c>
    </row>
    <row r="33212" spans="8:9" ht="12.5">
      <c r="H33212" s="958">
        <v>77341</v>
      </c>
      <c r="I33212" s="950" t="s">
        <v>1561</v>
      </c>
    </row>
    <row r="33213" spans="8:9" ht="12.5">
      <c r="H33213" s="958">
        <v>77342</v>
      </c>
      <c r="I33213" s="950" t="s">
        <v>1561</v>
      </c>
    </row>
    <row r="33214" spans="8:9" ht="12.5">
      <c r="H33214" s="958">
        <v>77343</v>
      </c>
      <c r="I33214" s="950" t="s">
        <v>1561</v>
      </c>
    </row>
    <row r="33215" spans="8:9" ht="12.5">
      <c r="H33215" s="958">
        <v>77344</v>
      </c>
      <c r="I33215" s="950" t="s">
        <v>1561</v>
      </c>
    </row>
    <row r="33216" spans="8:9" ht="12.5">
      <c r="H33216" s="958">
        <v>77345</v>
      </c>
      <c r="I33216" s="950" t="s">
        <v>1564</v>
      </c>
    </row>
    <row r="33217" spans="8:9" ht="12.5">
      <c r="H33217" s="958">
        <v>77346</v>
      </c>
      <c r="I33217" s="950" t="s">
        <v>1564</v>
      </c>
    </row>
    <row r="33218" spans="8:9" ht="12.5">
      <c r="H33218" s="958">
        <v>77347</v>
      </c>
      <c r="I33218" s="950" t="s">
        <v>1564</v>
      </c>
    </row>
    <row r="33219" spans="8:9" ht="12.5">
      <c r="H33219" s="958">
        <v>77348</v>
      </c>
      <c r="I33219" s="950" t="s">
        <v>1561</v>
      </c>
    </row>
    <row r="33220" spans="8:9" ht="12.5">
      <c r="H33220" s="958">
        <v>77349</v>
      </c>
      <c r="I33220" s="950" t="s">
        <v>1561</v>
      </c>
    </row>
    <row r="33221" spans="8:9" ht="12.5">
      <c r="H33221" s="958">
        <v>77350</v>
      </c>
      <c r="I33221" s="950" t="s">
        <v>1561</v>
      </c>
    </row>
    <row r="33222" spans="8:9" ht="12.5">
      <c r="H33222" s="958">
        <v>77351</v>
      </c>
      <c r="I33222" s="950" t="s">
        <v>1561</v>
      </c>
    </row>
    <row r="33223" spans="8:9" ht="12.5">
      <c r="H33223" s="958">
        <v>77353</v>
      </c>
      <c r="I33223" s="950" t="s">
        <v>1561</v>
      </c>
    </row>
    <row r="33224" spans="8:9" ht="12.5">
      <c r="H33224" s="958">
        <v>77354</v>
      </c>
      <c r="I33224" s="950" t="s">
        <v>1561</v>
      </c>
    </row>
    <row r="33225" spans="8:9" ht="12.5">
      <c r="H33225" s="958">
        <v>77355</v>
      </c>
      <c r="I33225" s="950" t="s">
        <v>1561</v>
      </c>
    </row>
    <row r="33226" spans="8:9" ht="12.5">
      <c r="H33226" s="958">
        <v>77356</v>
      </c>
      <c r="I33226" s="950" t="s">
        <v>1561</v>
      </c>
    </row>
    <row r="33227" spans="8:9" ht="12.5">
      <c r="H33227" s="958">
        <v>77357</v>
      </c>
      <c r="I33227" s="950" t="s">
        <v>1561</v>
      </c>
    </row>
    <row r="33228" spans="8:9" ht="12.5">
      <c r="H33228" s="958">
        <v>77358</v>
      </c>
      <c r="I33228" s="950" t="s">
        <v>1561</v>
      </c>
    </row>
    <row r="33229" spans="8:9" ht="12.5">
      <c r="H33229" s="958">
        <v>77359</v>
      </c>
      <c r="I33229" s="950" t="s">
        <v>1561</v>
      </c>
    </row>
    <row r="33230" spans="8:9" ht="12.5">
      <c r="H33230" s="958">
        <v>77360</v>
      </c>
      <c r="I33230" s="950" t="s">
        <v>1561</v>
      </c>
    </row>
    <row r="33231" spans="8:9" ht="12.5">
      <c r="H33231" s="958">
        <v>77362</v>
      </c>
      <c r="I33231" s="950" t="s">
        <v>1561</v>
      </c>
    </row>
    <row r="33232" spans="8:9" ht="12.5">
      <c r="H33232" s="958">
        <v>77363</v>
      </c>
      <c r="I33232" s="950" t="s">
        <v>1561</v>
      </c>
    </row>
    <row r="33233" spans="8:9" ht="12.5">
      <c r="H33233" s="958">
        <v>77364</v>
      </c>
      <c r="I33233" s="950" t="s">
        <v>1561</v>
      </c>
    </row>
    <row r="33234" spans="8:9" ht="12.5">
      <c r="H33234" s="958">
        <v>77365</v>
      </c>
      <c r="I33234" s="950" t="s">
        <v>1561</v>
      </c>
    </row>
    <row r="33235" spans="8:9" ht="12.5">
      <c r="H33235" s="958">
        <v>77367</v>
      </c>
      <c r="I33235" s="950" t="s">
        <v>1561</v>
      </c>
    </row>
    <row r="33236" spans="8:9" ht="12.5">
      <c r="H33236" s="958">
        <v>77368</v>
      </c>
      <c r="I33236" s="950" t="s">
        <v>1561</v>
      </c>
    </row>
    <row r="33237" spans="8:9" ht="12.5">
      <c r="H33237" s="958">
        <v>77369</v>
      </c>
      <c r="I33237" s="950" t="s">
        <v>1561</v>
      </c>
    </row>
    <row r="33238" spans="8:9" ht="12.5">
      <c r="H33238" s="958">
        <v>77371</v>
      </c>
      <c r="I33238" s="950" t="s">
        <v>1561</v>
      </c>
    </row>
    <row r="33239" spans="8:9" ht="12.5">
      <c r="H33239" s="958">
        <v>77372</v>
      </c>
      <c r="I33239" s="950" t="s">
        <v>1561</v>
      </c>
    </row>
    <row r="33240" spans="8:9" ht="12.5">
      <c r="H33240" s="958">
        <v>77373</v>
      </c>
      <c r="I33240" s="950" t="s">
        <v>1561</v>
      </c>
    </row>
    <row r="33241" spans="8:9" ht="12.5">
      <c r="H33241" s="958">
        <v>77374</v>
      </c>
      <c r="I33241" s="950" t="s">
        <v>1561</v>
      </c>
    </row>
    <row r="33242" spans="8:9" ht="12.5">
      <c r="H33242" s="958">
        <v>77375</v>
      </c>
      <c r="I33242" s="950" t="s">
        <v>1561</v>
      </c>
    </row>
    <row r="33243" spans="8:9" ht="12.5">
      <c r="H33243" s="958">
        <v>77376</v>
      </c>
      <c r="I33243" s="950" t="s">
        <v>1561</v>
      </c>
    </row>
    <row r="33244" spans="8:9" ht="12.5">
      <c r="H33244" s="958">
        <v>77377</v>
      </c>
      <c r="I33244" s="950" t="s">
        <v>1561</v>
      </c>
    </row>
    <row r="33245" spans="8:9" ht="12.5">
      <c r="H33245" s="958">
        <v>77378</v>
      </c>
      <c r="I33245" s="950" t="s">
        <v>1561</v>
      </c>
    </row>
    <row r="33246" spans="8:9" ht="12.5">
      <c r="H33246" s="958">
        <v>77379</v>
      </c>
      <c r="I33246" s="950" t="s">
        <v>1564</v>
      </c>
    </row>
    <row r="33247" spans="8:9" ht="12.5">
      <c r="H33247" s="958">
        <v>77380</v>
      </c>
      <c r="I33247" s="950" t="s">
        <v>1561</v>
      </c>
    </row>
    <row r="33248" spans="8:9" ht="12.5">
      <c r="H33248" s="958">
        <v>77381</v>
      </c>
      <c r="I33248" s="950" t="s">
        <v>1561</v>
      </c>
    </row>
    <row r="33249" spans="8:9" ht="12.5">
      <c r="H33249" s="958">
        <v>77382</v>
      </c>
      <c r="I33249" s="950" t="s">
        <v>1561</v>
      </c>
    </row>
    <row r="33250" spans="8:9" ht="12.5">
      <c r="H33250" s="958">
        <v>77383</v>
      </c>
      <c r="I33250" s="950" t="s">
        <v>1564</v>
      </c>
    </row>
    <row r="33251" spans="8:9" ht="12.5">
      <c r="H33251" s="958">
        <v>77384</v>
      </c>
      <c r="I33251" s="950" t="s">
        <v>1561</v>
      </c>
    </row>
    <row r="33252" spans="8:9" ht="12.5">
      <c r="H33252" s="958">
        <v>77385</v>
      </c>
      <c r="I33252" s="950" t="s">
        <v>1561</v>
      </c>
    </row>
    <row r="33253" spans="8:9" ht="12.5">
      <c r="H33253" s="958">
        <v>77386</v>
      </c>
      <c r="I33253" s="950" t="s">
        <v>1561</v>
      </c>
    </row>
    <row r="33254" spans="8:9" ht="12.5">
      <c r="H33254" s="958">
        <v>77387</v>
      </c>
      <c r="I33254" s="950" t="s">
        <v>1561</v>
      </c>
    </row>
    <row r="33255" spans="8:9" ht="12.5">
      <c r="H33255" s="958">
        <v>77388</v>
      </c>
      <c r="I33255" s="950" t="s">
        <v>1564</v>
      </c>
    </row>
    <row r="33256" spans="8:9" ht="12.5">
      <c r="H33256" s="958">
        <v>77389</v>
      </c>
      <c r="I33256" s="950" t="s">
        <v>1561</v>
      </c>
    </row>
    <row r="33257" spans="8:9" ht="12.5">
      <c r="H33257" s="958">
        <v>77391</v>
      </c>
      <c r="I33257" s="950" t="s">
        <v>1564</v>
      </c>
    </row>
    <row r="33258" spans="8:9" ht="12.5">
      <c r="H33258" s="958">
        <v>77393</v>
      </c>
      <c r="I33258" s="950" t="s">
        <v>1561</v>
      </c>
    </row>
    <row r="33259" spans="8:9" ht="12.5">
      <c r="H33259" s="958">
        <v>77396</v>
      </c>
      <c r="I33259" s="950" t="s">
        <v>1564</v>
      </c>
    </row>
    <row r="33260" spans="8:9" ht="12.5">
      <c r="H33260" s="958">
        <v>77399</v>
      </c>
      <c r="I33260" s="950" t="s">
        <v>1561</v>
      </c>
    </row>
    <row r="33261" spans="8:9" ht="12.5">
      <c r="H33261" s="958">
        <v>77401</v>
      </c>
      <c r="I33261" s="950" t="s">
        <v>1564</v>
      </c>
    </row>
    <row r="33262" spans="8:9" ht="12.5">
      <c r="H33262" s="958">
        <v>77402</v>
      </c>
      <c r="I33262" s="950" t="s">
        <v>1564</v>
      </c>
    </row>
    <row r="33263" spans="8:9" ht="12.5">
      <c r="H33263" s="958">
        <v>77404</v>
      </c>
      <c r="I33263" s="950" t="s">
        <v>1564</v>
      </c>
    </row>
    <row r="33264" spans="8:9" ht="12.5">
      <c r="H33264" s="958">
        <v>77406</v>
      </c>
      <c r="I33264" s="950" t="s">
        <v>1564</v>
      </c>
    </row>
    <row r="33265" spans="8:9" ht="12.5">
      <c r="H33265" s="958">
        <v>77407</v>
      </c>
      <c r="I33265" s="950" t="s">
        <v>1564</v>
      </c>
    </row>
    <row r="33266" spans="8:9" ht="12.5">
      <c r="H33266" s="958">
        <v>77410</v>
      </c>
      <c r="I33266" s="950" t="s">
        <v>1564</v>
      </c>
    </row>
    <row r="33267" spans="8:9" ht="12.5">
      <c r="H33267" s="958">
        <v>77411</v>
      </c>
      <c r="I33267" s="950" t="s">
        <v>1564</v>
      </c>
    </row>
    <row r="33268" spans="8:9" ht="12.5">
      <c r="H33268" s="958">
        <v>77412</v>
      </c>
      <c r="I33268" s="950" t="s">
        <v>1564</v>
      </c>
    </row>
    <row r="33269" spans="8:9" ht="12.5">
      <c r="H33269" s="958">
        <v>77413</v>
      </c>
      <c r="I33269" s="950" t="s">
        <v>1564</v>
      </c>
    </row>
    <row r="33270" spans="8:9" ht="12.5">
      <c r="H33270" s="958">
        <v>77414</v>
      </c>
      <c r="I33270" s="950" t="s">
        <v>1564</v>
      </c>
    </row>
    <row r="33271" spans="8:9" ht="12.5">
      <c r="H33271" s="958">
        <v>77415</v>
      </c>
      <c r="I33271" s="950" t="s">
        <v>1564</v>
      </c>
    </row>
    <row r="33272" spans="8:9" ht="12.5">
      <c r="H33272" s="958">
        <v>77417</v>
      </c>
      <c r="I33272" s="950" t="s">
        <v>1564</v>
      </c>
    </row>
    <row r="33273" spans="8:9" ht="12.5">
      <c r="H33273" s="958">
        <v>77418</v>
      </c>
      <c r="I33273" s="950" t="s">
        <v>1564</v>
      </c>
    </row>
    <row r="33274" spans="8:9" ht="12.5">
      <c r="H33274" s="958">
        <v>77419</v>
      </c>
      <c r="I33274" s="950" t="s">
        <v>1564</v>
      </c>
    </row>
    <row r="33275" spans="8:9" ht="12.5">
      <c r="H33275" s="958">
        <v>77420</v>
      </c>
      <c r="I33275" s="950" t="s">
        <v>1564</v>
      </c>
    </row>
    <row r="33276" spans="8:9" ht="12.5">
      <c r="H33276" s="958">
        <v>77422</v>
      </c>
      <c r="I33276" s="950" t="s">
        <v>1564</v>
      </c>
    </row>
    <row r="33277" spans="8:9" ht="12.5">
      <c r="H33277" s="958">
        <v>77423</v>
      </c>
      <c r="I33277" s="950" t="s">
        <v>1561</v>
      </c>
    </row>
    <row r="33278" spans="8:9" ht="12.5">
      <c r="H33278" s="958">
        <v>77426</v>
      </c>
      <c r="I33278" s="950" t="s">
        <v>1564</v>
      </c>
    </row>
    <row r="33279" spans="8:9" ht="12.5">
      <c r="H33279" s="958">
        <v>77428</v>
      </c>
      <c r="I33279" s="950" t="s">
        <v>1564</v>
      </c>
    </row>
    <row r="33280" spans="8:9" ht="12.5">
      <c r="H33280" s="958">
        <v>77429</v>
      </c>
      <c r="I33280" s="950" t="s">
        <v>1564</v>
      </c>
    </row>
    <row r="33281" spans="8:9" ht="12.5">
      <c r="H33281" s="958">
        <v>77430</v>
      </c>
      <c r="I33281" s="950" t="s">
        <v>1564</v>
      </c>
    </row>
    <row r="33282" spans="8:9" ht="12.5">
      <c r="H33282" s="958">
        <v>77431</v>
      </c>
      <c r="I33282" s="950" t="s">
        <v>1564</v>
      </c>
    </row>
    <row r="33283" spans="8:9" ht="12.5">
      <c r="H33283" s="958">
        <v>77432</v>
      </c>
      <c r="I33283" s="950" t="s">
        <v>1564</v>
      </c>
    </row>
    <row r="33284" spans="8:9" ht="12.5">
      <c r="H33284" s="958">
        <v>77433</v>
      </c>
      <c r="I33284" s="950" t="s">
        <v>1564</v>
      </c>
    </row>
    <row r="33285" spans="8:9" ht="12.5">
      <c r="H33285" s="958">
        <v>77434</v>
      </c>
      <c r="I33285" s="950" t="s">
        <v>1564</v>
      </c>
    </row>
    <row r="33286" spans="8:9" ht="12.5">
      <c r="H33286" s="958">
        <v>77435</v>
      </c>
      <c r="I33286" s="950" t="s">
        <v>1564</v>
      </c>
    </row>
    <row r="33287" spans="8:9" ht="12.5">
      <c r="H33287" s="958">
        <v>77436</v>
      </c>
      <c r="I33287" s="950" t="s">
        <v>1564</v>
      </c>
    </row>
    <row r="33288" spans="8:9" ht="12.5">
      <c r="H33288" s="958">
        <v>77437</v>
      </c>
      <c r="I33288" s="950" t="s">
        <v>1564</v>
      </c>
    </row>
    <row r="33289" spans="8:9" ht="12.5">
      <c r="H33289" s="958">
        <v>77440</v>
      </c>
      <c r="I33289" s="950" t="s">
        <v>1564</v>
      </c>
    </row>
    <row r="33290" spans="8:9" ht="12.5">
      <c r="H33290" s="958">
        <v>77441</v>
      </c>
      <c r="I33290" s="950" t="s">
        <v>1561</v>
      </c>
    </row>
    <row r="33291" spans="8:9" ht="12.5">
      <c r="H33291" s="958">
        <v>77442</v>
      </c>
      <c r="I33291" s="950" t="s">
        <v>1564</v>
      </c>
    </row>
    <row r="33292" spans="8:9" ht="12.5">
      <c r="H33292" s="958">
        <v>77443</v>
      </c>
      <c r="I33292" s="950" t="s">
        <v>1564</v>
      </c>
    </row>
    <row r="33293" spans="8:9" ht="12.5">
      <c r="H33293" s="958">
        <v>77444</v>
      </c>
      <c r="I33293" s="950" t="s">
        <v>1564</v>
      </c>
    </row>
    <row r="33294" spans="8:9" ht="12.5">
      <c r="H33294" s="958">
        <v>77445</v>
      </c>
      <c r="I33294" s="950" t="s">
        <v>1564</v>
      </c>
    </row>
    <row r="33295" spans="8:9" ht="12.5">
      <c r="H33295" s="958">
        <v>77446</v>
      </c>
      <c r="I33295" s="950" t="s">
        <v>1564</v>
      </c>
    </row>
    <row r="33296" spans="8:9" ht="12.5">
      <c r="H33296" s="958">
        <v>77447</v>
      </c>
      <c r="I33296" s="950" t="s">
        <v>1561</v>
      </c>
    </row>
    <row r="33297" spans="8:9" ht="12.5">
      <c r="H33297" s="958">
        <v>77448</v>
      </c>
      <c r="I33297" s="950" t="s">
        <v>1564</v>
      </c>
    </row>
    <row r="33298" spans="8:9" ht="12.5">
      <c r="H33298" s="958">
        <v>77449</v>
      </c>
      <c r="I33298" s="950" t="s">
        <v>1564</v>
      </c>
    </row>
    <row r="33299" spans="8:9" ht="12.5">
      <c r="H33299" s="958">
        <v>77450</v>
      </c>
      <c r="I33299" s="950" t="s">
        <v>1564</v>
      </c>
    </row>
    <row r="33300" spans="8:9" ht="12.5">
      <c r="H33300" s="958">
        <v>77451</v>
      </c>
      <c r="I33300" s="950" t="s">
        <v>1564</v>
      </c>
    </row>
    <row r="33301" spans="8:9" ht="12.5">
      <c r="H33301" s="958">
        <v>77452</v>
      </c>
      <c r="I33301" s="950" t="s">
        <v>1564</v>
      </c>
    </row>
    <row r="33302" spans="8:9" ht="12.5">
      <c r="H33302" s="958">
        <v>77453</v>
      </c>
      <c r="I33302" s="950" t="s">
        <v>1564</v>
      </c>
    </row>
    <row r="33303" spans="8:9" ht="12.5">
      <c r="H33303" s="958">
        <v>77454</v>
      </c>
      <c r="I33303" s="950" t="s">
        <v>1564</v>
      </c>
    </row>
    <row r="33304" spans="8:9" ht="12.5">
      <c r="H33304" s="958">
        <v>77455</v>
      </c>
      <c r="I33304" s="950" t="s">
        <v>1564</v>
      </c>
    </row>
    <row r="33305" spans="8:9" ht="12.5">
      <c r="H33305" s="958">
        <v>77456</v>
      </c>
      <c r="I33305" s="950" t="s">
        <v>1564</v>
      </c>
    </row>
    <row r="33306" spans="8:9" ht="12.5">
      <c r="H33306" s="958">
        <v>77457</v>
      </c>
      <c r="I33306" s="950" t="s">
        <v>1564</v>
      </c>
    </row>
    <row r="33307" spans="8:9" ht="12.5">
      <c r="H33307" s="958">
        <v>77458</v>
      </c>
      <c r="I33307" s="950" t="s">
        <v>1564</v>
      </c>
    </row>
    <row r="33308" spans="8:9" ht="12.5">
      <c r="H33308" s="958">
        <v>77459</v>
      </c>
      <c r="I33308" s="950" t="s">
        <v>1564</v>
      </c>
    </row>
    <row r="33309" spans="8:9" ht="12.5">
      <c r="H33309" s="958">
        <v>77460</v>
      </c>
      <c r="I33309" s="950" t="s">
        <v>1564</v>
      </c>
    </row>
    <row r="33310" spans="8:9" ht="12.5">
      <c r="H33310" s="958">
        <v>77461</v>
      </c>
      <c r="I33310" s="950" t="s">
        <v>1564</v>
      </c>
    </row>
    <row r="33311" spans="8:9" ht="12.5">
      <c r="H33311" s="958">
        <v>77463</v>
      </c>
      <c r="I33311" s="950" t="s">
        <v>1564</v>
      </c>
    </row>
    <row r="33312" spans="8:9" ht="12.5">
      <c r="H33312" s="958">
        <v>77464</v>
      </c>
      <c r="I33312" s="950" t="s">
        <v>1564</v>
      </c>
    </row>
    <row r="33313" spans="8:9" ht="12.5">
      <c r="H33313" s="958">
        <v>77465</v>
      </c>
      <c r="I33313" s="950" t="s">
        <v>1564</v>
      </c>
    </row>
    <row r="33314" spans="8:9" ht="12.5">
      <c r="H33314" s="958">
        <v>77466</v>
      </c>
      <c r="I33314" s="950" t="s">
        <v>1564</v>
      </c>
    </row>
    <row r="33315" spans="8:9" ht="12.5">
      <c r="H33315" s="958">
        <v>77467</v>
      </c>
      <c r="I33315" s="950" t="s">
        <v>1564</v>
      </c>
    </row>
    <row r="33316" spans="8:9" ht="12.5">
      <c r="H33316" s="958">
        <v>77468</v>
      </c>
      <c r="I33316" s="950" t="s">
        <v>1564</v>
      </c>
    </row>
    <row r="33317" spans="8:9" ht="12.5">
      <c r="H33317" s="958">
        <v>77469</v>
      </c>
      <c r="I33317" s="950" t="s">
        <v>1564</v>
      </c>
    </row>
    <row r="33318" spans="8:9" ht="12.5">
      <c r="H33318" s="958">
        <v>77470</v>
      </c>
      <c r="I33318" s="950" t="s">
        <v>1564</v>
      </c>
    </row>
    <row r="33319" spans="8:9" ht="12.5">
      <c r="H33319" s="958">
        <v>77471</v>
      </c>
      <c r="I33319" s="950" t="s">
        <v>1564</v>
      </c>
    </row>
    <row r="33320" spans="8:9" ht="12.5">
      <c r="H33320" s="958">
        <v>77473</v>
      </c>
      <c r="I33320" s="950" t="s">
        <v>1564</v>
      </c>
    </row>
    <row r="33321" spans="8:9" ht="12.5">
      <c r="H33321" s="958">
        <v>77474</v>
      </c>
      <c r="I33321" s="950" t="s">
        <v>1561</v>
      </c>
    </row>
    <row r="33322" spans="8:9" ht="12.5">
      <c r="H33322" s="958">
        <v>77475</v>
      </c>
      <c r="I33322" s="950" t="s">
        <v>1564</v>
      </c>
    </row>
    <row r="33323" spans="8:9" ht="12.5">
      <c r="H33323" s="958">
        <v>77476</v>
      </c>
      <c r="I33323" s="950" t="s">
        <v>1564</v>
      </c>
    </row>
    <row r="33324" spans="8:9" ht="12.5">
      <c r="H33324" s="958">
        <v>77477</v>
      </c>
      <c r="I33324" s="950" t="s">
        <v>1564</v>
      </c>
    </row>
    <row r="33325" spans="8:9" ht="12.5">
      <c r="H33325" s="958">
        <v>77478</v>
      </c>
      <c r="I33325" s="950" t="s">
        <v>1564</v>
      </c>
    </row>
    <row r="33326" spans="8:9" ht="12.5">
      <c r="H33326" s="958">
        <v>77479</v>
      </c>
      <c r="I33326" s="950" t="s">
        <v>1564</v>
      </c>
    </row>
    <row r="33327" spans="8:9" ht="12.5">
      <c r="H33327" s="958">
        <v>77480</v>
      </c>
      <c r="I33327" s="950" t="s">
        <v>1564</v>
      </c>
    </row>
    <row r="33328" spans="8:9" ht="12.5">
      <c r="H33328" s="958">
        <v>77481</v>
      </c>
      <c r="I33328" s="950" t="s">
        <v>1564</v>
      </c>
    </row>
    <row r="33329" spans="8:9" ht="12.5">
      <c r="H33329" s="958">
        <v>77482</v>
      </c>
      <c r="I33329" s="950" t="s">
        <v>1564</v>
      </c>
    </row>
    <row r="33330" spans="8:9" ht="12.5">
      <c r="H33330" s="958">
        <v>77483</v>
      </c>
      <c r="I33330" s="950" t="s">
        <v>1564</v>
      </c>
    </row>
    <row r="33331" spans="8:9" ht="12.5">
      <c r="H33331" s="958">
        <v>77484</v>
      </c>
      <c r="I33331" s="950" t="s">
        <v>1561</v>
      </c>
    </row>
    <row r="33332" spans="8:9" ht="12.5">
      <c r="H33332" s="958">
        <v>77485</v>
      </c>
      <c r="I33332" s="950" t="s">
        <v>1564</v>
      </c>
    </row>
    <row r="33333" spans="8:9" ht="12.5">
      <c r="H33333" s="958">
        <v>77486</v>
      </c>
      <c r="I33333" s="950" t="s">
        <v>1564</v>
      </c>
    </row>
    <row r="33334" spans="8:9" ht="12.5">
      <c r="H33334" s="958">
        <v>77487</v>
      </c>
      <c r="I33334" s="950" t="s">
        <v>1564</v>
      </c>
    </row>
    <row r="33335" spans="8:9" ht="12.5">
      <c r="H33335" s="958">
        <v>77488</v>
      </c>
      <c r="I33335" s="950" t="s">
        <v>1564</v>
      </c>
    </row>
    <row r="33336" spans="8:9" ht="12.5">
      <c r="H33336" s="958">
        <v>77489</v>
      </c>
      <c r="I33336" s="950" t="s">
        <v>1564</v>
      </c>
    </row>
    <row r="33337" spans="8:9" ht="12.5">
      <c r="H33337" s="958">
        <v>77491</v>
      </c>
      <c r="I33337" s="950" t="s">
        <v>1564</v>
      </c>
    </row>
    <row r="33338" spans="8:9" ht="12.5">
      <c r="H33338" s="958">
        <v>77492</v>
      </c>
      <c r="I33338" s="950" t="s">
        <v>1564</v>
      </c>
    </row>
    <row r="33339" spans="8:9" ht="12.5">
      <c r="H33339" s="958">
        <v>77493</v>
      </c>
      <c r="I33339" s="950" t="s">
        <v>1561</v>
      </c>
    </row>
    <row r="33340" spans="8:9" ht="12.5">
      <c r="H33340" s="958">
        <v>77494</v>
      </c>
      <c r="I33340" s="950" t="s">
        <v>1561</v>
      </c>
    </row>
    <row r="33341" spans="8:9" ht="12.5">
      <c r="H33341" s="958">
        <v>77496</v>
      </c>
      <c r="I33341" s="950" t="s">
        <v>1564</v>
      </c>
    </row>
    <row r="33342" spans="8:9" ht="12.5">
      <c r="H33342" s="958">
        <v>77497</v>
      </c>
      <c r="I33342" s="950" t="s">
        <v>1564</v>
      </c>
    </row>
    <row r="33343" spans="8:9" ht="12.5">
      <c r="H33343" s="958">
        <v>77498</v>
      </c>
      <c r="I33343" s="950" t="s">
        <v>1564</v>
      </c>
    </row>
    <row r="33344" spans="8:9" ht="12.5">
      <c r="H33344" s="958">
        <v>77501</v>
      </c>
      <c r="I33344" s="950" t="s">
        <v>1564</v>
      </c>
    </row>
    <row r="33345" spans="8:9" ht="12.5">
      <c r="H33345" s="958">
        <v>77502</v>
      </c>
      <c r="I33345" s="950" t="s">
        <v>1564</v>
      </c>
    </row>
    <row r="33346" spans="8:9" ht="12.5">
      <c r="H33346" s="958">
        <v>77503</v>
      </c>
      <c r="I33346" s="950" t="s">
        <v>1564</v>
      </c>
    </row>
    <row r="33347" spans="8:9" ht="12.5">
      <c r="H33347" s="958">
        <v>77504</v>
      </c>
      <c r="I33347" s="950" t="s">
        <v>1564</v>
      </c>
    </row>
    <row r="33348" spans="8:9" ht="12.5">
      <c r="H33348" s="958">
        <v>77505</v>
      </c>
      <c r="I33348" s="950" t="s">
        <v>1564</v>
      </c>
    </row>
    <row r="33349" spans="8:9" ht="12.5">
      <c r="H33349" s="958">
        <v>77506</v>
      </c>
      <c r="I33349" s="950" t="s">
        <v>1564</v>
      </c>
    </row>
    <row r="33350" spans="8:9" ht="12.5">
      <c r="H33350" s="958">
        <v>77507</v>
      </c>
      <c r="I33350" s="950" t="s">
        <v>1564</v>
      </c>
    </row>
    <row r="33351" spans="8:9" ht="12.5">
      <c r="H33351" s="958">
        <v>77508</v>
      </c>
      <c r="I33351" s="950" t="s">
        <v>1564</v>
      </c>
    </row>
    <row r="33352" spans="8:9" ht="12.5">
      <c r="H33352" s="958">
        <v>77510</v>
      </c>
      <c r="I33352" s="950" t="s">
        <v>1564</v>
      </c>
    </row>
    <row r="33353" spans="8:9" ht="12.5">
      <c r="H33353" s="958">
        <v>77511</v>
      </c>
      <c r="I33353" s="950" t="s">
        <v>1564</v>
      </c>
    </row>
    <row r="33354" spans="8:9" ht="12.5">
      <c r="H33354" s="958">
        <v>77512</v>
      </c>
      <c r="I33354" s="950" t="s">
        <v>1564</v>
      </c>
    </row>
    <row r="33355" spans="8:9" ht="12.5">
      <c r="H33355" s="958">
        <v>77514</v>
      </c>
      <c r="I33355" s="950" t="s">
        <v>1561</v>
      </c>
    </row>
    <row r="33356" spans="8:9" ht="12.5">
      <c r="H33356" s="958">
        <v>77515</v>
      </c>
      <c r="I33356" s="950" t="s">
        <v>1564</v>
      </c>
    </row>
    <row r="33357" spans="8:9" ht="12.5">
      <c r="H33357" s="958">
        <v>77516</v>
      </c>
      <c r="I33357" s="950" t="s">
        <v>1564</v>
      </c>
    </row>
    <row r="33358" spans="8:9" ht="12.5">
      <c r="H33358" s="958">
        <v>77517</v>
      </c>
      <c r="I33358" s="950" t="s">
        <v>1564</v>
      </c>
    </row>
    <row r="33359" spans="8:9" ht="12.5">
      <c r="H33359" s="958">
        <v>77518</v>
      </c>
      <c r="I33359" s="950" t="s">
        <v>1564</v>
      </c>
    </row>
    <row r="33360" spans="8:9" ht="12.5">
      <c r="H33360" s="958">
        <v>77519</v>
      </c>
      <c r="I33360" s="950" t="s">
        <v>1561</v>
      </c>
    </row>
    <row r="33361" spans="8:9" ht="12.5">
      <c r="H33361" s="958">
        <v>77520</v>
      </c>
      <c r="I33361" s="950" t="s">
        <v>1561</v>
      </c>
    </row>
    <row r="33362" spans="8:9" ht="12.5">
      <c r="H33362" s="958">
        <v>77521</v>
      </c>
      <c r="I33362" s="950" t="s">
        <v>1561</v>
      </c>
    </row>
    <row r="33363" spans="8:9" ht="12.5">
      <c r="H33363" s="958">
        <v>77522</v>
      </c>
      <c r="I33363" s="950" t="s">
        <v>1564</v>
      </c>
    </row>
    <row r="33364" spans="8:9" ht="12.5">
      <c r="H33364" s="958">
        <v>77523</v>
      </c>
      <c r="I33364" s="950" t="s">
        <v>1561</v>
      </c>
    </row>
    <row r="33365" spans="8:9" ht="12.5">
      <c r="H33365" s="958">
        <v>77530</v>
      </c>
      <c r="I33365" s="950" t="s">
        <v>1564</v>
      </c>
    </row>
    <row r="33366" spans="8:9" ht="12.5">
      <c r="H33366" s="958">
        <v>77531</v>
      </c>
      <c r="I33366" s="950" t="s">
        <v>1564</v>
      </c>
    </row>
    <row r="33367" spans="8:9" ht="12.5">
      <c r="H33367" s="958">
        <v>77532</v>
      </c>
      <c r="I33367" s="950" t="s">
        <v>1561</v>
      </c>
    </row>
    <row r="33368" spans="8:9" ht="12.5">
      <c r="H33368" s="958">
        <v>77533</v>
      </c>
      <c r="I33368" s="950" t="s">
        <v>1561</v>
      </c>
    </row>
    <row r="33369" spans="8:9" ht="12.5">
      <c r="H33369" s="958">
        <v>77534</v>
      </c>
      <c r="I33369" s="950" t="s">
        <v>1564</v>
      </c>
    </row>
    <row r="33370" spans="8:9" ht="12.5">
      <c r="H33370" s="958">
        <v>77535</v>
      </c>
      <c r="I33370" s="950" t="s">
        <v>1561</v>
      </c>
    </row>
    <row r="33371" spans="8:9" ht="12.5">
      <c r="H33371" s="958">
        <v>77536</v>
      </c>
      <c r="I33371" s="950" t="s">
        <v>1564</v>
      </c>
    </row>
    <row r="33372" spans="8:9" ht="12.5">
      <c r="H33372" s="958">
        <v>77538</v>
      </c>
      <c r="I33372" s="950" t="s">
        <v>1561</v>
      </c>
    </row>
    <row r="33373" spans="8:9" ht="12.5">
      <c r="H33373" s="958">
        <v>77539</v>
      </c>
      <c r="I33373" s="950" t="s">
        <v>1564</v>
      </c>
    </row>
    <row r="33374" spans="8:9" ht="12.5">
      <c r="H33374" s="958">
        <v>77541</v>
      </c>
      <c r="I33374" s="950" t="s">
        <v>1564</v>
      </c>
    </row>
    <row r="33375" spans="8:9" ht="12.5">
      <c r="H33375" s="958">
        <v>77542</v>
      </c>
      <c r="I33375" s="950" t="s">
        <v>1564</v>
      </c>
    </row>
    <row r="33376" spans="8:9" ht="12.5">
      <c r="H33376" s="958">
        <v>77545</v>
      </c>
      <c r="I33376" s="950" t="s">
        <v>1564</v>
      </c>
    </row>
    <row r="33377" spans="8:9" ht="12.5">
      <c r="H33377" s="958">
        <v>77546</v>
      </c>
      <c r="I33377" s="950" t="s">
        <v>1564</v>
      </c>
    </row>
    <row r="33378" spans="8:9" ht="12.5">
      <c r="H33378" s="958">
        <v>77547</v>
      </c>
      <c r="I33378" s="950" t="s">
        <v>1564</v>
      </c>
    </row>
    <row r="33379" spans="8:9" ht="12.5">
      <c r="H33379" s="958">
        <v>77549</v>
      </c>
      <c r="I33379" s="950" t="s">
        <v>1564</v>
      </c>
    </row>
    <row r="33380" spans="8:9" ht="12.5">
      <c r="H33380" s="958">
        <v>77550</v>
      </c>
      <c r="I33380" s="950" t="s">
        <v>1564</v>
      </c>
    </row>
    <row r="33381" spans="8:9" ht="12.5">
      <c r="H33381" s="958">
        <v>77551</v>
      </c>
      <c r="I33381" s="950" t="s">
        <v>1564</v>
      </c>
    </row>
    <row r="33382" spans="8:9" ht="12.5">
      <c r="H33382" s="958">
        <v>77552</v>
      </c>
      <c r="I33382" s="950" t="s">
        <v>1564</v>
      </c>
    </row>
    <row r="33383" spans="8:9" ht="12.5">
      <c r="H33383" s="958">
        <v>77553</v>
      </c>
      <c r="I33383" s="950" t="s">
        <v>1564</v>
      </c>
    </row>
    <row r="33384" spans="8:9" ht="12.5">
      <c r="H33384" s="958">
        <v>77554</v>
      </c>
      <c r="I33384" s="950" t="s">
        <v>1564</v>
      </c>
    </row>
    <row r="33385" spans="8:9" ht="12.5">
      <c r="H33385" s="958">
        <v>77555</v>
      </c>
      <c r="I33385" s="950" t="s">
        <v>1564</v>
      </c>
    </row>
    <row r="33386" spans="8:9" ht="12.5">
      <c r="H33386" s="958">
        <v>77560</v>
      </c>
      <c r="I33386" s="950" t="s">
        <v>1561</v>
      </c>
    </row>
    <row r="33387" spans="8:9" ht="12.5">
      <c r="H33387" s="958">
        <v>77561</v>
      </c>
      <c r="I33387" s="950" t="s">
        <v>1561</v>
      </c>
    </row>
    <row r="33388" spans="8:9" ht="12.5">
      <c r="H33388" s="958">
        <v>77562</v>
      </c>
      <c r="I33388" s="950" t="s">
        <v>1564</v>
      </c>
    </row>
    <row r="33389" spans="8:9" ht="12.5">
      <c r="H33389" s="958">
        <v>77563</v>
      </c>
      <c r="I33389" s="950" t="s">
        <v>1564</v>
      </c>
    </row>
    <row r="33390" spans="8:9" ht="12.5">
      <c r="H33390" s="958">
        <v>77564</v>
      </c>
      <c r="I33390" s="950" t="s">
        <v>1561</v>
      </c>
    </row>
    <row r="33391" spans="8:9" ht="12.5">
      <c r="H33391" s="958">
        <v>77565</v>
      </c>
      <c r="I33391" s="950" t="s">
        <v>1564</v>
      </c>
    </row>
    <row r="33392" spans="8:9" ht="12.5">
      <c r="H33392" s="958">
        <v>77566</v>
      </c>
      <c r="I33392" s="950" t="s">
        <v>1564</v>
      </c>
    </row>
    <row r="33393" spans="8:9" ht="12.5">
      <c r="H33393" s="958">
        <v>77568</v>
      </c>
      <c r="I33393" s="950" t="s">
        <v>1564</v>
      </c>
    </row>
    <row r="33394" spans="8:9" ht="12.5">
      <c r="H33394" s="958">
        <v>77571</v>
      </c>
      <c r="I33394" s="950" t="s">
        <v>1564</v>
      </c>
    </row>
    <row r="33395" spans="8:9" ht="12.5">
      <c r="H33395" s="958">
        <v>77572</v>
      </c>
      <c r="I33395" s="950" t="s">
        <v>1564</v>
      </c>
    </row>
    <row r="33396" spans="8:9" ht="12.5">
      <c r="H33396" s="958">
        <v>77573</v>
      </c>
      <c r="I33396" s="950" t="s">
        <v>1564</v>
      </c>
    </row>
    <row r="33397" spans="8:9" ht="12.5">
      <c r="H33397" s="958">
        <v>77574</v>
      </c>
      <c r="I33397" s="950" t="s">
        <v>1564</v>
      </c>
    </row>
    <row r="33398" spans="8:9" ht="12.5">
      <c r="H33398" s="958">
        <v>77575</v>
      </c>
      <c r="I33398" s="950" t="s">
        <v>1561</v>
      </c>
    </row>
    <row r="33399" spans="8:9" ht="12.5">
      <c r="H33399" s="958">
        <v>77577</v>
      </c>
      <c r="I33399" s="950" t="s">
        <v>1564</v>
      </c>
    </row>
    <row r="33400" spans="8:9" ht="12.5">
      <c r="H33400" s="958">
        <v>77578</v>
      </c>
      <c r="I33400" s="950" t="s">
        <v>1564</v>
      </c>
    </row>
    <row r="33401" spans="8:9" ht="12.5">
      <c r="H33401" s="958">
        <v>77580</v>
      </c>
      <c r="I33401" s="950" t="s">
        <v>1561</v>
      </c>
    </row>
    <row r="33402" spans="8:9" ht="12.5">
      <c r="H33402" s="958">
        <v>77581</v>
      </c>
      <c r="I33402" s="950" t="s">
        <v>1564</v>
      </c>
    </row>
    <row r="33403" spans="8:9" ht="12.5">
      <c r="H33403" s="958">
        <v>77582</v>
      </c>
      <c r="I33403" s="950" t="s">
        <v>1561</v>
      </c>
    </row>
    <row r="33404" spans="8:9" ht="12.5">
      <c r="H33404" s="958">
        <v>77583</v>
      </c>
      <c r="I33404" s="950" t="s">
        <v>1564</v>
      </c>
    </row>
    <row r="33405" spans="8:9" ht="12.5">
      <c r="H33405" s="958">
        <v>77584</v>
      </c>
      <c r="I33405" s="950" t="s">
        <v>1564</v>
      </c>
    </row>
    <row r="33406" spans="8:9" ht="12.5">
      <c r="H33406" s="958">
        <v>77585</v>
      </c>
      <c r="I33406" s="950" t="s">
        <v>1561</v>
      </c>
    </row>
    <row r="33407" spans="8:9" ht="12.5">
      <c r="H33407" s="958">
        <v>77586</v>
      </c>
      <c r="I33407" s="950" t="s">
        <v>1564</v>
      </c>
    </row>
    <row r="33408" spans="8:9" ht="12.5">
      <c r="H33408" s="958">
        <v>77587</v>
      </c>
      <c r="I33408" s="950" t="s">
        <v>1564</v>
      </c>
    </row>
    <row r="33409" spans="8:9" ht="12.5">
      <c r="H33409" s="958">
        <v>77588</v>
      </c>
      <c r="I33409" s="950" t="s">
        <v>1564</v>
      </c>
    </row>
    <row r="33410" spans="8:9" ht="12.5">
      <c r="H33410" s="958">
        <v>77590</v>
      </c>
      <c r="I33410" s="950" t="s">
        <v>1564</v>
      </c>
    </row>
    <row r="33411" spans="8:9" ht="12.5">
      <c r="H33411" s="958">
        <v>77591</v>
      </c>
      <c r="I33411" s="950" t="s">
        <v>1564</v>
      </c>
    </row>
    <row r="33412" spans="8:9" ht="12.5">
      <c r="H33412" s="958">
        <v>77592</v>
      </c>
      <c r="I33412" s="950" t="s">
        <v>1564</v>
      </c>
    </row>
    <row r="33413" spans="8:9" ht="12.5">
      <c r="H33413" s="958">
        <v>77597</v>
      </c>
      <c r="I33413" s="950" t="s">
        <v>1561</v>
      </c>
    </row>
    <row r="33414" spans="8:9" ht="12.5">
      <c r="H33414" s="958">
        <v>77598</v>
      </c>
      <c r="I33414" s="950" t="s">
        <v>1564</v>
      </c>
    </row>
    <row r="33415" spans="8:9" ht="12.5">
      <c r="H33415" s="958">
        <v>77611</v>
      </c>
      <c r="I33415" s="950" t="s">
        <v>1561</v>
      </c>
    </row>
    <row r="33416" spans="8:9" ht="12.5">
      <c r="H33416" s="958">
        <v>77612</v>
      </c>
      <c r="I33416" s="950" t="s">
        <v>1561</v>
      </c>
    </row>
    <row r="33417" spans="8:9" ht="12.5">
      <c r="H33417" s="958">
        <v>77613</v>
      </c>
      <c r="I33417" s="950" t="s">
        <v>1561</v>
      </c>
    </row>
    <row r="33418" spans="8:9" ht="12.5">
      <c r="H33418" s="958">
        <v>77614</v>
      </c>
      <c r="I33418" s="950" t="s">
        <v>1561</v>
      </c>
    </row>
    <row r="33419" spans="8:9" ht="12.5">
      <c r="H33419" s="958">
        <v>77615</v>
      </c>
      <c r="I33419" s="950" t="s">
        <v>1561</v>
      </c>
    </row>
    <row r="33420" spans="8:9" ht="12.5">
      <c r="H33420" s="958">
        <v>77616</v>
      </c>
      <c r="I33420" s="950" t="s">
        <v>1561</v>
      </c>
    </row>
    <row r="33421" spans="8:9" ht="12.5">
      <c r="H33421" s="958">
        <v>77617</v>
      </c>
      <c r="I33421" s="950" t="s">
        <v>1561</v>
      </c>
    </row>
    <row r="33422" spans="8:9" ht="12.5">
      <c r="H33422" s="958">
        <v>77619</v>
      </c>
      <c r="I33422" s="950" t="s">
        <v>1561</v>
      </c>
    </row>
    <row r="33423" spans="8:9" ht="12.5">
      <c r="H33423" s="958">
        <v>77622</v>
      </c>
      <c r="I33423" s="950" t="s">
        <v>1561</v>
      </c>
    </row>
    <row r="33424" spans="8:9" ht="12.5">
      <c r="H33424" s="958">
        <v>77623</v>
      </c>
      <c r="I33424" s="950" t="s">
        <v>1561</v>
      </c>
    </row>
    <row r="33425" spans="8:9" ht="12.5">
      <c r="H33425" s="958">
        <v>77624</v>
      </c>
      <c r="I33425" s="950" t="s">
        <v>1561</v>
      </c>
    </row>
    <row r="33426" spans="8:9" ht="12.5">
      <c r="H33426" s="958">
        <v>77625</v>
      </c>
      <c r="I33426" s="950" t="s">
        <v>1561</v>
      </c>
    </row>
    <row r="33427" spans="8:9" ht="12.5">
      <c r="H33427" s="958">
        <v>77626</v>
      </c>
      <c r="I33427" s="950" t="s">
        <v>1561</v>
      </c>
    </row>
    <row r="33428" spans="8:9" ht="12.5">
      <c r="H33428" s="958">
        <v>77627</v>
      </c>
      <c r="I33428" s="950" t="s">
        <v>1561</v>
      </c>
    </row>
    <row r="33429" spans="8:9" ht="12.5">
      <c r="H33429" s="958">
        <v>77629</v>
      </c>
      <c r="I33429" s="950" t="s">
        <v>1561</v>
      </c>
    </row>
    <row r="33430" spans="8:9" ht="12.5">
      <c r="H33430" s="958">
        <v>77630</v>
      </c>
      <c r="I33430" s="950" t="s">
        <v>1561</v>
      </c>
    </row>
    <row r="33431" spans="8:9" ht="12.5">
      <c r="H33431" s="958">
        <v>77631</v>
      </c>
      <c r="I33431" s="950" t="s">
        <v>1561</v>
      </c>
    </row>
    <row r="33432" spans="8:9" ht="12.5">
      <c r="H33432" s="958">
        <v>77632</v>
      </c>
      <c r="I33432" s="950" t="s">
        <v>1561</v>
      </c>
    </row>
    <row r="33433" spans="8:9" ht="12.5">
      <c r="H33433" s="958">
        <v>77639</v>
      </c>
      <c r="I33433" s="950" t="s">
        <v>1561</v>
      </c>
    </row>
    <row r="33434" spans="8:9" ht="12.5">
      <c r="H33434" s="958">
        <v>77640</v>
      </c>
      <c r="I33434" s="950" t="s">
        <v>1561</v>
      </c>
    </row>
    <row r="33435" spans="8:9" ht="12.5">
      <c r="H33435" s="958">
        <v>77641</v>
      </c>
      <c r="I33435" s="950" t="s">
        <v>1561</v>
      </c>
    </row>
    <row r="33436" spans="8:9" ht="12.5">
      <c r="H33436" s="958">
        <v>77642</v>
      </c>
      <c r="I33436" s="950" t="s">
        <v>1561</v>
      </c>
    </row>
    <row r="33437" spans="8:9" ht="12.5">
      <c r="H33437" s="958">
        <v>77643</v>
      </c>
      <c r="I33437" s="950" t="s">
        <v>1561</v>
      </c>
    </row>
    <row r="33438" spans="8:9" ht="12.5">
      <c r="H33438" s="958">
        <v>77650</v>
      </c>
      <c r="I33438" s="950" t="s">
        <v>1561</v>
      </c>
    </row>
    <row r="33439" spans="8:9" ht="12.5">
      <c r="H33439" s="958">
        <v>77651</v>
      </c>
      <c r="I33439" s="950" t="s">
        <v>1561</v>
      </c>
    </row>
    <row r="33440" spans="8:9" ht="12.5">
      <c r="H33440" s="958">
        <v>77655</v>
      </c>
      <c r="I33440" s="950" t="s">
        <v>1561</v>
      </c>
    </row>
    <row r="33441" spans="8:9" ht="12.5">
      <c r="H33441" s="958">
        <v>77656</v>
      </c>
      <c r="I33441" s="950" t="s">
        <v>1561</v>
      </c>
    </row>
    <row r="33442" spans="8:9" ht="12.5">
      <c r="H33442" s="958">
        <v>77657</v>
      </c>
      <c r="I33442" s="950" t="s">
        <v>1561</v>
      </c>
    </row>
    <row r="33443" spans="8:9" ht="12.5">
      <c r="H33443" s="958">
        <v>77659</v>
      </c>
      <c r="I33443" s="950" t="s">
        <v>1561</v>
      </c>
    </row>
    <row r="33444" spans="8:9" ht="12.5">
      <c r="H33444" s="958">
        <v>77660</v>
      </c>
      <c r="I33444" s="950" t="s">
        <v>1561</v>
      </c>
    </row>
    <row r="33445" spans="8:9" ht="12.5">
      <c r="H33445" s="958">
        <v>77661</v>
      </c>
      <c r="I33445" s="950" t="s">
        <v>1561</v>
      </c>
    </row>
    <row r="33446" spans="8:9" ht="12.5">
      <c r="H33446" s="958">
        <v>77662</v>
      </c>
      <c r="I33446" s="950" t="s">
        <v>1561</v>
      </c>
    </row>
    <row r="33447" spans="8:9" ht="12.5">
      <c r="H33447" s="958">
        <v>77663</v>
      </c>
      <c r="I33447" s="950" t="s">
        <v>1561</v>
      </c>
    </row>
    <row r="33448" spans="8:9" ht="12.5">
      <c r="H33448" s="958">
        <v>77664</v>
      </c>
      <c r="I33448" s="950" t="s">
        <v>1561</v>
      </c>
    </row>
    <row r="33449" spans="8:9" ht="12.5">
      <c r="H33449" s="958">
        <v>77665</v>
      </c>
      <c r="I33449" s="950" t="s">
        <v>1561</v>
      </c>
    </row>
    <row r="33450" spans="8:9" ht="12.5">
      <c r="H33450" s="958">
        <v>77670</v>
      </c>
      <c r="I33450" s="950" t="s">
        <v>1561</v>
      </c>
    </row>
    <row r="33451" spans="8:9" ht="12.5">
      <c r="H33451" s="958">
        <v>77701</v>
      </c>
      <c r="I33451" s="950" t="s">
        <v>1561</v>
      </c>
    </row>
    <row r="33452" spans="8:9" ht="12.5">
      <c r="H33452" s="958">
        <v>77702</v>
      </c>
      <c r="I33452" s="950" t="s">
        <v>1561</v>
      </c>
    </row>
    <row r="33453" spans="8:9" ht="12.5">
      <c r="H33453" s="958">
        <v>77703</v>
      </c>
      <c r="I33453" s="950" t="s">
        <v>1561</v>
      </c>
    </row>
    <row r="33454" spans="8:9" ht="12.5">
      <c r="H33454" s="958">
        <v>77704</v>
      </c>
      <c r="I33454" s="950" t="s">
        <v>1561</v>
      </c>
    </row>
    <row r="33455" spans="8:9" ht="12.5">
      <c r="H33455" s="958">
        <v>77705</v>
      </c>
      <c r="I33455" s="950" t="s">
        <v>1561</v>
      </c>
    </row>
    <row r="33456" spans="8:9" ht="12.5">
      <c r="H33456" s="958">
        <v>77706</v>
      </c>
      <c r="I33456" s="950" t="s">
        <v>1561</v>
      </c>
    </row>
    <row r="33457" spans="8:9" ht="12.5">
      <c r="H33457" s="958">
        <v>77707</v>
      </c>
      <c r="I33457" s="950" t="s">
        <v>1561</v>
      </c>
    </row>
    <row r="33458" spans="8:9" ht="12.5">
      <c r="H33458" s="958">
        <v>77708</v>
      </c>
      <c r="I33458" s="950" t="s">
        <v>1561</v>
      </c>
    </row>
    <row r="33459" spans="8:9" ht="12.5">
      <c r="H33459" s="958">
        <v>77709</v>
      </c>
      <c r="I33459" s="950" t="s">
        <v>1561</v>
      </c>
    </row>
    <row r="33460" spans="8:9" ht="12.5">
      <c r="H33460" s="958">
        <v>77710</v>
      </c>
      <c r="I33460" s="950" t="s">
        <v>1561</v>
      </c>
    </row>
    <row r="33461" spans="8:9" ht="12.5">
      <c r="H33461" s="958">
        <v>77713</v>
      </c>
      <c r="I33461" s="950" t="s">
        <v>1561</v>
      </c>
    </row>
    <row r="33462" spans="8:9" ht="12.5">
      <c r="H33462" s="958">
        <v>77720</v>
      </c>
      <c r="I33462" s="950" t="s">
        <v>1561</v>
      </c>
    </row>
    <row r="33463" spans="8:9" ht="12.5">
      <c r="H33463" s="958">
        <v>77725</v>
      </c>
      <c r="I33463" s="950" t="s">
        <v>1561</v>
      </c>
    </row>
    <row r="33464" spans="8:9" ht="12.5">
      <c r="H33464" s="958">
        <v>77726</v>
      </c>
      <c r="I33464" s="950" t="s">
        <v>1561</v>
      </c>
    </row>
    <row r="33465" spans="8:9" ht="12.5">
      <c r="H33465" s="958">
        <v>77801</v>
      </c>
      <c r="I33465" s="950" t="s">
        <v>1564</v>
      </c>
    </row>
    <row r="33466" spans="8:9" ht="12.5">
      <c r="H33466" s="958">
        <v>77802</v>
      </c>
      <c r="I33466" s="950" t="s">
        <v>1564</v>
      </c>
    </row>
    <row r="33467" spans="8:9" ht="12.5">
      <c r="H33467" s="958">
        <v>77803</v>
      </c>
      <c r="I33467" s="950" t="s">
        <v>1564</v>
      </c>
    </row>
    <row r="33468" spans="8:9" ht="12.5">
      <c r="H33468" s="958">
        <v>77805</v>
      </c>
      <c r="I33468" s="950" t="s">
        <v>1564</v>
      </c>
    </row>
    <row r="33469" spans="8:9" ht="12.5">
      <c r="H33469" s="958">
        <v>77806</v>
      </c>
      <c r="I33469" s="950" t="s">
        <v>1564</v>
      </c>
    </row>
    <row r="33470" spans="8:9" ht="12.5">
      <c r="H33470" s="958">
        <v>77807</v>
      </c>
      <c r="I33470" s="950" t="s">
        <v>1564</v>
      </c>
    </row>
    <row r="33471" spans="8:9" ht="12.5">
      <c r="H33471" s="958">
        <v>77808</v>
      </c>
      <c r="I33471" s="950" t="s">
        <v>1564</v>
      </c>
    </row>
    <row r="33472" spans="8:9" ht="12.5">
      <c r="H33472" s="958">
        <v>77830</v>
      </c>
      <c r="I33472" s="950" t="s">
        <v>1561</v>
      </c>
    </row>
    <row r="33473" spans="8:9" ht="12.5">
      <c r="H33473" s="958">
        <v>77831</v>
      </c>
      <c r="I33473" s="950" t="s">
        <v>1561</v>
      </c>
    </row>
    <row r="33474" spans="8:9" ht="12.5">
      <c r="H33474" s="958">
        <v>77833</v>
      </c>
      <c r="I33474" s="950" t="s">
        <v>1564</v>
      </c>
    </row>
    <row r="33475" spans="8:9" ht="12.5">
      <c r="H33475" s="958">
        <v>77834</v>
      </c>
      <c r="I33475" s="950" t="s">
        <v>1564</v>
      </c>
    </row>
    <row r="33476" spans="8:9" ht="12.5">
      <c r="H33476" s="958">
        <v>77835</v>
      </c>
      <c r="I33476" s="950" t="s">
        <v>1564</v>
      </c>
    </row>
    <row r="33477" spans="8:9" ht="12.5">
      <c r="H33477" s="958">
        <v>77836</v>
      </c>
      <c r="I33477" s="950" t="s">
        <v>1564</v>
      </c>
    </row>
    <row r="33478" spans="8:9" ht="12.5">
      <c r="H33478" s="958">
        <v>77837</v>
      </c>
      <c r="I33478" s="950" t="s">
        <v>1564</v>
      </c>
    </row>
    <row r="33479" spans="8:9" ht="12.5">
      <c r="H33479" s="958">
        <v>77838</v>
      </c>
      <c r="I33479" s="950" t="s">
        <v>1564</v>
      </c>
    </row>
    <row r="33480" spans="8:9" ht="12.5">
      <c r="H33480" s="958">
        <v>77840</v>
      </c>
      <c r="I33480" s="950" t="s">
        <v>1564</v>
      </c>
    </row>
    <row r="33481" spans="8:9" ht="12.5">
      <c r="H33481" s="958">
        <v>77841</v>
      </c>
      <c r="I33481" s="950" t="s">
        <v>1564</v>
      </c>
    </row>
    <row r="33482" spans="8:9" ht="12.5">
      <c r="H33482" s="958">
        <v>77842</v>
      </c>
      <c r="I33482" s="950" t="s">
        <v>1564</v>
      </c>
    </row>
    <row r="33483" spans="8:9" ht="12.5">
      <c r="H33483" s="958">
        <v>77843</v>
      </c>
      <c r="I33483" s="950" t="s">
        <v>1564</v>
      </c>
    </row>
    <row r="33484" spans="8:9" ht="12.5">
      <c r="H33484" s="958">
        <v>77844</v>
      </c>
      <c r="I33484" s="950" t="s">
        <v>1564</v>
      </c>
    </row>
    <row r="33485" spans="8:9" ht="12.5">
      <c r="H33485" s="958">
        <v>77845</v>
      </c>
      <c r="I33485" s="950" t="s">
        <v>1564</v>
      </c>
    </row>
    <row r="33486" spans="8:9" ht="12.5">
      <c r="H33486" s="958">
        <v>77850</v>
      </c>
      <c r="I33486" s="950" t="s">
        <v>1561</v>
      </c>
    </row>
    <row r="33487" spans="8:9" ht="12.5">
      <c r="H33487" s="958">
        <v>77852</v>
      </c>
      <c r="I33487" s="950" t="s">
        <v>1564</v>
      </c>
    </row>
    <row r="33488" spans="8:9" ht="12.5">
      <c r="H33488" s="958">
        <v>77853</v>
      </c>
      <c r="I33488" s="950" t="s">
        <v>1564</v>
      </c>
    </row>
    <row r="33489" spans="8:9" ht="12.5">
      <c r="H33489" s="958">
        <v>77855</v>
      </c>
      <c r="I33489" s="950" t="s">
        <v>1564</v>
      </c>
    </row>
    <row r="33490" spans="8:9" ht="12.5">
      <c r="H33490" s="958">
        <v>77856</v>
      </c>
      <c r="I33490" s="950" t="s">
        <v>1561</v>
      </c>
    </row>
    <row r="33491" spans="8:9" ht="12.5">
      <c r="H33491" s="958">
        <v>77857</v>
      </c>
      <c r="I33491" s="950" t="s">
        <v>1564</v>
      </c>
    </row>
    <row r="33492" spans="8:9" ht="12.5">
      <c r="H33492" s="958">
        <v>77859</v>
      </c>
      <c r="I33492" s="950" t="s">
        <v>1564</v>
      </c>
    </row>
    <row r="33493" spans="8:9" ht="12.5">
      <c r="H33493" s="958">
        <v>77861</v>
      </c>
      <c r="I33493" s="950" t="s">
        <v>1561</v>
      </c>
    </row>
    <row r="33494" spans="8:9" ht="12.5">
      <c r="H33494" s="958">
        <v>77862</v>
      </c>
      <c r="I33494" s="950" t="s">
        <v>1564</v>
      </c>
    </row>
    <row r="33495" spans="8:9" ht="12.5">
      <c r="H33495" s="958">
        <v>77863</v>
      </c>
      <c r="I33495" s="950" t="s">
        <v>1564</v>
      </c>
    </row>
    <row r="33496" spans="8:9" ht="12.5">
      <c r="H33496" s="958">
        <v>77864</v>
      </c>
      <c r="I33496" s="950" t="s">
        <v>1561</v>
      </c>
    </row>
    <row r="33497" spans="8:9" ht="12.5">
      <c r="H33497" s="958">
        <v>77865</v>
      </c>
      <c r="I33497" s="950" t="s">
        <v>1561</v>
      </c>
    </row>
    <row r="33498" spans="8:9" ht="12.5">
      <c r="H33498" s="958">
        <v>77866</v>
      </c>
      <c r="I33498" s="950" t="s">
        <v>1561</v>
      </c>
    </row>
    <row r="33499" spans="8:9" ht="12.5">
      <c r="H33499" s="958">
        <v>77867</v>
      </c>
      <c r="I33499" s="950" t="s">
        <v>1561</v>
      </c>
    </row>
    <row r="33500" spans="8:9" ht="12.5">
      <c r="H33500" s="958">
        <v>77868</v>
      </c>
      <c r="I33500" s="950" t="s">
        <v>1564</v>
      </c>
    </row>
    <row r="33501" spans="8:9" ht="12.5">
      <c r="H33501" s="958">
        <v>77870</v>
      </c>
      <c r="I33501" s="950" t="s">
        <v>1564</v>
      </c>
    </row>
    <row r="33502" spans="8:9" ht="12.5">
      <c r="H33502" s="958">
        <v>77871</v>
      </c>
      <c r="I33502" s="950" t="s">
        <v>1561</v>
      </c>
    </row>
    <row r="33503" spans="8:9" ht="12.5">
      <c r="H33503" s="958">
        <v>77872</v>
      </c>
      <c r="I33503" s="950" t="s">
        <v>1561</v>
      </c>
    </row>
    <row r="33504" spans="8:9" ht="12.5">
      <c r="H33504" s="958">
        <v>77873</v>
      </c>
      <c r="I33504" s="950" t="s">
        <v>1561</v>
      </c>
    </row>
    <row r="33505" spans="8:9" ht="12.5">
      <c r="H33505" s="958">
        <v>77875</v>
      </c>
      <c r="I33505" s="950" t="s">
        <v>1561</v>
      </c>
    </row>
    <row r="33506" spans="8:9" ht="12.5">
      <c r="H33506" s="958">
        <v>77876</v>
      </c>
      <c r="I33506" s="950" t="s">
        <v>1561</v>
      </c>
    </row>
    <row r="33507" spans="8:9" ht="12.5">
      <c r="H33507" s="958">
        <v>77878</v>
      </c>
      <c r="I33507" s="950" t="s">
        <v>1564</v>
      </c>
    </row>
    <row r="33508" spans="8:9" ht="12.5">
      <c r="H33508" s="958">
        <v>77879</v>
      </c>
      <c r="I33508" s="950" t="s">
        <v>1564</v>
      </c>
    </row>
    <row r="33509" spans="8:9" ht="12.5">
      <c r="H33509" s="958">
        <v>77880</v>
      </c>
      <c r="I33509" s="950" t="s">
        <v>1564</v>
      </c>
    </row>
    <row r="33510" spans="8:9" ht="12.5">
      <c r="H33510" s="958">
        <v>77881</v>
      </c>
      <c r="I33510" s="950" t="s">
        <v>1564</v>
      </c>
    </row>
    <row r="33511" spans="8:9" ht="12.5">
      <c r="H33511" s="958">
        <v>77882</v>
      </c>
      <c r="I33511" s="950" t="s">
        <v>1561</v>
      </c>
    </row>
    <row r="33512" spans="8:9" ht="12.5">
      <c r="H33512" s="958">
        <v>77901</v>
      </c>
      <c r="I33512" s="950" t="s">
        <v>1564</v>
      </c>
    </row>
    <row r="33513" spans="8:9" ht="12.5">
      <c r="H33513" s="958">
        <v>77902</v>
      </c>
      <c r="I33513" s="950" t="s">
        <v>1564</v>
      </c>
    </row>
    <row r="33514" spans="8:9" ht="12.5">
      <c r="H33514" s="958">
        <v>77903</v>
      </c>
      <c r="I33514" s="950" t="s">
        <v>1564</v>
      </c>
    </row>
    <row r="33515" spans="8:9" ht="12.5">
      <c r="H33515" s="958">
        <v>77904</v>
      </c>
      <c r="I33515" s="950" t="s">
        <v>1564</v>
      </c>
    </row>
    <row r="33516" spans="8:9" ht="12.5">
      <c r="H33516" s="958">
        <v>77905</v>
      </c>
      <c r="I33516" s="950" t="s">
        <v>1564</v>
      </c>
    </row>
    <row r="33517" spans="8:9" ht="12.5">
      <c r="H33517" s="958">
        <v>77950</v>
      </c>
      <c r="I33517" s="950" t="s">
        <v>1564</v>
      </c>
    </row>
    <row r="33518" spans="8:9" ht="12.5">
      <c r="H33518" s="958">
        <v>77951</v>
      </c>
      <c r="I33518" s="950" t="s">
        <v>1564</v>
      </c>
    </row>
    <row r="33519" spans="8:9" ht="12.5">
      <c r="H33519" s="958">
        <v>77954</v>
      </c>
      <c r="I33519" s="950" t="s">
        <v>1564</v>
      </c>
    </row>
    <row r="33520" spans="8:9" ht="12.5">
      <c r="H33520" s="958">
        <v>77957</v>
      </c>
      <c r="I33520" s="950" t="s">
        <v>1564</v>
      </c>
    </row>
    <row r="33521" spans="8:9" ht="12.5">
      <c r="H33521" s="958">
        <v>77960</v>
      </c>
      <c r="I33521" s="950" t="s">
        <v>1564</v>
      </c>
    </row>
    <row r="33522" spans="8:9" ht="12.5">
      <c r="H33522" s="958">
        <v>77961</v>
      </c>
      <c r="I33522" s="950" t="s">
        <v>1564</v>
      </c>
    </row>
    <row r="33523" spans="8:9" ht="12.5">
      <c r="H33523" s="958">
        <v>77962</v>
      </c>
      <c r="I33523" s="950" t="s">
        <v>1564</v>
      </c>
    </row>
    <row r="33524" spans="8:9" ht="12.5">
      <c r="H33524" s="958">
        <v>77963</v>
      </c>
      <c r="I33524" s="950" t="s">
        <v>1564</v>
      </c>
    </row>
    <row r="33525" spans="8:9" ht="12.5">
      <c r="H33525" s="958">
        <v>77964</v>
      </c>
      <c r="I33525" s="950" t="s">
        <v>1564</v>
      </c>
    </row>
    <row r="33526" spans="8:9" ht="12.5">
      <c r="H33526" s="958">
        <v>77967</v>
      </c>
      <c r="I33526" s="950" t="s">
        <v>1564</v>
      </c>
    </row>
    <row r="33527" spans="8:9" ht="12.5">
      <c r="H33527" s="958">
        <v>77968</v>
      </c>
      <c r="I33527" s="950" t="s">
        <v>1564</v>
      </c>
    </row>
    <row r="33528" spans="8:9" ht="12.5">
      <c r="H33528" s="958">
        <v>77969</v>
      </c>
      <c r="I33528" s="950" t="s">
        <v>1564</v>
      </c>
    </row>
    <row r="33529" spans="8:9" ht="12.5">
      <c r="H33529" s="958">
        <v>77970</v>
      </c>
      <c r="I33529" s="950" t="s">
        <v>1564</v>
      </c>
    </row>
    <row r="33530" spans="8:9" ht="12.5">
      <c r="H33530" s="958">
        <v>77971</v>
      </c>
      <c r="I33530" s="950" t="s">
        <v>1564</v>
      </c>
    </row>
    <row r="33531" spans="8:9" ht="12.5">
      <c r="H33531" s="958">
        <v>77973</v>
      </c>
      <c r="I33531" s="950" t="s">
        <v>1564</v>
      </c>
    </row>
    <row r="33532" spans="8:9" ht="12.5">
      <c r="H33532" s="958">
        <v>77974</v>
      </c>
      <c r="I33532" s="950" t="s">
        <v>1564</v>
      </c>
    </row>
    <row r="33533" spans="8:9" ht="12.5">
      <c r="H33533" s="958">
        <v>77975</v>
      </c>
      <c r="I33533" s="950" t="s">
        <v>1564</v>
      </c>
    </row>
    <row r="33534" spans="8:9" ht="12.5">
      <c r="H33534" s="958">
        <v>77976</v>
      </c>
      <c r="I33534" s="950" t="s">
        <v>1564</v>
      </c>
    </row>
    <row r="33535" spans="8:9" ht="12.5">
      <c r="H33535" s="958">
        <v>77977</v>
      </c>
      <c r="I33535" s="950" t="s">
        <v>1564</v>
      </c>
    </row>
    <row r="33536" spans="8:9" ht="12.5">
      <c r="H33536" s="958">
        <v>77978</v>
      </c>
      <c r="I33536" s="950" t="s">
        <v>1564</v>
      </c>
    </row>
    <row r="33537" spans="8:9" ht="12.5">
      <c r="H33537" s="958">
        <v>77979</v>
      </c>
      <c r="I33537" s="950" t="s">
        <v>1564</v>
      </c>
    </row>
    <row r="33538" spans="8:9" ht="12.5">
      <c r="H33538" s="958">
        <v>77982</v>
      </c>
      <c r="I33538" s="950" t="s">
        <v>1564</v>
      </c>
    </row>
    <row r="33539" spans="8:9" ht="12.5">
      <c r="H33539" s="958">
        <v>77983</v>
      </c>
      <c r="I33539" s="950" t="s">
        <v>1564</v>
      </c>
    </row>
    <row r="33540" spans="8:9" ht="12.5">
      <c r="H33540" s="958">
        <v>77984</v>
      </c>
      <c r="I33540" s="950" t="s">
        <v>1564</v>
      </c>
    </row>
    <row r="33541" spans="8:9" ht="12.5">
      <c r="H33541" s="958">
        <v>77986</v>
      </c>
      <c r="I33541" s="950" t="s">
        <v>1564</v>
      </c>
    </row>
    <row r="33542" spans="8:9" ht="12.5">
      <c r="H33542" s="958">
        <v>77987</v>
      </c>
      <c r="I33542" s="950" t="s">
        <v>1564</v>
      </c>
    </row>
    <row r="33543" spans="8:9" ht="12.5">
      <c r="H33543" s="958">
        <v>77988</v>
      </c>
      <c r="I33543" s="950" t="s">
        <v>1564</v>
      </c>
    </row>
    <row r="33544" spans="8:9" ht="12.5">
      <c r="H33544" s="958">
        <v>77989</v>
      </c>
      <c r="I33544" s="950" t="s">
        <v>1564</v>
      </c>
    </row>
    <row r="33545" spans="8:9" ht="12.5">
      <c r="H33545" s="958">
        <v>77990</v>
      </c>
      <c r="I33545" s="950" t="s">
        <v>1564</v>
      </c>
    </row>
    <row r="33546" spans="8:9" ht="12.5">
      <c r="H33546" s="958">
        <v>77991</v>
      </c>
      <c r="I33546" s="950" t="s">
        <v>1564</v>
      </c>
    </row>
    <row r="33547" spans="8:9" ht="12.5">
      <c r="H33547" s="958">
        <v>77993</v>
      </c>
      <c r="I33547" s="950" t="s">
        <v>1564</v>
      </c>
    </row>
    <row r="33548" spans="8:9" ht="12.5">
      <c r="H33548" s="958">
        <v>77994</v>
      </c>
      <c r="I33548" s="950" t="s">
        <v>1564</v>
      </c>
    </row>
    <row r="33549" spans="8:9" ht="12.5">
      <c r="H33549" s="958">
        <v>77995</v>
      </c>
      <c r="I33549" s="950" t="s">
        <v>1564</v>
      </c>
    </row>
    <row r="33550" spans="8:9" ht="12.5">
      <c r="H33550" s="958">
        <v>78001</v>
      </c>
      <c r="I33550" s="950" t="s">
        <v>1564</v>
      </c>
    </row>
    <row r="33551" spans="8:9" ht="12.5">
      <c r="H33551" s="958">
        <v>78002</v>
      </c>
      <c r="I33551" s="950" t="s">
        <v>1564</v>
      </c>
    </row>
    <row r="33552" spans="8:9" ht="12.5">
      <c r="H33552" s="958">
        <v>78003</v>
      </c>
      <c r="I33552" s="950" t="s">
        <v>1564</v>
      </c>
    </row>
    <row r="33553" spans="8:9" ht="12.5">
      <c r="H33553" s="958">
        <v>78004</v>
      </c>
      <c r="I33553" s="950" t="s">
        <v>1564</v>
      </c>
    </row>
    <row r="33554" spans="8:9" ht="12.5">
      <c r="H33554" s="958">
        <v>78005</v>
      </c>
      <c r="I33554" s="950" t="s">
        <v>1564</v>
      </c>
    </row>
    <row r="33555" spans="8:9" ht="12.5">
      <c r="H33555" s="958">
        <v>78006</v>
      </c>
      <c r="I33555" s="950" t="s">
        <v>1564</v>
      </c>
    </row>
    <row r="33556" spans="8:9" ht="12.5">
      <c r="H33556" s="958">
        <v>78007</v>
      </c>
      <c r="I33556" s="950" t="s">
        <v>1564</v>
      </c>
    </row>
    <row r="33557" spans="8:9" ht="12.5">
      <c r="H33557" s="958">
        <v>78008</v>
      </c>
      <c r="I33557" s="950" t="s">
        <v>1564</v>
      </c>
    </row>
    <row r="33558" spans="8:9" ht="12.5">
      <c r="H33558" s="958">
        <v>78009</v>
      </c>
      <c r="I33558" s="950" t="s">
        <v>1564</v>
      </c>
    </row>
    <row r="33559" spans="8:9" ht="12.5">
      <c r="H33559" s="958">
        <v>78010</v>
      </c>
      <c r="I33559" s="950" t="s">
        <v>1564</v>
      </c>
    </row>
    <row r="33560" spans="8:9" ht="12.5">
      <c r="H33560" s="958">
        <v>78011</v>
      </c>
      <c r="I33560" s="950" t="s">
        <v>1564</v>
      </c>
    </row>
    <row r="33561" spans="8:9" ht="12.5">
      <c r="H33561" s="958">
        <v>78012</v>
      </c>
      <c r="I33561" s="950" t="s">
        <v>1564</v>
      </c>
    </row>
    <row r="33562" spans="8:9" ht="12.5">
      <c r="H33562" s="958">
        <v>78013</v>
      </c>
      <c r="I33562" s="950" t="s">
        <v>1564</v>
      </c>
    </row>
    <row r="33563" spans="8:9" ht="12.5">
      <c r="H33563" s="958">
        <v>78014</v>
      </c>
      <c r="I33563" s="950" t="s">
        <v>1564</v>
      </c>
    </row>
    <row r="33564" spans="8:9" ht="12.5">
      <c r="H33564" s="958">
        <v>78015</v>
      </c>
      <c r="I33564" s="950" t="s">
        <v>1564</v>
      </c>
    </row>
    <row r="33565" spans="8:9" ht="12.5">
      <c r="H33565" s="958">
        <v>78016</v>
      </c>
      <c r="I33565" s="950" t="s">
        <v>1564</v>
      </c>
    </row>
    <row r="33566" spans="8:9" ht="12.5">
      <c r="H33566" s="958">
        <v>78017</v>
      </c>
      <c r="I33566" s="950" t="s">
        <v>1564</v>
      </c>
    </row>
    <row r="33567" spans="8:9" ht="12.5">
      <c r="H33567" s="958">
        <v>78019</v>
      </c>
      <c r="I33567" s="950" t="s">
        <v>1564</v>
      </c>
    </row>
    <row r="33568" spans="8:9" ht="12.5">
      <c r="H33568" s="958">
        <v>78021</v>
      </c>
      <c r="I33568" s="950" t="s">
        <v>1564</v>
      </c>
    </row>
    <row r="33569" spans="8:9" ht="12.5">
      <c r="H33569" s="958">
        <v>78022</v>
      </c>
      <c r="I33569" s="950" t="s">
        <v>1564</v>
      </c>
    </row>
    <row r="33570" spans="8:9" ht="12.5">
      <c r="H33570" s="958">
        <v>78023</v>
      </c>
      <c r="I33570" s="950" t="s">
        <v>1564</v>
      </c>
    </row>
    <row r="33571" spans="8:9" ht="12.5">
      <c r="H33571" s="958">
        <v>78024</v>
      </c>
      <c r="I33571" s="950" t="s">
        <v>1564</v>
      </c>
    </row>
    <row r="33572" spans="8:9" ht="12.5">
      <c r="H33572" s="958">
        <v>78025</v>
      </c>
      <c r="I33572" s="950" t="s">
        <v>1564</v>
      </c>
    </row>
    <row r="33573" spans="8:9" ht="12.5">
      <c r="H33573" s="958">
        <v>78026</v>
      </c>
      <c r="I33573" s="950" t="s">
        <v>1564</v>
      </c>
    </row>
    <row r="33574" spans="8:9" ht="12.5">
      <c r="H33574" s="958">
        <v>78027</v>
      </c>
      <c r="I33574" s="950" t="s">
        <v>1564</v>
      </c>
    </row>
    <row r="33575" spans="8:9" ht="12.5">
      <c r="H33575" s="958">
        <v>78028</v>
      </c>
      <c r="I33575" s="950" t="s">
        <v>1564</v>
      </c>
    </row>
    <row r="33576" spans="8:9" ht="12.5">
      <c r="H33576" s="958">
        <v>78029</v>
      </c>
      <c r="I33576" s="950" t="s">
        <v>1564</v>
      </c>
    </row>
    <row r="33577" spans="8:9" ht="12.5">
      <c r="H33577" s="958">
        <v>78039</v>
      </c>
      <c r="I33577" s="950" t="s">
        <v>1564</v>
      </c>
    </row>
    <row r="33578" spans="8:9" ht="12.5">
      <c r="H33578" s="958">
        <v>78040</v>
      </c>
      <c r="I33578" s="950" t="s">
        <v>1564</v>
      </c>
    </row>
    <row r="33579" spans="8:9" ht="12.5">
      <c r="H33579" s="958">
        <v>78041</v>
      </c>
      <c r="I33579" s="950" t="s">
        <v>1564</v>
      </c>
    </row>
    <row r="33580" spans="8:9" ht="12.5">
      <c r="H33580" s="958">
        <v>78042</v>
      </c>
      <c r="I33580" s="950" t="s">
        <v>1564</v>
      </c>
    </row>
    <row r="33581" spans="8:9" ht="12.5">
      <c r="H33581" s="958">
        <v>78043</v>
      </c>
      <c r="I33581" s="950" t="s">
        <v>1564</v>
      </c>
    </row>
    <row r="33582" spans="8:9" ht="12.5">
      <c r="H33582" s="958">
        <v>78044</v>
      </c>
      <c r="I33582" s="950" t="s">
        <v>1564</v>
      </c>
    </row>
    <row r="33583" spans="8:9" ht="12.5">
      <c r="H33583" s="958">
        <v>78045</v>
      </c>
      <c r="I33583" s="950" t="s">
        <v>1564</v>
      </c>
    </row>
    <row r="33584" spans="8:9" ht="12.5">
      <c r="H33584" s="958">
        <v>78046</v>
      </c>
      <c r="I33584" s="950" t="s">
        <v>1564</v>
      </c>
    </row>
    <row r="33585" spans="8:9" ht="12.5">
      <c r="H33585" s="958">
        <v>78049</v>
      </c>
      <c r="I33585" s="950" t="s">
        <v>1564</v>
      </c>
    </row>
    <row r="33586" spans="8:9" ht="12.5">
      <c r="H33586" s="958">
        <v>78050</v>
      </c>
      <c r="I33586" s="950" t="s">
        <v>1564</v>
      </c>
    </row>
    <row r="33587" spans="8:9" ht="12.5">
      <c r="H33587" s="958">
        <v>78052</v>
      </c>
      <c r="I33587" s="950" t="s">
        <v>1564</v>
      </c>
    </row>
    <row r="33588" spans="8:9" ht="12.5">
      <c r="H33588" s="958">
        <v>78054</v>
      </c>
      <c r="I33588" s="950" t="s">
        <v>1564</v>
      </c>
    </row>
    <row r="33589" spans="8:9" ht="12.5">
      <c r="H33589" s="958">
        <v>78055</v>
      </c>
      <c r="I33589" s="950" t="s">
        <v>1564</v>
      </c>
    </row>
    <row r="33590" spans="8:9" ht="12.5">
      <c r="H33590" s="958">
        <v>78056</v>
      </c>
      <c r="I33590" s="950" t="s">
        <v>1564</v>
      </c>
    </row>
    <row r="33591" spans="8:9" ht="12.5">
      <c r="H33591" s="958">
        <v>78057</v>
      </c>
      <c r="I33591" s="950" t="s">
        <v>1564</v>
      </c>
    </row>
    <row r="33592" spans="8:9" ht="12.5">
      <c r="H33592" s="958">
        <v>78058</v>
      </c>
      <c r="I33592" s="950" t="s">
        <v>1564</v>
      </c>
    </row>
    <row r="33593" spans="8:9" ht="12.5">
      <c r="H33593" s="958">
        <v>78059</v>
      </c>
      <c r="I33593" s="950" t="s">
        <v>1564</v>
      </c>
    </row>
    <row r="33594" spans="8:9" ht="12.5">
      <c r="H33594" s="958">
        <v>78060</v>
      </c>
      <c r="I33594" s="950" t="s">
        <v>1564</v>
      </c>
    </row>
    <row r="33595" spans="8:9" ht="12.5">
      <c r="H33595" s="958">
        <v>78061</v>
      </c>
      <c r="I33595" s="950" t="s">
        <v>1564</v>
      </c>
    </row>
    <row r="33596" spans="8:9" ht="12.5">
      <c r="H33596" s="958">
        <v>78062</v>
      </c>
      <c r="I33596" s="950" t="s">
        <v>1564</v>
      </c>
    </row>
    <row r="33597" spans="8:9" ht="12.5">
      <c r="H33597" s="958">
        <v>78063</v>
      </c>
      <c r="I33597" s="950" t="s">
        <v>1564</v>
      </c>
    </row>
    <row r="33598" spans="8:9" ht="12.5">
      <c r="H33598" s="958">
        <v>78064</v>
      </c>
      <c r="I33598" s="950" t="s">
        <v>1564</v>
      </c>
    </row>
    <row r="33599" spans="8:9" ht="12.5">
      <c r="H33599" s="958">
        <v>78065</v>
      </c>
      <c r="I33599" s="950" t="s">
        <v>1564</v>
      </c>
    </row>
    <row r="33600" spans="8:9" ht="12.5">
      <c r="H33600" s="958">
        <v>78066</v>
      </c>
      <c r="I33600" s="950" t="s">
        <v>1564</v>
      </c>
    </row>
    <row r="33601" spans="8:9" ht="12.5">
      <c r="H33601" s="958">
        <v>78067</v>
      </c>
      <c r="I33601" s="950" t="s">
        <v>1564</v>
      </c>
    </row>
    <row r="33602" spans="8:9" ht="12.5">
      <c r="H33602" s="958">
        <v>78069</v>
      </c>
      <c r="I33602" s="950" t="s">
        <v>1564</v>
      </c>
    </row>
    <row r="33603" spans="8:9" ht="12.5">
      <c r="H33603" s="958">
        <v>78070</v>
      </c>
      <c r="I33603" s="950" t="s">
        <v>1564</v>
      </c>
    </row>
    <row r="33604" spans="8:9" ht="12.5">
      <c r="H33604" s="958">
        <v>78071</v>
      </c>
      <c r="I33604" s="950" t="s">
        <v>1564</v>
      </c>
    </row>
    <row r="33605" spans="8:9" ht="12.5">
      <c r="H33605" s="958">
        <v>78072</v>
      </c>
      <c r="I33605" s="950" t="s">
        <v>1564</v>
      </c>
    </row>
    <row r="33606" spans="8:9" ht="12.5">
      <c r="H33606" s="958">
        <v>78073</v>
      </c>
      <c r="I33606" s="950" t="s">
        <v>1564</v>
      </c>
    </row>
    <row r="33607" spans="8:9" ht="12.5">
      <c r="H33607" s="958">
        <v>78074</v>
      </c>
      <c r="I33607" s="950" t="s">
        <v>1564</v>
      </c>
    </row>
    <row r="33608" spans="8:9" ht="12.5">
      <c r="H33608" s="958">
        <v>78075</v>
      </c>
      <c r="I33608" s="950" t="s">
        <v>1564</v>
      </c>
    </row>
    <row r="33609" spans="8:9" ht="12.5">
      <c r="H33609" s="958">
        <v>78076</v>
      </c>
      <c r="I33609" s="950" t="s">
        <v>1564</v>
      </c>
    </row>
    <row r="33610" spans="8:9" ht="12.5">
      <c r="H33610" s="958">
        <v>78101</v>
      </c>
      <c r="I33610" s="950" t="s">
        <v>1564</v>
      </c>
    </row>
    <row r="33611" spans="8:9" ht="12.5">
      <c r="H33611" s="958">
        <v>78102</v>
      </c>
      <c r="I33611" s="950" t="s">
        <v>1564</v>
      </c>
    </row>
    <row r="33612" spans="8:9" ht="12.5">
      <c r="H33612" s="958">
        <v>78104</v>
      </c>
      <c r="I33612" s="950" t="s">
        <v>1564</v>
      </c>
    </row>
    <row r="33613" spans="8:9" ht="12.5">
      <c r="H33613" s="958">
        <v>78107</v>
      </c>
      <c r="I33613" s="950" t="s">
        <v>1564</v>
      </c>
    </row>
    <row r="33614" spans="8:9" ht="12.5">
      <c r="H33614" s="958">
        <v>78108</v>
      </c>
      <c r="I33614" s="950" t="s">
        <v>1564</v>
      </c>
    </row>
    <row r="33615" spans="8:9" ht="12.5">
      <c r="H33615" s="958">
        <v>78109</v>
      </c>
      <c r="I33615" s="950" t="s">
        <v>1564</v>
      </c>
    </row>
    <row r="33616" spans="8:9" ht="12.5">
      <c r="H33616" s="958">
        <v>78111</v>
      </c>
      <c r="I33616" s="950" t="s">
        <v>1564</v>
      </c>
    </row>
    <row r="33617" spans="8:9" ht="12.5">
      <c r="H33617" s="958">
        <v>78112</v>
      </c>
      <c r="I33617" s="950" t="s">
        <v>1564</v>
      </c>
    </row>
    <row r="33618" spans="8:9" ht="12.5">
      <c r="H33618" s="958">
        <v>78113</v>
      </c>
      <c r="I33618" s="950" t="s">
        <v>1564</v>
      </c>
    </row>
    <row r="33619" spans="8:9" ht="12.5">
      <c r="H33619" s="958">
        <v>78114</v>
      </c>
      <c r="I33619" s="950" t="s">
        <v>1564</v>
      </c>
    </row>
    <row r="33620" spans="8:9" ht="12.5">
      <c r="H33620" s="958">
        <v>78115</v>
      </c>
      <c r="I33620" s="950" t="s">
        <v>1564</v>
      </c>
    </row>
    <row r="33621" spans="8:9" ht="12.5">
      <c r="H33621" s="958">
        <v>78116</v>
      </c>
      <c r="I33621" s="950" t="s">
        <v>1564</v>
      </c>
    </row>
    <row r="33622" spans="8:9" ht="12.5">
      <c r="H33622" s="958">
        <v>78117</v>
      </c>
      <c r="I33622" s="950" t="s">
        <v>1564</v>
      </c>
    </row>
    <row r="33623" spans="8:9" ht="12.5">
      <c r="H33623" s="958">
        <v>78118</v>
      </c>
      <c r="I33623" s="950" t="s">
        <v>1564</v>
      </c>
    </row>
    <row r="33624" spans="8:9" ht="12.5">
      <c r="H33624" s="958">
        <v>78119</v>
      </c>
      <c r="I33624" s="950" t="s">
        <v>1564</v>
      </c>
    </row>
    <row r="33625" spans="8:9" ht="12.5">
      <c r="H33625" s="958">
        <v>78121</v>
      </c>
      <c r="I33625" s="950" t="s">
        <v>1564</v>
      </c>
    </row>
    <row r="33626" spans="8:9" ht="12.5">
      <c r="H33626" s="958">
        <v>78122</v>
      </c>
      <c r="I33626" s="950" t="s">
        <v>1564</v>
      </c>
    </row>
    <row r="33627" spans="8:9" ht="12.5">
      <c r="H33627" s="958">
        <v>78123</v>
      </c>
      <c r="I33627" s="950" t="s">
        <v>1564</v>
      </c>
    </row>
    <row r="33628" spans="8:9" ht="12.5">
      <c r="H33628" s="958">
        <v>78124</v>
      </c>
      <c r="I33628" s="950" t="s">
        <v>1564</v>
      </c>
    </row>
    <row r="33629" spans="8:9" ht="12.5">
      <c r="H33629" s="958">
        <v>78125</v>
      </c>
      <c r="I33629" s="950" t="s">
        <v>1564</v>
      </c>
    </row>
    <row r="33630" spans="8:9" ht="12.5">
      <c r="H33630" s="958">
        <v>78130</v>
      </c>
      <c r="I33630" s="950" t="s">
        <v>1564</v>
      </c>
    </row>
    <row r="33631" spans="8:9" ht="12.5">
      <c r="H33631" s="958">
        <v>78131</v>
      </c>
      <c r="I33631" s="950" t="s">
        <v>1564</v>
      </c>
    </row>
    <row r="33632" spans="8:9" ht="12.5">
      <c r="H33632" s="958">
        <v>78132</v>
      </c>
      <c r="I33632" s="950" t="s">
        <v>1564</v>
      </c>
    </row>
    <row r="33633" spans="8:9" ht="12.5">
      <c r="H33633" s="958">
        <v>78133</v>
      </c>
      <c r="I33633" s="950" t="s">
        <v>1564</v>
      </c>
    </row>
    <row r="33634" spans="8:9" ht="12.5">
      <c r="H33634" s="958">
        <v>78135</v>
      </c>
      <c r="I33634" s="950" t="s">
        <v>1564</v>
      </c>
    </row>
    <row r="33635" spans="8:9" ht="12.5">
      <c r="H33635" s="958">
        <v>78140</v>
      </c>
      <c r="I33635" s="950" t="s">
        <v>1564</v>
      </c>
    </row>
    <row r="33636" spans="8:9" ht="12.5">
      <c r="H33636" s="958">
        <v>78141</v>
      </c>
      <c r="I33636" s="950" t="s">
        <v>1564</v>
      </c>
    </row>
    <row r="33637" spans="8:9" ht="12.5">
      <c r="H33637" s="958">
        <v>78142</v>
      </c>
      <c r="I33637" s="950" t="s">
        <v>1564</v>
      </c>
    </row>
    <row r="33638" spans="8:9" ht="12.5">
      <c r="H33638" s="958">
        <v>78143</v>
      </c>
      <c r="I33638" s="950" t="s">
        <v>1564</v>
      </c>
    </row>
    <row r="33639" spans="8:9" ht="12.5">
      <c r="H33639" s="958">
        <v>78144</v>
      </c>
      <c r="I33639" s="950" t="s">
        <v>1564</v>
      </c>
    </row>
    <row r="33640" spans="8:9" ht="12.5">
      <c r="H33640" s="958">
        <v>78145</v>
      </c>
      <c r="I33640" s="950" t="s">
        <v>1564</v>
      </c>
    </row>
    <row r="33641" spans="8:9" ht="12.5">
      <c r="H33641" s="958">
        <v>78146</v>
      </c>
      <c r="I33641" s="950" t="s">
        <v>1564</v>
      </c>
    </row>
    <row r="33642" spans="8:9" ht="12.5">
      <c r="H33642" s="958">
        <v>78147</v>
      </c>
      <c r="I33642" s="950" t="s">
        <v>1564</v>
      </c>
    </row>
    <row r="33643" spans="8:9" ht="12.5">
      <c r="H33643" s="958">
        <v>78148</v>
      </c>
      <c r="I33643" s="950" t="s">
        <v>1564</v>
      </c>
    </row>
    <row r="33644" spans="8:9" ht="12.5">
      <c r="H33644" s="958">
        <v>78150</v>
      </c>
      <c r="I33644" s="950" t="s">
        <v>1564</v>
      </c>
    </row>
    <row r="33645" spans="8:9" ht="12.5">
      <c r="H33645" s="958">
        <v>78151</v>
      </c>
      <c r="I33645" s="950" t="s">
        <v>1564</v>
      </c>
    </row>
    <row r="33646" spans="8:9" ht="12.5">
      <c r="H33646" s="958">
        <v>78152</v>
      </c>
      <c r="I33646" s="950" t="s">
        <v>1564</v>
      </c>
    </row>
    <row r="33647" spans="8:9" ht="12.5">
      <c r="H33647" s="958">
        <v>78154</v>
      </c>
      <c r="I33647" s="950" t="s">
        <v>1564</v>
      </c>
    </row>
    <row r="33648" spans="8:9" ht="12.5">
      <c r="H33648" s="958">
        <v>78155</v>
      </c>
      <c r="I33648" s="950" t="s">
        <v>1564</v>
      </c>
    </row>
    <row r="33649" spans="8:9" ht="12.5">
      <c r="H33649" s="958">
        <v>78156</v>
      </c>
      <c r="I33649" s="950" t="s">
        <v>1564</v>
      </c>
    </row>
    <row r="33650" spans="8:9" ht="12.5">
      <c r="H33650" s="958">
        <v>78159</v>
      </c>
      <c r="I33650" s="950" t="s">
        <v>1564</v>
      </c>
    </row>
    <row r="33651" spans="8:9" ht="12.5">
      <c r="H33651" s="958">
        <v>78160</v>
      </c>
      <c r="I33651" s="950" t="s">
        <v>1564</v>
      </c>
    </row>
    <row r="33652" spans="8:9" ht="12.5">
      <c r="H33652" s="958">
        <v>78161</v>
      </c>
      <c r="I33652" s="950" t="s">
        <v>1564</v>
      </c>
    </row>
    <row r="33653" spans="8:9" ht="12.5">
      <c r="H33653" s="958">
        <v>78162</v>
      </c>
      <c r="I33653" s="950" t="s">
        <v>1564</v>
      </c>
    </row>
    <row r="33654" spans="8:9" ht="12.5">
      <c r="H33654" s="958">
        <v>78163</v>
      </c>
      <c r="I33654" s="950" t="s">
        <v>1564</v>
      </c>
    </row>
    <row r="33655" spans="8:9" ht="12.5">
      <c r="H33655" s="958">
        <v>78164</v>
      </c>
      <c r="I33655" s="950" t="s">
        <v>1564</v>
      </c>
    </row>
    <row r="33656" spans="8:9" ht="12.5">
      <c r="H33656" s="958">
        <v>78201</v>
      </c>
      <c r="I33656" s="950" t="s">
        <v>1564</v>
      </c>
    </row>
    <row r="33657" spans="8:9" ht="12.5">
      <c r="H33657" s="958">
        <v>78202</v>
      </c>
      <c r="I33657" s="950" t="s">
        <v>1564</v>
      </c>
    </row>
    <row r="33658" spans="8:9" ht="12.5">
      <c r="H33658" s="958">
        <v>78203</v>
      </c>
      <c r="I33658" s="950" t="s">
        <v>1564</v>
      </c>
    </row>
    <row r="33659" spans="8:9" ht="12.5">
      <c r="H33659" s="958">
        <v>78204</v>
      </c>
      <c r="I33659" s="950" t="s">
        <v>1564</v>
      </c>
    </row>
    <row r="33660" spans="8:9" ht="12.5">
      <c r="H33660" s="958">
        <v>78205</v>
      </c>
      <c r="I33660" s="950" t="s">
        <v>1564</v>
      </c>
    </row>
    <row r="33661" spans="8:9" ht="12.5">
      <c r="H33661" s="958">
        <v>78206</v>
      </c>
      <c r="I33661" s="950" t="s">
        <v>1564</v>
      </c>
    </row>
    <row r="33662" spans="8:9" ht="12.5">
      <c r="H33662" s="958">
        <v>78207</v>
      </c>
      <c r="I33662" s="950" t="s">
        <v>1564</v>
      </c>
    </row>
    <row r="33663" spans="8:9" ht="12.5">
      <c r="H33663" s="958">
        <v>78208</v>
      </c>
      <c r="I33663" s="950" t="s">
        <v>1564</v>
      </c>
    </row>
    <row r="33664" spans="8:9" ht="12.5">
      <c r="H33664" s="958">
        <v>78209</v>
      </c>
      <c r="I33664" s="950" t="s">
        <v>1564</v>
      </c>
    </row>
    <row r="33665" spans="8:9" ht="12.5">
      <c r="H33665" s="958">
        <v>78210</v>
      </c>
      <c r="I33665" s="950" t="s">
        <v>1564</v>
      </c>
    </row>
    <row r="33666" spans="8:9" ht="12.5">
      <c r="H33666" s="958">
        <v>78211</v>
      </c>
      <c r="I33666" s="950" t="s">
        <v>1564</v>
      </c>
    </row>
    <row r="33667" spans="8:9" ht="12.5">
      <c r="H33667" s="958">
        <v>78212</v>
      </c>
      <c r="I33667" s="950" t="s">
        <v>1564</v>
      </c>
    </row>
    <row r="33668" spans="8:9" ht="12.5">
      <c r="H33668" s="958">
        <v>78213</v>
      </c>
      <c r="I33668" s="950" t="s">
        <v>1564</v>
      </c>
    </row>
    <row r="33669" spans="8:9" ht="12.5">
      <c r="H33669" s="958">
        <v>78214</v>
      </c>
      <c r="I33669" s="950" t="s">
        <v>1564</v>
      </c>
    </row>
    <row r="33670" spans="8:9" ht="12.5">
      <c r="H33670" s="958">
        <v>78215</v>
      </c>
      <c r="I33670" s="950" t="s">
        <v>1564</v>
      </c>
    </row>
    <row r="33671" spans="8:9" ht="12.5">
      <c r="H33671" s="958">
        <v>78216</v>
      </c>
      <c r="I33671" s="950" t="s">
        <v>1564</v>
      </c>
    </row>
    <row r="33672" spans="8:9" ht="12.5">
      <c r="H33672" s="958">
        <v>78217</v>
      </c>
      <c r="I33672" s="950" t="s">
        <v>1564</v>
      </c>
    </row>
    <row r="33673" spans="8:9" ht="12.5">
      <c r="H33673" s="958">
        <v>78218</v>
      </c>
      <c r="I33673" s="950" t="s">
        <v>1564</v>
      </c>
    </row>
    <row r="33674" spans="8:9" ht="12.5">
      <c r="H33674" s="958">
        <v>78219</v>
      </c>
      <c r="I33674" s="950" t="s">
        <v>1564</v>
      </c>
    </row>
    <row r="33675" spans="8:9" ht="12.5">
      <c r="H33675" s="958">
        <v>78220</v>
      </c>
      <c r="I33675" s="950" t="s">
        <v>1564</v>
      </c>
    </row>
    <row r="33676" spans="8:9" ht="12.5">
      <c r="H33676" s="958">
        <v>78221</v>
      </c>
      <c r="I33676" s="950" t="s">
        <v>1564</v>
      </c>
    </row>
    <row r="33677" spans="8:9" ht="12.5">
      <c r="H33677" s="958">
        <v>78222</v>
      </c>
      <c r="I33677" s="950" t="s">
        <v>1564</v>
      </c>
    </row>
    <row r="33678" spans="8:9" ht="12.5">
      <c r="H33678" s="958">
        <v>78223</v>
      </c>
      <c r="I33678" s="950" t="s">
        <v>1564</v>
      </c>
    </row>
    <row r="33679" spans="8:9" ht="12.5">
      <c r="H33679" s="958">
        <v>78224</v>
      </c>
      <c r="I33679" s="950" t="s">
        <v>1564</v>
      </c>
    </row>
    <row r="33680" spans="8:9" ht="12.5">
      <c r="H33680" s="958">
        <v>78225</v>
      </c>
      <c r="I33680" s="950" t="s">
        <v>1564</v>
      </c>
    </row>
    <row r="33681" spans="8:9" ht="12.5">
      <c r="H33681" s="958">
        <v>78226</v>
      </c>
      <c r="I33681" s="950" t="s">
        <v>1564</v>
      </c>
    </row>
    <row r="33682" spans="8:9" ht="12.5">
      <c r="H33682" s="958">
        <v>78227</v>
      </c>
      <c r="I33682" s="950" t="s">
        <v>1564</v>
      </c>
    </row>
    <row r="33683" spans="8:9" ht="12.5">
      <c r="H33683" s="958">
        <v>78228</v>
      </c>
      <c r="I33683" s="950" t="s">
        <v>1564</v>
      </c>
    </row>
    <row r="33684" spans="8:9" ht="12.5">
      <c r="H33684" s="958">
        <v>78229</v>
      </c>
      <c r="I33684" s="950" t="s">
        <v>1564</v>
      </c>
    </row>
    <row r="33685" spans="8:9" ht="12.5">
      <c r="H33685" s="958">
        <v>78230</v>
      </c>
      <c r="I33685" s="950" t="s">
        <v>1564</v>
      </c>
    </row>
    <row r="33686" spans="8:9" ht="12.5">
      <c r="H33686" s="958">
        <v>78231</v>
      </c>
      <c r="I33686" s="950" t="s">
        <v>1564</v>
      </c>
    </row>
    <row r="33687" spans="8:9" ht="12.5">
      <c r="H33687" s="958">
        <v>78232</v>
      </c>
      <c r="I33687" s="950" t="s">
        <v>1564</v>
      </c>
    </row>
    <row r="33688" spans="8:9" ht="12.5">
      <c r="H33688" s="958">
        <v>78233</v>
      </c>
      <c r="I33688" s="950" t="s">
        <v>1564</v>
      </c>
    </row>
    <row r="33689" spans="8:9" ht="12.5">
      <c r="H33689" s="958">
        <v>78234</v>
      </c>
      <c r="I33689" s="950" t="s">
        <v>1564</v>
      </c>
    </row>
    <row r="33690" spans="8:9" ht="12.5">
      <c r="H33690" s="958">
        <v>78235</v>
      </c>
      <c r="I33690" s="950" t="s">
        <v>1564</v>
      </c>
    </row>
    <row r="33691" spans="8:9" ht="12.5">
      <c r="H33691" s="958">
        <v>78236</v>
      </c>
      <c r="I33691" s="950" t="s">
        <v>1564</v>
      </c>
    </row>
    <row r="33692" spans="8:9" ht="12.5">
      <c r="H33692" s="958">
        <v>78237</v>
      </c>
      <c r="I33692" s="950" t="s">
        <v>1564</v>
      </c>
    </row>
    <row r="33693" spans="8:9" ht="12.5">
      <c r="H33693" s="958">
        <v>78238</v>
      </c>
      <c r="I33693" s="950" t="s">
        <v>1564</v>
      </c>
    </row>
    <row r="33694" spans="8:9" ht="12.5">
      <c r="H33694" s="958">
        <v>78239</v>
      </c>
      <c r="I33694" s="950" t="s">
        <v>1564</v>
      </c>
    </row>
    <row r="33695" spans="8:9" ht="12.5">
      <c r="H33695" s="958">
        <v>78240</v>
      </c>
      <c r="I33695" s="950" t="s">
        <v>1564</v>
      </c>
    </row>
    <row r="33696" spans="8:9" ht="12.5">
      <c r="H33696" s="958">
        <v>78241</v>
      </c>
      <c r="I33696" s="950" t="s">
        <v>1564</v>
      </c>
    </row>
    <row r="33697" spans="8:9" ht="12.5">
      <c r="H33697" s="958">
        <v>78242</v>
      </c>
      <c r="I33697" s="950" t="s">
        <v>1564</v>
      </c>
    </row>
    <row r="33698" spans="8:9" ht="12.5">
      <c r="H33698" s="958">
        <v>78243</v>
      </c>
      <c r="I33698" s="950" t="s">
        <v>1564</v>
      </c>
    </row>
    <row r="33699" spans="8:9" ht="12.5">
      <c r="H33699" s="958">
        <v>78244</v>
      </c>
      <c r="I33699" s="950" t="s">
        <v>1564</v>
      </c>
    </row>
    <row r="33700" spans="8:9" ht="12.5">
      <c r="H33700" s="958">
        <v>78245</v>
      </c>
      <c r="I33700" s="950" t="s">
        <v>1564</v>
      </c>
    </row>
    <row r="33701" spans="8:9" ht="12.5">
      <c r="H33701" s="958">
        <v>78246</v>
      </c>
      <c r="I33701" s="950" t="s">
        <v>1564</v>
      </c>
    </row>
    <row r="33702" spans="8:9" ht="12.5">
      <c r="H33702" s="958">
        <v>78247</v>
      </c>
      <c r="I33702" s="950" t="s">
        <v>1564</v>
      </c>
    </row>
    <row r="33703" spans="8:9" ht="12.5">
      <c r="H33703" s="958">
        <v>78248</v>
      </c>
      <c r="I33703" s="950" t="s">
        <v>1564</v>
      </c>
    </row>
    <row r="33704" spans="8:9" ht="12.5">
      <c r="H33704" s="958">
        <v>78249</v>
      </c>
      <c r="I33704" s="950" t="s">
        <v>1564</v>
      </c>
    </row>
    <row r="33705" spans="8:9" ht="12.5">
      <c r="H33705" s="958">
        <v>78250</v>
      </c>
      <c r="I33705" s="950" t="s">
        <v>1564</v>
      </c>
    </row>
    <row r="33706" spans="8:9" ht="12.5">
      <c r="H33706" s="958">
        <v>78251</v>
      </c>
      <c r="I33706" s="950" t="s">
        <v>1564</v>
      </c>
    </row>
    <row r="33707" spans="8:9" ht="12.5">
      <c r="H33707" s="958">
        <v>78252</v>
      </c>
      <c r="I33707" s="950" t="s">
        <v>1564</v>
      </c>
    </row>
    <row r="33708" spans="8:9" ht="12.5">
      <c r="H33708" s="958">
        <v>78253</v>
      </c>
      <c r="I33708" s="950" t="s">
        <v>1564</v>
      </c>
    </row>
    <row r="33709" spans="8:9" ht="12.5">
      <c r="H33709" s="958">
        <v>78254</v>
      </c>
      <c r="I33709" s="950" t="s">
        <v>1564</v>
      </c>
    </row>
    <row r="33710" spans="8:9" ht="12.5">
      <c r="H33710" s="958">
        <v>78255</v>
      </c>
      <c r="I33710" s="950" t="s">
        <v>1564</v>
      </c>
    </row>
    <row r="33711" spans="8:9" ht="12.5">
      <c r="H33711" s="958">
        <v>78256</v>
      </c>
      <c r="I33711" s="950" t="s">
        <v>1564</v>
      </c>
    </row>
    <row r="33712" spans="8:9" ht="12.5">
      <c r="H33712" s="958">
        <v>78257</v>
      </c>
      <c r="I33712" s="950" t="s">
        <v>1564</v>
      </c>
    </row>
    <row r="33713" spans="8:9" ht="12.5">
      <c r="H33713" s="958">
        <v>78258</v>
      </c>
      <c r="I33713" s="950" t="s">
        <v>1564</v>
      </c>
    </row>
    <row r="33714" spans="8:9" ht="12.5">
      <c r="H33714" s="958">
        <v>78259</v>
      </c>
      <c r="I33714" s="950" t="s">
        <v>1564</v>
      </c>
    </row>
    <row r="33715" spans="8:9" ht="12.5">
      <c r="H33715" s="958">
        <v>78260</v>
      </c>
      <c r="I33715" s="950" t="s">
        <v>1564</v>
      </c>
    </row>
    <row r="33716" spans="8:9" ht="12.5">
      <c r="H33716" s="958">
        <v>78261</v>
      </c>
      <c r="I33716" s="950" t="s">
        <v>1564</v>
      </c>
    </row>
    <row r="33717" spans="8:9" ht="12.5">
      <c r="H33717" s="958">
        <v>78263</v>
      </c>
      <c r="I33717" s="950" t="s">
        <v>1564</v>
      </c>
    </row>
    <row r="33718" spans="8:9" ht="12.5">
      <c r="H33718" s="958">
        <v>78264</v>
      </c>
      <c r="I33718" s="950" t="s">
        <v>1564</v>
      </c>
    </row>
    <row r="33719" spans="8:9" ht="12.5">
      <c r="H33719" s="958">
        <v>78265</v>
      </c>
      <c r="I33719" s="950" t="s">
        <v>1564</v>
      </c>
    </row>
    <row r="33720" spans="8:9" ht="12.5">
      <c r="H33720" s="958">
        <v>78266</v>
      </c>
      <c r="I33720" s="950" t="s">
        <v>1564</v>
      </c>
    </row>
    <row r="33721" spans="8:9" ht="12.5">
      <c r="H33721" s="958">
        <v>78268</v>
      </c>
      <c r="I33721" s="950" t="s">
        <v>1564</v>
      </c>
    </row>
    <row r="33722" spans="8:9" ht="12.5">
      <c r="H33722" s="958">
        <v>78269</v>
      </c>
      <c r="I33722" s="950" t="s">
        <v>1564</v>
      </c>
    </row>
    <row r="33723" spans="8:9" ht="12.5">
      <c r="H33723" s="958">
        <v>78270</v>
      </c>
      <c r="I33723" s="950" t="s">
        <v>1564</v>
      </c>
    </row>
    <row r="33724" spans="8:9" ht="12.5">
      <c r="H33724" s="958">
        <v>78278</v>
      </c>
      <c r="I33724" s="950" t="s">
        <v>1564</v>
      </c>
    </row>
    <row r="33725" spans="8:9" ht="12.5">
      <c r="H33725" s="958">
        <v>78279</v>
      </c>
      <c r="I33725" s="950" t="s">
        <v>1564</v>
      </c>
    </row>
    <row r="33726" spans="8:9" ht="12.5">
      <c r="H33726" s="958">
        <v>78280</v>
      </c>
      <c r="I33726" s="950" t="s">
        <v>1564</v>
      </c>
    </row>
    <row r="33727" spans="8:9" ht="12.5">
      <c r="H33727" s="958">
        <v>78283</v>
      </c>
      <c r="I33727" s="950" t="s">
        <v>1564</v>
      </c>
    </row>
    <row r="33728" spans="8:9" ht="12.5">
      <c r="H33728" s="958">
        <v>78284</v>
      </c>
      <c r="I33728" s="950" t="s">
        <v>1564</v>
      </c>
    </row>
    <row r="33729" spans="8:9" ht="12.5">
      <c r="H33729" s="958">
        <v>78285</v>
      </c>
      <c r="I33729" s="950" t="s">
        <v>1564</v>
      </c>
    </row>
    <row r="33730" spans="8:9" ht="12.5">
      <c r="H33730" s="958">
        <v>78287</v>
      </c>
      <c r="I33730" s="950" t="s">
        <v>1564</v>
      </c>
    </row>
    <row r="33731" spans="8:9" ht="12.5">
      <c r="H33731" s="958">
        <v>78288</v>
      </c>
      <c r="I33731" s="950" t="s">
        <v>1564</v>
      </c>
    </row>
    <row r="33732" spans="8:9" ht="12.5">
      <c r="H33732" s="958">
        <v>78289</v>
      </c>
      <c r="I33732" s="950" t="s">
        <v>1564</v>
      </c>
    </row>
    <row r="33733" spans="8:9" ht="12.5">
      <c r="H33733" s="958">
        <v>78291</v>
      </c>
      <c r="I33733" s="950" t="s">
        <v>1564</v>
      </c>
    </row>
    <row r="33734" spans="8:9" ht="12.5">
      <c r="H33734" s="958">
        <v>78292</v>
      </c>
      <c r="I33734" s="950" t="s">
        <v>1564</v>
      </c>
    </row>
    <row r="33735" spans="8:9" ht="12.5">
      <c r="H33735" s="958">
        <v>78293</v>
      </c>
      <c r="I33735" s="950" t="s">
        <v>1564</v>
      </c>
    </row>
    <row r="33736" spans="8:9" ht="12.5">
      <c r="H33736" s="958">
        <v>78294</v>
      </c>
      <c r="I33736" s="950" t="s">
        <v>1564</v>
      </c>
    </row>
    <row r="33737" spans="8:9" ht="12.5">
      <c r="H33737" s="958">
        <v>78295</v>
      </c>
      <c r="I33737" s="950" t="s">
        <v>1564</v>
      </c>
    </row>
    <row r="33738" spans="8:9" ht="12.5">
      <c r="H33738" s="958">
        <v>78296</v>
      </c>
      <c r="I33738" s="950" t="s">
        <v>1564</v>
      </c>
    </row>
    <row r="33739" spans="8:9" ht="12.5">
      <c r="H33739" s="958">
        <v>78297</v>
      </c>
      <c r="I33739" s="950" t="s">
        <v>1564</v>
      </c>
    </row>
    <row r="33740" spans="8:9" ht="12.5">
      <c r="H33740" s="958">
        <v>78298</v>
      </c>
      <c r="I33740" s="950" t="s">
        <v>1564</v>
      </c>
    </row>
    <row r="33741" spans="8:9" ht="12.5">
      <c r="H33741" s="958">
        <v>78299</v>
      </c>
      <c r="I33741" s="950" t="s">
        <v>1564</v>
      </c>
    </row>
    <row r="33742" spans="8:9" ht="12.5">
      <c r="H33742" s="958">
        <v>78330</v>
      </c>
      <c r="I33742" s="950" t="s">
        <v>1564</v>
      </c>
    </row>
    <row r="33743" spans="8:9" ht="12.5">
      <c r="H33743" s="958">
        <v>78332</v>
      </c>
      <c r="I33743" s="950" t="s">
        <v>1564</v>
      </c>
    </row>
    <row r="33744" spans="8:9" ht="12.5">
      <c r="H33744" s="958">
        <v>78333</v>
      </c>
      <c r="I33744" s="950" t="s">
        <v>1564</v>
      </c>
    </row>
    <row r="33745" spans="8:9" ht="12.5">
      <c r="H33745" s="958">
        <v>78335</v>
      </c>
      <c r="I33745" s="950" t="s">
        <v>1564</v>
      </c>
    </row>
    <row r="33746" spans="8:9" ht="12.5">
      <c r="H33746" s="958">
        <v>78336</v>
      </c>
      <c r="I33746" s="950" t="s">
        <v>1564</v>
      </c>
    </row>
    <row r="33747" spans="8:9" ht="12.5">
      <c r="H33747" s="958">
        <v>78338</v>
      </c>
      <c r="I33747" s="950" t="s">
        <v>1564</v>
      </c>
    </row>
    <row r="33748" spans="8:9" ht="12.5">
      <c r="H33748" s="958">
        <v>78339</v>
      </c>
      <c r="I33748" s="950" t="s">
        <v>1564</v>
      </c>
    </row>
    <row r="33749" spans="8:9" ht="12.5">
      <c r="H33749" s="958">
        <v>78340</v>
      </c>
      <c r="I33749" s="950" t="s">
        <v>1564</v>
      </c>
    </row>
    <row r="33750" spans="8:9" ht="12.5">
      <c r="H33750" s="958">
        <v>78341</v>
      </c>
      <c r="I33750" s="950" t="s">
        <v>1564</v>
      </c>
    </row>
    <row r="33751" spans="8:9" ht="12.5">
      <c r="H33751" s="958">
        <v>78342</v>
      </c>
      <c r="I33751" s="950" t="s">
        <v>1564</v>
      </c>
    </row>
    <row r="33752" spans="8:9" ht="12.5">
      <c r="H33752" s="958">
        <v>78343</v>
      </c>
      <c r="I33752" s="950" t="s">
        <v>1564</v>
      </c>
    </row>
    <row r="33753" spans="8:9" ht="12.5">
      <c r="H33753" s="958">
        <v>78344</v>
      </c>
      <c r="I33753" s="950" t="s">
        <v>1564</v>
      </c>
    </row>
    <row r="33754" spans="8:9" ht="12.5">
      <c r="H33754" s="958">
        <v>78347</v>
      </c>
      <c r="I33754" s="950" t="s">
        <v>1564</v>
      </c>
    </row>
    <row r="33755" spans="8:9" ht="12.5">
      <c r="H33755" s="958">
        <v>78349</v>
      </c>
      <c r="I33755" s="950" t="s">
        <v>1564</v>
      </c>
    </row>
    <row r="33756" spans="8:9" ht="12.5">
      <c r="H33756" s="958">
        <v>78350</v>
      </c>
      <c r="I33756" s="950" t="s">
        <v>1564</v>
      </c>
    </row>
    <row r="33757" spans="8:9" ht="12.5">
      <c r="H33757" s="958">
        <v>78351</v>
      </c>
      <c r="I33757" s="950" t="s">
        <v>1564</v>
      </c>
    </row>
    <row r="33758" spans="8:9" ht="12.5">
      <c r="H33758" s="958">
        <v>78352</v>
      </c>
      <c r="I33758" s="950" t="s">
        <v>1564</v>
      </c>
    </row>
    <row r="33759" spans="8:9" ht="12.5">
      <c r="H33759" s="958">
        <v>78353</v>
      </c>
      <c r="I33759" s="950" t="s">
        <v>1564</v>
      </c>
    </row>
    <row r="33760" spans="8:9" ht="12.5">
      <c r="H33760" s="958">
        <v>78355</v>
      </c>
      <c r="I33760" s="950" t="s">
        <v>1564</v>
      </c>
    </row>
    <row r="33761" spans="8:9" ht="12.5">
      <c r="H33761" s="958">
        <v>78357</v>
      </c>
      <c r="I33761" s="950" t="s">
        <v>1564</v>
      </c>
    </row>
    <row r="33762" spans="8:9" ht="12.5">
      <c r="H33762" s="958">
        <v>78358</v>
      </c>
      <c r="I33762" s="950" t="s">
        <v>1564</v>
      </c>
    </row>
    <row r="33763" spans="8:9" ht="12.5">
      <c r="H33763" s="958">
        <v>78359</v>
      </c>
      <c r="I33763" s="950" t="s">
        <v>1564</v>
      </c>
    </row>
    <row r="33764" spans="8:9" ht="12.5">
      <c r="H33764" s="958">
        <v>78360</v>
      </c>
      <c r="I33764" s="950" t="s">
        <v>1564</v>
      </c>
    </row>
    <row r="33765" spans="8:9" ht="12.5">
      <c r="H33765" s="958">
        <v>78361</v>
      </c>
      <c r="I33765" s="950" t="s">
        <v>1564</v>
      </c>
    </row>
    <row r="33766" spans="8:9" ht="12.5">
      <c r="H33766" s="958">
        <v>78362</v>
      </c>
      <c r="I33766" s="950" t="s">
        <v>1564</v>
      </c>
    </row>
    <row r="33767" spans="8:9" ht="12.5">
      <c r="H33767" s="958">
        <v>78363</v>
      </c>
      <c r="I33767" s="950" t="s">
        <v>1564</v>
      </c>
    </row>
    <row r="33768" spans="8:9" ht="12.5">
      <c r="H33768" s="958">
        <v>78364</v>
      </c>
      <c r="I33768" s="950" t="s">
        <v>1564</v>
      </c>
    </row>
    <row r="33769" spans="8:9" ht="12.5">
      <c r="H33769" s="958">
        <v>78368</v>
      </c>
      <c r="I33769" s="950" t="s">
        <v>1564</v>
      </c>
    </row>
    <row r="33770" spans="8:9" ht="12.5">
      <c r="H33770" s="958">
        <v>78369</v>
      </c>
      <c r="I33770" s="950" t="s">
        <v>1564</v>
      </c>
    </row>
    <row r="33771" spans="8:9" ht="12.5">
      <c r="H33771" s="958">
        <v>78370</v>
      </c>
      <c r="I33771" s="950" t="s">
        <v>1564</v>
      </c>
    </row>
    <row r="33772" spans="8:9" ht="12.5">
      <c r="H33772" s="958">
        <v>78371</v>
      </c>
      <c r="I33772" s="950" t="s">
        <v>1564</v>
      </c>
    </row>
    <row r="33773" spans="8:9" ht="12.5">
      <c r="H33773" s="958">
        <v>78372</v>
      </c>
      <c r="I33773" s="950" t="s">
        <v>1564</v>
      </c>
    </row>
    <row r="33774" spans="8:9" ht="12.5">
      <c r="H33774" s="958">
        <v>78373</v>
      </c>
      <c r="I33774" s="950" t="s">
        <v>1564</v>
      </c>
    </row>
    <row r="33775" spans="8:9" ht="12.5">
      <c r="H33775" s="958">
        <v>78374</v>
      </c>
      <c r="I33775" s="950" t="s">
        <v>1564</v>
      </c>
    </row>
    <row r="33776" spans="8:9" ht="12.5">
      <c r="H33776" s="958">
        <v>78375</v>
      </c>
      <c r="I33776" s="950" t="s">
        <v>1564</v>
      </c>
    </row>
    <row r="33777" spans="8:9" ht="12.5">
      <c r="H33777" s="958">
        <v>78376</v>
      </c>
      <c r="I33777" s="950" t="s">
        <v>1564</v>
      </c>
    </row>
    <row r="33778" spans="8:9" ht="12.5">
      <c r="H33778" s="958">
        <v>78377</v>
      </c>
      <c r="I33778" s="950" t="s">
        <v>1564</v>
      </c>
    </row>
    <row r="33779" spans="8:9" ht="12.5">
      <c r="H33779" s="958">
        <v>78379</v>
      </c>
      <c r="I33779" s="950" t="s">
        <v>1564</v>
      </c>
    </row>
    <row r="33780" spans="8:9" ht="12.5">
      <c r="H33780" s="958">
        <v>78380</v>
      </c>
      <c r="I33780" s="950" t="s">
        <v>1564</v>
      </c>
    </row>
    <row r="33781" spans="8:9" ht="12.5">
      <c r="H33781" s="958">
        <v>78381</v>
      </c>
      <c r="I33781" s="950" t="s">
        <v>1564</v>
      </c>
    </row>
    <row r="33782" spans="8:9" ht="12.5">
      <c r="H33782" s="958">
        <v>78382</v>
      </c>
      <c r="I33782" s="950" t="s">
        <v>1564</v>
      </c>
    </row>
    <row r="33783" spans="8:9" ht="12.5">
      <c r="H33783" s="958">
        <v>78383</v>
      </c>
      <c r="I33783" s="950" t="s">
        <v>1564</v>
      </c>
    </row>
    <row r="33784" spans="8:9" ht="12.5">
      <c r="H33784" s="958">
        <v>78384</v>
      </c>
      <c r="I33784" s="950" t="s">
        <v>1564</v>
      </c>
    </row>
    <row r="33785" spans="8:9" ht="12.5">
      <c r="H33785" s="958">
        <v>78385</v>
      </c>
      <c r="I33785" s="950" t="s">
        <v>1564</v>
      </c>
    </row>
    <row r="33786" spans="8:9" ht="12.5">
      <c r="H33786" s="958">
        <v>78387</v>
      </c>
      <c r="I33786" s="950" t="s">
        <v>1564</v>
      </c>
    </row>
    <row r="33787" spans="8:9" ht="12.5">
      <c r="H33787" s="958">
        <v>78389</v>
      </c>
      <c r="I33787" s="950" t="s">
        <v>1564</v>
      </c>
    </row>
    <row r="33788" spans="8:9" ht="12.5">
      <c r="H33788" s="958">
        <v>78390</v>
      </c>
      <c r="I33788" s="950" t="s">
        <v>1564</v>
      </c>
    </row>
    <row r="33789" spans="8:9" ht="12.5">
      <c r="H33789" s="958">
        <v>78391</v>
      </c>
      <c r="I33789" s="950" t="s">
        <v>1564</v>
      </c>
    </row>
    <row r="33790" spans="8:9" ht="12.5">
      <c r="H33790" s="958">
        <v>78393</v>
      </c>
      <c r="I33790" s="950" t="s">
        <v>1564</v>
      </c>
    </row>
    <row r="33791" spans="8:9" ht="12.5">
      <c r="H33791" s="958">
        <v>78401</v>
      </c>
      <c r="I33791" s="950" t="s">
        <v>1564</v>
      </c>
    </row>
    <row r="33792" spans="8:9" ht="12.5">
      <c r="H33792" s="958">
        <v>78402</v>
      </c>
      <c r="I33792" s="950" t="s">
        <v>1564</v>
      </c>
    </row>
    <row r="33793" spans="8:9" ht="12.5">
      <c r="H33793" s="958">
        <v>78403</v>
      </c>
      <c r="I33793" s="950" t="s">
        <v>1564</v>
      </c>
    </row>
    <row r="33794" spans="8:9" ht="12.5">
      <c r="H33794" s="958">
        <v>78404</v>
      </c>
      <c r="I33794" s="950" t="s">
        <v>1564</v>
      </c>
    </row>
    <row r="33795" spans="8:9" ht="12.5">
      <c r="H33795" s="958">
        <v>78405</v>
      </c>
      <c r="I33795" s="950" t="s">
        <v>1564</v>
      </c>
    </row>
    <row r="33796" spans="8:9" ht="12.5">
      <c r="H33796" s="958">
        <v>78406</v>
      </c>
      <c r="I33796" s="950" t="s">
        <v>1564</v>
      </c>
    </row>
    <row r="33797" spans="8:9" ht="12.5">
      <c r="H33797" s="958">
        <v>78407</v>
      </c>
      <c r="I33797" s="950" t="s">
        <v>1564</v>
      </c>
    </row>
    <row r="33798" spans="8:9" ht="12.5">
      <c r="H33798" s="958">
        <v>78408</v>
      </c>
      <c r="I33798" s="950" t="s">
        <v>1564</v>
      </c>
    </row>
    <row r="33799" spans="8:9" ht="12.5">
      <c r="H33799" s="958">
        <v>78409</v>
      </c>
      <c r="I33799" s="950" t="s">
        <v>1564</v>
      </c>
    </row>
    <row r="33800" spans="8:9" ht="12.5">
      <c r="H33800" s="958">
        <v>78410</v>
      </c>
      <c r="I33800" s="950" t="s">
        <v>1564</v>
      </c>
    </row>
    <row r="33801" spans="8:9" ht="12.5">
      <c r="H33801" s="958">
        <v>78411</v>
      </c>
      <c r="I33801" s="950" t="s">
        <v>1564</v>
      </c>
    </row>
    <row r="33802" spans="8:9" ht="12.5">
      <c r="H33802" s="958">
        <v>78412</v>
      </c>
      <c r="I33802" s="950" t="s">
        <v>1564</v>
      </c>
    </row>
    <row r="33803" spans="8:9" ht="12.5">
      <c r="H33803" s="958">
        <v>78413</v>
      </c>
      <c r="I33803" s="950" t="s">
        <v>1564</v>
      </c>
    </row>
    <row r="33804" spans="8:9" ht="12.5">
      <c r="H33804" s="958">
        <v>78414</v>
      </c>
      <c r="I33804" s="950" t="s">
        <v>1564</v>
      </c>
    </row>
    <row r="33805" spans="8:9" ht="12.5">
      <c r="H33805" s="958">
        <v>78415</v>
      </c>
      <c r="I33805" s="950" t="s">
        <v>1564</v>
      </c>
    </row>
    <row r="33806" spans="8:9" ht="12.5">
      <c r="H33806" s="958">
        <v>78416</v>
      </c>
      <c r="I33806" s="950" t="s">
        <v>1564</v>
      </c>
    </row>
    <row r="33807" spans="8:9" ht="12.5">
      <c r="H33807" s="958">
        <v>78417</v>
      </c>
      <c r="I33807" s="950" t="s">
        <v>1564</v>
      </c>
    </row>
    <row r="33808" spans="8:9" ht="12.5">
      <c r="H33808" s="958">
        <v>78418</v>
      </c>
      <c r="I33808" s="950" t="s">
        <v>1564</v>
      </c>
    </row>
    <row r="33809" spans="8:9" ht="12.5">
      <c r="H33809" s="958">
        <v>78419</v>
      </c>
      <c r="I33809" s="950" t="s">
        <v>1564</v>
      </c>
    </row>
    <row r="33810" spans="8:9" ht="12.5">
      <c r="H33810" s="958">
        <v>78426</v>
      </c>
      <c r="I33810" s="950" t="s">
        <v>1564</v>
      </c>
    </row>
    <row r="33811" spans="8:9" ht="12.5">
      <c r="H33811" s="958">
        <v>78427</v>
      </c>
      <c r="I33811" s="950" t="s">
        <v>1564</v>
      </c>
    </row>
    <row r="33812" spans="8:9" ht="12.5">
      <c r="H33812" s="958">
        <v>78460</v>
      </c>
      <c r="I33812" s="950" t="s">
        <v>1564</v>
      </c>
    </row>
    <row r="33813" spans="8:9" ht="12.5">
      <c r="H33813" s="958">
        <v>78463</v>
      </c>
      <c r="I33813" s="950" t="s">
        <v>1564</v>
      </c>
    </row>
    <row r="33814" spans="8:9" ht="12.5">
      <c r="H33814" s="958">
        <v>78465</v>
      </c>
      <c r="I33814" s="950" t="s">
        <v>1564</v>
      </c>
    </row>
    <row r="33815" spans="8:9" ht="12.5">
      <c r="H33815" s="958">
        <v>78466</v>
      </c>
      <c r="I33815" s="950" t="s">
        <v>1564</v>
      </c>
    </row>
    <row r="33816" spans="8:9" ht="12.5">
      <c r="H33816" s="958">
        <v>78467</v>
      </c>
      <c r="I33816" s="950" t="s">
        <v>1564</v>
      </c>
    </row>
    <row r="33817" spans="8:9" ht="12.5">
      <c r="H33817" s="958">
        <v>78468</v>
      </c>
      <c r="I33817" s="950" t="s">
        <v>1564</v>
      </c>
    </row>
    <row r="33818" spans="8:9" ht="12.5">
      <c r="H33818" s="958">
        <v>78469</v>
      </c>
      <c r="I33818" s="950" t="s">
        <v>1564</v>
      </c>
    </row>
    <row r="33819" spans="8:9" ht="12.5">
      <c r="H33819" s="958">
        <v>78470</v>
      </c>
      <c r="I33819" s="950" t="s">
        <v>1564</v>
      </c>
    </row>
    <row r="33820" spans="8:9" ht="12.5">
      <c r="H33820" s="958">
        <v>78471</v>
      </c>
      <c r="I33820" s="950" t="s">
        <v>1564</v>
      </c>
    </row>
    <row r="33821" spans="8:9" ht="12.5">
      <c r="H33821" s="958">
        <v>78472</v>
      </c>
      <c r="I33821" s="950" t="s">
        <v>1564</v>
      </c>
    </row>
    <row r="33822" spans="8:9" ht="12.5">
      <c r="H33822" s="958">
        <v>78473</v>
      </c>
      <c r="I33822" s="950" t="s">
        <v>1564</v>
      </c>
    </row>
    <row r="33823" spans="8:9" ht="12.5">
      <c r="H33823" s="958">
        <v>78474</v>
      </c>
      <c r="I33823" s="950" t="s">
        <v>1564</v>
      </c>
    </row>
    <row r="33824" spans="8:9" ht="12.5">
      <c r="H33824" s="958">
        <v>78475</v>
      </c>
      <c r="I33824" s="950" t="s">
        <v>1564</v>
      </c>
    </row>
    <row r="33825" spans="8:9" ht="12.5">
      <c r="H33825" s="958">
        <v>78476</v>
      </c>
      <c r="I33825" s="950" t="s">
        <v>1564</v>
      </c>
    </row>
    <row r="33826" spans="8:9" ht="12.5">
      <c r="H33826" s="958">
        <v>78477</v>
      </c>
      <c r="I33826" s="950" t="s">
        <v>1564</v>
      </c>
    </row>
    <row r="33827" spans="8:9" ht="12.5">
      <c r="H33827" s="958">
        <v>78478</v>
      </c>
      <c r="I33827" s="950" t="s">
        <v>1564</v>
      </c>
    </row>
    <row r="33828" spans="8:9" ht="12.5">
      <c r="H33828" s="958">
        <v>78480</v>
      </c>
      <c r="I33828" s="950" t="s">
        <v>1564</v>
      </c>
    </row>
    <row r="33829" spans="8:9" ht="12.5">
      <c r="H33829" s="958">
        <v>78501</v>
      </c>
      <c r="I33829" s="950" t="s">
        <v>1564</v>
      </c>
    </row>
    <row r="33830" spans="8:9" ht="12.5">
      <c r="H33830" s="958">
        <v>78502</v>
      </c>
      <c r="I33830" s="950" t="s">
        <v>1564</v>
      </c>
    </row>
    <row r="33831" spans="8:9" ht="12.5">
      <c r="H33831" s="958">
        <v>78503</v>
      </c>
      <c r="I33831" s="950" t="s">
        <v>1564</v>
      </c>
    </row>
    <row r="33832" spans="8:9" ht="12.5">
      <c r="H33832" s="958">
        <v>78504</v>
      </c>
      <c r="I33832" s="950" t="s">
        <v>1564</v>
      </c>
    </row>
    <row r="33833" spans="8:9" ht="12.5">
      <c r="H33833" s="958">
        <v>78505</v>
      </c>
      <c r="I33833" s="950" t="s">
        <v>1564</v>
      </c>
    </row>
    <row r="33834" spans="8:9" ht="12.5">
      <c r="H33834" s="958">
        <v>78516</v>
      </c>
      <c r="I33834" s="950" t="s">
        <v>1564</v>
      </c>
    </row>
    <row r="33835" spans="8:9" ht="12.5">
      <c r="H33835" s="958">
        <v>78520</v>
      </c>
      <c r="I33835" s="950" t="s">
        <v>1564</v>
      </c>
    </row>
    <row r="33836" spans="8:9" ht="12.5">
      <c r="H33836" s="958">
        <v>78521</v>
      </c>
      <c r="I33836" s="950" t="s">
        <v>1564</v>
      </c>
    </row>
    <row r="33837" spans="8:9" ht="12.5">
      <c r="H33837" s="958">
        <v>78522</v>
      </c>
      <c r="I33837" s="950" t="s">
        <v>1564</v>
      </c>
    </row>
    <row r="33838" spans="8:9" ht="12.5">
      <c r="H33838" s="958">
        <v>78523</v>
      </c>
      <c r="I33838" s="950" t="s">
        <v>1564</v>
      </c>
    </row>
    <row r="33839" spans="8:9" ht="12.5">
      <c r="H33839" s="958">
        <v>78526</v>
      </c>
      <c r="I33839" s="950" t="s">
        <v>1564</v>
      </c>
    </row>
    <row r="33840" spans="8:9" ht="12.5">
      <c r="H33840" s="958">
        <v>78535</v>
      </c>
      <c r="I33840" s="950" t="s">
        <v>1564</v>
      </c>
    </row>
    <row r="33841" spans="8:9" ht="12.5">
      <c r="H33841" s="958">
        <v>78536</v>
      </c>
      <c r="I33841" s="950" t="s">
        <v>1564</v>
      </c>
    </row>
    <row r="33842" spans="8:9" ht="12.5">
      <c r="H33842" s="958">
        <v>78537</v>
      </c>
      <c r="I33842" s="950" t="s">
        <v>1564</v>
      </c>
    </row>
    <row r="33843" spans="8:9" ht="12.5">
      <c r="H33843" s="958">
        <v>78538</v>
      </c>
      <c r="I33843" s="950" t="s">
        <v>1564</v>
      </c>
    </row>
    <row r="33844" spans="8:9" ht="12.5">
      <c r="H33844" s="958">
        <v>78539</v>
      </c>
      <c r="I33844" s="950" t="s">
        <v>1564</v>
      </c>
    </row>
    <row r="33845" spans="8:9" ht="12.5">
      <c r="H33845" s="958">
        <v>78540</v>
      </c>
      <c r="I33845" s="950" t="s">
        <v>1564</v>
      </c>
    </row>
    <row r="33846" spans="8:9" ht="12.5">
      <c r="H33846" s="958">
        <v>78541</v>
      </c>
      <c r="I33846" s="950" t="s">
        <v>1564</v>
      </c>
    </row>
    <row r="33847" spans="8:9" ht="12.5">
      <c r="H33847" s="958">
        <v>78542</v>
      </c>
      <c r="I33847" s="950" t="s">
        <v>1564</v>
      </c>
    </row>
    <row r="33848" spans="8:9" ht="12.5">
      <c r="H33848" s="958">
        <v>78543</v>
      </c>
      <c r="I33848" s="950" t="s">
        <v>1564</v>
      </c>
    </row>
    <row r="33849" spans="8:9" ht="12.5">
      <c r="H33849" s="958">
        <v>78545</v>
      </c>
      <c r="I33849" s="950" t="s">
        <v>1564</v>
      </c>
    </row>
    <row r="33850" spans="8:9" ht="12.5">
      <c r="H33850" s="958">
        <v>78547</v>
      </c>
      <c r="I33850" s="950" t="s">
        <v>1564</v>
      </c>
    </row>
    <row r="33851" spans="8:9" ht="12.5">
      <c r="H33851" s="958">
        <v>78548</v>
      </c>
      <c r="I33851" s="950" t="s">
        <v>1564</v>
      </c>
    </row>
    <row r="33852" spans="8:9" ht="12.5">
      <c r="H33852" s="958">
        <v>78549</v>
      </c>
      <c r="I33852" s="950" t="s">
        <v>1564</v>
      </c>
    </row>
    <row r="33853" spans="8:9" ht="12.5">
      <c r="H33853" s="958">
        <v>78550</v>
      </c>
      <c r="I33853" s="950" t="s">
        <v>1564</v>
      </c>
    </row>
    <row r="33854" spans="8:9" ht="12.5">
      <c r="H33854" s="958">
        <v>78551</v>
      </c>
      <c r="I33854" s="950" t="s">
        <v>1564</v>
      </c>
    </row>
    <row r="33855" spans="8:9" ht="12.5">
      <c r="H33855" s="958">
        <v>78552</v>
      </c>
      <c r="I33855" s="950" t="s">
        <v>1564</v>
      </c>
    </row>
    <row r="33856" spans="8:9" ht="12.5">
      <c r="H33856" s="958">
        <v>78553</v>
      </c>
      <c r="I33856" s="950" t="s">
        <v>1564</v>
      </c>
    </row>
    <row r="33857" spans="8:9" ht="12.5">
      <c r="H33857" s="958">
        <v>78557</v>
      </c>
      <c r="I33857" s="950" t="s">
        <v>1564</v>
      </c>
    </row>
    <row r="33858" spans="8:9" ht="12.5">
      <c r="H33858" s="958">
        <v>78558</v>
      </c>
      <c r="I33858" s="950" t="s">
        <v>1564</v>
      </c>
    </row>
    <row r="33859" spans="8:9" ht="12.5">
      <c r="H33859" s="958">
        <v>78559</v>
      </c>
      <c r="I33859" s="950" t="s">
        <v>1564</v>
      </c>
    </row>
    <row r="33860" spans="8:9" ht="12.5">
      <c r="H33860" s="958">
        <v>78560</v>
      </c>
      <c r="I33860" s="950" t="s">
        <v>1564</v>
      </c>
    </row>
    <row r="33861" spans="8:9" ht="12.5">
      <c r="H33861" s="958">
        <v>78561</v>
      </c>
      <c r="I33861" s="950" t="s">
        <v>1564</v>
      </c>
    </row>
    <row r="33862" spans="8:9" ht="12.5">
      <c r="H33862" s="958">
        <v>78562</v>
      </c>
      <c r="I33862" s="950" t="s">
        <v>1564</v>
      </c>
    </row>
    <row r="33863" spans="8:9" ht="12.5">
      <c r="H33863" s="958">
        <v>78563</v>
      </c>
      <c r="I33863" s="950" t="s">
        <v>1564</v>
      </c>
    </row>
    <row r="33864" spans="8:9" ht="12.5">
      <c r="H33864" s="958">
        <v>78564</v>
      </c>
      <c r="I33864" s="950" t="s">
        <v>1564</v>
      </c>
    </row>
    <row r="33865" spans="8:9" ht="12.5">
      <c r="H33865" s="958">
        <v>78565</v>
      </c>
      <c r="I33865" s="950" t="s">
        <v>1564</v>
      </c>
    </row>
    <row r="33866" spans="8:9" ht="12.5">
      <c r="H33866" s="958">
        <v>78566</v>
      </c>
      <c r="I33866" s="950" t="s">
        <v>1564</v>
      </c>
    </row>
    <row r="33867" spans="8:9" ht="12.5">
      <c r="H33867" s="958">
        <v>78567</v>
      </c>
      <c r="I33867" s="950" t="s">
        <v>1564</v>
      </c>
    </row>
    <row r="33868" spans="8:9" ht="12.5">
      <c r="H33868" s="958">
        <v>78568</v>
      </c>
      <c r="I33868" s="950" t="s">
        <v>1564</v>
      </c>
    </row>
    <row r="33869" spans="8:9" ht="12.5">
      <c r="H33869" s="958">
        <v>78569</v>
      </c>
      <c r="I33869" s="950" t="s">
        <v>1564</v>
      </c>
    </row>
    <row r="33870" spans="8:9" ht="12.5">
      <c r="H33870" s="958">
        <v>78570</v>
      </c>
      <c r="I33870" s="950" t="s">
        <v>1564</v>
      </c>
    </row>
    <row r="33871" spans="8:9" ht="12.5">
      <c r="H33871" s="958">
        <v>78572</v>
      </c>
      <c r="I33871" s="950" t="s">
        <v>1564</v>
      </c>
    </row>
    <row r="33872" spans="8:9" ht="12.5">
      <c r="H33872" s="958">
        <v>78573</v>
      </c>
      <c r="I33872" s="950" t="s">
        <v>1564</v>
      </c>
    </row>
    <row r="33873" spans="8:9" ht="12.5">
      <c r="H33873" s="958">
        <v>78574</v>
      </c>
      <c r="I33873" s="950" t="s">
        <v>1564</v>
      </c>
    </row>
    <row r="33874" spans="8:9" ht="12.5">
      <c r="H33874" s="958">
        <v>78575</v>
      </c>
      <c r="I33874" s="950" t="s">
        <v>1564</v>
      </c>
    </row>
    <row r="33875" spans="8:9" ht="12.5">
      <c r="H33875" s="958">
        <v>78576</v>
      </c>
      <c r="I33875" s="950" t="s">
        <v>1564</v>
      </c>
    </row>
    <row r="33876" spans="8:9" ht="12.5">
      <c r="H33876" s="958">
        <v>78577</v>
      </c>
      <c r="I33876" s="950" t="s">
        <v>1564</v>
      </c>
    </row>
    <row r="33877" spans="8:9" ht="12.5">
      <c r="H33877" s="958">
        <v>78578</v>
      </c>
      <c r="I33877" s="950" t="s">
        <v>1564</v>
      </c>
    </row>
    <row r="33878" spans="8:9" ht="12.5">
      <c r="H33878" s="958">
        <v>78579</v>
      </c>
      <c r="I33878" s="950" t="s">
        <v>1564</v>
      </c>
    </row>
    <row r="33879" spans="8:9" ht="12.5">
      <c r="H33879" s="958">
        <v>78580</v>
      </c>
      <c r="I33879" s="950" t="s">
        <v>1564</v>
      </c>
    </row>
    <row r="33880" spans="8:9" ht="12.5">
      <c r="H33880" s="958">
        <v>78582</v>
      </c>
      <c r="I33880" s="950" t="s">
        <v>1564</v>
      </c>
    </row>
    <row r="33881" spans="8:9" ht="12.5">
      <c r="H33881" s="958">
        <v>78583</v>
      </c>
      <c r="I33881" s="950" t="s">
        <v>1564</v>
      </c>
    </row>
    <row r="33882" spans="8:9" ht="12.5">
      <c r="H33882" s="958">
        <v>78584</v>
      </c>
      <c r="I33882" s="950" t="s">
        <v>1564</v>
      </c>
    </row>
    <row r="33883" spans="8:9" ht="12.5">
      <c r="H33883" s="958">
        <v>78585</v>
      </c>
      <c r="I33883" s="950" t="s">
        <v>1564</v>
      </c>
    </row>
    <row r="33884" spans="8:9" ht="12.5">
      <c r="H33884" s="958">
        <v>78586</v>
      </c>
      <c r="I33884" s="950" t="s">
        <v>1564</v>
      </c>
    </row>
    <row r="33885" spans="8:9" ht="12.5">
      <c r="H33885" s="958">
        <v>78588</v>
      </c>
      <c r="I33885" s="950" t="s">
        <v>1564</v>
      </c>
    </row>
    <row r="33886" spans="8:9" ht="12.5">
      <c r="H33886" s="958">
        <v>78589</v>
      </c>
      <c r="I33886" s="950" t="s">
        <v>1564</v>
      </c>
    </row>
    <row r="33887" spans="8:9" ht="12.5">
      <c r="H33887" s="958">
        <v>78590</v>
      </c>
      <c r="I33887" s="950" t="s">
        <v>1564</v>
      </c>
    </row>
    <row r="33888" spans="8:9" ht="12.5">
      <c r="H33888" s="958">
        <v>78591</v>
      </c>
      <c r="I33888" s="950" t="s">
        <v>1564</v>
      </c>
    </row>
    <row r="33889" spans="8:9" ht="12.5">
      <c r="H33889" s="958">
        <v>78592</v>
      </c>
      <c r="I33889" s="950" t="s">
        <v>1564</v>
      </c>
    </row>
    <row r="33890" spans="8:9" ht="12.5">
      <c r="H33890" s="958">
        <v>78593</v>
      </c>
      <c r="I33890" s="950" t="s">
        <v>1564</v>
      </c>
    </row>
    <row r="33891" spans="8:9" ht="12.5">
      <c r="H33891" s="958">
        <v>78594</v>
      </c>
      <c r="I33891" s="950" t="s">
        <v>1564</v>
      </c>
    </row>
    <row r="33892" spans="8:9" ht="12.5">
      <c r="H33892" s="958">
        <v>78595</v>
      </c>
      <c r="I33892" s="950" t="s">
        <v>1564</v>
      </c>
    </row>
    <row r="33893" spans="8:9" ht="12.5">
      <c r="H33893" s="958">
        <v>78596</v>
      </c>
      <c r="I33893" s="950" t="s">
        <v>1564</v>
      </c>
    </row>
    <row r="33894" spans="8:9" ht="12.5">
      <c r="H33894" s="958">
        <v>78597</v>
      </c>
      <c r="I33894" s="950" t="s">
        <v>1564</v>
      </c>
    </row>
    <row r="33895" spans="8:9" ht="12.5">
      <c r="H33895" s="958">
        <v>78598</v>
      </c>
      <c r="I33895" s="950" t="s">
        <v>1564</v>
      </c>
    </row>
    <row r="33896" spans="8:9" ht="12.5">
      <c r="H33896" s="958">
        <v>78599</v>
      </c>
      <c r="I33896" s="950" t="s">
        <v>1564</v>
      </c>
    </row>
    <row r="33897" spans="8:9" ht="12.5">
      <c r="H33897" s="958">
        <v>78602</v>
      </c>
      <c r="I33897" s="950" t="s">
        <v>1564</v>
      </c>
    </row>
    <row r="33898" spans="8:9" ht="12.5">
      <c r="H33898" s="958">
        <v>78604</v>
      </c>
      <c r="I33898" s="950" t="s">
        <v>1564</v>
      </c>
    </row>
    <row r="33899" spans="8:9" ht="12.5">
      <c r="H33899" s="958">
        <v>78605</v>
      </c>
      <c r="I33899" s="950" t="s">
        <v>1564</v>
      </c>
    </row>
    <row r="33900" spans="8:9" ht="12.5">
      <c r="H33900" s="958">
        <v>78606</v>
      </c>
      <c r="I33900" s="950" t="s">
        <v>1564</v>
      </c>
    </row>
    <row r="33901" spans="8:9" ht="12.5">
      <c r="H33901" s="958">
        <v>78607</v>
      </c>
      <c r="I33901" s="950" t="s">
        <v>1564</v>
      </c>
    </row>
    <row r="33902" spans="8:9" ht="12.5">
      <c r="H33902" s="958">
        <v>78608</v>
      </c>
      <c r="I33902" s="950" t="s">
        <v>1564</v>
      </c>
    </row>
    <row r="33903" spans="8:9" ht="12.5">
      <c r="H33903" s="958">
        <v>78609</v>
      </c>
      <c r="I33903" s="950" t="s">
        <v>1564</v>
      </c>
    </row>
    <row r="33904" spans="8:9" ht="12.5">
      <c r="H33904" s="958">
        <v>78610</v>
      </c>
      <c r="I33904" s="950" t="s">
        <v>1564</v>
      </c>
    </row>
    <row r="33905" spans="8:9" ht="12.5">
      <c r="H33905" s="958">
        <v>78611</v>
      </c>
      <c r="I33905" s="950" t="s">
        <v>1564</v>
      </c>
    </row>
    <row r="33906" spans="8:9" ht="12.5">
      <c r="H33906" s="958">
        <v>78612</v>
      </c>
      <c r="I33906" s="950" t="s">
        <v>1564</v>
      </c>
    </row>
    <row r="33907" spans="8:9" ht="12.5">
      <c r="H33907" s="958">
        <v>78613</v>
      </c>
      <c r="I33907" s="950" t="s">
        <v>1564</v>
      </c>
    </row>
    <row r="33908" spans="8:9" ht="12.5">
      <c r="H33908" s="958">
        <v>78614</v>
      </c>
      <c r="I33908" s="950" t="s">
        <v>1564</v>
      </c>
    </row>
    <row r="33909" spans="8:9" ht="12.5">
      <c r="H33909" s="958">
        <v>78615</v>
      </c>
      <c r="I33909" s="950" t="s">
        <v>1564</v>
      </c>
    </row>
    <row r="33910" spans="8:9" ht="12.5">
      <c r="H33910" s="958">
        <v>78616</v>
      </c>
      <c r="I33910" s="950" t="s">
        <v>1564</v>
      </c>
    </row>
    <row r="33911" spans="8:9" ht="12.5">
      <c r="H33911" s="958">
        <v>78617</v>
      </c>
      <c r="I33911" s="950" t="s">
        <v>1564</v>
      </c>
    </row>
    <row r="33912" spans="8:9" ht="12.5">
      <c r="H33912" s="958">
        <v>78618</v>
      </c>
      <c r="I33912" s="950" t="s">
        <v>1564</v>
      </c>
    </row>
    <row r="33913" spans="8:9" ht="12.5">
      <c r="H33913" s="958">
        <v>78619</v>
      </c>
      <c r="I33913" s="950" t="s">
        <v>1564</v>
      </c>
    </row>
    <row r="33914" spans="8:9" ht="12.5">
      <c r="H33914" s="958">
        <v>78620</v>
      </c>
      <c r="I33914" s="950" t="s">
        <v>1564</v>
      </c>
    </row>
    <row r="33915" spans="8:9" ht="12.5">
      <c r="H33915" s="958">
        <v>78621</v>
      </c>
      <c r="I33915" s="950" t="s">
        <v>1564</v>
      </c>
    </row>
    <row r="33916" spans="8:9" ht="12.5">
      <c r="H33916" s="958">
        <v>78622</v>
      </c>
      <c r="I33916" s="950" t="s">
        <v>1564</v>
      </c>
    </row>
    <row r="33917" spans="8:9" ht="12.5">
      <c r="H33917" s="958">
        <v>78623</v>
      </c>
      <c r="I33917" s="950" t="s">
        <v>1564</v>
      </c>
    </row>
    <row r="33918" spans="8:9" ht="12.5">
      <c r="H33918" s="958">
        <v>78624</v>
      </c>
      <c r="I33918" s="950" t="s">
        <v>1564</v>
      </c>
    </row>
    <row r="33919" spans="8:9" ht="12.5">
      <c r="H33919" s="958">
        <v>78626</v>
      </c>
      <c r="I33919" s="950" t="s">
        <v>1564</v>
      </c>
    </row>
    <row r="33920" spans="8:9" ht="12.5">
      <c r="H33920" s="958">
        <v>78627</v>
      </c>
      <c r="I33920" s="950" t="s">
        <v>1564</v>
      </c>
    </row>
    <row r="33921" spans="8:9" ht="12.5">
      <c r="H33921" s="958">
        <v>78628</v>
      </c>
      <c r="I33921" s="950" t="s">
        <v>1564</v>
      </c>
    </row>
    <row r="33922" spans="8:9" ht="12.5">
      <c r="H33922" s="958">
        <v>78629</v>
      </c>
      <c r="I33922" s="950" t="s">
        <v>1564</v>
      </c>
    </row>
    <row r="33923" spans="8:9" ht="12.5">
      <c r="H33923" s="958">
        <v>78630</v>
      </c>
      <c r="I33923" s="950" t="s">
        <v>1564</v>
      </c>
    </row>
    <row r="33924" spans="8:9" ht="12.5">
      <c r="H33924" s="958">
        <v>78631</v>
      </c>
      <c r="I33924" s="950" t="s">
        <v>1564</v>
      </c>
    </row>
    <row r="33925" spans="8:9" ht="12.5">
      <c r="H33925" s="958">
        <v>78632</v>
      </c>
      <c r="I33925" s="950" t="s">
        <v>1564</v>
      </c>
    </row>
    <row r="33926" spans="8:9" ht="12.5">
      <c r="H33926" s="958">
        <v>78633</v>
      </c>
      <c r="I33926" s="950" t="s">
        <v>1564</v>
      </c>
    </row>
    <row r="33927" spans="8:9" ht="12.5">
      <c r="H33927" s="958">
        <v>78634</v>
      </c>
      <c r="I33927" s="950" t="s">
        <v>1564</v>
      </c>
    </row>
    <row r="33928" spans="8:9" ht="12.5">
      <c r="H33928" s="958">
        <v>78635</v>
      </c>
      <c r="I33928" s="950" t="s">
        <v>1564</v>
      </c>
    </row>
    <row r="33929" spans="8:9" ht="12.5">
      <c r="H33929" s="958">
        <v>78636</v>
      </c>
      <c r="I33929" s="950" t="s">
        <v>1564</v>
      </c>
    </row>
    <row r="33930" spans="8:9" ht="12.5">
      <c r="H33930" s="958">
        <v>78638</v>
      </c>
      <c r="I33930" s="950" t="s">
        <v>1564</v>
      </c>
    </row>
    <row r="33931" spans="8:9" ht="12.5">
      <c r="H33931" s="958">
        <v>78639</v>
      </c>
      <c r="I33931" s="950" t="s">
        <v>1564</v>
      </c>
    </row>
    <row r="33932" spans="8:9" ht="12.5">
      <c r="H33932" s="958">
        <v>78640</v>
      </c>
      <c r="I33932" s="950" t="s">
        <v>1564</v>
      </c>
    </row>
    <row r="33933" spans="8:9" ht="12.5">
      <c r="H33933" s="958">
        <v>78641</v>
      </c>
      <c r="I33933" s="950" t="s">
        <v>1564</v>
      </c>
    </row>
    <row r="33934" spans="8:9" ht="12.5">
      <c r="H33934" s="958">
        <v>78642</v>
      </c>
      <c r="I33934" s="950" t="s">
        <v>1564</v>
      </c>
    </row>
    <row r="33935" spans="8:9" ht="12.5">
      <c r="H33935" s="958">
        <v>78643</v>
      </c>
      <c r="I33935" s="950" t="s">
        <v>1564</v>
      </c>
    </row>
    <row r="33936" spans="8:9" ht="12.5">
      <c r="H33936" s="958">
        <v>78644</v>
      </c>
      <c r="I33936" s="950" t="s">
        <v>1564</v>
      </c>
    </row>
    <row r="33937" spans="8:9" ht="12.5">
      <c r="H33937" s="958">
        <v>78645</v>
      </c>
      <c r="I33937" s="950" t="s">
        <v>1564</v>
      </c>
    </row>
    <row r="33938" spans="8:9" ht="12.5">
      <c r="H33938" s="958">
        <v>78646</v>
      </c>
      <c r="I33938" s="950" t="s">
        <v>1564</v>
      </c>
    </row>
    <row r="33939" spans="8:9" ht="12.5">
      <c r="H33939" s="958">
        <v>78648</v>
      </c>
      <c r="I33939" s="950" t="s">
        <v>1564</v>
      </c>
    </row>
    <row r="33940" spans="8:9" ht="12.5">
      <c r="H33940" s="958">
        <v>78650</v>
      </c>
      <c r="I33940" s="950" t="s">
        <v>1564</v>
      </c>
    </row>
    <row r="33941" spans="8:9" ht="12.5">
      <c r="H33941" s="958">
        <v>78651</v>
      </c>
      <c r="I33941" s="950" t="s">
        <v>1564</v>
      </c>
    </row>
    <row r="33942" spans="8:9" ht="12.5">
      <c r="H33942" s="958">
        <v>78652</v>
      </c>
      <c r="I33942" s="950" t="s">
        <v>1564</v>
      </c>
    </row>
    <row r="33943" spans="8:9" ht="12.5">
      <c r="H33943" s="958">
        <v>78653</v>
      </c>
      <c r="I33943" s="950" t="s">
        <v>1564</v>
      </c>
    </row>
    <row r="33944" spans="8:9" ht="12.5">
      <c r="H33944" s="958">
        <v>78654</v>
      </c>
      <c r="I33944" s="950" t="s">
        <v>1564</v>
      </c>
    </row>
    <row r="33945" spans="8:9" ht="12.5">
      <c r="H33945" s="958">
        <v>78655</v>
      </c>
      <c r="I33945" s="950" t="s">
        <v>1564</v>
      </c>
    </row>
    <row r="33946" spans="8:9" ht="12.5">
      <c r="H33946" s="958">
        <v>78656</v>
      </c>
      <c r="I33946" s="950" t="s">
        <v>1564</v>
      </c>
    </row>
    <row r="33947" spans="8:9" ht="12.5">
      <c r="H33947" s="958">
        <v>78657</v>
      </c>
      <c r="I33947" s="950" t="s">
        <v>1564</v>
      </c>
    </row>
    <row r="33948" spans="8:9" ht="12.5">
      <c r="H33948" s="958">
        <v>78658</v>
      </c>
      <c r="I33948" s="950" t="s">
        <v>1564</v>
      </c>
    </row>
    <row r="33949" spans="8:9" ht="12.5">
      <c r="H33949" s="958">
        <v>78659</v>
      </c>
      <c r="I33949" s="950" t="s">
        <v>1564</v>
      </c>
    </row>
    <row r="33950" spans="8:9" ht="12.5">
      <c r="H33950" s="958">
        <v>78660</v>
      </c>
      <c r="I33950" s="950" t="s">
        <v>1564</v>
      </c>
    </row>
    <row r="33951" spans="8:9" ht="12.5">
      <c r="H33951" s="958">
        <v>78661</v>
      </c>
      <c r="I33951" s="950" t="s">
        <v>1564</v>
      </c>
    </row>
    <row r="33952" spans="8:9" ht="12.5">
      <c r="H33952" s="958">
        <v>78662</v>
      </c>
      <c r="I33952" s="950" t="s">
        <v>1564</v>
      </c>
    </row>
    <row r="33953" spans="8:9" ht="12.5">
      <c r="H33953" s="958">
        <v>78663</v>
      </c>
      <c r="I33953" s="950" t="s">
        <v>1564</v>
      </c>
    </row>
    <row r="33954" spans="8:9" ht="12.5">
      <c r="H33954" s="958">
        <v>78664</v>
      </c>
      <c r="I33954" s="950" t="s">
        <v>1564</v>
      </c>
    </row>
    <row r="33955" spans="8:9" ht="12.5">
      <c r="H33955" s="958">
        <v>78665</v>
      </c>
      <c r="I33955" s="950" t="s">
        <v>1564</v>
      </c>
    </row>
    <row r="33956" spans="8:9" ht="12.5">
      <c r="H33956" s="958">
        <v>78666</v>
      </c>
      <c r="I33956" s="950" t="s">
        <v>1564</v>
      </c>
    </row>
    <row r="33957" spans="8:9" ht="12.5">
      <c r="H33957" s="958">
        <v>78667</v>
      </c>
      <c r="I33957" s="950" t="s">
        <v>1564</v>
      </c>
    </row>
    <row r="33958" spans="8:9" ht="12.5">
      <c r="H33958" s="958">
        <v>78669</v>
      </c>
      <c r="I33958" s="950" t="s">
        <v>1564</v>
      </c>
    </row>
    <row r="33959" spans="8:9" ht="12.5">
      <c r="H33959" s="958">
        <v>78670</v>
      </c>
      <c r="I33959" s="950" t="s">
        <v>1564</v>
      </c>
    </row>
    <row r="33960" spans="8:9" ht="12.5">
      <c r="H33960" s="958">
        <v>78671</v>
      </c>
      <c r="I33960" s="950" t="s">
        <v>1564</v>
      </c>
    </row>
    <row r="33961" spans="8:9" ht="12.5">
      <c r="H33961" s="958">
        <v>78672</v>
      </c>
      <c r="I33961" s="950" t="s">
        <v>1564</v>
      </c>
    </row>
    <row r="33962" spans="8:9" ht="12.5">
      <c r="H33962" s="958">
        <v>78673</v>
      </c>
      <c r="I33962" s="950" t="s">
        <v>1564</v>
      </c>
    </row>
    <row r="33963" spans="8:9" ht="12.5">
      <c r="H33963" s="958">
        <v>78674</v>
      </c>
      <c r="I33963" s="950" t="s">
        <v>1564</v>
      </c>
    </row>
    <row r="33964" spans="8:9" ht="12.5">
      <c r="H33964" s="958">
        <v>78675</v>
      </c>
      <c r="I33964" s="950" t="s">
        <v>1564</v>
      </c>
    </row>
    <row r="33965" spans="8:9" ht="12.5">
      <c r="H33965" s="958">
        <v>78676</v>
      </c>
      <c r="I33965" s="950" t="s">
        <v>1564</v>
      </c>
    </row>
    <row r="33966" spans="8:9" ht="12.5">
      <c r="H33966" s="958">
        <v>78677</v>
      </c>
      <c r="I33966" s="950" t="s">
        <v>1564</v>
      </c>
    </row>
    <row r="33967" spans="8:9" ht="12.5">
      <c r="H33967" s="958">
        <v>78680</v>
      </c>
      <c r="I33967" s="950" t="s">
        <v>1564</v>
      </c>
    </row>
    <row r="33968" spans="8:9" ht="12.5">
      <c r="H33968" s="958">
        <v>78681</v>
      </c>
      <c r="I33968" s="950" t="s">
        <v>1564</v>
      </c>
    </row>
    <row r="33969" spans="8:9" ht="12.5">
      <c r="H33969" s="958">
        <v>78682</v>
      </c>
      <c r="I33969" s="950" t="s">
        <v>1564</v>
      </c>
    </row>
    <row r="33970" spans="8:9" ht="12.5">
      <c r="H33970" s="958">
        <v>78683</v>
      </c>
      <c r="I33970" s="950" t="s">
        <v>1564</v>
      </c>
    </row>
    <row r="33971" spans="8:9" ht="12.5">
      <c r="H33971" s="958">
        <v>78691</v>
      </c>
      <c r="I33971" s="950" t="s">
        <v>1564</v>
      </c>
    </row>
    <row r="33972" spans="8:9" ht="12.5">
      <c r="H33972" s="958">
        <v>78701</v>
      </c>
      <c r="I33972" s="950" t="s">
        <v>1564</v>
      </c>
    </row>
    <row r="33973" spans="8:9" ht="12.5">
      <c r="H33973" s="958">
        <v>78702</v>
      </c>
      <c r="I33973" s="950" t="s">
        <v>1564</v>
      </c>
    </row>
    <row r="33974" spans="8:9" ht="12.5">
      <c r="H33974" s="958">
        <v>78703</v>
      </c>
      <c r="I33974" s="950" t="s">
        <v>1564</v>
      </c>
    </row>
    <row r="33975" spans="8:9" ht="12.5">
      <c r="H33975" s="958">
        <v>78704</v>
      </c>
      <c r="I33975" s="950" t="s">
        <v>1564</v>
      </c>
    </row>
    <row r="33976" spans="8:9" ht="12.5">
      <c r="H33976" s="958">
        <v>78705</v>
      </c>
      <c r="I33976" s="950" t="s">
        <v>1564</v>
      </c>
    </row>
    <row r="33977" spans="8:9" ht="12.5">
      <c r="H33977" s="958">
        <v>78708</v>
      </c>
      <c r="I33977" s="950" t="s">
        <v>1564</v>
      </c>
    </row>
    <row r="33978" spans="8:9" ht="12.5">
      <c r="H33978" s="958">
        <v>78709</v>
      </c>
      <c r="I33978" s="950" t="s">
        <v>1564</v>
      </c>
    </row>
    <row r="33979" spans="8:9" ht="12.5">
      <c r="H33979" s="958">
        <v>78710</v>
      </c>
      <c r="I33979" s="950" t="s">
        <v>1564</v>
      </c>
    </row>
    <row r="33980" spans="8:9" ht="12.5">
      <c r="H33980" s="958">
        <v>78711</v>
      </c>
      <c r="I33980" s="950" t="s">
        <v>1564</v>
      </c>
    </row>
    <row r="33981" spans="8:9" ht="12.5">
      <c r="H33981" s="958">
        <v>78712</v>
      </c>
      <c r="I33981" s="950" t="s">
        <v>1564</v>
      </c>
    </row>
    <row r="33982" spans="8:9" ht="12.5">
      <c r="H33982" s="958">
        <v>78713</v>
      </c>
      <c r="I33982" s="950" t="s">
        <v>1564</v>
      </c>
    </row>
    <row r="33983" spans="8:9" ht="12.5">
      <c r="H33983" s="958">
        <v>78714</v>
      </c>
      <c r="I33983" s="950" t="s">
        <v>1564</v>
      </c>
    </row>
    <row r="33984" spans="8:9" ht="12.5">
      <c r="H33984" s="958">
        <v>78715</v>
      </c>
      <c r="I33984" s="950" t="s">
        <v>1564</v>
      </c>
    </row>
    <row r="33985" spans="8:9" ht="12.5">
      <c r="H33985" s="958">
        <v>78716</v>
      </c>
      <c r="I33985" s="950" t="s">
        <v>1564</v>
      </c>
    </row>
    <row r="33986" spans="8:9" ht="12.5">
      <c r="H33986" s="958">
        <v>78717</v>
      </c>
      <c r="I33986" s="950" t="s">
        <v>1564</v>
      </c>
    </row>
    <row r="33987" spans="8:9" ht="12.5">
      <c r="H33987" s="958">
        <v>78718</v>
      </c>
      <c r="I33987" s="950" t="s">
        <v>1564</v>
      </c>
    </row>
    <row r="33988" spans="8:9" ht="12.5">
      <c r="H33988" s="958">
        <v>78719</v>
      </c>
      <c r="I33988" s="950" t="s">
        <v>1564</v>
      </c>
    </row>
    <row r="33989" spans="8:9" ht="12.5">
      <c r="H33989" s="958">
        <v>78720</v>
      </c>
      <c r="I33989" s="950" t="s">
        <v>1564</v>
      </c>
    </row>
    <row r="33990" spans="8:9" ht="12.5">
      <c r="H33990" s="958">
        <v>78721</v>
      </c>
      <c r="I33990" s="950" t="s">
        <v>1564</v>
      </c>
    </row>
    <row r="33991" spans="8:9" ht="12.5">
      <c r="H33991" s="958">
        <v>78722</v>
      </c>
      <c r="I33991" s="950" t="s">
        <v>1564</v>
      </c>
    </row>
    <row r="33992" spans="8:9" ht="12.5">
      <c r="H33992" s="958">
        <v>78723</v>
      </c>
      <c r="I33992" s="950" t="s">
        <v>1564</v>
      </c>
    </row>
    <row r="33993" spans="8:9" ht="12.5">
      <c r="H33993" s="958">
        <v>78724</v>
      </c>
      <c r="I33993" s="950" t="s">
        <v>1564</v>
      </c>
    </row>
    <row r="33994" spans="8:9" ht="12.5">
      <c r="H33994" s="958">
        <v>78725</v>
      </c>
      <c r="I33994" s="950" t="s">
        <v>1564</v>
      </c>
    </row>
    <row r="33995" spans="8:9" ht="12.5">
      <c r="H33995" s="958">
        <v>78726</v>
      </c>
      <c r="I33995" s="950" t="s">
        <v>1564</v>
      </c>
    </row>
    <row r="33996" spans="8:9" ht="12.5">
      <c r="H33996" s="958">
        <v>78727</v>
      </c>
      <c r="I33996" s="950" t="s">
        <v>1564</v>
      </c>
    </row>
    <row r="33997" spans="8:9" ht="12.5">
      <c r="H33997" s="958">
        <v>78728</v>
      </c>
      <c r="I33997" s="950" t="s">
        <v>1564</v>
      </c>
    </row>
    <row r="33998" spans="8:9" ht="12.5">
      <c r="H33998" s="958">
        <v>78729</v>
      </c>
      <c r="I33998" s="950" t="s">
        <v>1564</v>
      </c>
    </row>
    <row r="33999" spans="8:9" ht="12.5">
      <c r="H33999" s="958">
        <v>78730</v>
      </c>
      <c r="I33999" s="950" t="s">
        <v>1564</v>
      </c>
    </row>
    <row r="34000" spans="8:9" ht="12.5">
      <c r="H34000" s="958">
        <v>78731</v>
      </c>
      <c r="I34000" s="950" t="s">
        <v>1564</v>
      </c>
    </row>
    <row r="34001" spans="8:9" ht="12.5">
      <c r="H34001" s="958">
        <v>78732</v>
      </c>
      <c r="I34001" s="950" t="s">
        <v>1564</v>
      </c>
    </row>
    <row r="34002" spans="8:9" ht="12.5">
      <c r="H34002" s="958">
        <v>78733</v>
      </c>
      <c r="I34002" s="950" t="s">
        <v>1564</v>
      </c>
    </row>
    <row r="34003" spans="8:9" ht="12.5">
      <c r="H34003" s="958">
        <v>78734</v>
      </c>
      <c r="I34003" s="950" t="s">
        <v>1564</v>
      </c>
    </row>
    <row r="34004" spans="8:9" ht="12.5">
      <c r="H34004" s="958">
        <v>78735</v>
      </c>
      <c r="I34004" s="950" t="s">
        <v>1564</v>
      </c>
    </row>
    <row r="34005" spans="8:9" ht="12.5">
      <c r="H34005" s="958">
        <v>78736</v>
      </c>
      <c r="I34005" s="950" t="s">
        <v>1564</v>
      </c>
    </row>
    <row r="34006" spans="8:9" ht="12.5">
      <c r="H34006" s="958">
        <v>78737</v>
      </c>
      <c r="I34006" s="950" t="s">
        <v>1564</v>
      </c>
    </row>
    <row r="34007" spans="8:9" ht="12.5">
      <c r="H34007" s="958">
        <v>78738</v>
      </c>
      <c r="I34007" s="950" t="s">
        <v>1564</v>
      </c>
    </row>
    <row r="34008" spans="8:9" ht="12.5">
      <c r="H34008" s="958">
        <v>78739</v>
      </c>
      <c r="I34008" s="950" t="s">
        <v>1564</v>
      </c>
    </row>
    <row r="34009" spans="8:9" ht="12.5">
      <c r="H34009" s="958">
        <v>78741</v>
      </c>
      <c r="I34009" s="950" t="s">
        <v>1564</v>
      </c>
    </row>
    <row r="34010" spans="8:9" ht="12.5">
      <c r="H34010" s="958">
        <v>78742</v>
      </c>
      <c r="I34010" s="950" t="s">
        <v>1564</v>
      </c>
    </row>
    <row r="34011" spans="8:9" ht="12.5">
      <c r="H34011" s="958">
        <v>78744</v>
      </c>
      <c r="I34011" s="950" t="s">
        <v>1564</v>
      </c>
    </row>
    <row r="34012" spans="8:9" ht="12.5">
      <c r="H34012" s="958">
        <v>78745</v>
      </c>
      <c r="I34012" s="950" t="s">
        <v>1564</v>
      </c>
    </row>
    <row r="34013" spans="8:9" ht="12.5">
      <c r="H34013" s="958">
        <v>78746</v>
      </c>
      <c r="I34013" s="950" t="s">
        <v>1564</v>
      </c>
    </row>
    <row r="34014" spans="8:9" ht="12.5">
      <c r="H34014" s="958">
        <v>78747</v>
      </c>
      <c r="I34014" s="950" t="s">
        <v>1564</v>
      </c>
    </row>
    <row r="34015" spans="8:9" ht="12.5">
      <c r="H34015" s="958">
        <v>78748</v>
      </c>
      <c r="I34015" s="950" t="s">
        <v>1564</v>
      </c>
    </row>
    <row r="34016" spans="8:9" ht="12.5">
      <c r="H34016" s="958">
        <v>78749</v>
      </c>
      <c r="I34016" s="950" t="s">
        <v>1564</v>
      </c>
    </row>
    <row r="34017" spans="8:9" ht="12.5">
      <c r="H34017" s="958">
        <v>78750</v>
      </c>
      <c r="I34017" s="950" t="s">
        <v>1564</v>
      </c>
    </row>
    <row r="34018" spans="8:9" ht="12.5">
      <c r="H34018" s="958">
        <v>78751</v>
      </c>
      <c r="I34018" s="950" t="s">
        <v>1564</v>
      </c>
    </row>
    <row r="34019" spans="8:9" ht="12.5">
      <c r="H34019" s="958">
        <v>78752</v>
      </c>
      <c r="I34019" s="950" t="s">
        <v>1564</v>
      </c>
    </row>
    <row r="34020" spans="8:9" ht="12.5">
      <c r="H34020" s="958">
        <v>78753</v>
      </c>
      <c r="I34020" s="950" t="s">
        <v>1564</v>
      </c>
    </row>
    <row r="34021" spans="8:9" ht="12.5">
      <c r="H34021" s="958">
        <v>78754</v>
      </c>
      <c r="I34021" s="950" t="s">
        <v>1564</v>
      </c>
    </row>
    <row r="34022" spans="8:9" ht="12.5">
      <c r="H34022" s="958">
        <v>78755</v>
      </c>
      <c r="I34022" s="950" t="s">
        <v>1564</v>
      </c>
    </row>
    <row r="34023" spans="8:9" ht="12.5">
      <c r="H34023" s="958">
        <v>78756</v>
      </c>
      <c r="I34023" s="950" t="s">
        <v>1564</v>
      </c>
    </row>
    <row r="34024" spans="8:9" ht="12.5">
      <c r="H34024" s="958">
        <v>78757</v>
      </c>
      <c r="I34024" s="950" t="s">
        <v>1564</v>
      </c>
    </row>
    <row r="34025" spans="8:9" ht="12.5">
      <c r="H34025" s="958">
        <v>78758</v>
      </c>
      <c r="I34025" s="950" t="s">
        <v>1564</v>
      </c>
    </row>
    <row r="34026" spans="8:9" ht="12.5">
      <c r="H34026" s="958">
        <v>78759</v>
      </c>
      <c r="I34026" s="950" t="s">
        <v>1564</v>
      </c>
    </row>
    <row r="34027" spans="8:9" ht="12.5">
      <c r="H34027" s="958">
        <v>78760</v>
      </c>
      <c r="I34027" s="950" t="s">
        <v>1564</v>
      </c>
    </row>
    <row r="34028" spans="8:9" ht="12.5">
      <c r="H34028" s="958">
        <v>78761</v>
      </c>
      <c r="I34028" s="950" t="s">
        <v>1564</v>
      </c>
    </row>
    <row r="34029" spans="8:9" ht="12.5">
      <c r="H34029" s="958">
        <v>78762</v>
      </c>
      <c r="I34029" s="950" t="s">
        <v>1564</v>
      </c>
    </row>
    <row r="34030" spans="8:9" ht="12.5">
      <c r="H34030" s="958">
        <v>78763</v>
      </c>
      <c r="I34030" s="950" t="s">
        <v>1564</v>
      </c>
    </row>
    <row r="34031" spans="8:9" ht="12.5">
      <c r="H34031" s="958">
        <v>78764</v>
      </c>
      <c r="I34031" s="950" t="s">
        <v>1564</v>
      </c>
    </row>
    <row r="34032" spans="8:9" ht="12.5">
      <c r="H34032" s="958">
        <v>78765</v>
      </c>
      <c r="I34032" s="950" t="s">
        <v>1564</v>
      </c>
    </row>
    <row r="34033" spans="8:9" ht="12.5">
      <c r="H34033" s="958">
        <v>78766</v>
      </c>
      <c r="I34033" s="950" t="s">
        <v>1564</v>
      </c>
    </row>
    <row r="34034" spans="8:9" ht="12.5">
      <c r="H34034" s="958">
        <v>78767</v>
      </c>
      <c r="I34034" s="950" t="s">
        <v>1564</v>
      </c>
    </row>
    <row r="34035" spans="8:9" ht="12.5">
      <c r="H34035" s="958">
        <v>78768</v>
      </c>
      <c r="I34035" s="950" t="s">
        <v>1564</v>
      </c>
    </row>
    <row r="34036" spans="8:9" ht="12.5">
      <c r="H34036" s="958">
        <v>78769</v>
      </c>
      <c r="I34036" s="950" t="s">
        <v>1564</v>
      </c>
    </row>
    <row r="34037" spans="8:9" ht="12.5">
      <c r="H34037" s="958">
        <v>78772</v>
      </c>
      <c r="I34037" s="950" t="s">
        <v>1564</v>
      </c>
    </row>
    <row r="34038" spans="8:9" ht="12.5">
      <c r="H34038" s="958">
        <v>78773</v>
      </c>
      <c r="I34038" s="950" t="s">
        <v>1564</v>
      </c>
    </row>
    <row r="34039" spans="8:9" ht="12.5">
      <c r="H34039" s="958">
        <v>78774</v>
      </c>
      <c r="I34039" s="950" t="s">
        <v>1564</v>
      </c>
    </row>
    <row r="34040" spans="8:9" ht="12.5">
      <c r="H34040" s="958">
        <v>78778</v>
      </c>
      <c r="I34040" s="950" t="s">
        <v>1564</v>
      </c>
    </row>
    <row r="34041" spans="8:9" ht="12.5">
      <c r="H34041" s="958">
        <v>78779</v>
      </c>
      <c r="I34041" s="950" t="s">
        <v>1564</v>
      </c>
    </row>
    <row r="34042" spans="8:9" ht="12.5">
      <c r="H34042" s="958">
        <v>78780</v>
      </c>
      <c r="I34042" s="950" t="s">
        <v>1564</v>
      </c>
    </row>
    <row r="34043" spans="8:9" ht="12.5">
      <c r="H34043" s="958">
        <v>78781</v>
      </c>
      <c r="I34043" s="950" t="s">
        <v>1564</v>
      </c>
    </row>
    <row r="34044" spans="8:9" ht="12.5">
      <c r="H34044" s="958">
        <v>78783</v>
      </c>
      <c r="I34044" s="950" t="s">
        <v>1564</v>
      </c>
    </row>
    <row r="34045" spans="8:9" ht="12.5">
      <c r="H34045" s="958">
        <v>78785</v>
      </c>
      <c r="I34045" s="950" t="s">
        <v>1564</v>
      </c>
    </row>
    <row r="34046" spans="8:9" ht="12.5">
      <c r="H34046" s="958">
        <v>78789</v>
      </c>
      <c r="I34046" s="950" t="s">
        <v>1564</v>
      </c>
    </row>
    <row r="34047" spans="8:9" ht="12.5">
      <c r="H34047" s="958">
        <v>78799</v>
      </c>
      <c r="I34047" s="950" t="s">
        <v>1564</v>
      </c>
    </row>
    <row r="34048" spans="8:9" ht="12.5">
      <c r="H34048" s="958">
        <v>78801</v>
      </c>
      <c r="I34048" s="950" t="s">
        <v>1564</v>
      </c>
    </row>
    <row r="34049" spans="8:9" ht="12.5">
      <c r="H34049" s="958">
        <v>78802</v>
      </c>
      <c r="I34049" s="950" t="s">
        <v>1564</v>
      </c>
    </row>
    <row r="34050" spans="8:9" ht="12.5">
      <c r="H34050" s="958">
        <v>78827</v>
      </c>
      <c r="I34050" s="950" t="s">
        <v>1564</v>
      </c>
    </row>
    <row r="34051" spans="8:9" ht="12.5">
      <c r="H34051" s="958">
        <v>78828</v>
      </c>
      <c r="I34051" s="950" t="s">
        <v>1564</v>
      </c>
    </row>
    <row r="34052" spans="8:9" ht="12.5">
      <c r="H34052" s="958">
        <v>78829</v>
      </c>
      <c r="I34052" s="950" t="s">
        <v>1564</v>
      </c>
    </row>
    <row r="34053" spans="8:9" ht="12.5">
      <c r="H34053" s="958">
        <v>78830</v>
      </c>
      <c r="I34053" s="950" t="s">
        <v>1564</v>
      </c>
    </row>
    <row r="34054" spans="8:9" ht="12.5">
      <c r="H34054" s="958">
        <v>78832</v>
      </c>
      <c r="I34054" s="950" t="s">
        <v>1564</v>
      </c>
    </row>
    <row r="34055" spans="8:9" ht="12.5">
      <c r="H34055" s="958">
        <v>78833</v>
      </c>
      <c r="I34055" s="950" t="s">
        <v>1564</v>
      </c>
    </row>
    <row r="34056" spans="8:9" ht="12.5">
      <c r="H34056" s="958">
        <v>78834</v>
      </c>
      <c r="I34056" s="950" t="s">
        <v>1564</v>
      </c>
    </row>
    <row r="34057" spans="8:9" ht="12.5">
      <c r="H34057" s="958">
        <v>78836</v>
      </c>
      <c r="I34057" s="950" t="s">
        <v>1564</v>
      </c>
    </row>
    <row r="34058" spans="8:9" ht="12.5">
      <c r="H34058" s="958">
        <v>78837</v>
      </c>
      <c r="I34058" s="950" t="s">
        <v>1564</v>
      </c>
    </row>
    <row r="34059" spans="8:9" ht="12.5">
      <c r="H34059" s="958">
        <v>78838</v>
      </c>
      <c r="I34059" s="950" t="s">
        <v>1564</v>
      </c>
    </row>
    <row r="34060" spans="8:9" ht="12.5">
      <c r="H34060" s="958">
        <v>78839</v>
      </c>
      <c r="I34060" s="950" t="s">
        <v>1564</v>
      </c>
    </row>
    <row r="34061" spans="8:9" ht="12.5">
      <c r="H34061" s="958">
        <v>78840</v>
      </c>
      <c r="I34061" s="950" t="s">
        <v>1564</v>
      </c>
    </row>
    <row r="34062" spans="8:9" ht="12.5">
      <c r="H34062" s="958">
        <v>78841</v>
      </c>
      <c r="I34062" s="950" t="s">
        <v>1564</v>
      </c>
    </row>
    <row r="34063" spans="8:9" ht="12.5">
      <c r="H34063" s="958">
        <v>78842</v>
      </c>
      <c r="I34063" s="950" t="s">
        <v>1564</v>
      </c>
    </row>
    <row r="34064" spans="8:9" ht="12.5">
      <c r="H34064" s="958">
        <v>78843</v>
      </c>
      <c r="I34064" s="950" t="s">
        <v>1564</v>
      </c>
    </row>
    <row r="34065" spans="8:9" ht="12.5">
      <c r="H34065" s="958">
        <v>78847</v>
      </c>
      <c r="I34065" s="950" t="s">
        <v>1564</v>
      </c>
    </row>
    <row r="34066" spans="8:9" ht="12.5">
      <c r="H34066" s="958">
        <v>78850</v>
      </c>
      <c r="I34066" s="950" t="s">
        <v>1564</v>
      </c>
    </row>
    <row r="34067" spans="8:9" ht="12.5">
      <c r="H34067" s="958">
        <v>78851</v>
      </c>
      <c r="I34067" s="950" t="s">
        <v>1564</v>
      </c>
    </row>
    <row r="34068" spans="8:9" ht="12.5">
      <c r="H34068" s="958">
        <v>78852</v>
      </c>
      <c r="I34068" s="950" t="s">
        <v>1564</v>
      </c>
    </row>
    <row r="34069" spans="8:9" ht="12.5">
      <c r="H34069" s="958">
        <v>78853</v>
      </c>
      <c r="I34069" s="950" t="s">
        <v>1564</v>
      </c>
    </row>
    <row r="34070" spans="8:9" ht="12.5">
      <c r="H34070" s="958">
        <v>78860</v>
      </c>
      <c r="I34070" s="950" t="s">
        <v>1564</v>
      </c>
    </row>
    <row r="34071" spans="8:9" ht="12.5">
      <c r="H34071" s="958">
        <v>78861</v>
      </c>
      <c r="I34071" s="950" t="s">
        <v>1564</v>
      </c>
    </row>
    <row r="34072" spans="8:9" ht="12.5">
      <c r="H34072" s="958">
        <v>78870</v>
      </c>
      <c r="I34072" s="950" t="s">
        <v>1564</v>
      </c>
    </row>
    <row r="34073" spans="8:9" ht="12.5">
      <c r="H34073" s="958">
        <v>78871</v>
      </c>
      <c r="I34073" s="950" t="s">
        <v>1564</v>
      </c>
    </row>
    <row r="34074" spans="8:9" ht="12.5">
      <c r="H34074" s="958">
        <v>78872</v>
      </c>
      <c r="I34074" s="950" t="s">
        <v>1564</v>
      </c>
    </row>
    <row r="34075" spans="8:9" ht="12.5">
      <c r="H34075" s="958">
        <v>78873</v>
      </c>
      <c r="I34075" s="950" t="s">
        <v>1564</v>
      </c>
    </row>
    <row r="34076" spans="8:9" ht="12.5">
      <c r="H34076" s="958">
        <v>78877</v>
      </c>
      <c r="I34076" s="950" t="s">
        <v>1564</v>
      </c>
    </row>
    <row r="34077" spans="8:9" ht="12.5">
      <c r="H34077" s="958">
        <v>78879</v>
      </c>
      <c r="I34077" s="950" t="s">
        <v>1564</v>
      </c>
    </row>
    <row r="34078" spans="8:9" ht="12.5">
      <c r="H34078" s="958">
        <v>78880</v>
      </c>
      <c r="I34078" s="950" t="s">
        <v>1564</v>
      </c>
    </row>
    <row r="34079" spans="8:9" ht="12.5">
      <c r="H34079" s="958">
        <v>78881</v>
      </c>
      <c r="I34079" s="950" t="s">
        <v>1564</v>
      </c>
    </row>
    <row r="34080" spans="8:9" ht="12.5">
      <c r="H34080" s="958">
        <v>78883</v>
      </c>
      <c r="I34080" s="950" t="s">
        <v>1564</v>
      </c>
    </row>
    <row r="34081" spans="8:9" ht="12.5">
      <c r="H34081" s="958">
        <v>78884</v>
      </c>
      <c r="I34081" s="950" t="s">
        <v>1564</v>
      </c>
    </row>
    <row r="34082" spans="8:9" ht="12.5">
      <c r="H34082" s="958">
        <v>78885</v>
      </c>
      <c r="I34082" s="950" t="s">
        <v>1564</v>
      </c>
    </row>
    <row r="34083" spans="8:9" ht="12.5">
      <c r="H34083" s="958">
        <v>78886</v>
      </c>
      <c r="I34083" s="950" t="s">
        <v>1564</v>
      </c>
    </row>
    <row r="34084" spans="8:9" ht="12.5">
      <c r="H34084" s="958">
        <v>78931</v>
      </c>
      <c r="I34084" s="950" t="s">
        <v>1564</v>
      </c>
    </row>
    <row r="34085" spans="8:9" ht="12.5">
      <c r="H34085" s="958">
        <v>78932</v>
      </c>
      <c r="I34085" s="950" t="s">
        <v>1564</v>
      </c>
    </row>
    <row r="34086" spans="8:9" ht="12.5">
      <c r="H34086" s="958">
        <v>78933</v>
      </c>
      <c r="I34086" s="950" t="s">
        <v>1564</v>
      </c>
    </row>
    <row r="34087" spans="8:9" ht="12.5">
      <c r="H34087" s="958">
        <v>78934</v>
      </c>
      <c r="I34087" s="950" t="s">
        <v>1564</v>
      </c>
    </row>
    <row r="34088" spans="8:9" ht="12.5">
      <c r="H34088" s="958">
        <v>78935</v>
      </c>
      <c r="I34088" s="950" t="s">
        <v>1564</v>
      </c>
    </row>
    <row r="34089" spans="8:9" ht="12.5">
      <c r="H34089" s="958">
        <v>78938</v>
      </c>
      <c r="I34089" s="950" t="s">
        <v>1564</v>
      </c>
    </row>
    <row r="34090" spans="8:9" ht="12.5">
      <c r="H34090" s="958">
        <v>78940</v>
      </c>
      <c r="I34090" s="950" t="s">
        <v>1564</v>
      </c>
    </row>
    <row r="34091" spans="8:9" ht="12.5">
      <c r="H34091" s="958">
        <v>78941</v>
      </c>
      <c r="I34091" s="950" t="s">
        <v>1564</v>
      </c>
    </row>
    <row r="34092" spans="8:9" ht="12.5">
      <c r="H34092" s="958">
        <v>78942</v>
      </c>
      <c r="I34092" s="950" t="s">
        <v>1564</v>
      </c>
    </row>
    <row r="34093" spans="8:9" ht="12.5">
      <c r="H34093" s="958">
        <v>78943</v>
      </c>
      <c r="I34093" s="950" t="s">
        <v>1564</v>
      </c>
    </row>
    <row r="34094" spans="8:9" ht="12.5">
      <c r="H34094" s="958">
        <v>78944</v>
      </c>
      <c r="I34094" s="950" t="s">
        <v>1564</v>
      </c>
    </row>
    <row r="34095" spans="8:9" ht="12.5">
      <c r="H34095" s="958">
        <v>78945</v>
      </c>
      <c r="I34095" s="950" t="s">
        <v>1564</v>
      </c>
    </row>
    <row r="34096" spans="8:9" ht="12.5">
      <c r="H34096" s="958">
        <v>78946</v>
      </c>
      <c r="I34096" s="950" t="s">
        <v>1564</v>
      </c>
    </row>
    <row r="34097" spans="8:9" ht="12.5">
      <c r="H34097" s="958">
        <v>78947</v>
      </c>
      <c r="I34097" s="950" t="s">
        <v>1564</v>
      </c>
    </row>
    <row r="34098" spans="8:9" ht="12.5">
      <c r="H34098" s="958">
        <v>78948</v>
      </c>
      <c r="I34098" s="950" t="s">
        <v>1564</v>
      </c>
    </row>
    <row r="34099" spans="8:9" ht="12.5">
      <c r="H34099" s="958">
        <v>78949</v>
      </c>
      <c r="I34099" s="950" t="s">
        <v>1564</v>
      </c>
    </row>
    <row r="34100" spans="8:9" ht="12.5">
      <c r="H34100" s="958">
        <v>78950</v>
      </c>
      <c r="I34100" s="950" t="s">
        <v>1564</v>
      </c>
    </row>
    <row r="34101" spans="8:9" ht="12.5">
      <c r="H34101" s="958">
        <v>78951</v>
      </c>
      <c r="I34101" s="950" t="s">
        <v>1564</v>
      </c>
    </row>
    <row r="34102" spans="8:9" ht="12.5">
      <c r="H34102" s="958">
        <v>78952</v>
      </c>
      <c r="I34102" s="950" t="s">
        <v>1564</v>
      </c>
    </row>
    <row r="34103" spans="8:9" ht="12.5">
      <c r="H34103" s="958">
        <v>78953</v>
      </c>
      <c r="I34103" s="950" t="s">
        <v>1564</v>
      </c>
    </row>
    <row r="34104" spans="8:9" ht="12.5">
      <c r="H34104" s="958">
        <v>78954</v>
      </c>
      <c r="I34104" s="950" t="s">
        <v>1564</v>
      </c>
    </row>
    <row r="34105" spans="8:9" ht="12.5">
      <c r="H34105" s="958">
        <v>78956</v>
      </c>
      <c r="I34105" s="950" t="s">
        <v>1564</v>
      </c>
    </row>
    <row r="34106" spans="8:9" ht="12.5">
      <c r="H34106" s="958">
        <v>78957</v>
      </c>
      <c r="I34106" s="950" t="s">
        <v>1564</v>
      </c>
    </row>
    <row r="34107" spans="8:9" ht="12.5">
      <c r="H34107" s="958">
        <v>78959</v>
      </c>
      <c r="I34107" s="950" t="s">
        <v>1564</v>
      </c>
    </row>
    <row r="34108" spans="8:9" ht="12.5">
      <c r="H34108" s="958">
        <v>78960</v>
      </c>
      <c r="I34108" s="950" t="s">
        <v>1564</v>
      </c>
    </row>
    <row r="34109" spans="8:9" ht="12.5">
      <c r="H34109" s="958">
        <v>78961</v>
      </c>
      <c r="I34109" s="950" t="s">
        <v>1564</v>
      </c>
    </row>
    <row r="34110" spans="8:9" ht="12.5">
      <c r="H34110" s="958">
        <v>78962</v>
      </c>
      <c r="I34110" s="950" t="s">
        <v>1564</v>
      </c>
    </row>
    <row r="34111" spans="8:9" ht="12.5">
      <c r="H34111" s="958">
        <v>78963</v>
      </c>
      <c r="I34111" s="950" t="s">
        <v>1564</v>
      </c>
    </row>
    <row r="34112" spans="8:9" ht="12.5">
      <c r="H34112" s="958">
        <v>79001</v>
      </c>
      <c r="I34112" s="950" t="s">
        <v>1559</v>
      </c>
    </row>
    <row r="34113" spans="8:9" ht="12.5">
      <c r="H34113" s="958">
        <v>79002</v>
      </c>
      <c r="I34113" s="950" t="s">
        <v>1559</v>
      </c>
    </row>
    <row r="34114" spans="8:9" ht="12.5">
      <c r="H34114" s="958">
        <v>79003</v>
      </c>
      <c r="I34114" s="950" t="s">
        <v>1559</v>
      </c>
    </row>
    <row r="34115" spans="8:9" ht="12.5">
      <c r="H34115" s="958">
        <v>79005</v>
      </c>
      <c r="I34115" s="950" t="s">
        <v>1559</v>
      </c>
    </row>
    <row r="34116" spans="8:9" ht="12.5">
      <c r="H34116" s="958">
        <v>79007</v>
      </c>
      <c r="I34116" s="950" t="s">
        <v>1559</v>
      </c>
    </row>
    <row r="34117" spans="8:9" ht="12.5">
      <c r="H34117" s="958">
        <v>79008</v>
      </c>
      <c r="I34117" s="950" t="s">
        <v>1559</v>
      </c>
    </row>
    <row r="34118" spans="8:9" ht="12.5">
      <c r="H34118" s="958">
        <v>79009</v>
      </c>
      <c r="I34118" s="950" t="s">
        <v>1559</v>
      </c>
    </row>
    <row r="34119" spans="8:9" ht="12.5">
      <c r="H34119" s="958">
        <v>79010</v>
      </c>
      <c r="I34119" s="950" t="s">
        <v>1559</v>
      </c>
    </row>
    <row r="34120" spans="8:9" ht="12.5">
      <c r="H34120" s="958">
        <v>79011</v>
      </c>
      <c r="I34120" s="950" t="s">
        <v>1559</v>
      </c>
    </row>
    <row r="34121" spans="8:9" ht="12.5">
      <c r="H34121" s="958">
        <v>79012</v>
      </c>
      <c r="I34121" s="950" t="s">
        <v>1559</v>
      </c>
    </row>
    <row r="34122" spans="8:9" ht="12.5">
      <c r="H34122" s="958">
        <v>79013</v>
      </c>
      <c r="I34122" s="950" t="s">
        <v>1559</v>
      </c>
    </row>
    <row r="34123" spans="8:9" ht="12.5">
      <c r="H34123" s="958">
        <v>79014</v>
      </c>
      <c r="I34123" s="950" t="s">
        <v>1559</v>
      </c>
    </row>
    <row r="34124" spans="8:9" ht="12.5">
      <c r="H34124" s="958">
        <v>79015</v>
      </c>
      <c r="I34124" s="950" t="s">
        <v>1559</v>
      </c>
    </row>
    <row r="34125" spans="8:9" ht="12.5">
      <c r="H34125" s="958">
        <v>79016</v>
      </c>
      <c r="I34125" s="950" t="s">
        <v>1559</v>
      </c>
    </row>
    <row r="34126" spans="8:9" ht="12.5">
      <c r="H34126" s="958">
        <v>79018</v>
      </c>
      <c r="I34126" s="950" t="s">
        <v>1559</v>
      </c>
    </row>
    <row r="34127" spans="8:9" ht="12.5">
      <c r="H34127" s="958">
        <v>79019</v>
      </c>
      <c r="I34127" s="950" t="s">
        <v>1564</v>
      </c>
    </row>
    <row r="34128" spans="8:9" ht="12.5">
      <c r="H34128" s="958">
        <v>79021</v>
      </c>
      <c r="I34128" s="950" t="s">
        <v>1564</v>
      </c>
    </row>
    <row r="34129" spans="8:9" ht="12.5">
      <c r="H34129" s="958">
        <v>79022</v>
      </c>
      <c r="I34129" s="950" t="s">
        <v>1559</v>
      </c>
    </row>
    <row r="34130" spans="8:9" ht="12.5">
      <c r="H34130" s="958">
        <v>79024</v>
      </c>
      <c r="I34130" s="950" t="s">
        <v>1559</v>
      </c>
    </row>
    <row r="34131" spans="8:9" ht="12.5">
      <c r="H34131" s="958">
        <v>79025</v>
      </c>
      <c r="I34131" s="950" t="s">
        <v>1559</v>
      </c>
    </row>
    <row r="34132" spans="8:9" ht="12.5">
      <c r="H34132" s="958">
        <v>79027</v>
      </c>
      <c r="I34132" s="950" t="s">
        <v>1559</v>
      </c>
    </row>
    <row r="34133" spans="8:9" ht="12.5">
      <c r="H34133" s="958">
        <v>79029</v>
      </c>
      <c r="I34133" s="950" t="s">
        <v>1559</v>
      </c>
    </row>
    <row r="34134" spans="8:9" ht="12.5">
      <c r="H34134" s="958">
        <v>79031</v>
      </c>
      <c r="I34134" s="950" t="s">
        <v>1559</v>
      </c>
    </row>
    <row r="34135" spans="8:9" ht="12.5">
      <c r="H34135" s="958">
        <v>79032</v>
      </c>
      <c r="I34135" s="950" t="s">
        <v>1559</v>
      </c>
    </row>
    <row r="34136" spans="8:9" ht="12.5">
      <c r="H34136" s="958">
        <v>79033</v>
      </c>
      <c r="I34136" s="950" t="s">
        <v>1559</v>
      </c>
    </row>
    <row r="34137" spans="8:9" ht="12.5">
      <c r="H34137" s="958">
        <v>79034</v>
      </c>
      <c r="I34137" s="950" t="s">
        <v>1559</v>
      </c>
    </row>
    <row r="34138" spans="8:9" ht="12.5">
      <c r="H34138" s="958">
        <v>79035</v>
      </c>
      <c r="I34138" s="950" t="s">
        <v>1559</v>
      </c>
    </row>
    <row r="34139" spans="8:9" ht="12.5">
      <c r="H34139" s="958">
        <v>79036</v>
      </c>
      <c r="I34139" s="950" t="s">
        <v>1559</v>
      </c>
    </row>
    <row r="34140" spans="8:9" ht="12.5">
      <c r="H34140" s="958">
        <v>79039</v>
      </c>
      <c r="I34140" s="950" t="s">
        <v>1564</v>
      </c>
    </row>
    <row r="34141" spans="8:9" ht="12.5">
      <c r="H34141" s="958">
        <v>79040</v>
      </c>
      <c r="I34141" s="950" t="s">
        <v>1559</v>
      </c>
    </row>
    <row r="34142" spans="8:9" ht="12.5">
      <c r="H34142" s="958">
        <v>79041</v>
      </c>
      <c r="I34142" s="950" t="s">
        <v>1559</v>
      </c>
    </row>
    <row r="34143" spans="8:9" ht="12.5">
      <c r="H34143" s="958">
        <v>79042</v>
      </c>
      <c r="I34143" s="950" t="s">
        <v>1564</v>
      </c>
    </row>
    <row r="34144" spans="8:9" ht="12.5">
      <c r="H34144" s="958">
        <v>79043</v>
      </c>
      <c r="I34144" s="950" t="s">
        <v>1559</v>
      </c>
    </row>
    <row r="34145" spans="8:9" ht="12.5">
      <c r="H34145" s="958">
        <v>79044</v>
      </c>
      <c r="I34145" s="950" t="s">
        <v>1559</v>
      </c>
    </row>
    <row r="34146" spans="8:9" ht="12.5">
      <c r="H34146" s="958">
        <v>79045</v>
      </c>
      <c r="I34146" s="950" t="s">
        <v>1559</v>
      </c>
    </row>
    <row r="34147" spans="8:9" ht="12.5">
      <c r="H34147" s="958">
        <v>79046</v>
      </c>
      <c r="I34147" s="950" t="s">
        <v>1559</v>
      </c>
    </row>
    <row r="34148" spans="8:9" ht="12.5">
      <c r="H34148" s="958">
        <v>79051</v>
      </c>
      <c r="I34148" s="950" t="s">
        <v>1559</v>
      </c>
    </row>
    <row r="34149" spans="8:9" ht="12.5">
      <c r="H34149" s="958">
        <v>79052</v>
      </c>
      <c r="I34149" s="950" t="s">
        <v>1564</v>
      </c>
    </row>
    <row r="34150" spans="8:9" ht="12.5">
      <c r="H34150" s="958">
        <v>79053</v>
      </c>
      <c r="I34150" s="950" t="s">
        <v>1559</v>
      </c>
    </row>
    <row r="34151" spans="8:9" ht="12.5">
      <c r="H34151" s="958">
        <v>79054</v>
      </c>
      <c r="I34151" s="950" t="s">
        <v>1559</v>
      </c>
    </row>
    <row r="34152" spans="8:9" ht="12.5">
      <c r="H34152" s="958">
        <v>79056</v>
      </c>
      <c r="I34152" s="950" t="s">
        <v>1559</v>
      </c>
    </row>
    <row r="34153" spans="8:9" ht="12.5">
      <c r="H34153" s="958">
        <v>79057</v>
      </c>
      <c r="I34153" s="950" t="s">
        <v>1564</v>
      </c>
    </row>
    <row r="34154" spans="8:9" ht="12.5">
      <c r="H34154" s="958">
        <v>79058</v>
      </c>
      <c r="I34154" s="950" t="s">
        <v>1559</v>
      </c>
    </row>
    <row r="34155" spans="8:9" ht="12.5">
      <c r="H34155" s="958">
        <v>79059</v>
      </c>
      <c r="I34155" s="950" t="s">
        <v>1564</v>
      </c>
    </row>
    <row r="34156" spans="8:9" ht="12.5">
      <c r="H34156" s="958">
        <v>79061</v>
      </c>
      <c r="I34156" s="950" t="s">
        <v>1564</v>
      </c>
    </row>
    <row r="34157" spans="8:9" ht="12.5">
      <c r="H34157" s="958">
        <v>79062</v>
      </c>
      <c r="I34157" s="950" t="s">
        <v>1559</v>
      </c>
    </row>
    <row r="34158" spans="8:9" ht="12.5">
      <c r="H34158" s="958">
        <v>79063</v>
      </c>
      <c r="I34158" s="950" t="s">
        <v>1559</v>
      </c>
    </row>
    <row r="34159" spans="8:9" ht="12.5">
      <c r="H34159" s="958">
        <v>79064</v>
      </c>
      <c r="I34159" s="950" t="s">
        <v>1559</v>
      </c>
    </row>
    <row r="34160" spans="8:9" ht="12.5">
      <c r="H34160" s="958">
        <v>79065</v>
      </c>
      <c r="I34160" s="950" t="s">
        <v>1564</v>
      </c>
    </row>
    <row r="34161" spans="8:9" ht="12.5">
      <c r="H34161" s="958">
        <v>79066</v>
      </c>
      <c r="I34161" s="950" t="s">
        <v>1559</v>
      </c>
    </row>
    <row r="34162" spans="8:9" ht="12.5">
      <c r="H34162" s="958">
        <v>79068</v>
      </c>
      <c r="I34162" s="950" t="s">
        <v>1559</v>
      </c>
    </row>
    <row r="34163" spans="8:9" ht="12.5">
      <c r="H34163" s="958">
        <v>79070</v>
      </c>
      <c r="I34163" s="950" t="s">
        <v>1559</v>
      </c>
    </row>
    <row r="34164" spans="8:9" ht="12.5">
      <c r="H34164" s="958">
        <v>79072</v>
      </c>
      <c r="I34164" s="950" t="s">
        <v>1564</v>
      </c>
    </row>
    <row r="34165" spans="8:9" ht="12.5">
      <c r="H34165" s="958">
        <v>79073</v>
      </c>
      <c r="I34165" s="950" t="s">
        <v>1559</v>
      </c>
    </row>
    <row r="34166" spans="8:9" ht="12.5">
      <c r="H34166" s="958">
        <v>79077</v>
      </c>
      <c r="I34166" s="950" t="s">
        <v>1564</v>
      </c>
    </row>
    <row r="34167" spans="8:9" ht="12.5">
      <c r="H34167" s="958">
        <v>79078</v>
      </c>
      <c r="I34167" s="950" t="s">
        <v>1559</v>
      </c>
    </row>
    <row r="34168" spans="8:9" ht="12.5">
      <c r="H34168" s="958">
        <v>79079</v>
      </c>
      <c r="I34168" s="950" t="s">
        <v>1564</v>
      </c>
    </row>
    <row r="34169" spans="8:9" ht="12.5">
      <c r="H34169" s="958">
        <v>79080</v>
      </c>
      <c r="I34169" s="950" t="s">
        <v>1559</v>
      </c>
    </row>
    <row r="34170" spans="8:9" ht="12.5">
      <c r="H34170" s="958">
        <v>79081</v>
      </c>
      <c r="I34170" s="950" t="s">
        <v>1559</v>
      </c>
    </row>
    <row r="34171" spans="8:9" ht="12.5">
      <c r="H34171" s="958">
        <v>79082</v>
      </c>
      <c r="I34171" s="950" t="s">
        <v>1559</v>
      </c>
    </row>
    <row r="34172" spans="8:9" ht="12.5">
      <c r="H34172" s="958">
        <v>79083</v>
      </c>
      <c r="I34172" s="950" t="s">
        <v>1559</v>
      </c>
    </row>
    <row r="34173" spans="8:9" ht="12.5">
      <c r="H34173" s="958">
        <v>79084</v>
      </c>
      <c r="I34173" s="950" t="s">
        <v>1559</v>
      </c>
    </row>
    <row r="34174" spans="8:9" ht="12.5">
      <c r="H34174" s="958">
        <v>79085</v>
      </c>
      <c r="I34174" s="950" t="s">
        <v>1559</v>
      </c>
    </row>
    <row r="34175" spans="8:9" ht="12.5">
      <c r="H34175" s="958">
        <v>79086</v>
      </c>
      <c r="I34175" s="950" t="s">
        <v>1559</v>
      </c>
    </row>
    <row r="34176" spans="8:9" ht="12.5">
      <c r="H34176" s="958">
        <v>79087</v>
      </c>
      <c r="I34176" s="950" t="s">
        <v>1559</v>
      </c>
    </row>
    <row r="34177" spans="8:9" ht="12.5">
      <c r="H34177" s="958">
        <v>79088</v>
      </c>
      <c r="I34177" s="950" t="s">
        <v>1564</v>
      </c>
    </row>
    <row r="34178" spans="8:9" ht="12.5">
      <c r="H34178" s="958">
        <v>79091</v>
      </c>
      <c r="I34178" s="950" t="s">
        <v>1559</v>
      </c>
    </row>
    <row r="34179" spans="8:9" ht="12.5">
      <c r="H34179" s="958">
        <v>79092</v>
      </c>
      <c r="I34179" s="950" t="s">
        <v>1559</v>
      </c>
    </row>
    <row r="34180" spans="8:9" ht="12.5">
      <c r="H34180" s="958">
        <v>79093</v>
      </c>
      <c r="I34180" s="950" t="s">
        <v>1559</v>
      </c>
    </row>
    <row r="34181" spans="8:9" ht="12.5">
      <c r="H34181" s="958">
        <v>79094</v>
      </c>
      <c r="I34181" s="950" t="s">
        <v>1564</v>
      </c>
    </row>
    <row r="34182" spans="8:9" ht="12.5">
      <c r="H34182" s="958">
        <v>79095</v>
      </c>
      <c r="I34182" s="950" t="s">
        <v>1564</v>
      </c>
    </row>
    <row r="34183" spans="8:9" ht="12.5">
      <c r="H34183" s="958">
        <v>79096</v>
      </c>
      <c r="I34183" s="950" t="s">
        <v>1564</v>
      </c>
    </row>
    <row r="34184" spans="8:9" ht="12.5">
      <c r="H34184" s="958">
        <v>79097</v>
      </c>
      <c r="I34184" s="950" t="s">
        <v>1559</v>
      </c>
    </row>
    <row r="34185" spans="8:9" ht="12.5">
      <c r="H34185" s="958">
        <v>79098</v>
      </c>
      <c r="I34185" s="950" t="s">
        <v>1559</v>
      </c>
    </row>
    <row r="34186" spans="8:9" ht="12.5">
      <c r="H34186" s="958">
        <v>79101</v>
      </c>
      <c r="I34186" s="950" t="s">
        <v>1559</v>
      </c>
    </row>
    <row r="34187" spans="8:9" ht="12.5">
      <c r="H34187" s="958">
        <v>79102</v>
      </c>
      <c r="I34187" s="950" t="s">
        <v>1559</v>
      </c>
    </row>
    <row r="34188" spans="8:9" ht="12.5">
      <c r="H34188" s="958">
        <v>79103</v>
      </c>
      <c r="I34188" s="950" t="s">
        <v>1559</v>
      </c>
    </row>
    <row r="34189" spans="8:9" ht="12.5">
      <c r="H34189" s="958">
        <v>79104</v>
      </c>
      <c r="I34189" s="950" t="s">
        <v>1559</v>
      </c>
    </row>
    <row r="34190" spans="8:9" ht="12.5">
      <c r="H34190" s="958">
        <v>79105</v>
      </c>
      <c r="I34190" s="950" t="s">
        <v>1559</v>
      </c>
    </row>
    <row r="34191" spans="8:9" ht="12.5">
      <c r="H34191" s="958">
        <v>79106</v>
      </c>
      <c r="I34191" s="950" t="s">
        <v>1559</v>
      </c>
    </row>
    <row r="34192" spans="8:9" ht="12.5">
      <c r="H34192" s="958">
        <v>79107</v>
      </c>
      <c r="I34192" s="950" t="s">
        <v>1559</v>
      </c>
    </row>
    <row r="34193" spans="8:9" ht="12.5">
      <c r="H34193" s="958">
        <v>79108</v>
      </c>
      <c r="I34193" s="950" t="s">
        <v>1559</v>
      </c>
    </row>
    <row r="34194" spans="8:9" ht="12.5">
      <c r="H34194" s="958">
        <v>79109</v>
      </c>
      <c r="I34194" s="950" t="s">
        <v>1559</v>
      </c>
    </row>
    <row r="34195" spans="8:9" ht="12.5">
      <c r="H34195" s="958">
        <v>79110</v>
      </c>
      <c r="I34195" s="950" t="s">
        <v>1559</v>
      </c>
    </row>
    <row r="34196" spans="8:9" ht="12.5">
      <c r="H34196" s="958">
        <v>79111</v>
      </c>
      <c r="I34196" s="950" t="s">
        <v>1559</v>
      </c>
    </row>
    <row r="34197" spans="8:9" ht="12.5">
      <c r="H34197" s="958">
        <v>79114</v>
      </c>
      <c r="I34197" s="950" t="s">
        <v>1559</v>
      </c>
    </row>
    <row r="34198" spans="8:9" ht="12.5">
      <c r="H34198" s="958">
        <v>79116</v>
      </c>
      <c r="I34198" s="950" t="s">
        <v>1559</v>
      </c>
    </row>
    <row r="34199" spans="8:9" ht="12.5">
      <c r="H34199" s="958">
        <v>79117</v>
      </c>
      <c r="I34199" s="950" t="s">
        <v>1559</v>
      </c>
    </row>
    <row r="34200" spans="8:9" ht="12.5">
      <c r="H34200" s="958">
        <v>79118</v>
      </c>
      <c r="I34200" s="950" t="s">
        <v>1559</v>
      </c>
    </row>
    <row r="34201" spans="8:9" ht="12.5">
      <c r="H34201" s="958">
        <v>79119</v>
      </c>
      <c r="I34201" s="950" t="s">
        <v>1559</v>
      </c>
    </row>
    <row r="34202" spans="8:9" ht="12.5">
      <c r="H34202" s="958">
        <v>79120</v>
      </c>
      <c r="I34202" s="950" t="s">
        <v>1559</v>
      </c>
    </row>
    <row r="34203" spans="8:9" ht="12.5">
      <c r="H34203" s="958">
        <v>79121</v>
      </c>
      <c r="I34203" s="950" t="s">
        <v>1559</v>
      </c>
    </row>
    <row r="34204" spans="8:9" ht="12.5">
      <c r="H34204" s="958">
        <v>79124</v>
      </c>
      <c r="I34204" s="950" t="s">
        <v>1559</v>
      </c>
    </row>
    <row r="34205" spans="8:9" ht="12.5">
      <c r="H34205" s="958">
        <v>79159</v>
      </c>
      <c r="I34205" s="950" t="s">
        <v>1559</v>
      </c>
    </row>
    <row r="34206" spans="8:9" ht="12.5">
      <c r="H34206" s="958">
        <v>79166</v>
      </c>
      <c r="I34206" s="950" t="s">
        <v>1559</v>
      </c>
    </row>
    <row r="34207" spans="8:9" ht="12.5">
      <c r="H34207" s="958">
        <v>79168</v>
      </c>
      <c r="I34207" s="950" t="s">
        <v>1559</v>
      </c>
    </row>
    <row r="34208" spans="8:9" ht="12.5">
      <c r="H34208" s="958">
        <v>79172</v>
      </c>
      <c r="I34208" s="950" t="s">
        <v>1559</v>
      </c>
    </row>
    <row r="34209" spans="8:9" ht="12.5">
      <c r="H34209" s="958">
        <v>79174</v>
      </c>
      <c r="I34209" s="950" t="s">
        <v>1559</v>
      </c>
    </row>
    <row r="34210" spans="8:9" ht="12.5">
      <c r="H34210" s="958">
        <v>79178</v>
      </c>
      <c r="I34210" s="950" t="s">
        <v>1559</v>
      </c>
    </row>
    <row r="34211" spans="8:9" ht="12.5">
      <c r="H34211" s="958">
        <v>79185</v>
      </c>
      <c r="I34211" s="950" t="s">
        <v>1559</v>
      </c>
    </row>
    <row r="34212" spans="8:9" ht="12.5">
      <c r="H34212" s="958">
        <v>79189</v>
      </c>
      <c r="I34212" s="950" t="s">
        <v>1559</v>
      </c>
    </row>
    <row r="34213" spans="8:9" ht="12.5">
      <c r="H34213" s="958">
        <v>79201</v>
      </c>
      <c r="I34213" s="950" t="s">
        <v>1564</v>
      </c>
    </row>
    <row r="34214" spans="8:9" ht="12.5">
      <c r="H34214" s="958">
        <v>79220</v>
      </c>
      <c r="I34214" s="950" t="s">
        <v>1564</v>
      </c>
    </row>
    <row r="34215" spans="8:9" ht="12.5">
      <c r="H34215" s="958">
        <v>79221</v>
      </c>
      <c r="I34215" s="950" t="s">
        <v>1559</v>
      </c>
    </row>
    <row r="34216" spans="8:9" ht="12.5">
      <c r="H34216" s="958">
        <v>79223</v>
      </c>
      <c r="I34216" s="950" t="s">
        <v>1564</v>
      </c>
    </row>
    <row r="34217" spans="8:9" ht="12.5">
      <c r="H34217" s="958">
        <v>79225</v>
      </c>
      <c r="I34217" s="950" t="s">
        <v>1564</v>
      </c>
    </row>
    <row r="34218" spans="8:9" ht="12.5">
      <c r="H34218" s="958">
        <v>79226</v>
      </c>
      <c r="I34218" s="950" t="s">
        <v>1564</v>
      </c>
    </row>
    <row r="34219" spans="8:9" ht="12.5">
      <c r="H34219" s="958">
        <v>79227</v>
      </c>
      <c r="I34219" s="950" t="s">
        <v>1564</v>
      </c>
    </row>
    <row r="34220" spans="8:9" ht="12.5">
      <c r="H34220" s="958">
        <v>79229</v>
      </c>
      <c r="I34220" s="950" t="s">
        <v>1564</v>
      </c>
    </row>
    <row r="34221" spans="8:9" ht="12.5">
      <c r="H34221" s="958">
        <v>79230</v>
      </c>
      <c r="I34221" s="950" t="s">
        <v>1564</v>
      </c>
    </row>
    <row r="34222" spans="8:9" ht="12.5">
      <c r="H34222" s="958">
        <v>79231</v>
      </c>
      <c r="I34222" s="950" t="s">
        <v>1564</v>
      </c>
    </row>
    <row r="34223" spans="8:9" ht="12.5">
      <c r="H34223" s="958">
        <v>79233</v>
      </c>
      <c r="I34223" s="950" t="s">
        <v>1564</v>
      </c>
    </row>
    <row r="34224" spans="8:9" ht="12.5">
      <c r="H34224" s="958">
        <v>79234</v>
      </c>
      <c r="I34224" s="950" t="s">
        <v>1564</v>
      </c>
    </row>
    <row r="34225" spans="8:9" ht="12.5">
      <c r="H34225" s="958">
        <v>79235</v>
      </c>
      <c r="I34225" s="950" t="s">
        <v>1564</v>
      </c>
    </row>
    <row r="34226" spans="8:9" ht="12.5">
      <c r="H34226" s="958">
        <v>79236</v>
      </c>
      <c r="I34226" s="950" t="s">
        <v>1564</v>
      </c>
    </row>
    <row r="34227" spans="8:9" ht="12.5">
      <c r="H34227" s="958">
        <v>79237</v>
      </c>
      <c r="I34227" s="950" t="s">
        <v>1564</v>
      </c>
    </row>
    <row r="34228" spans="8:9" ht="12.5">
      <c r="H34228" s="958">
        <v>79239</v>
      </c>
      <c r="I34228" s="950" t="s">
        <v>1564</v>
      </c>
    </row>
    <row r="34229" spans="8:9" ht="12.5">
      <c r="H34229" s="958">
        <v>79240</v>
      </c>
      <c r="I34229" s="950" t="s">
        <v>1564</v>
      </c>
    </row>
    <row r="34230" spans="8:9" ht="12.5">
      <c r="H34230" s="958">
        <v>79241</v>
      </c>
      <c r="I34230" s="950" t="s">
        <v>1564</v>
      </c>
    </row>
    <row r="34231" spans="8:9" ht="12.5">
      <c r="H34231" s="958">
        <v>79243</v>
      </c>
      <c r="I34231" s="950" t="s">
        <v>1564</v>
      </c>
    </row>
    <row r="34232" spans="8:9" ht="12.5">
      <c r="H34232" s="958">
        <v>79244</v>
      </c>
      <c r="I34232" s="950" t="s">
        <v>1564</v>
      </c>
    </row>
    <row r="34233" spans="8:9" ht="12.5">
      <c r="H34233" s="958">
        <v>79245</v>
      </c>
      <c r="I34233" s="950" t="s">
        <v>1564</v>
      </c>
    </row>
    <row r="34234" spans="8:9" ht="12.5">
      <c r="H34234" s="958">
        <v>79247</v>
      </c>
      <c r="I34234" s="950" t="s">
        <v>1564</v>
      </c>
    </row>
    <row r="34235" spans="8:9" ht="12.5">
      <c r="H34235" s="958">
        <v>79248</v>
      </c>
      <c r="I34235" s="950" t="s">
        <v>1564</v>
      </c>
    </row>
    <row r="34236" spans="8:9" ht="12.5">
      <c r="H34236" s="958">
        <v>79250</v>
      </c>
      <c r="I34236" s="950" t="s">
        <v>1564</v>
      </c>
    </row>
    <row r="34237" spans="8:9" ht="12.5">
      <c r="H34237" s="958">
        <v>79251</v>
      </c>
      <c r="I34237" s="950" t="s">
        <v>1564</v>
      </c>
    </row>
    <row r="34238" spans="8:9" ht="12.5">
      <c r="H34238" s="958">
        <v>79252</v>
      </c>
      <c r="I34238" s="950" t="s">
        <v>1564</v>
      </c>
    </row>
    <row r="34239" spans="8:9" ht="12.5">
      <c r="H34239" s="958">
        <v>79255</v>
      </c>
      <c r="I34239" s="950" t="s">
        <v>1564</v>
      </c>
    </row>
    <row r="34240" spans="8:9" ht="12.5">
      <c r="H34240" s="958">
        <v>79256</v>
      </c>
      <c r="I34240" s="950" t="s">
        <v>1564</v>
      </c>
    </row>
    <row r="34241" spans="8:9" ht="12.5">
      <c r="H34241" s="958">
        <v>79257</v>
      </c>
      <c r="I34241" s="950" t="s">
        <v>1564</v>
      </c>
    </row>
    <row r="34242" spans="8:9" ht="12.5">
      <c r="H34242" s="958">
        <v>79258</v>
      </c>
      <c r="I34242" s="950" t="s">
        <v>1559</v>
      </c>
    </row>
    <row r="34243" spans="8:9" ht="12.5">
      <c r="H34243" s="958">
        <v>79259</v>
      </c>
      <c r="I34243" s="950" t="s">
        <v>1564</v>
      </c>
    </row>
    <row r="34244" spans="8:9" ht="12.5">
      <c r="H34244" s="958">
        <v>79261</v>
      </c>
      <c r="I34244" s="950" t="s">
        <v>1564</v>
      </c>
    </row>
    <row r="34245" spans="8:9" ht="12.5">
      <c r="H34245" s="958">
        <v>79311</v>
      </c>
      <c r="I34245" s="950" t="s">
        <v>1564</v>
      </c>
    </row>
    <row r="34246" spans="8:9" ht="12.5">
      <c r="H34246" s="958">
        <v>79312</v>
      </c>
      <c r="I34246" s="950" t="s">
        <v>1559</v>
      </c>
    </row>
    <row r="34247" spans="8:9" ht="12.5">
      <c r="H34247" s="958">
        <v>79313</v>
      </c>
      <c r="I34247" s="950" t="s">
        <v>1559</v>
      </c>
    </row>
    <row r="34248" spans="8:9" ht="12.5">
      <c r="H34248" s="958">
        <v>79314</v>
      </c>
      <c r="I34248" s="950" t="s">
        <v>1559</v>
      </c>
    </row>
    <row r="34249" spans="8:9" ht="12.5">
      <c r="H34249" s="958">
        <v>79316</v>
      </c>
      <c r="I34249" s="950" t="s">
        <v>1559</v>
      </c>
    </row>
    <row r="34250" spans="8:9" ht="12.5">
      <c r="H34250" s="958">
        <v>79322</v>
      </c>
      <c r="I34250" s="950" t="s">
        <v>1564</v>
      </c>
    </row>
    <row r="34251" spans="8:9" ht="12.5">
      <c r="H34251" s="958">
        <v>79323</v>
      </c>
      <c r="I34251" s="950" t="s">
        <v>1559</v>
      </c>
    </row>
    <row r="34252" spans="8:9" ht="12.5">
      <c r="H34252" s="958">
        <v>79324</v>
      </c>
      <c r="I34252" s="950" t="s">
        <v>1559</v>
      </c>
    </row>
    <row r="34253" spans="8:9" ht="12.5">
      <c r="H34253" s="958">
        <v>79325</v>
      </c>
      <c r="I34253" s="950" t="s">
        <v>1559</v>
      </c>
    </row>
    <row r="34254" spans="8:9" ht="12.5">
      <c r="H34254" s="958">
        <v>79326</v>
      </c>
      <c r="I34254" s="950" t="s">
        <v>1559</v>
      </c>
    </row>
    <row r="34255" spans="8:9" ht="12.5">
      <c r="H34255" s="958">
        <v>79329</v>
      </c>
      <c r="I34255" s="950" t="s">
        <v>1564</v>
      </c>
    </row>
    <row r="34256" spans="8:9" ht="12.5">
      <c r="H34256" s="958">
        <v>79330</v>
      </c>
      <c r="I34256" s="950" t="s">
        <v>1564</v>
      </c>
    </row>
    <row r="34257" spans="8:9" ht="12.5">
      <c r="H34257" s="958">
        <v>79331</v>
      </c>
      <c r="I34257" s="950" t="s">
        <v>1559</v>
      </c>
    </row>
    <row r="34258" spans="8:9" ht="12.5">
      <c r="H34258" s="958">
        <v>79336</v>
      </c>
      <c r="I34258" s="950" t="s">
        <v>1559</v>
      </c>
    </row>
    <row r="34259" spans="8:9" ht="12.5">
      <c r="H34259" s="958">
        <v>79338</v>
      </c>
      <c r="I34259" s="950" t="s">
        <v>1559</v>
      </c>
    </row>
    <row r="34260" spans="8:9" ht="12.5">
      <c r="H34260" s="958">
        <v>79339</v>
      </c>
      <c r="I34260" s="950" t="s">
        <v>1559</v>
      </c>
    </row>
    <row r="34261" spans="8:9" ht="12.5">
      <c r="H34261" s="958">
        <v>79342</v>
      </c>
      <c r="I34261" s="950" t="s">
        <v>1559</v>
      </c>
    </row>
    <row r="34262" spans="8:9" ht="12.5">
      <c r="H34262" s="958">
        <v>79343</v>
      </c>
      <c r="I34262" s="950" t="s">
        <v>1564</v>
      </c>
    </row>
    <row r="34263" spans="8:9" ht="12.5">
      <c r="H34263" s="958">
        <v>79344</v>
      </c>
      <c r="I34263" s="950" t="s">
        <v>1559</v>
      </c>
    </row>
    <row r="34264" spans="8:9" ht="12.5">
      <c r="H34264" s="958">
        <v>79345</v>
      </c>
      <c r="I34264" s="950" t="s">
        <v>1559</v>
      </c>
    </row>
    <row r="34265" spans="8:9" ht="12.5">
      <c r="H34265" s="958">
        <v>79346</v>
      </c>
      <c r="I34265" s="950" t="s">
        <v>1559</v>
      </c>
    </row>
    <row r="34266" spans="8:9" ht="12.5">
      <c r="H34266" s="958">
        <v>79347</v>
      </c>
      <c r="I34266" s="950" t="s">
        <v>1559</v>
      </c>
    </row>
    <row r="34267" spans="8:9" ht="12.5">
      <c r="H34267" s="958">
        <v>79350</v>
      </c>
      <c r="I34267" s="950" t="s">
        <v>1559</v>
      </c>
    </row>
    <row r="34268" spans="8:9" ht="12.5">
      <c r="H34268" s="958">
        <v>79351</v>
      </c>
      <c r="I34268" s="950" t="s">
        <v>1564</v>
      </c>
    </row>
    <row r="34269" spans="8:9" ht="12.5">
      <c r="H34269" s="958">
        <v>79353</v>
      </c>
      <c r="I34269" s="950" t="s">
        <v>1559</v>
      </c>
    </row>
    <row r="34270" spans="8:9" ht="12.5">
      <c r="H34270" s="958">
        <v>79355</v>
      </c>
      <c r="I34270" s="950" t="s">
        <v>1559</v>
      </c>
    </row>
    <row r="34271" spans="8:9" ht="12.5">
      <c r="H34271" s="958">
        <v>79356</v>
      </c>
      <c r="I34271" s="950" t="s">
        <v>1564</v>
      </c>
    </row>
    <row r="34272" spans="8:9" ht="12.5">
      <c r="H34272" s="958">
        <v>79357</v>
      </c>
      <c r="I34272" s="950" t="s">
        <v>1564</v>
      </c>
    </row>
    <row r="34273" spans="8:9" ht="12.5">
      <c r="H34273" s="958">
        <v>79358</v>
      </c>
      <c r="I34273" s="950" t="s">
        <v>1559</v>
      </c>
    </row>
    <row r="34274" spans="8:9" ht="12.5">
      <c r="H34274" s="958">
        <v>79359</v>
      </c>
      <c r="I34274" s="950" t="s">
        <v>1559</v>
      </c>
    </row>
    <row r="34275" spans="8:9" ht="12.5">
      <c r="H34275" s="958">
        <v>79360</v>
      </c>
      <c r="I34275" s="950" t="s">
        <v>1559</v>
      </c>
    </row>
    <row r="34276" spans="8:9" ht="12.5">
      <c r="H34276" s="958">
        <v>79363</v>
      </c>
      <c r="I34276" s="950" t="s">
        <v>1564</v>
      </c>
    </row>
    <row r="34277" spans="8:9" ht="12.5">
      <c r="H34277" s="958">
        <v>79364</v>
      </c>
      <c r="I34277" s="950" t="s">
        <v>1559</v>
      </c>
    </row>
    <row r="34278" spans="8:9" ht="12.5">
      <c r="H34278" s="958">
        <v>79366</v>
      </c>
      <c r="I34278" s="950" t="s">
        <v>1564</v>
      </c>
    </row>
    <row r="34279" spans="8:9" ht="12.5">
      <c r="H34279" s="958">
        <v>79367</v>
      </c>
      <c r="I34279" s="950" t="s">
        <v>1564</v>
      </c>
    </row>
    <row r="34280" spans="8:9" ht="12.5">
      <c r="H34280" s="958">
        <v>79369</v>
      </c>
      <c r="I34280" s="950" t="s">
        <v>1559</v>
      </c>
    </row>
    <row r="34281" spans="8:9" ht="12.5">
      <c r="H34281" s="958">
        <v>79370</v>
      </c>
      <c r="I34281" s="950" t="s">
        <v>1564</v>
      </c>
    </row>
    <row r="34282" spans="8:9" ht="12.5">
      <c r="H34282" s="958">
        <v>79371</v>
      </c>
      <c r="I34282" s="950" t="s">
        <v>1559</v>
      </c>
    </row>
    <row r="34283" spans="8:9" ht="12.5">
      <c r="H34283" s="958">
        <v>79372</v>
      </c>
      <c r="I34283" s="950" t="s">
        <v>1559</v>
      </c>
    </row>
    <row r="34284" spans="8:9" ht="12.5">
      <c r="H34284" s="958">
        <v>79373</v>
      </c>
      <c r="I34284" s="950" t="s">
        <v>1564</v>
      </c>
    </row>
    <row r="34285" spans="8:9" ht="12.5">
      <c r="H34285" s="958">
        <v>79376</v>
      </c>
      <c r="I34285" s="950" t="s">
        <v>1559</v>
      </c>
    </row>
    <row r="34286" spans="8:9" ht="12.5">
      <c r="H34286" s="958">
        <v>79377</v>
      </c>
      <c r="I34286" s="950" t="s">
        <v>1559</v>
      </c>
    </row>
    <row r="34287" spans="8:9" ht="12.5">
      <c r="H34287" s="958">
        <v>79378</v>
      </c>
      <c r="I34287" s="950" t="s">
        <v>1559</v>
      </c>
    </row>
    <row r="34288" spans="8:9" ht="12.5">
      <c r="H34288" s="958">
        <v>79379</v>
      </c>
      <c r="I34288" s="950" t="s">
        <v>1559</v>
      </c>
    </row>
    <row r="34289" spans="8:9" ht="12.5">
      <c r="H34289" s="958">
        <v>79380</v>
      </c>
      <c r="I34289" s="950" t="s">
        <v>1559</v>
      </c>
    </row>
    <row r="34290" spans="8:9" ht="12.5">
      <c r="H34290" s="958">
        <v>79381</v>
      </c>
      <c r="I34290" s="950" t="s">
        <v>1559</v>
      </c>
    </row>
    <row r="34291" spans="8:9" ht="12.5">
      <c r="H34291" s="958">
        <v>79382</v>
      </c>
      <c r="I34291" s="950" t="s">
        <v>1559</v>
      </c>
    </row>
    <row r="34292" spans="8:9" ht="12.5">
      <c r="H34292" s="958">
        <v>79383</v>
      </c>
      <c r="I34292" s="950" t="s">
        <v>1559</v>
      </c>
    </row>
    <row r="34293" spans="8:9" ht="12.5">
      <c r="H34293" s="958">
        <v>79401</v>
      </c>
      <c r="I34293" s="950" t="s">
        <v>1564</v>
      </c>
    </row>
    <row r="34294" spans="8:9" ht="12.5">
      <c r="H34294" s="958">
        <v>79402</v>
      </c>
      <c r="I34294" s="950" t="s">
        <v>1564</v>
      </c>
    </row>
    <row r="34295" spans="8:9" ht="12.5">
      <c r="H34295" s="958">
        <v>79403</v>
      </c>
      <c r="I34295" s="950" t="s">
        <v>1564</v>
      </c>
    </row>
    <row r="34296" spans="8:9" ht="12.5">
      <c r="H34296" s="958">
        <v>79404</v>
      </c>
      <c r="I34296" s="950" t="s">
        <v>1564</v>
      </c>
    </row>
    <row r="34297" spans="8:9" ht="12.5">
      <c r="H34297" s="958">
        <v>79406</v>
      </c>
      <c r="I34297" s="950" t="s">
        <v>1564</v>
      </c>
    </row>
    <row r="34298" spans="8:9" ht="12.5">
      <c r="H34298" s="958">
        <v>79407</v>
      </c>
      <c r="I34298" s="950" t="s">
        <v>1564</v>
      </c>
    </row>
    <row r="34299" spans="8:9" ht="12.5">
      <c r="H34299" s="958">
        <v>79408</v>
      </c>
      <c r="I34299" s="950" t="s">
        <v>1564</v>
      </c>
    </row>
    <row r="34300" spans="8:9" ht="12.5">
      <c r="H34300" s="958">
        <v>79409</v>
      </c>
      <c r="I34300" s="950" t="s">
        <v>1564</v>
      </c>
    </row>
    <row r="34301" spans="8:9" ht="12.5">
      <c r="H34301" s="958">
        <v>79410</v>
      </c>
      <c r="I34301" s="950" t="s">
        <v>1564</v>
      </c>
    </row>
    <row r="34302" spans="8:9" ht="12.5">
      <c r="H34302" s="958">
        <v>79411</v>
      </c>
      <c r="I34302" s="950" t="s">
        <v>1564</v>
      </c>
    </row>
    <row r="34303" spans="8:9" ht="12.5">
      <c r="H34303" s="958">
        <v>79412</v>
      </c>
      <c r="I34303" s="950" t="s">
        <v>1564</v>
      </c>
    </row>
    <row r="34304" spans="8:9" ht="12.5">
      <c r="H34304" s="958">
        <v>79413</v>
      </c>
      <c r="I34304" s="950" t="s">
        <v>1564</v>
      </c>
    </row>
    <row r="34305" spans="8:9" ht="12.5">
      <c r="H34305" s="958">
        <v>79414</v>
      </c>
      <c r="I34305" s="950" t="s">
        <v>1564</v>
      </c>
    </row>
    <row r="34306" spans="8:9" ht="12.5">
      <c r="H34306" s="958">
        <v>79415</v>
      </c>
      <c r="I34306" s="950" t="s">
        <v>1564</v>
      </c>
    </row>
    <row r="34307" spans="8:9" ht="12.5">
      <c r="H34307" s="958">
        <v>79416</v>
      </c>
      <c r="I34307" s="950" t="s">
        <v>1564</v>
      </c>
    </row>
    <row r="34308" spans="8:9" ht="12.5">
      <c r="H34308" s="958">
        <v>79423</v>
      </c>
      <c r="I34308" s="950" t="s">
        <v>1564</v>
      </c>
    </row>
    <row r="34309" spans="8:9" ht="12.5">
      <c r="H34309" s="958">
        <v>79424</v>
      </c>
      <c r="I34309" s="950" t="s">
        <v>1564</v>
      </c>
    </row>
    <row r="34310" spans="8:9" ht="12.5">
      <c r="H34310" s="958">
        <v>79430</v>
      </c>
      <c r="I34310" s="950" t="s">
        <v>1564</v>
      </c>
    </row>
    <row r="34311" spans="8:9" ht="12.5">
      <c r="H34311" s="958">
        <v>79452</v>
      </c>
      <c r="I34311" s="950" t="s">
        <v>1564</v>
      </c>
    </row>
    <row r="34312" spans="8:9" ht="12.5">
      <c r="H34312" s="958">
        <v>79453</v>
      </c>
      <c r="I34312" s="950" t="s">
        <v>1559</v>
      </c>
    </row>
    <row r="34313" spans="8:9" ht="12.5">
      <c r="H34313" s="958">
        <v>79457</v>
      </c>
      <c r="I34313" s="950" t="s">
        <v>1564</v>
      </c>
    </row>
    <row r="34314" spans="8:9" ht="12.5">
      <c r="H34314" s="958">
        <v>79464</v>
      </c>
      <c r="I34314" s="950" t="s">
        <v>1564</v>
      </c>
    </row>
    <row r="34315" spans="8:9" ht="12.5">
      <c r="H34315" s="958">
        <v>79490</v>
      </c>
      <c r="I34315" s="950" t="s">
        <v>1559</v>
      </c>
    </row>
    <row r="34316" spans="8:9" ht="12.5">
      <c r="H34316" s="958">
        <v>79491</v>
      </c>
      <c r="I34316" s="950" t="s">
        <v>1564</v>
      </c>
    </row>
    <row r="34317" spans="8:9" ht="12.5">
      <c r="H34317" s="958">
        <v>79493</v>
      </c>
      <c r="I34317" s="950" t="s">
        <v>1564</v>
      </c>
    </row>
    <row r="34318" spans="8:9" ht="12.5">
      <c r="H34318" s="958">
        <v>79499</v>
      </c>
      <c r="I34318" s="950" t="s">
        <v>1559</v>
      </c>
    </row>
    <row r="34319" spans="8:9" ht="12.5">
      <c r="H34319" s="958">
        <v>79501</v>
      </c>
      <c r="I34319" s="950" t="s">
        <v>1564</v>
      </c>
    </row>
    <row r="34320" spans="8:9" ht="12.5">
      <c r="H34320" s="958">
        <v>79502</v>
      </c>
      <c r="I34320" s="950" t="s">
        <v>1564</v>
      </c>
    </row>
    <row r="34321" spans="8:9" ht="12.5">
      <c r="H34321" s="958">
        <v>79503</v>
      </c>
      <c r="I34321" s="950" t="s">
        <v>1564</v>
      </c>
    </row>
    <row r="34322" spans="8:9" ht="12.5">
      <c r="H34322" s="958">
        <v>79504</v>
      </c>
      <c r="I34322" s="950" t="s">
        <v>1564</v>
      </c>
    </row>
    <row r="34323" spans="8:9" ht="12.5">
      <c r="H34323" s="958">
        <v>79505</v>
      </c>
      <c r="I34323" s="950" t="s">
        <v>1559</v>
      </c>
    </row>
    <row r="34324" spans="8:9" ht="12.5">
      <c r="H34324" s="958">
        <v>79506</v>
      </c>
      <c r="I34324" s="950" t="s">
        <v>1564</v>
      </c>
    </row>
    <row r="34325" spans="8:9" ht="12.5">
      <c r="H34325" s="958">
        <v>79508</v>
      </c>
      <c r="I34325" s="950" t="s">
        <v>1564</v>
      </c>
    </row>
    <row r="34326" spans="8:9" ht="12.5">
      <c r="H34326" s="958">
        <v>79510</v>
      </c>
      <c r="I34326" s="950" t="s">
        <v>1564</v>
      </c>
    </row>
    <row r="34327" spans="8:9" ht="12.5">
      <c r="H34327" s="958">
        <v>79511</v>
      </c>
      <c r="I34327" s="950" t="s">
        <v>1564</v>
      </c>
    </row>
    <row r="34328" spans="8:9" ht="12.5">
      <c r="H34328" s="958">
        <v>79512</v>
      </c>
      <c r="I34328" s="950" t="s">
        <v>1564</v>
      </c>
    </row>
    <row r="34329" spans="8:9" ht="12.5">
      <c r="H34329" s="958">
        <v>79516</v>
      </c>
      <c r="I34329" s="950" t="s">
        <v>1564</v>
      </c>
    </row>
    <row r="34330" spans="8:9" ht="12.5">
      <c r="H34330" s="958">
        <v>79517</v>
      </c>
      <c r="I34330" s="950" t="s">
        <v>1564</v>
      </c>
    </row>
    <row r="34331" spans="8:9" ht="12.5">
      <c r="H34331" s="958">
        <v>79518</v>
      </c>
      <c r="I34331" s="950" t="s">
        <v>1564</v>
      </c>
    </row>
    <row r="34332" spans="8:9" ht="12.5">
      <c r="H34332" s="958">
        <v>79519</v>
      </c>
      <c r="I34332" s="950" t="s">
        <v>1564</v>
      </c>
    </row>
    <row r="34333" spans="8:9" ht="12.5">
      <c r="H34333" s="958">
        <v>79520</v>
      </c>
      <c r="I34333" s="950" t="s">
        <v>1564</v>
      </c>
    </row>
    <row r="34334" spans="8:9" ht="12.5">
      <c r="H34334" s="958">
        <v>79521</v>
      </c>
      <c r="I34334" s="950" t="s">
        <v>1564</v>
      </c>
    </row>
    <row r="34335" spans="8:9" ht="12.5">
      <c r="H34335" s="958">
        <v>79525</v>
      </c>
      <c r="I34335" s="950" t="s">
        <v>1564</v>
      </c>
    </row>
    <row r="34336" spans="8:9" ht="12.5">
      <c r="H34336" s="958">
        <v>79526</v>
      </c>
      <c r="I34336" s="950" t="s">
        <v>1564</v>
      </c>
    </row>
    <row r="34337" spans="8:9" ht="12.5">
      <c r="H34337" s="958">
        <v>79527</v>
      </c>
      <c r="I34337" s="950" t="s">
        <v>1564</v>
      </c>
    </row>
    <row r="34338" spans="8:9" ht="12.5">
      <c r="H34338" s="958">
        <v>79528</v>
      </c>
      <c r="I34338" s="950" t="s">
        <v>1564</v>
      </c>
    </row>
    <row r="34339" spans="8:9" ht="12.5">
      <c r="H34339" s="958">
        <v>79529</v>
      </c>
      <c r="I34339" s="950" t="s">
        <v>1564</v>
      </c>
    </row>
    <row r="34340" spans="8:9" ht="12.5">
      <c r="H34340" s="958">
        <v>79530</v>
      </c>
      <c r="I34340" s="950" t="s">
        <v>1564</v>
      </c>
    </row>
    <row r="34341" spans="8:9" ht="12.5">
      <c r="H34341" s="958">
        <v>79532</v>
      </c>
      <c r="I34341" s="950" t="s">
        <v>1564</v>
      </c>
    </row>
    <row r="34342" spans="8:9" ht="12.5">
      <c r="H34342" s="958">
        <v>79533</v>
      </c>
      <c r="I34342" s="950" t="s">
        <v>1564</v>
      </c>
    </row>
    <row r="34343" spans="8:9" ht="12.5">
      <c r="H34343" s="958">
        <v>79534</v>
      </c>
      <c r="I34343" s="950" t="s">
        <v>1564</v>
      </c>
    </row>
    <row r="34344" spans="8:9" ht="12.5">
      <c r="H34344" s="958">
        <v>79535</v>
      </c>
      <c r="I34344" s="950" t="s">
        <v>1564</v>
      </c>
    </row>
    <row r="34345" spans="8:9" ht="12.5">
      <c r="H34345" s="958">
        <v>79536</v>
      </c>
      <c r="I34345" s="950" t="s">
        <v>1564</v>
      </c>
    </row>
    <row r="34346" spans="8:9" ht="12.5">
      <c r="H34346" s="958">
        <v>79537</v>
      </c>
      <c r="I34346" s="950" t="s">
        <v>1564</v>
      </c>
    </row>
    <row r="34347" spans="8:9" ht="12.5">
      <c r="H34347" s="958">
        <v>79538</v>
      </c>
      <c r="I34347" s="950" t="s">
        <v>1564</v>
      </c>
    </row>
    <row r="34348" spans="8:9" ht="12.5">
      <c r="H34348" s="958">
        <v>79539</v>
      </c>
      <c r="I34348" s="950" t="s">
        <v>1564</v>
      </c>
    </row>
    <row r="34349" spans="8:9" ht="12.5">
      <c r="H34349" s="958">
        <v>79540</v>
      </c>
      <c r="I34349" s="950" t="s">
        <v>1564</v>
      </c>
    </row>
    <row r="34350" spans="8:9" ht="12.5">
      <c r="H34350" s="958">
        <v>79541</v>
      </c>
      <c r="I34350" s="950" t="s">
        <v>1564</v>
      </c>
    </row>
    <row r="34351" spans="8:9" ht="12.5">
      <c r="H34351" s="958">
        <v>79543</v>
      </c>
      <c r="I34351" s="950" t="s">
        <v>1564</v>
      </c>
    </row>
    <row r="34352" spans="8:9" ht="12.5">
      <c r="H34352" s="958">
        <v>79544</v>
      </c>
      <c r="I34352" s="950" t="s">
        <v>1564</v>
      </c>
    </row>
    <row r="34353" spans="8:9" ht="12.5">
      <c r="H34353" s="958">
        <v>79545</v>
      </c>
      <c r="I34353" s="950" t="s">
        <v>1564</v>
      </c>
    </row>
    <row r="34354" spans="8:9" ht="12.5">
      <c r="H34354" s="958">
        <v>79546</v>
      </c>
      <c r="I34354" s="950" t="s">
        <v>1564</v>
      </c>
    </row>
    <row r="34355" spans="8:9" ht="12.5">
      <c r="H34355" s="958">
        <v>79547</v>
      </c>
      <c r="I34355" s="950" t="s">
        <v>1564</v>
      </c>
    </row>
    <row r="34356" spans="8:9" ht="12.5">
      <c r="H34356" s="958">
        <v>79548</v>
      </c>
      <c r="I34356" s="950" t="s">
        <v>1564</v>
      </c>
    </row>
    <row r="34357" spans="8:9" ht="12.5">
      <c r="H34357" s="958">
        <v>79549</v>
      </c>
      <c r="I34357" s="950" t="s">
        <v>1564</v>
      </c>
    </row>
    <row r="34358" spans="8:9" ht="12.5">
      <c r="H34358" s="958">
        <v>79550</v>
      </c>
      <c r="I34358" s="950" t="s">
        <v>1564</v>
      </c>
    </row>
    <row r="34359" spans="8:9" ht="12.5">
      <c r="H34359" s="958">
        <v>79553</v>
      </c>
      <c r="I34359" s="950" t="s">
        <v>1564</v>
      </c>
    </row>
    <row r="34360" spans="8:9" ht="12.5">
      <c r="H34360" s="958">
        <v>79556</v>
      </c>
      <c r="I34360" s="950" t="s">
        <v>1564</v>
      </c>
    </row>
    <row r="34361" spans="8:9" ht="12.5">
      <c r="H34361" s="958">
        <v>79560</v>
      </c>
      <c r="I34361" s="950" t="s">
        <v>1564</v>
      </c>
    </row>
    <row r="34362" spans="8:9" ht="12.5">
      <c r="H34362" s="958">
        <v>79561</v>
      </c>
      <c r="I34362" s="950" t="s">
        <v>1564</v>
      </c>
    </row>
    <row r="34363" spans="8:9" ht="12.5">
      <c r="H34363" s="958">
        <v>79562</v>
      </c>
      <c r="I34363" s="950" t="s">
        <v>1564</v>
      </c>
    </row>
    <row r="34364" spans="8:9" ht="12.5">
      <c r="H34364" s="958">
        <v>79563</v>
      </c>
      <c r="I34364" s="950" t="s">
        <v>1564</v>
      </c>
    </row>
    <row r="34365" spans="8:9" ht="12.5">
      <c r="H34365" s="958">
        <v>79565</v>
      </c>
      <c r="I34365" s="950" t="s">
        <v>1564</v>
      </c>
    </row>
    <row r="34366" spans="8:9" ht="12.5">
      <c r="H34366" s="958">
        <v>79566</v>
      </c>
      <c r="I34366" s="950" t="s">
        <v>1564</v>
      </c>
    </row>
    <row r="34367" spans="8:9" ht="12.5">
      <c r="H34367" s="958">
        <v>79567</v>
      </c>
      <c r="I34367" s="950" t="s">
        <v>1564</v>
      </c>
    </row>
    <row r="34368" spans="8:9" ht="12.5">
      <c r="H34368" s="958">
        <v>79601</v>
      </c>
      <c r="I34368" s="950" t="s">
        <v>1564</v>
      </c>
    </row>
    <row r="34369" spans="8:9" ht="12.5">
      <c r="H34369" s="958">
        <v>79602</v>
      </c>
      <c r="I34369" s="950" t="s">
        <v>1564</v>
      </c>
    </row>
    <row r="34370" spans="8:9" ht="12.5">
      <c r="H34370" s="958">
        <v>79603</v>
      </c>
      <c r="I34370" s="950" t="s">
        <v>1564</v>
      </c>
    </row>
    <row r="34371" spans="8:9" ht="12.5">
      <c r="H34371" s="958">
        <v>79604</v>
      </c>
      <c r="I34371" s="950" t="s">
        <v>1564</v>
      </c>
    </row>
    <row r="34372" spans="8:9" ht="12.5">
      <c r="H34372" s="958">
        <v>79605</v>
      </c>
      <c r="I34372" s="950" t="s">
        <v>1564</v>
      </c>
    </row>
    <row r="34373" spans="8:9" ht="12.5">
      <c r="H34373" s="958">
        <v>79606</v>
      </c>
      <c r="I34373" s="950" t="s">
        <v>1564</v>
      </c>
    </row>
    <row r="34374" spans="8:9" ht="12.5">
      <c r="H34374" s="958">
        <v>79607</v>
      </c>
      <c r="I34374" s="950" t="s">
        <v>1564</v>
      </c>
    </row>
    <row r="34375" spans="8:9" ht="12.5">
      <c r="H34375" s="958">
        <v>79608</v>
      </c>
      <c r="I34375" s="950" t="s">
        <v>1564</v>
      </c>
    </row>
    <row r="34376" spans="8:9" ht="12.5">
      <c r="H34376" s="958">
        <v>79697</v>
      </c>
      <c r="I34376" s="950" t="s">
        <v>1564</v>
      </c>
    </row>
    <row r="34377" spans="8:9" ht="12.5">
      <c r="H34377" s="958">
        <v>79698</v>
      </c>
      <c r="I34377" s="950" t="s">
        <v>1564</v>
      </c>
    </row>
    <row r="34378" spans="8:9" ht="12.5">
      <c r="H34378" s="958">
        <v>79699</v>
      </c>
      <c r="I34378" s="950" t="s">
        <v>1564</v>
      </c>
    </row>
    <row r="34379" spans="8:9" ht="12.5">
      <c r="H34379" s="958">
        <v>79701</v>
      </c>
      <c r="I34379" s="950" t="s">
        <v>1564</v>
      </c>
    </row>
    <row r="34380" spans="8:9" ht="12.5">
      <c r="H34380" s="958">
        <v>79702</v>
      </c>
      <c r="I34380" s="950" t="s">
        <v>1564</v>
      </c>
    </row>
    <row r="34381" spans="8:9" ht="12.5">
      <c r="H34381" s="958">
        <v>79703</v>
      </c>
      <c r="I34381" s="950" t="s">
        <v>1564</v>
      </c>
    </row>
    <row r="34382" spans="8:9" ht="12.5">
      <c r="H34382" s="958">
        <v>79704</v>
      </c>
      <c r="I34382" s="950" t="s">
        <v>1564</v>
      </c>
    </row>
    <row r="34383" spans="8:9" ht="12.5">
      <c r="H34383" s="958">
        <v>79705</v>
      </c>
      <c r="I34383" s="950" t="s">
        <v>1564</v>
      </c>
    </row>
    <row r="34384" spans="8:9" ht="12.5">
      <c r="H34384" s="958">
        <v>79706</v>
      </c>
      <c r="I34384" s="950" t="s">
        <v>1564</v>
      </c>
    </row>
    <row r="34385" spans="8:9" ht="12.5">
      <c r="H34385" s="958">
        <v>79707</v>
      </c>
      <c r="I34385" s="950" t="s">
        <v>1564</v>
      </c>
    </row>
    <row r="34386" spans="8:9" ht="12.5">
      <c r="H34386" s="958">
        <v>79708</v>
      </c>
      <c r="I34386" s="950" t="s">
        <v>1564</v>
      </c>
    </row>
    <row r="34387" spans="8:9" ht="12.5">
      <c r="H34387" s="958">
        <v>79710</v>
      </c>
      <c r="I34387" s="950" t="s">
        <v>1564</v>
      </c>
    </row>
    <row r="34388" spans="8:9" ht="12.5">
      <c r="H34388" s="958">
        <v>79711</v>
      </c>
      <c r="I34388" s="950" t="s">
        <v>1564</v>
      </c>
    </row>
    <row r="34389" spans="8:9" ht="12.5">
      <c r="H34389" s="958">
        <v>79712</v>
      </c>
      <c r="I34389" s="950" t="s">
        <v>1564</v>
      </c>
    </row>
    <row r="34390" spans="8:9" ht="12.5">
      <c r="H34390" s="958">
        <v>79713</v>
      </c>
      <c r="I34390" s="950" t="s">
        <v>1559</v>
      </c>
    </row>
    <row r="34391" spans="8:9" ht="12.5">
      <c r="H34391" s="958">
        <v>79714</v>
      </c>
      <c r="I34391" s="950" t="s">
        <v>1559</v>
      </c>
    </row>
    <row r="34392" spans="8:9" ht="12.5">
      <c r="H34392" s="958">
        <v>79718</v>
      </c>
      <c r="I34392" s="950" t="s">
        <v>1564</v>
      </c>
    </row>
    <row r="34393" spans="8:9" ht="12.5">
      <c r="H34393" s="958">
        <v>79719</v>
      </c>
      <c r="I34393" s="950" t="s">
        <v>1564</v>
      </c>
    </row>
    <row r="34394" spans="8:9" ht="12.5">
      <c r="H34394" s="958">
        <v>79720</v>
      </c>
      <c r="I34394" s="950" t="s">
        <v>1564</v>
      </c>
    </row>
    <row r="34395" spans="8:9" ht="12.5">
      <c r="H34395" s="958">
        <v>79721</v>
      </c>
      <c r="I34395" s="950" t="s">
        <v>1564</v>
      </c>
    </row>
    <row r="34396" spans="8:9" ht="12.5">
      <c r="H34396" s="958">
        <v>79730</v>
      </c>
      <c r="I34396" s="950" t="s">
        <v>1564</v>
      </c>
    </row>
    <row r="34397" spans="8:9" ht="12.5">
      <c r="H34397" s="958">
        <v>79731</v>
      </c>
      <c r="I34397" s="950" t="s">
        <v>1564</v>
      </c>
    </row>
    <row r="34398" spans="8:9" ht="12.5">
      <c r="H34398" s="958">
        <v>79733</v>
      </c>
      <c r="I34398" s="950" t="s">
        <v>1564</v>
      </c>
    </row>
    <row r="34399" spans="8:9" ht="12.5">
      <c r="H34399" s="958">
        <v>79734</v>
      </c>
      <c r="I34399" s="950" t="s">
        <v>1564</v>
      </c>
    </row>
    <row r="34400" spans="8:9" ht="12.5">
      <c r="H34400" s="958">
        <v>79735</v>
      </c>
      <c r="I34400" s="950" t="s">
        <v>1564</v>
      </c>
    </row>
    <row r="34401" spans="8:9" ht="12.5">
      <c r="H34401" s="958">
        <v>79738</v>
      </c>
      <c r="I34401" s="950" t="s">
        <v>1564</v>
      </c>
    </row>
    <row r="34402" spans="8:9" ht="12.5">
      <c r="H34402" s="958">
        <v>79739</v>
      </c>
      <c r="I34402" s="950" t="s">
        <v>1564</v>
      </c>
    </row>
    <row r="34403" spans="8:9" ht="12.5">
      <c r="H34403" s="958">
        <v>79740</v>
      </c>
      <c r="I34403" s="950" t="s">
        <v>1564</v>
      </c>
    </row>
    <row r="34404" spans="8:9" ht="12.5">
      <c r="H34404" s="958">
        <v>79741</v>
      </c>
      <c r="I34404" s="950" t="s">
        <v>1564</v>
      </c>
    </row>
    <row r="34405" spans="8:9" ht="12.5">
      <c r="H34405" s="958">
        <v>79742</v>
      </c>
      <c r="I34405" s="950" t="s">
        <v>1564</v>
      </c>
    </row>
    <row r="34406" spans="8:9" ht="12.5">
      <c r="H34406" s="958">
        <v>79743</v>
      </c>
      <c r="I34406" s="950" t="s">
        <v>1564</v>
      </c>
    </row>
    <row r="34407" spans="8:9" ht="12.5">
      <c r="H34407" s="958">
        <v>79744</v>
      </c>
      <c r="I34407" s="950" t="s">
        <v>1564</v>
      </c>
    </row>
    <row r="34408" spans="8:9" ht="12.5">
      <c r="H34408" s="958">
        <v>79745</v>
      </c>
      <c r="I34408" s="950" t="s">
        <v>1559</v>
      </c>
    </row>
    <row r="34409" spans="8:9" ht="12.5">
      <c r="H34409" s="958">
        <v>79748</v>
      </c>
      <c r="I34409" s="950" t="s">
        <v>1564</v>
      </c>
    </row>
    <row r="34410" spans="8:9" ht="12.5">
      <c r="H34410" s="958">
        <v>79749</v>
      </c>
      <c r="I34410" s="950" t="s">
        <v>1564</v>
      </c>
    </row>
    <row r="34411" spans="8:9" ht="12.5">
      <c r="H34411" s="958">
        <v>79752</v>
      </c>
      <c r="I34411" s="950" t="s">
        <v>1564</v>
      </c>
    </row>
    <row r="34412" spans="8:9" ht="12.5">
      <c r="H34412" s="958">
        <v>79754</v>
      </c>
      <c r="I34412" s="950" t="s">
        <v>1559</v>
      </c>
    </row>
    <row r="34413" spans="8:9" ht="12.5">
      <c r="H34413" s="958">
        <v>79755</v>
      </c>
      <c r="I34413" s="950" t="s">
        <v>1564</v>
      </c>
    </row>
    <row r="34414" spans="8:9" ht="12.5">
      <c r="H34414" s="958">
        <v>79756</v>
      </c>
      <c r="I34414" s="950" t="s">
        <v>1564</v>
      </c>
    </row>
    <row r="34415" spans="8:9" ht="12.5">
      <c r="H34415" s="958">
        <v>79758</v>
      </c>
      <c r="I34415" s="950" t="s">
        <v>1564</v>
      </c>
    </row>
    <row r="34416" spans="8:9" ht="12.5">
      <c r="H34416" s="958">
        <v>79759</v>
      </c>
      <c r="I34416" s="950" t="s">
        <v>1564</v>
      </c>
    </row>
    <row r="34417" spans="8:9" ht="12.5">
      <c r="H34417" s="958">
        <v>79760</v>
      </c>
      <c r="I34417" s="950" t="s">
        <v>1564</v>
      </c>
    </row>
    <row r="34418" spans="8:9" ht="12.5">
      <c r="H34418" s="958">
        <v>79761</v>
      </c>
      <c r="I34418" s="950" t="s">
        <v>1564</v>
      </c>
    </row>
    <row r="34419" spans="8:9" ht="12.5">
      <c r="H34419" s="958">
        <v>79762</v>
      </c>
      <c r="I34419" s="950" t="s">
        <v>1564</v>
      </c>
    </row>
    <row r="34420" spans="8:9" ht="12.5">
      <c r="H34420" s="958">
        <v>79763</v>
      </c>
      <c r="I34420" s="950" t="s">
        <v>1564</v>
      </c>
    </row>
    <row r="34421" spans="8:9" ht="12.5">
      <c r="H34421" s="958">
        <v>79764</v>
      </c>
      <c r="I34421" s="950" t="s">
        <v>1564</v>
      </c>
    </row>
    <row r="34422" spans="8:9" ht="12.5">
      <c r="H34422" s="958">
        <v>79765</v>
      </c>
      <c r="I34422" s="950" t="s">
        <v>1564</v>
      </c>
    </row>
    <row r="34423" spans="8:9" ht="12.5">
      <c r="H34423" s="958">
        <v>79766</v>
      </c>
      <c r="I34423" s="950" t="s">
        <v>1564</v>
      </c>
    </row>
    <row r="34424" spans="8:9" ht="12.5">
      <c r="H34424" s="958">
        <v>79768</v>
      </c>
      <c r="I34424" s="950" t="s">
        <v>1564</v>
      </c>
    </row>
    <row r="34425" spans="8:9" ht="12.5">
      <c r="H34425" s="958">
        <v>79769</v>
      </c>
      <c r="I34425" s="950" t="s">
        <v>1564</v>
      </c>
    </row>
    <row r="34426" spans="8:9" ht="12.5">
      <c r="H34426" s="958">
        <v>79770</v>
      </c>
      <c r="I34426" s="950" t="s">
        <v>1559</v>
      </c>
    </row>
    <row r="34427" spans="8:9" ht="12.5">
      <c r="H34427" s="958">
        <v>79772</v>
      </c>
      <c r="I34427" s="950" t="s">
        <v>1564</v>
      </c>
    </row>
    <row r="34428" spans="8:9" ht="12.5">
      <c r="H34428" s="958">
        <v>79776</v>
      </c>
      <c r="I34428" s="950" t="s">
        <v>1564</v>
      </c>
    </row>
    <row r="34429" spans="8:9" ht="12.5">
      <c r="H34429" s="958">
        <v>79777</v>
      </c>
      <c r="I34429" s="950" t="s">
        <v>1564</v>
      </c>
    </row>
    <row r="34430" spans="8:9" ht="12.5">
      <c r="H34430" s="958">
        <v>79778</v>
      </c>
      <c r="I34430" s="950" t="s">
        <v>1564</v>
      </c>
    </row>
    <row r="34431" spans="8:9" ht="12.5">
      <c r="H34431" s="958">
        <v>79780</v>
      </c>
      <c r="I34431" s="950" t="s">
        <v>1564</v>
      </c>
    </row>
    <row r="34432" spans="8:9" ht="12.5">
      <c r="H34432" s="958">
        <v>79781</v>
      </c>
      <c r="I34432" s="950" t="s">
        <v>1564</v>
      </c>
    </row>
    <row r="34433" spans="8:9" ht="12.5">
      <c r="H34433" s="958">
        <v>79782</v>
      </c>
      <c r="I34433" s="950" t="s">
        <v>1564</v>
      </c>
    </row>
    <row r="34434" spans="8:9" ht="12.5">
      <c r="H34434" s="958">
        <v>79783</v>
      </c>
      <c r="I34434" s="950" t="s">
        <v>1564</v>
      </c>
    </row>
    <row r="34435" spans="8:9" ht="12.5">
      <c r="H34435" s="958">
        <v>79785</v>
      </c>
      <c r="I34435" s="950" t="s">
        <v>1564</v>
      </c>
    </row>
    <row r="34436" spans="8:9" ht="12.5">
      <c r="H34436" s="958">
        <v>79786</v>
      </c>
      <c r="I34436" s="950" t="s">
        <v>1564</v>
      </c>
    </row>
    <row r="34437" spans="8:9" ht="12.5">
      <c r="H34437" s="958">
        <v>79788</v>
      </c>
      <c r="I34437" s="950" t="s">
        <v>1564</v>
      </c>
    </row>
    <row r="34438" spans="8:9" ht="12.5">
      <c r="H34438" s="958">
        <v>79789</v>
      </c>
      <c r="I34438" s="950" t="s">
        <v>1564</v>
      </c>
    </row>
    <row r="34439" spans="8:9" ht="12.5">
      <c r="H34439" s="958">
        <v>79821</v>
      </c>
      <c r="I34439" s="950" t="s">
        <v>1554</v>
      </c>
    </row>
    <row r="34440" spans="8:9" ht="12.5">
      <c r="H34440" s="958">
        <v>79830</v>
      </c>
      <c r="I34440" s="950" t="s">
        <v>1564</v>
      </c>
    </row>
    <row r="34441" spans="8:9" ht="12.5">
      <c r="H34441" s="958">
        <v>79831</v>
      </c>
      <c r="I34441" s="950" t="s">
        <v>1564</v>
      </c>
    </row>
    <row r="34442" spans="8:9" ht="12.5">
      <c r="H34442" s="958">
        <v>79832</v>
      </c>
      <c r="I34442" s="950" t="s">
        <v>1564</v>
      </c>
    </row>
    <row r="34443" spans="8:9" ht="12.5">
      <c r="H34443" s="958">
        <v>79834</v>
      </c>
      <c r="I34443" s="950" t="s">
        <v>1564</v>
      </c>
    </row>
    <row r="34444" spans="8:9" ht="12.5">
      <c r="H34444" s="958">
        <v>79835</v>
      </c>
      <c r="I34444" s="950" t="s">
        <v>1554</v>
      </c>
    </row>
    <row r="34445" spans="8:9" ht="12.5">
      <c r="H34445" s="958">
        <v>79836</v>
      </c>
      <c r="I34445" s="950" t="s">
        <v>1554</v>
      </c>
    </row>
    <row r="34446" spans="8:9" ht="12.5">
      <c r="H34446" s="958">
        <v>79837</v>
      </c>
      <c r="I34446" s="950" t="s">
        <v>1564</v>
      </c>
    </row>
    <row r="34447" spans="8:9" ht="12.5">
      <c r="H34447" s="958">
        <v>79838</v>
      </c>
      <c r="I34447" s="950" t="s">
        <v>1554</v>
      </c>
    </row>
    <row r="34448" spans="8:9" ht="12.5">
      <c r="H34448" s="958">
        <v>79839</v>
      </c>
      <c r="I34448" s="950" t="s">
        <v>1554</v>
      </c>
    </row>
    <row r="34449" spans="8:9" ht="12.5">
      <c r="H34449" s="958">
        <v>79842</v>
      </c>
      <c r="I34449" s="950" t="s">
        <v>1564</v>
      </c>
    </row>
    <row r="34450" spans="8:9" ht="12.5">
      <c r="H34450" s="958">
        <v>79843</v>
      </c>
      <c r="I34450" s="950" t="s">
        <v>1564</v>
      </c>
    </row>
    <row r="34451" spans="8:9" ht="12.5">
      <c r="H34451" s="958">
        <v>79845</v>
      </c>
      <c r="I34451" s="950" t="s">
        <v>1564</v>
      </c>
    </row>
    <row r="34452" spans="8:9" ht="12.5">
      <c r="H34452" s="958">
        <v>79846</v>
      </c>
      <c r="I34452" s="950" t="s">
        <v>1564</v>
      </c>
    </row>
    <row r="34453" spans="8:9" ht="12.5">
      <c r="H34453" s="958">
        <v>79847</v>
      </c>
      <c r="I34453" s="950" t="s">
        <v>1564</v>
      </c>
    </row>
    <row r="34454" spans="8:9" ht="12.5">
      <c r="H34454" s="958">
        <v>79848</v>
      </c>
      <c r="I34454" s="950" t="s">
        <v>1564</v>
      </c>
    </row>
    <row r="34455" spans="8:9" ht="12.5">
      <c r="H34455" s="958">
        <v>79849</v>
      </c>
      <c r="I34455" s="950" t="s">
        <v>1554</v>
      </c>
    </row>
    <row r="34456" spans="8:9" ht="12.5">
      <c r="H34456" s="958">
        <v>79851</v>
      </c>
      <c r="I34456" s="950" t="s">
        <v>1554</v>
      </c>
    </row>
    <row r="34457" spans="8:9" ht="12.5">
      <c r="H34457" s="958">
        <v>79852</v>
      </c>
      <c r="I34457" s="950" t="s">
        <v>1564</v>
      </c>
    </row>
    <row r="34458" spans="8:9" ht="12.5">
      <c r="H34458" s="958">
        <v>79853</v>
      </c>
      <c r="I34458" s="950" t="s">
        <v>1554</v>
      </c>
    </row>
    <row r="34459" spans="8:9" ht="12.5">
      <c r="H34459" s="958">
        <v>79854</v>
      </c>
      <c r="I34459" s="950" t="s">
        <v>1564</v>
      </c>
    </row>
    <row r="34460" spans="8:9" ht="12.5">
      <c r="H34460" s="958">
        <v>79855</v>
      </c>
      <c r="I34460" s="950" t="s">
        <v>1554</v>
      </c>
    </row>
    <row r="34461" spans="8:9" ht="12.5">
      <c r="H34461" s="958">
        <v>79901</v>
      </c>
      <c r="I34461" s="950" t="s">
        <v>1554</v>
      </c>
    </row>
    <row r="34462" spans="8:9" ht="12.5">
      <c r="H34462" s="958">
        <v>79902</v>
      </c>
      <c r="I34462" s="950" t="s">
        <v>1554</v>
      </c>
    </row>
    <row r="34463" spans="8:9" ht="12.5">
      <c r="H34463" s="958">
        <v>79903</v>
      </c>
      <c r="I34463" s="950" t="s">
        <v>1554</v>
      </c>
    </row>
    <row r="34464" spans="8:9" ht="12.5">
      <c r="H34464" s="958">
        <v>79904</v>
      </c>
      <c r="I34464" s="950" t="s">
        <v>1554</v>
      </c>
    </row>
    <row r="34465" spans="8:9" ht="12.5">
      <c r="H34465" s="958">
        <v>79905</v>
      </c>
      <c r="I34465" s="950" t="s">
        <v>1554</v>
      </c>
    </row>
    <row r="34466" spans="8:9" ht="12.5">
      <c r="H34466" s="958">
        <v>79906</v>
      </c>
      <c r="I34466" s="950" t="s">
        <v>1554</v>
      </c>
    </row>
    <row r="34467" spans="8:9" ht="12.5">
      <c r="H34467" s="958">
        <v>79907</v>
      </c>
      <c r="I34467" s="950" t="s">
        <v>1554</v>
      </c>
    </row>
    <row r="34468" spans="8:9" ht="12.5">
      <c r="H34468" s="958">
        <v>79908</v>
      </c>
      <c r="I34468" s="950" t="s">
        <v>1554</v>
      </c>
    </row>
    <row r="34469" spans="8:9" ht="12.5">
      <c r="H34469" s="958">
        <v>79910</v>
      </c>
      <c r="I34469" s="950" t="s">
        <v>1554</v>
      </c>
    </row>
    <row r="34470" spans="8:9" ht="12.5">
      <c r="H34470" s="958">
        <v>79911</v>
      </c>
      <c r="I34470" s="950" t="s">
        <v>1554</v>
      </c>
    </row>
    <row r="34471" spans="8:9" ht="12.5">
      <c r="H34471" s="958">
        <v>79912</v>
      </c>
      <c r="I34471" s="950" t="s">
        <v>1554</v>
      </c>
    </row>
    <row r="34472" spans="8:9" ht="12.5">
      <c r="H34472" s="958">
        <v>79913</v>
      </c>
      <c r="I34472" s="950" t="s">
        <v>1554</v>
      </c>
    </row>
    <row r="34473" spans="8:9" ht="12.5">
      <c r="H34473" s="958">
        <v>79914</v>
      </c>
      <c r="I34473" s="950" t="s">
        <v>1554</v>
      </c>
    </row>
    <row r="34474" spans="8:9" ht="12.5">
      <c r="H34474" s="958">
        <v>79915</v>
      </c>
      <c r="I34474" s="950" t="s">
        <v>1554</v>
      </c>
    </row>
    <row r="34475" spans="8:9" ht="12.5">
      <c r="H34475" s="958">
        <v>79916</v>
      </c>
      <c r="I34475" s="950" t="s">
        <v>1554</v>
      </c>
    </row>
    <row r="34476" spans="8:9" ht="12.5">
      <c r="H34476" s="958">
        <v>79917</v>
      </c>
      <c r="I34476" s="950" t="s">
        <v>1554</v>
      </c>
    </row>
    <row r="34477" spans="8:9" ht="12.5">
      <c r="H34477" s="958">
        <v>79918</v>
      </c>
      <c r="I34477" s="950" t="s">
        <v>1554</v>
      </c>
    </row>
    <row r="34478" spans="8:9" ht="12.5">
      <c r="H34478" s="958">
        <v>79920</v>
      </c>
      <c r="I34478" s="950" t="s">
        <v>1554</v>
      </c>
    </row>
    <row r="34479" spans="8:9" ht="12.5">
      <c r="H34479" s="958">
        <v>79922</v>
      </c>
      <c r="I34479" s="950" t="s">
        <v>1554</v>
      </c>
    </row>
    <row r="34480" spans="8:9" ht="12.5">
      <c r="H34480" s="958">
        <v>79923</v>
      </c>
      <c r="I34480" s="950" t="s">
        <v>1554</v>
      </c>
    </row>
    <row r="34481" spans="8:9" ht="12.5">
      <c r="H34481" s="958">
        <v>79924</v>
      </c>
      <c r="I34481" s="950" t="s">
        <v>1554</v>
      </c>
    </row>
    <row r="34482" spans="8:9" ht="12.5">
      <c r="H34482" s="958">
        <v>79925</v>
      </c>
      <c r="I34482" s="950" t="s">
        <v>1554</v>
      </c>
    </row>
    <row r="34483" spans="8:9" ht="12.5">
      <c r="H34483" s="958">
        <v>79926</v>
      </c>
      <c r="I34483" s="950" t="s">
        <v>1554</v>
      </c>
    </row>
    <row r="34484" spans="8:9" ht="12.5">
      <c r="H34484" s="958">
        <v>79927</v>
      </c>
      <c r="I34484" s="950" t="s">
        <v>1554</v>
      </c>
    </row>
    <row r="34485" spans="8:9" ht="12.5">
      <c r="H34485" s="958">
        <v>79928</v>
      </c>
      <c r="I34485" s="950" t="s">
        <v>1554</v>
      </c>
    </row>
    <row r="34486" spans="8:9" ht="12.5">
      <c r="H34486" s="958">
        <v>79929</v>
      </c>
      <c r="I34486" s="950" t="s">
        <v>1554</v>
      </c>
    </row>
    <row r="34487" spans="8:9" ht="12.5">
      <c r="H34487" s="958">
        <v>79930</v>
      </c>
      <c r="I34487" s="950" t="s">
        <v>1554</v>
      </c>
    </row>
    <row r="34488" spans="8:9" ht="12.5">
      <c r="H34488" s="958">
        <v>79931</v>
      </c>
      <c r="I34488" s="950" t="s">
        <v>1554</v>
      </c>
    </row>
    <row r="34489" spans="8:9" ht="12.5">
      <c r="H34489" s="958">
        <v>79932</v>
      </c>
      <c r="I34489" s="950" t="s">
        <v>1554</v>
      </c>
    </row>
    <row r="34490" spans="8:9" ht="12.5">
      <c r="H34490" s="958">
        <v>79934</v>
      </c>
      <c r="I34490" s="950" t="s">
        <v>1554</v>
      </c>
    </row>
    <row r="34491" spans="8:9" ht="12.5">
      <c r="H34491" s="958">
        <v>79935</v>
      </c>
      <c r="I34491" s="950" t="s">
        <v>1554</v>
      </c>
    </row>
    <row r="34492" spans="8:9" ht="12.5">
      <c r="H34492" s="958">
        <v>79936</v>
      </c>
      <c r="I34492" s="950" t="s">
        <v>1554</v>
      </c>
    </row>
    <row r="34493" spans="8:9" ht="12.5">
      <c r="H34493" s="958">
        <v>79937</v>
      </c>
      <c r="I34493" s="950" t="s">
        <v>1554</v>
      </c>
    </row>
    <row r="34494" spans="8:9" ht="12.5">
      <c r="H34494" s="958">
        <v>79938</v>
      </c>
      <c r="I34494" s="950" t="s">
        <v>1554</v>
      </c>
    </row>
    <row r="34495" spans="8:9" ht="12.5">
      <c r="H34495" s="958">
        <v>79940</v>
      </c>
      <c r="I34495" s="950" t="s">
        <v>1554</v>
      </c>
    </row>
    <row r="34496" spans="8:9" ht="12.5">
      <c r="H34496" s="958">
        <v>79941</v>
      </c>
      <c r="I34496" s="950" t="s">
        <v>1554</v>
      </c>
    </row>
    <row r="34497" spans="8:9" ht="12.5">
      <c r="H34497" s="958">
        <v>79942</v>
      </c>
      <c r="I34497" s="950" t="s">
        <v>1564</v>
      </c>
    </row>
    <row r="34498" spans="8:9" ht="12.5">
      <c r="H34498" s="958">
        <v>79943</v>
      </c>
      <c r="I34498" s="950" t="s">
        <v>1554</v>
      </c>
    </row>
    <row r="34499" spans="8:9" ht="12.5">
      <c r="H34499" s="958">
        <v>79944</v>
      </c>
      <c r="I34499" s="950" t="s">
        <v>1554</v>
      </c>
    </row>
    <row r="34500" spans="8:9" ht="12.5">
      <c r="H34500" s="958">
        <v>79945</v>
      </c>
      <c r="I34500" s="950" t="s">
        <v>1554</v>
      </c>
    </row>
    <row r="34501" spans="8:9" ht="12.5">
      <c r="H34501" s="958">
        <v>79946</v>
      </c>
      <c r="I34501" s="950" t="s">
        <v>1554</v>
      </c>
    </row>
    <row r="34502" spans="8:9" ht="12.5">
      <c r="H34502" s="958">
        <v>79947</v>
      </c>
      <c r="I34502" s="950" t="s">
        <v>1554</v>
      </c>
    </row>
    <row r="34503" spans="8:9" ht="12.5">
      <c r="H34503" s="958">
        <v>79948</v>
      </c>
      <c r="I34503" s="950" t="s">
        <v>1554</v>
      </c>
    </row>
    <row r="34504" spans="8:9" ht="12.5">
      <c r="H34504" s="958">
        <v>79949</v>
      </c>
      <c r="I34504" s="950" t="s">
        <v>1554</v>
      </c>
    </row>
    <row r="34505" spans="8:9" ht="12.5">
      <c r="H34505" s="958">
        <v>79950</v>
      </c>
      <c r="I34505" s="950" t="s">
        <v>1554</v>
      </c>
    </row>
    <row r="34506" spans="8:9" ht="12.5">
      <c r="H34506" s="958">
        <v>79951</v>
      </c>
      <c r="I34506" s="950" t="s">
        <v>1554</v>
      </c>
    </row>
    <row r="34507" spans="8:9" ht="12.5">
      <c r="H34507" s="958">
        <v>79952</v>
      </c>
      <c r="I34507" s="950" t="s">
        <v>1554</v>
      </c>
    </row>
    <row r="34508" spans="8:9" ht="12.5">
      <c r="H34508" s="958">
        <v>79953</v>
      </c>
      <c r="I34508" s="950" t="s">
        <v>1554</v>
      </c>
    </row>
    <row r="34509" spans="8:9" ht="12.5">
      <c r="H34509" s="958">
        <v>79954</v>
      </c>
      <c r="I34509" s="950" t="s">
        <v>1554</v>
      </c>
    </row>
    <row r="34510" spans="8:9" ht="12.5">
      <c r="H34510" s="958">
        <v>79955</v>
      </c>
      <c r="I34510" s="950" t="s">
        <v>1554</v>
      </c>
    </row>
    <row r="34511" spans="8:9" ht="12.5">
      <c r="H34511" s="958">
        <v>79958</v>
      </c>
      <c r="I34511" s="950" t="s">
        <v>1554</v>
      </c>
    </row>
    <row r="34512" spans="8:9" ht="12.5">
      <c r="H34512" s="958">
        <v>79960</v>
      </c>
      <c r="I34512" s="950" t="s">
        <v>1554</v>
      </c>
    </row>
    <row r="34513" spans="8:9" ht="12.5">
      <c r="H34513" s="958">
        <v>79961</v>
      </c>
      <c r="I34513" s="950" t="s">
        <v>1554</v>
      </c>
    </row>
    <row r="34514" spans="8:9" ht="12.5">
      <c r="H34514" s="958">
        <v>79968</v>
      </c>
      <c r="I34514" s="950" t="s">
        <v>1554</v>
      </c>
    </row>
    <row r="34515" spans="8:9" ht="12.5">
      <c r="H34515" s="958">
        <v>79976</v>
      </c>
      <c r="I34515" s="950" t="s">
        <v>1554</v>
      </c>
    </row>
    <row r="34516" spans="8:9" ht="12.5">
      <c r="H34516" s="958">
        <v>79978</v>
      </c>
      <c r="I34516" s="950" t="s">
        <v>1554</v>
      </c>
    </row>
    <row r="34517" spans="8:9" ht="12.5">
      <c r="H34517" s="958">
        <v>79980</v>
      </c>
      <c r="I34517" s="950" t="s">
        <v>1554</v>
      </c>
    </row>
    <row r="34518" spans="8:9" ht="12.5">
      <c r="H34518" s="958">
        <v>79990</v>
      </c>
      <c r="I34518" s="950" t="s">
        <v>1554</v>
      </c>
    </row>
    <row r="34519" spans="8:9" ht="12.5">
      <c r="H34519" s="958">
        <v>79995</v>
      </c>
      <c r="I34519" s="950" t="s">
        <v>1554</v>
      </c>
    </row>
    <row r="34520" spans="8:9" ht="12.5">
      <c r="H34520" s="958">
        <v>79996</v>
      </c>
      <c r="I34520" s="950" t="s">
        <v>1554</v>
      </c>
    </row>
    <row r="34521" spans="8:9" ht="12.5">
      <c r="H34521" s="958">
        <v>79997</v>
      </c>
      <c r="I34521" s="950" t="s">
        <v>1554</v>
      </c>
    </row>
    <row r="34522" spans="8:9" ht="12.5">
      <c r="H34522" s="958">
        <v>79998</v>
      </c>
      <c r="I34522" s="950" t="s">
        <v>1554</v>
      </c>
    </row>
    <row r="34523" spans="8:9" ht="12.5">
      <c r="H34523" s="958">
        <v>79999</v>
      </c>
      <c r="I34523" s="950" t="s">
        <v>1554</v>
      </c>
    </row>
    <row r="34524" spans="8:9" ht="12.5">
      <c r="H34524" s="958">
        <v>80001</v>
      </c>
      <c r="I34524" s="950" t="s">
        <v>1555</v>
      </c>
    </row>
    <row r="34525" spans="8:9" ht="12.5">
      <c r="H34525" s="958">
        <v>80002</v>
      </c>
      <c r="I34525" s="950" t="s">
        <v>1555</v>
      </c>
    </row>
    <row r="34526" spans="8:9" ht="12.5">
      <c r="H34526" s="958">
        <v>80003</v>
      </c>
      <c r="I34526" s="950" t="s">
        <v>1555</v>
      </c>
    </row>
    <row r="34527" spans="8:9" ht="12.5">
      <c r="H34527" s="958">
        <v>80004</v>
      </c>
      <c r="I34527" s="950" t="s">
        <v>1555</v>
      </c>
    </row>
    <row r="34528" spans="8:9" ht="12.5">
      <c r="H34528" s="958">
        <v>80005</v>
      </c>
      <c r="I34528" s="950" t="s">
        <v>1555</v>
      </c>
    </row>
    <row r="34529" spans="8:9" ht="12.5">
      <c r="H34529" s="958">
        <v>80006</v>
      </c>
      <c r="I34529" s="950" t="s">
        <v>1555</v>
      </c>
    </row>
    <row r="34530" spans="8:9" ht="12.5">
      <c r="H34530" s="958">
        <v>80007</v>
      </c>
      <c r="I34530" s="950" t="s">
        <v>1555</v>
      </c>
    </row>
    <row r="34531" spans="8:9" ht="12.5">
      <c r="H34531" s="958">
        <v>80010</v>
      </c>
      <c r="I34531" s="950" t="s">
        <v>1555</v>
      </c>
    </row>
    <row r="34532" spans="8:9" ht="12.5">
      <c r="H34532" s="958">
        <v>80011</v>
      </c>
      <c r="I34532" s="950" t="s">
        <v>1555</v>
      </c>
    </row>
    <row r="34533" spans="8:9" ht="12.5">
      <c r="H34533" s="958">
        <v>80012</v>
      </c>
      <c r="I34533" s="950" t="s">
        <v>1555</v>
      </c>
    </row>
    <row r="34534" spans="8:9" ht="12.5">
      <c r="H34534" s="958">
        <v>80013</v>
      </c>
      <c r="I34534" s="950" t="s">
        <v>1555</v>
      </c>
    </row>
    <row r="34535" spans="8:9" ht="12.5">
      <c r="H34535" s="958">
        <v>80014</v>
      </c>
      <c r="I34535" s="950" t="s">
        <v>1555</v>
      </c>
    </row>
    <row r="34536" spans="8:9" ht="12.5">
      <c r="H34536" s="958">
        <v>80015</v>
      </c>
      <c r="I34536" s="950" t="s">
        <v>1555</v>
      </c>
    </row>
    <row r="34537" spans="8:9" ht="12.5">
      <c r="H34537" s="958">
        <v>80016</v>
      </c>
      <c r="I34537" s="950" t="s">
        <v>1555</v>
      </c>
    </row>
    <row r="34538" spans="8:9" ht="12.5">
      <c r="H34538" s="958">
        <v>80017</v>
      </c>
      <c r="I34538" s="950" t="s">
        <v>1555</v>
      </c>
    </row>
    <row r="34539" spans="8:9" ht="12.5">
      <c r="H34539" s="958">
        <v>80018</v>
      </c>
      <c r="I34539" s="950" t="s">
        <v>1555</v>
      </c>
    </row>
    <row r="34540" spans="8:9" ht="12.5">
      <c r="H34540" s="958">
        <v>80019</v>
      </c>
      <c r="I34540" s="950" t="s">
        <v>1555</v>
      </c>
    </row>
    <row r="34541" spans="8:9" ht="12.5">
      <c r="H34541" s="958">
        <v>80020</v>
      </c>
      <c r="I34541" s="950" t="s">
        <v>1555</v>
      </c>
    </row>
    <row r="34542" spans="8:9" ht="12.5">
      <c r="H34542" s="958">
        <v>80021</v>
      </c>
      <c r="I34542" s="950" t="s">
        <v>1555</v>
      </c>
    </row>
    <row r="34543" spans="8:9" ht="12.5">
      <c r="H34543" s="958">
        <v>80022</v>
      </c>
      <c r="I34543" s="950" t="s">
        <v>1555</v>
      </c>
    </row>
    <row r="34544" spans="8:9" ht="12.5">
      <c r="H34544" s="958">
        <v>80023</v>
      </c>
      <c r="I34544" s="950" t="s">
        <v>1555</v>
      </c>
    </row>
    <row r="34545" spans="8:9" ht="12.5">
      <c r="H34545" s="958">
        <v>80024</v>
      </c>
      <c r="I34545" s="950" t="s">
        <v>1555</v>
      </c>
    </row>
    <row r="34546" spans="8:9" ht="12.5">
      <c r="H34546" s="958">
        <v>80025</v>
      </c>
      <c r="I34546" s="950" t="s">
        <v>1555</v>
      </c>
    </row>
    <row r="34547" spans="8:9" ht="12.5">
      <c r="H34547" s="958">
        <v>80026</v>
      </c>
      <c r="I34547" s="950" t="s">
        <v>1555</v>
      </c>
    </row>
    <row r="34548" spans="8:9" ht="12.5">
      <c r="H34548" s="958">
        <v>80027</v>
      </c>
      <c r="I34548" s="950" t="s">
        <v>1555</v>
      </c>
    </row>
    <row r="34549" spans="8:9" ht="12.5">
      <c r="H34549" s="958">
        <v>80030</v>
      </c>
      <c r="I34549" s="950" t="s">
        <v>1555</v>
      </c>
    </row>
    <row r="34550" spans="8:9" ht="12.5">
      <c r="H34550" s="958">
        <v>80031</v>
      </c>
      <c r="I34550" s="950" t="s">
        <v>1555</v>
      </c>
    </row>
    <row r="34551" spans="8:9" ht="12.5">
      <c r="H34551" s="958">
        <v>80033</v>
      </c>
      <c r="I34551" s="950" t="s">
        <v>1555</v>
      </c>
    </row>
    <row r="34552" spans="8:9" ht="12.5">
      <c r="H34552" s="958">
        <v>80034</v>
      </c>
      <c r="I34552" s="950" t="s">
        <v>1555</v>
      </c>
    </row>
    <row r="34553" spans="8:9" ht="12.5">
      <c r="H34553" s="958">
        <v>80035</v>
      </c>
      <c r="I34553" s="950" t="s">
        <v>1555</v>
      </c>
    </row>
    <row r="34554" spans="8:9" ht="12.5">
      <c r="H34554" s="958">
        <v>80036</v>
      </c>
      <c r="I34554" s="950" t="s">
        <v>1555</v>
      </c>
    </row>
    <row r="34555" spans="8:9" ht="12.5">
      <c r="H34555" s="958">
        <v>80037</v>
      </c>
      <c r="I34555" s="950" t="s">
        <v>1555</v>
      </c>
    </row>
    <row r="34556" spans="8:9" ht="12.5">
      <c r="H34556" s="958">
        <v>80038</v>
      </c>
      <c r="I34556" s="950" t="s">
        <v>1555</v>
      </c>
    </row>
    <row r="34557" spans="8:9" ht="12.5">
      <c r="H34557" s="958">
        <v>80040</v>
      </c>
      <c r="I34557" s="950" t="s">
        <v>1555</v>
      </c>
    </row>
    <row r="34558" spans="8:9" ht="12.5">
      <c r="H34558" s="958">
        <v>80041</v>
      </c>
      <c r="I34558" s="950" t="s">
        <v>1555</v>
      </c>
    </row>
    <row r="34559" spans="8:9" ht="12.5">
      <c r="H34559" s="958">
        <v>80042</v>
      </c>
      <c r="I34559" s="950" t="s">
        <v>1555</v>
      </c>
    </row>
    <row r="34560" spans="8:9" ht="12.5">
      <c r="H34560" s="958">
        <v>80044</v>
      </c>
      <c r="I34560" s="950" t="s">
        <v>1555</v>
      </c>
    </row>
    <row r="34561" spans="8:9" ht="12.5">
      <c r="H34561" s="958">
        <v>80045</v>
      </c>
      <c r="I34561" s="950" t="s">
        <v>1555</v>
      </c>
    </row>
    <row r="34562" spans="8:9" ht="12.5">
      <c r="H34562" s="958">
        <v>80046</v>
      </c>
      <c r="I34562" s="950" t="s">
        <v>1555</v>
      </c>
    </row>
    <row r="34563" spans="8:9" ht="12.5">
      <c r="H34563" s="958">
        <v>80047</v>
      </c>
      <c r="I34563" s="950" t="s">
        <v>1555</v>
      </c>
    </row>
    <row r="34564" spans="8:9" ht="12.5">
      <c r="H34564" s="958">
        <v>80101</v>
      </c>
      <c r="I34564" s="950" t="s">
        <v>1555</v>
      </c>
    </row>
    <row r="34565" spans="8:9" ht="12.5">
      <c r="H34565" s="958">
        <v>80102</v>
      </c>
      <c r="I34565" s="950" t="s">
        <v>1555</v>
      </c>
    </row>
    <row r="34566" spans="8:9" ht="12.5">
      <c r="H34566" s="958">
        <v>80103</v>
      </c>
      <c r="I34566" s="950" t="s">
        <v>1555</v>
      </c>
    </row>
    <row r="34567" spans="8:9" ht="12.5">
      <c r="H34567" s="958">
        <v>80104</v>
      </c>
      <c r="I34567" s="950" t="s">
        <v>1555</v>
      </c>
    </row>
    <row r="34568" spans="8:9" ht="12.5">
      <c r="H34568" s="958">
        <v>80105</v>
      </c>
      <c r="I34568" s="950" t="s">
        <v>1555</v>
      </c>
    </row>
    <row r="34569" spans="8:9" ht="12.5">
      <c r="H34569" s="958">
        <v>80106</v>
      </c>
      <c r="I34569" s="950" t="s">
        <v>1555</v>
      </c>
    </row>
    <row r="34570" spans="8:9" ht="12.5">
      <c r="H34570" s="958">
        <v>80107</v>
      </c>
      <c r="I34570" s="950" t="s">
        <v>1555</v>
      </c>
    </row>
    <row r="34571" spans="8:9" ht="12.5">
      <c r="H34571" s="958">
        <v>80108</v>
      </c>
      <c r="I34571" s="950" t="s">
        <v>1555</v>
      </c>
    </row>
    <row r="34572" spans="8:9" ht="12.5">
      <c r="H34572" s="958">
        <v>80109</v>
      </c>
      <c r="I34572" s="950" t="s">
        <v>1555</v>
      </c>
    </row>
    <row r="34573" spans="8:9" ht="12.5">
      <c r="H34573" s="958">
        <v>80110</v>
      </c>
      <c r="I34573" s="950" t="s">
        <v>1555</v>
      </c>
    </row>
    <row r="34574" spans="8:9" ht="12.5">
      <c r="H34574" s="958">
        <v>80111</v>
      </c>
      <c r="I34574" s="950" t="s">
        <v>1555</v>
      </c>
    </row>
    <row r="34575" spans="8:9" ht="12.5">
      <c r="H34575" s="958">
        <v>80112</v>
      </c>
      <c r="I34575" s="950" t="s">
        <v>1555</v>
      </c>
    </row>
    <row r="34576" spans="8:9" ht="12.5">
      <c r="H34576" s="958">
        <v>80113</v>
      </c>
      <c r="I34576" s="950" t="s">
        <v>1555</v>
      </c>
    </row>
    <row r="34577" spans="8:9" ht="12.5">
      <c r="H34577" s="958">
        <v>80116</v>
      </c>
      <c r="I34577" s="950" t="s">
        <v>1555</v>
      </c>
    </row>
    <row r="34578" spans="8:9" ht="12.5">
      <c r="H34578" s="958">
        <v>80117</v>
      </c>
      <c r="I34578" s="950" t="s">
        <v>1555</v>
      </c>
    </row>
    <row r="34579" spans="8:9" ht="12.5">
      <c r="H34579" s="958">
        <v>80118</v>
      </c>
      <c r="I34579" s="950" t="s">
        <v>1555</v>
      </c>
    </row>
    <row r="34580" spans="8:9" ht="12.5">
      <c r="H34580" s="958">
        <v>80120</v>
      </c>
      <c r="I34580" s="950" t="s">
        <v>1555</v>
      </c>
    </row>
    <row r="34581" spans="8:9" ht="12.5">
      <c r="H34581" s="958">
        <v>80121</v>
      </c>
      <c r="I34581" s="950" t="s">
        <v>1555</v>
      </c>
    </row>
    <row r="34582" spans="8:9" ht="12.5">
      <c r="H34582" s="958">
        <v>80122</v>
      </c>
      <c r="I34582" s="950" t="s">
        <v>1555</v>
      </c>
    </row>
    <row r="34583" spans="8:9" ht="12.5">
      <c r="H34583" s="958">
        <v>80123</v>
      </c>
      <c r="I34583" s="950" t="s">
        <v>1555</v>
      </c>
    </row>
    <row r="34584" spans="8:9" ht="12.5">
      <c r="H34584" s="958">
        <v>80124</v>
      </c>
      <c r="I34584" s="950" t="s">
        <v>1555</v>
      </c>
    </row>
    <row r="34585" spans="8:9" ht="12.5">
      <c r="H34585" s="958">
        <v>80125</v>
      </c>
      <c r="I34585" s="950" t="s">
        <v>1555</v>
      </c>
    </row>
    <row r="34586" spans="8:9" ht="12.5">
      <c r="H34586" s="958">
        <v>80126</v>
      </c>
      <c r="I34586" s="950" t="s">
        <v>1555</v>
      </c>
    </row>
    <row r="34587" spans="8:9" ht="12.5">
      <c r="H34587" s="958">
        <v>80127</v>
      </c>
      <c r="I34587" s="950" t="s">
        <v>1555</v>
      </c>
    </row>
    <row r="34588" spans="8:9" ht="12.5">
      <c r="H34588" s="958">
        <v>80128</v>
      </c>
      <c r="I34588" s="950" t="s">
        <v>1555</v>
      </c>
    </row>
    <row r="34589" spans="8:9" ht="12.5">
      <c r="H34589" s="958">
        <v>80129</v>
      </c>
      <c r="I34589" s="950" t="s">
        <v>1555</v>
      </c>
    </row>
    <row r="34590" spans="8:9" ht="12.5">
      <c r="H34590" s="958">
        <v>80130</v>
      </c>
      <c r="I34590" s="950" t="s">
        <v>1555</v>
      </c>
    </row>
    <row r="34591" spans="8:9" ht="12.5">
      <c r="H34591" s="958">
        <v>80131</v>
      </c>
      <c r="I34591" s="950" t="s">
        <v>1555</v>
      </c>
    </row>
    <row r="34592" spans="8:9" ht="12.5">
      <c r="H34592" s="958">
        <v>80132</v>
      </c>
      <c r="I34592" s="950" t="s">
        <v>1555</v>
      </c>
    </row>
    <row r="34593" spans="8:9" ht="12.5">
      <c r="H34593" s="958">
        <v>80133</v>
      </c>
      <c r="I34593" s="950" t="s">
        <v>1555</v>
      </c>
    </row>
    <row r="34594" spans="8:9" ht="12.5">
      <c r="H34594" s="958">
        <v>80134</v>
      </c>
      <c r="I34594" s="950" t="s">
        <v>1555</v>
      </c>
    </row>
    <row r="34595" spans="8:9" ht="12.5">
      <c r="H34595" s="958">
        <v>80135</v>
      </c>
      <c r="I34595" s="950" t="s">
        <v>1555</v>
      </c>
    </row>
    <row r="34596" spans="8:9" ht="12.5">
      <c r="H34596" s="958">
        <v>80136</v>
      </c>
      <c r="I34596" s="950" t="s">
        <v>1555</v>
      </c>
    </row>
    <row r="34597" spans="8:9" ht="12.5">
      <c r="H34597" s="958">
        <v>80137</v>
      </c>
      <c r="I34597" s="950" t="s">
        <v>1555</v>
      </c>
    </row>
    <row r="34598" spans="8:9" ht="12.5">
      <c r="H34598" s="958">
        <v>80138</v>
      </c>
      <c r="I34598" s="950" t="s">
        <v>1555</v>
      </c>
    </row>
    <row r="34599" spans="8:9" ht="12.5">
      <c r="H34599" s="958">
        <v>80150</v>
      </c>
      <c r="I34599" s="950" t="s">
        <v>1555</v>
      </c>
    </row>
    <row r="34600" spans="8:9" ht="12.5">
      <c r="H34600" s="958">
        <v>80151</v>
      </c>
      <c r="I34600" s="950" t="s">
        <v>1555</v>
      </c>
    </row>
    <row r="34601" spans="8:9" ht="12.5">
      <c r="H34601" s="958">
        <v>80155</v>
      </c>
      <c r="I34601" s="950" t="s">
        <v>1555</v>
      </c>
    </row>
    <row r="34602" spans="8:9" ht="12.5">
      <c r="H34602" s="958">
        <v>80160</v>
      </c>
      <c r="I34602" s="950" t="s">
        <v>1555</v>
      </c>
    </row>
    <row r="34603" spans="8:9" ht="12.5">
      <c r="H34603" s="958">
        <v>80161</v>
      </c>
      <c r="I34603" s="950" t="s">
        <v>1555</v>
      </c>
    </row>
    <row r="34604" spans="8:9" ht="12.5">
      <c r="H34604" s="958">
        <v>80162</v>
      </c>
      <c r="I34604" s="950" t="s">
        <v>1555</v>
      </c>
    </row>
    <row r="34605" spans="8:9" ht="12.5">
      <c r="H34605" s="958">
        <v>80163</v>
      </c>
      <c r="I34605" s="950" t="s">
        <v>1555</v>
      </c>
    </row>
    <row r="34606" spans="8:9" ht="12.5">
      <c r="H34606" s="958">
        <v>80165</v>
      </c>
      <c r="I34606" s="950" t="s">
        <v>1555</v>
      </c>
    </row>
    <row r="34607" spans="8:9" ht="12.5">
      <c r="H34607" s="958">
        <v>80166</v>
      </c>
      <c r="I34607" s="950" t="s">
        <v>1555</v>
      </c>
    </row>
    <row r="34608" spans="8:9" ht="12.5">
      <c r="H34608" s="958">
        <v>80201</v>
      </c>
      <c r="I34608" s="950" t="s">
        <v>1555</v>
      </c>
    </row>
    <row r="34609" spans="8:9" ht="12.5">
      <c r="H34609" s="958">
        <v>80202</v>
      </c>
      <c r="I34609" s="950" t="s">
        <v>1555</v>
      </c>
    </row>
    <row r="34610" spans="8:9" ht="12.5">
      <c r="H34610" s="958">
        <v>80203</v>
      </c>
      <c r="I34610" s="950" t="s">
        <v>1555</v>
      </c>
    </row>
    <row r="34611" spans="8:9" ht="12.5">
      <c r="H34611" s="958">
        <v>80204</v>
      </c>
      <c r="I34611" s="950" t="s">
        <v>1555</v>
      </c>
    </row>
    <row r="34612" spans="8:9" ht="12.5">
      <c r="H34612" s="958">
        <v>80205</v>
      </c>
      <c r="I34612" s="950" t="s">
        <v>1555</v>
      </c>
    </row>
    <row r="34613" spans="8:9" ht="12.5">
      <c r="H34613" s="958">
        <v>80206</v>
      </c>
      <c r="I34613" s="950" t="s">
        <v>1555</v>
      </c>
    </row>
    <row r="34614" spans="8:9" ht="12.5">
      <c r="H34614" s="958">
        <v>80207</v>
      </c>
      <c r="I34614" s="950" t="s">
        <v>1555</v>
      </c>
    </row>
    <row r="34615" spans="8:9" ht="12.5">
      <c r="H34615" s="958">
        <v>80208</v>
      </c>
      <c r="I34615" s="950" t="s">
        <v>1555</v>
      </c>
    </row>
    <row r="34616" spans="8:9" ht="12.5">
      <c r="H34616" s="958">
        <v>80209</v>
      </c>
      <c r="I34616" s="950" t="s">
        <v>1555</v>
      </c>
    </row>
    <row r="34617" spans="8:9" ht="12.5">
      <c r="H34617" s="958">
        <v>80210</v>
      </c>
      <c r="I34617" s="950" t="s">
        <v>1555</v>
      </c>
    </row>
    <row r="34618" spans="8:9" ht="12.5">
      <c r="H34618" s="958">
        <v>80211</v>
      </c>
      <c r="I34618" s="950" t="s">
        <v>1555</v>
      </c>
    </row>
    <row r="34619" spans="8:9" ht="12.5">
      <c r="H34619" s="958">
        <v>80212</v>
      </c>
      <c r="I34619" s="950" t="s">
        <v>1555</v>
      </c>
    </row>
    <row r="34620" spans="8:9" ht="12.5">
      <c r="H34620" s="958">
        <v>80214</v>
      </c>
      <c r="I34620" s="950" t="s">
        <v>1555</v>
      </c>
    </row>
    <row r="34621" spans="8:9" ht="12.5">
      <c r="H34621" s="958">
        <v>80215</v>
      </c>
      <c r="I34621" s="950" t="s">
        <v>1555</v>
      </c>
    </row>
    <row r="34622" spans="8:9" ht="12.5">
      <c r="H34622" s="958">
        <v>80216</v>
      </c>
      <c r="I34622" s="950" t="s">
        <v>1555</v>
      </c>
    </row>
    <row r="34623" spans="8:9" ht="12.5">
      <c r="H34623" s="958">
        <v>80217</v>
      </c>
      <c r="I34623" s="950" t="s">
        <v>1555</v>
      </c>
    </row>
    <row r="34624" spans="8:9" ht="12.5">
      <c r="H34624" s="958">
        <v>80218</v>
      </c>
      <c r="I34624" s="950" t="s">
        <v>1555</v>
      </c>
    </row>
    <row r="34625" spans="8:9" ht="12.5">
      <c r="H34625" s="958">
        <v>80219</v>
      </c>
      <c r="I34625" s="950" t="s">
        <v>1555</v>
      </c>
    </row>
    <row r="34626" spans="8:9" ht="12.5">
      <c r="H34626" s="958">
        <v>80220</v>
      </c>
      <c r="I34626" s="950" t="s">
        <v>1555</v>
      </c>
    </row>
    <row r="34627" spans="8:9" ht="12.5">
      <c r="H34627" s="958">
        <v>80221</v>
      </c>
      <c r="I34627" s="950" t="s">
        <v>1555</v>
      </c>
    </row>
    <row r="34628" spans="8:9" ht="12.5">
      <c r="H34628" s="958">
        <v>80222</v>
      </c>
      <c r="I34628" s="950" t="s">
        <v>1555</v>
      </c>
    </row>
    <row r="34629" spans="8:9" ht="12.5">
      <c r="H34629" s="958">
        <v>80223</v>
      </c>
      <c r="I34629" s="950" t="s">
        <v>1555</v>
      </c>
    </row>
    <row r="34630" spans="8:9" ht="12.5">
      <c r="H34630" s="958">
        <v>80224</v>
      </c>
      <c r="I34630" s="950" t="s">
        <v>1555</v>
      </c>
    </row>
    <row r="34631" spans="8:9" ht="12.5">
      <c r="H34631" s="958">
        <v>80225</v>
      </c>
      <c r="I34631" s="950" t="s">
        <v>1555</v>
      </c>
    </row>
    <row r="34632" spans="8:9" ht="12.5">
      <c r="H34632" s="958">
        <v>80226</v>
      </c>
      <c r="I34632" s="950" t="s">
        <v>1555</v>
      </c>
    </row>
    <row r="34633" spans="8:9" ht="12.5">
      <c r="H34633" s="958">
        <v>80227</v>
      </c>
      <c r="I34633" s="950" t="s">
        <v>1555</v>
      </c>
    </row>
    <row r="34634" spans="8:9" ht="12.5">
      <c r="H34634" s="958">
        <v>80228</v>
      </c>
      <c r="I34634" s="950" t="s">
        <v>1555</v>
      </c>
    </row>
    <row r="34635" spans="8:9" ht="12.5">
      <c r="H34635" s="958">
        <v>80229</v>
      </c>
      <c r="I34635" s="950" t="s">
        <v>1555</v>
      </c>
    </row>
    <row r="34636" spans="8:9" ht="12.5">
      <c r="H34636" s="958">
        <v>80230</v>
      </c>
      <c r="I34636" s="950" t="s">
        <v>1555</v>
      </c>
    </row>
    <row r="34637" spans="8:9" ht="12.5">
      <c r="H34637" s="958">
        <v>80231</v>
      </c>
      <c r="I34637" s="950" t="s">
        <v>1555</v>
      </c>
    </row>
    <row r="34638" spans="8:9" ht="12.5">
      <c r="H34638" s="958">
        <v>80232</v>
      </c>
      <c r="I34638" s="950" t="s">
        <v>1555</v>
      </c>
    </row>
    <row r="34639" spans="8:9" ht="12.5">
      <c r="H34639" s="958">
        <v>80233</v>
      </c>
      <c r="I34639" s="950" t="s">
        <v>1555</v>
      </c>
    </row>
    <row r="34640" spans="8:9" ht="12.5">
      <c r="H34640" s="958">
        <v>80234</v>
      </c>
      <c r="I34640" s="950" t="s">
        <v>1555</v>
      </c>
    </row>
    <row r="34641" spans="8:9" ht="12.5">
      <c r="H34641" s="958">
        <v>80235</v>
      </c>
      <c r="I34641" s="950" t="s">
        <v>1555</v>
      </c>
    </row>
    <row r="34642" spans="8:9" ht="12.5">
      <c r="H34642" s="958">
        <v>80236</v>
      </c>
      <c r="I34642" s="950" t="s">
        <v>1555</v>
      </c>
    </row>
    <row r="34643" spans="8:9" ht="12.5">
      <c r="H34643" s="958">
        <v>80237</v>
      </c>
      <c r="I34643" s="950" t="s">
        <v>1555</v>
      </c>
    </row>
    <row r="34644" spans="8:9" ht="12.5">
      <c r="H34644" s="958">
        <v>80238</v>
      </c>
      <c r="I34644" s="950" t="s">
        <v>1555</v>
      </c>
    </row>
    <row r="34645" spans="8:9" ht="12.5">
      <c r="H34645" s="958">
        <v>80239</v>
      </c>
      <c r="I34645" s="950" t="s">
        <v>1555</v>
      </c>
    </row>
    <row r="34646" spans="8:9" ht="12.5">
      <c r="H34646" s="958">
        <v>80241</v>
      </c>
      <c r="I34646" s="950" t="s">
        <v>1555</v>
      </c>
    </row>
    <row r="34647" spans="8:9" ht="12.5">
      <c r="H34647" s="958">
        <v>80243</v>
      </c>
      <c r="I34647" s="950" t="s">
        <v>1555</v>
      </c>
    </row>
    <row r="34648" spans="8:9" ht="12.5">
      <c r="H34648" s="958">
        <v>80244</v>
      </c>
      <c r="I34648" s="950" t="s">
        <v>1555</v>
      </c>
    </row>
    <row r="34649" spans="8:9" ht="12.5">
      <c r="H34649" s="958">
        <v>80246</v>
      </c>
      <c r="I34649" s="950" t="s">
        <v>1555</v>
      </c>
    </row>
    <row r="34650" spans="8:9" ht="12.5">
      <c r="H34650" s="958">
        <v>80247</v>
      </c>
      <c r="I34650" s="950" t="s">
        <v>1555</v>
      </c>
    </row>
    <row r="34651" spans="8:9" ht="12.5">
      <c r="H34651" s="958">
        <v>80248</v>
      </c>
      <c r="I34651" s="950" t="s">
        <v>1555</v>
      </c>
    </row>
    <row r="34652" spans="8:9" ht="12.5">
      <c r="H34652" s="958">
        <v>80249</v>
      </c>
      <c r="I34652" s="950" t="s">
        <v>1555</v>
      </c>
    </row>
    <row r="34653" spans="8:9" ht="12.5">
      <c r="H34653" s="958">
        <v>80250</v>
      </c>
      <c r="I34653" s="950" t="s">
        <v>1555</v>
      </c>
    </row>
    <row r="34654" spans="8:9" ht="12.5">
      <c r="H34654" s="958">
        <v>80251</v>
      </c>
      <c r="I34654" s="950" t="s">
        <v>1555</v>
      </c>
    </row>
    <row r="34655" spans="8:9" ht="12.5">
      <c r="H34655" s="958">
        <v>80252</v>
      </c>
      <c r="I34655" s="950" t="s">
        <v>1555</v>
      </c>
    </row>
    <row r="34656" spans="8:9" ht="12.5">
      <c r="H34656" s="958">
        <v>80256</v>
      </c>
      <c r="I34656" s="950" t="s">
        <v>1555</v>
      </c>
    </row>
    <row r="34657" spans="8:9" ht="12.5">
      <c r="H34657" s="958">
        <v>80257</v>
      </c>
      <c r="I34657" s="950" t="s">
        <v>1555</v>
      </c>
    </row>
    <row r="34658" spans="8:9" ht="12.5">
      <c r="H34658" s="958">
        <v>80259</v>
      </c>
      <c r="I34658" s="950" t="s">
        <v>1555</v>
      </c>
    </row>
    <row r="34659" spans="8:9" ht="12.5">
      <c r="H34659" s="958">
        <v>80260</v>
      </c>
      <c r="I34659" s="950" t="s">
        <v>1555</v>
      </c>
    </row>
    <row r="34660" spans="8:9" ht="12.5">
      <c r="H34660" s="958">
        <v>80261</v>
      </c>
      <c r="I34660" s="950" t="s">
        <v>1555</v>
      </c>
    </row>
    <row r="34661" spans="8:9" ht="12.5">
      <c r="H34661" s="958">
        <v>80262</v>
      </c>
      <c r="I34661" s="950" t="s">
        <v>1555</v>
      </c>
    </row>
    <row r="34662" spans="8:9" ht="12.5">
      <c r="H34662" s="958">
        <v>80263</v>
      </c>
      <c r="I34662" s="950" t="s">
        <v>1555</v>
      </c>
    </row>
    <row r="34663" spans="8:9" ht="12.5">
      <c r="H34663" s="958">
        <v>80264</v>
      </c>
      <c r="I34663" s="950" t="s">
        <v>1555</v>
      </c>
    </row>
    <row r="34664" spans="8:9" ht="12.5">
      <c r="H34664" s="958">
        <v>80265</v>
      </c>
      <c r="I34664" s="950" t="s">
        <v>1555</v>
      </c>
    </row>
    <row r="34665" spans="8:9" ht="12.5">
      <c r="H34665" s="958">
        <v>80266</v>
      </c>
      <c r="I34665" s="950" t="s">
        <v>1555</v>
      </c>
    </row>
    <row r="34666" spans="8:9" ht="12.5">
      <c r="H34666" s="958">
        <v>80271</v>
      </c>
      <c r="I34666" s="950" t="s">
        <v>1555</v>
      </c>
    </row>
    <row r="34667" spans="8:9" ht="12.5">
      <c r="H34667" s="958">
        <v>80273</v>
      </c>
      <c r="I34667" s="950" t="s">
        <v>1555</v>
      </c>
    </row>
    <row r="34668" spans="8:9" ht="12.5">
      <c r="H34668" s="958">
        <v>80274</v>
      </c>
      <c r="I34668" s="950" t="s">
        <v>1555</v>
      </c>
    </row>
    <row r="34669" spans="8:9" ht="12.5">
      <c r="H34669" s="958">
        <v>80279</v>
      </c>
      <c r="I34669" s="950" t="s">
        <v>1555</v>
      </c>
    </row>
    <row r="34670" spans="8:9" ht="12.5">
      <c r="H34670" s="958">
        <v>80280</v>
      </c>
      <c r="I34670" s="950" t="s">
        <v>1555</v>
      </c>
    </row>
    <row r="34671" spans="8:9" ht="12.5">
      <c r="H34671" s="958">
        <v>80281</v>
      </c>
      <c r="I34671" s="950" t="s">
        <v>1555</v>
      </c>
    </row>
    <row r="34672" spans="8:9" ht="12.5">
      <c r="H34672" s="958">
        <v>80290</v>
      </c>
      <c r="I34672" s="950" t="s">
        <v>1555</v>
      </c>
    </row>
    <row r="34673" spans="8:9" ht="12.5">
      <c r="H34673" s="958">
        <v>80291</v>
      </c>
      <c r="I34673" s="950" t="s">
        <v>1555</v>
      </c>
    </row>
    <row r="34674" spans="8:9" ht="12.5">
      <c r="H34674" s="958">
        <v>80293</v>
      </c>
      <c r="I34674" s="950" t="s">
        <v>1555</v>
      </c>
    </row>
    <row r="34675" spans="8:9" ht="12.5">
      <c r="H34675" s="958">
        <v>80294</v>
      </c>
      <c r="I34675" s="950" t="s">
        <v>1555</v>
      </c>
    </row>
    <row r="34676" spans="8:9" ht="12.5">
      <c r="H34676" s="958">
        <v>80295</v>
      </c>
      <c r="I34676" s="950" t="s">
        <v>1555</v>
      </c>
    </row>
    <row r="34677" spans="8:9" ht="12.5">
      <c r="H34677" s="958">
        <v>80299</v>
      </c>
      <c r="I34677" s="950" t="s">
        <v>1555</v>
      </c>
    </row>
    <row r="34678" spans="8:9" ht="12.5">
      <c r="H34678" s="958">
        <v>80301</v>
      </c>
      <c r="I34678" s="950" t="s">
        <v>1555</v>
      </c>
    </row>
    <row r="34679" spans="8:9" ht="12.5">
      <c r="H34679" s="958">
        <v>80302</v>
      </c>
      <c r="I34679" s="950" t="s">
        <v>1555</v>
      </c>
    </row>
    <row r="34680" spans="8:9" ht="12.5">
      <c r="H34680" s="958">
        <v>80303</v>
      </c>
      <c r="I34680" s="950" t="s">
        <v>1555</v>
      </c>
    </row>
    <row r="34681" spans="8:9" ht="12.5">
      <c r="H34681" s="958">
        <v>80304</v>
      </c>
      <c r="I34681" s="950" t="s">
        <v>1555</v>
      </c>
    </row>
    <row r="34682" spans="8:9" ht="12.5">
      <c r="H34682" s="958">
        <v>80305</v>
      </c>
      <c r="I34682" s="950" t="s">
        <v>1555</v>
      </c>
    </row>
    <row r="34683" spans="8:9" ht="12.5">
      <c r="H34683" s="958">
        <v>80306</v>
      </c>
      <c r="I34683" s="950" t="s">
        <v>1555</v>
      </c>
    </row>
    <row r="34684" spans="8:9" ht="12.5">
      <c r="H34684" s="958">
        <v>80307</v>
      </c>
      <c r="I34684" s="950" t="s">
        <v>1555</v>
      </c>
    </row>
    <row r="34685" spans="8:9" ht="12.5">
      <c r="H34685" s="958">
        <v>80308</v>
      </c>
      <c r="I34685" s="950" t="s">
        <v>1555</v>
      </c>
    </row>
    <row r="34686" spans="8:9" ht="12.5">
      <c r="H34686" s="958">
        <v>80309</v>
      </c>
      <c r="I34686" s="950" t="s">
        <v>1555</v>
      </c>
    </row>
    <row r="34687" spans="8:9" ht="12.5">
      <c r="H34687" s="958">
        <v>80310</v>
      </c>
      <c r="I34687" s="950" t="s">
        <v>1555</v>
      </c>
    </row>
    <row r="34688" spans="8:9" ht="12.5">
      <c r="H34688" s="958">
        <v>80314</v>
      </c>
      <c r="I34688" s="950" t="s">
        <v>1555</v>
      </c>
    </row>
    <row r="34689" spans="8:9" ht="12.5">
      <c r="H34689" s="958">
        <v>80321</v>
      </c>
      <c r="I34689" s="950" t="s">
        <v>1555</v>
      </c>
    </row>
    <row r="34690" spans="8:9" ht="12.5">
      <c r="H34690" s="958">
        <v>80322</v>
      </c>
      <c r="I34690" s="950" t="s">
        <v>1555</v>
      </c>
    </row>
    <row r="34691" spans="8:9" ht="12.5">
      <c r="H34691" s="958">
        <v>80323</v>
      </c>
      <c r="I34691" s="950" t="s">
        <v>1555</v>
      </c>
    </row>
    <row r="34692" spans="8:9" ht="12.5">
      <c r="H34692" s="958">
        <v>80328</v>
      </c>
      <c r="I34692" s="950" t="s">
        <v>1555</v>
      </c>
    </row>
    <row r="34693" spans="8:9" ht="12.5">
      <c r="H34693" s="958">
        <v>80329</v>
      </c>
      <c r="I34693" s="950" t="s">
        <v>1555</v>
      </c>
    </row>
    <row r="34694" spans="8:9" ht="12.5">
      <c r="H34694" s="958">
        <v>80401</v>
      </c>
      <c r="I34694" s="950" t="s">
        <v>1555</v>
      </c>
    </row>
    <row r="34695" spans="8:9" ht="12.5">
      <c r="H34695" s="958">
        <v>80402</v>
      </c>
      <c r="I34695" s="950" t="s">
        <v>1555</v>
      </c>
    </row>
    <row r="34696" spans="8:9" ht="12.5">
      <c r="H34696" s="958">
        <v>80403</v>
      </c>
      <c r="I34696" s="950" t="s">
        <v>1555</v>
      </c>
    </row>
    <row r="34697" spans="8:9" ht="12.5">
      <c r="H34697" s="958">
        <v>80419</v>
      </c>
      <c r="I34697" s="950" t="s">
        <v>1555</v>
      </c>
    </row>
    <row r="34698" spans="8:9" ht="12.5">
      <c r="H34698" s="958">
        <v>80420</v>
      </c>
      <c r="I34698" s="950" t="s">
        <v>1555</v>
      </c>
    </row>
    <row r="34699" spans="8:9" ht="12.5">
      <c r="H34699" s="958">
        <v>80421</v>
      </c>
      <c r="I34699" s="950" t="s">
        <v>1555</v>
      </c>
    </row>
    <row r="34700" spans="8:9" ht="12.5">
      <c r="H34700" s="958">
        <v>80422</v>
      </c>
      <c r="I34700" s="950" t="s">
        <v>1555</v>
      </c>
    </row>
    <row r="34701" spans="8:9" ht="12.5">
      <c r="H34701" s="958">
        <v>80423</v>
      </c>
      <c r="I34701" s="950" t="s">
        <v>1555</v>
      </c>
    </row>
    <row r="34702" spans="8:9" ht="12.5">
      <c r="H34702" s="958">
        <v>80424</v>
      </c>
      <c r="I34702" s="950" t="s">
        <v>1555</v>
      </c>
    </row>
    <row r="34703" spans="8:9" ht="12.5">
      <c r="H34703" s="958">
        <v>80425</v>
      </c>
      <c r="I34703" s="950" t="s">
        <v>1555</v>
      </c>
    </row>
    <row r="34704" spans="8:9" ht="12.5">
      <c r="H34704" s="958">
        <v>80426</v>
      </c>
      <c r="I34704" s="950" t="s">
        <v>1555</v>
      </c>
    </row>
    <row r="34705" spans="8:9" ht="12.5">
      <c r="H34705" s="958">
        <v>80427</v>
      </c>
      <c r="I34705" s="950" t="s">
        <v>1555</v>
      </c>
    </row>
    <row r="34706" spans="8:9" ht="12.5">
      <c r="H34706" s="958">
        <v>80428</v>
      </c>
      <c r="I34706" s="950" t="s">
        <v>1555</v>
      </c>
    </row>
    <row r="34707" spans="8:9" ht="12.5">
      <c r="H34707" s="958">
        <v>80429</v>
      </c>
      <c r="I34707" s="950" t="s">
        <v>1555</v>
      </c>
    </row>
    <row r="34708" spans="8:9" ht="12.5">
      <c r="H34708" s="958">
        <v>80430</v>
      </c>
      <c r="I34708" s="950" t="s">
        <v>1555</v>
      </c>
    </row>
    <row r="34709" spans="8:9" ht="12.5">
      <c r="H34709" s="958">
        <v>80432</v>
      </c>
      <c r="I34709" s="950" t="s">
        <v>1555</v>
      </c>
    </row>
    <row r="34710" spans="8:9" ht="12.5">
      <c r="H34710" s="958">
        <v>80433</v>
      </c>
      <c r="I34710" s="950" t="s">
        <v>1555</v>
      </c>
    </row>
    <row r="34711" spans="8:9" ht="12.5">
      <c r="H34711" s="958">
        <v>80434</v>
      </c>
      <c r="I34711" s="950" t="s">
        <v>1555</v>
      </c>
    </row>
    <row r="34712" spans="8:9" ht="12.5">
      <c r="H34712" s="958">
        <v>80435</v>
      </c>
      <c r="I34712" s="950" t="s">
        <v>1555</v>
      </c>
    </row>
    <row r="34713" spans="8:9" ht="12.5">
      <c r="H34713" s="958">
        <v>80436</v>
      </c>
      <c r="I34713" s="950" t="s">
        <v>1555</v>
      </c>
    </row>
    <row r="34714" spans="8:9" ht="12.5">
      <c r="H34714" s="958">
        <v>80437</v>
      </c>
      <c r="I34714" s="950" t="s">
        <v>1555</v>
      </c>
    </row>
    <row r="34715" spans="8:9" ht="12.5">
      <c r="H34715" s="958">
        <v>80438</v>
      </c>
      <c r="I34715" s="950" t="s">
        <v>1555</v>
      </c>
    </row>
    <row r="34716" spans="8:9" ht="12.5">
      <c r="H34716" s="958">
        <v>80439</v>
      </c>
      <c r="I34716" s="950" t="s">
        <v>1555</v>
      </c>
    </row>
    <row r="34717" spans="8:9" ht="12.5">
      <c r="H34717" s="958">
        <v>80440</v>
      </c>
      <c r="I34717" s="950" t="s">
        <v>1555</v>
      </c>
    </row>
    <row r="34718" spans="8:9" ht="12.5">
      <c r="H34718" s="958">
        <v>80442</v>
      </c>
      <c r="I34718" s="950" t="s">
        <v>1555</v>
      </c>
    </row>
    <row r="34719" spans="8:9" ht="12.5">
      <c r="H34719" s="958">
        <v>80443</v>
      </c>
      <c r="I34719" s="950" t="s">
        <v>1555</v>
      </c>
    </row>
    <row r="34720" spans="8:9" ht="12.5">
      <c r="H34720" s="958">
        <v>80444</v>
      </c>
      <c r="I34720" s="950" t="s">
        <v>1555</v>
      </c>
    </row>
    <row r="34721" spans="8:9" ht="12.5">
      <c r="H34721" s="958">
        <v>80446</v>
      </c>
      <c r="I34721" s="950" t="s">
        <v>1555</v>
      </c>
    </row>
    <row r="34722" spans="8:9" ht="12.5">
      <c r="H34722" s="958">
        <v>80447</v>
      </c>
      <c r="I34722" s="950" t="s">
        <v>1555</v>
      </c>
    </row>
    <row r="34723" spans="8:9" ht="12.5">
      <c r="H34723" s="958">
        <v>80448</v>
      </c>
      <c r="I34723" s="950" t="s">
        <v>1555</v>
      </c>
    </row>
    <row r="34724" spans="8:9" ht="12.5">
      <c r="H34724" s="958">
        <v>80449</v>
      </c>
      <c r="I34724" s="950" t="s">
        <v>1555</v>
      </c>
    </row>
    <row r="34725" spans="8:9" ht="12.5">
      <c r="H34725" s="958">
        <v>80451</v>
      </c>
      <c r="I34725" s="950" t="s">
        <v>1555</v>
      </c>
    </row>
    <row r="34726" spans="8:9" ht="12.5">
      <c r="H34726" s="958">
        <v>80452</v>
      </c>
      <c r="I34726" s="950" t="s">
        <v>1555</v>
      </c>
    </row>
    <row r="34727" spans="8:9" ht="12.5">
      <c r="H34727" s="958">
        <v>80453</v>
      </c>
      <c r="I34727" s="950" t="s">
        <v>1555</v>
      </c>
    </row>
    <row r="34728" spans="8:9" ht="12.5">
      <c r="H34728" s="958">
        <v>80454</v>
      </c>
      <c r="I34728" s="950" t="s">
        <v>1555</v>
      </c>
    </row>
    <row r="34729" spans="8:9" ht="12.5">
      <c r="H34729" s="958">
        <v>80455</v>
      </c>
      <c r="I34729" s="950" t="s">
        <v>1555</v>
      </c>
    </row>
    <row r="34730" spans="8:9" ht="12.5">
      <c r="H34730" s="958">
        <v>80456</v>
      </c>
      <c r="I34730" s="950" t="s">
        <v>1555</v>
      </c>
    </row>
    <row r="34731" spans="8:9" ht="12.5">
      <c r="H34731" s="958">
        <v>80457</v>
      </c>
      <c r="I34731" s="950" t="s">
        <v>1555</v>
      </c>
    </row>
    <row r="34732" spans="8:9" ht="12.5">
      <c r="H34732" s="958">
        <v>80459</v>
      </c>
      <c r="I34732" s="950" t="s">
        <v>1555</v>
      </c>
    </row>
    <row r="34733" spans="8:9" ht="12.5">
      <c r="H34733" s="958">
        <v>80461</v>
      </c>
      <c r="I34733" s="950" t="s">
        <v>1555</v>
      </c>
    </row>
    <row r="34734" spans="8:9" ht="12.5">
      <c r="H34734" s="958">
        <v>80463</v>
      </c>
      <c r="I34734" s="950" t="s">
        <v>1555</v>
      </c>
    </row>
    <row r="34735" spans="8:9" ht="12.5">
      <c r="H34735" s="958">
        <v>80465</v>
      </c>
      <c r="I34735" s="950" t="s">
        <v>1555</v>
      </c>
    </row>
    <row r="34736" spans="8:9" ht="12.5">
      <c r="H34736" s="958">
        <v>80466</v>
      </c>
      <c r="I34736" s="950" t="s">
        <v>1555</v>
      </c>
    </row>
    <row r="34737" spans="8:9" ht="12.5">
      <c r="H34737" s="958">
        <v>80467</v>
      </c>
      <c r="I34737" s="950" t="s">
        <v>1555</v>
      </c>
    </row>
    <row r="34738" spans="8:9" ht="12.5">
      <c r="H34738" s="958">
        <v>80468</v>
      </c>
      <c r="I34738" s="950" t="s">
        <v>1555</v>
      </c>
    </row>
    <row r="34739" spans="8:9" ht="12.5">
      <c r="H34739" s="958">
        <v>80469</v>
      </c>
      <c r="I34739" s="950" t="s">
        <v>1555</v>
      </c>
    </row>
    <row r="34740" spans="8:9" ht="12.5">
      <c r="H34740" s="958">
        <v>80470</v>
      </c>
      <c r="I34740" s="950" t="s">
        <v>1555</v>
      </c>
    </row>
    <row r="34741" spans="8:9" ht="12.5">
      <c r="H34741" s="958">
        <v>80471</v>
      </c>
      <c r="I34741" s="950" t="s">
        <v>1555</v>
      </c>
    </row>
    <row r="34742" spans="8:9" ht="12.5">
      <c r="H34742" s="958">
        <v>80473</v>
      </c>
      <c r="I34742" s="950" t="s">
        <v>1555</v>
      </c>
    </row>
    <row r="34743" spans="8:9" ht="12.5">
      <c r="H34743" s="958">
        <v>80474</v>
      </c>
      <c r="I34743" s="950" t="s">
        <v>1555</v>
      </c>
    </row>
    <row r="34744" spans="8:9" ht="12.5">
      <c r="H34744" s="958">
        <v>80475</v>
      </c>
      <c r="I34744" s="950" t="s">
        <v>1555</v>
      </c>
    </row>
    <row r="34745" spans="8:9" ht="12.5">
      <c r="H34745" s="958">
        <v>80476</v>
      </c>
      <c r="I34745" s="950" t="s">
        <v>1555</v>
      </c>
    </row>
    <row r="34746" spans="8:9" ht="12.5">
      <c r="H34746" s="958">
        <v>80477</v>
      </c>
      <c r="I34746" s="950" t="s">
        <v>1555</v>
      </c>
    </row>
    <row r="34747" spans="8:9" ht="12.5">
      <c r="H34747" s="958">
        <v>80478</v>
      </c>
      <c r="I34747" s="950" t="s">
        <v>1555</v>
      </c>
    </row>
    <row r="34748" spans="8:9" ht="12.5">
      <c r="H34748" s="958">
        <v>80479</v>
      </c>
      <c r="I34748" s="950" t="s">
        <v>1555</v>
      </c>
    </row>
    <row r="34749" spans="8:9" ht="12.5">
      <c r="H34749" s="958">
        <v>80480</v>
      </c>
      <c r="I34749" s="950" t="s">
        <v>1555</v>
      </c>
    </row>
    <row r="34750" spans="8:9" ht="12.5">
      <c r="H34750" s="958">
        <v>80481</v>
      </c>
      <c r="I34750" s="950" t="s">
        <v>1555</v>
      </c>
    </row>
    <row r="34751" spans="8:9" ht="12.5">
      <c r="H34751" s="958">
        <v>80482</v>
      </c>
      <c r="I34751" s="950" t="s">
        <v>1555</v>
      </c>
    </row>
    <row r="34752" spans="8:9" ht="12.5">
      <c r="H34752" s="958">
        <v>80483</v>
      </c>
      <c r="I34752" s="950" t="s">
        <v>1555</v>
      </c>
    </row>
    <row r="34753" spans="8:9" ht="12.5">
      <c r="H34753" s="958">
        <v>80487</v>
      </c>
      <c r="I34753" s="950" t="s">
        <v>1555</v>
      </c>
    </row>
    <row r="34754" spans="8:9" ht="12.5">
      <c r="H34754" s="958">
        <v>80488</v>
      </c>
      <c r="I34754" s="950" t="s">
        <v>1555</v>
      </c>
    </row>
    <row r="34755" spans="8:9" ht="12.5">
      <c r="H34755" s="958">
        <v>80497</v>
      </c>
      <c r="I34755" s="950" t="s">
        <v>1555</v>
      </c>
    </row>
    <row r="34756" spans="8:9" ht="12.5">
      <c r="H34756" s="958">
        <v>80498</v>
      </c>
      <c r="I34756" s="950" t="s">
        <v>1555</v>
      </c>
    </row>
    <row r="34757" spans="8:9" ht="12.5">
      <c r="H34757" s="958">
        <v>80501</v>
      </c>
      <c r="I34757" s="950" t="s">
        <v>1555</v>
      </c>
    </row>
    <row r="34758" spans="8:9" ht="12.5">
      <c r="H34758" s="958">
        <v>80502</v>
      </c>
      <c r="I34758" s="950" t="s">
        <v>1555</v>
      </c>
    </row>
    <row r="34759" spans="8:9" ht="12.5">
      <c r="H34759" s="958">
        <v>80503</v>
      </c>
      <c r="I34759" s="950" t="s">
        <v>1555</v>
      </c>
    </row>
    <row r="34760" spans="8:9" ht="12.5">
      <c r="H34760" s="958">
        <v>80504</v>
      </c>
      <c r="I34760" s="950" t="s">
        <v>1555</v>
      </c>
    </row>
    <row r="34761" spans="8:9" ht="12.5">
      <c r="H34761" s="958">
        <v>80510</v>
      </c>
      <c r="I34761" s="950" t="s">
        <v>1555</v>
      </c>
    </row>
    <row r="34762" spans="8:9" ht="12.5">
      <c r="H34762" s="958">
        <v>80511</v>
      </c>
      <c r="I34762" s="950" t="s">
        <v>1555</v>
      </c>
    </row>
    <row r="34763" spans="8:9" ht="12.5">
      <c r="H34763" s="958">
        <v>80512</v>
      </c>
      <c r="I34763" s="950" t="s">
        <v>1555</v>
      </c>
    </row>
    <row r="34764" spans="8:9" ht="12.5">
      <c r="H34764" s="958">
        <v>80513</v>
      </c>
      <c r="I34764" s="950" t="s">
        <v>1555</v>
      </c>
    </row>
    <row r="34765" spans="8:9" ht="12.5">
      <c r="H34765" s="958">
        <v>80514</v>
      </c>
      <c r="I34765" s="950" t="s">
        <v>1555</v>
      </c>
    </row>
    <row r="34766" spans="8:9" ht="12.5">
      <c r="H34766" s="958">
        <v>80515</v>
      </c>
      <c r="I34766" s="950" t="s">
        <v>1555</v>
      </c>
    </row>
    <row r="34767" spans="8:9" ht="12.5">
      <c r="H34767" s="958">
        <v>80516</v>
      </c>
      <c r="I34767" s="950" t="s">
        <v>1555</v>
      </c>
    </row>
    <row r="34768" spans="8:9" ht="12.5">
      <c r="H34768" s="958">
        <v>80517</v>
      </c>
      <c r="I34768" s="950" t="s">
        <v>1555</v>
      </c>
    </row>
    <row r="34769" spans="8:9" ht="12.5">
      <c r="H34769" s="958">
        <v>80520</v>
      </c>
      <c r="I34769" s="950" t="s">
        <v>1555</v>
      </c>
    </row>
    <row r="34770" spans="8:9" ht="12.5">
      <c r="H34770" s="958">
        <v>80521</v>
      </c>
      <c r="I34770" s="950" t="s">
        <v>1555</v>
      </c>
    </row>
    <row r="34771" spans="8:9" ht="12.5">
      <c r="H34771" s="958">
        <v>80522</v>
      </c>
      <c r="I34771" s="950" t="s">
        <v>1555</v>
      </c>
    </row>
    <row r="34772" spans="8:9" ht="12.5">
      <c r="H34772" s="958">
        <v>80523</v>
      </c>
      <c r="I34772" s="950" t="s">
        <v>1555</v>
      </c>
    </row>
    <row r="34773" spans="8:9" ht="12.5">
      <c r="H34773" s="958">
        <v>80524</v>
      </c>
      <c r="I34773" s="950" t="s">
        <v>1555</v>
      </c>
    </row>
    <row r="34774" spans="8:9" ht="12.5">
      <c r="H34774" s="958">
        <v>80525</v>
      </c>
      <c r="I34774" s="950" t="s">
        <v>1555</v>
      </c>
    </row>
    <row r="34775" spans="8:9" ht="12.5">
      <c r="H34775" s="958">
        <v>80526</v>
      </c>
      <c r="I34775" s="950" t="s">
        <v>1555</v>
      </c>
    </row>
    <row r="34776" spans="8:9" ht="12.5">
      <c r="H34776" s="958">
        <v>80527</v>
      </c>
      <c r="I34776" s="950" t="s">
        <v>1555</v>
      </c>
    </row>
    <row r="34777" spans="8:9" ht="12.5">
      <c r="H34777" s="958">
        <v>80528</v>
      </c>
      <c r="I34777" s="950" t="s">
        <v>1555</v>
      </c>
    </row>
    <row r="34778" spans="8:9" ht="12.5">
      <c r="H34778" s="958">
        <v>80530</v>
      </c>
      <c r="I34778" s="950" t="s">
        <v>1555</v>
      </c>
    </row>
    <row r="34779" spans="8:9" ht="12.5">
      <c r="H34779" s="958">
        <v>80532</v>
      </c>
      <c r="I34779" s="950" t="s">
        <v>1555</v>
      </c>
    </row>
    <row r="34780" spans="8:9" ht="12.5">
      <c r="H34780" s="958">
        <v>80533</v>
      </c>
      <c r="I34780" s="950" t="s">
        <v>1555</v>
      </c>
    </row>
    <row r="34781" spans="8:9" ht="12.5">
      <c r="H34781" s="958">
        <v>80534</v>
      </c>
      <c r="I34781" s="950" t="s">
        <v>1555</v>
      </c>
    </row>
    <row r="34782" spans="8:9" ht="12.5">
      <c r="H34782" s="958">
        <v>80535</v>
      </c>
      <c r="I34782" s="950" t="s">
        <v>1555</v>
      </c>
    </row>
    <row r="34783" spans="8:9" ht="12.5">
      <c r="H34783" s="958">
        <v>80536</v>
      </c>
      <c r="I34783" s="950" t="s">
        <v>1555</v>
      </c>
    </row>
    <row r="34784" spans="8:9" ht="12.5">
      <c r="H34784" s="958">
        <v>80537</v>
      </c>
      <c r="I34784" s="950" t="s">
        <v>1555</v>
      </c>
    </row>
    <row r="34785" spans="8:9" ht="12.5">
      <c r="H34785" s="958">
        <v>80538</v>
      </c>
      <c r="I34785" s="950" t="s">
        <v>1555</v>
      </c>
    </row>
    <row r="34786" spans="8:9" ht="12.5">
      <c r="H34786" s="958">
        <v>80539</v>
      </c>
      <c r="I34786" s="950" t="s">
        <v>1555</v>
      </c>
    </row>
    <row r="34787" spans="8:9" ht="12.5">
      <c r="H34787" s="958">
        <v>80540</v>
      </c>
      <c r="I34787" s="950" t="s">
        <v>1555</v>
      </c>
    </row>
    <row r="34788" spans="8:9" ht="12.5">
      <c r="H34788" s="958">
        <v>80541</v>
      </c>
      <c r="I34788" s="950" t="s">
        <v>1555</v>
      </c>
    </row>
    <row r="34789" spans="8:9" ht="12.5">
      <c r="H34789" s="958">
        <v>80542</v>
      </c>
      <c r="I34789" s="950" t="s">
        <v>1555</v>
      </c>
    </row>
    <row r="34790" spans="8:9" ht="12.5">
      <c r="H34790" s="958">
        <v>80543</v>
      </c>
      <c r="I34790" s="950" t="s">
        <v>1555</v>
      </c>
    </row>
    <row r="34791" spans="8:9" ht="12.5">
      <c r="H34791" s="958">
        <v>80544</v>
      </c>
      <c r="I34791" s="950" t="s">
        <v>1555</v>
      </c>
    </row>
    <row r="34792" spans="8:9" ht="12.5">
      <c r="H34792" s="958">
        <v>80545</v>
      </c>
      <c r="I34792" s="950" t="s">
        <v>1555</v>
      </c>
    </row>
    <row r="34793" spans="8:9" ht="12.5">
      <c r="H34793" s="958">
        <v>80546</v>
      </c>
      <c r="I34793" s="950" t="s">
        <v>1555</v>
      </c>
    </row>
    <row r="34794" spans="8:9" ht="12.5">
      <c r="H34794" s="958">
        <v>80547</v>
      </c>
      <c r="I34794" s="950" t="s">
        <v>1555</v>
      </c>
    </row>
    <row r="34795" spans="8:9" ht="12.5">
      <c r="H34795" s="958">
        <v>80549</v>
      </c>
      <c r="I34795" s="950" t="s">
        <v>1555</v>
      </c>
    </row>
    <row r="34796" spans="8:9" ht="12.5">
      <c r="H34796" s="958">
        <v>80550</v>
      </c>
      <c r="I34796" s="950" t="s">
        <v>1555</v>
      </c>
    </row>
    <row r="34797" spans="8:9" ht="12.5">
      <c r="H34797" s="958">
        <v>80551</v>
      </c>
      <c r="I34797" s="950" t="s">
        <v>1555</v>
      </c>
    </row>
    <row r="34798" spans="8:9" ht="12.5">
      <c r="H34798" s="958">
        <v>80553</v>
      </c>
      <c r="I34798" s="950" t="s">
        <v>1555</v>
      </c>
    </row>
    <row r="34799" spans="8:9" ht="12.5">
      <c r="H34799" s="958">
        <v>80601</v>
      </c>
      <c r="I34799" s="950" t="s">
        <v>1555</v>
      </c>
    </row>
    <row r="34800" spans="8:9" ht="12.5">
      <c r="H34800" s="958">
        <v>80602</v>
      </c>
      <c r="I34800" s="950" t="s">
        <v>1555</v>
      </c>
    </row>
    <row r="34801" spans="8:9" ht="12.5">
      <c r="H34801" s="958">
        <v>80603</v>
      </c>
      <c r="I34801" s="950" t="s">
        <v>1555</v>
      </c>
    </row>
    <row r="34802" spans="8:9" ht="12.5">
      <c r="H34802" s="958">
        <v>80610</v>
      </c>
      <c r="I34802" s="950" t="s">
        <v>1555</v>
      </c>
    </row>
    <row r="34803" spans="8:9" ht="12.5">
      <c r="H34803" s="958">
        <v>80611</v>
      </c>
      <c r="I34803" s="950" t="s">
        <v>1555</v>
      </c>
    </row>
    <row r="34804" spans="8:9" ht="12.5">
      <c r="H34804" s="958">
        <v>80612</v>
      </c>
      <c r="I34804" s="950" t="s">
        <v>1555</v>
      </c>
    </row>
    <row r="34805" spans="8:9" ht="12.5">
      <c r="H34805" s="958">
        <v>80614</v>
      </c>
      <c r="I34805" s="950" t="s">
        <v>1555</v>
      </c>
    </row>
    <row r="34806" spans="8:9" ht="12.5">
      <c r="H34806" s="958">
        <v>80615</v>
      </c>
      <c r="I34806" s="950" t="s">
        <v>1555</v>
      </c>
    </row>
    <row r="34807" spans="8:9" ht="12.5">
      <c r="H34807" s="958">
        <v>80620</v>
      </c>
      <c r="I34807" s="950" t="s">
        <v>1555</v>
      </c>
    </row>
    <row r="34808" spans="8:9" ht="12.5">
      <c r="H34808" s="958">
        <v>80621</v>
      </c>
      <c r="I34808" s="950" t="s">
        <v>1555</v>
      </c>
    </row>
    <row r="34809" spans="8:9" ht="12.5">
      <c r="H34809" s="958">
        <v>80622</v>
      </c>
      <c r="I34809" s="950" t="s">
        <v>1555</v>
      </c>
    </row>
    <row r="34810" spans="8:9" ht="12.5">
      <c r="H34810" s="958">
        <v>80623</v>
      </c>
      <c r="I34810" s="950" t="s">
        <v>1555</v>
      </c>
    </row>
    <row r="34811" spans="8:9" ht="12.5">
      <c r="H34811" s="958">
        <v>80624</v>
      </c>
      <c r="I34811" s="950" t="s">
        <v>1555</v>
      </c>
    </row>
    <row r="34812" spans="8:9" ht="12.5">
      <c r="H34812" s="958">
        <v>80631</v>
      </c>
      <c r="I34812" s="950" t="s">
        <v>1555</v>
      </c>
    </row>
    <row r="34813" spans="8:9" ht="12.5">
      <c r="H34813" s="958">
        <v>80632</v>
      </c>
      <c r="I34813" s="950" t="s">
        <v>1555</v>
      </c>
    </row>
    <row r="34814" spans="8:9" ht="12.5">
      <c r="H34814" s="958">
        <v>80633</v>
      </c>
      <c r="I34814" s="950" t="s">
        <v>1555</v>
      </c>
    </row>
    <row r="34815" spans="8:9" ht="12.5">
      <c r="H34815" s="958">
        <v>80634</v>
      </c>
      <c r="I34815" s="950" t="s">
        <v>1555</v>
      </c>
    </row>
    <row r="34816" spans="8:9" ht="12.5">
      <c r="H34816" s="958">
        <v>80638</v>
      </c>
      <c r="I34816" s="950" t="s">
        <v>1555</v>
      </c>
    </row>
    <row r="34817" spans="8:9" ht="12.5">
      <c r="H34817" s="958">
        <v>80639</v>
      </c>
      <c r="I34817" s="950" t="s">
        <v>1555</v>
      </c>
    </row>
    <row r="34818" spans="8:9" ht="12.5">
      <c r="H34818" s="958">
        <v>80640</v>
      </c>
      <c r="I34818" s="950" t="s">
        <v>1555</v>
      </c>
    </row>
    <row r="34819" spans="8:9" ht="12.5">
      <c r="H34819" s="958">
        <v>80642</v>
      </c>
      <c r="I34819" s="950" t="s">
        <v>1555</v>
      </c>
    </row>
    <row r="34820" spans="8:9" ht="12.5">
      <c r="H34820" s="958">
        <v>80643</v>
      </c>
      <c r="I34820" s="950" t="s">
        <v>1555</v>
      </c>
    </row>
    <row r="34821" spans="8:9" ht="12.5">
      <c r="H34821" s="958">
        <v>80644</v>
      </c>
      <c r="I34821" s="950" t="s">
        <v>1555</v>
      </c>
    </row>
    <row r="34822" spans="8:9" ht="12.5">
      <c r="H34822" s="958">
        <v>80645</v>
      </c>
      <c r="I34822" s="950" t="s">
        <v>1555</v>
      </c>
    </row>
    <row r="34823" spans="8:9" ht="12.5">
      <c r="H34823" s="958">
        <v>80646</v>
      </c>
      <c r="I34823" s="950" t="s">
        <v>1555</v>
      </c>
    </row>
    <row r="34824" spans="8:9" ht="12.5">
      <c r="H34824" s="958">
        <v>80648</v>
      </c>
      <c r="I34824" s="950" t="s">
        <v>1555</v>
      </c>
    </row>
    <row r="34825" spans="8:9" ht="12.5">
      <c r="H34825" s="958">
        <v>80649</v>
      </c>
      <c r="I34825" s="950" t="s">
        <v>1555</v>
      </c>
    </row>
    <row r="34826" spans="8:9" ht="12.5">
      <c r="H34826" s="958">
        <v>80650</v>
      </c>
      <c r="I34826" s="950" t="s">
        <v>1555</v>
      </c>
    </row>
    <row r="34827" spans="8:9" ht="12.5">
      <c r="H34827" s="958">
        <v>80651</v>
      </c>
      <c r="I34827" s="950" t="s">
        <v>1555</v>
      </c>
    </row>
    <row r="34828" spans="8:9" ht="12.5">
      <c r="H34828" s="958">
        <v>80652</v>
      </c>
      <c r="I34828" s="950" t="s">
        <v>1555</v>
      </c>
    </row>
    <row r="34829" spans="8:9" ht="12.5">
      <c r="H34829" s="958">
        <v>80653</v>
      </c>
      <c r="I34829" s="950" t="s">
        <v>1555</v>
      </c>
    </row>
    <row r="34830" spans="8:9" ht="12.5">
      <c r="H34830" s="958">
        <v>80654</v>
      </c>
      <c r="I34830" s="950" t="s">
        <v>1555</v>
      </c>
    </row>
    <row r="34831" spans="8:9" ht="12.5">
      <c r="H34831" s="958">
        <v>80701</v>
      </c>
      <c r="I34831" s="950" t="s">
        <v>1555</v>
      </c>
    </row>
    <row r="34832" spans="8:9" ht="12.5">
      <c r="H34832" s="958">
        <v>80705</v>
      </c>
      <c r="I34832" s="950" t="s">
        <v>1555</v>
      </c>
    </row>
    <row r="34833" spans="8:9" ht="12.5">
      <c r="H34833" s="958">
        <v>80720</v>
      </c>
      <c r="I34833" s="950" t="s">
        <v>1555</v>
      </c>
    </row>
    <row r="34834" spans="8:9" ht="12.5">
      <c r="H34834" s="958">
        <v>80721</v>
      </c>
      <c r="I34834" s="950" t="s">
        <v>1555</v>
      </c>
    </row>
    <row r="34835" spans="8:9" ht="12.5">
      <c r="H34835" s="958">
        <v>80722</v>
      </c>
      <c r="I34835" s="950" t="s">
        <v>1555</v>
      </c>
    </row>
    <row r="34836" spans="8:9" ht="12.5">
      <c r="H34836" s="958">
        <v>80723</v>
      </c>
      <c r="I34836" s="950" t="s">
        <v>1555</v>
      </c>
    </row>
    <row r="34837" spans="8:9" ht="12.5">
      <c r="H34837" s="958">
        <v>80726</v>
      </c>
      <c r="I34837" s="950" t="s">
        <v>1555</v>
      </c>
    </row>
    <row r="34838" spans="8:9" ht="12.5">
      <c r="H34838" s="958">
        <v>80727</v>
      </c>
      <c r="I34838" s="950" t="s">
        <v>1555</v>
      </c>
    </row>
    <row r="34839" spans="8:9" ht="12.5">
      <c r="H34839" s="958">
        <v>80728</v>
      </c>
      <c r="I34839" s="950" t="s">
        <v>1555</v>
      </c>
    </row>
    <row r="34840" spans="8:9" ht="12.5">
      <c r="H34840" s="958">
        <v>80729</v>
      </c>
      <c r="I34840" s="950" t="s">
        <v>1555</v>
      </c>
    </row>
    <row r="34841" spans="8:9" ht="12.5">
      <c r="H34841" s="958">
        <v>80731</v>
      </c>
      <c r="I34841" s="950" t="s">
        <v>1555</v>
      </c>
    </row>
    <row r="34842" spans="8:9" ht="12.5">
      <c r="H34842" s="958">
        <v>80732</v>
      </c>
      <c r="I34842" s="950" t="s">
        <v>1555</v>
      </c>
    </row>
    <row r="34843" spans="8:9" ht="12.5">
      <c r="H34843" s="958">
        <v>80733</v>
      </c>
      <c r="I34843" s="950" t="s">
        <v>1555</v>
      </c>
    </row>
    <row r="34844" spans="8:9" ht="12.5">
      <c r="H34844" s="958">
        <v>80734</v>
      </c>
      <c r="I34844" s="950" t="s">
        <v>1555</v>
      </c>
    </row>
    <row r="34845" spans="8:9" ht="12.5">
      <c r="H34845" s="958">
        <v>80735</v>
      </c>
      <c r="I34845" s="950" t="s">
        <v>1555</v>
      </c>
    </row>
    <row r="34846" spans="8:9" ht="12.5">
      <c r="H34846" s="958">
        <v>80736</v>
      </c>
      <c r="I34846" s="950" t="s">
        <v>1555</v>
      </c>
    </row>
    <row r="34847" spans="8:9" ht="12.5">
      <c r="H34847" s="958">
        <v>80737</v>
      </c>
      <c r="I34847" s="950" t="s">
        <v>1555</v>
      </c>
    </row>
    <row r="34848" spans="8:9" ht="12.5">
      <c r="H34848" s="958">
        <v>80740</v>
      </c>
      <c r="I34848" s="950" t="s">
        <v>1555</v>
      </c>
    </row>
    <row r="34849" spans="8:9" ht="12.5">
      <c r="H34849" s="958">
        <v>80741</v>
      </c>
      <c r="I34849" s="950" t="s">
        <v>1555</v>
      </c>
    </row>
    <row r="34850" spans="8:9" ht="12.5">
      <c r="H34850" s="958">
        <v>80742</v>
      </c>
      <c r="I34850" s="950" t="s">
        <v>1555</v>
      </c>
    </row>
    <row r="34851" spans="8:9" ht="12.5">
      <c r="H34851" s="958">
        <v>80743</v>
      </c>
      <c r="I34851" s="950" t="s">
        <v>1555</v>
      </c>
    </row>
    <row r="34852" spans="8:9" ht="12.5">
      <c r="H34852" s="958">
        <v>80744</v>
      </c>
      <c r="I34852" s="950" t="s">
        <v>1555</v>
      </c>
    </row>
    <row r="34853" spans="8:9" ht="12.5">
      <c r="H34853" s="958">
        <v>80745</v>
      </c>
      <c r="I34853" s="950" t="s">
        <v>1555</v>
      </c>
    </row>
    <row r="34854" spans="8:9" ht="12.5">
      <c r="H34854" s="958">
        <v>80746</v>
      </c>
      <c r="I34854" s="950" t="s">
        <v>1555</v>
      </c>
    </row>
    <row r="34855" spans="8:9" ht="12.5">
      <c r="H34855" s="958">
        <v>80747</v>
      </c>
      <c r="I34855" s="950" t="s">
        <v>1555</v>
      </c>
    </row>
    <row r="34856" spans="8:9" ht="12.5">
      <c r="H34856" s="958">
        <v>80749</v>
      </c>
      <c r="I34856" s="950" t="s">
        <v>1555</v>
      </c>
    </row>
    <row r="34857" spans="8:9" ht="12.5">
      <c r="H34857" s="958">
        <v>80750</v>
      </c>
      <c r="I34857" s="950" t="s">
        <v>1555</v>
      </c>
    </row>
    <row r="34858" spans="8:9" ht="12.5">
      <c r="H34858" s="958">
        <v>80751</v>
      </c>
      <c r="I34858" s="950" t="s">
        <v>1555</v>
      </c>
    </row>
    <row r="34859" spans="8:9" ht="12.5">
      <c r="H34859" s="958">
        <v>80754</v>
      </c>
      <c r="I34859" s="950" t="s">
        <v>1555</v>
      </c>
    </row>
    <row r="34860" spans="8:9" ht="12.5">
      <c r="H34860" s="958">
        <v>80755</v>
      </c>
      <c r="I34860" s="950" t="s">
        <v>1555</v>
      </c>
    </row>
    <row r="34861" spans="8:9" ht="12.5">
      <c r="H34861" s="958">
        <v>80757</v>
      </c>
      <c r="I34861" s="950" t="s">
        <v>1555</v>
      </c>
    </row>
    <row r="34862" spans="8:9" ht="12.5">
      <c r="H34862" s="958">
        <v>80758</v>
      </c>
      <c r="I34862" s="950" t="s">
        <v>1555</v>
      </c>
    </row>
    <row r="34863" spans="8:9" ht="12.5">
      <c r="H34863" s="958">
        <v>80759</v>
      </c>
      <c r="I34863" s="950" t="s">
        <v>1555</v>
      </c>
    </row>
    <row r="34864" spans="8:9" ht="12.5">
      <c r="H34864" s="958">
        <v>80801</v>
      </c>
      <c r="I34864" s="950" t="s">
        <v>1555</v>
      </c>
    </row>
    <row r="34865" spans="8:9" ht="12.5">
      <c r="H34865" s="958">
        <v>80802</v>
      </c>
      <c r="I34865" s="950" t="s">
        <v>1555</v>
      </c>
    </row>
    <row r="34866" spans="8:9" ht="12.5">
      <c r="H34866" s="958">
        <v>80804</v>
      </c>
      <c r="I34866" s="950" t="s">
        <v>1555</v>
      </c>
    </row>
    <row r="34867" spans="8:9" ht="12.5">
      <c r="H34867" s="958">
        <v>80805</v>
      </c>
      <c r="I34867" s="950" t="s">
        <v>1555</v>
      </c>
    </row>
    <row r="34868" spans="8:9" ht="12.5">
      <c r="H34868" s="958">
        <v>80807</v>
      </c>
      <c r="I34868" s="950" t="s">
        <v>1555</v>
      </c>
    </row>
    <row r="34869" spans="8:9" ht="12.5">
      <c r="H34869" s="958">
        <v>80808</v>
      </c>
      <c r="I34869" s="950" t="s">
        <v>1555</v>
      </c>
    </row>
    <row r="34870" spans="8:9" ht="12.5">
      <c r="H34870" s="958">
        <v>80809</v>
      </c>
      <c r="I34870" s="950" t="s">
        <v>1555</v>
      </c>
    </row>
    <row r="34871" spans="8:9" ht="12.5">
      <c r="H34871" s="958">
        <v>80810</v>
      </c>
      <c r="I34871" s="950" t="s">
        <v>1555</v>
      </c>
    </row>
    <row r="34872" spans="8:9" ht="12.5">
      <c r="H34872" s="958">
        <v>80812</v>
      </c>
      <c r="I34872" s="950" t="s">
        <v>1555</v>
      </c>
    </row>
    <row r="34873" spans="8:9" ht="12.5">
      <c r="H34873" s="958">
        <v>80813</v>
      </c>
      <c r="I34873" s="950" t="s">
        <v>1555</v>
      </c>
    </row>
    <row r="34874" spans="8:9" ht="12.5">
      <c r="H34874" s="958">
        <v>80814</v>
      </c>
      <c r="I34874" s="950" t="s">
        <v>1555</v>
      </c>
    </row>
    <row r="34875" spans="8:9" ht="12.5">
      <c r="H34875" s="958">
        <v>80815</v>
      </c>
      <c r="I34875" s="950" t="s">
        <v>1555</v>
      </c>
    </row>
    <row r="34876" spans="8:9" ht="12.5">
      <c r="H34876" s="958">
        <v>80816</v>
      </c>
      <c r="I34876" s="950" t="s">
        <v>1555</v>
      </c>
    </row>
    <row r="34877" spans="8:9" ht="12.5">
      <c r="H34877" s="958">
        <v>80817</v>
      </c>
      <c r="I34877" s="950" t="s">
        <v>1555</v>
      </c>
    </row>
    <row r="34878" spans="8:9" ht="12.5">
      <c r="H34878" s="958">
        <v>80818</v>
      </c>
      <c r="I34878" s="950" t="s">
        <v>1555</v>
      </c>
    </row>
    <row r="34879" spans="8:9" ht="12.5">
      <c r="H34879" s="958">
        <v>80819</v>
      </c>
      <c r="I34879" s="950" t="s">
        <v>1555</v>
      </c>
    </row>
    <row r="34880" spans="8:9" ht="12.5">
      <c r="H34880" s="958">
        <v>80820</v>
      </c>
      <c r="I34880" s="950" t="s">
        <v>1555</v>
      </c>
    </row>
    <row r="34881" spans="8:9" ht="12.5">
      <c r="H34881" s="958">
        <v>80821</v>
      </c>
      <c r="I34881" s="950" t="s">
        <v>1555</v>
      </c>
    </row>
    <row r="34882" spans="8:9" ht="12.5">
      <c r="H34882" s="958">
        <v>80822</v>
      </c>
      <c r="I34882" s="950" t="s">
        <v>1555</v>
      </c>
    </row>
    <row r="34883" spans="8:9" ht="12.5">
      <c r="H34883" s="958">
        <v>80823</v>
      </c>
      <c r="I34883" s="950" t="s">
        <v>1555</v>
      </c>
    </row>
    <row r="34884" spans="8:9" ht="12.5">
      <c r="H34884" s="958">
        <v>80824</v>
      </c>
      <c r="I34884" s="950" t="s">
        <v>1555</v>
      </c>
    </row>
    <row r="34885" spans="8:9" ht="12.5">
      <c r="H34885" s="958">
        <v>80825</v>
      </c>
      <c r="I34885" s="950" t="s">
        <v>1555</v>
      </c>
    </row>
    <row r="34886" spans="8:9" ht="12.5">
      <c r="H34886" s="958">
        <v>80826</v>
      </c>
      <c r="I34886" s="950" t="s">
        <v>1555</v>
      </c>
    </row>
    <row r="34887" spans="8:9" ht="12.5">
      <c r="H34887" s="958">
        <v>80827</v>
      </c>
      <c r="I34887" s="950" t="s">
        <v>1555</v>
      </c>
    </row>
    <row r="34888" spans="8:9" ht="12.5">
      <c r="H34888" s="958">
        <v>80828</v>
      </c>
      <c r="I34888" s="950" t="s">
        <v>1555</v>
      </c>
    </row>
    <row r="34889" spans="8:9" ht="12.5">
      <c r="H34889" s="958">
        <v>80829</v>
      </c>
      <c r="I34889" s="950" t="s">
        <v>1555</v>
      </c>
    </row>
    <row r="34890" spans="8:9" ht="12.5">
      <c r="H34890" s="958">
        <v>80830</v>
      </c>
      <c r="I34890" s="950" t="s">
        <v>1555</v>
      </c>
    </row>
    <row r="34891" spans="8:9" ht="12.5">
      <c r="H34891" s="958">
        <v>80831</v>
      </c>
      <c r="I34891" s="950" t="s">
        <v>1555</v>
      </c>
    </row>
    <row r="34892" spans="8:9" ht="12.5">
      <c r="H34892" s="958">
        <v>80832</v>
      </c>
      <c r="I34892" s="950" t="s">
        <v>1555</v>
      </c>
    </row>
    <row r="34893" spans="8:9" ht="12.5">
      <c r="H34893" s="958">
        <v>80833</v>
      </c>
      <c r="I34893" s="950" t="s">
        <v>1555</v>
      </c>
    </row>
    <row r="34894" spans="8:9" ht="12.5">
      <c r="H34894" s="958">
        <v>80834</v>
      </c>
      <c r="I34894" s="950" t="s">
        <v>1555</v>
      </c>
    </row>
    <row r="34895" spans="8:9" ht="12.5">
      <c r="H34895" s="958">
        <v>80835</v>
      </c>
      <c r="I34895" s="950" t="s">
        <v>1555</v>
      </c>
    </row>
    <row r="34896" spans="8:9" ht="12.5">
      <c r="H34896" s="958">
        <v>80836</v>
      </c>
      <c r="I34896" s="950" t="s">
        <v>1555</v>
      </c>
    </row>
    <row r="34897" spans="8:9" ht="12.5">
      <c r="H34897" s="958">
        <v>80840</v>
      </c>
      <c r="I34897" s="950" t="s">
        <v>1555</v>
      </c>
    </row>
    <row r="34898" spans="8:9" ht="12.5">
      <c r="H34898" s="958">
        <v>80841</v>
      </c>
      <c r="I34898" s="950" t="s">
        <v>1555</v>
      </c>
    </row>
    <row r="34899" spans="8:9" ht="12.5">
      <c r="H34899" s="958">
        <v>80860</v>
      </c>
      <c r="I34899" s="950" t="s">
        <v>1555</v>
      </c>
    </row>
    <row r="34900" spans="8:9" ht="12.5">
      <c r="H34900" s="958">
        <v>80861</v>
      </c>
      <c r="I34900" s="950" t="s">
        <v>1555</v>
      </c>
    </row>
    <row r="34901" spans="8:9" ht="12.5">
      <c r="H34901" s="958">
        <v>80862</v>
      </c>
      <c r="I34901" s="950" t="s">
        <v>1555</v>
      </c>
    </row>
    <row r="34902" spans="8:9" ht="12.5">
      <c r="H34902" s="958">
        <v>80863</v>
      </c>
      <c r="I34902" s="950" t="s">
        <v>1555</v>
      </c>
    </row>
    <row r="34903" spans="8:9" ht="12.5">
      <c r="H34903" s="958">
        <v>80864</v>
      </c>
      <c r="I34903" s="950" t="s">
        <v>1555</v>
      </c>
    </row>
    <row r="34904" spans="8:9" ht="12.5">
      <c r="H34904" s="958">
        <v>80866</v>
      </c>
      <c r="I34904" s="950" t="s">
        <v>1555</v>
      </c>
    </row>
    <row r="34905" spans="8:9" ht="12.5">
      <c r="H34905" s="958">
        <v>80901</v>
      </c>
      <c r="I34905" s="950" t="s">
        <v>1555</v>
      </c>
    </row>
    <row r="34906" spans="8:9" ht="12.5">
      <c r="H34906" s="958">
        <v>80902</v>
      </c>
      <c r="I34906" s="950" t="s">
        <v>1555</v>
      </c>
    </row>
    <row r="34907" spans="8:9" ht="12.5">
      <c r="H34907" s="958">
        <v>80903</v>
      </c>
      <c r="I34907" s="950" t="s">
        <v>1555</v>
      </c>
    </row>
    <row r="34908" spans="8:9" ht="12.5">
      <c r="H34908" s="958">
        <v>80904</v>
      </c>
      <c r="I34908" s="950" t="s">
        <v>1555</v>
      </c>
    </row>
    <row r="34909" spans="8:9" ht="12.5">
      <c r="H34909" s="958">
        <v>80905</v>
      </c>
      <c r="I34909" s="950" t="s">
        <v>1555</v>
      </c>
    </row>
    <row r="34910" spans="8:9" ht="12.5">
      <c r="H34910" s="958">
        <v>80906</v>
      </c>
      <c r="I34910" s="950" t="s">
        <v>1555</v>
      </c>
    </row>
    <row r="34911" spans="8:9" ht="12.5">
      <c r="H34911" s="958">
        <v>80907</v>
      </c>
      <c r="I34911" s="950" t="s">
        <v>1555</v>
      </c>
    </row>
    <row r="34912" spans="8:9" ht="12.5">
      <c r="H34912" s="958">
        <v>80908</v>
      </c>
      <c r="I34912" s="950" t="s">
        <v>1555</v>
      </c>
    </row>
    <row r="34913" spans="8:9" ht="12.5">
      <c r="H34913" s="958">
        <v>80909</v>
      </c>
      <c r="I34913" s="950" t="s">
        <v>1555</v>
      </c>
    </row>
    <row r="34914" spans="8:9" ht="12.5">
      <c r="H34914" s="958">
        <v>80910</v>
      </c>
      <c r="I34914" s="950" t="s">
        <v>1555</v>
      </c>
    </row>
    <row r="34915" spans="8:9" ht="12.5">
      <c r="H34915" s="958">
        <v>80911</v>
      </c>
      <c r="I34915" s="950" t="s">
        <v>1555</v>
      </c>
    </row>
    <row r="34916" spans="8:9" ht="12.5">
      <c r="H34916" s="958">
        <v>80912</v>
      </c>
      <c r="I34916" s="950" t="s">
        <v>1555</v>
      </c>
    </row>
    <row r="34917" spans="8:9" ht="12.5">
      <c r="H34917" s="958">
        <v>80913</v>
      </c>
      <c r="I34917" s="950" t="s">
        <v>1555</v>
      </c>
    </row>
    <row r="34918" spans="8:9" ht="12.5">
      <c r="H34918" s="958">
        <v>80914</v>
      </c>
      <c r="I34918" s="950" t="s">
        <v>1555</v>
      </c>
    </row>
    <row r="34919" spans="8:9" ht="12.5">
      <c r="H34919" s="958">
        <v>80915</v>
      </c>
      <c r="I34919" s="950" t="s">
        <v>1555</v>
      </c>
    </row>
    <row r="34920" spans="8:9" ht="12.5">
      <c r="H34920" s="958">
        <v>80916</v>
      </c>
      <c r="I34920" s="950" t="s">
        <v>1555</v>
      </c>
    </row>
    <row r="34921" spans="8:9" ht="12.5">
      <c r="H34921" s="958">
        <v>80917</v>
      </c>
      <c r="I34921" s="950" t="s">
        <v>1555</v>
      </c>
    </row>
    <row r="34922" spans="8:9" ht="12.5">
      <c r="H34922" s="958">
        <v>80918</v>
      </c>
      <c r="I34922" s="950" t="s">
        <v>1555</v>
      </c>
    </row>
    <row r="34923" spans="8:9" ht="12.5">
      <c r="H34923" s="958">
        <v>80919</v>
      </c>
      <c r="I34923" s="950" t="s">
        <v>1555</v>
      </c>
    </row>
    <row r="34924" spans="8:9" ht="12.5">
      <c r="H34924" s="958">
        <v>80920</v>
      </c>
      <c r="I34924" s="950" t="s">
        <v>1555</v>
      </c>
    </row>
    <row r="34925" spans="8:9" ht="12.5">
      <c r="H34925" s="958">
        <v>80921</v>
      </c>
      <c r="I34925" s="950" t="s">
        <v>1555</v>
      </c>
    </row>
    <row r="34926" spans="8:9" ht="12.5">
      <c r="H34926" s="958">
        <v>80922</v>
      </c>
      <c r="I34926" s="950" t="s">
        <v>1555</v>
      </c>
    </row>
    <row r="34927" spans="8:9" ht="12.5">
      <c r="H34927" s="958">
        <v>80923</v>
      </c>
      <c r="I34927" s="950" t="s">
        <v>1555</v>
      </c>
    </row>
    <row r="34928" spans="8:9" ht="12.5">
      <c r="H34928" s="958">
        <v>80924</v>
      </c>
      <c r="I34928" s="950" t="s">
        <v>1555</v>
      </c>
    </row>
    <row r="34929" spans="8:9" ht="12.5">
      <c r="H34929" s="958">
        <v>80925</v>
      </c>
      <c r="I34929" s="950" t="s">
        <v>1555</v>
      </c>
    </row>
    <row r="34930" spans="8:9" ht="12.5">
      <c r="H34930" s="958">
        <v>80926</v>
      </c>
      <c r="I34930" s="950" t="s">
        <v>1555</v>
      </c>
    </row>
    <row r="34931" spans="8:9" ht="12.5">
      <c r="H34931" s="958">
        <v>80927</v>
      </c>
      <c r="I34931" s="950" t="s">
        <v>1555</v>
      </c>
    </row>
    <row r="34932" spans="8:9" ht="12.5">
      <c r="H34932" s="958">
        <v>80928</v>
      </c>
      <c r="I34932" s="950" t="s">
        <v>1555</v>
      </c>
    </row>
    <row r="34933" spans="8:9" ht="12.5">
      <c r="H34933" s="958">
        <v>80929</v>
      </c>
      <c r="I34933" s="950" t="s">
        <v>1555</v>
      </c>
    </row>
    <row r="34934" spans="8:9" ht="12.5">
      <c r="H34934" s="958">
        <v>80930</v>
      </c>
      <c r="I34934" s="950" t="s">
        <v>1555</v>
      </c>
    </row>
    <row r="34935" spans="8:9" ht="12.5">
      <c r="H34935" s="958">
        <v>80931</v>
      </c>
      <c r="I34935" s="950" t="s">
        <v>1555</v>
      </c>
    </row>
    <row r="34936" spans="8:9" ht="12.5">
      <c r="H34936" s="958">
        <v>80932</v>
      </c>
      <c r="I34936" s="950" t="s">
        <v>1555</v>
      </c>
    </row>
    <row r="34937" spans="8:9" ht="12.5">
      <c r="H34937" s="958">
        <v>80933</v>
      </c>
      <c r="I34937" s="950" t="s">
        <v>1555</v>
      </c>
    </row>
    <row r="34938" spans="8:9" ht="12.5">
      <c r="H34938" s="958">
        <v>80934</v>
      </c>
      <c r="I34938" s="950" t="s">
        <v>1555</v>
      </c>
    </row>
    <row r="34939" spans="8:9" ht="12.5">
      <c r="H34939" s="958">
        <v>80935</v>
      </c>
      <c r="I34939" s="950" t="s">
        <v>1555</v>
      </c>
    </row>
    <row r="34940" spans="8:9" ht="12.5">
      <c r="H34940" s="958">
        <v>80936</v>
      </c>
      <c r="I34940" s="950" t="s">
        <v>1555</v>
      </c>
    </row>
    <row r="34941" spans="8:9" ht="12.5">
      <c r="H34941" s="958">
        <v>80937</v>
      </c>
      <c r="I34941" s="950" t="s">
        <v>1555</v>
      </c>
    </row>
    <row r="34942" spans="8:9" ht="12.5">
      <c r="H34942" s="958">
        <v>80938</v>
      </c>
      <c r="I34942" s="950" t="s">
        <v>1555</v>
      </c>
    </row>
    <row r="34943" spans="8:9" ht="12.5">
      <c r="H34943" s="958">
        <v>80939</v>
      </c>
      <c r="I34943" s="950" t="s">
        <v>1555</v>
      </c>
    </row>
    <row r="34944" spans="8:9" ht="12.5">
      <c r="H34944" s="958">
        <v>80941</v>
      </c>
      <c r="I34944" s="950" t="s">
        <v>1555</v>
      </c>
    </row>
    <row r="34945" spans="8:9" ht="12.5">
      <c r="H34945" s="958">
        <v>80942</v>
      </c>
      <c r="I34945" s="950" t="s">
        <v>1555</v>
      </c>
    </row>
    <row r="34946" spans="8:9" ht="12.5">
      <c r="H34946" s="958">
        <v>80943</v>
      </c>
      <c r="I34946" s="950" t="s">
        <v>1555</v>
      </c>
    </row>
    <row r="34947" spans="8:9" ht="12.5">
      <c r="H34947" s="958">
        <v>80944</v>
      </c>
      <c r="I34947" s="950" t="s">
        <v>1555</v>
      </c>
    </row>
    <row r="34948" spans="8:9" ht="12.5">
      <c r="H34948" s="958">
        <v>80945</v>
      </c>
      <c r="I34948" s="950" t="s">
        <v>1555</v>
      </c>
    </row>
    <row r="34949" spans="8:9" ht="12.5">
      <c r="H34949" s="958">
        <v>80946</v>
      </c>
      <c r="I34949" s="950" t="s">
        <v>1555</v>
      </c>
    </row>
    <row r="34950" spans="8:9" ht="12.5">
      <c r="H34950" s="958">
        <v>80947</v>
      </c>
      <c r="I34950" s="950" t="s">
        <v>1555</v>
      </c>
    </row>
    <row r="34951" spans="8:9" ht="12.5">
      <c r="H34951" s="958">
        <v>80949</v>
      </c>
      <c r="I34951" s="950" t="s">
        <v>1555</v>
      </c>
    </row>
    <row r="34952" spans="8:9" ht="12.5">
      <c r="H34952" s="958">
        <v>80950</v>
      </c>
      <c r="I34952" s="950" t="s">
        <v>1555</v>
      </c>
    </row>
    <row r="34953" spans="8:9" ht="12.5">
      <c r="H34953" s="958">
        <v>80951</v>
      </c>
      <c r="I34953" s="950" t="s">
        <v>1555</v>
      </c>
    </row>
    <row r="34954" spans="8:9" ht="12.5">
      <c r="H34954" s="958">
        <v>80960</v>
      </c>
      <c r="I34954" s="950" t="s">
        <v>1555</v>
      </c>
    </row>
    <row r="34955" spans="8:9" ht="12.5">
      <c r="H34955" s="958">
        <v>80962</v>
      </c>
      <c r="I34955" s="950" t="s">
        <v>1555</v>
      </c>
    </row>
    <row r="34956" spans="8:9" ht="12.5">
      <c r="H34956" s="958">
        <v>80970</v>
      </c>
      <c r="I34956" s="950" t="s">
        <v>1555</v>
      </c>
    </row>
    <row r="34957" spans="8:9" ht="12.5">
      <c r="H34957" s="958">
        <v>80977</v>
      </c>
      <c r="I34957" s="950" t="s">
        <v>1555</v>
      </c>
    </row>
    <row r="34958" spans="8:9" ht="12.5">
      <c r="H34958" s="958">
        <v>80995</v>
      </c>
      <c r="I34958" s="950" t="s">
        <v>1555</v>
      </c>
    </row>
    <row r="34959" spans="8:9" ht="12.5">
      <c r="H34959" s="958">
        <v>80997</v>
      </c>
      <c r="I34959" s="950" t="s">
        <v>1555</v>
      </c>
    </row>
    <row r="34960" spans="8:9" ht="12.5">
      <c r="H34960" s="958">
        <v>81001</v>
      </c>
      <c r="I34960" s="950" t="s">
        <v>1555</v>
      </c>
    </row>
    <row r="34961" spans="8:9" ht="12.5">
      <c r="H34961" s="958">
        <v>81002</v>
      </c>
      <c r="I34961" s="950" t="s">
        <v>1555</v>
      </c>
    </row>
    <row r="34962" spans="8:9" ht="12.5">
      <c r="H34962" s="958">
        <v>81003</v>
      </c>
      <c r="I34962" s="950" t="s">
        <v>1555</v>
      </c>
    </row>
    <row r="34963" spans="8:9" ht="12.5">
      <c r="H34963" s="958">
        <v>81004</v>
      </c>
      <c r="I34963" s="950" t="s">
        <v>1555</v>
      </c>
    </row>
    <row r="34964" spans="8:9" ht="12.5">
      <c r="H34964" s="958">
        <v>81005</v>
      </c>
      <c r="I34964" s="950" t="s">
        <v>1555</v>
      </c>
    </row>
    <row r="34965" spans="8:9" ht="12.5">
      <c r="H34965" s="958">
        <v>81006</v>
      </c>
      <c r="I34965" s="950" t="s">
        <v>1555</v>
      </c>
    </row>
    <row r="34966" spans="8:9" ht="12.5">
      <c r="H34966" s="958">
        <v>81007</v>
      </c>
      <c r="I34966" s="950" t="s">
        <v>1555</v>
      </c>
    </row>
    <row r="34967" spans="8:9" ht="12.5">
      <c r="H34967" s="958">
        <v>81008</v>
      </c>
      <c r="I34967" s="950" t="s">
        <v>1555</v>
      </c>
    </row>
    <row r="34968" spans="8:9" ht="12.5">
      <c r="H34968" s="958">
        <v>81009</v>
      </c>
      <c r="I34968" s="950" t="s">
        <v>1555</v>
      </c>
    </row>
    <row r="34969" spans="8:9" ht="12.5">
      <c r="H34969" s="958">
        <v>81010</v>
      </c>
      <c r="I34969" s="950" t="s">
        <v>1555</v>
      </c>
    </row>
    <row r="34970" spans="8:9" ht="12.5">
      <c r="H34970" s="958">
        <v>81011</v>
      </c>
      <c r="I34970" s="950" t="s">
        <v>1555</v>
      </c>
    </row>
    <row r="34971" spans="8:9" ht="12.5">
      <c r="H34971" s="958">
        <v>81012</v>
      </c>
      <c r="I34971" s="950" t="s">
        <v>1555</v>
      </c>
    </row>
    <row r="34972" spans="8:9" ht="12.5">
      <c r="H34972" s="958">
        <v>81019</v>
      </c>
      <c r="I34972" s="950" t="s">
        <v>1555</v>
      </c>
    </row>
    <row r="34973" spans="8:9" ht="12.5">
      <c r="H34973" s="958">
        <v>81020</v>
      </c>
      <c r="I34973" s="950" t="s">
        <v>1555</v>
      </c>
    </row>
    <row r="34974" spans="8:9" ht="12.5">
      <c r="H34974" s="958">
        <v>81021</v>
      </c>
      <c r="I34974" s="950" t="s">
        <v>1555</v>
      </c>
    </row>
    <row r="34975" spans="8:9" ht="12.5">
      <c r="H34975" s="958">
        <v>81022</v>
      </c>
      <c r="I34975" s="950" t="s">
        <v>1555</v>
      </c>
    </row>
    <row r="34976" spans="8:9" ht="12.5">
      <c r="H34976" s="958">
        <v>81023</v>
      </c>
      <c r="I34976" s="950" t="s">
        <v>1555</v>
      </c>
    </row>
    <row r="34977" spans="8:9" ht="12.5">
      <c r="H34977" s="958">
        <v>81024</v>
      </c>
      <c r="I34977" s="950" t="s">
        <v>1555</v>
      </c>
    </row>
    <row r="34978" spans="8:9" ht="12.5">
      <c r="H34978" s="958">
        <v>81025</v>
      </c>
      <c r="I34978" s="950" t="s">
        <v>1555</v>
      </c>
    </row>
    <row r="34979" spans="8:9" ht="12.5">
      <c r="H34979" s="958">
        <v>81027</v>
      </c>
      <c r="I34979" s="950" t="s">
        <v>1555</v>
      </c>
    </row>
    <row r="34980" spans="8:9" ht="12.5">
      <c r="H34980" s="958">
        <v>81029</v>
      </c>
      <c r="I34980" s="950" t="s">
        <v>1555</v>
      </c>
    </row>
    <row r="34981" spans="8:9" ht="12.5">
      <c r="H34981" s="958">
        <v>81030</v>
      </c>
      <c r="I34981" s="950" t="s">
        <v>1555</v>
      </c>
    </row>
    <row r="34982" spans="8:9" ht="12.5">
      <c r="H34982" s="958">
        <v>81033</v>
      </c>
      <c r="I34982" s="950" t="s">
        <v>1555</v>
      </c>
    </row>
    <row r="34983" spans="8:9" ht="12.5">
      <c r="H34983" s="958">
        <v>81034</v>
      </c>
      <c r="I34983" s="950" t="s">
        <v>1555</v>
      </c>
    </row>
    <row r="34984" spans="8:9" ht="12.5">
      <c r="H34984" s="958">
        <v>81036</v>
      </c>
      <c r="I34984" s="950" t="s">
        <v>1555</v>
      </c>
    </row>
    <row r="34985" spans="8:9" ht="12.5">
      <c r="H34985" s="958">
        <v>81038</v>
      </c>
      <c r="I34985" s="950" t="s">
        <v>1555</v>
      </c>
    </row>
    <row r="34986" spans="8:9" ht="12.5">
      <c r="H34986" s="958">
        <v>81039</v>
      </c>
      <c r="I34986" s="950" t="s">
        <v>1555</v>
      </c>
    </row>
    <row r="34987" spans="8:9" ht="12.5">
      <c r="H34987" s="958">
        <v>81040</v>
      </c>
      <c r="I34987" s="950" t="s">
        <v>1555</v>
      </c>
    </row>
    <row r="34988" spans="8:9" ht="12.5">
      <c r="H34988" s="958">
        <v>81041</v>
      </c>
      <c r="I34988" s="950" t="s">
        <v>1555</v>
      </c>
    </row>
    <row r="34989" spans="8:9" ht="12.5">
      <c r="H34989" s="958">
        <v>81043</v>
      </c>
      <c r="I34989" s="950" t="s">
        <v>1555</v>
      </c>
    </row>
    <row r="34990" spans="8:9" ht="12.5">
      <c r="H34990" s="958">
        <v>81044</v>
      </c>
      <c r="I34990" s="950" t="s">
        <v>1555</v>
      </c>
    </row>
    <row r="34991" spans="8:9" ht="12.5">
      <c r="H34991" s="958">
        <v>81045</v>
      </c>
      <c r="I34991" s="950" t="s">
        <v>1555</v>
      </c>
    </row>
    <row r="34992" spans="8:9" ht="12.5">
      <c r="H34992" s="958">
        <v>81046</v>
      </c>
      <c r="I34992" s="950" t="s">
        <v>1555</v>
      </c>
    </row>
    <row r="34993" spans="8:9" ht="12.5">
      <c r="H34993" s="958">
        <v>81047</v>
      </c>
      <c r="I34993" s="950" t="s">
        <v>1555</v>
      </c>
    </row>
    <row r="34994" spans="8:9" ht="12.5">
      <c r="H34994" s="958">
        <v>81049</v>
      </c>
      <c r="I34994" s="950" t="s">
        <v>1555</v>
      </c>
    </row>
    <row r="34995" spans="8:9" ht="12.5">
      <c r="H34995" s="958">
        <v>81050</v>
      </c>
      <c r="I34995" s="950" t="s">
        <v>1555</v>
      </c>
    </row>
    <row r="34996" spans="8:9" ht="12.5">
      <c r="H34996" s="958">
        <v>81052</v>
      </c>
      <c r="I34996" s="950" t="s">
        <v>1555</v>
      </c>
    </row>
    <row r="34997" spans="8:9" ht="12.5">
      <c r="H34997" s="958">
        <v>81054</v>
      </c>
      <c r="I34997" s="950" t="s">
        <v>1555</v>
      </c>
    </row>
    <row r="34998" spans="8:9" ht="12.5">
      <c r="H34998" s="958">
        <v>81055</v>
      </c>
      <c r="I34998" s="950" t="s">
        <v>1555</v>
      </c>
    </row>
    <row r="34999" spans="8:9" ht="12.5">
      <c r="H34999" s="958">
        <v>81057</v>
      </c>
      <c r="I34999" s="950" t="s">
        <v>1555</v>
      </c>
    </row>
    <row r="35000" spans="8:9" ht="12.5">
      <c r="H35000" s="958">
        <v>81058</v>
      </c>
      <c r="I35000" s="950" t="s">
        <v>1555</v>
      </c>
    </row>
    <row r="35001" spans="8:9" ht="12.5">
      <c r="H35001" s="958">
        <v>81059</v>
      </c>
      <c r="I35001" s="950" t="s">
        <v>1555</v>
      </c>
    </row>
    <row r="35002" spans="8:9" ht="12.5">
      <c r="H35002" s="958">
        <v>81062</v>
      </c>
      <c r="I35002" s="950" t="s">
        <v>1555</v>
      </c>
    </row>
    <row r="35003" spans="8:9" ht="12.5">
      <c r="H35003" s="958">
        <v>81063</v>
      </c>
      <c r="I35003" s="950" t="s">
        <v>1555</v>
      </c>
    </row>
    <row r="35004" spans="8:9" ht="12.5">
      <c r="H35004" s="958">
        <v>81064</v>
      </c>
      <c r="I35004" s="950" t="s">
        <v>1555</v>
      </c>
    </row>
    <row r="35005" spans="8:9" ht="12.5">
      <c r="H35005" s="958">
        <v>81067</v>
      </c>
      <c r="I35005" s="950" t="s">
        <v>1555</v>
      </c>
    </row>
    <row r="35006" spans="8:9" ht="12.5">
      <c r="H35006" s="958">
        <v>81069</v>
      </c>
      <c r="I35006" s="950" t="s">
        <v>1555</v>
      </c>
    </row>
    <row r="35007" spans="8:9" ht="12.5">
      <c r="H35007" s="958">
        <v>81071</v>
      </c>
      <c r="I35007" s="950" t="s">
        <v>1555</v>
      </c>
    </row>
    <row r="35008" spans="8:9" ht="12.5">
      <c r="H35008" s="958">
        <v>81073</v>
      </c>
      <c r="I35008" s="950" t="s">
        <v>1555</v>
      </c>
    </row>
    <row r="35009" spans="8:9" ht="12.5">
      <c r="H35009" s="958">
        <v>81076</v>
      </c>
      <c r="I35009" s="950" t="s">
        <v>1555</v>
      </c>
    </row>
    <row r="35010" spans="8:9" ht="12.5">
      <c r="H35010" s="958">
        <v>81077</v>
      </c>
      <c r="I35010" s="950" t="s">
        <v>1555</v>
      </c>
    </row>
    <row r="35011" spans="8:9" ht="12.5">
      <c r="H35011" s="958">
        <v>81081</v>
      </c>
      <c r="I35011" s="950" t="s">
        <v>1555</v>
      </c>
    </row>
    <row r="35012" spans="8:9" ht="12.5">
      <c r="H35012" s="958">
        <v>81082</v>
      </c>
      <c r="I35012" s="950" t="s">
        <v>1555</v>
      </c>
    </row>
    <row r="35013" spans="8:9" ht="12.5">
      <c r="H35013" s="958">
        <v>81084</v>
      </c>
      <c r="I35013" s="950" t="s">
        <v>1555</v>
      </c>
    </row>
    <row r="35014" spans="8:9" ht="12.5">
      <c r="H35014" s="958">
        <v>81087</v>
      </c>
      <c r="I35014" s="950" t="s">
        <v>1555</v>
      </c>
    </row>
    <row r="35015" spans="8:9" ht="12.5">
      <c r="H35015" s="958">
        <v>81089</v>
      </c>
      <c r="I35015" s="950" t="s">
        <v>1555</v>
      </c>
    </row>
    <row r="35016" spans="8:9" ht="12.5">
      <c r="H35016" s="958">
        <v>81090</v>
      </c>
      <c r="I35016" s="950" t="s">
        <v>1555</v>
      </c>
    </row>
    <row r="35017" spans="8:9" ht="12.5">
      <c r="H35017" s="958">
        <v>81091</v>
      </c>
      <c r="I35017" s="950" t="s">
        <v>1555</v>
      </c>
    </row>
    <row r="35018" spans="8:9" ht="12.5">
      <c r="H35018" s="958">
        <v>81092</v>
      </c>
      <c r="I35018" s="950" t="s">
        <v>1555</v>
      </c>
    </row>
    <row r="35019" spans="8:9" ht="12.5">
      <c r="H35019" s="958">
        <v>81101</v>
      </c>
      <c r="I35019" s="950" t="s">
        <v>1555</v>
      </c>
    </row>
    <row r="35020" spans="8:9" ht="12.5">
      <c r="H35020" s="958">
        <v>81102</v>
      </c>
      <c r="I35020" s="950" t="s">
        <v>1555</v>
      </c>
    </row>
    <row r="35021" spans="8:9" ht="12.5">
      <c r="H35021" s="958">
        <v>81120</v>
      </c>
      <c r="I35021" s="950" t="s">
        <v>1555</v>
      </c>
    </row>
    <row r="35022" spans="8:9" ht="12.5">
      <c r="H35022" s="958">
        <v>81121</v>
      </c>
      <c r="I35022" s="950" t="s">
        <v>1555</v>
      </c>
    </row>
    <row r="35023" spans="8:9" ht="12.5">
      <c r="H35023" s="958">
        <v>81122</v>
      </c>
      <c r="I35023" s="950" t="s">
        <v>1555</v>
      </c>
    </row>
    <row r="35024" spans="8:9" ht="12.5">
      <c r="H35024" s="958">
        <v>81123</v>
      </c>
      <c r="I35024" s="950" t="s">
        <v>1555</v>
      </c>
    </row>
    <row r="35025" spans="8:9" ht="12.5">
      <c r="H35025" s="958">
        <v>81124</v>
      </c>
      <c r="I35025" s="950" t="s">
        <v>1555</v>
      </c>
    </row>
    <row r="35026" spans="8:9" ht="12.5">
      <c r="H35026" s="958">
        <v>81125</v>
      </c>
      <c r="I35026" s="950" t="s">
        <v>1555</v>
      </c>
    </row>
    <row r="35027" spans="8:9" ht="12.5">
      <c r="H35027" s="958">
        <v>81126</v>
      </c>
      <c r="I35027" s="950" t="s">
        <v>1555</v>
      </c>
    </row>
    <row r="35028" spans="8:9" ht="12.5">
      <c r="H35028" s="958">
        <v>81127</v>
      </c>
      <c r="I35028" s="950" t="s">
        <v>1555</v>
      </c>
    </row>
    <row r="35029" spans="8:9" ht="12.5">
      <c r="H35029" s="958">
        <v>81128</v>
      </c>
      <c r="I35029" s="950" t="s">
        <v>1555</v>
      </c>
    </row>
    <row r="35030" spans="8:9" ht="12.5">
      <c r="H35030" s="958">
        <v>81129</v>
      </c>
      <c r="I35030" s="950" t="s">
        <v>1555</v>
      </c>
    </row>
    <row r="35031" spans="8:9" ht="12.5">
      <c r="H35031" s="958">
        <v>81130</v>
      </c>
      <c r="I35031" s="950" t="s">
        <v>1555</v>
      </c>
    </row>
    <row r="35032" spans="8:9" ht="12.5">
      <c r="H35032" s="958">
        <v>81131</v>
      </c>
      <c r="I35032" s="950" t="s">
        <v>1555</v>
      </c>
    </row>
    <row r="35033" spans="8:9" ht="12.5">
      <c r="H35033" s="958">
        <v>81132</v>
      </c>
      <c r="I35033" s="950" t="s">
        <v>1555</v>
      </c>
    </row>
    <row r="35034" spans="8:9" ht="12.5">
      <c r="H35034" s="958">
        <v>81133</v>
      </c>
      <c r="I35034" s="950" t="s">
        <v>1555</v>
      </c>
    </row>
    <row r="35035" spans="8:9" ht="12.5">
      <c r="H35035" s="958">
        <v>81135</v>
      </c>
      <c r="I35035" s="950" t="s">
        <v>1555</v>
      </c>
    </row>
    <row r="35036" spans="8:9" ht="12.5">
      <c r="H35036" s="958">
        <v>81136</v>
      </c>
      <c r="I35036" s="950" t="s">
        <v>1555</v>
      </c>
    </row>
    <row r="35037" spans="8:9" ht="12.5">
      <c r="H35037" s="958">
        <v>81137</v>
      </c>
      <c r="I35037" s="950" t="s">
        <v>1555</v>
      </c>
    </row>
    <row r="35038" spans="8:9" ht="12.5">
      <c r="H35038" s="958">
        <v>81138</v>
      </c>
      <c r="I35038" s="950" t="s">
        <v>1555</v>
      </c>
    </row>
    <row r="35039" spans="8:9" ht="12.5">
      <c r="H35039" s="958">
        <v>81140</v>
      </c>
      <c r="I35039" s="950" t="s">
        <v>1555</v>
      </c>
    </row>
    <row r="35040" spans="8:9" ht="12.5">
      <c r="H35040" s="958">
        <v>81141</v>
      </c>
      <c r="I35040" s="950" t="s">
        <v>1555</v>
      </c>
    </row>
    <row r="35041" spans="8:9" ht="12.5">
      <c r="H35041" s="958">
        <v>81143</v>
      </c>
      <c r="I35041" s="950" t="s">
        <v>1555</v>
      </c>
    </row>
    <row r="35042" spans="8:9" ht="12.5">
      <c r="H35042" s="958">
        <v>81144</v>
      </c>
      <c r="I35042" s="950" t="s">
        <v>1555</v>
      </c>
    </row>
    <row r="35043" spans="8:9" ht="12.5">
      <c r="H35043" s="958">
        <v>81146</v>
      </c>
      <c r="I35043" s="950" t="s">
        <v>1555</v>
      </c>
    </row>
    <row r="35044" spans="8:9" ht="12.5">
      <c r="H35044" s="958">
        <v>81147</v>
      </c>
      <c r="I35044" s="950" t="s">
        <v>1555</v>
      </c>
    </row>
    <row r="35045" spans="8:9" ht="12.5">
      <c r="H35045" s="958">
        <v>81148</v>
      </c>
      <c r="I35045" s="950" t="s">
        <v>1555</v>
      </c>
    </row>
    <row r="35046" spans="8:9" ht="12.5">
      <c r="H35046" s="958">
        <v>81149</v>
      </c>
      <c r="I35046" s="950" t="s">
        <v>1555</v>
      </c>
    </row>
    <row r="35047" spans="8:9" ht="12.5">
      <c r="H35047" s="958">
        <v>81151</v>
      </c>
      <c r="I35047" s="950" t="s">
        <v>1555</v>
      </c>
    </row>
    <row r="35048" spans="8:9" ht="12.5">
      <c r="H35048" s="958">
        <v>81152</v>
      </c>
      <c r="I35048" s="950" t="s">
        <v>1555</v>
      </c>
    </row>
    <row r="35049" spans="8:9" ht="12.5">
      <c r="H35049" s="958">
        <v>81154</v>
      </c>
      <c r="I35049" s="950" t="s">
        <v>1555</v>
      </c>
    </row>
    <row r="35050" spans="8:9" ht="12.5">
      <c r="H35050" s="958">
        <v>81155</v>
      </c>
      <c r="I35050" s="950" t="s">
        <v>1555</v>
      </c>
    </row>
    <row r="35051" spans="8:9" ht="12.5">
      <c r="H35051" s="958">
        <v>81157</v>
      </c>
      <c r="I35051" s="950" t="s">
        <v>1555</v>
      </c>
    </row>
    <row r="35052" spans="8:9" ht="12.5">
      <c r="H35052" s="958">
        <v>81201</v>
      </c>
      <c r="I35052" s="950" t="s">
        <v>1555</v>
      </c>
    </row>
    <row r="35053" spans="8:9" ht="12.5">
      <c r="H35053" s="958">
        <v>81210</v>
      </c>
      <c r="I35053" s="950" t="s">
        <v>1555</v>
      </c>
    </row>
    <row r="35054" spans="8:9" ht="12.5">
      <c r="H35054" s="958">
        <v>81211</v>
      </c>
      <c r="I35054" s="950" t="s">
        <v>1555</v>
      </c>
    </row>
    <row r="35055" spans="8:9" ht="12.5">
      <c r="H35055" s="958">
        <v>81212</v>
      </c>
      <c r="I35055" s="950" t="s">
        <v>1555</v>
      </c>
    </row>
    <row r="35056" spans="8:9" ht="12.5">
      <c r="H35056" s="958">
        <v>81215</v>
      </c>
      <c r="I35056" s="950" t="s">
        <v>1555</v>
      </c>
    </row>
    <row r="35057" spans="8:9" ht="12.5">
      <c r="H35057" s="958">
        <v>81220</v>
      </c>
      <c r="I35057" s="950" t="s">
        <v>1555</v>
      </c>
    </row>
    <row r="35058" spans="8:9" ht="12.5">
      <c r="H35058" s="958">
        <v>81221</v>
      </c>
      <c r="I35058" s="950" t="s">
        <v>1555</v>
      </c>
    </row>
    <row r="35059" spans="8:9" ht="12.5">
      <c r="H35059" s="958">
        <v>81222</v>
      </c>
      <c r="I35059" s="950" t="s">
        <v>1555</v>
      </c>
    </row>
    <row r="35060" spans="8:9" ht="12.5">
      <c r="H35060" s="958">
        <v>81223</v>
      </c>
      <c r="I35060" s="950" t="s">
        <v>1555</v>
      </c>
    </row>
    <row r="35061" spans="8:9" ht="12.5">
      <c r="H35061" s="958">
        <v>81224</v>
      </c>
      <c r="I35061" s="950" t="s">
        <v>1555</v>
      </c>
    </row>
    <row r="35062" spans="8:9" ht="12.5">
      <c r="H35062" s="958">
        <v>81225</v>
      </c>
      <c r="I35062" s="950" t="s">
        <v>1555</v>
      </c>
    </row>
    <row r="35063" spans="8:9" ht="12.5">
      <c r="H35063" s="958">
        <v>81226</v>
      </c>
      <c r="I35063" s="950" t="s">
        <v>1555</v>
      </c>
    </row>
    <row r="35064" spans="8:9" ht="12.5">
      <c r="H35064" s="958">
        <v>81227</v>
      </c>
      <c r="I35064" s="950" t="s">
        <v>1555</v>
      </c>
    </row>
    <row r="35065" spans="8:9" ht="12.5">
      <c r="H35065" s="958">
        <v>81228</v>
      </c>
      <c r="I35065" s="950" t="s">
        <v>1555</v>
      </c>
    </row>
    <row r="35066" spans="8:9" ht="12.5">
      <c r="H35066" s="958">
        <v>81230</v>
      </c>
      <c r="I35066" s="950" t="s">
        <v>1555</v>
      </c>
    </row>
    <row r="35067" spans="8:9" ht="12.5">
      <c r="H35067" s="958">
        <v>81231</v>
      </c>
      <c r="I35067" s="950" t="s">
        <v>1555</v>
      </c>
    </row>
    <row r="35068" spans="8:9" ht="12.5">
      <c r="H35068" s="958">
        <v>81232</v>
      </c>
      <c r="I35068" s="950" t="s">
        <v>1555</v>
      </c>
    </row>
    <row r="35069" spans="8:9" ht="12.5">
      <c r="H35069" s="958">
        <v>81233</v>
      </c>
      <c r="I35069" s="950" t="s">
        <v>1555</v>
      </c>
    </row>
    <row r="35070" spans="8:9" ht="12.5">
      <c r="H35070" s="958">
        <v>81235</v>
      </c>
      <c r="I35070" s="950" t="s">
        <v>1555</v>
      </c>
    </row>
    <row r="35071" spans="8:9" ht="12.5">
      <c r="H35071" s="958">
        <v>81236</v>
      </c>
      <c r="I35071" s="950" t="s">
        <v>1555</v>
      </c>
    </row>
    <row r="35072" spans="8:9" ht="12.5">
      <c r="H35072" s="958">
        <v>81237</v>
      </c>
      <c r="I35072" s="950" t="s">
        <v>1555</v>
      </c>
    </row>
    <row r="35073" spans="8:9" ht="12.5">
      <c r="H35073" s="958">
        <v>81239</v>
      </c>
      <c r="I35073" s="950" t="s">
        <v>1555</v>
      </c>
    </row>
    <row r="35074" spans="8:9" ht="12.5">
      <c r="H35074" s="958">
        <v>81240</v>
      </c>
      <c r="I35074" s="950" t="s">
        <v>1555</v>
      </c>
    </row>
    <row r="35075" spans="8:9" ht="12.5">
      <c r="H35075" s="958">
        <v>81241</v>
      </c>
      <c r="I35075" s="950" t="s">
        <v>1555</v>
      </c>
    </row>
    <row r="35076" spans="8:9" ht="12.5">
      <c r="H35076" s="958">
        <v>81242</v>
      </c>
      <c r="I35076" s="950" t="s">
        <v>1555</v>
      </c>
    </row>
    <row r="35077" spans="8:9" ht="12.5">
      <c r="H35077" s="958">
        <v>81243</v>
      </c>
      <c r="I35077" s="950" t="s">
        <v>1555</v>
      </c>
    </row>
    <row r="35078" spans="8:9" ht="12.5">
      <c r="H35078" s="958">
        <v>81244</v>
      </c>
      <c r="I35078" s="950" t="s">
        <v>1555</v>
      </c>
    </row>
    <row r="35079" spans="8:9" ht="12.5">
      <c r="H35079" s="958">
        <v>81247</v>
      </c>
      <c r="I35079" s="950" t="s">
        <v>1555</v>
      </c>
    </row>
    <row r="35080" spans="8:9" ht="12.5">
      <c r="H35080" s="958">
        <v>81248</v>
      </c>
      <c r="I35080" s="950" t="s">
        <v>1555</v>
      </c>
    </row>
    <row r="35081" spans="8:9" ht="12.5">
      <c r="H35081" s="958">
        <v>81251</v>
      </c>
      <c r="I35081" s="950" t="s">
        <v>1555</v>
      </c>
    </row>
    <row r="35082" spans="8:9" ht="12.5">
      <c r="H35082" s="958">
        <v>81252</v>
      </c>
      <c r="I35082" s="950" t="s">
        <v>1555</v>
      </c>
    </row>
    <row r="35083" spans="8:9" ht="12.5">
      <c r="H35083" s="958">
        <v>81253</v>
      </c>
      <c r="I35083" s="950" t="s">
        <v>1555</v>
      </c>
    </row>
    <row r="35084" spans="8:9" ht="12.5">
      <c r="H35084" s="958">
        <v>81290</v>
      </c>
      <c r="I35084" s="950" t="s">
        <v>1555</v>
      </c>
    </row>
    <row r="35085" spans="8:9" ht="12.5">
      <c r="H35085" s="958">
        <v>81301</v>
      </c>
      <c r="I35085" s="950" t="s">
        <v>1555</v>
      </c>
    </row>
    <row r="35086" spans="8:9" ht="12.5">
      <c r="H35086" s="958">
        <v>81302</v>
      </c>
      <c r="I35086" s="950" t="s">
        <v>1555</v>
      </c>
    </row>
    <row r="35087" spans="8:9" ht="12.5">
      <c r="H35087" s="958">
        <v>81303</v>
      </c>
      <c r="I35087" s="950" t="s">
        <v>1555</v>
      </c>
    </row>
    <row r="35088" spans="8:9" ht="12.5">
      <c r="H35088" s="958">
        <v>81320</v>
      </c>
      <c r="I35088" s="950" t="s">
        <v>1555</v>
      </c>
    </row>
    <row r="35089" spans="8:9" ht="12.5">
      <c r="H35089" s="958">
        <v>81321</v>
      </c>
      <c r="I35089" s="950" t="s">
        <v>1555</v>
      </c>
    </row>
    <row r="35090" spans="8:9" ht="12.5">
      <c r="H35090" s="958">
        <v>81323</v>
      </c>
      <c r="I35090" s="950" t="s">
        <v>1555</v>
      </c>
    </row>
    <row r="35091" spans="8:9" ht="12.5">
      <c r="H35091" s="958">
        <v>81324</v>
      </c>
      <c r="I35091" s="950" t="s">
        <v>1555</v>
      </c>
    </row>
    <row r="35092" spans="8:9" ht="12.5">
      <c r="H35092" s="958">
        <v>81325</v>
      </c>
      <c r="I35092" s="950" t="s">
        <v>1555</v>
      </c>
    </row>
    <row r="35093" spans="8:9" ht="12.5">
      <c r="H35093" s="958">
        <v>81326</v>
      </c>
      <c r="I35093" s="950" t="s">
        <v>1555</v>
      </c>
    </row>
    <row r="35094" spans="8:9" ht="12.5">
      <c r="H35094" s="958">
        <v>81327</v>
      </c>
      <c r="I35094" s="950" t="s">
        <v>1555</v>
      </c>
    </row>
    <row r="35095" spans="8:9" ht="12.5">
      <c r="H35095" s="958">
        <v>81328</v>
      </c>
      <c r="I35095" s="950" t="s">
        <v>1555</v>
      </c>
    </row>
    <row r="35096" spans="8:9" ht="12.5">
      <c r="H35096" s="958">
        <v>81329</v>
      </c>
      <c r="I35096" s="950" t="s">
        <v>1555</v>
      </c>
    </row>
    <row r="35097" spans="8:9" ht="12.5">
      <c r="H35097" s="958">
        <v>81330</v>
      </c>
      <c r="I35097" s="950" t="s">
        <v>1555</v>
      </c>
    </row>
    <row r="35098" spans="8:9" ht="12.5">
      <c r="H35098" s="958">
        <v>81331</v>
      </c>
      <c r="I35098" s="950" t="s">
        <v>1555</v>
      </c>
    </row>
    <row r="35099" spans="8:9" ht="12.5">
      <c r="H35099" s="958">
        <v>81332</v>
      </c>
      <c r="I35099" s="950" t="s">
        <v>1555</v>
      </c>
    </row>
    <row r="35100" spans="8:9" ht="12.5">
      <c r="H35100" s="958">
        <v>81334</v>
      </c>
      <c r="I35100" s="950" t="s">
        <v>1555</v>
      </c>
    </row>
    <row r="35101" spans="8:9" ht="12.5">
      <c r="H35101" s="958">
        <v>81335</v>
      </c>
      <c r="I35101" s="950" t="s">
        <v>1555</v>
      </c>
    </row>
    <row r="35102" spans="8:9" ht="12.5">
      <c r="H35102" s="958">
        <v>81401</v>
      </c>
      <c r="I35102" s="950" t="s">
        <v>1555</v>
      </c>
    </row>
    <row r="35103" spans="8:9" ht="12.5">
      <c r="H35103" s="958">
        <v>81402</v>
      </c>
      <c r="I35103" s="950" t="s">
        <v>1555</v>
      </c>
    </row>
    <row r="35104" spans="8:9" ht="12.5">
      <c r="H35104" s="958">
        <v>81403</v>
      </c>
      <c r="I35104" s="950" t="s">
        <v>1555</v>
      </c>
    </row>
    <row r="35105" spans="8:9" ht="12.5">
      <c r="H35105" s="958">
        <v>81410</v>
      </c>
      <c r="I35105" s="950" t="s">
        <v>1555</v>
      </c>
    </row>
    <row r="35106" spans="8:9" ht="12.5">
      <c r="H35106" s="958">
        <v>81411</v>
      </c>
      <c r="I35106" s="950" t="s">
        <v>1555</v>
      </c>
    </row>
    <row r="35107" spans="8:9" ht="12.5">
      <c r="H35107" s="958">
        <v>81413</v>
      </c>
      <c r="I35107" s="950" t="s">
        <v>1555</v>
      </c>
    </row>
    <row r="35108" spans="8:9" ht="12.5">
      <c r="H35108" s="958">
        <v>81414</v>
      </c>
      <c r="I35108" s="950" t="s">
        <v>1555</v>
      </c>
    </row>
    <row r="35109" spans="8:9" ht="12.5">
      <c r="H35109" s="958">
        <v>81415</v>
      </c>
      <c r="I35109" s="950" t="s">
        <v>1555</v>
      </c>
    </row>
    <row r="35110" spans="8:9" ht="12.5">
      <c r="H35110" s="958">
        <v>81416</v>
      </c>
      <c r="I35110" s="950" t="s">
        <v>1555</v>
      </c>
    </row>
    <row r="35111" spans="8:9" ht="12.5">
      <c r="H35111" s="958">
        <v>81418</v>
      </c>
      <c r="I35111" s="950" t="s">
        <v>1555</v>
      </c>
    </row>
    <row r="35112" spans="8:9" ht="12.5">
      <c r="H35112" s="958">
        <v>81419</v>
      </c>
      <c r="I35112" s="950" t="s">
        <v>1555</v>
      </c>
    </row>
    <row r="35113" spans="8:9" ht="12.5">
      <c r="H35113" s="958">
        <v>81420</v>
      </c>
      <c r="I35113" s="950" t="s">
        <v>1555</v>
      </c>
    </row>
    <row r="35114" spans="8:9" ht="12.5">
      <c r="H35114" s="958">
        <v>81422</v>
      </c>
      <c r="I35114" s="950" t="s">
        <v>1555</v>
      </c>
    </row>
    <row r="35115" spans="8:9" ht="12.5">
      <c r="H35115" s="958">
        <v>81423</v>
      </c>
      <c r="I35115" s="950" t="s">
        <v>1555</v>
      </c>
    </row>
    <row r="35116" spans="8:9" ht="12.5">
      <c r="H35116" s="958">
        <v>81424</v>
      </c>
      <c r="I35116" s="950" t="s">
        <v>1555</v>
      </c>
    </row>
    <row r="35117" spans="8:9" ht="12.5">
      <c r="H35117" s="958">
        <v>81425</v>
      </c>
      <c r="I35117" s="950" t="s">
        <v>1555</v>
      </c>
    </row>
    <row r="35118" spans="8:9" ht="12.5">
      <c r="H35118" s="958">
        <v>81426</v>
      </c>
      <c r="I35118" s="950" t="s">
        <v>1555</v>
      </c>
    </row>
    <row r="35119" spans="8:9" ht="12.5">
      <c r="H35119" s="958">
        <v>81427</v>
      </c>
      <c r="I35119" s="950" t="s">
        <v>1555</v>
      </c>
    </row>
    <row r="35120" spans="8:9" ht="12.5">
      <c r="H35120" s="958">
        <v>81428</v>
      </c>
      <c r="I35120" s="950" t="s">
        <v>1555</v>
      </c>
    </row>
    <row r="35121" spans="8:9" ht="12.5">
      <c r="H35121" s="958">
        <v>81429</v>
      </c>
      <c r="I35121" s="950" t="s">
        <v>1555</v>
      </c>
    </row>
    <row r="35122" spans="8:9" ht="12.5">
      <c r="H35122" s="958">
        <v>81430</v>
      </c>
      <c r="I35122" s="950" t="s">
        <v>1555</v>
      </c>
    </row>
    <row r="35123" spans="8:9" ht="12.5">
      <c r="H35123" s="958">
        <v>81431</v>
      </c>
      <c r="I35123" s="950" t="s">
        <v>1555</v>
      </c>
    </row>
    <row r="35124" spans="8:9" ht="12.5">
      <c r="H35124" s="958">
        <v>81432</v>
      </c>
      <c r="I35124" s="950" t="s">
        <v>1555</v>
      </c>
    </row>
    <row r="35125" spans="8:9" ht="12.5">
      <c r="H35125" s="958">
        <v>81433</v>
      </c>
      <c r="I35125" s="950" t="s">
        <v>1555</v>
      </c>
    </row>
    <row r="35126" spans="8:9" ht="12.5">
      <c r="H35126" s="958">
        <v>81434</v>
      </c>
      <c r="I35126" s="950" t="s">
        <v>1555</v>
      </c>
    </row>
    <row r="35127" spans="8:9" ht="12.5">
      <c r="H35127" s="958">
        <v>81435</v>
      </c>
      <c r="I35127" s="950" t="s">
        <v>1555</v>
      </c>
    </row>
    <row r="35128" spans="8:9" ht="12.5">
      <c r="H35128" s="958">
        <v>81501</v>
      </c>
      <c r="I35128" s="950" t="s">
        <v>1555</v>
      </c>
    </row>
    <row r="35129" spans="8:9" ht="12.5">
      <c r="H35129" s="958">
        <v>81502</v>
      </c>
      <c r="I35129" s="950" t="s">
        <v>1555</v>
      </c>
    </row>
    <row r="35130" spans="8:9" ht="12.5">
      <c r="H35130" s="958">
        <v>81503</v>
      </c>
      <c r="I35130" s="950" t="s">
        <v>1555</v>
      </c>
    </row>
    <row r="35131" spans="8:9" ht="12.5">
      <c r="H35131" s="958">
        <v>81504</v>
      </c>
      <c r="I35131" s="950" t="s">
        <v>1555</v>
      </c>
    </row>
    <row r="35132" spans="8:9" ht="12.5">
      <c r="H35132" s="958">
        <v>81505</v>
      </c>
      <c r="I35132" s="950" t="s">
        <v>1555</v>
      </c>
    </row>
    <row r="35133" spans="8:9" ht="12.5">
      <c r="H35133" s="958">
        <v>81506</v>
      </c>
      <c r="I35133" s="950" t="s">
        <v>1555</v>
      </c>
    </row>
    <row r="35134" spans="8:9" ht="12.5">
      <c r="H35134" s="958">
        <v>81507</v>
      </c>
      <c r="I35134" s="950" t="s">
        <v>1555</v>
      </c>
    </row>
    <row r="35135" spans="8:9" ht="12.5">
      <c r="H35135" s="958">
        <v>81520</v>
      </c>
      <c r="I35135" s="950" t="s">
        <v>1555</v>
      </c>
    </row>
    <row r="35136" spans="8:9" ht="12.5">
      <c r="H35136" s="958">
        <v>81521</v>
      </c>
      <c r="I35136" s="950" t="s">
        <v>1555</v>
      </c>
    </row>
    <row r="35137" spans="8:9" ht="12.5">
      <c r="H35137" s="958">
        <v>81522</v>
      </c>
      <c r="I35137" s="950" t="s">
        <v>1555</v>
      </c>
    </row>
    <row r="35138" spans="8:9" ht="12.5">
      <c r="H35138" s="958">
        <v>81523</v>
      </c>
      <c r="I35138" s="950" t="s">
        <v>1555</v>
      </c>
    </row>
    <row r="35139" spans="8:9" ht="12.5">
      <c r="H35139" s="958">
        <v>81524</v>
      </c>
      <c r="I35139" s="950" t="s">
        <v>1555</v>
      </c>
    </row>
    <row r="35140" spans="8:9" ht="12.5">
      <c r="H35140" s="958">
        <v>81525</v>
      </c>
      <c r="I35140" s="950" t="s">
        <v>1555</v>
      </c>
    </row>
    <row r="35141" spans="8:9" ht="12.5">
      <c r="H35141" s="958">
        <v>81526</v>
      </c>
      <c r="I35141" s="950" t="s">
        <v>1555</v>
      </c>
    </row>
    <row r="35142" spans="8:9" ht="12.5">
      <c r="H35142" s="958">
        <v>81527</v>
      </c>
      <c r="I35142" s="950" t="s">
        <v>1555</v>
      </c>
    </row>
    <row r="35143" spans="8:9" ht="12.5">
      <c r="H35143" s="958">
        <v>81601</v>
      </c>
      <c r="I35143" s="950" t="s">
        <v>1555</v>
      </c>
    </row>
    <row r="35144" spans="8:9" ht="12.5">
      <c r="H35144" s="958">
        <v>81602</v>
      </c>
      <c r="I35144" s="950" t="s">
        <v>1555</v>
      </c>
    </row>
    <row r="35145" spans="8:9" ht="12.5">
      <c r="H35145" s="958">
        <v>81610</v>
      </c>
      <c r="I35145" s="950" t="s">
        <v>1556</v>
      </c>
    </row>
    <row r="35146" spans="8:9" ht="12.5">
      <c r="H35146" s="958">
        <v>81611</v>
      </c>
      <c r="I35146" s="950" t="s">
        <v>1555</v>
      </c>
    </row>
    <row r="35147" spans="8:9" ht="12.5">
      <c r="H35147" s="958">
        <v>81612</v>
      </c>
      <c r="I35147" s="950" t="s">
        <v>1555</v>
      </c>
    </row>
    <row r="35148" spans="8:9" ht="12.5">
      <c r="H35148" s="958">
        <v>81615</v>
      </c>
      <c r="I35148" s="950" t="s">
        <v>1555</v>
      </c>
    </row>
    <row r="35149" spans="8:9" ht="12.5">
      <c r="H35149" s="958">
        <v>81620</v>
      </c>
      <c r="I35149" s="950" t="s">
        <v>1555</v>
      </c>
    </row>
    <row r="35150" spans="8:9" ht="12.5">
      <c r="H35150" s="958">
        <v>81621</v>
      </c>
      <c r="I35150" s="950" t="s">
        <v>1555</v>
      </c>
    </row>
    <row r="35151" spans="8:9" ht="12.5">
      <c r="H35151" s="958">
        <v>81623</v>
      </c>
      <c r="I35151" s="950" t="s">
        <v>1555</v>
      </c>
    </row>
    <row r="35152" spans="8:9" ht="12.5">
      <c r="H35152" s="958">
        <v>81624</v>
      </c>
      <c r="I35152" s="950" t="s">
        <v>1555</v>
      </c>
    </row>
    <row r="35153" spans="8:9" ht="12.5">
      <c r="H35153" s="958">
        <v>81625</v>
      </c>
      <c r="I35153" s="950" t="s">
        <v>1555</v>
      </c>
    </row>
    <row r="35154" spans="8:9" ht="12.5">
      <c r="H35154" s="958">
        <v>81626</v>
      </c>
      <c r="I35154" s="950" t="s">
        <v>1556</v>
      </c>
    </row>
    <row r="35155" spans="8:9" ht="12.5">
      <c r="H35155" s="958">
        <v>81630</v>
      </c>
      <c r="I35155" s="950" t="s">
        <v>1555</v>
      </c>
    </row>
    <row r="35156" spans="8:9" ht="12.5">
      <c r="H35156" s="958">
        <v>81631</v>
      </c>
      <c r="I35156" s="950" t="s">
        <v>1555</v>
      </c>
    </row>
    <row r="35157" spans="8:9" ht="12.5">
      <c r="H35157" s="958">
        <v>81632</v>
      </c>
      <c r="I35157" s="950" t="s">
        <v>1555</v>
      </c>
    </row>
    <row r="35158" spans="8:9" ht="12.5">
      <c r="H35158" s="958">
        <v>81633</v>
      </c>
      <c r="I35158" s="950" t="s">
        <v>1555</v>
      </c>
    </row>
    <row r="35159" spans="8:9" ht="12.5">
      <c r="H35159" s="958">
        <v>81635</v>
      </c>
      <c r="I35159" s="950" t="s">
        <v>1555</v>
      </c>
    </row>
    <row r="35160" spans="8:9" ht="12.5">
      <c r="H35160" s="958">
        <v>81636</v>
      </c>
      <c r="I35160" s="950" t="s">
        <v>1555</v>
      </c>
    </row>
    <row r="35161" spans="8:9" ht="12.5">
      <c r="H35161" s="958">
        <v>81637</v>
      </c>
      <c r="I35161" s="950" t="s">
        <v>1555</v>
      </c>
    </row>
    <row r="35162" spans="8:9" ht="12.5">
      <c r="H35162" s="958">
        <v>81638</v>
      </c>
      <c r="I35162" s="950" t="s">
        <v>1555</v>
      </c>
    </row>
    <row r="35163" spans="8:9" ht="12.5">
      <c r="H35163" s="958">
        <v>81639</v>
      </c>
      <c r="I35163" s="950" t="s">
        <v>1555</v>
      </c>
    </row>
    <row r="35164" spans="8:9" ht="12.5">
      <c r="H35164" s="958">
        <v>81640</v>
      </c>
      <c r="I35164" s="950" t="s">
        <v>1555</v>
      </c>
    </row>
    <row r="35165" spans="8:9" ht="12.5">
      <c r="H35165" s="958">
        <v>81641</v>
      </c>
      <c r="I35165" s="950" t="s">
        <v>1555</v>
      </c>
    </row>
    <row r="35166" spans="8:9" ht="12.5">
      <c r="H35166" s="958">
        <v>81642</v>
      </c>
      <c r="I35166" s="950" t="s">
        <v>1555</v>
      </c>
    </row>
    <row r="35167" spans="8:9" ht="12.5">
      <c r="H35167" s="958">
        <v>81643</v>
      </c>
      <c r="I35167" s="950" t="s">
        <v>1555</v>
      </c>
    </row>
    <row r="35168" spans="8:9" ht="12.5">
      <c r="H35168" s="958">
        <v>81645</v>
      </c>
      <c r="I35168" s="950" t="s">
        <v>1555</v>
      </c>
    </row>
    <row r="35169" spans="8:9" ht="12.5">
      <c r="H35169" s="958">
        <v>81646</v>
      </c>
      <c r="I35169" s="950" t="s">
        <v>1555</v>
      </c>
    </row>
    <row r="35170" spans="8:9" ht="12.5">
      <c r="H35170" s="958">
        <v>81647</v>
      </c>
      <c r="I35170" s="950" t="s">
        <v>1555</v>
      </c>
    </row>
    <row r="35171" spans="8:9" ht="12.5">
      <c r="H35171" s="958">
        <v>81648</v>
      </c>
      <c r="I35171" s="950" t="s">
        <v>1556</v>
      </c>
    </row>
    <row r="35172" spans="8:9" ht="12.5">
      <c r="H35172" s="958">
        <v>81649</v>
      </c>
      <c r="I35172" s="950" t="s">
        <v>1555</v>
      </c>
    </row>
    <row r="35173" spans="8:9" ht="12.5">
      <c r="H35173" s="958">
        <v>81650</v>
      </c>
      <c r="I35173" s="950" t="s">
        <v>1555</v>
      </c>
    </row>
    <row r="35174" spans="8:9" ht="12.5">
      <c r="H35174" s="958">
        <v>81652</v>
      </c>
      <c r="I35174" s="950" t="s">
        <v>1555</v>
      </c>
    </row>
    <row r="35175" spans="8:9" ht="12.5">
      <c r="H35175" s="958">
        <v>81653</v>
      </c>
      <c r="I35175" s="950" t="s">
        <v>1555</v>
      </c>
    </row>
    <row r="35176" spans="8:9" ht="12.5">
      <c r="H35176" s="958">
        <v>81654</v>
      </c>
      <c r="I35176" s="950" t="s">
        <v>1555</v>
      </c>
    </row>
    <row r="35177" spans="8:9" ht="12.5">
      <c r="H35177" s="958">
        <v>81655</v>
      </c>
      <c r="I35177" s="950" t="s">
        <v>1555</v>
      </c>
    </row>
    <row r="35178" spans="8:9" ht="12.5">
      <c r="H35178" s="958">
        <v>81656</v>
      </c>
      <c r="I35178" s="950" t="s">
        <v>1555</v>
      </c>
    </row>
    <row r="35179" spans="8:9" ht="12.5">
      <c r="H35179" s="958">
        <v>81657</v>
      </c>
      <c r="I35179" s="950" t="s">
        <v>1555</v>
      </c>
    </row>
    <row r="35180" spans="8:9" ht="12.5">
      <c r="H35180" s="958">
        <v>81658</v>
      </c>
      <c r="I35180" s="950" t="s">
        <v>1555</v>
      </c>
    </row>
    <row r="35181" spans="8:9" ht="12.5">
      <c r="H35181" s="958">
        <v>82001</v>
      </c>
      <c r="I35181" s="950" t="s">
        <v>1555</v>
      </c>
    </row>
    <row r="35182" spans="8:9" ht="12.5">
      <c r="H35182" s="958">
        <v>82002</v>
      </c>
      <c r="I35182" s="950" t="s">
        <v>1555</v>
      </c>
    </row>
    <row r="35183" spans="8:9" ht="12.5">
      <c r="H35183" s="958">
        <v>82003</v>
      </c>
      <c r="I35183" s="950" t="s">
        <v>1555</v>
      </c>
    </row>
    <row r="35184" spans="8:9" ht="12.5">
      <c r="H35184" s="958">
        <v>82005</v>
      </c>
      <c r="I35184" s="950" t="s">
        <v>1555</v>
      </c>
    </row>
    <row r="35185" spans="8:9" ht="12.5">
      <c r="H35185" s="958">
        <v>82006</v>
      </c>
      <c r="I35185" s="950" t="s">
        <v>1555</v>
      </c>
    </row>
    <row r="35186" spans="8:9" ht="12.5">
      <c r="H35186" s="958">
        <v>82007</v>
      </c>
      <c r="I35186" s="950" t="s">
        <v>1555</v>
      </c>
    </row>
    <row r="35187" spans="8:9" ht="12.5">
      <c r="H35187" s="958">
        <v>82008</v>
      </c>
      <c r="I35187" s="950" t="s">
        <v>1555</v>
      </c>
    </row>
    <row r="35188" spans="8:9" ht="12.5">
      <c r="H35188" s="958">
        <v>82009</v>
      </c>
      <c r="I35188" s="950" t="s">
        <v>1555</v>
      </c>
    </row>
    <row r="35189" spans="8:9" ht="12.5">
      <c r="H35189" s="958">
        <v>82010</v>
      </c>
      <c r="I35189" s="950" t="s">
        <v>1555</v>
      </c>
    </row>
    <row r="35190" spans="8:9" ht="12.5">
      <c r="H35190" s="958">
        <v>82050</v>
      </c>
      <c r="I35190" s="950" t="s">
        <v>1555</v>
      </c>
    </row>
    <row r="35191" spans="8:9" ht="12.5">
      <c r="H35191" s="958">
        <v>82051</v>
      </c>
      <c r="I35191" s="950" t="s">
        <v>1555</v>
      </c>
    </row>
    <row r="35192" spans="8:9" ht="12.5">
      <c r="H35192" s="958">
        <v>82052</v>
      </c>
      <c r="I35192" s="950" t="s">
        <v>1555</v>
      </c>
    </row>
    <row r="35193" spans="8:9" ht="12.5">
      <c r="H35193" s="958">
        <v>82053</v>
      </c>
      <c r="I35193" s="950" t="s">
        <v>1555</v>
      </c>
    </row>
    <row r="35194" spans="8:9" ht="12.5">
      <c r="H35194" s="958">
        <v>82054</v>
      </c>
      <c r="I35194" s="950" t="s">
        <v>1555</v>
      </c>
    </row>
    <row r="35195" spans="8:9" ht="12.5">
      <c r="H35195" s="958">
        <v>82055</v>
      </c>
      <c r="I35195" s="950" t="s">
        <v>1555</v>
      </c>
    </row>
    <row r="35196" spans="8:9" ht="12.5">
      <c r="H35196" s="958">
        <v>82058</v>
      </c>
      <c r="I35196" s="950" t="s">
        <v>1556</v>
      </c>
    </row>
    <row r="35197" spans="8:9" ht="12.5">
      <c r="H35197" s="958">
        <v>82059</v>
      </c>
      <c r="I35197" s="950" t="s">
        <v>1555</v>
      </c>
    </row>
    <row r="35198" spans="8:9" ht="12.5">
      <c r="H35198" s="958">
        <v>82060</v>
      </c>
      <c r="I35198" s="950" t="s">
        <v>1555</v>
      </c>
    </row>
    <row r="35199" spans="8:9" ht="12.5">
      <c r="H35199" s="958">
        <v>82061</v>
      </c>
      <c r="I35199" s="950" t="s">
        <v>1555</v>
      </c>
    </row>
    <row r="35200" spans="8:9" ht="12.5">
      <c r="H35200" s="958">
        <v>82063</v>
      </c>
      <c r="I35200" s="950" t="s">
        <v>1555</v>
      </c>
    </row>
    <row r="35201" spans="8:9" ht="12.5">
      <c r="H35201" s="958">
        <v>82070</v>
      </c>
      <c r="I35201" s="950" t="s">
        <v>1555</v>
      </c>
    </row>
    <row r="35202" spans="8:9" ht="12.5">
      <c r="H35202" s="958">
        <v>82071</v>
      </c>
      <c r="I35202" s="950" t="s">
        <v>1556</v>
      </c>
    </row>
    <row r="35203" spans="8:9" ht="12.5">
      <c r="H35203" s="958">
        <v>82072</v>
      </c>
      <c r="I35203" s="950" t="s">
        <v>1555</v>
      </c>
    </row>
    <row r="35204" spans="8:9" ht="12.5">
      <c r="H35204" s="958">
        <v>82073</v>
      </c>
      <c r="I35204" s="950" t="s">
        <v>1556</v>
      </c>
    </row>
    <row r="35205" spans="8:9" ht="12.5">
      <c r="H35205" s="958">
        <v>82081</v>
      </c>
      <c r="I35205" s="950" t="s">
        <v>1555</v>
      </c>
    </row>
    <row r="35206" spans="8:9" ht="12.5">
      <c r="H35206" s="958">
        <v>82082</v>
      </c>
      <c r="I35206" s="950" t="s">
        <v>1555</v>
      </c>
    </row>
    <row r="35207" spans="8:9" ht="12.5">
      <c r="H35207" s="958">
        <v>82083</v>
      </c>
      <c r="I35207" s="950" t="s">
        <v>1555</v>
      </c>
    </row>
    <row r="35208" spans="8:9" ht="12.5">
      <c r="H35208" s="958">
        <v>82084</v>
      </c>
      <c r="I35208" s="950" t="s">
        <v>1555</v>
      </c>
    </row>
    <row r="35209" spans="8:9" ht="12.5">
      <c r="H35209" s="958">
        <v>82190</v>
      </c>
      <c r="I35209" s="950" t="s">
        <v>1556</v>
      </c>
    </row>
    <row r="35210" spans="8:9" ht="12.5">
      <c r="H35210" s="958">
        <v>82201</v>
      </c>
      <c r="I35210" s="950" t="s">
        <v>1556</v>
      </c>
    </row>
    <row r="35211" spans="8:9" ht="12.5">
      <c r="H35211" s="958">
        <v>82210</v>
      </c>
      <c r="I35211" s="950" t="s">
        <v>1555</v>
      </c>
    </row>
    <row r="35212" spans="8:9" ht="12.5">
      <c r="H35212" s="958">
        <v>82212</v>
      </c>
      <c r="I35212" s="950" t="s">
        <v>1555</v>
      </c>
    </row>
    <row r="35213" spans="8:9" ht="12.5">
      <c r="H35213" s="958">
        <v>82213</v>
      </c>
      <c r="I35213" s="950" t="s">
        <v>1556</v>
      </c>
    </row>
    <row r="35214" spans="8:9" ht="12.5">
      <c r="H35214" s="958">
        <v>82214</v>
      </c>
      <c r="I35214" s="950" t="s">
        <v>1555</v>
      </c>
    </row>
    <row r="35215" spans="8:9" ht="12.5">
      <c r="H35215" s="958">
        <v>82215</v>
      </c>
      <c r="I35215" s="950" t="s">
        <v>1555</v>
      </c>
    </row>
    <row r="35216" spans="8:9" ht="12.5">
      <c r="H35216" s="958">
        <v>82217</v>
      </c>
      <c r="I35216" s="950" t="s">
        <v>1555</v>
      </c>
    </row>
    <row r="35217" spans="8:9" ht="12.5">
      <c r="H35217" s="958">
        <v>82218</v>
      </c>
      <c r="I35217" s="950" t="s">
        <v>1555</v>
      </c>
    </row>
    <row r="35218" spans="8:9" ht="12.5">
      <c r="H35218" s="958">
        <v>82219</v>
      </c>
      <c r="I35218" s="950" t="s">
        <v>1555</v>
      </c>
    </row>
    <row r="35219" spans="8:9" ht="12.5">
      <c r="H35219" s="958">
        <v>82221</v>
      </c>
      <c r="I35219" s="950" t="s">
        <v>1555</v>
      </c>
    </row>
    <row r="35220" spans="8:9" ht="12.5">
      <c r="H35220" s="958">
        <v>82222</v>
      </c>
      <c r="I35220" s="950" t="s">
        <v>1555</v>
      </c>
    </row>
    <row r="35221" spans="8:9" ht="12.5">
      <c r="H35221" s="958">
        <v>82223</v>
      </c>
      <c r="I35221" s="950" t="s">
        <v>1555</v>
      </c>
    </row>
    <row r="35222" spans="8:9" ht="12.5">
      <c r="H35222" s="958">
        <v>82224</v>
      </c>
      <c r="I35222" s="950" t="s">
        <v>1555</v>
      </c>
    </row>
    <row r="35223" spans="8:9" ht="12.5">
      <c r="H35223" s="958">
        <v>82225</v>
      </c>
      <c r="I35223" s="950" t="s">
        <v>1555</v>
      </c>
    </row>
    <row r="35224" spans="8:9" ht="12.5">
      <c r="H35224" s="958">
        <v>82227</v>
      </c>
      <c r="I35224" s="950" t="s">
        <v>1556</v>
      </c>
    </row>
    <row r="35225" spans="8:9" ht="12.5">
      <c r="H35225" s="958">
        <v>82229</v>
      </c>
      <c r="I35225" s="950" t="s">
        <v>1556</v>
      </c>
    </row>
    <row r="35226" spans="8:9" ht="12.5">
      <c r="H35226" s="958">
        <v>82240</v>
      </c>
      <c r="I35226" s="950" t="s">
        <v>1555</v>
      </c>
    </row>
    <row r="35227" spans="8:9" ht="12.5">
      <c r="H35227" s="958">
        <v>82242</v>
      </c>
      <c r="I35227" s="950" t="s">
        <v>1555</v>
      </c>
    </row>
    <row r="35228" spans="8:9" ht="12.5">
      <c r="H35228" s="958">
        <v>82243</v>
      </c>
      <c r="I35228" s="950" t="s">
        <v>1555</v>
      </c>
    </row>
    <row r="35229" spans="8:9" ht="12.5">
      <c r="H35229" s="958">
        <v>82244</v>
      </c>
      <c r="I35229" s="950" t="s">
        <v>1555</v>
      </c>
    </row>
    <row r="35230" spans="8:9" ht="12.5">
      <c r="H35230" s="958">
        <v>82301</v>
      </c>
      <c r="I35230" s="950" t="s">
        <v>1555</v>
      </c>
    </row>
    <row r="35231" spans="8:9" ht="12.5">
      <c r="H35231" s="958">
        <v>82310</v>
      </c>
      <c r="I35231" s="950" t="s">
        <v>1555</v>
      </c>
    </row>
    <row r="35232" spans="8:9" ht="12.5">
      <c r="H35232" s="958">
        <v>82321</v>
      </c>
      <c r="I35232" s="950" t="s">
        <v>1556</v>
      </c>
    </row>
    <row r="35233" spans="8:9" ht="12.5">
      <c r="H35233" s="958">
        <v>82322</v>
      </c>
      <c r="I35233" s="950" t="s">
        <v>1556</v>
      </c>
    </row>
    <row r="35234" spans="8:9" ht="12.5">
      <c r="H35234" s="958">
        <v>82323</v>
      </c>
      <c r="I35234" s="950" t="s">
        <v>1556</v>
      </c>
    </row>
    <row r="35235" spans="8:9" ht="12.5">
      <c r="H35235" s="958">
        <v>82324</v>
      </c>
      <c r="I35235" s="950" t="s">
        <v>1555</v>
      </c>
    </row>
    <row r="35236" spans="8:9" ht="12.5">
      <c r="H35236" s="958">
        <v>82325</v>
      </c>
      <c r="I35236" s="950" t="s">
        <v>1556</v>
      </c>
    </row>
    <row r="35237" spans="8:9" ht="12.5">
      <c r="H35237" s="958">
        <v>82327</v>
      </c>
      <c r="I35237" s="950" t="s">
        <v>1555</v>
      </c>
    </row>
    <row r="35238" spans="8:9" ht="12.5">
      <c r="H35238" s="958">
        <v>82329</v>
      </c>
      <c r="I35238" s="950" t="s">
        <v>1555</v>
      </c>
    </row>
    <row r="35239" spans="8:9" ht="12.5">
      <c r="H35239" s="958">
        <v>82331</v>
      </c>
      <c r="I35239" s="950" t="s">
        <v>1555</v>
      </c>
    </row>
    <row r="35240" spans="8:9" ht="12.5">
      <c r="H35240" s="958">
        <v>82332</v>
      </c>
      <c r="I35240" s="950" t="s">
        <v>1556</v>
      </c>
    </row>
    <row r="35241" spans="8:9" ht="12.5">
      <c r="H35241" s="958">
        <v>82334</v>
      </c>
      <c r="I35241" s="950" t="s">
        <v>1555</v>
      </c>
    </row>
    <row r="35242" spans="8:9" ht="12.5">
      <c r="H35242" s="958">
        <v>82335</v>
      </c>
      <c r="I35242" s="950" t="s">
        <v>1556</v>
      </c>
    </row>
    <row r="35243" spans="8:9" ht="12.5">
      <c r="H35243" s="958">
        <v>82336</v>
      </c>
      <c r="I35243" s="950" t="s">
        <v>1556</v>
      </c>
    </row>
    <row r="35244" spans="8:9" ht="12.5">
      <c r="H35244" s="958">
        <v>82401</v>
      </c>
      <c r="I35244" s="950" t="s">
        <v>1555</v>
      </c>
    </row>
    <row r="35245" spans="8:9" ht="12.5">
      <c r="H35245" s="958">
        <v>82410</v>
      </c>
      <c r="I35245" s="950" t="s">
        <v>1556</v>
      </c>
    </row>
    <row r="35246" spans="8:9" ht="12.5">
      <c r="H35246" s="958">
        <v>82411</v>
      </c>
      <c r="I35246" s="950" t="s">
        <v>1556</v>
      </c>
    </row>
    <row r="35247" spans="8:9" ht="12.5">
      <c r="H35247" s="958">
        <v>82412</v>
      </c>
      <c r="I35247" s="950" t="s">
        <v>1556</v>
      </c>
    </row>
    <row r="35248" spans="8:9" ht="12.5">
      <c r="H35248" s="958">
        <v>82414</v>
      </c>
      <c r="I35248" s="950" t="s">
        <v>1555</v>
      </c>
    </row>
    <row r="35249" spans="8:9" ht="12.5">
      <c r="H35249" s="958">
        <v>82420</v>
      </c>
      <c r="I35249" s="950" t="s">
        <v>1556</v>
      </c>
    </row>
    <row r="35250" spans="8:9" ht="12.5">
      <c r="H35250" s="958">
        <v>82421</v>
      </c>
      <c r="I35250" s="950" t="s">
        <v>1556</v>
      </c>
    </row>
    <row r="35251" spans="8:9" ht="12.5">
      <c r="H35251" s="958">
        <v>82422</v>
      </c>
      <c r="I35251" s="950" t="s">
        <v>1555</v>
      </c>
    </row>
    <row r="35252" spans="8:9" ht="12.5">
      <c r="H35252" s="958">
        <v>82423</v>
      </c>
      <c r="I35252" s="950" t="s">
        <v>1556</v>
      </c>
    </row>
    <row r="35253" spans="8:9" ht="12.5">
      <c r="H35253" s="958">
        <v>82426</v>
      </c>
      <c r="I35253" s="950" t="s">
        <v>1556</v>
      </c>
    </row>
    <row r="35254" spans="8:9" ht="12.5">
      <c r="H35254" s="958">
        <v>82428</v>
      </c>
      <c r="I35254" s="950" t="s">
        <v>1555</v>
      </c>
    </row>
    <row r="35255" spans="8:9" ht="12.5">
      <c r="H35255" s="958">
        <v>82430</v>
      </c>
      <c r="I35255" s="950" t="s">
        <v>1556</v>
      </c>
    </row>
    <row r="35256" spans="8:9" ht="12.5">
      <c r="H35256" s="958">
        <v>82431</v>
      </c>
      <c r="I35256" s="950" t="s">
        <v>1556</v>
      </c>
    </row>
    <row r="35257" spans="8:9" ht="12.5">
      <c r="H35257" s="958">
        <v>82432</v>
      </c>
      <c r="I35257" s="950" t="s">
        <v>1555</v>
      </c>
    </row>
    <row r="35258" spans="8:9" ht="12.5">
      <c r="H35258" s="958">
        <v>82433</v>
      </c>
      <c r="I35258" s="950" t="s">
        <v>1555</v>
      </c>
    </row>
    <row r="35259" spans="8:9" ht="12.5">
      <c r="H35259" s="958">
        <v>82434</v>
      </c>
      <c r="I35259" s="950" t="s">
        <v>1555</v>
      </c>
    </row>
    <row r="35260" spans="8:9" ht="12.5">
      <c r="H35260" s="958">
        <v>82435</v>
      </c>
      <c r="I35260" s="950" t="s">
        <v>1556</v>
      </c>
    </row>
    <row r="35261" spans="8:9" ht="12.5">
      <c r="H35261" s="958">
        <v>82440</v>
      </c>
      <c r="I35261" s="950" t="s">
        <v>1555</v>
      </c>
    </row>
    <row r="35262" spans="8:9" ht="12.5">
      <c r="H35262" s="958">
        <v>82441</v>
      </c>
      <c r="I35262" s="950" t="s">
        <v>1556</v>
      </c>
    </row>
    <row r="35263" spans="8:9" ht="12.5">
      <c r="H35263" s="958">
        <v>82442</v>
      </c>
      <c r="I35263" s="950" t="s">
        <v>1555</v>
      </c>
    </row>
    <row r="35264" spans="8:9" ht="12.5">
      <c r="H35264" s="958">
        <v>82443</v>
      </c>
      <c r="I35264" s="950" t="s">
        <v>1555</v>
      </c>
    </row>
    <row r="35265" spans="8:9" ht="12.5">
      <c r="H35265" s="958">
        <v>82450</v>
      </c>
      <c r="I35265" s="950" t="s">
        <v>1556</v>
      </c>
    </row>
    <row r="35266" spans="8:9" ht="12.5">
      <c r="H35266" s="958">
        <v>82501</v>
      </c>
      <c r="I35266" s="950" t="s">
        <v>1555</v>
      </c>
    </row>
    <row r="35267" spans="8:9" ht="12.5">
      <c r="H35267" s="958">
        <v>82510</v>
      </c>
      <c r="I35267" s="950" t="s">
        <v>1555</v>
      </c>
    </row>
    <row r="35268" spans="8:9" ht="12.5">
      <c r="H35268" s="958">
        <v>82512</v>
      </c>
      <c r="I35268" s="950" t="s">
        <v>1555</v>
      </c>
    </row>
    <row r="35269" spans="8:9" ht="12.5">
      <c r="H35269" s="958">
        <v>82513</v>
      </c>
      <c r="I35269" s="950" t="s">
        <v>1555</v>
      </c>
    </row>
    <row r="35270" spans="8:9" ht="12.5">
      <c r="H35270" s="958">
        <v>82514</v>
      </c>
      <c r="I35270" s="950" t="s">
        <v>1555</v>
      </c>
    </row>
    <row r="35271" spans="8:9" ht="12.5">
      <c r="H35271" s="958">
        <v>82515</v>
      </c>
      <c r="I35271" s="950" t="s">
        <v>1555</v>
      </c>
    </row>
    <row r="35272" spans="8:9" ht="12.5">
      <c r="H35272" s="958">
        <v>82516</v>
      </c>
      <c r="I35272" s="950" t="s">
        <v>1555</v>
      </c>
    </row>
    <row r="35273" spans="8:9" ht="12.5">
      <c r="H35273" s="958">
        <v>82520</v>
      </c>
      <c r="I35273" s="950" t="s">
        <v>1555</v>
      </c>
    </row>
    <row r="35274" spans="8:9" ht="12.5">
      <c r="H35274" s="958">
        <v>82523</v>
      </c>
      <c r="I35274" s="950" t="s">
        <v>1555</v>
      </c>
    </row>
    <row r="35275" spans="8:9" ht="12.5">
      <c r="H35275" s="958">
        <v>82524</v>
      </c>
      <c r="I35275" s="950" t="s">
        <v>1555</v>
      </c>
    </row>
    <row r="35276" spans="8:9" ht="12.5">
      <c r="H35276" s="958">
        <v>82601</v>
      </c>
      <c r="I35276" s="950" t="s">
        <v>1555</v>
      </c>
    </row>
    <row r="35277" spans="8:9" ht="12.5">
      <c r="H35277" s="958">
        <v>82602</v>
      </c>
      <c r="I35277" s="950" t="s">
        <v>1556</v>
      </c>
    </row>
    <row r="35278" spans="8:9" ht="12.5">
      <c r="H35278" s="958">
        <v>82604</v>
      </c>
      <c r="I35278" s="950" t="s">
        <v>1555</v>
      </c>
    </row>
    <row r="35279" spans="8:9" ht="12.5">
      <c r="H35279" s="958">
        <v>82605</v>
      </c>
      <c r="I35279" s="950" t="s">
        <v>1556</v>
      </c>
    </row>
    <row r="35280" spans="8:9" ht="12.5">
      <c r="H35280" s="958">
        <v>82609</v>
      </c>
      <c r="I35280" s="950" t="s">
        <v>1555</v>
      </c>
    </row>
    <row r="35281" spans="8:9" ht="12.5">
      <c r="H35281" s="958">
        <v>82615</v>
      </c>
      <c r="I35281" s="950" t="s">
        <v>1555</v>
      </c>
    </row>
    <row r="35282" spans="8:9" ht="12.5">
      <c r="H35282" s="958">
        <v>82620</v>
      </c>
      <c r="I35282" s="950" t="s">
        <v>1555</v>
      </c>
    </row>
    <row r="35283" spans="8:9" ht="12.5">
      <c r="H35283" s="958">
        <v>82630</v>
      </c>
      <c r="I35283" s="950" t="s">
        <v>1555</v>
      </c>
    </row>
    <row r="35284" spans="8:9" ht="12.5">
      <c r="H35284" s="958">
        <v>82633</v>
      </c>
      <c r="I35284" s="950" t="s">
        <v>1556</v>
      </c>
    </row>
    <row r="35285" spans="8:9" ht="12.5">
      <c r="H35285" s="958">
        <v>82635</v>
      </c>
      <c r="I35285" s="950" t="s">
        <v>1556</v>
      </c>
    </row>
    <row r="35286" spans="8:9" ht="12.5">
      <c r="H35286" s="958">
        <v>82636</v>
      </c>
      <c r="I35286" s="950" t="s">
        <v>1556</v>
      </c>
    </row>
    <row r="35287" spans="8:9" ht="12.5">
      <c r="H35287" s="958">
        <v>82637</v>
      </c>
      <c r="I35287" s="950" t="s">
        <v>1555</v>
      </c>
    </row>
    <row r="35288" spans="8:9" ht="12.5">
      <c r="H35288" s="958">
        <v>82638</v>
      </c>
      <c r="I35288" s="950" t="s">
        <v>1555</v>
      </c>
    </row>
    <row r="35289" spans="8:9" ht="12.5">
      <c r="H35289" s="958">
        <v>82639</v>
      </c>
      <c r="I35289" s="950" t="s">
        <v>1555</v>
      </c>
    </row>
    <row r="35290" spans="8:9" ht="12.5">
      <c r="H35290" s="958">
        <v>82640</v>
      </c>
      <c r="I35290" s="950" t="s">
        <v>1556</v>
      </c>
    </row>
    <row r="35291" spans="8:9" ht="12.5">
      <c r="H35291" s="958">
        <v>82642</v>
      </c>
      <c r="I35291" s="950" t="s">
        <v>1555</v>
      </c>
    </row>
    <row r="35292" spans="8:9" ht="12.5">
      <c r="H35292" s="958">
        <v>82643</v>
      </c>
      <c r="I35292" s="950" t="s">
        <v>1556</v>
      </c>
    </row>
    <row r="35293" spans="8:9" ht="12.5">
      <c r="H35293" s="958">
        <v>82644</v>
      </c>
      <c r="I35293" s="950" t="s">
        <v>1556</v>
      </c>
    </row>
    <row r="35294" spans="8:9" ht="12.5">
      <c r="H35294" s="958">
        <v>82646</v>
      </c>
      <c r="I35294" s="950" t="s">
        <v>1555</v>
      </c>
    </row>
    <row r="35295" spans="8:9" ht="12.5">
      <c r="H35295" s="958">
        <v>82648</v>
      </c>
      <c r="I35295" s="950" t="s">
        <v>1555</v>
      </c>
    </row>
    <row r="35296" spans="8:9" ht="12.5">
      <c r="H35296" s="958">
        <v>82649</v>
      </c>
      <c r="I35296" s="950" t="s">
        <v>1555</v>
      </c>
    </row>
    <row r="35297" spans="8:9" ht="12.5">
      <c r="H35297" s="958">
        <v>82701</v>
      </c>
      <c r="I35297" s="950" t="s">
        <v>1555</v>
      </c>
    </row>
    <row r="35298" spans="8:9" ht="12.5">
      <c r="H35298" s="958">
        <v>82710</v>
      </c>
      <c r="I35298" s="950" t="s">
        <v>1555</v>
      </c>
    </row>
    <row r="35299" spans="8:9" ht="12.5">
      <c r="H35299" s="958">
        <v>82711</v>
      </c>
      <c r="I35299" s="950" t="s">
        <v>1555</v>
      </c>
    </row>
    <row r="35300" spans="8:9" ht="12.5">
      <c r="H35300" s="958">
        <v>82712</v>
      </c>
      <c r="I35300" s="950" t="s">
        <v>1555</v>
      </c>
    </row>
    <row r="35301" spans="8:9" ht="12.5">
      <c r="H35301" s="958">
        <v>82714</v>
      </c>
      <c r="I35301" s="950" t="s">
        <v>1555</v>
      </c>
    </row>
    <row r="35302" spans="8:9" ht="12.5">
      <c r="H35302" s="958">
        <v>82715</v>
      </c>
      <c r="I35302" s="950" t="s">
        <v>1555</v>
      </c>
    </row>
    <row r="35303" spans="8:9" ht="12.5">
      <c r="H35303" s="958">
        <v>82716</v>
      </c>
      <c r="I35303" s="950" t="s">
        <v>1555</v>
      </c>
    </row>
    <row r="35304" spans="8:9" ht="12.5">
      <c r="H35304" s="958">
        <v>82717</v>
      </c>
      <c r="I35304" s="950" t="s">
        <v>1555</v>
      </c>
    </row>
    <row r="35305" spans="8:9" ht="12.5">
      <c r="H35305" s="958">
        <v>82718</v>
      </c>
      <c r="I35305" s="950" t="s">
        <v>1556</v>
      </c>
    </row>
    <row r="35306" spans="8:9" ht="12.5">
      <c r="H35306" s="958">
        <v>82720</v>
      </c>
      <c r="I35306" s="950" t="s">
        <v>1555</v>
      </c>
    </row>
    <row r="35307" spans="8:9" ht="12.5">
      <c r="H35307" s="958">
        <v>82721</v>
      </c>
      <c r="I35307" s="950" t="s">
        <v>1555</v>
      </c>
    </row>
    <row r="35308" spans="8:9" ht="12.5">
      <c r="H35308" s="958">
        <v>82723</v>
      </c>
      <c r="I35308" s="950" t="s">
        <v>1555</v>
      </c>
    </row>
    <row r="35309" spans="8:9" ht="12.5">
      <c r="H35309" s="958">
        <v>82725</v>
      </c>
      <c r="I35309" s="950" t="s">
        <v>1555</v>
      </c>
    </row>
    <row r="35310" spans="8:9" ht="12.5">
      <c r="H35310" s="958">
        <v>82727</v>
      </c>
      <c r="I35310" s="950" t="s">
        <v>1555</v>
      </c>
    </row>
    <row r="35311" spans="8:9" ht="12.5">
      <c r="H35311" s="958">
        <v>82729</v>
      </c>
      <c r="I35311" s="950" t="s">
        <v>1555</v>
      </c>
    </row>
    <row r="35312" spans="8:9" ht="12.5">
      <c r="H35312" s="958">
        <v>82730</v>
      </c>
      <c r="I35312" s="950" t="s">
        <v>1555</v>
      </c>
    </row>
    <row r="35313" spans="8:9" ht="12.5">
      <c r="H35313" s="958">
        <v>82731</v>
      </c>
      <c r="I35313" s="950" t="s">
        <v>1555</v>
      </c>
    </row>
    <row r="35314" spans="8:9" ht="12.5">
      <c r="H35314" s="958">
        <v>82732</v>
      </c>
      <c r="I35314" s="950" t="s">
        <v>1555</v>
      </c>
    </row>
    <row r="35315" spans="8:9" ht="12.5">
      <c r="H35315" s="958">
        <v>82801</v>
      </c>
      <c r="I35315" s="950" t="s">
        <v>1558</v>
      </c>
    </row>
    <row r="35316" spans="8:9" ht="12.5">
      <c r="H35316" s="958">
        <v>82831</v>
      </c>
      <c r="I35316" s="950" t="s">
        <v>1555</v>
      </c>
    </row>
    <row r="35317" spans="8:9" ht="12.5">
      <c r="H35317" s="958">
        <v>82832</v>
      </c>
      <c r="I35317" s="950" t="s">
        <v>1558</v>
      </c>
    </row>
    <row r="35318" spans="8:9" ht="12.5">
      <c r="H35318" s="958">
        <v>82833</v>
      </c>
      <c r="I35318" s="950" t="s">
        <v>1558</v>
      </c>
    </row>
    <row r="35319" spans="8:9" ht="12.5">
      <c r="H35319" s="958">
        <v>82834</v>
      </c>
      <c r="I35319" s="950" t="s">
        <v>1558</v>
      </c>
    </row>
    <row r="35320" spans="8:9" ht="12.5">
      <c r="H35320" s="958">
        <v>82835</v>
      </c>
      <c r="I35320" s="950" t="s">
        <v>1556</v>
      </c>
    </row>
    <row r="35321" spans="8:9" ht="12.5">
      <c r="H35321" s="958">
        <v>82836</v>
      </c>
      <c r="I35321" s="950" t="s">
        <v>1558</v>
      </c>
    </row>
    <row r="35322" spans="8:9" ht="12.5">
      <c r="H35322" s="958">
        <v>82837</v>
      </c>
      <c r="I35322" s="950" t="s">
        <v>1555</v>
      </c>
    </row>
    <row r="35323" spans="8:9" ht="12.5">
      <c r="H35323" s="958">
        <v>82838</v>
      </c>
      <c r="I35323" s="950" t="s">
        <v>1558</v>
      </c>
    </row>
    <row r="35324" spans="8:9" ht="12.5">
      <c r="H35324" s="958">
        <v>82839</v>
      </c>
      <c r="I35324" s="950" t="s">
        <v>1558</v>
      </c>
    </row>
    <row r="35325" spans="8:9" ht="12.5">
      <c r="H35325" s="958">
        <v>82840</v>
      </c>
      <c r="I35325" s="950" t="s">
        <v>1555</v>
      </c>
    </row>
    <row r="35326" spans="8:9" ht="12.5">
      <c r="H35326" s="958">
        <v>82842</v>
      </c>
      <c r="I35326" s="950" t="s">
        <v>1558</v>
      </c>
    </row>
    <row r="35327" spans="8:9" ht="12.5">
      <c r="H35327" s="958">
        <v>82844</v>
      </c>
      <c r="I35327" s="950" t="s">
        <v>1558</v>
      </c>
    </row>
    <row r="35328" spans="8:9" ht="12.5">
      <c r="H35328" s="958">
        <v>82845</v>
      </c>
      <c r="I35328" s="950" t="s">
        <v>1555</v>
      </c>
    </row>
    <row r="35329" spans="8:9" ht="12.5">
      <c r="H35329" s="958">
        <v>82901</v>
      </c>
      <c r="I35329" s="950" t="s">
        <v>1556</v>
      </c>
    </row>
    <row r="35330" spans="8:9" ht="12.5">
      <c r="H35330" s="958">
        <v>82902</v>
      </c>
      <c r="I35330" s="950" t="s">
        <v>1556</v>
      </c>
    </row>
    <row r="35331" spans="8:9" ht="12.5">
      <c r="H35331" s="958">
        <v>82922</v>
      </c>
      <c r="I35331" s="950" t="s">
        <v>1556</v>
      </c>
    </row>
    <row r="35332" spans="8:9" ht="12.5">
      <c r="H35332" s="958">
        <v>82923</v>
      </c>
      <c r="I35332" s="950" t="s">
        <v>1556</v>
      </c>
    </row>
    <row r="35333" spans="8:9" ht="12.5">
      <c r="H35333" s="958">
        <v>82925</v>
      </c>
      <c r="I35333" s="950" t="s">
        <v>1555</v>
      </c>
    </row>
    <row r="35334" spans="8:9" ht="12.5">
      <c r="H35334" s="958">
        <v>82929</v>
      </c>
      <c r="I35334" s="950" t="s">
        <v>1556</v>
      </c>
    </row>
    <row r="35335" spans="8:9" ht="12.5">
      <c r="H35335" s="958">
        <v>82930</v>
      </c>
      <c r="I35335" s="950" t="s">
        <v>1556</v>
      </c>
    </row>
    <row r="35336" spans="8:9" ht="12.5">
      <c r="H35336" s="958">
        <v>82931</v>
      </c>
      <c r="I35336" s="950" t="s">
        <v>1555</v>
      </c>
    </row>
    <row r="35337" spans="8:9" ht="12.5">
      <c r="H35337" s="958">
        <v>82932</v>
      </c>
      <c r="I35337" s="950" t="s">
        <v>1556</v>
      </c>
    </row>
    <row r="35338" spans="8:9" ht="12.5">
      <c r="H35338" s="958">
        <v>82933</v>
      </c>
      <c r="I35338" s="950" t="s">
        <v>1556</v>
      </c>
    </row>
    <row r="35339" spans="8:9" ht="12.5">
      <c r="H35339" s="958">
        <v>82934</v>
      </c>
      <c r="I35339" s="950" t="s">
        <v>1556</v>
      </c>
    </row>
    <row r="35340" spans="8:9" ht="12.5">
      <c r="H35340" s="958">
        <v>82935</v>
      </c>
      <c r="I35340" s="950" t="s">
        <v>1556</v>
      </c>
    </row>
    <row r="35341" spans="8:9" ht="12.5">
      <c r="H35341" s="958">
        <v>82936</v>
      </c>
      <c r="I35341" s="950" t="s">
        <v>1556</v>
      </c>
    </row>
    <row r="35342" spans="8:9" ht="12.5">
      <c r="H35342" s="958">
        <v>82937</v>
      </c>
      <c r="I35342" s="950" t="s">
        <v>1556</v>
      </c>
    </row>
    <row r="35343" spans="8:9" ht="12.5">
      <c r="H35343" s="958">
        <v>82938</v>
      </c>
      <c r="I35343" s="950" t="s">
        <v>1556</v>
      </c>
    </row>
    <row r="35344" spans="8:9" ht="12.5">
      <c r="H35344" s="958">
        <v>82939</v>
      </c>
      <c r="I35344" s="950" t="s">
        <v>1555</v>
      </c>
    </row>
    <row r="35345" spans="8:9" ht="12.5">
      <c r="H35345" s="958">
        <v>82941</v>
      </c>
      <c r="I35345" s="950" t="s">
        <v>1556</v>
      </c>
    </row>
    <row r="35346" spans="8:9" ht="12.5">
      <c r="H35346" s="958">
        <v>82942</v>
      </c>
      <c r="I35346" s="950" t="s">
        <v>1556</v>
      </c>
    </row>
    <row r="35347" spans="8:9" ht="12.5">
      <c r="H35347" s="958">
        <v>82943</v>
      </c>
      <c r="I35347" s="950" t="s">
        <v>1556</v>
      </c>
    </row>
    <row r="35348" spans="8:9" ht="12.5">
      <c r="H35348" s="958">
        <v>82944</v>
      </c>
      <c r="I35348" s="950" t="s">
        <v>1555</v>
      </c>
    </row>
    <row r="35349" spans="8:9" ht="12.5">
      <c r="H35349" s="958">
        <v>82945</v>
      </c>
      <c r="I35349" s="950" t="s">
        <v>1556</v>
      </c>
    </row>
    <row r="35350" spans="8:9" ht="12.5">
      <c r="H35350" s="958">
        <v>83001</v>
      </c>
      <c r="I35350" s="950" t="s">
        <v>1555</v>
      </c>
    </row>
    <row r="35351" spans="8:9" ht="12.5">
      <c r="H35351" s="958">
        <v>83002</v>
      </c>
      <c r="I35351" s="950" t="s">
        <v>1556</v>
      </c>
    </row>
    <row r="35352" spans="8:9" ht="12.5">
      <c r="H35352" s="958">
        <v>83011</v>
      </c>
      <c r="I35352" s="950" t="s">
        <v>1556</v>
      </c>
    </row>
    <row r="35353" spans="8:9" ht="12.5">
      <c r="H35353" s="958">
        <v>83012</v>
      </c>
      <c r="I35353" s="950" t="s">
        <v>1555</v>
      </c>
    </row>
    <row r="35354" spans="8:9" ht="12.5">
      <c r="H35354" s="958">
        <v>83013</v>
      </c>
      <c r="I35354" s="950" t="s">
        <v>1555</v>
      </c>
    </row>
    <row r="35355" spans="8:9" ht="12.5">
      <c r="H35355" s="958">
        <v>83014</v>
      </c>
      <c r="I35355" s="950" t="s">
        <v>1556</v>
      </c>
    </row>
    <row r="35356" spans="8:9" ht="12.5">
      <c r="H35356" s="958">
        <v>83025</v>
      </c>
      <c r="I35356" s="950" t="s">
        <v>1556</v>
      </c>
    </row>
    <row r="35357" spans="8:9" ht="12.5">
      <c r="H35357" s="958">
        <v>83101</v>
      </c>
      <c r="I35357" s="950" t="s">
        <v>1556</v>
      </c>
    </row>
    <row r="35358" spans="8:9" ht="12.5">
      <c r="H35358" s="958">
        <v>83110</v>
      </c>
      <c r="I35358" s="950" t="s">
        <v>1556</v>
      </c>
    </row>
    <row r="35359" spans="8:9" ht="12.5">
      <c r="H35359" s="958">
        <v>83111</v>
      </c>
      <c r="I35359" s="950" t="s">
        <v>1556</v>
      </c>
    </row>
    <row r="35360" spans="8:9" ht="12.5">
      <c r="H35360" s="958">
        <v>83112</v>
      </c>
      <c r="I35360" s="950" t="s">
        <v>1556</v>
      </c>
    </row>
    <row r="35361" spans="8:9" ht="12.5">
      <c r="H35361" s="958">
        <v>83113</v>
      </c>
      <c r="I35361" s="950" t="s">
        <v>1556</v>
      </c>
    </row>
    <row r="35362" spans="8:9" ht="12.5">
      <c r="H35362" s="958">
        <v>83114</v>
      </c>
      <c r="I35362" s="950" t="s">
        <v>1556</v>
      </c>
    </row>
    <row r="35363" spans="8:9" ht="12.5">
      <c r="H35363" s="958">
        <v>83115</v>
      </c>
      <c r="I35363" s="950" t="s">
        <v>1556</v>
      </c>
    </row>
    <row r="35364" spans="8:9" ht="12.5">
      <c r="H35364" s="958">
        <v>83116</v>
      </c>
      <c r="I35364" s="950" t="s">
        <v>1556</v>
      </c>
    </row>
    <row r="35365" spans="8:9" ht="12.5">
      <c r="H35365" s="958">
        <v>83118</v>
      </c>
      <c r="I35365" s="950" t="s">
        <v>1556</v>
      </c>
    </row>
    <row r="35366" spans="8:9" ht="12.5">
      <c r="H35366" s="958">
        <v>83119</v>
      </c>
      <c r="I35366" s="950" t="s">
        <v>1556</v>
      </c>
    </row>
    <row r="35367" spans="8:9" ht="12.5">
      <c r="H35367" s="958">
        <v>83120</v>
      </c>
      <c r="I35367" s="950" t="s">
        <v>1556</v>
      </c>
    </row>
    <row r="35368" spans="8:9" ht="12.5">
      <c r="H35368" s="958">
        <v>83121</v>
      </c>
      <c r="I35368" s="950" t="s">
        <v>1556</v>
      </c>
    </row>
    <row r="35369" spans="8:9" ht="12.5">
      <c r="H35369" s="958">
        <v>83122</v>
      </c>
      <c r="I35369" s="950" t="s">
        <v>1556</v>
      </c>
    </row>
    <row r="35370" spans="8:9" ht="12.5">
      <c r="H35370" s="958">
        <v>83123</v>
      </c>
      <c r="I35370" s="950" t="s">
        <v>1556</v>
      </c>
    </row>
    <row r="35371" spans="8:9" ht="12.5">
      <c r="H35371" s="958">
        <v>83124</v>
      </c>
      <c r="I35371" s="950" t="s">
        <v>1556</v>
      </c>
    </row>
    <row r="35372" spans="8:9" ht="12.5">
      <c r="H35372" s="958">
        <v>83126</v>
      </c>
      <c r="I35372" s="950" t="s">
        <v>1556</v>
      </c>
    </row>
    <row r="35373" spans="8:9" ht="12.5">
      <c r="H35373" s="958">
        <v>83127</v>
      </c>
      <c r="I35373" s="950" t="s">
        <v>1556</v>
      </c>
    </row>
    <row r="35374" spans="8:9" ht="12.5">
      <c r="H35374" s="958">
        <v>83128</v>
      </c>
      <c r="I35374" s="950" t="s">
        <v>1556</v>
      </c>
    </row>
    <row r="35375" spans="8:9" ht="12.5">
      <c r="H35375" s="958">
        <v>83201</v>
      </c>
      <c r="I35375" s="950" t="s">
        <v>1556</v>
      </c>
    </row>
    <row r="35376" spans="8:9" ht="12.5">
      <c r="H35376" s="958">
        <v>83202</v>
      </c>
      <c r="I35376" s="950" t="s">
        <v>1556</v>
      </c>
    </row>
    <row r="35377" spans="8:9" ht="12.5">
      <c r="H35377" s="958">
        <v>83203</v>
      </c>
      <c r="I35377" s="950" t="s">
        <v>1556</v>
      </c>
    </row>
    <row r="35378" spans="8:9" ht="12.5">
      <c r="H35378" s="958">
        <v>83204</v>
      </c>
      <c r="I35378" s="950" t="s">
        <v>1556</v>
      </c>
    </row>
    <row r="35379" spans="8:9" ht="12.5">
      <c r="H35379" s="958">
        <v>83205</v>
      </c>
      <c r="I35379" s="950" t="s">
        <v>1556</v>
      </c>
    </row>
    <row r="35380" spans="8:9" ht="12.5">
      <c r="H35380" s="958">
        <v>83206</v>
      </c>
      <c r="I35380" s="950" t="s">
        <v>1556</v>
      </c>
    </row>
    <row r="35381" spans="8:9" ht="12.5">
      <c r="H35381" s="958">
        <v>83209</v>
      </c>
      <c r="I35381" s="950" t="s">
        <v>1556</v>
      </c>
    </row>
    <row r="35382" spans="8:9" ht="12.5">
      <c r="H35382" s="958">
        <v>83210</v>
      </c>
      <c r="I35382" s="950" t="s">
        <v>1556</v>
      </c>
    </row>
    <row r="35383" spans="8:9" ht="12.5">
      <c r="H35383" s="958">
        <v>83211</v>
      </c>
      <c r="I35383" s="950" t="s">
        <v>1556</v>
      </c>
    </row>
    <row r="35384" spans="8:9" ht="12.5">
      <c r="H35384" s="958">
        <v>83212</v>
      </c>
      <c r="I35384" s="950" t="s">
        <v>1556</v>
      </c>
    </row>
    <row r="35385" spans="8:9" ht="12.5">
      <c r="H35385" s="958">
        <v>83213</v>
      </c>
      <c r="I35385" s="950" t="s">
        <v>1556</v>
      </c>
    </row>
    <row r="35386" spans="8:9" ht="12.5">
      <c r="H35386" s="958">
        <v>83214</v>
      </c>
      <c r="I35386" s="950" t="s">
        <v>1556</v>
      </c>
    </row>
    <row r="35387" spans="8:9" ht="12.5">
      <c r="H35387" s="958">
        <v>83215</v>
      </c>
      <c r="I35387" s="950" t="s">
        <v>1556</v>
      </c>
    </row>
    <row r="35388" spans="8:9" ht="12.5">
      <c r="H35388" s="958">
        <v>83217</v>
      </c>
      <c r="I35388" s="950" t="s">
        <v>1556</v>
      </c>
    </row>
    <row r="35389" spans="8:9" ht="12.5">
      <c r="H35389" s="958">
        <v>83218</v>
      </c>
      <c r="I35389" s="950" t="s">
        <v>1556</v>
      </c>
    </row>
    <row r="35390" spans="8:9" ht="12.5">
      <c r="H35390" s="958">
        <v>83220</v>
      </c>
      <c r="I35390" s="950" t="s">
        <v>1556</v>
      </c>
    </row>
    <row r="35391" spans="8:9" ht="12.5">
      <c r="H35391" s="958">
        <v>83221</v>
      </c>
      <c r="I35391" s="950" t="s">
        <v>1556</v>
      </c>
    </row>
    <row r="35392" spans="8:9" ht="12.5">
      <c r="H35392" s="958">
        <v>83223</v>
      </c>
      <c r="I35392" s="950" t="s">
        <v>1556</v>
      </c>
    </row>
    <row r="35393" spans="8:9" ht="12.5">
      <c r="H35393" s="958">
        <v>83226</v>
      </c>
      <c r="I35393" s="950" t="s">
        <v>1556</v>
      </c>
    </row>
    <row r="35394" spans="8:9" ht="12.5">
      <c r="H35394" s="958">
        <v>83227</v>
      </c>
      <c r="I35394" s="950" t="s">
        <v>1556</v>
      </c>
    </row>
    <row r="35395" spans="8:9" ht="12.5">
      <c r="H35395" s="958">
        <v>83228</v>
      </c>
      <c r="I35395" s="950" t="s">
        <v>1556</v>
      </c>
    </row>
    <row r="35396" spans="8:9" ht="12.5">
      <c r="H35396" s="958">
        <v>83229</v>
      </c>
      <c r="I35396" s="950" t="s">
        <v>1556</v>
      </c>
    </row>
    <row r="35397" spans="8:9" ht="12.5">
      <c r="H35397" s="958">
        <v>83230</v>
      </c>
      <c r="I35397" s="950" t="s">
        <v>1556</v>
      </c>
    </row>
    <row r="35398" spans="8:9" ht="12.5">
      <c r="H35398" s="958">
        <v>83232</v>
      </c>
      <c r="I35398" s="950" t="s">
        <v>1556</v>
      </c>
    </row>
    <row r="35399" spans="8:9" ht="12.5">
      <c r="H35399" s="958">
        <v>83233</v>
      </c>
      <c r="I35399" s="950" t="s">
        <v>1556</v>
      </c>
    </row>
    <row r="35400" spans="8:9" ht="12.5">
      <c r="H35400" s="958">
        <v>83234</v>
      </c>
      <c r="I35400" s="950" t="s">
        <v>1556</v>
      </c>
    </row>
    <row r="35401" spans="8:9" ht="12.5">
      <c r="H35401" s="958">
        <v>83235</v>
      </c>
      <c r="I35401" s="950" t="s">
        <v>1556</v>
      </c>
    </row>
    <row r="35402" spans="8:9" ht="12.5">
      <c r="H35402" s="958">
        <v>83236</v>
      </c>
      <c r="I35402" s="950" t="s">
        <v>1556</v>
      </c>
    </row>
    <row r="35403" spans="8:9" ht="12.5">
      <c r="H35403" s="958">
        <v>83237</v>
      </c>
      <c r="I35403" s="950" t="s">
        <v>1556</v>
      </c>
    </row>
    <row r="35404" spans="8:9" ht="12.5">
      <c r="H35404" s="958">
        <v>83238</v>
      </c>
      <c r="I35404" s="950" t="s">
        <v>1556</v>
      </c>
    </row>
    <row r="35405" spans="8:9" ht="12.5">
      <c r="H35405" s="958">
        <v>83239</v>
      </c>
      <c r="I35405" s="950" t="s">
        <v>1556</v>
      </c>
    </row>
    <row r="35406" spans="8:9" ht="12.5">
      <c r="H35406" s="958">
        <v>83241</v>
      </c>
      <c r="I35406" s="950" t="s">
        <v>1556</v>
      </c>
    </row>
    <row r="35407" spans="8:9" ht="12.5">
      <c r="H35407" s="958">
        <v>83243</v>
      </c>
      <c r="I35407" s="950" t="s">
        <v>1556</v>
      </c>
    </row>
    <row r="35408" spans="8:9" ht="12.5">
      <c r="H35408" s="958">
        <v>83244</v>
      </c>
      <c r="I35408" s="950" t="s">
        <v>1556</v>
      </c>
    </row>
    <row r="35409" spans="8:9" ht="12.5">
      <c r="H35409" s="958">
        <v>83245</v>
      </c>
      <c r="I35409" s="950" t="s">
        <v>1556</v>
      </c>
    </row>
    <row r="35410" spans="8:9" ht="12.5">
      <c r="H35410" s="958">
        <v>83246</v>
      </c>
      <c r="I35410" s="950" t="s">
        <v>1556</v>
      </c>
    </row>
    <row r="35411" spans="8:9" ht="12.5">
      <c r="H35411" s="958">
        <v>83250</v>
      </c>
      <c r="I35411" s="950" t="s">
        <v>1556</v>
      </c>
    </row>
    <row r="35412" spans="8:9" ht="12.5">
      <c r="H35412" s="958">
        <v>83251</v>
      </c>
      <c r="I35412" s="950" t="s">
        <v>1556</v>
      </c>
    </row>
    <row r="35413" spans="8:9" ht="12.5">
      <c r="H35413" s="958">
        <v>83252</v>
      </c>
      <c r="I35413" s="950" t="s">
        <v>1556</v>
      </c>
    </row>
    <row r="35414" spans="8:9" ht="12.5">
      <c r="H35414" s="958">
        <v>83253</v>
      </c>
      <c r="I35414" s="950" t="s">
        <v>1556</v>
      </c>
    </row>
    <row r="35415" spans="8:9" ht="12.5">
      <c r="H35415" s="958">
        <v>83254</v>
      </c>
      <c r="I35415" s="950" t="s">
        <v>1556</v>
      </c>
    </row>
    <row r="35416" spans="8:9" ht="12.5">
      <c r="H35416" s="958">
        <v>83255</v>
      </c>
      <c r="I35416" s="950" t="s">
        <v>1556</v>
      </c>
    </row>
    <row r="35417" spans="8:9" ht="12.5">
      <c r="H35417" s="958">
        <v>83256</v>
      </c>
      <c r="I35417" s="950" t="s">
        <v>1556</v>
      </c>
    </row>
    <row r="35418" spans="8:9" ht="12.5">
      <c r="H35418" s="958">
        <v>83261</v>
      </c>
      <c r="I35418" s="950" t="s">
        <v>1556</v>
      </c>
    </row>
    <row r="35419" spans="8:9" ht="12.5">
      <c r="H35419" s="958">
        <v>83262</v>
      </c>
      <c r="I35419" s="950" t="s">
        <v>1556</v>
      </c>
    </row>
    <row r="35420" spans="8:9" ht="12.5">
      <c r="H35420" s="958">
        <v>83263</v>
      </c>
      <c r="I35420" s="950" t="s">
        <v>1556</v>
      </c>
    </row>
    <row r="35421" spans="8:9" ht="12.5">
      <c r="H35421" s="958">
        <v>83271</v>
      </c>
      <c r="I35421" s="950" t="s">
        <v>1556</v>
      </c>
    </row>
    <row r="35422" spans="8:9" ht="12.5">
      <c r="H35422" s="958">
        <v>83272</v>
      </c>
      <c r="I35422" s="950" t="s">
        <v>1556</v>
      </c>
    </row>
    <row r="35423" spans="8:9" ht="12.5">
      <c r="H35423" s="958">
        <v>83274</v>
      </c>
      <c r="I35423" s="950" t="s">
        <v>1556</v>
      </c>
    </row>
    <row r="35424" spans="8:9" ht="12.5">
      <c r="H35424" s="958">
        <v>83276</v>
      </c>
      <c r="I35424" s="950" t="s">
        <v>1556</v>
      </c>
    </row>
    <row r="35425" spans="8:9" ht="12.5">
      <c r="H35425" s="958">
        <v>83277</v>
      </c>
      <c r="I35425" s="950" t="s">
        <v>1556</v>
      </c>
    </row>
    <row r="35426" spans="8:9" ht="12.5">
      <c r="H35426" s="958">
        <v>83278</v>
      </c>
      <c r="I35426" s="950" t="s">
        <v>1556</v>
      </c>
    </row>
    <row r="35427" spans="8:9" ht="12.5">
      <c r="H35427" s="958">
        <v>83281</v>
      </c>
      <c r="I35427" s="950" t="s">
        <v>1556</v>
      </c>
    </row>
    <row r="35428" spans="8:9" ht="12.5">
      <c r="H35428" s="958">
        <v>83283</v>
      </c>
      <c r="I35428" s="950" t="s">
        <v>1556</v>
      </c>
    </row>
    <row r="35429" spans="8:9" ht="12.5">
      <c r="H35429" s="958">
        <v>83285</v>
      </c>
      <c r="I35429" s="950" t="s">
        <v>1556</v>
      </c>
    </row>
    <row r="35430" spans="8:9" ht="12.5">
      <c r="H35430" s="958">
        <v>83286</v>
      </c>
      <c r="I35430" s="950" t="s">
        <v>1556</v>
      </c>
    </row>
    <row r="35431" spans="8:9" ht="12.5">
      <c r="H35431" s="958">
        <v>83287</v>
      </c>
      <c r="I35431" s="950" t="s">
        <v>1556</v>
      </c>
    </row>
    <row r="35432" spans="8:9" ht="12.5">
      <c r="H35432" s="958">
        <v>83301</v>
      </c>
      <c r="I35432" s="950" t="s">
        <v>1556</v>
      </c>
    </row>
    <row r="35433" spans="8:9" ht="12.5">
      <c r="H35433" s="958">
        <v>83302</v>
      </c>
      <c r="I35433" s="950" t="s">
        <v>1556</v>
      </c>
    </row>
    <row r="35434" spans="8:9" ht="12.5">
      <c r="H35434" s="958">
        <v>83303</v>
      </c>
      <c r="I35434" s="950" t="s">
        <v>1556</v>
      </c>
    </row>
    <row r="35435" spans="8:9" ht="12.5">
      <c r="H35435" s="958">
        <v>83311</v>
      </c>
      <c r="I35435" s="950" t="s">
        <v>1556</v>
      </c>
    </row>
    <row r="35436" spans="8:9" ht="12.5">
      <c r="H35436" s="958">
        <v>83312</v>
      </c>
      <c r="I35436" s="950" t="s">
        <v>1556</v>
      </c>
    </row>
    <row r="35437" spans="8:9" ht="12.5">
      <c r="H35437" s="958">
        <v>83313</v>
      </c>
      <c r="I35437" s="950" t="s">
        <v>1556</v>
      </c>
    </row>
    <row r="35438" spans="8:9" ht="12.5">
      <c r="H35438" s="958">
        <v>83314</v>
      </c>
      <c r="I35438" s="950" t="s">
        <v>1556</v>
      </c>
    </row>
    <row r="35439" spans="8:9" ht="12.5">
      <c r="H35439" s="958">
        <v>83316</v>
      </c>
      <c r="I35439" s="950" t="s">
        <v>1556</v>
      </c>
    </row>
    <row r="35440" spans="8:9" ht="12.5">
      <c r="H35440" s="958">
        <v>83318</v>
      </c>
      <c r="I35440" s="950" t="s">
        <v>1556</v>
      </c>
    </row>
    <row r="35441" spans="8:9" ht="12.5">
      <c r="H35441" s="958">
        <v>83320</v>
      </c>
      <c r="I35441" s="950" t="s">
        <v>1556</v>
      </c>
    </row>
    <row r="35442" spans="8:9" ht="12.5">
      <c r="H35442" s="958">
        <v>83321</v>
      </c>
      <c r="I35442" s="950" t="s">
        <v>1556</v>
      </c>
    </row>
    <row r="35443" spans="8:9" ht="12.5">
      <c r="H35443" s="958">
        <v>83322</v>
      </c>
      <c r="I35443" s="950" t="s">
        <v>1556</v>
      </c>
    </row>
    <row r="35444" spans="8:9" ht="12.5">
      <c r="H35444" s="958">
        <v>83323</v>
      </c>
      <c r="I35444" s="950" t="s">
        <v>1556</v>
      </c>
    </row>
    <row r="35445" spans="8:9" ht="12.5">
      <c r="H35445" s="958">
        <v>83324</v>
      </c>
      <c r="I35445" s="950" t="s">
        <v>1556</v>
      </c>
    </row>
    <row r="35446" spans="8:9" ht="12.5">
      <c r="H35446" s="958">
        <v>83325</v>
      </c>
      <c r="I35446" s="950" t="s">
        <v>1556</v>
      </c>
    </row>
    <row r="35447" spans="8:9" ht="12.5">
      <c r="H35447" s="958">
        <v>83327</v>
      </c>
      <c r="I35447" s="950" t="s">
        <v>1556</v>
      </c>
    </row>
    <row r="35448" spans="8:9" ht="12.5">
      <c r="H35448" s="958">
        <v>83328</v>
      </c>
      <c r="I35448" s="950" t="s">
        <v>1556</v>
      </c>
    </row>
    <row r="35449" spans="8:9" ht="12.5">
      <c r="H35449" s="958">
        <v>83330</v>
      </c>
      <c r="I35449" s="950" t="s">
        <v>1556</v>
      </c>
    </row>
    <row r="35450" spans="8:9" ht="12.5">
      <c r="H35450" s="958">
        <v>83332</v>
      </c>
      <c r="I35450" s="950" t="s">
        <v>1556</v>
      </c>
    </row>
    <row r="35451" spans="8:9" ht="12.5">
      <c r="H35451" s="958">
        <v>83333</v>
      </c>
      <c r="I35451" s="950" t="s">
        <v>1556</v>
      </c>
    </row>
    <row r="35452" spans="8:9" ht="12.5">
      <c r="H35452" s="958">
        <v>83334</v>
      </c>
      <c r="I35452" s="950" t="s">
        <v>1556</v>
      </c>
    </row>
    <row r="35453" spans="8:9" ht="12.5">
      <c r="H35453" s="958">
        <v>83335</v>
      </c>
      <c r="I35453" s="950" t="s">
        <v>1556</v>
      </c>
    </row>
    <row r="35454" spans="8:9" ht="12.5">
      <c r="H35454" s="958">
        <v>83336</v>
      </c>
      <c r="I35454" s="950" t="s">
        <v>1556</v>
      </c>
    </row>
    <row r="35455" spans="8:9" ht="12.5">
      <c r="H35455" s="958">
        <v>83337</v>
      </c>
      <c r="I35455" s="950" t="s">
        <v>1556</v>
      </c>
    </row>
    <row r="35456" spans="8:9" ht="12.5">
      <c r="H35456" s="958">
        <v>83338</v>
      </c>
      <c r="I35456" s="950" t="s">
        <v>1556</v>
      </c>
    </row>
    <row r="35457" spans="8:9" ht="12.5">
      <c r="H35457" s="958">
        <v>83340</v>
      </c>
      <c r="I35457" s="950" t="s">
        <v>1556</v>
      </c>
    </row>
    <row r="35458" spans="8:9" ht="12.5">
      <c r="H35458" s="958">
        <v>83341</v>
      </c>
      <c r="I35458" s="950" t="s">
        <v>1556</v>
      </c>
    </row>
    <row r="35459" spans="8:9" ht="12.5">
      <c r="H35459" s="958">
        <v>83342</v>
      </c>
      <c r="I35459" s="950" t="s">
        <v>1556</v>
      </c>
    </row>
    <row r="35460" spans="8:9" ht="12.5">
      <c r="H35460" s="958">
        <v>83343</v>
      </c>
      <c r="I35460" s="950" t="s">
        <v>1556</v>
      </c>
    </row>
    <row r="35461" spans="8:9" ht="12.5">
      <c r="H35461" s="958">
        <v>83344</v>
      </c>
      <c r="I35461" s="950" t="s">
        <v>1556</v>
      </c>
    </row>
    <row r="35462" spans="8:9" ht="12.5">
      <c r="H35462" s="958">
        <v>83346</v>
      </c>
      <c r="I35462" s="950" t="s">
        <v>1556</v>
      </c>
    </row>
    <row r="35463" spans="8:9" ht="12.5">
      <c r="H35463" s="958">
        <v>83347</v>
      </c>
      <c r="I35463" s="950" t="s">
        <v>1556</v>
      </c>
    </row>
    <row r="35464" spans="8:9" ht="12.5">
      <c r="H35464" s="958">
        <v>83348</v>
      </c>
      <c r="I35464" s="950" t="s">
        <v>1556</v>
      </c>
    </row>
    <row r="35465" spans="8:9" ht="12.5">
      <c r="H35465" s="958">
        <v>83349</v>
      </c>
      <c r="I35465" s="950" t="s">
        <v>1556</v>
      </c>
    </row>
    <row r="35466" spans="8:9" ht="12.5">
      <c r="H35466" s="958">
        <v>83350</v>
      </c>
      <c r="I35466" s="950" t="s">
        <v>1556</v>
      </c>
    </row>
    <row r="35467" spans="8:9" ht="12.5">
      <c r="H35467" s="958">
        <v>83352</v>
      </c>
      <c r="I35467" s="950" t="s">
        <v>1556</v>
      </c>
    </row>
    <row r="35468" spans="8:9" ht="12.5">
      <c r="H35468" s="958">
        <v>83353</v>
      </c>
      <c r="I35468" s="950" t="s">
        <v>1556</v>
      </c>
    </row>
    <row r="35469" spans="8:9" ht="12.5">
      <c r="H35469" s="958">
        <v>83354</v>
      </c>
      <c r="I35469" s="950" t="s">
        <v>1556</v>
      </c>
    </row>
    <row r="35470" spans="8:9" ht="12.5">
      <c r="H35470" s="958">
        <v>83355</v>
      </c>
      <c r="I35470" s="950" t="s">
        <v>1556</v>
      </c>
    </row>
    <row r="35471" spans="8:9" ht="12.5">
      <c r="H35471" s="958">
        <v>83401</v>
      </c>
      <c r="I35471" s="950" t="s">
        <v>1556</v>
      </c>
    </row>
    <row r="35472" spans="8:9" ht="12.5">
      <c r="H35472" s="958">
        <v>83402</v>
      </c>
      <c r="I35472" s="950" t="s">
        <v>1556</v>
      </c>
    </row>
    <row r="35473" spans="8:9" ht="12.5">
      <c r="H35473" s="958">
        <v>83403</v>
      </c>
      <c r="I35473" s="950" t="s">
        <v>1556</v>
      </c>
    </row>
    <row r="35474" spans="8:9" ht="12.5">
      <c r="H35474" s="958">
        <v>83404</v>
      </c>
      <c r="I35474" s="950" t="s">
        <v>1556</v>
      </c>
    </row>
    <row r="35475" spans="8:9" ht="12.5">
      <c r="H35475" s="958">
        <v>83405</v>
      </c>
      <c r="I35475" s="950" t="s">
        <v>1556</v>
      </c>
    </row>
    <row r="35476" spans="8:9" ht="12.5">
      <c r="H35476" s="958">
        <v>83406</v>
      </c>
      <c r="I35476" s="950" t="s">
        <v>1556</v>
      </c>
    </row>
    <row r="35477" spans="8:9" ht="12.5">
      <c r="H35477" s="958">
        <v>83414</v>
      </c>
      <c r="I35477" s="950" t="s">
        <v>1556</v>
      </c>
    </row>
    <row r="35478" spans="8:9" ht="12.5">
      <c r="H35478" s="958">
        <v>83415</v>
      </c>
      <c r="I35478" s="950" t="s">
        <v>1556</v>
      </c>
    </row>
    <row r="35479" spans="8:9" ht="12.5">
      <c r="H35479" s="958">
        <v>83420</v>
      </c>
      <c r="I35479" s="950" t="s">
        <v>1556</v>
      </c>
    </row>
    <row r="35480" spans="8:9" ht="12.5">
      <c r="H35480" s="958">
        <v>83421</v>
      </c>
      <c r="I35480" s="950" t="s">
        <v>1556</v>
      </c>
    </row>
    <row r="35481" spans="8:9" ht="12.5">
      <c r="H35481" s="958">
        <v>83422</v>
      </c>
      <c r="I35481" s="950" t="s">
        <v>1556</v>
      </c>
    </row>
    <row r="35482" spans="8:9" ht="12.5">
      <c r="H35482" s="958">
        <v>83423</v>
      </c>
      <c r="I35482" s="950" t="s">
        <v>1556</v>
      </c>
    </row>
    <row r="35483" spans="8:9" ht="12.5">
      <c r="H35483" s="958">
        <v>83424</v>
      </c>
      <c r="I35483" s="950" t="s">
        <v>1556</v>
      </c>
    </row>
    <row r="35484" spans="8:9" ht="12.5">
      <c r="H35484" s="958">
        <v>83425</v>
      </c>
      <c r="I35484" s="950" t="s">
        <v>1556</v>
      </c>
    </row>
    <row r="35485" spans="8:9" ht="12.5">
      <c r="H35485" s="958">
        <v>83427</v>
      </c>
      <c r="I35485" s="950" t="s">
        <v>1556</v>
      </c>
    </row>
    <row r="35486" spans="8:9" ht="12.5">
      <c r="H35486" s="958">
        <v>83428</v>
      </c>
      <c r="I35486" s="950" t="s">
        <v>1556</v>
      </c>
    </row>
    <row r="35487" spans="8:9" ht="12.5">
      <c r="H35487" s="958">
        <v>83429</v>
      </c>
      <c r="I35487" s="950" t="s">
        <v>1556</v>
      </c>
    </row>
    <row r="35488" spans="8:9" ht="12.5">
      <c r="H35488" s="958">
        <v>83431</v>
      </c>
      <c r="I35488" s="950" t="s">
        <v>1556</v>
      </c>
    </row>
    <row r="35489" spans="8:9" ht="12.5">
      <c r="H35489" s="958">
        <v>83433</v>
      </c>
      <c r="I35489" s="950" t="s">
        <v>1556</v>
      </c>
    </row>
    <row r="35490" spans="8:9" ht="12.5">
      <c r="H35490" s="958">
        <v>83434</v>
      </c>
      <c r="I35490" s="950" t="s">
        <v>1556</v>
      </c>
    </row>
    <row r="35491" spans="8:9" ht="12.5">
      <c r="H35491" s="958">
        <v>83435</v>
      </c>
      <c r="I35491" s="950" t="s">
        <v>1556</v>
      </c>
    </row>
    <row r="35492" spans="8:9" ht="12.5">
      <c r="H35492" s="958">
        <v>83436</v>
      </c>
      <c r="I35492" s="950" t="s">
        <v>1556</v>
      </c>
    </row>
    <row r="35493" spans="8:9" ht="12.5">
      <c r="H35493" s="958">
        <v>83438</v>
      </c>
      <c r="I35493" s="950" t="s">
        <v>1556</v>
      </c>
    </row>
    <row r="35494" spans="8:9" ht="12.5">
      <c r="H35494" s="958">
        <v>83440</v>
      </c>
      <c r="I35494" s="950" t="s">
        <v>1556</v>
      </c>
    </row>
    <row r="35495" spans="8:9" ht="12.5">
      <c r="H35495" s="958">
        <v>83441</v>
      </c>
      <c r="I35495" s="950" t="s">
        <v>1556</v>
      </c>
    </row>
    <row r="35496" spans="8:9" ht="12.5">
      <c r="H35496" s="958">
        <v>83442</v>
      </c>
      <c r="I35496" s="950" t="s">
        <v>1556</v>
      </c>
    </row>
    <row r="35497" spans="8:9" ht="12.5">
      <c r="H35497" s="958">
        <v>83443</v>
      </c>
      <c r="I35497" s="950" t="s">
        <v>1556</v>
      </c>
    </row>
    <row r="35498" spans="8:9" ht="12.5">
      <c r="H35498" s="958">
        <v>83444</v>
      </c>
      <c r="I35498" s="950" t="s">
        <v>1556</v>
      </c>
    </row>
    <row r="35499" spans="8:9" ht="12.5">
      <c r="H35499" s="958">
        <v>83445</v>
      </c>
      <c r="I35499" s="950" t="s">
        <v>1556</v>
      </c>
    </row>
    <row r="35500" spans="8:9" ht="12.5">
      <c r="H35500" s="958">
        <v>83446</v>
      </c>
      <c r="I35500" s="950" t="s">
        <v>1556</v>
      </c>
    </row>
    <row r="35501" spans="8:9" ht="12.5">
      <c r="H35501" s="958">
        <v>83448</v>
      </c>
      <c r="I35501" s="950" t="s">
        <v>1556</v>
      </c>
    </row>
    <row r="35502" spans="8:9" ht="12.5">
      <c r="H35502" s="958">
        <v>83449</v>
      </c>
      <c r="I35502" s="950" t="s">
        <v>1556</v>
      </c>
    </row>
    <row r="35503" spans="8:9" ht="12.5">
      <c r="H35503" s="958">
        <v>83450</v>
      </c>
      <c r="I35503" s="950" t="s">
        <v>1556</v>
      </c>
    </row>
    <row r="35504" spans="8:9" ht="12.5">
      <c r="H35504" s="958">
        <v>83451</v>
      </c>
      <c r="I35504" s="950" t="s">
        <v>1556</v>
      </c>
    </row>
    <row r="35505" spans="8:9" ht="12.5">
      <c r="H35505" s="958">
        <v>83452</v>
      </c>
      <c r="I35505" s="950" t="s">
        <v>1556</v>
      </c>
    </row>
    <row r="35506" spans="8:9" ht="12.5">
      <c r="H35506" s="958">
        <v>83454</v>
      </c>
      <c r="I35506" s="950" t="s">
        <v>1556</v>
      </c>
    </row>
    <row r="35507" spans="8:9" ht="12.5">
      <c r="H35507" s="958">
        <v>83455</v>
      </c>
      <c r="I35507" s="950" t="s">
        <v>1556</v>
      </c>
    </row>
    <row r="35508" spans="8:9" ht="12.5">
      <c r="H35508" s="958">
        <v>83460</v>
      </c>
      <c r="I35508" s="950" t="s">
        <v>1556</v>
      </c>
    </row>
    <row r="35509" spans="8:9" ht="12.5">
      <c r="H35509" s="958">
        <v>83462</v>
      </c>
      <c r="I35509" s="950" t="s">
        <v>1556</v>
      </c>
    </row>
    <row r="35510" spans="8:9" ht="12.5">
      <c r="H35510" s="958">
        <v>83463</v>
      </c>
      <c r="I35510" s="950" t="s">
        <v>1556</v>
      </c>
    </row>
    <row r="35511" spans="8:9" ht="12.5">
      <c r="H35511" s="958">
        <v>83464</v>
      </c>
      <c r="I35511" s="950" t="s">
        <v>1556</v>
      </c>
    </row>
    <row r="35512" spans="8:9" ht="12.5">
      <c r="H35512" s="958">
        <v>83465</v>
      </c>
      <c r="I35512" s="950" t="s">
        <v>1556</v>
      </c>
    </row>
    <row r="35513" spans="8:9" ht="12.5">
      <c r="H35513" s="958">
        <v>83466</v>
      </c>
      <c r="I35513" s="950" t="s">
        <v>1556</v>
      </c>
    </row>
    <row r="35514" spans="8:9" ht="12.5">
      <c r="H35514" s="958">
        <v>83467</v>
      </c>
      <c r="I35514" s="950" t="s">
        <v>1556</v>
      </c>
    </row>
    <row r="35515" spans="8:9" ht="12.5">
      <c r="H35515" s="958">
        <v>83468</v>
      </c>
      <c r="I35515" s="950" t="s">
        <v>1556</v>
      </c>
    </row>
    <row r="35516" spans="8:9" ht="12.5">
      <c r="H35516" s="958">
        <v>83469</v>
      </c>
      <c r="I35516" s="950" t="s">
        <v>1556</v>
      </c>
    </row>
    <row r="35517" spans="8:9" ht="12.5">
      <c r="H35517" s="958">
        <v>83501</v>
      </c>
      <c r="I35517" s="950" t="s">
        <v>1556</v>
      </c>
    </row>
    <row r="35518" spans="8:9" ht="12.5">
      <c r="H35518" s="958">
        <v>83520</v>
      </c>
      <c r="I35518" s="950" t="s">
        <v>1556</v>
      </c>
    </row>
    <row r="35519" spans="8:9" ht="12.5">
      <c r="H35519" s="958">
        <v>83522</v>
      </c>
      <c r="I35519" s="950" t="s">
        <v>1556</v>
      </c>
    </row>
    <row r="35520" spans="8:9" ht="12.5">
      <c r="H35520" s="958">
        <v>83523</v>
      </c>
      <c r="I35520" s="950" t="s">
        <v>1556</v>
      </c>
    </row>
    <row r="35521" spans="8:9" ht="12.5">
      <c r="H35521" s="958">
        <v>83524</v>
      </c>
      <c r="I35521" s="950" t="s">
        <v>1556</v>
      </c>
    </row>
    <row r="35522" spans="8:9" ht="12.5">
      <c r="H35522" s="958">
        <v>83525</v>
      </c>
      <c r="I35522" s="950" t="s">
        <v>1556</v>
      </c>
    </row>
    <row r="35523" spans="8:9" ht="12.5">
      <c r="H35523" s="958">
        <v>83526</v>
      </c>
      <c r="I35523" s="950" t="s">
        <v>1556</v>
      </c>
    </row>
    <row r="35524" spans="8:9" ht="12.5">
      <c r="H35524" s="958">
        <v>83530</v>
      </c>
      <c r="I35524" s="950" t="s">
        <v>1556</v>
      </c>
    </row>
    <row r="35525" spans="8:9" ht="12.5">
      <c r="H35525" s="958">
        <v>83531</v>
      </c>
      <c r="I35525" s="950" t="s">
        <v>1556</v>
      </c>
    </row>
    <row r="35526" spans="8:9" ht="12.5">
      <c r="H35526" s="958">
        <v>83533</v>
      </c>
      <c r="I35526" s="950" t="s">
        <v>1556</v>
      </c>
    </row>
    <row r="35527" spans="8:9" ht="12.5">
      <c r="H35527" s="958">
        <v>83535</v>
      </c>
      <c r="I35527" s="950" t="s">
        <v>1556</v>
      </c>
    </row>
    <row r="35528" spans="8:9" ht="12.5">
      <c r="H35528" s="958">
        <v>83536</v>
      </c>
      <c r="I35528" s="950" t="s">
        <v>1556</v>
      </c>
    </row>
    <row r="35529" spans="8:9" ht="12.5">
      <c r="H35529" s="958">
        <v>83537</v>
      </c>
      <c r="I35529" s="950" t="s">
        <v>1556</v>
      </c>
    </row>
    <row r="35530" spans="8:9" ht="12.5">
      <c r="H35530" s="958">
        <v>83539</v>
      </c>
      <c r="I35530" s="950" t="s">
        <v>1556</v>
      </c>
    </row>
    <row r="35531" spans="8:9" ht="12.5">
      <c r="H35531" s="958">
        <v>83540</v>
      </c>
      <c r="I35531" s="950" t="s">
        <v>1556</v>
      </c>
    </row>
    <row r="35532" spans="8:9" ht="12.5">
      <c r="H35532" s="958">
        <v>83541</v>
      </c>
      <c r="I35532" s="950" t="s">
        <v>1556</v>
      </c>
    </row>
    <row r="35533" spans="8:9" ht="12.5">
      <c r="H35533" s="958">
        <v>83542</v>
      </c>
      <c r="I35533" s="950" t="s">
        <v>1556</v>
      </c>
    </row>
    <row r="35534" spans="8:9" ht="12.5">
      <c r="H35534" s="958">
        <v>83543</v>
      </c>
      <c r="I35534" s="950" t="s">
        <v>1556</v>
      </c>
    </row>
    <row r="35535" spans="8:9" ht="12.5">
      <c r="H35535" s="958">
        <v>83544</v>
      </c>
      <c r="I35535" s="950" t="s">
        <v>1556</v>
      </c>
    </row>
    <row r="35536" spans="8:9" ht="12.5">
      <c r="H35536" s="958">
        <v>83545</v>
      </c>
      <c r="I35536" s="950" t="s">
        <v>1556</v>
      </c>
    </row>
    <row r="35537" spans="8:9" ht="12.5">
      <c r="H35537" s="958">
        <v>83546</v>
      </c>
      <c r="I35537" s="950" t="s">
        <v>1556</v>
      </c>
    </row>
    <row r="35538" spans="8:9" ht="12.5">
      <c r="H35538" s="958">
        <v>83547</v>
      </c>
      <c r="I35538" s="950" t="s">
        <v>1556</v>
      </c>
    </row>
    <row r="35539" spans="8:9" ht="12.5">
      <c r="H35539" s="958">
        <v>83548</v>
      </c>
      <c r="I35539" s="950" t="s">
        <v>1556</v>
      </c>
    </row>
    <row r="35540" spans="8:9" ht="12.5">
      <c r="H35540" s="958">
        <v>83549</v>
      </c>
      <c r="I35540" s="950" t="s">
        <v>1556</v>
      </c>
    </row>
    <row r="35541" spans="8:9" ht="12.5">
      <c r="H35541" s="958">
        <v>83552</v>
      </c>
      <c r="I35541" s="950" t="s">
        <v>1556</v>
      </c>
    </row>
    <row r="35542" spans="8:9" ht="12.5">
      <c r="H35542" s="958">
        <v>83553</v>
      </c>
      <c r="I35542" s="950" t="s">
        <v>1556</v>
      </c>
    </row>
    <row r="35543" spans="8:9" ht="12.5">
      <c r="H35543" s="958">
        <v>83554</v>
      </c>
      <c r="I35543" s="950" t="s">
        <v>1556</v>
      </c>
    </row>
    <row r="35544" spans="8:9" ht="12.5">
      <c r="H35544" s="958">
        <v>83555</v>
      </c>
      <c r="I35544" s="950" t="s">
        <v>1556</v>
      </c>
    </row>
    <row r="35545" spans="8:9" ht="12.5">
      <c r="H35545" s="958">
        <v>83601</v>
      </c>
      <c r="I35545" s="950" t="s">
        <v>1556</v>
      </c>
    </row>
    <row r="35546" spans="8:9" ht="12.5">
      <c r="H35546" s="958">
        <v>83602</v>
      </c>
      <c r="I35546" s="950" t="s">
        <v>1556</v>
      </c>
    </row>
    <row r="35547" spans="8:9" ht="12.5">
      <c r="H35547" s="958">
        <v>83604</v>
      </c>
      <c r="I35547" s="950" t="s">
        <v>1556</v>
      </c>
    </row>
    <row r="35548" spans="8:9" ht="12.5">
      <c r="H35548" s="958">
        <v>83605</v>
      </c>
      <c r="I35548" s="950" t="s">
        <v>1556</v>
      </c>
    </row>
    <row r="35549" spans="8:9" ht="12.5">
      <c r="H35549" s="958">
        <v>83606</v>
      </c>
      <c r="I35549" s="950" t="s">
        <v>1556</v>
      </c>
    </row>
    <row r="35550" spans="8:9" ht="12.5">
      <c r="H35550" s="958">
        <v>83607</v>
      </c>
      <c r="I35550" s="950" t="s">
        <v>1556</v>
      </c>
    </row>
    <row r="35551" spans="8:9" ht="12.5">
      <c r="H35551" s="958">
        <v>83610</v>
      </c>
      <c r="I35551" s="950" t="s">
        <v>1556</v>
      </c>
    </row>
    <row r="35552" spans="8:9" ht="12.5">
      <c r="H35552" s="958">
        <v>83611</v>
      </c>
      <c r="I35552" s="950" t="s">
        <v>1556</v>
      </c>
    </row>
    <row r="35553" spans="8:9" ht="12.5">
      <c r="H35553" s="958">
        <v>83612</v>
      </c>
      <c r="I35553" s="950" t="s">
        <v>1556</v>
      </c>
    </row>
    <row r="35554" spans="8:9" ht="12.5">
      <c r="H35554" s="958">
        <v>83615</v>
      </c>
      <c r="I35554" s="950" t="s">
        <v>1556</v>
      </c>
    </row>
    <row r="35555" spans="8:9" ht="12.5">
      <c r="H35555" s="958">
        <v>83616</v>
      </c>
      <c r="I35555" s="950" t="s">
        <v>1556</v>
      </c>
    </row>
    <row r="35556" spans="8:9" ht="12.5">
      <c r="H35556" s="958">
        <v>83617</v>
      </c>
      <c r="I35556" s="950" t="s">
        <v>1556</v>
      </c>
    </row>
    <row r="35557" spans="8:9" ht="12.5">
      <c r="H35557" s="958">
        <v>83619</v>
      </c>
      <c r="I35557" s="950" t="s">
        <v>1556</v>
      </c>
    </row>
    <row r="35558" spans="8:9" ht="12.5">
      <c r="H35558" s="958">
        <v>83622</v>
      </c>
      <c r="I35558" s="950" t="s">
        <v>1556</v>
      </c>
    </row>
    <row r="35559" spans="8:9" ht="12.5">
      <c r="H35559" s="958">
        <v>83623</v>
      </c>
      <c r="I35559" s="950" t="s">
        <v>1556</v>
      </c>
    </row>
    <row r="35560" spans="8:9" ht="12.5">
      <c r="H35560" s="958">
        <v>83624</v>
      </c>
      <c r="I35560" s="950" t="s">
        <v>1556</v>
      </c>
    </row>
    <row r="35561" spans="8:9" ht="12.5">
      <c r="H35561" s="958">
        <v>83626</v>
      </c>
      <c r="I35561" s="950" t="s">
        <v>1556</v>
      </c>
    </row>
    <row r="35562" spans="8:9" ht="12.5">
      <c r="H35562" s="958">
        <v>83627</v>
      </c>
      <c r="I35562" s="950" t="s">
        <v>1556</v>
      </c>
    </row>
    <row r="35563" spans="8:9" ht="12.5">
      <c r="H35563" s="958">
        <v>83628</v>
      </c>
      <c r="I35563" s="950" t="s">
        <v>1556</v>
      </c>
    </row>
    <row r="35564" spans="8:9" ht="12.5">
      <c r="H35564" s="958">
        <v>83629</v>
      </c>
      <c r="I35564" s="950" t="s">
        <v>1556</v>
      </c>
    </row>
    <row r="35565" spans="8:9" ht="12.5">
      <c r="H35565" s="958">
        <v>83630</v>
      </c>
      <c r="I35565" s="950" t="s">
        <v>1556</v>
      </c>
    </row>
    <row r="35566" spans="8:9" ht="12.5">
      <c r="H35566" s="958">
        <v>83631</v>
      </c>
      <c r="I35566" s="950" t="s">
        <v>1556</v>
      </c>
    </row>
    <row r="35567" spans="8:9" ht="12.5">
      <c r="H35567" s="958">
        <v>83632</v>
      </c>
      <c r="I35567" s="950" t="s">
        <v>1556</v>
      </c>
    </row>
    <row r="35568" spans="8:9" ht="12.5">
      <c r="H35568" s="958">
        <v>83633</v>
      </c>
      <c r="I35568" s="950" t="s">
        <v>1556</v>
      </c>
    </row>
    <row r="35569" spans="8:9" ht="12.5">
      <c r="H35569" s="958">
        <v>83634</v>
      </c>
      <c r="I35569" s="950" t="s">
        <v>1556</v>
      </c>
    </row>
    <row r="35570" spans="8:9" ht="12.5">
      <c r="H35570" s="958">
        <v>83635</v>
      </c>
      <c r="I35570" s="950" t="s">
        <v>1556</v>
      </c>
    </row>
    <row r="35571" spans="8:9" ht="12.5">
      <c r="H35571" s="958">
        <v>83636</v>
      </c>
      <c r="I35571" s="950" t="s">
        <v>1556</v>
      </c>
    </row>
    <row r="35572" spans="8:9" ht="12.5">
      <c r="H35572" s="958">
        <v>83637</v>
      </c>
      <c r="I35572" s="950" t="s">
        <v>1556</v>
      </c>
    </row>
    <row r="35573" spans="8:9" ht="12.5">
      <c r="H35573" s="958">
        <v>83638</v>
      </c>
      <c r="I35573" s="950" t="s">
        <v>1556</v>
      </c>
    </row>
    <row r="35574" spans="8:9" ht="12.5">
      <c r="H35574" s="958">
        <v>83639</v>
      </c>
      <c r="I35574" s="950" t="s">
        <v>1556</v>
      </c>
    </row>
    <row r="35575" spans="8:9" ht="12.5">
      <c r="H35575" s="958">
        <v>83641</v>
      </c>
      <c r="I35575" s="950" t="s">
        <v>1556</v>
      </c>
    </row>
    <row r="35576" spans="8:9" ht="12.5">
      <c r="H35576" s="958">
        <v>83642</v>
      </c>
      <c r="I35576" s="950" t="s">
        <v>1556</v>
      </c>
    </row>
    <row r="35577" spans="8:9" ht="12.5">
      <c r="H35577" s="958">
        <v>83643</v>
      </c>
      <c r="I35577" s="950" t="s">
        <v>1556</v>
      </c>
    </row>
    <row r="35578" spans="8:9" ht="12.5">
      <c r="H35578" s="958">
        <v>83644</v>
      </c>
      <c r="I35578" s="950" t="s">
        <v>1556</v>
      </c>
    </row>
    <row r="35579" spans="8:9" ht="12.5">
      <c r="H35579" s="958">
        <v>83645</v>
      </c>
      <c r="I35579" s="950" t="s">
        <v>1556</v>
      </c>
    </row>
    <row r="35580" spans="8:9" ht="12.5">
      <c r="H35580" s="958">
        <v>83646</v>
      </c>
      <c r="I35580" s="950" t="s">
        <v>1556</v>
      </c>
    </row>
    <row r="35581" spans="8:9" ht="12.5">
      <c r="H35581" s="958">
        <v>83647</v>
      </c>
      <c r="I35581" s="950" t="s">
        <v>1556</v>
      </c>
    </row>
    <row r="35582" spans="8:9" ht="12.5">
      <c r="H35582" s="958">
        <v>83648</v>
      </c>
      <c r="I35582" s="950" t="s">
        <v>1556</v>
      </c>
    </row>
    <row r="35583" spans="8:9" ht="12.5">
      <c r="H35583" s="958">
        <v>83650</v>
      </c>
      <c r="I35583" s="950" t="s">
        <v>1556</v>
      </c>
    </row>
    <row r="35584" spans="8:9" ht="12.5">
      <c r="H35584" s="958">
        <v>83651</v>
      </c>
      <c r="I35584" s="950" t="s">
        <v>1556</v>
      </c>
    </row>
    <row r="35585" spans="8:9" ht="12.5">
      <c r="H35585" s="958">
        <v>83652</v>
      </c>
      <c r="I35585" s="950" t="s">
        <v>1556</v>
      </c>
    </row>
    <row r="35586" spans="8:9" ht="12.5">
      <c r="H35586" s="958">
        <v>83653</v>
      </c>
      <c r="I35586" s="950" t="s">
        <v>1556</v>
      </c>
    </row>
    <row r="35587" spans="8:9" ht="12.5">
      <c r="H35587" s="958">
        <v>83654</v>
      </c>
      <c r="I35587" s="950" t="s">
        <v>1556</v>
      </c>
    </row>
    <row r="35588" spans="8:9" ht="12.5">
      <c r="H35588" s="958">
        <v>83655</v>
      </c>
      <c r="I35588" s="950" t="s">
        <v>1556</v>
      </c>
    </row>
    <row r="35589" spans="8:9" ht="12.5">
      <c r="H35589" s="958">
        <v>83656</v>
      </c>
      <c r="I35589" s="950" t="s">
        <v>1556</v>
      </c>
    </row>
    <row r="35590" spans="8:9" ht="12.5">
      <c r="H35590" s="958">
        <v>83657</v>
      </c>
      <c r="I35590" s="950" t="s">
        <v>1556</v>
      </c>
    </row>
    <row r="35591" spans="8:9" ht="12.5">
      <c r="H35591" s="958">
        <v>83660</v>
      </c>
      <c r="I35591" s="950" t="s">
        <v>1556</v>
      </c>
    </row>
    <row r="35592" spans="8:9" ht="12.5">
      <c r="H35592" s="958">
        <v>83661</v>
      </c>
      <c r="I35592" s="950" t="s">
        <v>1556</v>
      </c>
    </row>
    <row r="35593" spans="8:9" ht="12.5">
      <c r="H35593" s="958">
        <v>83666</v>
      </c>
      <c r="I35593" s="950" t="s">
        <v>1556</v>
      </c>
    </row>
    <row r="35594" spans="8:9" ht="12.5">
      <c r="H35594" s="958">
        <v>83669</v>
      </c>
      <c r="I35594" s="950" t="s">
        <v>1556</v>
      </c>
    </row>
    <row r="35595" spans="8:9" ht="12.5">
      <c r="H35595" s="958">
        <v>83670</v>
      </c>
      <c r="I35595" s="950" t="s">
        <v>1556</v>
      </c>
    </row>
    <row r="35596" spans="8:9" ht="12.5">
      <c r="H35596" s="958">
        <v>83671</v>
      </c>
      <c r="I35596" s="950" t="s">
        <v>1556</v>
      </c>
    </row>
    <row r="35597" spans="8:9" ht="12.5">
      <c r="H35597" s="958">
        <v>83672</v>
      </c>
      <c r="I35597" s="950" t="s">
        <v>1556</v>
      </c>
    </row>
    <row r="35598" spans="8:9" ht="12.5">
      <c r="H35598" s="958">
        <v>83676</v>
      </c>
      <c r="I35598" s="950" t="s">
        <v>1556</v>
      </c>
    </row>
    <row r="35599" spans="8:9" ht="12.5">
      <c r="H35599" s="958">
        <v>83677</v>
      </c>
      <c r="I35599" s="950" t="s">
        <v>1556</v>
      </c>
    </row>
    <row r="35600" spans="8:9" ht="12.5">
      <c r="H35600" s="958">
        <v>83680</v>
      </c>
      <c r="I35600" s="950" t="s">
        <v>1556</v>
      </c>
    </row>
    <row r="35601" spans="8:9" ht="12.5">
      <c r="H35601" s="958">
        <v>83686</v>
      </c>
      <c r="I35601" s="950" t="s">
        <v>1556</v>
      </c>
    </row>
    <row r="35602" spans="8:9" ht="12.5">
      <c r="H35602" s="958">
        <v>83687</v>
      </c>
      <c r="I35602" s="950" t="s">
        <v>1556</v>
      </c>
    </row>
    <row r="35603" spans="8:9" ht="12.5">
      <c r="H35603" s="958">
        <v>83701</v>
      </c>
      <c r="I35603" s="950" t="s">
        <v>1556</v>
      </c>
    </row>
    <row r="35604" spans="8:9" ht="12.5">
      <c r="H35604" s="958">
        <v>83702</v>
      </c>
      <c r="I35604" s="950" t="s">
        <v>1556</v>
      </c>
    </row>
    <row r="35605" spans="8:9" ht="12.5">
      <c r="H35605" s="958">
        <v>83703</v>
      </c>
      <c r="I35605" s="950" t="s">
        <v>1556</v>
      </c>
    </row>
    <row r="35606" spans="8:9" ht="12.5">
      <c r="H35606" s="958">
        <v>83704</v>
      </c>
      <c r="I35606" s="950" t="s">
        <v>1556</v>
      </c>
    </row>
    <row r="35607" spans="8:9" ht="12.5">
      <c r="H35607" s="958">
        <v>83705</v>
      </c>
      <c r="I35607" s="950" t="s">
        <v>1556</v>
      </c>
    </row>
    <row r="35608" spans="8:9" ht="12.5">
      <c r="H35608" s="958">
        <v>83706</v>
      </c>
      <c r="I35608" s="950" t="s">
        <v>1556</v>
      </c>
    </row>
    <row r="35609" spans="8:9" ht="12.5">
      <c r="H35609" s="958">
        <v>83707</v>
      </c>
      <c r="I35609" s="950" t="s">
        <v>1556</v>
      </c>
    </row>
    <row r="35610" spans="8:9" ht="12.5">
      <c r="H35610" s="958">
        <v>83708</v>
      </c>
      <c r="I35610" s="950" t="s">
        <v>1556</v>
      </c>
    </row>
    <row r="35611" spans="8:9" ht="12.5">
      <c r="H35611" s="958">
        <v>83709</v>
      </c>
      <c r="I35611" s="950" t="s">
        <v>1556</v>
      </c>
    </row>
    <row r="35612" spans="8:9" ht="12.5">
      <c r="H35612" s="958">
        <v>83711</v>
      </c>
      <c r="I35612" s="950" t="s">
        <v>1556</v>
      </c>
    </row>
    <row r="35613" spans="8:9" ht="12.5">
      <c r="H35613" s="958">
        <v>83712</v>
      </c>
      <c r="I35613" s="950" t="s">
        <v>1556</v>
      </c>
    </row>
    <row r="35614" spans="8:9" ht="12.5">
      <c r="H35614" s="958">
        <v>83713</v>
      </c>
      <c r="I35614" s="950" t="s">
        <v>1556</v>
      </c>
    </row>
    <row r="35615" spans="8:9" ht="12.5">
      <c r="H35615" s="958">
        <v>83714</v>
      </c>
      <c r="I35615" s="950" t="s">
        <v>1556</v>
      </c>
    </row>
    <row r="35616" spans="8:9" ht="12.5">
      <c r="H35616" s="958">
        <v>83715</v>
      </c>
      <c r="I35616" s="950" t="s">
        <v>1556</v>
      </c>
    </row>
    <row r="35617" spans="8:9" ht="12.5">
      <c r="H35617" s="958">
        <v>83716</v>
      </c>
      <c r="I35617" s="950" t="s">
        <v>1556</v>
      </c>
    </row>
    <row r="35618" spans="8:9" ht="12.5">
      <c r="H35618" s="958">
        <v>83717</v>
      </c>
      <c r="I35618" s="950" t="s">
        <v>1556</v>
      </c>
    </row>
    <row r="35619" spans="8:9" ht="12.5">
      <c r="H35619" s="958">
        <v>83719</v>
      </c>
      <c r="I35619" s="950" t="s">
        <v>1556</v>
      </c>
    </row>
    <row r="35620" spans="8:9" ht="12.5">
      <c r="H35620" s="958">
        <v>83720</v>
      </c>
      <c r="I35620" s="950" t="s">
        <v>1556</v>
      </c>
    </row>
    <row r="35621" spans="8:9" ht="12.5">
      <c r="H35621" s="958">
        <v>83722</v>
      </c>
      <c r="I35621" s="950" t="s">
        <v>1556</v>
      </c>
    </row>
    <row r="35622" spans="8:9" ht="12.5">
      <c r="H35622" s="958">
        <v>83724</v>
      </c>
      <c r="I35622" s="950" t="s">
        <v>1556</v>
      </c>
    </row>
    <row r="35623" spans="8:9" ht="12.5">
      <c r="H35623" s="958">
        <v>83725</v>
      </c>
      <c r="I35623" s="950" t="s">
        <v>1556</v>
      </c>
    </row>
    <row r="35624" spans="8:9" ht="12.5">
      <c r="H35624" s="958">
        <v>83726</v>
      </c>
      <c r="I35624" s="950" t="s">
        <v>1556</v>
      </c>
    </row>
    <row r="35625" spans="8:9" ht="12.5">
      <c r="H35625" s="958">
        <v>83728</v>
      </c>
      <c r="I35625" s="950" t="s">
        <v>1556</v>
      </c>
    </row>
    <row r="35626" spans="8:9" ht="12.5">
      <c r="H35626" s="958">
        <v>83729</v>
      </c>
      <c r="I35626" s="950" t="s">
        <v>1556</v>
      </c>
    </row>
    <row r="35627" spans="8:9" ht="12.5">
      <c r="H35627" s="958">
        <v>83731</v>
      </c>
      <c r="I35627" s="950" t="s">
        <v>1556</v>
      </c>
    </row>
    <row r="35628" spans="8:9" ht="12.5">
      <c r="H35628" s="958">
        <v>83732</v>
      </c>
      <c r="I35628" s="950" t="s">
        <v>1556</v>
      </c>
    </row>
    <row r="35629" spans="8:9" ht="12.5">
      <c r="H35629" s="958">
        <v>83735</v>
      </c>
      <c r="I35629" s="950" t="s">
        <v>1556</v>
      </c>
    </row>
    <row r="35630" spans="8:9" ht="12.5">
      <c r="H35630" s="958">
        <v>83756</v>
      </c>
      <c r="I35630" s="950" t="s">
        <v>1556</v>
      </c>
    </row>
    <row r="35631" spans="8:9" ht="12.5">
      <c r="H35631" s="958">
        <v>83799</v>
      </c>
      <c r="I35631" s="950" t="s">
        <v>1556</v>
      </c>
    </row>
    <row r="35632" spans="8:9" ht="12.5">
      <c r="H35632" s="958">
        <v>83801</v>
      </c>
      <c r="I35632" s="950" t="s">
        <v>1556</v>
      </c>
    </row>
    <row r="35633" spans="8:9" ht="12.5">
      <c r="H35633" s="958">
        <v>83802</v>
      </c>
      <c r="I35633" s="950" t="s">
        <v>1556</v>
      </c>
    </row>
    <row r="35634" spans="8:9" ht="12.5">
      <c r="H35634" s="958">
        <v>83803</v>
      </c>
      <c r="I35634" s="950" t="s">
        <v>1556</v>
      </c>
    </row>
    <row r="35635" spans="8:9" ht="12.5">
      <c r="H35635" s="958">
        <v>83804</v>
      </c>
      <c r="I35635" s="950" t="s">
        <v>1556</v>
      </c>
    </row>
    <row r="35636" spans="8:9" ht="12.5">
      <c r="H35636" s="958">
        <v>83805</v>
      </c>
      <c r="I35636" s="950" t="s">
        <v>1556</v>
      </c>
    </row>
    <row r="35637" spans="8:9" ht="12.5">
      <c r="H35637" s="958">
        <v>83806</v>
      </c>
      <c r="I35637" s="950" t="s">
        <v>1556</v>
      </c>
    </row>
    <row r="35638" spans="8:9" ht="12.5">
      <c r="H35638" s="958">
        <v>83808</v>
      </c>
      <c r="I35638" s="950" t="s">
        <v>1556</v>
      </c>
    </row>
    <row r="35639" spans="8:9" ht="12.5">
      <c r="H35639" s="958">
        <v>83809</v>
      </c>
      <c r="I35639" s="950" t="s">
        <v>1556</v>
      </c>
    </row>
    <row r="35640" spans="8:9" ht="12.5">
      <c r="H35640" s="958">
        <v>83810</v>
      </c>
      <c r="I35640" s="950" t="s">
        <v>1556</v>
      </c>
    </row>
    <row r="35641" spans="8:9" ht="12.5">
      <c r="H35641" s="958">
        <v>83811</v>
      </c>
      <c r="I35641" s="950" t="s">
        <v>1556</v>
      </c>
    </row>
    <row r="35642" spans="8:9" ht="12.5">
      <c r="H35642" s="958">
        <v>83812</v>
      </c>
      <c r="I35642" s="950" t="s">
        <v>1556</v>
      </c>
    </row>
    <row r="35643" spans="8:9" ht="12.5">
      <c r="H35643" s="958">
        <v>83813</v>
      </c>
      <c r="I35643" s="950" t="s">
        <v>1556</v>
      </c>
    </row>
    <row r="35644" spans="8:9" ht="12.5">
      <c r="H35644" s="958">
        <v>83814</v>
      </c>
      <c r="I35644" s="950" t="s">
        <v>1556</v>
      </c>
    </row>
    <row r="35645" spans="8:9" ht="12.5">
      <c r="H35645" s="958">
        <v>83815</v>
      </c>
      <c r="I35645" s="950" t="s">
        <v>1556</v>
      </c>
    </row>
    <row r="35646" spans="8:9" ht="12.5">
      <c r="H35646" s="958">
        <v>83816</v>
      </c>
      <c r="I35646" s="950" t="s">
        <v>1556</v>
      </c>
    </row>
    <row r="35647" spans="8:9" ht="12.5">
      <c r="H35647" s="958">
        <v>83821</v>
      </c>
      <c r="I35647" s="950" t="s">
        <v>1556</v>
      </c>
    </row>
    <row r="35648" spans="8:9" ht="12.5">
      <c r="H35648" s="958">
        <v>83822</v>
      </c>
      <c r="I35648" s="950" t="s">
        <v>1556</v>
      </c>
    </row>
    <row r="35649" spans="8:9" ht="12.5">
      <c r="H35649" s="958">
        <v>83823</v>
      </c>
      <c r="I35649" s="950" t="s">
        <v>1556</v>
      </c>
    </row>
    <row r="35650" spans="8:9" ht="12.5">
      <c r="H35650" s="958">
        <v>83824</v>
      </c>
      <c r="I35650" s="950" t="s">
        <v>1556</v>
      </c>
    </row>
    <row r="35651" spans="8:9" ht="12.5">
      <c r="H35651" s="958">
        <v>83825</v>
      </c>
      <c r="I35651" s="950" t="s">
        <v>1556</v>
      </c>
    </row>
    <row r="35652" spans="8:9" ht="12.5">
      <c r="H35652" s="958">
        <v>83826</v>
      </c>
      <c r="I35652" s="950" t="s">
        <v>1556</v>
      </c>
    </row>
    <row r="35653" spans="8:9" ht="12.5">
      <c r="H35653" s="958">
        <v>83827</v>
      </c>
      <c r="I35653" s="950" t="s">
        <v>1556</v>
      </c>
    </row>
    <row r="35654" spans="8:9" ht="12.5">
      <c r="H35654" s="958">
        <v>83830</v>
      </c>
      <c r="I35654" s="950" t="s">
        <v>1556</v>
      </c>
    </row>
    <row r="35655" spans="8:9" ht="12.5">
      <c r="H35655" s="958">
        <v>83832</v>
      </c>
      <c r="I35655" s="950" t="s">
        <v>1556</v>
      </c>
    </row>
    <row r="35656" spans="8:9" ht="12.5">
      <c r="H35656" s="958">
        <v>83833</v>
      </c>
      <c r="I35656" s="950" t="s">
        <v>1556</v>
      </c>
    </row>
    <row r="35657" spans="8:9" ht="12.5">
      <c r="H35657" s="958">
        <v>83834</v>
      </c>
      <c r="I35657" s="950" t="s">
        <v>1556</v>
      </c>
    </row>
    <row r="35658" spans="8:9" ht="12.5">
      <c r="H35658" s="958">
        <v>83835</v>
      </c>
      <c r="I35658" s="950" t="s">
        <v>1556</v>
      </c>
    </row>
    <row r="35659" spans="8:9" ht="12.5">
      <c r="H35659" s="958">
        <v>83836</v>
      </c>
      <c r="I35659" s="950" t="s">
        <v>1556</v>
      </c>
    </row>
    <row r="35660" spans="8:9" ht="12.5">
      <c r="H35660" s="958">
        <v>83837</v>
      </c>
      <c r="I35660" s="950" t="s">
        <v>1556</v>
      </c>
    </row>
    <row r="35661" spans="8:9" ht="12.5">
      <c r="H35661" s="958">
        <v>83839</v>
      </c>
      <c r="I35661" s="950" t="s">
        <v>1556</v>
      </c>
    </row>
    <row r="35662" spans="8:9" ht="12.5">
      <c r="H35662" s="958">
        <v>83840</v>
      </c>
      <c r="I35662" s="950" t="s">
        <v>1556</v>
      </c>
    </row>
    <row r="35663" spans="8:9" ht="12.5">
      <c r="H35663" s="958">
        <v>83841</v>
      </c>
      <c r="I35663" s="950" t="s">
        <v>1556</v>
      </c>
    </row>
    <row r="35664" spans="8:9" ht="12.5">
      <c r="H35664" s="958">
        <v>83842</v>
      </c>
      <c r="I35664" s="950" t="s">
        <v>1556</v>
      </c>
    </row>
    <row r="35665" spans="8:9" ht="12.5">
      <c r="H35665" s="958">
        <v>83843</v>
      </c>
      <c r="I35665" s="950" t="s">
        <v>1556</v>
      </c>
    </row>
    <row r="35666" spans="8:9" ht="12.5">
      <c r="H35666" s="958">
        <v>83844</v>
      </c>
      <c r="I35666" s="950" t="s">
        <v>1556</v>
      </c>
    </row>
    <row r="35667" spans="8:9" ht="12.5">
      <c r="H35667" s="958">
        <v>83845</v>
      </c>
      <c r="I35667" s="950" t="s">
        <v>1556</v>
      </c>
    </row>
    <row r="35668" spans="8:9" ht="12.5">
      <c r="H35668" s="958">
        <v>83846</v>
      </c>
      <c r="I35668" s="950" t="s">
        <v>1556</v>
      </c>
    </row>
    <row r="35669" spans="8:9" ht="12.5">
      <c r="H35669" s="958">
        <v>83847</v>
      </c>
      <c r="I35669" s="950" t="s">
        <v>1556</v>
      </c>
    </row>
    <row r="35670" spans="8:9" ht="12.5">
      <c r="H35670" s="958">
        <v>83848</v>
      </c>
      <c r="I35670" s="950" t="s">
        <v>1556</v>
      </c>
    </row>
    <row r="35671" spans="8:9" ht="12.5">
      <c r="H35671" s="958">
        <v>83849</v>
      </c>
      <c r="I35671" s="950" t="s">
        <v>1556</v>
      </c>
    </row>
    <row r="35672" spans="8:9" ht="12.5">
      <c r="H35672" s="958">
        <v>83850</v>
      </c>
      <c r="I35672" s="950" t="s">
        <v>1556</v>
      </c>
    </row>
    <row r="35673" spans="8:9" ht="12.5">
      <c r="H35673" s="958">
        <v>83851</v>
      </c>
      <c r="I35673" s="950" t="s">
        <v>1556</v>
      </c>
    </row>
    <row r="35674" spans="8:9" ht="12.5">
      <c r="H35674" s="958">
        <v>83852</v>
      </c>
      <c r="I35674" s="950" t="s">
        <v>1556</v>
      </c>
    </row>
    <row r="35675" spans="8:9" ht="12.5">
      <c r="H35675" s="958">
        <v>83853</v>
      </c>
      <c r="I35675" s="950" t="s">
        <v>1556</v>
      </c>
    </row>
    <row r="35676" spans="8:9" ht="12.5">
      <c r="H35676" s="958">
        <v>83854</v>
      </c>
      <c r="I35676" s="950" t="s">
        <v>1556</v>
      </c>
    </row>
    <row r="35677" spans="8:9" ht="12.5">
      <c r="H35677" s="958">
        <v>83855</v>
      </c>
      <c r="I35677" s="950" t="s">
        <v>1556</v>
      </c>
    </row>
    <row r="35678" spans="8:9" ht="12.5">
      <c r="H35678" s="958">
        <v>83856</v>
      </c>
      <c r="I35678" s="950" t="s">
        <v>1556</v>
      </c>
    </row>
    <row r="35679" spans="8:9" ht="12.5">
      <c r="H35679" s="958">
        <v>83857</v>
      </c>
      <c r="I35679" s="950" t="s">
        <v>1556</v>
      </c>
    </row>
    <row r="35680" spans="8:9" ht="12.5">
      <c r="H35680" s="958">
        <v>83858</v>
      </c>
      <c r="I35680" s="950" t="s">
        <v>1556</v>
      </c>
    </row>
    <row r="35681" spans="8:9" ht="12.5">
      <c r="H35681" s="958">
        <v>83860</v>
      </c>
      <c r="I35681" s="950" t="s">
        <v>1556</v>
      </c>
    </row>
    <row r="35682" spans="8:9" ht="12.5">
      <c r="H35682" s="958">
        <v>83861</v>
      </c>
      <c r="I35682" s="950" t="s">
        <v>1556</v>
      </c>
    </row>
    <row r="35683" spans="8:9" ht="12.5">
      <c r="H35683" s="958">
        <v>83864</v>
      </c>
      <c r="I35683" s="950" t="s">
        <v>1556</v>
      </c>
    </row>
    <row r="35684" spans="8:9" ht="12.5">
      <c r="H35684" s="958">
        <v>83865</v>
      </c>
      <c r="I35684" s="950" t="s">
        <v>1556</v>
      </c>
    </row>
    <row r="35685" spans="8:9" ht="12.5">
      <c r="H35685" s="958">
        <v>83866</v>
      </c>
      <c r="I35685" s="950" t="s">
        <v>1556</v>
      </c>
    </row>
    <row r="35686" spans="8:9" ht="12.5">
      <c r="H35686" s="958">
        <v>83867</v>
      </c>
      <c r="I35686" s="950" t="s">
        <v>1556</v>
      </c>
    </row>
    <row r="35687" spans="8:9" ht="12.5">
      <c r="H35687" s="958">
        <v>83868</v>
      </c>
      <c r="I35687" s="950" t="s">
        <v>1556</v>
      </c>
    </row>
    <row r="35688" spans="8:9" ht="12.5">
      <c r="H35688" s="958">
        <v>83869</v>
      </c>
      <c r="I35688" s="950" t="s">
        <v>1556</v>
      </c>
    </row>
    <row r="35689" spans="8:9" ht="12.5">
      <c r="H35689" s="958">
        <v>83870</v>
      </c>
      <c r="I35689" s="950" t="s">
        <v>1556</v>
      </c>
    </row>
    <row r="35690" spans="8:9" ht="12.5">
      <c r="H35690" s="958">
        <v>83871</v>
      </c>
      <c r="I35690" s="950" t="s">
        <v>1556</v>
      </c>
    </row>
    <row r="35691" spans="8:9" ht="12.5">
      <c r="H35691" s="958">
        <v>83872</v>
      </c>
      <c r="I35691" s="950" t="s">
        <v>1556</v>
      </c>
    </row>
    <row r="35692" spans="8:9" ht="12.5">
      <c r="H35692" s="958">
        <v>83873</v>
      </c>
      <c r="I35692" s="950" t="s">
        <v>1556</v>
      </c>
    </row>
    <row r="35693" spans="8:9" ht="12.5">
      <c r="H35693" s="958">
        <v>83874</v>
      </c>
      <c r="I35693" s="950" t="s">
        <v>1556</v>
      </c>
    </row>
    <row r="35694" spans="8:9" ht="12.5">
      <c r="H35694" s="958">
        <v>83876</v>
      </c>
      <c r="I35694" s="950" t="s">
        <v>1556</v>
      </c>
    </row>
    <row r="35695" spans="8:9" ht="12.5">
      <c r="H35695" s="958">
        <v>83877</v>
      </c>
      <c r="I35695" s="950" t="s">
        <v>1556</v>
      </c>
    </row>
    <row r="35696" spans="8:9" ht="12.5">
      <c r="H35696" s="958">
        <v>84001</v>
      </c>
      <c r="I35696" s="950" t="s">
        <v>1556</v>
      </c>
    </row>
    <row r="35697" spans="8:9" ht="12.5">
      <c r="H35697" s="958">
        <v>84002</v>
      </c>
      <c r="I35697" s="950" t="s">
        <v>1556</v>
      </c>
    </row>
    <row r="35698" spans="8:9" ht="12.5">
      <c r="H35698" s="958">
        <v>84003</v>
      </c>
      <c r="I35698" s="950" t="s">
        <v>1556</v>
      </c>
    </row>
    <row r="35699" spans="8:9" ht="12.5">
      <c r="H35699" s="958">
        <v>84004</v>
      </c>
      <c r="I35699" s="950" t="s">
        <v>1556</v>
      </c>
    </row>
    <row r="35700" spans="8:9" ht="12.5">
      <c r="H35700" s="958">
        <v>84005</v>
      </c>
      <c r="I35700" s="950" t="s">
        <v>1556</v>
      </c>
    </row>
    <row r="35701" spans="8:9" ht="12.5">
      <c r="H35701" s="958">
        <v>84006</v>
      </c>
      <c r="I35701" s="950" t="s">
        <v>1556</v>
      </c>
    </row>
    <row r="35702" spans="8:9" ht="12.5">
      <c r="H35702" s="958">
        <v>84007</v>
      </c>
      <c r="I35702" s="950" t="s">
        <v>1556</v>
      </c>
    </row>
    <row r="35703" spans="8:9" ht="12.5">
      <c r="H35703" s="958">
        <v>84008</v>
      </c>
      <c r="I35703" s="950" t="s">
        <v>1556</v>
      </c>
    </row>
    <row r="35704" spans="8:9" ht="12.5">
      <c r="H35704" s="958">
        <v>84009</v>
      </c>
      <c r="I35704" s="950" t="s">
        <v>1556</v>
      </c>
    </row>
    <row r="35705" spans="8:9" ht="12.5">
      <c r="H35705" s="958">
        <v>84010</v>
      </c>
      <c r="I35705" s="950" t="s">
        <v>1556</v>
      </c>
    </row>
    <row r="35706" spans="8:9" ht="12.5">
      <c r="H35706" s="958">
        <v>84011</v>
      </c>
      <c r="I35706" s="950" t="s">
        <v>1556</v>
      </c>
    </row>
    <row r="35707" spans="8:9" ht="12.5">
      <c r="H35707" s="958">
        <v>84013</v>
      </c>
      <c r="I35707" s="950" t="s">
        <v>1556</v>
      </c>
    </row>
    <row r="35708" spans="8:9" ht="12.5">
      <c r="H35708" s="958">
        <v>84014</v>
      </c>
      <c r="I35708" s="950" t="s">
        <v>1556</v>
      </c>
    </row>
    <row r="35709" spans="8:9" ht="12.5">
      <c r="H35709" s="958">
        <v>84015</v>
      </c>
      <c r="I35709" s="950" t="s">
        <v>1556</v>
      </c>
    </row>
    <row r="35710" spans="8:9" ht="12.5">
      <c r="H35710" s="958">
        <v>84016</v>
      </c>
      <c r="I35710" s="950" t="s">
        <v>1556</v>
      </c>
    </row>
    <row r="35711" spans="8:9" ht="12.5">
      <c r="H35711" s="958">
        <v>84017</v>
      </c>
      <c r="I35711" s="950" t="s">
        <v>1556</v>
      </c>
    </row>
    <row r="35712" spans="8:9" ht="12.5">
      <c r="H35712" s="958">
        <v>84018</v>
      </c>
      <c r="I35712" s="950" t="s">
        <v>1556</v>
      </c>
    </row>
    <row r="35713" spans="8:9" ht="12.5">
      <c r="H35713" s="958">
        <v>84020</v>
      </c>
      <c r="I35713" s="950" t="s">
        <v>1556</v>
      </c>
    </row>
    <row r="35714" spans="8:9" ht="12.5">
      <c r="H35714" s="958">
        <v>84021</v>
      </c>
      <c r="I35714" s="950" t="s">
        <v>1556</v>
      </c>
    </row>
    <row r="35715" spans="8:9" ht="12.5">
      <c r="H35715" s="958">
        <v>84022</v>
      </c>
      <c r="I35715" s="950" t="s">
        <v>1556</v>
      </c>
    </row>
    <row r="35716" spans="8:9" ht="12.5">
      <c r="H35716" s="958">
        <v>84023</v>
      </c>
      <c r="I35716" s="950" t="s">
        <v>1556</v>
      </c>
    </row>
    <row r="35717" spans="8:9" ht="12.5">
      <c r="H35717" s="958">
        <v>84024</v>
      </c>
      <c r="I35717" s="950" t="s">
        <v>1556</v>
      </c>
    </row>
    <row r="35718" spans="8:9" ht="12.5">
      <c r="H35718" s="958">
        <v>84025</v>
      </c>
      <c r="I35718" s="950" t="s">
        <v>1556</v>
      </c>
    </row>
    <row r="35719" spans="8:9" ht="12.5">
      <c r="H35719" s="958">
        <v>84026</v>
      </c>
      <c r="I35719" s="950" t="s">
        <v>1556</v>
      </c>
    </row>
    <row r="35720" spans="8:9" ht="12.5">
      <c r="H35720" s="958">
        <v>84027</v>
      </c>
      <c r="I35720" s="950" t="s">
        <v>1556</v>
      </c>
    </row>
    <row r="35721" spans="8:9" ht="12.5">
      <c r="H35721" s="958">
        <v>84028</v>
      </c>
      <c r="I35721" s="950" t="s">
        <v>1556</v>
      </c>
    </row>
    <row r="35722" spans="8:9" ht="12.5">
      <c r="H35722" s="958">
        <v>84029</v>
      </c>
      <c r="I35722" s="950" t="s">
        <v>1556</v>
      </c>
    </row>
    <row r="35723" spans="8:9" ht="12.5">
      <c r="H35723" s="958">
        <v>84031</v>
      </c>
      <c r="I35723" s="950" t="s">
        <v>1556</v>
      </c>
    </row>
    <row r="35724" spans="8:9" ht="12.5">
      <c r="H35724" s="958">
        <v>84032</v>
      </c>
      <c r="I35724" s="950" t="s">
        <v>1556</v>
      </c>
    </row>
    <row r="35725" spans="8:9" ht="12.5">
      <c r="H35725" s="958">
        <v>84033</v>
      </c>
      <c r="I35725" s="950" t="s">
        <v>1556</v>
      </c>
    </row>
    <row r="35726" spans="8:9" ht="12.5">
      <c r="H35726" s="958">
        <v>84034</v>
      </c>
      <c r="I35726" s="950" t="s">
        <v>1556</v>
      </c>
    </row>
    <row r="35727" spans="8:9" ht="12.5">
      <c r="H35727" s="958">
        <v>84035</v>
      </c>
      <c r="I35727" s="950" t="s">
        <v>1556</v>
      </c>
    </row>
    <row r="35728" spans="8:9" ht="12.5">
      <c r="H35728" s="958">
        <v>84036</v>
      </c>
      <c r="I35728" s="950" t="s">
        <v>1556</v>
      </c>
    </row>
    <row r="35729" spans="8:9" ht="12.5">
      <c r="H35729" s="958">
        <v>84037</v>
      </c>
      <c r="I35729" s="950" t="s">
        <v>1556</v>
      </c>
    </row>
    <row r="35730" spans="8:9" ht="12.5">
      <c r="H35730" s="958">
        <v>84038</v>
      </c>
      <c r="I35730" s="950" t="s">
        <v>1556</v>
      </c>
    </row>
    <row r="35731" spans="8:9" ht="12.5">
      <c r="H35731" s="958">
        <v>84039</v>
      </c>
      <c r="I35731" s="950" t="s">
        <v>1556</v>
      </c>
    </row>
    <row r="35732" spans="8:9" ht="12.5">
      <c r="H35732" s="958">
        <v>84040</v>
      </c>
      <c r="I35732" s="950" t="s">
        <v>1556</v>
      </c>
    </row>
    <row r="35733" spans="8:9" ht="12.5">
      <c r="H35733" s="958">
        <v>84041</v>
      </c>
      <c r="I35733" s="950" t="s">
        <v>1556</v>
      </c>
    </row>
    <row r="35734" spans="8:9" ht="12.5">
      <c r="H35734" s="958">
        <v>84042</v>
      </c>
      <c r="I35734" s="950" t="s">
        <v>1556</v>
      </c>
    </row>
    <row r="35735" spans="8:9" ht="12.5">
      <c r="H35735" s="958">
        <v>84043</v>
      </c>
      <c r="I35735" s="950" t="s">
        <v>1556</v>
      </c>
    </row>
    <row r="35736" spans="8:9" ht="12.5">
      <c r="H35736" s="958">
        <v>84044</v>
      </c>
      <c r="I35736" s="950" t="s">
        <v>1556</v>
      </c>
    </row>
    <row r="35737" spans="8:9" ht="12.5">
      <c r="H35737" s="958">
        <v>84045</v>
      </c>
      <c r="I35737" s="950" t="s">
        <v>1556</v>
      </c>
    </row>
    <row r="35738" spans="8:9" ht="12.5">
      <c r="H35738" s="958">
        <v>84046</v>
      </c>
      <c r="I35738" s="950" t="s">
        <v>1556</v>
      </c>
    </row>
    <row r="35739" spans="8:9" ht="12.5">
      <c r="H35739" s="958">
        <v>84047</v>
      </c>
      <c r="I35739" s="950" t="s">
        <v>1556</v>
      </c>
    </row>
    <row r="35740" spans="8:9" ht="12.5">
      <c r="H35740" s="958">
        <v>84049</v>
      </c>
      <c r="I35740" s="950" t="s">
        <v>1556</v>
      </c>
    </row>
    <row r="35741" spans="8:9" ht="12.5">
      <c r="H35741" s="958">
        <v>84050</v>
      </c>
      <c r="I35741" s="950" t="s">
        <v>1556</v>
      </c>
    </row>
    <row r="35742" spans="8:9" ht="12.5">
      <c r="H35742" s="958">
        <v>84051</v>
      </c>
      <c r="I35742" s="950" t="s">
        <v>1556</v>
      </c>
    </row>
    <row r="35743" spans="8:9" ht="12.5">
      <c r="H35743" s="958">
        <v>84052</v>
      </c>
      <c r="I35743" s="950" t="s">
        <v>1556</v>
      </c>
    </row>
    <row r="35744" spans="8:9" ht="12.5">
      <c r="H35744" s="958">
        <v>84053</v>
      </c>
      <c r="I35744" s="950" t="s">
        <v>1556</v>
      </c>
    </row>
    <row r="35745" spans="8:9" ht="12.5">
      <c r="H35745" s="958">
        <v>84054</v>
      </c>
      <c r="I35745" s="950" t="s">
        <v>1556</v>
      </c>
    </row>
    <row r="35746" spans="8:9" ht="12.5">
      <c r="H35746" s="958">
        <v>84055</v>
      </c>
      <c r="I35746" s="950" t="s">
        <v>1556</v>
      </c>
    </row>
    <row r="35747" spans="8:9" ht="12.5">
      <c r="H35747" s="958">
        <v>84056</v>
      </c>
      <c r="I35747" s="950" t="s">
        <v>1556</v>
      </c>
    </row>
    <row r="35748" spans="8:9" ht="12.5">
      <c r="H35748" s="958">
        <v>84057</v>
      </c>
      <c r="I35748" s="950" t="s">
        <v>1556</v>
      </c>
    </row>
    <row r="35749" spans="8:9" ht="12.5">
      <c r="H35749" s="958">
        <v>84058</v>
      </c>
      <c r="I35749" s="950" t="s">
        <v>1556</v>
      </c>
    </row>
    <row r="35750" spans="8:9" ht="12.5">
      <c r="H35750" s="958">
        <v>84059</v>
      </c>
      <c r="I35750" s="950" t="s">
        <v>1556</v>
      </c>
    </row>
    <row r="35751" spans="8:9" ht="12.5">
      <c r="H35751" s="958">
        <v>84060</v>
      </c>
      <c r="I35751" s="950" t="s">
        <v>1556</v>
      </c>
    </row>
    <row r="35752" spans="8:9" ht="12.5">
      <c r="H35752" s="958">
        <v>84061</v>
      </c>
      <c r="I35752" s="950" t="s">
        <v>1556</v>
      </c>
    </row>
    <row r="35753" spans="8:9" ht="12.5">
      <c r="H35753" s="958">
        <v>84062</v>
      </c>
      <c r="I35753" s="950" t="s">
        <v>1556</v>
      </c>
    </row>
    <row r="35754" spans="8:9" ht="12.5">
      <c r="H35754" s="958">
        <v>84063</v>
      </c>
      <c r="I35754" s="950" t="s">
        <v>1556</v>
      </c>
    </row>
    <row r="35755" spans="8:9" ht="12.5">
      <c r="H35755" s="958">
        <v>84064</v>
      </c>
      <c r="I35755" s="950" t="s">
        <v>1556</v>
      </c>
    </row>
    <row r="35756" spans="8:9" ht="12.5">
      <c r="H35756" s="958">
        <v>84065</v>
      </c>
      <c r="I35756" s="950" t="s">
        <v>1556</v>
      </c>
    </row>
    <row r="35757" spans="8:9" ht="12.5">
      <c r="H35757" s="958">
        <v>84066</v>
      </c>
      <c r="I35757" s="950" t="s">
        <v>1556</v>
      </c>
    </row>
    <row r="35758" spans="8:9" ht="12.5">
      <c r="H35758" s="958">
        <v>84067</v>
      </c>
      <c r="I35758" s="950" t="s">
        <v>1556</v>
      </c>
    </row>
    <row r="35759" spans="8:9" ht="12.5">
      <c r="H35759" s="958">
        <v>84068</v>
      </c>
      <c r="I35759" s="950" t="s">
        <v>1556</v>
      </c>
    </row>
    <row r="35760" spans="8:9" ht="12.5">
      <c r="H35760" s="958">
        <v>84069</v>
      </c>
      <c r="I35760" s="950" t="s">
        <v>1556</v>
      </c>
    </row>
    <row r="35761" spans="8:9" ht="12.5">
      <c r="H35761" s="958">
        <v>84070</v>
      </c>
      <c r="I35761" s="950" t="s">
        <v>1556</v>
      </c>
    </row>
    <row r="35762" spans="8:9" ht="12.5">
      <c r="H35762" s="958">
        <v>84071</v>
      </c>
      <c r="I35762" s="950" t="s">
        <v>1556</v>
      </c>
    </row>
    <row r="35763" spans="8:9" ht="12.5">
      <c r="H35763" s="958">
        <v>84072</v>
      </c>
      <c r="I35763" s="950" t="s">
        <v>1556</v>
      </c>
    </row>
    <row r="35764" spans="8:9" ht="12.5">
      <c r="H35764" s="958">
        <v>84073</v>
      </c>
      <c r="I35764" s="950" t="s">
        <v>1556</v>
      </c>
    </row>
    <row r="35765" spans="8:9" ht="12.5">
      <c r="H35765" s="958">
        <v>84074</v>
      </c>
      <c r="I35765" s="950" t="s">
        <v>1556</v>
      </c>
    </row>
    <row r="35766" spans="8:9" ht="12.5">
      <c r="H35766" s="958">
        <v>84075</v>
      </c>
      <c r="I35766" s="950" t="s">
        <v>1556</v>
      </c>
    </row>
    <row r="35767" spans="8:9" ht="12.5">
      <c r="H35767" s="958">
        <v>84076</v>
      </c>
      <c r="I35767" s="950" t="s">
        <v>1556</v>
      </c>
    </row>
    <row r="35768" spans="8:9" ht="12.5">
      <c r="H35768" s="958">
        <v>84078</v>
      </c>
      <c r="I35768" s="950" t="s">
        <v>1556</v>
      </c>
    </row>
    <row r="35769" spans="8:9" ht="12.5">
      <c r="H35769" s="958">
        <v>84079</v>
      </c>
      <c r="I35769" s="950" t="s">
        <v>1556</v>
      </c>
    </row>
    <row r="35770" spans="8:9" ht="12.5">
      <c r="H35770" s="958">
        <v>84080</v>
      </c>
      <c r="I35770" s="950" t="s">
        <v>1556</v>
      </c>
    </row>
    <row r="35771" spans="8:9" ht="12.5">
      <c r="H35771" s="958">
        <v>84081</v>
      </c>
      <c r="I35771" s="950" t="s">
        <v>1556</v>
      </c>
    </row>
    <row r="35772" spans="8:9" ht="12.5">
      <c r="H35772" s="958">
        <v>84082</v>
      </c>
      <c r="I35772" s="950" t="s">
        <v>1556</v>
      </c>
    </row>
    <row r="35773" spans="8:9" ht="12.5">
      <c r="H35773" s="958">
        <v>84083</v>
      </c>
      <c r="I35773" s="950" t="s">
        <v>1556</v>
      </c>
    </row>
    <row r="35774" spans="8:9" ht="12.5">
      <c r="H35774" s="958">
        <v>84084</v>
      </c>
      <c r="I35774" s="950" t="s">
        <v>1556</v>
      </c>
    </row>
    <row r="35775" spans="8:9" ht="12.5">
      <c r="H35775" s="958">
        <v>84085</v>
      </c>
      <c r="I35775" s="950" t="s">
        <v>1556</v>
      </c>
    </row>
    <row r="35776" spans="8:9" ht="12.5">
      <c r="H35776" s="958">
        <v>84086</v>
      </c>
      <c r="I35776" s="950" t="s">
        <v>1556</v>
      </c>
    </row>
    <row r="35777" spans="8:9" ht="12.5">
      <c r="H35777" s="958">
        <v>84087</v>
      </c>
      <c r="I35777" s="950" t="s">
        <v>1556</v>
      </c>
    </row>
    <row r="35778" spans="8:9" ht="12.5">
      <c r="H35778" s="958">
        <v>84088</v>
      </c>
      <c r="I35778" s="950" t="s">
        <v>1556</v>
      </c>
    </row>
    <row r="35779" spans="8:9" ht="12.5">
      <c r="H35779" s="958">
        <v>84089</v>
      </c>
      <c r="I35779" s="950" t="s">
        <v>1556</v>
      </c>
    </row>
    <row r="35780" spans="8:9" ht="12.5">
      <c r="H35780" s="958">
        <v>84090</v>
      </c>
      <c r="I35780" s="950" t="s">
        <v>1556</v>
      </c>
    </row>
    <row r="35781" spans="8:9" ht="12.5">
      <c r="H35781" s="958">
        <v>84091</v>
      </c>
      <c r="I35781" s="950" t="s">
        <v>1556</v>
      </c>
    </row>
    <row r="35782" spans="8:9" ht="12.5">
      <c r="H35782" s="958">
        <v>84092</v>
      </c>
      <c r="I35782" s="950" t="s">
        <v>1556</v>
      </c>
    </row>
    <row r="35783" spans="8:9" ht="12.5">
      <c r="H35783" s="958">
        <v>84093</v>
      </c>
      <c r="I35783" s="950" t="s">
        <v>1556</v>
      </c>
    </row>
    <row r="35784" spans="8:9" ht="12.5">
      <c r="H35784" s="958">
        <v>84094</v>
      </c>
      <c r="I35784" s="950" t="s">
        <v>1556</v>
      </c>
    </row>
    <row r="35785" spans="8:9" ht="12.5">
      <c r="H35785" s="958">
        <v>84095</v>
      </c>
      <c r="I35785" s="950" t="s">
        <v>1556</v>
      </c>
    </row>
    <row r="35786" spans="8:9" ht="12.5">
      <c r="H35786" s="958">
        <v>84096</v>
      </c>
      <c r="I35786" s="950" t="s">
        <v>1556</v>
      </c>
    </row>
    <row r="35787" spans="8:9" ht="12.5">
      <c r="H35787" s="958">
        <v>84097</v>
      </c>
      <c r="I35787" s="950" t="s">
        <v>1556</v>
      </c>
    </row>
    <row r="35788" spans="8:9" ht="12.5">
      <c r="H35788" s="958">
        <v>84098</v>
      </c>
      <c r="I35788" s="950" t="s">
        <v>1556</v>
      </c>
    </row>
    <row r="35789" spans="8:9" ht="12.5">
      <c r="H35789" s="958">
        <v>84101</v>
      </c>
      <c r="I35789" s="950" t="s">
        <v>1556</v>
      </c>
    </row>
    <row r="35790" spans="8:9" ht="12.5">
      <c r="H35790" s="958">
        <v>84102</v>
      </c>
      <c r="I35790" s="950" t="s">
        <v>1556</v>
      </c>
    </row>
    <row r="35791" spans="8:9" ht="12.5">
      <c r="H35791" s="958">
        <v>84103</v>
      </c>
      <c r="I35791" s="950" t="s">
        <v>1556</v>
      </c>
    </row>
    <row r="35792" spans="8:9" ht="12.5">
      <c r="H35792" s="958">
        <v>84104</v>
      </c>
      <c r="I35792" s="950" t="s">
        <v>1556</v>
      </c>
    </row>
    <row r="35793" spans="8:9" ht="12.5">
      <c r="H35793" s="958">
        <v>84105</v>
      </c>
      <c r="I35793" s="950" t="s">
        <v>1556</v>
      </c>
    </row>
    <row r="35794" spans="8:9" ht="12.5">
      <c r="H35794" s="958">
        <v>84106</v>
      </c>
      <c r="I35794" s="950" t="s">
        <v>1556</v>
      </c>
    </row>
    <row r="35795" spans="8:9" ht="12.5">
      <c r="H35795" s="958">
        <v>84107</v>
      </c>
      <c r="I35795" s="950" t="s">
        <v>1556</v>
      </c>
    </row>
    <row r="35796" spans="8:9" ht="12.5">
      <c r="H35796" s="958">
        <v>84108</v>
      </c>
      <c r="I35796" s="950" t="s">
        <v>1556</v>
      </c>
    </row>
    <row r="35797" spans="8:9" ht="12.5">
      <c r="H35797" s="958">
        <v>84109</v>
      </c>
      <c r="I35797" s="950" t="s">
        <v>1556</v>
      </c>
    </row>
    <row r="35798" spans="8:9" ht="12.5">
      <c r="H35798" s="958">
        <v>84110</v>
      </c>
      <c r="I35798" s="950" t="s">
        <v>1556</v>
      </c>
    </row>
    <row r="35799" spans="8:9" ht="12.5">
      <c r="H35799" s="958">
        <v>84111</v>
      </c>
      <c r="I35799" s="950" t="s">
        <v>1556</v>
      </c>
    </row>
    <row r="35800" spans="8:9" ht="12.5">
      <c r="H35800" s="958">
        <v>84112</v>
      </c>
      <c r="I35800" s="950" t="s">
        <v>1556</v>
      </c>
    </row>
    <row r="35801" spans="8:9" ht="12.5">
      <c r="H35801" s="958">
        <v>84113</v>
      </c>
      <c r="I35801" s="950" t="s">
        <v>1556</v>
      </c>
    </row>
    <row r="35802" spans="8:9" ht="12.5">
      <c r="H35802" s="958">
        <v>84114</v>
      </c>
      <c r="I35802" s="950" t="s">
        <v>1556</v>
      </c>
    </row>
    <row r="35803" spans="8:9" ht="12.5">
      <c r="H35803" s="958">
        <v>84115</v>
      </c>
      <c r="I35803" s="950" t="s">
        <v>1556</v>
      </c>
    </row>
    <row r="35804" spans="8:9" ht="12.5">
      <c r="H35804" s="958">
        <v>84116</v>
      </c>
      <c r="I35804" s="950" t="s">
        <v>1556</v>
      </c>
    </row>
    <row r="35805" spans="8:9" ht="12.5">
      <c r="H35805" s="958">
        <v>84117</v>
      </c>
      <c r="I35805" s="950" t="s">
        <v>1556</v>
      </c>
    </row>
    <row r="35806" spans="8:9" ht="12.5">
      <c r="H35806" s="958">
        <v>84118</v>
      </c>
      <c r="I35806" s="950" t="s">
        <v>1556</v>
      </c>
    </row>
    <row r="35807" spans="8:9" ht="12.5">
      <c r="H35807" s="958">
        <v>84119</v>
      </c>
      <c r="I35807" s="950" t="s">
        <v>1556</v>
      </c>
    </row>
    <row r="35808" spans="8:9" ht="12.5">
      <c r="H35808" s="958">
        <v>84120</v>
      </c>
      <c r="I35808" s="950" t="s">
        <v>1556</v>
      </c>
    </row>
    <row r="35809" spans="8:9" ht="12.5">
      <c r="H35809" s="958">
        <v>84121</v>
      </c>
      <c r="I35809" s="950" t="s">
        <v>1556</v>
      </c>
    </row>
    <row r="35810" spans="8:9" ht="12.5">
      <c r="H35810" s="958">
        <v>84122</v>
      </c>
      <c r="I35810" s="950" t="s">
        <v>1556</v>
      </c>
    </row>
    <row r="35811" spans="8:9" ht="12.5">
      <c r="H35811" s="958">
        <v>84123</v>
      </c>
      <c r="I35811" s="950" t="s">
        <v>1556</v>
      </c>
    </row>
    <row r="35812" spans="8:9" ht="12.5">
      <c r="H35812" s="958">
        <v>84124</v>
      </c>
      <c r="I35812" s="950" t="s">
        <v>1556</v>
      </c>
    </row>
    <row r="35813" spans="8:9" ht="12.5">
      <c r="H35813" s="958">
        <v>84125</v>
      </c>
      <c r="I35813" s="950" t="s">
        <v>1556</v>
      </c>
    </row>
    <row r="35814" spans="8:9" ht="12.5">
      <c r="H35814" s="958">
        <v>84126</v>
      </c>
      <c r="I35814" s="950" t="s">
        <v>1556</v>
      </c>
    </row>
    <row r="35815" spans="8:9" ht="12.5">
      <c r="H35815" s="958">
        <v>84127</v>
      </c>
      <c r="I35815" s="950" t="s">
        <v>1556</v>
      </c>
    </row>
    <row r="35816" spans="8:9" ht="12.5">
      <c r="H35816" s="958">
        <v>84128</v>
      </c>
      <c r="I35816" s="950" t="s">
        <v>1556</v>
      </c>
    </row>
    <row r="35817" spans="8:9" ht="12.5">
      <c r="H35817" s="958">
        <v>84129</v>
      </c>
      <c r="I35817" s="950" t="s">
        <v>1556</v>
      </c>
    </row>
    <row r="35818" spans="8:9" ht="12.5">
      <c r="H35818" s="958">
        <v>84130</v>
      </c>
      <c r="I35818" s="950" t="s">
        <v>1556</v>
      </c>
    </row>
    <row r="35819" spans="8:9" ht="12.5">
      <c r="H35819" s="958">
        <v>84131</v>
      </c>
      <c r="I35819" s="950" t="s">
        <v>1556</v>
      </c>
    </row>
    <row r="35820" spans="8:9" ht="12.5">
      <c r="H35820" s="958">
        <v>84132</v>
      </c>
      <c r="I35820" s="950" t="s">
        <v>1556</v>
      </c>
    </row>
    <row r="35821" spans="8:9" ht="12.5">
      <c r="H35821" s="958">
        <v>84133</v>
      </c>
      <c r="I35821" s="950" t="s">
        <v>1556</v>
      </c>
    </row>
    <row r="35822" spans="8:9" ht="12.5">
      <c r="H35822" s="958">
        <v>84134</v>
      </c>
      <c r="I35822" s="950" t="s">
        <v>1556</v>
      </c>
    </row>
    <row r="35823" spans="8:9" ht="12.5">
      <c r="H35823" s="958">
        <v>84136</v>
      </c>
      <c r="I35823" s="950" t="s">
        <v>1556</v>
      </c>
    </row>
    <row r="35824" spans="8:9" ht="12.5">
      <c r="H35824" s="958">
        <v>84138</v>
      </c>
      <c r="I35824" s="950" t="s">
        <v>1556</v>
      </c>
    </row>
    <row r="35825" spans="8:9" ht="12.5">
      <c r="H35825" s="958">
        <v>84139</v>
      </c>
      <c r="I35825" s="950" t="s">
        <v>1556</v>
      </c>
    </row>
    <row r="35826" spans="8:9" ht="12.5">
      <c r="H35826" s="958">
        <v>84141</v>
      </c>
      <c r="I35826" s="950" t="s">
        <v>1556</v>
      </c>
    </row>
    <row r="35827" spans="8:9" ht="12.5">
      <c r="H35827" s="958">
        <v>84143</v>
      </c>
      <c r="I35827" s="950" t="s">
        <v>1556</v>
      </c>
    </row>
    <row r="35828" spans="8:9" ht="12.5">
      <c r="H35828" s="958">
        <v>84144</v>
      </c>
      <c r="I35828" s="950" t="s">
        <v>1556</v>
      </c>
    </row>
    <row r="35829" spans="8:9" ht="12.5">
      <c r="H35829" s="958">
        <v>84145</v>
      </c>
      <c r="I35829" s="950" t="s">
        <v>1556</v>
      </c>
    </row>
    <row r="35830" spans="8:9" ht="12.5">
      <c r="H35830" s="958">
        <v>84147</v>
      </c>
      <c r="I35830" s="950" t="s">
        <v>1556</v>
      </c>
    </row>
    <row r="35831" spans="8:9" ht="12.5">
      <c r="H35831" s="958">
        <v>84148</v>
      </c>
      <c r="I35831" s="950" t="s">
        <v>1556</v>
      </c>
    </row>
    <row r="35832" spans="8:9" ht="12.5">
      <c r="H35832" s="958">
        <v>84150</v>
      </c>
      <c r="I35832" s="950" t="s">
        <v>1556</v>
      </c>
    </row>
    <row r="35833" spans="8:9" ht="12.5">
      <c r="H35833" s="958">
        <v>84151</v>
      </c>
      <c r="I35833" s="950" t="s">
        <v>1556</v>
      </c>
    </row>
    <row r="35834" spans="8:9" ht="12.5">
      <c r="H35834" s="958">
        <v>84152</v>
      </c>
      <c r="I35834" s="950" t="s">
        <v>1556</v>
      </c>
    </row>
    <row r="35835" spans="8:9" ht="12.5">
      <c r="H35835" s="958">
        <v>84157</v>
      </c>
      <c r="I35835" s="950" t="s">
        <v>1556</v>
      </c>
    </row>
    <row r="35836" spans="8:9" ht="12.5">
      <c r="H35836" s="958">
        <v>84158</v>
      </c>
      <c r="I35836" s="950" t="s">
        <v>1556</v>
      </c>
    </row>
    <row r="35837" spans="8:9" ht="12.5">
      <c r="H35837" s="958">
        <v>84165</v>
      </c>
      <c r="I35837" s="950" t="s">
        <v>1556</v>
      </c>
    </row>
    <row r="35838" spans="8:9" ht="12.5">
      <c r="H35838" s="958">
        <v>84170</v>
      </c>
      <c r="I35838" s="950" t="s">
        <v>1556</v>
      </c>
    </row>
    <row r="35839" spans="8:9" ht="12.5">
      <c r="H35839" s="958">
        <v>84171</v>
      </c>
      <c r="I35839" s="950" t="s">
        <v>1556</v>
      </c>
    </row>
    <row r="35840" spans="8:9" ht="12.5">
      <c r="H35840" s="958">
        <v>84180</v>
      </c>
      <c r="I35840" s="950" t="s">
        <v>1556</v>
      </c>
    </row>
    <row r="35841" spans="8:9" ht="12.5">
      <c r="H35841" s="958">
        <v>84184</v>
      </c>
      <c r="I35841" s="950" t="s">
        <v>1556</v>
      </c>
    </row>
    <row r="35842" spans="8:9" ht="12.5">
      <c r="H35842" s="958">
        <v>84189</v>
      </c>
      <c r="I35842" s="950" t="s">
        <v>1556</v>
      </c>
    </row>
    <row r="35843" spans="8:9" ht="12.5">
      <c r="H35843" s="958">
        <v>84190</v>
      </c>
      <c r="I35843" s="950" t="s">
        <v>1556</v>
      </c>
    </row>
    <row r="35844" spans="8:9" ht="12.5">
      <c r="H35844" s="958">
        <v>84199</v>
      </c>
      <c r="I35844" s="950" t="s">
        <v>1556</v>
      </c>
    </row>
    <row r="35845" spans="8:9" ht="12.5">
      <c r="H35845" s="958">
        <v>84201</v>
      </c>
      <c r="I35845" s="950" t="s">
        <v>1556</v>
      </c>
    </row>
    <row r="35846" spans="8:9" ht="12.5">
      <c r="H35846" s="958">
        <v>84244</v>
      </c>
      <c r="I35846" s="950" t="s">
        <v>1556</v>
      </c>
    </row>
    <row r="35847" spans="8:9" ht="12.5">
      <c r="H35847" s="958">
        <v>84301</v>
      </c>
      <c r="I35847" s="950" t="s">
        <v>1556</v>
      </c>
    </row>
    <row r="35848" spans="8:9" ht="12.5">
      <c r="H35848" s="958">
        <v>84302</v>
      </c>
      <c r="I35848" s="950" t="s">
        <v>1556</v>
      </c>
    </row>
    <row r="35849" spans="8:9" ht="12.5">
      <c r="H35849" s="958">
        <v>84304</v>
      </c>
      <c r="I35849" s="950" t="s">
        <v>1556</v>
      </c>
    </row>
    <row r="35850" spans="8:9" ht="12.5">
      <c r="H35850" s="958">
        <v>84305</v>
      </c>
      <c r="I35850" s="950" t="s">
        <v>1556</v>
      </c>
    </row>
    <row r="35851" spans="8:9" ht="12.5">
      <c r="H35851" s="958">
        <v>84306</v>
      </c>
      <c r="I35851" s="950" t="s">
        <v>1556</v>
      </c>
    </row>
    <row r="35852" spans="8:9" ht="12.5">
      <c r="H35852" s="958">
        <v>84307</v>
      </c>
      <c r="I35852" s="950" t="s">
        <v>1556</v>
      </c>
    </row>
    <row r="35853" spans="8:9" ht="12.5">
      <c r="H35853" s="958">
        <v>84308</v>
      </c>
      <c r="I35853" s="950" t="s">
        <v>1556</v>
      </c>
    </row>
    <row r="35854" spans="8:9" ht="12.5">
      <c r="H35854" s="958">
        <v>84309</v>
      </c>
      <c r="I35854" s="950" t="s">
        <v>1556</v>
      </c>
    </row>
    <row r="35855" spans="8:9" ht="12.5">
      <c r="H35855" s="958">
        <v>84310</v>
      </c>
      <c r="I35855" s="950" t="s">
        <v>1556</v>
      </c>
    </row>
    <row r="35856" spans="8:9" ht="12.5">
      <c r="H35856" s="958">
        <v>84311</v>
      </c>
      <c r="I35856" s="950" t="s">
        <v>1556</v>
      </c>
    </row>
    <row r="35857" spans="8:9" ht="12.5">
      <c r="H35857" s="958">
        <v>84312</v>
      </c>
      <c r="I35857" s="950" t="s">
        <v>1556</v>
      </c>
    </row>
    <row r="35858" spans="8:9" ht="12.5">
      <c r="H35858" s="958">
        <v>84313</v>
      </c>
      <c r="I35858" s="950" t="s">
        <v>1556</v>
      </c>
    </row>
    <row r="35859" spans="8:9" ht="12.5">
      <c r="H35859" s="958">
        <v>84314</v>
      </c>
      <c r="I35859" s="950" t="s">
        <v>1556</v>
      </c>
    </row>
    <row r="35860" spans="8:9" ht="12.5">
      <c r="H35860" s="958">
        <v>84315</v>
      </c>
      <c r="I35860" s="950" t="s">
        <v>1556</v>
      </c>
    </row>
    <row r="35861" spans="8:9" ht="12.5">
      <c r="H35861" s="958">
        <v>84316</v>
      </c>
      <c r="I35861" s="950" t="s">
        <v>1556</v>
      </c>
    </row>
    <row r="35862" spans="8:9" ht="12.5">
      <c r="H35862" s="958">
        <v>84317</v>
      </c>
      <c r="I35862" s="950" t="s">
        <v>1556</v>
      </c>
    </row>
    <row r="35863" spans="8:9" ht="12.5">
      <c r="H35863" s="958">
        <v>84318</v>
      </c>
      <c r="I35863" s="950" t="s">
        <v>1556</v>
      </c>
    </row>
    <row r="35864" spans="8:9" ht="12.5">
      <c r="H35864" s="958">
        <v>84319</v>
      </c>
      <c r="I35864" s="950" t="s">
        <v>1556</v>
      </c>
    </row>
    <row r="35865" spans="8:9" ht="12.5">
      <c r="H35865" s="958">
        <v>84320</v>
      </c>
      <c r="I35865" s="950" t="s">
        <v>1556</v>
      </c>
    </row>
    <row r="35866" spans="8:9" ht="12.5">
      <c r="H35866" s="958">
        <v>84321</v>
      </c>
      <c r="I35866" s="950" t="s">
        <v>1556</v>
      </c>
    </row>
    <row r="35867" spans="8:9" ht="12.5">
      <c r="H35867" s="958">
        <v>84322</v>
      </c>
      <c r="I35867" s="950" t="s">
        <v>1556</v>
      </c>
    </row>
    <row r="35868" spans="8:9" ht="12.5">
      <c r="H35868" s="958">
        <v>84323</v>
      </c>
      <c r="I35868" s="950" t="s">
        <v>1556</v>
      </c>
    </row>
    <row r="35869" spans="8:9" ht="12.5">
      <c r="H35869" s="958">
        <v>84324</v>
      </c>
      <c r="I35869" s="950" t="s">
        <v>1556</v>
      </c>
    </row>
    <row r="35870" spans="8:9" ht="12.5">
      <c r="H35870" s="958">
        <v>84325</v>
      </c>
      <c r="I35870" s="950" t="s">
        <v>1556</v>
      </c>
    </row>
    <row r="35871" spans="8:9" ht="12.5">
      <c r="H35871" s="958">
        <v>84326</v>
      </c>
      <c r="I35871" s="950" t="s">
        <v>1556</v>
      </c>
    </row>
    <row r="35872" spans="8:9" ht="12.5">
      <c r="H35872" s="958">
        <v>84327</v>
      </c>
      <c r="I35872" s="950" t="s">
        <v>1556</v>
      </c>
    </row>
    <row r="35873" spans="8:9" ht="12.5">
      <c r="H35873" s="958">
        <v>84328</v>
      </c>
      <c r="I35873" s="950" t="s">
        <v>1556</v>
      </c>
    </row>
    <row r="35874" spans="8:9" ht="12.5">
      <c r="H35874" s="958">
        <v>84329</v>
      </c>
      <c r="I35874" s="950" t="s">
        <v>1556</v>
      </c>
    </row>
    <row r="35875" spans="8:9" ht="12.5">
      <c r="H35875" s="958">
        <v>84330</v>
      </c>
      <c r="I35875" s="950" t="s">
        <v>1556</v>
      </c>
    </row>
    <row r="35876" spans="8:9" ht="12.5">
      <c r="H35876" s="958">
        <v>84331</v>
      </c>
      <c r="I35876" s="950" t="s">
        <v>1556</v>
      </c>
    </row>
    <row r="35877" spans="8:9" ht="12.5">
      <c r="H35877" s="958">
        <v>84332</v>
      </c>
      <c r="I35877" s="950" t="s">
        <v>1556</v>
      </c>
    </row>
    <row r="35878" spans="8:9" ht="12.5">
      <c r="H35878" s="958">
        <v>84333</v>
      </c>
      <c r="I35878" s="950" t="s">
        <v>1556</v>
      </c>
    </row>
    <row r="35879" spans="8:9" ht="12.5">
      <c r="H35879" s="958">
        <v>84334</v>
      </c>
      <c r="I35879" s="950" t="s">
        <v>1556</v>
      </c>
    </row>
    <row r="35880" spans="8:9" ht="12.5">
      <c r="H35880" s="958">
        <v>84335</v>
      </c>
      <c r="I35880" s="950" t="s">
        <v>1556</v>
      </c>
    </row>
    <row r="35881" spans="8:9" ht="12.5">
      <c r="H35881" s="958">
        <v>84336</v>
      </c>
      <c r="I35881" s="950" t="s">
        <v>1556</v>
      </c>
    </row>
    <row r="35882" spans="8:9" ht="12.5">
      <c r="H35882" s="958">
        <v>84337</v>
      </c>
      <c r="I35882" s="950" t="s">
        <v>1556</v>
      </c>
    </row>
    <row r="35883" spans="8:9" ht="12.5">
      <c r="H35883" s="958">
        <v>84338</v>
      </c>
      <c r="I35883" s="950" t="s">
        <v>1556</v>
      </c>
    </row>
    <row r="35884" spans="8:9" ht="12.5">
      <c r="H35884" s="958">
        <v>84339</v>
      </c>
      <c r="I35884" s="950" t="s">
        <v>1556</v>
      </c>
    </row>
    <row r="35885" spans="8:9" ht="12.5">
      <c r="H35885" s="958">
        <v>84340</v>
      </c>
      <c r="I35885" s="950" t="s">
        <v>1556</v>
      </c>
    </row>
    <row r="35886" spans="8:9" ht="12.5">
      <c r="H35886" s="958">
        <v>84341</v>
      </c>
      <c r="I35886" s="950" t="s">
        <v>1556</v>
      </c>
    </row>
    <row r="35887" spans="8:9" ht="12.5">
      <c r="H35887" s="958">
        <v>84401</v>
      </c>
      <c r="I35887" s="950" t="s">
        <v>1556</v>
      </c>
    </row>
    <row r="35888" spans="8:9" ht="12.5">
      <c r="H35888" s="958">
        <v>84402</v>
      </c>
      <c r="I35888" s="950" t="s">
        <v>1556</v>
      </c>
    </row>
    <row r="35889" spans="8:9" ht="12.5">
      <c r="H35889" s="958">
        <v>84403</v>
      </c>
      <c r="I35889" s="950" t="s">
        <v>1556</v>
      </c>
    </row>
    <row r="35890" spans="8:9" ht="12.5">
      <c r="H35890" s="958">
        <v>84404</v>
      </c>
      <c r="I35890" s="950" t="s">
        <v>1556</v>
      </c>
    </row>
    <row r="35891" spans="8:9" ht="12.5">
      <c r="H35891" s="958">
        <v>84405</v>
      </c>
      <c r="I35891" s="950" t="s">
        <v>1556</v>
      </c>
    </row>
    <row r="35892" spans="8:9" ht="12.5">
      <c r="H35892" s="958">
        <v>84407</v>
      </c>
      <c r="I35892" s="950" t="s">
        <v>1556</v>
      </c>
    </row>
    <row r="35893" spans="8:9" ht="12.5">
      <c r="H35893" s="958">
        <v>84408</v>
      </c>
      <c r="I35893" s="950" t="s">
        <v>1556</v>
      </c>
    </row>
    <row r="35894" spans="8:9" ht="12.5">
      <c r="H35894" s="958">
        <v>84409</v>
      </c>
      <c r="I35894" s="950" t="s">
        <v>1556</v>
      </c>
    </row>
    <row r="35895" spans="8:9" ht="12.5">
      <c r="H35895" s="958">
        <v>84412</v>
      </c>
      <c r="I35895" s="950" t="s">
        <v>1556</v>
      </c>
    </row>
    <row r="35896" spans="8:9" ht="12.5">
      <c r="H35896" s="958">
        <v>84414</v>
      </c>
      <c r="I35896" s="950" t="s">
        <v>1556</v>
      </c>
    </row>
    <row r="35897" spans="8:9" ht="12.5">
      <c r="H35897" s="958">
        <v>84415</v>
      </c>
      <c r="I35897" s="950" t="s">
        <v>1556</v>
      </c>
    </row>
    <row r="35898" spans="8:9" ht="12.5">
      <c r="H35898" s="958">
        <v>84501</v>
      </c>
      <c r="I35898" s="950" t="s">
        <v>1556</v>
      </c>
    </row>
    <row r="35899" spans="8:9" ht="12.5">
      <c r="H35899" s="958">
        <v>84510</v>
      </c>
      <c r="I35899" s="950" t="s">
        <v>1556</v>
      </c>
    </row>
    <row r="35900" spans="8:9" ht="12.5">
      <c r="H35900" s="958">
        <v>84511</v>
      </c>
      <c r="I35900" s="950" t="s">
        <v>1556</v>
      </c>
    </row>
    <row r="35901" spans="8:9" ht="12.5">
      <c r="H35901" s="958">
        <v>84512</v>
      </c>
      <c r="I35901" s="950" t="s">
        <v>1556</v>
      </c>
    </row>
    <row r="35902" spans="8:9" ht="12.5">
      <c r="H35902" s="958">
        <v>84513</v>
      </c>
      <c r="I35902" s="950" t="s">
        <v>1556</v>
      </c>
    </row>
    <row r="35903" spans="8:9" ht="12.5">
      <c r="H35903" s="958">
        <v>84515</v>
      </c>
      <c r="I35903" s="950" t="s">
        <v>1556</v>
      </c>
    </row>
    <row r="35904" spans="8:9" ht="12.5">
      <c r="H35904" s="958">
        <v>84516</v>
      </c>
      <c r="I35904" s="950" t="s">
        <v>1556</v>
      </c>
    </row>
    <row r="35905" spans="8:9" ht="12.5">
      <c r="H35905" s="958">
        <v>84518</v>
      </c>
      <c r="I35905" s="950" t="s">
        <v>1556</v>
      </c>
    </row>
    <row r="35906" spans="8:9" ht="12.5">
      <c r="H35906" s="958">
        <v>84520</v>
      </c>
      <c r="I35906" s="950" t="s">
        <v>1556</v>
      </c>
    </row>
    <row r="35907" spans="8:9" ht="12.5">
      <c r="H35907" s="958">
        <v>84521</v>
      </c>
      <c r="I35907" s="950" t="s">
        <v>1556</v>
      </c>
    </row>
    <row r="35908" spans="8:9" ht="12.5">
      <c r="H35908" s="958">
        <v>84522</v>
      </c>
      <c r="I35908" s="950" t="s">
        <v>1556</v>
      </c>
    </row>
    <row r="35909" spans="8:9" ht="12.5">
      <c r="H35909" s="958">
        <v>84523</v>
      </c>
      <c r="I35909" s="950" t="s">
        <v>1556</v>
      </c>
    </row>
    <row r="35910" spans="8:9" ht="12.5">
      <c r="H35910" s="958">
        <v>84525</v>
      </c>
      <c r="I35910" s="950" t="s">
        <v>1556</v>
      </c>
    </row>
    <row r="35911" spans="8:9" ht="12.5">
      <c r="H35911" s="958">
        <v>84526</v>
      </c>
      <c r="I35911" s="950" t="s">
        <v>1556</v>
      </c>
    </row>
    <row r="35912" spans="8:9" ht="12.5">
      <c r="H35912" s="958">
        <v>84528</v>
      </c>
      <c r="I35912" s="950" t="s">
        <v>1556</v>
      </c>
    </row>
    <row r="35913" spans="8:9" ht="12.5">
      <c r="H35913" s="958">
        <v>84529</v>
      </c>
      <c r="I35913" s="950" t="s">
        <v>1556</v>
      </c>
    </row>
    <row r="35914" spans="8:9" ht="12.5">
      <c r="H35914" s="958">
        <v>84530</v>
      </c>
      <c r="I35914" s="950" t="s">
        <v>1555</v>
      </c>
    </row>
    <row r="35915" spans="8:9" ht="12.5">
      <c r="H35915" s="958">
        <v>84531</v>
      </c>
      <c r="I35915" s="950" t="s">
        <v>1556</v>
      </c>
    </row>
    <row r="35916" spans="8:9" ht="12.5">
      <c r="H35916" s="958">
        <v>84532</v>
      </c>
      <c r="I35916" s="950" t="s">
        <v>1556</v>
      </c>
    </row>
    <row r="35917" spans="8:9" ht="12.5">
      <c r="H35917" s="958">
        <v>84533</v>
      </c>
      <c r="I35917" s="950" t="s">
        <v>1556</v>
      </c>
    </row>
    <row r="35918" spans="8:9" ht="12.5">
      <c r="H35918" s="958">
        <v>84534</v>
      </c>
      <c r="I35918" s="950" t="s">
        <v>1555</v>
      </c>
    </row>
    <row r="35919" spans="8:9" ht="12.5">
      <c r="H35919" s="958">
        <v>84535</v>
      </c>
      <c r="I35919" s="950" t="s">
        <v>1556</v>
      </c>
    </row>
    <row r="35920" spans="8:9" ht="12.5">
      <c r="H35920" s="958">
        <v>84536</v>
      </c>
      <c r="I35920" s="950" t="s">
        <v>1556</v>
      </c>
    </row>
    <row r="35921" spans="8:9" ht="12.5">
      <c r="H35921" s="958">
        <v>84537</v>
      </c>
      <c r="I35921" s="950" t="s">
        <v>1556</v>
      </c>
    </row>
    <row r="35922" spans="8:9" ht="12.5">
      <c r="H35922" s="958">
        <v>84539</v>
      </c>
      <c r="I35922" s="950" t="s">
        <v>1556</v>
      </c>
    </row>
    <row r="35923" spans="8:9" ht="12.5">
      <c r="H35923" s="958">
        <v>84540</v>
      </c>
      <c r="I35923" s="950" t="s">
        <v>1556</v>
      </c>
    </row>
    <row r="35924" spans="8:9" ht="12.5">
      <c r="H35924" s="958">
        <v>84542</v>
      </c>
      <c r="I35924" s="950" t="s">
        <v>1556</v>
      </c>
    </row>
    <row r="35925" spans="8:9" ht="12.5">
      <c r="H35925" s="958">
        <v>84601</v>
      </c>
      <c r="I35925" s="950" t="s">
        <v>1556</v>
      </c>
    </row>
    <row r="35926" spans="8:9" ht="12.5">
      <c r="H35926" s="958">
        <v>84602</v>
      </c>
      <c r="I35926" s="950" t="s">
        <v>1556</v>
      </c>
    </row>
    <row r="35927" spans="8:9" ht="12.5">
      <c r="H35927" s="958">
        <v>84603</v>
      </c>
      <c r="I35927" s="950" t="s">
        <v>1556</v>
      </c>
    </row>
    <row r="35928" spans="8:9" ht="12.5">
      <c r="H35928" s="958">
        <v>84604</v>
      </c>
      <c r="I35928" s="950" t="s">
        <v>1556</v>
      </c>
    </row>
    <row r="35929" spans="8:9" ht="12.5">
      <c r="H35929" s="958">
        <v>84605</v>
      </c>
      <c r="I35929" s="950" t="s">
        <v>1556</v>
      </c>
    </row>
    <row r="35930" spans="8:9" ht="12.5">
      <c r="H35930" s="958">
        <v>84606</v>
      </c>
      <c r="I35930" s="950" t="s">
        <v>1556</v>
      </c>
    </row>
    <row r="35931" spans="8:9" ht="12.5">
      <c r="H35931" s="958">
        <v>84620</v>
      </c>
      <c r="I35931" s="950" t="s">
        <v>1556</v>
      </c>
    </row>
    <row r="35932" spans="8:9" ht="12.5">
      <c r="H35932" s="958">
        <v>84621</v>
      </c>
      <c r="I35932" s="950" t="s">
        <v>1556</v>
      </c>
    </row>
    <row r="35933" spans="8:9" ht="12.5">
      <c r="H35933" s="958">
        <v>84622</v>
      </c>
      <c r="I35933" s="950" t="s">
        <v>1556</v>
      </c>
    </row>
    <row r="35934" spans="8:9" ht="12.5">
      <c r="H35934" s="958">
        <v>84623</v>
      </c>
      <c r="I35934" s="950" t="s">
        <v>1556</v>
      </c>
    </row>
    <row r="35935" spans="8:9" ht="12.5">
      <c r="H35935" s="958">
        <v>84624</v>
      </c>
      <c r="I35935" s="950" t="s">
        <v>1556</v>
      </c>
    </row>
    <row r="35936" spans="8:9" ht="12.5">
      <c r="H35936" s="958">
        <v>84626</v>
      </c>
      <c r="I35936" s="950" t="s">
        <v>1556</v>
      </c>
    </row>
    <row r="35937" spans="8:9" ht="12.5">
      <c r="H35937" s="958">
        <v>84627</v>
      </c>
      <c r="I35937" s="950" t="s">
        <v>1556</v>
      </c>
    </row>
    <row r="35938" spans="8:9" ht="12.5">
      <c r="H35938" s="958">
        <v>84628</v>
      </c>
      <c r="I35938" s="950" t="s">
        <v>1556</v>
      </c>
    </row>
    <row r="35939" spans="8:9" ht="12.5">
      <c r="H35939" s="958">
        <v>84629</v>
      </c>
      <c r="I35939" s="950" t="s">
        <v>1556</v>
      </c>
    </row>
    <row r="35940" spans="8:9" ht="12.5">
      <c r="H35940" s="958">
        <v>84630</v>
      </c>
      <c r="I35940" s="950" t="s">
        <v>1556</v>
      </c>
    </row>
    <row r="35941" spans="8:9" ht="12.5">
      <c r="H35941" s="958">
        <v>84631</v>
      </c>
      <c r="I35941" s="950" t="s">
        <v>1556</v>
      </c>
    </row>
    <row r="35942" spans="8:9" ht="12.5">
      <c r="H35942" s="958">
        <v>84632</v>
      </c>
      <c r="I35942" s="950" t="s">
        <v>1556</v>
      </c>
    </row>
    <row r="35943" spans="8:9" ht="12.5">
      <c r="H35943" s="958">
        <v>84633</v>
      </c>
      <c r="I35943" s="950" t="s">
        <v>1556</v>
      </c>
    </row>
    <row r="35944" spans="8:9" ht="12.5">
      <c r="H35944" s="958">
        <v>84634</v>
      </c>
      <c r="I35944" s="950" t="s">
        <v>1556</v>
      </c>
    </row>
    <row r="35945" spans="8:9" ht="12.5">
      <c r="H35945" s="958">
        <v>84635</v>
      </c>
      <c r="I35945" s="950" t="s">
        <v>1556</v>
      </c>
    </row>
    <row r="35946" spans="8:9" ht="12.5">
      <c r="H35946" s="958">
        <v>84636</v>
      </c>
      <c r="I35946" s="950" t="s">
        <v>1556</v>
      </c>
    </row>
    <row r="35947" spans="8:9" ht="12.5">
      <c r="H35947" s="958">
        <v>84637</v>
      </c>
      <c r="I35947" s="950" t="s">
        <v>1556</v>
      </c>
    </row>
    <row r="35948" spans="8:9" ht="12.5">
      <c r="H35948" s="958">
        <v>84638</v>
      </c>
      <c r="I35948" s="950" t="s">
        <v>1556</v>
      </c>
    </row>
    <row r="35949" spans="8:9" ht="12.5">
      <c r="H35949" s="958">
        <v>84639</v>
      </c>
      <c r="I35949" s="950" t="s">
        <v>1556</v>
      </c>
    </row>
    <row r="35950" spans="8:9" ht="12.5">
      <c r="H35950" s="958">
        <v>84640</v>
      </c>
      <c r="I35950" s="950" t="s">
        <v>1556</v>
      </c>
    </row>
    <row r="35951" spans="8:9" ht="12.5">
      <c r="H35951" s="958">
        <v>84642</v>
      </c>
      <c r="I35951" s="950" t="s">
        <v>1556</v>
      </c>
    </row>
    <row r="35952" spans="8:9" ht="12.5">
      <c r="H35952" s="958">
        <v>84643</v>
      </c>
      <c r="I35952" s="950" t="s">
        <v>1556</v>
      </c>
    </row>
    <row r="35953" spans="8:9" ht="12.5">
      <c r="H35953" s="958">
        <v>84644</v>
      </c>
      <c r="I35953" s="950" t="s">
        <v>1556</v>
      </c>
    </row>
    <row r="35954" spans="8:9" ht="12.5">
      <c r="H35954" s="958">
        <v>84645</v>
      </c>
      <c r="I35954" s="950" t="s">
        <v>1556</v>
      </c>
    </row>
    <row r="35955" spans="8:9" ht="12.5">
      <c r="H35955" s="958">
        <v>84646</v>
      </c>
      <c r="I35955" s="950" t="s">
        <v>1556</v>
      </c>
    </row>
    <row r="35956" spans="8:9" ht="12.5">
      <c r="H35956" s="958">
        <v>84647</v>
      </c>
      <c r="I35956" s="950" t="s">
        <v>1556</v>
      </c>
    </row>
    <row r="35957" spans="8:9" ht="12.5">
      <c r="H35957" s="958">
        <v>84648</v>
      </c>
      <c r="I35957" s="950" t="s">
        <v>1556</v>
      </c>
    </row>
    <row r="35958" spans="8:9" ht="12.5">
      <c r="H35958" s="958">
        <v>84649</v>
      </c>
      <c r="I35958" s="950" t="s">
        <v>1556</v>
      </c>
    </row>
    <row r="35959" spans="8:9" ht="12.5">
      <c r="H35959" s="958">
        <v>84651</v>
      </c>
      <c r="I35959" s="950" t="s">
        <v>1556</v>
      </c>
    </row>
    <row r="35960" spans="8:9" ht="12.5">
      <c r="H35960" s="958">
        <v>84652</v>
      </c>
      <c r="I35960" s="950" t="s">
        <v>1556</v>
      </c>
    </row>
    <row r="35961" spans="8:9" ht="12.5">
      <c r="H35961" s="958">
        <v>84653</v>
      </c>
      <c r="I35961" s="950" t="s">
        <v>1556</v>
      </c>
    </row>
    <row r="35962" spans="8:9" ht="12.5">
      <c r="H35962" s="958">
        <v>84654</v>
      </c>
      <c r="I35962" s="950" t="s">
        <v>1556</v>
      </c>
    </row>
    <row r="35963" spans="8:9" ht="12.5">
      <c r="H35963" s="958">
        <v>84655</v>
      </c>
      <c r="I35963" s="950" t="s">
        <v>1556</v>
      </c>
    </row>
    <row r="35964" spans="8:9" ht="12.5">
      <c r="H35964" s="958">
        <v>84656</v>
      </c>
      <c r="I35964" s="950" t="s">
        <v>1556</v>
      </c>
    </row>
    <row r="35965" spans="8:9" ht="12.5">
      <c r="H35965" s="958">
        <v>84657</v>
      </c>
      <c r="I35965" s="950" t="s">
        <v>1556</v>
      </c>
    </row>
    <row r="35966" spans="8:9" ht="12.5">
      <c r="H35966" s="958">
        <v>84660</v>
      </c>
      <c r="I35966" s="950" t="s">
        <v>1556</v>
      </c>
    </row>
    <row r="35967" spans="8:9" ht="12.5">
      <c r="H35967" s="958">
        <v>84662</v>
      </c>
      <c r="I35967" s="950" t="s">
        <v>1556</v>
      </c>
    </row>
    <row r="35968" spans="8:9" ht="12.5">
      <c r="H35968" s="958">
        <v>84663</v>
      </c>
      <c r="I35968" s="950" t="s">
        <v>1556</v>
      </c>
    </row>
    <row r="35969" spans="8:9" ht="12.5">
      <c r="H35969" s="958">
        <v>84664</v>
      </c>
      <c r="I35969" s="950" t="s">
        <v>1556</v>
      </c>
    </row>
    <row r="35970" spans="8:9" ht="12.5">
      <c r="H35970" s="958">
        <v>84665</v>
      </c>
      <c r="I35970" s="950" t="s">
        <v>1556</v>
      </c>
    </row>
    <row r="35971" spans="8:9" ht="12.5">
      <c r="H35971" s="958">
        <v>84667</v>
      </c>
      <c r="I35971" s="950" t="s">
        <v>1556</v>
      </c>
    </row>
    <row r="35972" spans="8:9" ht="12.5">
      <c r="H35972" s="958">
        <v>84701</v>
      </c>
      <c r="I35972" s="950" t="s">
        <v>1556</v>
      </c>
    </row>
    <row r="35973" spans="8:9" ht="12.5">
      <c r="H35973" s="958">
        <v>84710</v>
      </c>
      <c r="I35973" s="950" t="s">
        <v>1556</v>
      </c>
    </row>
    <row r="35974" spans="8:9" ht="12.5">
      <c r="H35974" s="958">
        <v>84711</v>
      </c>
      <c r="I35974" s="950" t="s">
        <v>1556</v>
      </c>
    </row>
    <row r="35975" spans="8:9" ht="12.5">
      <c r="H35975" s="958">
        <v>84712</v>
      </c>
      <c r="I35975" s="950" t="s">
        <v>1556</v>
      </c>
    </row>
    <row r="35976" spans="8:9" ht="12.5">
      <c r="H35976" s="958">
        <v>84713</v>
      </c>
      <c r="I35976" s="950" t="s">
        <v>1556</v>
      </c>
    </row>
    <row r="35977" spans="8:9" ht="12.5">
      <c r="H35977" s="958">
        <v>84714</v>
      </c>
      <c r="I35977" s="950" t="s">
        <v>1556</v>
      </c>
    </row>
    <row r="35978" spans="8:9" ht="12.5">
      <c r="H35978" s="958">
        <v>84715</v>
      </c>
      <c r="I35978" s="950" t="s">
        <v>1556</v>
      </c>
    </row>
    <row r="35979" spans="8:9" ht="12.5">
      <c r="H35979" s="958">
        <v>84716</v>
      </c>
      <c r="I35979" s="950" t="s">
        <v>1556</v>
      </c>
    </row>
    <row r="35980" spans="8:9" ht="12.5">
      <c r="H35980" s="958">
        <v>84718</v>
      </c>
      <c r="I35980" s="950" t="s">
        <v>1556</v>
      </c>
    </row>
    <row r="35981" spans="8:9" ht="12.5">
      <c r="H35981" s="958">
        <v>84719</v>
      </c>
      <c r="I35981" s="950" t="s">
        <v>1556</v>
      </c>
    </row>
    <row r="35982" spans="8:9" ht="12.5">
      <c r="H35982" s="958">
        <v>84720</v>
      </c>
      <c r="I35982" s="950" t="s">
        <v>1556</v>
      </c>
    </row>
    <row r="35983" spans="8:9" ht="12.5">
      <c r="H35983" s="958">
        <v>84721</v>
      </c>
      <c r="I35983" s="950" t="s">
        <v>1556</v>
      </c>
    </row>
    <row r="35984" spans="8:9" ht="12.5">
      <c r="H35984" s="958">
        <v>84722</v>
      </c>
      <c r="I35984" s="950" t="s">
        <v>1556</v>
      </c>
    </row>
    <row r="35985" spans="8:9" ht="12.5">
      <c r="H35985" s="958">
        <v>84723</v>
      </c>
      <c r="I35985" s="950" t="s">
        <v>1556</v>
      </c>
    </row>
    <row r="35986" spans="8:9" ht="12.5">
      <c r="H35986" s="958">
        <v>84724</v>
      </c>
      <c r="I35986" s="950" t="s">
        <v>1556</v>
      </c>
    </row>
    <row r="35987" spans="8:9" ht="12.5">
      <c r="H35987" s="958">
        <v>84725</v>
      </c>
      <c r="I35987" s="950" t="s">
        <v>1556</v>
      </c>
    </row>
    <row r="35988" spans="8:9" ht="12.5">
      <c r="H35988" s="958">
        <v>84726</v>
      </c>
      <c r="I35988" s="950" t="s">
        <v>1556</v>
      </c>
    </row>
    <row r="35989" spans="8:9" ht="12.5">
      <c r="H35989" s="958">
        <v>84728</v>
      </c>
      <c r="I35989" s="950" t="s">
        <v>1556</v>
      </c>
    </row>
    <row r="35990" spans="8:9" ht="12.5">
      <c r="H35990" s="958">
        <v>84729</v>
      </c>
      <c r="I35990" s="950" t="s">
        <v>1556</v>
      </c>
    </row>
    <row r="35991" spans="8:9" ht="12.5">
      <c r="H35991" s="958">
        <v>84730</v>
      </c>
      <c r="I35991" s="950" t="s">
        <v>1556</v>
      </c>
    </row>
    <row r="35992" spans="8:9" ht="12.5">
      <c r="H35992" s="958">
        <v>84731</v>
      </c>
      <c r="I35992" s="950" t="s">
        <v>1556</v>
      </c>
    </row>
    <row r="35993" spans="8:9" ht="12.5">
      <c r="H35993" s="958">
        <v>84732</v>
      </c>
      <c r="I35993" s="950" t="s">
        <v>1556</v>
      </c>
    </row>
    <row r="35994" spans="8:9" ht="12.5">
      <c r="H35994" s="958">
        <v>84733</v>
      </c>
      <c r="I35994" s="950" t="s">
        <v>1556</v>
      </c>
    </row>
    <row r="35995" spans="8:9" ht="12.5">
      <c r="H35995" s="958">
        <v>84734</v>
      </c>
      <c r="I35995" s="950" t="s">
        <v>1556</v>
      </c>
    </row>
    <row r="35996" spans="8:9" ht="12.5">
      <c r="H35996" s="958">
        <v>84735</v>
      </c>
      <c r="I35996" s="950" t="s">
        <v>1556</v>
      </c>
    </row>
    <row r="35997" spans="8:9" ht="12.5">
      <c r="H35997" s="958">
        <v>84736</v>
      </c>
      <c r="I35997" s="950" t="s">
        <v>1556</v>
      </c>
    </row>
    <row r="35998" spans="8:9" ht="12.5">
      <c r="H35998" s="958">
        <v>84737</v>
      </c>
      <c r="I35998" s="950" t="s">
        <v>1556</v>
      </c>
    </row>
    <row r="35999" spans="8:9" ht="12.5">
      <c r="H35999" s="958">
        <v>84738</v>
      </c>
      <c r="I35999" s="950" t="s">
        <v>1556</v>
      </c>
    </row>
    <row r="36000" spans="8:9" ht="12.5">
      <c r="H36000" s="958">
        <v>84739</v>
      </c>
      <c r="I36000" s="950" t="s">
        <v>1556</v>
      </c>
    </row>
    <row r="36001" spans="8:9" ht="12.5">
      <c r="H36001" s="958">
        <v>84740</v>
      </c>
      <c r="I36001" s="950" t="s">
        <v>1556</v>
      </c>
    </row>
    <row r="36002" spans="8:9" ht="12.5">
      <c r="H36002" s="958">
        <v>84741</v>
      </c>
      <c r="I36002" s="950" t="s">
        <v>1556</v>
      </c>
    </row>
    <row r="36003" spans="8:9" ht="12.5">
      <c r="H36003" s="958">
        <v>84742</v>
      </c>
      <c r="I36003" s="950" t="s">
        <v>1556</v>
      </c>
    </row>
    <row r="36004" spans="8:9" ht="12.5">
      <c r="H36004" s="958">
        <v>84743</v>
      </c>
      <c r="I36004" s="950" t="s">
        <v>1556</v>
      </c>
    </row>
    <row r="36005" spans="8:9" ht="12.5">
      <c r="H36005" s="958">
        <v>84744</v>
      </c>
      <c r="I36005" s="950" t="s">
        <v>1556</v>
      </c>
    </row>
    <row r="36006" spans="8:9" ht="12.5">
      <c r="H36006" s="958">
        <v>84745</v>
      </c>
      <c r="I36006" s="950" t="s">
        <v>1556</v>
      </c>
    </row>
    <row r="36007" spans="8:9" ht="12.5">
      <c r="H36007" s="958">
        <v>84746</v>
      </c>
      <c r="I36007" s="950" t="s">
        <v>1556</v>
      </c>
    </row>
    <row r="36008" spans="8:9" ht="12.5">
      <c r="H36008" s="958">
        <v>84747</v>
      </c>
      <c r="I36008" s="950" t="s">
        <v>1556</v>
      </c>
    </row>
    <row r="36009" spans="8:9" ht="12.5">
      <c r="H36009" s="958">
        <v>84749</v>
      </c>
      <c r="I36009" s="950" t="s">
        <v>1556</v>
      </c>
    </row>
    <row r="36010" spans="8:9" ht="12.5">
      <c r="H36010" s="958">
        <v>84750</v>
      </c>
      <c r="I36010" s="950" t="s">
        <v>1556</v>
      </c>
    </row>
    <row r="36011" spans="8:9" ht="12.5">
      <c r="H36011" s="958">
        <v>84751</v>
      </c>
      <c r="I36011" s="950" t="s">
        <v>1556</v>
      </c>
    </row>
    <row r="36012" spans="8:9" ht="12.5">
      <c r="H36012" s="958">
        <v>84752</v>
      </c>
      <c r="I36012" s="950" t="s">
        <v>1556</v>
      </c>
    </row>
    <row r="36013" spans="8:9" ht="12.5">
      <c r="H36013" s="958">
        <v>84753</v>
      </c>
      <c r="I36013" s="950" t="s">
        <v>1556</v>
      </c>
    </row>
    <row r="36014" spans="8:9" ht="12.5">
      <c r="H36014" s="958">
        <v>84754</v>
      </c>
      <c r="I36014" s="950" t="s">
        <v>1556</v>
      </c>
    </row>
    <row r="36015" spans="8:9" ht="12.5">
      <c r="H36015" s="958">
        <v>84755</v>
      </c>
      <c r="I36015" s="950" t="s">
        <v>1556</v>
      </c>
    </row>
    <row r="36016" spans="8:9" ht="12.5">
      <c r="H36016" s="958">
        <v>84756</v>
      </c>
      <c r="I36016" s="950" t="s">
        <v>1556</v>
      </c>
    </row>
    <row r="36017" spans="8:9" ht="12.5">
      <c r="H36017" s="958">
        <v>84757</v>
      </c>
      <c r="I36017" s="950" t="s">
        <v>1556</v>
      </c>
    </row>
    <row r="36018" spans="8:9" ht="12.5">
      <c r="H36018" s="958">
        <v>84758</v>
      </c>
      <c r="I36018" s="950" t="s">
        <v>1556</v>
      </c>
    </row>
    <row r="36019" spans="8:9" ht="12.5">
      <c r="H36019" s="958">
        <v>84759</v>
      </c>
      <c r="I36019" s="950" t="s">
        <v>1556</v>
      </c>
    </row>
    <row r="36020" spans="8:9" ht="12.5">
      <c r="H36020" s="958">
        <v>84760</v>
      </c>
      <c r="I36020" s="950" t="s">
        <v>1556</v>
      </c>
    </row>
    <row r="36021" spans="8:9" ht="12.5">
      <c r="H36021" s="958">
        <v>84761</v>
      </c>
      <c r="I36021" s="950" t="s">
        <v>1556</v>
      </c>
    </row>
    <row r="36022" spans="8:9" ht="12.5">
      <c r="H36022" s="958">
        <v>84762</v>
      </c>
      <c r="I36022" s="950" t="s">
        <v>1556</v>
      </c>
    </row>
    <row r="36023" spans="8:9" ht="12.5">
      <c r="H36023" s="958">
        <v>84763</v>
      </c>
      <c r="I36023" s="950" t="s">
        <v>1556</v>
      </c>
    </row>
    <row r="36024" spans="8:9" ht="12.5">
      <c r="H36024" s="958">
        <v>84764</v>
      </c>
      <c r="I36024" s="950" t="s">
        <v>1556</v>
      </c>
    </row>
    <row r="36025" spans="8:9" ht="12.5">
      <c r="H36025" s="958">
        <v>84765</v>
      </c>
      <c r="I36025" s="950" t="s">
        <v>1556</v>
      </c>
    </row>
    <row r="36026" spans="8:9" ht="12.5">
      <c r="H36026" s="958">
        <v>84766</v>
      </c>
      <c r="I36026" s="950" t="s">
        <v>1556</v>
      </c>
    </row>
    <row r="36027" spans="8:9" ht="12.5">
      <c r="H36027" s="958">
        <v>84767</v>
      </c>
      <c r="I36027" s="950" t="s">
        <v>1556</v>
      </c>
    </row>
    <row r="36028" spans="8:9" ht="12.5">
      <c r="H36028" s="958">
        <v>84770</v>
      </c>
      <c r="I36028" s="950" t="s">
        <v>1556</v>
      </c>
    </row>
    <row r="36029" spans="8:9" ht="12.5">
      <c r="H36029" s="958">
        <v>84771</v>
      </c>
      <c r="I36029" s="950" t="s">
        <v>1556</v>
      </c>
    </row>
    <row r="36030" spans="8:9" ht="12.5">
      <c r="H36030" s="958">
        <v>84772</v>
      </c>
      <c r="I36030" s="950" t="s">
        <v>1556</v>
      </c>
    </row>
    <row r="36031" spans="8:9" ht="12.5">
      <c r="H36031" s="958">
        <v>84773</v>
      </c>
      <c r="I36031" s="950" t="s">
        <v>1556</v>
      </c>
    </row>
    <row r="36032" spans="8:9" ht="12.5">
      <c r="H36032" s="958">
        <v>84774</v>
      </c>
      <c r="I36032" s="950" t="s">
        <v>1556</v>
      </c>
    </row>
    <row r="36033" spans="8:9" ht="12.5">
      <c r="H36033" s="958">
        <v>84775</v>
      </c>
      <c r="I36033" s="950" t="s">
        <v>1556</v>
      </c>
    </row>
    <row r="36034" spans="8:9" ht="12.5">
      <c r="H36034" s="958">
        <v>84776</v>
      </c>
      <c r="I36034" s="950" t="s">
        <v>1556</v>
      </c>
    </row>
    <row r="36035" spans="8:9" ht="12.5">
      <c r="H36035" s="958">
        <v>84779</v>
      </c>
      <c r="I36035" s="950" t="s">
        <v>1556</v>
      </c>
    </row>
    <row r="36036" spans="8:9" ht="12.5">
      <c r="H36036" s="958">
        <v>84780</v>
      </c>
      <c r="I36036" s="950" t="s">
        <v>1556</v>
      </c>
    </row>
    <row r="36037" spans="8:9" ht="12.5">
      <c r="H36037" s="958">
        <v>84781</v>
      </c>
      <c r="I36037" s="950" t="s">
        <v>1556</v>
      </c>
    </row>
    <row r="36038" spans="8:9" ht="12.5">
      <c r="H36038" s="958">
        <v>84782</v>
      </c>
      <c r="I36038" s="950" t="s">
        <v>1556</v>
      </c>
    </row>
    <row r="36039" spans="8:9" ht="12.5">
      <c r="H36039" s="958">
        <v>84783</v>
      </c>
      <c r="I36039" s="950" t="s">
        <v>1556</v>
      </c>
    </row>
    <row r="36040" spans="8:9" ht="12.5">
      <c r="H36040" s="958">
        <v>84784</v>
      </c>
      <c r="I36040" s="950" t="s">
        <v>1556</v>
      </c>
    </row>
    <row r="36041" spans="8:9" ht="12.5">
      <c r="H36041" s="958">
        <v>84790</v>
      </c>
      <c r="I36041" s="950" t="s">
        <v>1556</v>
      </c>
    </row>
    <row r="36042" spans="8:9" ht="12.5">
      <c r="H36042" s="958">
        <v>84791</v>
      </c>
      <c r="I36042" s="950" t="s">
        <v>1556</v>
      </c>
    </row>
    <row r="36043" spans="8:9" ht="12.5">
      <c r="H36043" s="958">
        <v>85001</v>
      </c>
      <c r="I36043" s="950" t="s">
        <v>1554</v>
      </c>
    </row>
    <row r="36044" spans="8:9" ht="12.5">
      <c r="H36044" s="958">
        <v>85002</v>
      </c>
      <c r="I36044" s="950" t="s">
        <v>1554</v>
      </c>
    </row>
    <row r="36045" spans="8:9" ht="12.5">
      <c r="H36045" s="958">
        <v>85003</v>
      </c>
      <c r="I36045" s="950" t="s">
        <v>1554</v>
      </c>
    </row>
    <row r="36046" spans="8:9" ht="12.5">
      <c r="H36046" s="958">
        <v>85004</v>
      </c>
      <c r="I36046" s="950" t="s">
        <v>1554</v>
      </c>
    </row>
    <row r="36047" spans="8:9" ht="12.5">
      <c r="H36047" s="958">
        <v>85005</v>
      </c>
      <c r="I36047" s="950" t="s">
        <v>1554</v>
      </c>
    </row>
    <row r="36048" spans="8:9" ht="12.5">
      <c r="H36048" s="958">
        <v>85006</v>
      </c>
      <c r="I36048" s="950" t="s">
        <v>1554</v>
      </c>
    </row>
    <row r="36049" spans="8:9" ht="12.5">
      <c r="H36049" s="958">
        <v>85007</v>
      </c>
      <c r="I36049" s="950" t="s">
        <v>1554</v>
      </c>
    </row>
    <row r="36050" spans="8:9" ht="12.5">
      <c r="H36050" s="958">
        <v>85008</v>
      </c>
      <c r="I36050" s="950" t="s">
        <v>1554</v>
      </c>
    </row>
    <row r="36051" spans="8:9" ht="12.5">
      <c r="H36051" s="958">
        <v>85009</v>
      </c>
      <c r="I36051" s="950" t="s">
        <v>1554</v>
      </c>
    </row>
    <row r="36052" spans="8:9" ht="12.5">
      <c r="H36052" s="958">
        <v>85010</v>
      </c>
      <c r="I36052" s="950" t="s">
        <v>1554</v>
      </c>
    </row>
    <row r="36053" spans="8:9" ht="12.5">
      <c r="H36053" s="958">
        <v>85011</v>
      </c>
      <c r="I36053" s="950" t="s">
        <v>1554</v>
      </c>
    </row>
    <row r="36054" spans="8:9" ht="12.5">
      <c r="H36054" s="958">
        <v>85012</v>
      </c>
      <c r="I36054" s="950" t="s">
        <v>1554</v>
      </c>
    </row>
    <row r="36055" spans="8:9" ht="12.5">
      <c r="H36055" s="958">
        <v>85013</v>
      </c>
      <c r="I36055" s="950" t="s">
        <v>1554</v>
      </c>
    </row>
    <row r="36056" spans="8:9" ht="12.5">
      <c r="H36056" s="958">
        <v>85014</v>
      </c>
      <c r="I36056" s="950" t="s">
        <v>1554</v>
      </c>
    </row>
    <row r="36057" spans="8:9" ht="12.5">
      <c r="H36057" s="958">
        <v>85015</v>
      </c>
      <c r="I36057" s="950" t="s">
        <v>1554</v>
      </c>
    </row>
    <row r="36058" spans="8:9" ht="12.5">
      <c r="H36058" s="958">
        <v>85016</v>
      </c>
      <c r="I36058" s="950" t="s">
        <v>1554</v>
      </c>
    </row>
    <row r="36059" spans="8:9" ht="12.5">
      <c r="H36059" s="958">
        <v>85017</v>
      </c>
      <c r="I36059" s="950" t="s">
        <v>1554</v>
      </c>
    </row>
    <row r="36060" spans="8:9" ht="12.5">
      <c r="H36060" s="958">
        <v>85018</v>
      </c>
      <c r="I36060" s="950" t="s">
        <v>1554</v>
      </c>
    </row>
    <row r="36061" spans="8:9" ht="12.5">
      <c r="H36061" s="958">
        <v>85019</v>
      </c>
      <c r="I36061" s="950" t="s">
        <v>1554</v>
      </c>
    </row>
    <row r="36062" spans="8:9" ht="12.5">
      <c r="H36062" s="958">
        <v>85020</v>
      </c>
      <c r="I36062" s="950" t="s">
        <v>1554</v>
      </c>
    </row>
    <row r="36063" spans="8:9" ht="12.5">
      <c r="H36063" s="958">
        <v>85021</v>
      </c>
      <c r="I36063" s="950" t="s">
        <v>1554</v>
      </c>
    </row>
    <row r="36064" spans="8:9" ht="12.5">
      <c r="H36064" s="958">
        <v>85022</v>
      </c>
      <c r="I36064" s="950" t="s">
        <v>1554</v>
      </c>
    </row>
    <row r="36065" spans="8:9" ht="12.5">
      <c r="H36065" s="958">
        <v>85023</v>
      </c>
      <c r="I36065" s="950" t="s">
        <v>1554</v>
      </c>
    </row>
    <row r="36066" spans="8:9" ht="12.5">
      <c r="H36066" s="958">
        <v>85024</v>
      </c>
      <c r="I36066" s="950" t="s">
        <v>1554</v>
      </c>
    </row>
    <row r="36067" spans="8:9" ht="12.5">
      <c r="H36067" s="958">
        <v>85025</v>
      </c>
      <c r="I36067" s="950" t="s">
        <v>1554</v>
      </c>
    </row>
    <row r="36068" spans="8:9" ht="12.5">
      <c r="H36068" s="958">
        <v>85026</v>
      </c>
      <c r="I36068" s="950" t="s">
        <v>1554</v>
      </c>
    </row>
    <row r="36069" spans="8:9" ht="12.5">
      <c r="H36069" s="958">
        <v>85027</v>
      </c>
      <c r="I36069" s="950" t="s">
        <v>1554</v>
      </c>
    </row>
    <row r="36070" spans="8:9" ht="12.5">
      <c r="H36070" s="958">
        <v>85028</v>
      </c>
      <c r="I36070" s="950" t="s">
        <v>1554</v>
      </c>
    </row>
    <row r="36071" spans="8:9" ht="12.5">
      <c r="H36071" s="958">
        <v>85029</v>
      </c>
      <c r="I36071" s="950" t="s">
        <v>1554</v>
      </c>
    </row>
    <row r="36072" spans="8:9" ht="12.5">
      <c r="H36072" s="958">
        <v>85030</v>
      </c>
      <c r="I36072" s="950" t="s">
        <v>1554</v>
      </c>
    </row>
    <row r="36073" spans="8:9" ht="12.5">
      <c r="H36073" s="958">
        <v>85031</v>
      </c>
      <c r="I36073" s="950" t="s">
        <v>1554</v>
      </c>
    </row>
    <row r="36074" spans="8:9" ht="12.5">
      <c r="H36074" s="958">
        <v>85032</v>
      </c>
      <c r="I36074" s="950" t="s">
        <v>1554</v>
      </c>
    </row>
    <row r="36075" spans="8:9" ht="12.5">
      <c r="H36075" s="958">
        <v>85033</v>
      </c>
      <c r="I36075" s="950" t="s">
        <v>1554</v>
      </c>
    </row>
    <row r="36076" spans="8:9" ht="12.5">
      <c r="H36076" s="958">
        <v>85034</v>
      </c>
      <c r="I36076" s="950" t="s">
        <v>1554</v>
      </c>
    </row>
    <row r="36077" spans="8:9" ht="12.5">
      <c r="H36077" s="958">
        <v>85035</v>
      </c>
      <c r="I36077" s="950" t="s">
        <v>1554</v>
      </c>
    </row>
    <row r="36078" spans="8:9" ht="12.5">
      <c r="H36078" s="958">
        <v>85036</v>
      </c>
      <c r="I36078" s="950" t="s">
        <v>1554</v>
      </c>
    </row>
    <row r="36079" spans="8:9" ht="12.5">
      <c r="H36079" s="958">
        <v>85037</v>
      </c>
      <c r="I36079" s="950" t="s">
        <v>1554</v>
      </c>
    </row>
    <row r="36080" spans="8:9" ht="12.5">
      <c r="H36080" s="958">
        <v>85038</v>
      </c>
      <c r="I36080" s="950" t="s">
        <v>1554</v>
      </c>
    </row>
    <row r="36081" spans="8:9" ht="12.5">
      <c r="H36081" s="958">
        <v>85039</v>
      </c>
      <c r="I36081" s="950" t="s">
        <v>1554</v>
      </c>
    </row>
    <row r="36082" spans="8:9" ht="12.5">
      <c r="H36082" s="958">
        <v>85040</v>
      </c>
      <c r="I36082" s="950" t="s">
        <v>1554</v>
      </c>
    </row>
    <row r="36083" spans="8:9" ht="12.5">
      <c r="H36083" s="958">
        <v>85041</v>
      </c>
      <c r="I36083" s="950" t="s">
        <v>1554</v>
      </c>
    </row>
    <row r="36084" spans="8:9" ht="12.5">
      <c r="H36084" s="958">
        <v>85042</v>
      </c>
      <c r="I36084" s="950" t="s">
        <v>1554</v>
      </c>
    </row>
    <row r="36085" spans="8:9" ht="12.5">
      <c r="H36085" s="958">
        <v>85043</v>
      </c>
      <c r="I36085" s="950" t="s">
        <v>1554</v>
      </c>
    </row>
    <row r="36086" spans="8:9" ht="12.5">
      <c r="H36086" s="958">
        <v>85044</v>
      </c>
      <c r="I36086" s="950" t="s">
        <v>1554</v>
      </c>
    </row>
    <row r="36087" spans="8:9" ht="12.5">
      <c r="H36087" s="958">
        <v>85045</v>
      </c>
      <c r="I36087" s="950" t="s">
        <v>1554</v>
      </c>
    </row>
    <row r="36088" spans="8:9" ht="12.5">
      <c r="H36088" s="958">
        <v>85046</v>
      </c>
      <c r="I36088" s="950" t="s">
        <v>1554</v>
      </c>
    </row>
    <row r="36089" spans="8:9" ht="12.5">
      <c r="H36089" s="958">
        <v>85048</v>
      </c>
      <c r="I36089" s="950" t="s">
        <v>1554</v>
      </c>
    </row>
    <row r="36090" spans="8:9" ht="12.5">
      <c r="H36090" s="958">
        <v>85050</v>
      </c>
      <c r="I36090" s="950" t="s">
        <v>1554</v>
      </c>
    </row>
    <row r="36091" spans="8:9" ht="12.5">
      <c r="H36091" s="958">
        <v>85051</v>
      </c>
      <c r="I36091" s="950" t="s">
        <v>1554</v>
      </c>
    </row>
    <row r="36092" spans="8:9" ht="12.5">
      <c r="H36092" s="958">
        <v>85053</v>
      </c>
      <c r="I36092" s="950" t="s">
        <v>1554</v>
      </c>
    </row>
    <row r="36093" spans="8:9" ht="12.5">
      <c r="H36093" s="958">
        <v>85054</v>
      </c>
      <c r="I36093" s="950" t="s">
        <v>1554</v>
      </c>
    </row>
    <row r="36094" spans="8:9" ht="12.5">
      <c r="H36094" s="958">
        <v>85055</v>
      </c>
      <c r="I36094" s="950" t="s">
        <v>1554</v>
      </c>
    </row>
    <row r="36095" spans="8:9" ht="12.5">
      <c r="H36095" s="958">
        <v>85060</v>
      </c>
      <c r="I36095" s="950" t="s">
        <v>1554</v>
      </c>
    </row>
    <row r="36096" spans="8:9" ht="12.5">
      <c r="H36096" s="958">
        <v>85061</v>
      </c>
      <c r="I36096" s="950" t="s">
        <v>1554</v>
      </c>
    </row>
    <row r="36097" spans="8:9" ht="12.5">
      <c r="H36097" s="958">
        <v>85062</v>
      </c>
      <c r="I36097" s="950" t="s">
        <v>1554</v>
      </c>
    </row>
    <row r="36098" spans="8:9" ht="12.5">
      <c r="H36098" s="958">
        <v>85063</v>
      </c>
      <c r="I36098" s="950" t="s">
        <v>1554</v>
      </c>
    </row>
    <row r="36099" spans="8:9" ht="12.5">
      <c r="H36099" s="958">
        <v>85064</v>
      </c>
      <c r="I36099" s="950" t="s">
        <v>1554</v>
      </c>
    </row>
    <row r="36100" spans="8:9" ht="12.5">
      <c r="H36100" s="958">
        <v>85065</v>
      </c>
      <c r="I36100" s="950" t="s">
        <v>1554</v>
      </c>
    </row>
    <row r="36101" spans="8:9" ht="12.5">
      <c r="H36101" s="958">
        <v>85066</v>
      </c>
      <c r="I36101" s="950" t="s">
        <v>1554</v>
      </c>
    </row>
    <row r="36102" spans="8:9" ht="12.5">
      <c r="H36102" s="958">
        <v>85067</v>
      </c>
      <c r="I36102" s="950" t="s">
        <v>1554</v>
      </c>
    </row>
    <row r="36103" spans="8:9" ht="12.5">
      <c r="H36103" s="958">
        <v>85068</v>
      </c>
      <c r="I36103" s="950" t="s">
        <v>1554</v>
      </c>
    </row>
    <row r="36104" spans="8:9" ht="12.5">
      <c r="H36104" s="958">
        <v>85069</v>
      </c>
      <c r="I36104" s="950" t="s">
        <v>1554</v>
      </c>
    </row>
    <row r="36105" spans="8:9" ht="12.5">
      <c r="H36105" s="958">
        <v>85070</v>
      </c>
      <c r="I36105" s="950" t="s">
        <v>1554</v>
      </c>
    </row>
    <row r="36106" spans="8:9" ht="12.5">
      <c r="H36106" s="958">
        <v>85071</v>
      </c>
      <c r="I36106" s="950" t="s">
        <v>1554</v>
      </c>
    </row>
    <row r="36107" spans="8:9" ht="12.5">
      <c r="H36107" s="958">
        <v>85072</v>
      </c>
      <c r="I36107" s="950" t="s">
        <v>1554</v>
      </c>
    </row>
    <row r="36108" spans="8:9" ht="12.5">
      <c r="H36108" s="958">
        <v>85073</v>
      </c>
      <c r="I36108" s="950" t="s">
        <v>1554</v>
      </c>
    </row>
    <row r="36109" spans="8:9" ht="12.5">
      <c r="H36109" s="958">
        <v>85074</v>
      </c>
      <c r="I36109" s="950" t="s">
        <v>1554</v>
      </c>
    </row>
    <row r="36110" spans="8:9" ht="12.5">
      <c r="H36110" s="958">
        <v>85075</v>
      </c>
      <c r="I36110" s="950" t="s">
        <v>1554</v>
      </c>
    </row>
    <row r="36111" spans="8:9" ht="12.5">
      <c r="H36111" s="958">
        <v>85076</v>
      </c>
      <c r="I36111" s="950" t="s">
        <v>1554</v>
      </c>
    </row>
    <row r="36112" spans="8:9" ht="12.5">
      <c r="H36112" s="958">
        <v>85078</v>
      </c>
      <c r="I36112" s="950" t="s">
        <v>1554</v>
      </c>
    </row>
    <row r="36113" spans="8:9" ht="12.5">
      <c r="H36113" s="958">
        <v>85079</v>
      </c>
      <c r="I36113" s="950" t="s">
        <v>1554</v>
      </c>
    </row>
    <row r="36114" spans="8:9" ht="12.5">
      <c r="H36114" s="958">
        <v>85080</v>
      </c>
      <c r="I36114" s="950" t="s">
        <v>1554</v>
      </c>
    </row>
    <row r="36115" spans="8:9" ht="12.5">
      <c r="H36115" s="958">
        <v>85082</v>
      </c>
      <c r="I36115" s="950" t="s">
        <v>1554</v>
      </c>
    </row>
    <row r="36116" spans="8:9" ht="12.5">
      <c r="H36116" s="958">
        <v>85083</v>
      </c>
      <c r="I36116" s="950" t="s">
        <v>1554</v>
      </c>
    </row>
    <row r="36117" spans="8:9" ht="12.5">
      <c r="H36117" s="958">
        <v>85085</v>
      </c>
      <c r="I36117" s="950" t="s">
        <v>1554</v>
      </c>
    </row>
    <row r="36118" spans="8:9" ht="12.5">
      <c r="H36118" s="958">
        <v>85086</v>
      </c>
      <c r="I36118" s="950" t="s">
        <v>1554</v>
      </c>
    </row>
    <row r="36119" spans="8:9" ht="12.5">
      <c r="H36119" s="958">
        <v>85087</v>
      </c>
      <c r="I36119" s="950" t="s">
        <v>1554</v>
      </c>
    </row>
    <row r="36120" spans="8:9" ht="12.5">
      <c r="H36120" s="958">
        <v>85096</v>
      </c>
      <c r="I36120" s="950" t="s">
        <v>1554</v>
      </c>
    </row>
    <row r="36121" spans="8:9" ht="12.5">
      <c r="H36121" s="958">
        <v>85097</v>
      </c>
      <c r="I36121" s="950" t="s">
        <v>1554</v>
      </c>
    </row>
    <row r="36122" spans="8:9" ht="12.5">
      <c r="H36122" s="958">
        <v>85098</v>
      </c>
      <c r="I36122" s="950" t="s">
        <v>1554</v>
      </c>
    </row>
    <row r="36123" spans="8:9" ht="12.5">
      <c r="H36123" s="958">
        <v>85117</v>
      </c>
      <c r="I36123" s="950" t="s">
        <v>1554</v>
      </c>
    </row>
    <row r="36124" spans="8:9" ht="12.5">
      <c r="H36124" s="958">
        <v>85118</v>
      </c>
      <c r="I36124" s="950" t="s">
        <v>1554</v>
      </c>
    </row>
    <row r="36125" spans="8:9" ht="12.5">
      <c r="H36125" s="958">
        <v>85119</v>
      </c>
      <c r="I36125" s="950" t="s">
        <v>1554</v>
      </c>
    </row>
    <row r="36126" spans="8:9" ht="12.5">
      <c r="H36126" s="958">
        <v>85120</v>
      </c>
      <c r="I36126" s="950" t="s">
        <v>1554</v>
      </c>
    </row>
    <row r="36127" spans="8:9" ht="12.5">
      <c r="H36127" s="958">
        <v>85121</v>
      </c>
      <c r="I36127" s="950" t="s">
        <v>1554</v>
      </c>
    </row>
    <row r="36128" spans="8:9" ht="12.5">
      <c r="H36128" s="958">
        <v>85122</v>
      </c>
      <c r="I36128" s="950" t="s">
        <v>1554</v>
      </c>
    </row>
    <row r="36129" spans="8:9" ht="12.5">
      <c r="H36129" s="958">
        <v>85123</v>
      </c>
      <c r="I36129" s="950" t="s">
        <v>1554</v>
      </c>
    </row>
    <row r="36130" spans="8:9" ht="12.5">
      <c r="H36130" s="958">
        <v>85127</v>
      </c>
      <c r="I36130" s="950" t="s">
        <v>1554</v>
      </c>
    </row>
    <row r="36131" spans="8:9" ht="12.5">
      <c r="H36131" s="958">
        <v>85128</v>
      </c>
      <c r="I36131" s="950" t="s">
        <v>1554</v>
      </c>
    </row>
    <row r="36132" spans="8:9" ht="12.5">
      <c r="H36132" s="958">
        <v>85130</v>
      </c>
      <c r="I36132" s="950" t="s">
        <v>1554</v>
      </c>
    </row>
    <row r="36133" spans="8:9" ht="12.5">
      <c r="H36133" s="958">
        <v>85131</v>
      </c>
      <c r="I36133" s="950" t="s">
        <v>1554</v>
      </c>
    </row>
    <row r="36134" spans="8:9" ht="12.5">
      <c r="H36134" s="958">
        <v>85132</v>
      </c>
      <c r="I36134" s="950" t="s">
        <v>1554</v>
      </c>
    </row>
    <row r="36135" spans="8:9" ht="12.5">
      <c r="H36135" s="958">
        <v>85135</v>
      </c>
      <c r="I36135" s="950" t="s">
        <v>1554</v>
      </c>
    </row>
    <row r="36136" spans="8:9" ht="12.5">
      <c r="H36136" s="958">
        <v>85137</v>
      </c>
      <c r="I36136" s="950" t="s">
        <v>1554</v>
      </c>
    </row>
    <row r="36137" spans="8:9" ht="12.5">
      <c r="H36137" s="958">
        <v>85138</v>
      </c>
      <c r="I36137" s="950" t="s">
        <v>1554</v>
      </c>
    </row>
    <row r="36138" spans="8:9" ht="12.5">
      <c r="H36138" s="958">
        <v>85139</v>
      </c>
      <c r="I36138" s="950" t="s">
        <v>1554</v>
      </c>
    </row>
    <row r="36139" spans="8:9" ht="12.5">
      <c r="H36139" s="958">
        <v>85140</v>
      </c>
      <c r="I36139" s="950" t="s">
        <v>1554</v>
      </c>
    </row>
    <row r="36140" spans="8:9" ht="12.5">
      <c r="H36140" s="958">
        <v>85141</v>
      </c>
      <c r="I36140" s="950" t="s">
        <v>1554</v>
      </c>
    </row>
    <row r="36141" spans="8:9" ht="12.5">
      <c r="H36141" s="958">
        <v>85142</v>
      </c>
      <c r="I36141" s="950" t="s">
        <v>1554</v>
      </c>
    </row>
    <row r="36142" spans="8:9" ht="12.5">
      <c r="H36142" s="958">
        <v>85143</v>
      </c>
      <c r="I36142" s="950" t="s">
        <v>1554</v>
      </c>
    </row>
    <row r="36143" spans="8:9" ht="12.5">
      <c r="H36143" s="958">
        <v>85145</v>
      </c>
      <c r="I36143" s="950" t="s">
        <v>1554</v>
      </c>
    </row>
    <row r="36144" spans="8:9" ht="12.5">
      <c r="H36144" s="958">
        <v>85147</v>
      </c>
      <c r="I36144" s="950" t="s">
        <v>1554</v>
      </c>
    </row>
    <row r="36145" spans="8:9" ht="12.5">
      <c r="H36145" s="958">
        <v>85172</v>
      </c>
      <c r="I36145" s="950" t="s">
        <v>1554</v>
      </c>
    </row>
    <row r="36146" spans="8:9" ht="12.5">
      <c r="H36146" s="958">
        <v>85173</v>
      </c>
      <c r="I36146" s="950" t="s">
        <v>1554</v>
      </c>
    </row>
    <row r="36147" spans="8:9" ht="12.5">
      <c r="H36147" s="958">
        <v>85178</v>
      </c>
      <c r="I36147" s="950" t="s">
        <v>1554</v>
      </c>
    </row>
    <row r="36148" spans="8:9" ht="12.5">
      <c r="H36148" s="958">
        <v>85190</v>
      </c>
      <c r="I36148" s="950" t="s">
        <v>1554</v>
      </c>
    </row>
    <row r="36149" spans="8:9" ht="12.5">
      <c r="H36149" s="958">
        <v>85191</v>
      </c>
      <c r="I36149" s="950" t="s">
        <v>1554</v>
      </c>
    </row>
    <row r="36150" spans="8:9" ht="12.5">
      <c r="H36150" s="958">
        <v>85192</v>
      </c>
      <c r="I36150" s="950" t="s">
        <v>1554</v>
      </c>
    </row>
    <row r="36151" spans="8:9" ht="12.5">
      <c r="H36151" s="958">
        <v>85193</v>
      </c>
      <c r="I36151" s="950" t="s">
        <v>1554</v>
      </c>
    </row>
    <row r="36152" spans="8:9" ht="12.5">
      <c r="H36152" s="958">
        <v>85194</v>
      </c>
      <c r="I36152" s="950" t="s">
        <v>1554</v>
      </c>
    </row>
    <row r="36153" spans="8:9" ht="12.5">
      <c r="H36153" s="958">
        <v>85201</v>
      </c>
      <c r="I36153" s="950" t="s">
        <v>1554</v>
      </c>
    </row>
    <row r="36154" spans="8:9" ht="12.5">
      <c r="H36154" s="958">
        <v>85202</v>
      </c>
      <c r="I36154" s="950" t="s">
        <v>1554</v>
      </c>
    </row>
    <row r="36155" spans="8:9" ht="12.5">
      <c r="H36155" s="958">
        <v>85203</v>
      </c>
      <c r="I36155" s="950" t="s">
        <v>1554</v>
      </c>
    </row>
    <row r="36156" spans="8:9" ht="12.5">
      <c r="H36156" s="958">
        <v>85204</v>
      </c>
      <c r="I36156" s="950" t="s">
        <v>1554</v>
      </c>
    </row>
    <row r="36157" spans="8:9" ht="12.5">
      <c r="H36157" s="958">
        <v>85205</v>
      </c>
      <c r="I36157" s="950" t="s">
        <v>1554</v>
      </c>
    </row>
    <row r="36158" spans="8:9" ht="12.5">
      <c r="H36158" s="958">
        <v>85206</v>
      </c>
      <c r="I36158" s="950" t="s">
        <v>1554</v>
      </c>
    </row>
    <row r="36159" spans="8:9" ht="12.5">
      <c r="H36159" s="958">
        <v>85207</v>
      </c>
      <c r="I36159" s="950" t="s">
        <v>1554</v>
      </c>
    </row>
    <row r="36160" spans="8:9" ht="12.5">
      <c r="H36160" s="958">
        <v>85208</v>
      </c>
      <c r="I36160" s="950" t="s">
        <v>1554</v>
      </c>
    </row>
    <row r="36161" spans="8:9" ht="12.5">
      <c r="H36161" s="958">
        <v>85209</v>
      </c>
      <c r="I36161" s="950" t="s">
        <v>1554</v>
      </c>
    </row>
    <row r="36162" spans="8:9" ht="12.5">
      <c r="H36162" s="958">
        <v>85210</v>
      </c>
      <c r="I36162" s="950" t="s">
        <v>1554</v>
      </c>
    </row>
    <row r="36163" spans="8:9" ht="12.5">
      <c r="H36163" s="958">
        <v>85211</v>
      </c>
      <c r="I36163" s="950" t="s">
        <v>1554</v>
      </c>
    </row>
    <row r="36164" spans="8:9" ht="12.5">
      <c r="H36164" s="958">
        <v>85212</v>
      </c>
      <c r="I36164" s="950" t="s">
        <v>1554</v>
      </c>
    </row>
    <row r="36165" spans="8:9" ht="12.5">
      <c r="H36165" s="958">
        <v>85213</v>
      </c>
      <c r="I36165" s="950" t="s">
        <v>1554</v>
      </c>
    </row>
    <row r="36166" spans="8:9" ht="12.5">
      <c r="H36166" s="958">
        <v>85214</v>
      </c>
      <c r="I36166" s="950" t="s">
        <v>1554</v>
      </c>
    </row>
    <row r="36167" spans="8:9" ht="12.5">
      <c r="H36167" s="958">
        <v>85215</v>
      </c>
      <c r="I36167" s="950" t="s">
        <v>1554</v>
      </c>
    </row>
    <row r="36168" spans="8:9" ht="12.5">
      <c r="H36168" s="958">
        <v>85216</v>
      </c>
      <c r="I36168" s="950" t="s">
        <v>1554</v>
      </c>
    </row>
    <row r="36169" spans="8:9" ht="12.5">
      <c r="H36169" s="958">
        <v>85217</v>
      </c>
      <c r="I36169" s="950" t="s">
        <v>1554</v>
      </c>
    </row>
    <row r="36170" spans="8:9" ht="12.5">
      <c r="H36170" s="958">
        <v>85218</v>
      </c>
      <c r="I36170" s="950" t="s">
        <v>1554</v>
      </c>
    </row>
    <row r="36171" spans="8:9" ht="12.5">
      <c r="H36171" s="958">
        <v>85219</v>
      </c>
      <c r="I36171" s="950" t="s">
        <v>1554</v>
      </c>
    </row>
    <row r="36172" spans="8:9" ht="12.5">
      <c r="H36172" s="958">
        <v>85220</v>
      </c>
      <c r="I36172" s="950" t="s">
        <v>1554</v>
      </c>
    </row>
    <row r="36173" spans="8:9" ht="12.5">
      <c r="H36173" s="958">
        <v>85221</v>
      </c>
      <c r="I36173" s="950" t="s">
        <v>1554</v>
      </c>
    </row>
    <row r="36174" spans="8:9" ht="12.5">
      <c r="H36174" s="958">
        <v>85222</v>
      </c>
      <c r="I36174" s="950" t="s">
        <v>1554</v>
      </c>
    </row>
    <row r="36175" spans="8:9" ht="12.5">
      <c r="H36175" s="958">
        <v>85223</v>
      </c>
      <c r="I36175" s="950" t="s">
        <v>1554</v>
      </c>
    </row>
    <row r="36176" spans="8:9" ht="12.5">
      <c r="H36176" s="958">
        <v>85224</v>
      </c>
      <c r="I36176" s="950" t="s">
        <v>1554</v>
      </c>
    </row>
    <row r="36177" spans="8:9" ht="12.5">
      <c r="H36177" s="958">
        <v>85225</v>
      </c>
      <c r="I36177" s="950" t="s">
        <v>1554</v>
      </c>
    </row>
    <row r="36178" spans="8:9" ht="12.5">
      <c r="H36178" s="958">
        <v>85226</v>
      </c>
      <c r="I36178" s="950" t="s">
        <v>1554</v>
      </c>
    </row>
    <row r="36179" spans="8:9" ht="12.5">
      <c r="H36179" s="958">
        <v>85227</v>
      </c>
      <c r="I36179" s="950" t="s">
        <v>1554</v>
      </c>
    </row>
    <row r="36180" spans="8:9" ht="12.5">
      <c r="H36180" s="958">
        <v>85228</v>
      </c>
      <c r="I36180" s="950" t="s">
        <v>1554</v>
      </c>
    </row>
    <row r="36181" spans="8:9" ht="12.5">
      <c r="H36181" s="958">
        <v>85230</v>
      </c>
      <c r="I36181" s="950" t="s">
        <v>1554</v>
      </c>
    </row>
    <row r="36182" spans="8:9" ht="12.5">
      <c r="H36182" s="958">
        <v>85231</v>
      </c>
      <c r="I36182" s="950" t="s">
        <v>1554</v>
      </c>
    </row>
    <row r="36183" spans="8:9" ht="12.5">
      <c r="H36183" s="958">
        <v>85232</v>
      </c>
      <c r="I36183" s="950" t="s">
        <v>1554</v>
      </c>
    </row>
    <row r="36184" spans="8:9" ht="12.5">
      <c r="H36184" s="958">
        <v>85233</v>
      </c>
      <c r="I36184" s="950" t="s">
        <v>1554</v>
      </c>
    </row>
    <row r="36185" spans="8:9" ht="12.5">
      <c r="H36185" s="958">
        <v>85234</v>
      </c>
      <c r="I36185" s="950" t="s">
        <v>1554</v>
      </c>
    </row>
    <row r="36186" spans="8:9" ht="12.5">
      <c r="H36186" s="958">
        <v>85235</v>
      </c>
      <c r="I36186" s="950" t="s">
        <v>1554</v>
      </c>
    </row>
    <row r="36187" spans="8:9" ht="12.5">
      <c r="H36187" s="958">
        <v>85236</v>
      </c>
      <c r="I36187" s="950" t="s">
        <v>1554</v>
      </c>
    </row>
    <row r="36188" spans="8:9" ht="12.5">
      <c r="H36188" s="958">
        <v>85237</v>
      </c>
      <c r="I36188" s="950" t="s">
        <v>1554</v>
      </c>
    </row>
    <row r="36189" spans="8:9" ht="12.5">
      <c r="H36189" s="958">
        <v>85238</v>
      </c>
      <c r="I36189" s="950" t="s">
        <v>1554</v>
      </c>
    </row>
    <row r="36190" spans="8:9" ht="12.5">
      <c r="H36190" s="958">
        <v>85239</v>
      </c>
      <c r="I36190" s="950" t="s">
        <v>1554</v>
      </c>
    </row>
    <row r="36191" spans="8:9" ht="12.5">
      <c r="H36191" s="958">
        <v>85240</v>
      </c>
      <c r="I36191" s="950" t="s">
        <v>1554</v>
      </c>
    </row>
    <row r="36192" spans="8:9" ht="12.5">
      <c r="H36192" s="958">
        <v>85241</v>
      </c>
      <c r="I36192" s="950" t="s">
        <v>1554</v>
      </c>
    </row>
    <row r="36193" spans="8:9" ht="12.5">
      <c r="H36193" s="958">
        <v>85242</v>
      </c>
      <c r="I36193" s="950" t="s">
        <v>1554</v>
      </c>
    </row>
    <row r="36194" spans="8:9" ht="12.5">
      <c r="H36194" s="958">
        <v>85243</v>
      </c>
      <c r="I36194" s="950" t="s">
        <v>1554</v>
      </c>
    </row>
    <row r="36195" spans="8:9" ht="12.5">
      <c r="H36195" s="958">
        <v>85244</v>
      </c>
      <c r="I36195" s="950" t="s">
        <v>1554</v>
      </c>
    </row>
    <row r="36196" spans="8:9" ht="12.5">
      <c r="H36196" s="958">
        <v>85245</v>
      </c>
      <c r="I36196" s="950" t="s">
        <v>1554</v>
      </c>
    </row>
    <row r="36197" spans="8:9" ht="12.5">
      <c r="H36197" s="958">
        <v>85246</v>
      </c>
      <c r="I36197" s="950" t="s">
        <v>1554</v>
      </c>
    </row>
    <row r="36198" spans="8:9" ht="12.5">
      <c r="H36198" s="958">
        <v>85247</v>
      </c>
      <c r="I36198" s="950" t="s">
        <v>1554</v>
      </c>
    </row>
    <row r="36199" spans="8:9" ht="12.5">
      <c r="H36199" s="958">
        <v>85248</v>
      </c>
      <c r="I36199" s="950" t="s">
        <v>1554</v>
      </c>
    </row>
    <row r="36200" spans="8:9" ht="12.5">
      <c r="H36200" s="958">
        <v>85249</v>
      </c>
      <c r="I36200" s="950" t="s">
        <v>1554</v>
      </c>
    </row>
    <row r="36201" spans="8:9" ht="12.5">
      <c r="H36201" s="958">
        <v>85250</v>
      </c>
      <c r="I36201" s="950" t="s">
        <v>1554</v>
      </c>
    </row>
    <row r="36202" spans="8:9" ht="12.5">
      <c r="H36202" s="958">
        <v>85251</v>
      </c>
      <c r="I36202" s="950" t="s">
        <v>1554</v>
      </c>
    </row>
    <row r="36203" spans="8:9" ht="12.5">
      <c r="H36203" s="958">
        <v>85252</v>
      </c>
      <c r="I36203" s="950" t="s">
        <v>1554</v>
      </c>
    </row>
    <row r="36204" spans="8:9" ht="12.5">
      <c r="H36204" s="958">
        <v>85253</v>
      </c>
      <c r="I36204" s="950" t="s">
        <v>1554</v>
      </c>
    </row>
    <row r="36205" spans="8:9" ht="12.5">
      <c r="H36205" s="958">
        <v>85254</v>
      </c>
      <c r="I36205" s="950" t="s">
        <v>1554</v>
      </c>
    </row>
    <row r="36206" spans="8:9" ht="12.5">
      <c r="H36206" s="958">
        <v>85255</v>
      </c>
      <c r="I36206" s="950" t="s">
        <v>1554</v>
      </c>
    </row>
    <row r="36207" spans="8:9" ht="12.5">
      <c r="H36207" s="958">
        <v>85256</v>
      </c>
      <c r="I36207" s="950" t="s">
        <v>1554</v>
      </c>
    </row>
    <row r="36208" spans="8:9" ht="12.5">
      <c r="H36208" s="958">
        <v>85257</v>
      </c>
      <c r="I36208" s="950" t="s">
        <v>1554</v>
      </c>
    </row>
    <row r="36209" spans="8:9" ht="12.5">
      <c r="H36209" s="958">
        <v>85258</v>
      </c>
      <c r="I36209" s="950" t="s">
        <v>1554</v>
      </c>
    </row>
    <row r="36210" spans="8:9" ht="12.5">
      <c r="H36210" s="958">
        <v>85259</v>
      </c>
      <c r="I36210" s="950" t="s">
        <v>1554</v>
      </c>
    </row>
    <row r="36211" spans="8:9" ht="12.5">
      <c r="H36211" s="958">
        <v>85260</v>
      </c>
      <c r="I36211" s="950" t="s">
        <v>1554</v>
      </c>
    </row>
    <row r="36212" spans="8:9" ht="12.5">
      <c r="H36212" s="958">
        <v>85261</v>
      </c>
      <c r="I36212" s="950" t="s">
        <v>1554</v>
      </c>
    </row>
    <row r="36213" spans="8:9" ht="12.5">
      <c r="H36213" s="958">
        <v>85262</v>
      </c>
      <c r="I36213" s="950" t="s">
        <v>1554</v>
      </c>
    </row>
    <row r="36214" spans="8:9" ht="12.5">
      <c r="H36214" s="958">
        <v>85263</v>
      </c>
      <c r="I36214" s="950" t="s">
        <v>1554</v>
      </c>
    </row>
    <row r="36215" spans="8:9" ht="12.5">
      <c r="H36215" s="958">
        <v>85264</v>
      </c>
      <c r="I36215" s="950" t="s">
        <v>1554</v>
      </c>
    </row>
    <row r="36216" spans="8:9" ht="12.5">
      <c r="H36216" s="958">
        <v>85266</v>
      </c>
      <c r="I36216" s="950" t="s">
        <v>1554</v>
      </c>
    </row>
    <row r="36217" spans="8:9" ht="12.5">
      <c r="H36217" s="958">
        <v>85267</v>
      </c>
      <c r="I36217" s="950" t="s">
        <v>1554</v>
      </c>
    </row>
    <row r="36218" spans="8:9" ht="12.5">
      <c r="H36218" s="958">
        <v>85268</v>
      </c>
      <c r="I36218" s="950" t="s">
        <v>1554</v>
      </c>
    </row>
    <row r="36219" spans="8:9" ht="12.5">
      <c r="H36219" s="958">
        <v>85269</v>
      </c>
      <c r="I36219" s="950" t="s">
        <v>1554</v>
      </c>
    </row>
    <row r="36220" spans="8:9" ht="12.5">
      <c r="H36220" s="958">
        <v>85271</v>
      </c>
      <c r="I36220" s="950" t="s">
        <v>1554</v>
      </c>
    </row>
    <row r="36221" spans="8:9" ht="12.5">
      <c r="H36221" s="958">
        <v>85272</v>
      </c>
      <c r="I36221" s="950" t="s">
        <v>1554</v>
      </c>
    </row>
    <row r="36222" spans="8:9" ht="12.5">
      <c r="H36222" s="958">
        <v>85273</v>
      </c>
      <c r="I36222" s="950" t="s">
        <v>1554</v>
      </c>
    </row>
    <row r="36223" spans="8:9" ht="12.5">
      <c r="H36223" s="958">
        <v>85274</v>
      </c>
      <c r="I36223" s="950" t="s">
        <v>1554</v>
      </c>
    </row>
    <row r="36224" spans="8:9" ht="12.5">
      <c r="H36224" s="958">
        <v>85275</v>
      </c>
      <c r="I36224" s="950" t="s">
        <v>1554</v>
      </c>
    </row>
    <row r="36225" spans="8:9" ht="12.5">
      <c r="H36225" s="958">
        <v>85277</v>
      </c>
      <c r="I36225" s="950" t="s">
        <v>1554</v>
      </c>
    </row>
    <row r="36226" spans="8:9" ht="12.5">
      <c r="H36226" s="958">
        <v>85278</v>
      </c>
      <c r="I36226" s="950" t="s">
        <v>1554</v>
      </c>
    </row>
    <row r="36227" spans="8:9" ht="12.5">
      <c r="H36227" s="958">
        <v>85280</v>
      </c>
      <c r="I36227" s="950" t="s">
        <v>1554</v>
      </c>
    </row>
    <row r="36228" spans="8:9" ht="12.5">
      <c r="H36228" s="958">
        <v>85281</v>
      </c>
      <c r="I36228" s="950" t="s">
        <v>1554</v>
      </c>
    </row>
    <row r="36229" spans="8:9" ht="12.5">
      <c r="H36229" s="958">
        <v>85282</v>
      </c>
      <c r="I36229" s="950" t="s">
        <v>1554</v>
      </c>
    </row>
    <row r="36230" spans="8:9" ht="12.5">
      <c r="H36230" s="958">
        <v>85283</v>
      </c>
      <c r="I36230" s="950" t="s">
        <v>1554</v>
      </c>
    </row>
    <row r="36231" spans="8:9" ht="12.5">
      <c r="H36231" s="958">
        <v>85284</v>
      </c>
      <c r="I36231" s="950" t="s">
        <v>1554</v>
      </c>
    </row>
    <row r="36232" spans="8:9" ht="12.5">
      <c r="H36232" s="958">
        <v>85285</v>
      </c>
      <c r="I36232" s="950" t="s">
        <v>1554</v>
      </c>
    </row>
    <row r="36233" spans="8:9" ht="12.5">
      <c r="H36233" s="958">
        <v>85286</v>
      </c>
      <c r="I36233" s="950" t="s">
        <v>1554</v>
      </c>
    </row>
    <row r="36234" spans="8:9" ht="12.5">
      <c r="H36234" s="958">
        <v>85287</v>
      </c>
      <c r="I36234" s="950" t="s">
        <v>1554</v>
      </c>
    </row>
    <row r="36235" spans="8:9" ht="12.5">
      <c r="H36235" s="958">
        <v>85290</v>
      </c>
      <c r="I36235" s="950" t="s">
        <v>1554</v>
      </c>
    </row>
    <row r="36236" spans="8:9" ht="12.5">
      <c r="H36236" s="958">
        <v>85291</v>
      </c>
      <c r="I36236" s="950" t="s">
        <v>1554</v>
      </c>
    </row>
    <row r="36237" spans="8:9" ht="12.5">
      <c r="H36237" s="958">
        <v>85292</v>
      </c>
      <c r="I36237" s="950" t="s">
        <v>1554</v>
      </c>
    </row>
    <row r="36238" spans="8:9" ht="12.5">
      <c r="H36238" s="958">
        <v>85293</v>
      </c>
      <c r="I36238" s="950" t="s">
        <v>1554</v>
      </c>
    </row>
    <row r="36239" spans="8:9" ht="12.5">
      <c r="H36239" s="958">
        <v>85294</v>
      </c>
      <c r="I36239" s="950" t="s">
        <v>1554</v>
      </c>
    </row>
    <row r="36240" spans="8:9" ht="12.5">
      <c r="H36240" s="958">
        <v>85295</v>
      </c>
      <c r="I36240" s="950" t="s">
        <v>1554</v>
      </c>
    </row>
    <row r="36241" spans="8:9" ht="12.5">
      <c r="H36241" s="958">
        <v>85296</v>
      </c>
      <c r="I36241" s="950" t="s">
        <v>1554</v>
      </c>
    </row>
    <row r="36242" spans="8:9" ht="12.5">
      <c r="H36242" s="958">
        <v>85297</v>
      </c>
      <c r="I36242" s="950" t="s">
        <v>1554</v>
      </c>
    </row>
    <row r="36243" spans="8:9" ht="12.5">
      <c r="H36243" s="958">
        <v>85298</v>
      </c>
      <c r="I36243" s="950" t="s">
        <v>1554</v>
      </c>
    </row>
    <row r="36244" spans="8:9" ht="12.5">
      <c r="H36244" s="958">
        <v>85299</v>
      </c>
      <c r="I36244" s="950" t="s">
        <v>1554</v>
      </c>
    </row>
    <row r="36245" spans="8:9" ht="12.5">
      <c r="H36245" s="958">
        <v>85301</v>
      </c>
      <c r="I36245" s="950" t="s">
        <v>1554</v>
      </c>
    </row>
    <row r="36246" spans="8:9" ht="12.5">
      <c r="H36246" s="958">
        <v>85302</v>
      </c>
      <c r="I36246" s="950" t="s">
        <v>1554</v>
      </c>
    </row>
    <row r="36247" spans="8:9" ht="12.5">
      <c r="H36247" s="958">
        <v>85303</v>
      </c>
      <c r="I36247" s="950" t="s">
        <v>1554</v>
      </c>
    </row>
    <row r="36248" spans="8:9" ht="12.5">
      <c r="H36248" s="958">
        <v>85304</v>
      </c>
      <c r="I36248" s="950" t="s">
        <v>1554</v>
      </c>
    </row>
    <row r="36249" spans="8:9" ht="12.5">
      <c r="H36249" s="958">
        <v>85305</v>
      </c>
      <c r="I36249" s="950" t="s">
        <v>1554</v>
      </c>
    </row>
    <row r="36250" spans="8:9" ht="12.5">
      <c r="H36250" s="958">
        <v>85306</v>
      </c>
      <c r="I36250" s="950" t="s">
        <v>1554</v>
      </c>
    </row>
    <row r="36251" spans="8:9" ht="12.5">
      <c r="H36251" s="958">
        <v>85307</v>
      </c>
      <c r="I36251" s="950" t="s">
        <v>1554</v>
      </c>
    </row>
    <row r="36252" spans="8:9" ht="12.5">
      <c r="H36252" s="958">
        <v>85308</v>
      </c>
      <c r="I36252" s="950" t="s">
        <v>1554</v>
      </c>
    </row>
    <row r="36253" spans="8:9" ht="12.5">
      <c r="H36253" s="958">
        <v>85309</v>
      </c>
      <c r="I36253" s="950" t="s">
        <v>1554</v>
      </c>
    </row>
    <row r="36254" spans="8:9" ht="12.5">
      <c r="H36254" s="958">
        <v>85310</v>
      </c>
      <c r="I36254" s="950" t="s">
        <v>1554</v>
      </c>
    </row>
    <row r="36255" spans="8:9" ht="12.5">
      <c r="H36255" s="958">
        <v>85311</v>
      </c>
      <c r="I36255" s="950" t="s">
        <v>1554</v>
      </c>
    </row>
    <row r="36256" spans="8:9" ht="12.5">
      <c r="H36256" s="958">
        <v>85312</v>
      </c>
      <c r="I36256" s="950" t="s">
        <v>1554</v>
      </c>
    </row>
    <row r="36257" spans="8:9" ht="12.5">
      <c r="H36257" s="958">
        <v>85318</v>
      </c>
      <c r="I36257" s="950" t="s">
        <v>1554</v>
      </c>
    </row>
    <row r="36258" spans="8:9" ht="12.5">
      <c r="H36258" s="958">
        <v>85320</v>
      </c>
      <c r="I36258" s="950" t="s">
        <v>1554</v>
      </c>
    </row>
    <row r="36259" spans="8:9" ht="12.5">
      <c r="H36259" s="958">
        <v>85321</v>
      </c>
      <c r="I36259" s="950" t="s">
        <v>1554</v>
      </c>
    </row>
    <row r="36260" spans="8:9" ht="12.5">
      <c r="H36260" s="958">
        <v>85322</v>
      </c>
      <c r="I36260" s="950" t="s">
        <v>1554</v>
      </c>
    </row>
    <row r="36261" spans="8:9" ht="12.5">
      <c r="H36261" s="958">
        <v>85323</v>
      </c>
      <c r="I36261" s="950" t="s">
        <v>1554</v>
      </c>
    </row>
    <row r="36262" spans="8:9" ht="12.5">
      <c r="H36262" s="958">
        <v>85324</v>
      </c>
      <c r="I36262" s="950" t="s">
        <v>1554</v>
      </c>
    </row>
    <row r="36263" spans="8:9" ht="12.5">
      <c r="H36263" s="958">
        <v>85325</v>
      </c>
      <c r="I36263" s="950" t="s">
        <v>1554</v>
      </c>
    </row>
    <row r="36264" spans="8:9" ht="12.5">
      <c r="H36264" s="958">
        <v>85326</v>
      </c>
      <c r="I36264" s="950" t="s">
        <v>1554</v>
      </c>
    </row>
    <row r="36265" spans="8:9" ht="12.5">
      <c r="H36265" s="958">
        <v>85327</v>
      </c>
      <c r="I36265" s="950" t="s">
        <v>1554</v>
      </c>
    </row>
    <row r="36266" spans="8:9" ht="12.5">
      <c r="H36266" s="958">
        <v>85328</v>
      </c>
      <c r="I36266" s="950" t="s">
        <v>1554</v>
      </c>
    </row>
    <row r="36267" spans="8:9" ht="12.5">
      <c r="H36267" s="958">
        <v>85329</v>
      </c>
      <c r="I36267" s="950" t="s">
        <v>1554</v>
      </c>
    </row>
    <row r="36268" spans="8:9" ht="12.5">
      <c r="H36268" s="958">
        <v>85331</v>
      </c>
      <c r="I36268" s="950" t="s">
        <v>1554</v>
      </c>
    </row>
    <row r="36269" spans="8:9" ht="12.5">
      <c r="H36269" s="958">
        <v>85332</v>
      </c>
      <c r="I36269" s="950" t="s">
        <v>1554</v>
      </c>
    </row>
    <row r="36270" spans="8:9" ht="12.5">
      <c r="H36270" s="958">
        <v>85333</v>
      </c>
      <c r="I36270" s="950" t="s">
        <v>1554</v>
      </c>
    </row>
    <row r="36271" spans="8:9" ht="12.5">
      <c r="H36271" s="958">
        <v>85334</v>
      </c>
      <c r="I36271" s="950" t="s">
        <v>1554</v>
      </c>
    </row>
    <row r="36272" spans="8:9" ht="12.5">
      <c r="H36272" s="958">
        <v>85335</v>
      </c>
      <c r="I36272" s="950" t="s">
        <v>1554</v>
      </c>
    </row>
    <row r="36273" spans="8:9" ht="12.5">
      <c r="H36273" s="958">
        <v>85336</v>
      </c>
      <c r="I36273" s="950" t="s">
        <v>1554</v>
      </c>
    </row>
    <row r="36274" spans="8:9" ht="12.5">
      <c r="H36274" s="958">
        <v>85337</v>
      </c>
      <c r="I36274" s="950" t="s">
        <v>1554</v>
      </c>
    </row>
    <row r="36275" spans="8:9" ht="12.5">
      <c r="H36275" s="958">
        <v>85338</v>
      </c>
      <c r="I36275" s="950" t="s">
        <v>1554</v>
      </c>
    </row>
    <row r="36276" spans="8:9" ht="12.5">
      <c r="H36276" s="958">
        <v>85339</v>
      </c>
      <c r="I36276" s="950" t="s">
        <v>1554</v>
      </c>
    </row>
    <row r="36277" spans="8:9" ht="12.5">
      <c r="H36277" s="958">
        <v>85340</v>
      </c>
      <c r="I36277" s="950" t="s">
        <v>1554</v>
      </c>
    </row>
    <row r="36278" spans="8:9" ht="12.5">
      <c r="H36278" s="958">
        <v>85341</v>
      </c>
      <c r="I36278" s="950" t="s">
        <v>1554</v>
      </c>
    </row>
    <row r="36279" spans="8:9" ht="12.5">
      <c r="H36279" s="958">
        <v>85342</v>
      </c>
      <c r="I36279" s="950" t="s">
        <v>1554</v>
      </c>
    </row>
    <row r="36280" spans="8:9" ht="12.5">
      <c r="H36280" s="958">
        <v>85343</v>
      </c>
      <c r="I36280" s="950" t="s">
        <v>1554</v>
      </c>
    </row>
    <row r="36281" spans="8:9" ht="12.5">
      <c r="H36281" s="958">
        <v>85344</v>
      </c>
      <c r="I36281" s="950" t="s">
        <v>1554</v>
      </c>
    </row>
    <row r="36282" spans="8:9" ht="12.5">
      <c r="H36282" s="958">
        <v>85345</v>
      </c>
      <c r="I36282" s="950" t="s">
        <v>1554</v>
      </c>
    </row>
    <row r="36283" spans="8:9" ht="12.5">
      <c r="H36283" s="958">
        <v>85346</v>
      </c>
      <c r="I36283" s="950" t="s">
        <v>1554</v>
      </c>
    </row>
    <row r="36284" spans="8:9" ht="12.5">
      <c r="H36284" s="958">
        <v>85347</v>
      </c>
      <c r="I36284" s="950" t="s">
        <v>1554</v>
      </c>
    </row>
    <row r="36285" spans="8:9" ht="12.5">
      <c r="H36285" s="958">
        <v>85348</v>
      </c>
      <c r="I36285" s="950" t="s">
        <v>1554</v>
      </c>
    </row>
    <row r="36286" spans="8:9" ht="12.5">
      <c r="H36286" s="958">
        <v>85349</v>
      </c>
      <c r="I36286" s="950" t="s">
        <v>1554</v>
      </c>
    </row>
    <row r="36287" spans="8:9" ht="12.5">
      <c r="H36287" s="958">
        <v>85350</v>
      </c>
      <c r="I36287" s="950" t="s">
        <v>1554</v>
      </c>
    </row>
    <row r="36288" spans="8:9" ht="12.5">
      <c r="H36288" s="958">
        <v>85351</v>
      </c>
      <c r="I36288" s="950" t="s">
        <v>1554</v>
      </c>
    </row>
    <row r="36289" spans="8:9" ht="12.5">
      <c r="H36289" s="958">
        <v>85352</v>
      </c>
      <c r="I36289" s="950" t="s">
        <v>1554</v>
      </c>
    </row>
    <row r="36290" spans="8:9" ht="12.5">
      <c r="H36290" s="958">
        <v>85353</v>
      </c>
      <c r="I36290" s="950" t="s">
        <v>1554</v>
      </c>
    </row>
    <row r="36291" spans="8:9" ht="12.5">
      <c r="H36291" s="958">
        <v>85354</v>
      </c>
      <c r="I36291" s="950" t="s">
        <v>1554</v>
      </c>
    </row>
    <row r="36292" spans="8:9" ht="12.5">
      <c r="H36292" s="958">
        <v>85355</v>
      </c>
      <c r="I36292" s="950" t="s">
        <v>1554</v>
      </c>
    </row>
    <row r="36293" spans="8:9" ht="12.5">
      <c r="H36293" s="958">
        <v>85356</v>
      </c>
      <c r="I36293" s="950" t="s">
        <v>1554</v>
      </c>
    </row>
    <row r="36294" spans="8:9" ht="12.5">
      <c r="H36294" s="958">
        <v>85357</v>
      </c>
      <c r="I36294" s="950" t="s">
        <v>1554</v>
      </c>
    </row>
    <row r="36295" spans="8:9" ht="12.5">
      <c r="H36295" s="958">
        <v>85358</v>
      </c>
      <c r="I36295" s="950" t="s">
        <v>1554</v>
      </c>
    </row>
    <row r="36296" spans="8:9" ht="12.5">
      <c r="H36296" s="958">
        <v>85359</v>
      </c>
      <c r="I36296" s="950" t="s">
        <v>1554</v>
      </c>
    </row>
    <row r="36297" spans="8:9" ht="12.5">
      <c r="H36297" s="958">
        <v>85360</v>
      </c>
      <c r="I36297" s="950" t="s">
        <v>1554</v>
      </c>
    </row>
    <row r="36298" spans="8:9" ht="12.5">
      <c r="H36298" s="958">
        <v>85361</v>
      </c>
      <c r="I36298" s="950" t="s">
        <v>1554</v>
      </c>
    </row>
    <row r="36299" spans="8:9" ht="12.5">
      <c r="H36299" s="958">
        <v>85362</v>
      </c>
      <c r="I36299" s="950" t="s">
        <v>1554</v>
      </c>
    </row>
    <row r="36300" spans="8:9" ht="12.5">
      <c r="H36300" s="958">
        <v>85363</v>
      </c>
      <c r="I36300" s="950" t="s">
        <v>1554</v>
      </c>
    </row>
    <row r="36301" spans="8:9" ht="12.5">
      <c r="H36301" s="958">
        <v>85364</v>
      </c>
      <c r="I36301" s="950" t="s">
        <v>1554</v>
      </c>
    </row>
    <row r="36302" spans="8:9" ht="12.5">
      <c r="H36302" s="958">
        <v>85365</v>
      </c>
      <c r="I36302" s="950" t="s">
        <v>1554</v>
      </c>
    </row>
    <row r="36303" spans="8:9" ht="12.5">
      <c r="H36303" s="958">
        <v>85366</v>
      </c>
      <c r="I36303" s="950" t="s">
        <v>1554</v>
      </c>
    </row>
    <row r="36304" spans="8:9" ht="12.5">
      <c r="H36304" s="958">
        <v>85367</v>
      </c>
      <c r="I36304" s="950" t="s">
        <v>1554</v>
      </c>
    </row>
    <row r="36305" spans="8:9" ht="12.5">
      <c r="H36305" s="958">
        <v>85369</v>
      </c>
      <c r="I36305" s="950" t="s">
        <v>1554</v>
      </c>
    </row>
    <row r="36306" spans="8:9" ht="12.5">
      <c r="H36306" s="958">
        <v>85371</v>
      </c>
      <c r="I36306" s="950" t="s">
        <v>1554</v>
      </c>
    </row>
    <row r="36307" spans="8:9" ht="12.5">
      <c r="H36307" s="958">
        <v>85372</v>
      </c>
      <c r="I36307" s="950" t="s">
        <v>1554</v>
      </c>
    </row>
    <row r="36308" spans="8:9" ht="12.5">
      <c r="H36308" s="958">
        <v>85373</v>
      </c>
      <c r="I36308" s="950" t="s">
        <v>1554</v>
      </c>
    </row>
    <row r="36309" spans="8:9" ht="12.5">
      <c r="H36309" s="958">
        <v>85374</v>
      </c>
      <c r="I36309" s="950" t="s">
        <v>1554</v>
      </c>
    </row>
    <row r="36310" spans="8:9" ht="12.5">
      <c r="H36310" s="958">
        <v>85375</v>
      </c>
      <c r="I36310" s="950" t="s">
        <v>1554</v>
      </c>
    </row>
    <row r="36311" spans="8:9" ht="12.5">
      <c r="H36311" s="958">
        <v>85376</v>
      </c>
      <c r="I36311" s="950" t="s">
        <v>1554</v>
      </c>
    </row>
    <row r="36312" spans="8:9" ht="12.5">
      <c r="H36312" s="958">
        <v>85377</v>
      </c>
      <c r="I36312" s="950" t="s">
        <v>1554</v>
      </c>
    </row>
    <row r="36313" spans="8:9" ht="12.5">
      <c r="H36313" s="958">
        <v>85378</v>
      </c>
      <c r="I36313" s="950" t="s">
        <v>1554</v>
      </c>
    </row>
    <row r="36314" spans="8:9" ht="12.5">
      <c r="H36314" s="958">
        <v>85379</v>
      </c>
      <c r="I36314" s="950" t="s">
        <v>1554</v>
      </c>
    </row>
    <row r="36315" spans="8:9" ht="12.5">
      <c r="H36315" s="958">
        <v>85380</v>
      </c>
      <c r="I36315" s="950" t="s">
        <v>1554</v>
      </c>
    </row>
    <row r="36316" spans="8:9" ht="12.5">
      <c r="H36316" s="958">
        <v>85381</v>
      </c>
      <c r="I36316" s="950" t="s">
        <v>1554</v>
      </c>
    </row>
    <row r="36317" spans="8:9" ht="12.5">
      <c r="H36317" s="958">
        <v>85382</v>
      </c>
      <c r="I36317" s="950" t="s">
        <v>1554</v>
      </c>
    </row>
    <row r="36318" spans="8:9" ht="12.5">
      <c r="H36318" s="958">
        <v>85383</v>
      </c>
      <c r="I36318" s="950" t="s">
        <v>1554</v>
      </c>
    </row>
    <row r="36319" spans="8:9" ht="12.5">
      <c r="H36319" s="958">
        <v>85385</v>
      </c>
      <c r="I36319" s="950" t="s">
        <v>1554</v>
      </c>
    </row>
    <row r="36320" spans="8:9" ht="12.5">
      <c r="H36320" s="958">
        <v>85387</v>
      </c>
      <c r="I36320" s="950" t="s">
        <v>1554</v>
      </c>
    </row>
    <row r="36321" spans="8:9" ht="12.5">
      <c r="H36321" s="958">
        <v>85388</v>
      </c>
      <c r="I36321" s="950" t="s">
        <v>1554</v>
      </c>
    </row>
    <row r="36322" spans="8:9" ht="12.5">
      <c r="H36322" s="958">
        <v>85390</v>
      </c>
      <c r="I36322" s="950" t="s">
        <v>1554</v>
      </c>
    </row>
    <row r="36323" spans="8:9" ht="12.5">
      <c r="H36323" s="958">
        <v>85392</v>
      </c>
      <c r="I36323" s="950" t="s">
        <v>1554</v>
      </c>
    </row>
    <row r="36324" spans="8:9" ht="12.5">
      <c r="H36324" s="958">
        <v>85395</v>
      </c>
      <c r="I36324" s="950" t="s">
        <v>1554</v>
      </c>
    </row>
    <row r="36325" spans="8:9" ht="12.5">
      <c r="H36325" s="958">
        <v>85396</v>
      </c>
      <c r="I36325" s="950" t="s">
        <v>1554</v>
      </c>
    </row>
    <row r="36326" spans="8:9" ht="12.5">
      <c r="H36326" s="958">
        <v>85501</v>
      </c>
      <c r="I36326" s="950" t="s">
        <v>1554</v>
      </c>
    </row>
    <row r="36327" spans="8:9" ht="12.5">
      <c r="H36327" s="958">
        <v>85502</v>
      </c>
      <c r="I36327" s="950" t="s">
        <v>1554</v>
      </c>
    </row>
    <row r="36328" spans="8:9" ht="12.5">
      <c r="H36328" s="958">
        <v>85530</v>
      </c>
      <c r="I36328" s="950" t="s">
        <v>1554</v>
      </c>
    </row>
    <row r="36329" spans="8:9" ht="12.5">
      <c r="H36329" s="958">
        <v>85531</v>
      </c>
      <c r="I36329" s="950" t="s">
        <v>1554</v>
      </c>
    </row>
    <row r="36330" spans="8:9" ht="12.5">
      <c r="H36330" s="958">
        <v>85532</v>
      </c>
      <c r="I36330" s="950" t="s">
        <v>1554</v>
      </c>
    </row>
    <row r="36331" spans="8:9" ht="12.5">
      <c r="H36331" s="958">
        <v>85533</v>
      </c>
      <c r="I36331" s="950" t="s">
        <v>1554</v>
      </c>
    </row>
    <row r="36332" spans="8:9" ht="12.5">
      <c r="H36332" s="958">
        <v>85534</v>
      </c>
      <c r="I36332" s="950" t="s">
        <v>1554</v>
      </c>
    </row>
    <row r="36333" spans="8:9" ht="12.5">
      <c r="H36333" s="958">
        <v>85535</v>
      </c>
      <c r="I36333" s="950" t="s">
        <v>1554</v>
      </c>
    </row>
    <row r="36334" spans="8:9" ht="12.5">
      <c r="H36334" s="958">
        <v>85536</v>
      </c>
      <c r="I36334" s="950" t="s">
        <v>1554</v>
      </c>
    </row>
    <row r="36335" spans="8:9" ht="12.5">
      <c r="H36335" s="958">
        <v>85539</v>
      </c>
      <c r="I36335" s="950" t="s">
        <v>1554</v>
      </c>
    </row>
    <row r="36336" spans="8:9" ht="12.5">
      <c r="H36336" s="958">
        <v>85540</v>
      </c>
      <c r="I36336" s="950" t="s">
        <v>1554</v>
      </c>
    </row>
    <row r="36337" spans="8:9" ht="12.5">
      <c r="H36337" s="958">
        <v>85541</v>
      </c>
      <c r="I36337" s="950" t="s">
        <v>1554</v>
      </c>
    </row>
    <row r="36338" spans="8:9" ht="12.5">
      <c r="H36338" s="958">
        <v>85542</v>
      </c>
      <c r="I36338" s="950" t="s">
        <v>1554</v>
      </c>
    </row>
    <row r="36339" spans="8:9" ht="12.5">
      <c r="H36339" s="958">
        <v>85543</v>
      </c>
      <c r="I36339" s="950" t="s">
        <v>1554</v>
      </c>
    </row>
    <row r="36340" spans="8:9" ht="12.5">
      <c r="H36340" s="958">
        <v>85544</v>
      </c>
      <c r="I36340" s="950" t="s">
        <v>1554</v>
      </c>
    </row>
    <row r="36341" spans="8:9" ht="12.5">
      <c r="H36341" s="958">
        <v>85545</v>
      </c>
      <c r="I36341" s="950" t="s">
        <v>1554</v>
      </c>
    </row>
    <row r="36342" spans="8:9" ht="12.5">
      <c r="H36342" s="958">
        <v>85546</v>
      </c>
      <c r="I36342" s="950" t="s">
        <v>1554</v>
      </c>
    </row>
    <row r="36343" spans="8:9" ht="12.5">
      <c r="H36343" s="958">
        <v>85547</v>
      </c>
      <c r="I36343" s="950" t="s">
        <v>1554</v>
      </c>
    </row>
    <row r="36344" spans="8:9" ht="12.5">
      <c r="H36344" s="958">
        <v>85548</v>
      </c>
      <c r="I36344" s="950" t="s">
        <v>1554</v>
      </c>
    </row>
    <row r="36345" spans="8:9" ht="12.5">
      <c r="H36345" s="958">
        <v>85550</v>
      </c>
      <c r="I36345" s="950" t="s">
        <v>1554</v>
      </c>
    </row>
    <row r="36346" spans="8:9" ht="12.5">
      <c r="H36346" s="958">
        <v>85551</v>
      </c>
      <c r="I36346" s="950" t="s">
        <v>1554</v>
      </c>
    </row>
    <row r="36347" spans="8:9" ht="12.5">
      <c r="H36347" s="958">
        <v>85552</v>
      </c>
      <c r="I36347" s="950" t="s">
        <v>1554</v>
      </c>
    </row>
    <row r="36348" spans="8:9" ht="12.5">
      <c r="H36348" s="958">
        <v>85553</v>
      </c>
      <c r="I36348" s="950" t="s">
        <v>1554</v>
      </c>
    </row>
    <row r="36349" spans="8:9" ht="12.5">
      <c r="H36349" s="958">
        <v>85554</v>
      </c>
      <c r="I36349" s="950" t="s">
        <v>1554</v>
      </c>
    </row>
    <row r="36350" spans="8:9" ht="12.5">
      <c r="H36350" s="958">
        <v>85601</v>
      </c>
      <c r="I36350" s="950" t="s">
        <v>1554</v>
      </c>
    </row>
    <row r="36351" spans="8:9" ht="12.5">
      <c r="H36351" s="958">
        <v>85602</v>
      </c>
      <c r="I36351" s="950" t="s">
        <v>1554</v>
      </c>
    </row>
    <row r="36352" spans="8:9" ht="12.5">
      <c r="H36352" s="958">
        <v>85603</v>
      </c>
      <c r="I36352" s="950" t="s">
        <v>1554</v>
      </c>
    </row>
    <row r="36353" spans="8:9" ht="12.5">
      <c r="H36353" s="958">
        <v>85605</v>
      </c>
      <c r="I36353" s="950" t="s">
        <v>1554</v>
      </c>
    </row>
    <row r="36354" spans="8:9" ht="12.5">
      <c r="H36354" s="958">
        <v>85606</v>
      </c>
      <c r="I36354" s="950" t="s">
        <v>1554</v>
      </c>
    </row>
    <row r="36355" spans="8:9" ht="12.5">
      <c r="H36355" s="958">
        <v>85607</v>
      </c>
      <c r="I36355" s="950" t="s">
        <v>1554</v>
      </c>
    </row>
    <row r="36356" spans="8:9" ht="12.5">
      <c r="H36356" s="958">
        <v>85608</v>
      </c>
      <c r="I36356" s="950" t="s">
        <v>1554</v>
      </c>
    </row>
    <row r="36357" spans="8:9" ht="12.5">
      <c r="H36357" s="958">
        <v>85609</v>
      </c>
      <c r="I36357" s="950" t="s">
        <v>1554</v>
      </c>
    </row>
    <row r="36358" spans="8:9" ht="12.5">
      <c r="H36358" s="958">
        <v>85610</v>
      </c>
      <c r="I36358" s="950" t="s">
        <v>1554</v>
      </c>
    </row>
    <row r="36359" spans="8:9" ht="12.5">
      <c r="H36359" s="958">
        <v>85611</v>
      </c>
      <c r="I36359" s="950" t="s">
        <v>1554</v>
      </c>
    </row>
    <row r="36360" spans="8:9" ht="12.5">
      <c r="H36360" s="958">
        <v>85613</v>
      </c>
      <c r="I36360" s="950" t="s">
        <v>1554</v>
      </c>
    </row>
    <row r="36361" spans="8:9" ht="12.5">
      <c r="H36361" s="958">
        <v>85614</v>
      </c>
      <c r="I36361" s="950" t="s">
        <v>1554</v>
      </c>
    </row>
    <row r="36362" spans="8:9" ht="12.5">
      <c r="H36362" s="958">
        <v>85615</v>
      </c>
      <c r="I36362" s="950" t="s">
        <v>1554</v>
      </c>
    </row>
    <row r="36363" spans="8:9" ht="12.5">
      <c r="H36363" s="958">
        <v>85616</v>
      </c>
      <c r="I36363" s="950" t="s">
        <v>1554</v>
      </c>
    </row>
    <row r="36364" spans="8:9" ht="12.5">
      <c r="H36364" s="958">
        <v>85617</v>
      </c>
      <c r="I36364" s="950" t="s">
        <v>1554</v>
      </c>
    </row>
    <row r="36365" spans="8:9" ht="12.5">
      <c r="H36365" s="958">
        <v>85618</v>
      </c>
      <c r="I36365" s="950" t="s">
        <v>1554</v>
      </c>
    </row>
    <row r="36366" spans="8:9" ht="12.5">
      <c r="H36366" s="958">
        <v>85619</v>
      </c>
      <c r="I36366" s="950" t="s">
        <v>1554</v>
      </c>
    </row>
    <row r="36367" spans="8:9" ht="12.5">
      <c r="H36367" s="958">
        <v>85620</v>
      </c>
      <c r="I36367" s="950" t="s">
        <v>1554</v>
      </c>
    </row>
    <row r="36368" spans="8:9" ht="12.5">
      <c r="H36368" s="958">
        <v>85621</v>
      </c>
      <c r="I36368" s="950" t="s">
        <v>1554</v>
      </c>
    </row>
    <row r="36369" spans="8:9" ht="12.5">
      <c r="H36369" s="958">
        <v>85622</v>
      </c>
      <c r="I36369" s="950" t="s">
        <v>1554</v>
      </c>
    </row>
    <row r="36370" spans="8:9" ht="12.5">
      <c r="H36370" s="958">
        <v>85623</v>
      </c>
      <c r="I36370" s="950" t="s">
        <v>1554</v>
      </c>
    </row>
    <row r="36371" spans="8:9" ht="12.5">
      <c r="H36371" s="958">
        <v>85624</v>
      </c>
      <c r="I36371" s="950" t="s">
        <v>1554</v>
      </c>
    </row>
    <row r="36372" spans="8:9" ht="12.5">
      <c r="H36372" s="958">
        <v>85625</v>
      </c>
      <c r="I36372" s="950" t="s">
        <v>1554</v>
      </c>
    </row>
    <row r="36373" spans="8:9" ht="12.5">
      <c r="H36373" s="958">
        <v>85626</v>
      </c>
      <c r="I36373" s="950" t="s">
        <v>1554</v>
      </c>
    </row>
    <row r="36374" spans="8:9" ht="12.5">
      <c r="H36374" s="958">
        <v>85627</v>
      </c>
      <c r="I36374" s="950" t="s">
        <v>1554</v>
      </c>
    </row>
    <row r="36375" spans="8:9" ht="12.5">
      <c r="H36375" s="958">
        <v>85628</v>
      </c>
      <c r="I36375" s="950" t="s">
        <v>1554</v>
      </c>
    </row>
    <row r="36376" spans="8:9" ht="12.5">
      <c r="H36376" s="958">
        <v>85629</v>
      </c>
      <c r="I36376" s="950" t="s">
        <v>1554</v>
      </c>
    </row>
    <row r="36377" spans="8:9" ht="12.5">
      <c r="H36377" s="958">
        <v>85630</v>
      </c>
      <c r="I36377" s="950" t="s">
        <v>1554</v>
      </c>
    </row>
    <row r="36378" spans="8:9" ht="12.5">
      <c r="H36378" s="958">
        <v>85631</v>
      </c>
      <c r="I36378" s="950" t="s">
        <v>1554</v>
      </c>
    </row>
    <row r="36379" spans="8:9" ht="12.5">
      <c r="H36379" s="958">
        <v>85632</v>
      </c>
      <c r="I36379" s="950" t="s">
        <v>1554</v>
      </c>
    </row>
    <row r="36380" spans="8:9" ht="12.5">
      <c r="H36380" s="958">
        <v>85633</v>
      </c>
      <c r="I36380" s="950" t="s">
        <v>1554</v>
      </c>
    </row>
    <row r="36381" spans="8:9" ht="12.5">
      <c r="H36381" s="958">
        <v>85634</v>
      </c>
      <c r="I36381" s="950" t="s">
        <v>1554</v>
      </c>
    </row>
    <row r="36382" spans="8:9" ht="12.5">
      <c r="H36382" s="958">
        <v>85635</v>
      </c>
      <c r="I36382" s="950" t="s">
        <v>1554</v>
      </c>
    </row>
    <row r="36383" spans="8:9" ht="12.5">
      <c r="H36383" s="958">
        <v>85636</v>
      </c>
      <c r="I36383" s="950" t="s">
        <v>1554</v>
      </c>
    </row>
    <row r="36384" spans="8:9" ht="12.5">
      <c r="H36384" s="958">
        <v>85637</v>
      </c>
      <c r="I36384" s="950" t="s">
        <v>1554</v>
      </c>
    </row>
    <row r="36385" spans="8:9" ht="12.5">
      <c r="H36385" s="958">
        <v>85638</v>
      </c>
      <c r="I36385" s="950" t="s">
        <v>1554</v>
      </c>
    </row>
    <row r="36386" spans="8:9" ht="12.5">
      <c r="H36386" s="958">
        <v>85639</v>
      </c>
      <c r="I36386" s="950" t="s">
        <v>1554</v>
      </c>
    </row>
    <row r="36387" spans="8:9" ht="12.5">
      <c r="H36387" s="958">
        <v>85640</v>
      </c>
      <c r="I36387" s="950" t="s">
        <v>1554</v>
      </c>
    </row>
    <row r="36388" spans="8:9" ht="12.5">
      <c r="H36388" s="958">
        <v>85641</v>
      </c>
      <c r="I36388" s="950" t="s">
        <v>1554</v>
      </c>
    </row>
    <row r="36389" spans="8:9" ht="12.5">
      <c r="H36389" s="958">
        <v>85643</v>
      </c>
      <c r="I36389" s="950" t="s">
        <v>1554</v>
      </c>
    </row>
    <row r="36390" spans="8:9" ht="12.5">
      <c r="H36390" s="958">
        <v>85644</v>
      </c>
      <c r="I36390" s="950" t="s">
        <v>1554</v>
      </c>
    </row>
    <row r="36391" spans="8:9" ht="12.5">
      <c r="H36391" s="958">
        <v>85645</v>
      </c>
      <c r="I36391" s="950" t="s">
        <v>1554</v>
      </c>
    </row>
    <row r="36392" spans="8:9" ht="12.5">
      <c r="H36392" s="958">
        <v>85646</v>
      </c>
      <c r="I36392" s="950" t="s">
        <v>1554</v>
      </c>
    </row>
    <row r="36393" spans="8:9" ht="12.5">
      <c r="H36393" s="958">
        <v>85648</v>
      </c>
      <c r="I36393" s="950" t="s">
        <v>1554</v>
      </c>
    </row>
    <row r="36394" spans="8:9" ht="12.5">
      <c r="H36394" s="958">
        <v>85650</v>
      </c>
      <c r="I36394" s="950" t="s">
        <v>1554</v>
      </c>
    </row>
    <row r="36395" spans="8:9" ht="12.5">
      <c r="H36395" s="958">
        <v>85652</v>
      </c>
      <c r="I36395" s="950" t="s">
        <v>1554</v>
      </c>
    </row>
    <row r="36396" spans="8:9" ht="12.5">
      <c r="H36396" s="958">
        <v>85653</v>
      </c>
      <c r="I36396" s="950" t="s">
        <v>1554</v>
      </c>
    </row>
    <row r="36397" spans="8:9" ht="12.5">
      <c r="H36397" s="958">
        <v>85654</v>
      </c>
      <c r="I36397" s="950" t="s">
        <v>1554</v>
      </c>
    </row>
    <row r="36398" spans="8:9" ht="12.5">
      <c r="H36398" s="958">
        <v>85655</v>
      </c>
      <c r="I36398" s="950" t="s">
        <v>1554</v>
      </c>
    </row>
    <row r="36399" spans="8:9" ht="12.5">
      <c r="H36399" s="958">
        <v>85658</v>
      </c>
      <c r="I36399" s="950" t="s">
        <v>1554</v>
      </c>
    </row>
    <row r="36400" spans="8:9" ht="12.5">
      <c r="H36400" s="958">
        <v>85662</v>
      </c>
      <c r="I36400" s="950" t="s">
        <v>1554</v>
      </c>
    </row>
    <row r="36401" spans="8:9" ht="12.5">
      <c r="H36401" s="958">
        <v>85670</v>
      </c>
      <c r="I36401" s="950" t="s">
        <v>1554</v>
      </c>
    </row>
    <row r="36402" spans="8:9" ht="12.5">
      <c r="H36402" s="958">
        <v>85671</v>
      </c>
      <c r="I36402" s="950" t="s">
        <v>1554</v>
      </c>
    </row>
    <row r="36403" spans="8:9" ht="12.5">
      <c r="H36403" s="958">
        <v>85701</v>
      </c>
      <c r="I36403" s="950" t="s">
        <v>1554</v>
      </c>
    </row>
    <row r="36404" spans="8:9" ht="12.5">
      <c r="H36404" s="958">
        <v>85702</v>
      </c>
      <c r="I36404" s="950" t="s">
        <v>1554</v>
      </c>
    </row>
    <row r="36405" spans="8:9" ht="12.5">
      <c r="H36405" s="958">
        <v>85703</v>
      </c>
      <c r="I36405" s="950" t="s">
        <v>1554</v>
      </c>
    </row>
    <row r="36406" spans="8:9" ht="12.5">
      <c r="H36406" s="958">
        <v>85704</v>
      </c>
      <c r="I36406" s="950" t="s">
        <v>1554</v>
      </c>
    </row>
    <row r="36407" spans="8:9" ht="12.5">
      <c r="H36407" s="958">
        <v>85705</v>
      </c>
      <c r="I36407" s="950" t="s">
        <v>1554</v>
      </c>
    </row>
    <row r="36408" spans="8:9" ht="12.5">
      <c r="H36408" s="958">
        <v>85706</v>
      </c>
      <c r="I36408" s="950" t="s">
        <v>1554</v>
      </c>
    </row>
    <row r="36409" spans="8:9" ht="12.5">
      <c r="H36409" s="958">
        <v>85707</v>
      </c>
      <c r="I36409" s="950" t="s">
        <v>1554</v>
      </c>
    </row>
    <row r="36410" spans="8:9" ht="12.5">
      <c r="H36410" s="958">
        <v>85708</v>
      </c>
      <c r="I36410" s="950" t="s">
        <v>1554</v>
      </c>
    </row>
    <row r="36411" spans="8:9" ht="12.5">
      <c r="H36411" s="958">
        <v>85709</v>
      </c>
      <c r="I36411" s="950" t="s">
        <v>1554</v>
      </c>
    </row>
    <row r="36412" spans="8:9" ht="12.5">
      <c r="H36412" s="958">
        <v>85710</v>
      </c>
      <c r="I36412" s="950" t="s">
        <v>1554</v>
      </c>
    </row>
    <row r="36413" spans="8:9" ht="12.5">
      <c r="H36413" s="958">
        <v>85711</v>
      </c>
      <c r="I36413" s="950" t="s">
        <v>1554</v>
      </c>
    </row>
    <row r="36414" spans="8:9" ht="12.5">
      <c r="H36414" s="958">
        <v>85712</v>
      </c>
      <c r="I36414" s="950" t="s">
        <v>1554</v>
      </c>
    </row>
    <row r="36415" spans="8:9" ht="12.5">
      <c r="H36415" s="958">
        <v>85713</v>
      </c>
      <c r="I36415" s="950" t="s">
        <v>1554</v>
      </c>
    </row>
    <row r="36416" spans="8:9" ht="12.5">
      <c r="H36416" s="958">
        <v>85714</v>
      </c>
      <c r="I36416" s="950" t="s">
        <v>1554</v>
      </c>
    </row>
    <row r="36417" spans="8:9" ht="12.5">
      <c r="H36417" s="958">
        <v>85715</v>
      </c>
      <c r="I36417" s="950" t="s">
        <v>1554</v>
      </c>
    </row>
    <row r="36418" spans="8:9" ht="12.5">
      <c r="H36418" s="958">
        <v>85716</v>
      </c>
      <c r="I36418" s="950" t="s">
        <v>1554</v>
      </c>
    </row>
    <row r="36419" spans="8:9" ht="12.5">
      <c r="H36419" s="958">
        <v>85717</v>
      </c>
      <c r="I36419" s="950" t="s">
        <v>1554</v>
      </c>
    </row>
    <row r="36420" spans="8:9" ht="12.5">
      <c r="H36420" s="958">
        <v>85718</v>
      </c>
      <c r="I36420" s="950" t="s">
        <v>1554</v>
      </c>
    </row>
    <row r="36421" spans="8:9" ht="12.5">
      <c r="H36421" s="958">
        <v>85719</v>
      </c>
      <c r="I36421" s="950" t="s">
        <v>1554</v>
      </c>
    </row>
    <row r="36422" spans="8:9" ht="12.5">
      <c r="H36422" s="958">
        <v>85720</v>
      </c>
      <c r="I36422" s="950" t="s">
        <v>1554</v>
      </c>
    </row>
    <row r="36423" spans="8:9" ht="12.5">
      <c r="H36423" s="958">
        <v>85721</v>
      </c>
      <c r="I36423" s="950" t="s">
        <v>1554</v>
      </c>
    </row>
    <row r="36424" spans="8:9" ht="12.5">
      <c r="H36424" s="958">
        <v>85722</v>
      </c>
      <c r="I36424" s="950" t="s">
        <v>1554</v>
      </c>
    </row>
    <row r="36425" spans="8:9" ht="12.5">
      <c r="H36425" s="958">
        <v>85723</v>
      </c>
      <c r="I36425" s="950" t="s">
        <v>1554</v>
      </c>
    </row>
    <row r="36426" spans="8:9" ht="12.5">
      <c r="H36426" s="958">
        <v>85724</v>
      </c>
      <c r="I36426" s="950" t="s">
        <v>1554</v>
      </c>
    </row>
    <row r="36427" spans="8:9" ht="12.5">
      <c r="H36427" s="958">
        <v>85725</v>
      </c>
      <c r="I36427" s="950" t="s">
        <v>1554</v>
      </c>
    </row>
    <row r="36428" spans="8:9" ht="12.5">
      <c r="H36428" s="958">
        <v>85726</v>
      </c>
      <c r="I36428" s="950" t="s">
        <v>1554</v>
      </c>
    </row>
    <row r="36429" spans="8:9" ht="12.5">
      <c r="H36429" s="958">
        <v>85728</v>
      </c>
      <c r="I36429" s="950" t="s">
        <v>1554</v>
      </c>
    </row>
    <row r="36430" spans="8:9" ht="12.5">
      <c r="H36430" s="958">
        <v>85730</v>
      </c>
      <c r="I36430" s="950" t="s">
        <v>1554</v>
      </c>
    </row>
    <row r="36431" spans="8:9" ht="12.5">
      <c r="H36431" s="958">
        <v>85731</v>
      </c>
      <c r="I36431" s="950" t="s">
        <v>1554</v>
      </c>
    </row>
    <row r="36432" spans="8:9" ht="12.5">
      <c r="H36432" s="958">
        <v>85732</v>
      </c>
      <c r="I36432" s="950" t="s">
        <v>1554</v>
      </c>
    </row>
    <row r="36433" spans="8:9" ht="12.5">
      <c r="H36433" s="958">
        <v>85733</v>
      </c>
      <c r="I36433" s="950" t="s">
        <v>1554</v>
      </c>
    </row>
    <row r="36434" spans="8:9" ht="12.5">
      <c r="H36434" s="958">
        <v>85734</v>
      </c>
      <c r="I36434" s="950" t="s">
        <v>1554</v>
      </c>
    </row>
    <row r="36435" spans="8:9" ht="12.5">
      <c r="H36435" s="958">
        <v>85735</v>
      </c>
      <c r="I36435" s="950" t="s">
        <v>1554</v>
      </c>
    </row>
    <row r="36436" spans="8:9" ht="12.5">
      <c r="H36436" s="958">
        <v>85736</v>
      </c>
      <c r="I36436" s="950" t="s">
        <v>1554</v>
      </c>
    </row>
    <row r="36437" spans="8:9" ht="12.5">
      <c r="H36437" s="958">
        <v>85737</v>
      </c>
      <c r="I36437" s="950" t="s">
        <v>1554</v>
      </c>
    </row>
    <row r="36438" spans="8:9" ht="12.5">
      <c r="H36438" s="958">
        <v>85738</v>
      </c>
      <c r="I36438" s="950" t="s">
        <v>1554</v>
      </c>
    </row>
    <row r="36439" spans="8:9" ht="12.5">
      <c r="H36439" s="958">
        <v>85739</v>
      </c>
      <c r="I36439" s="950" t="s">
        <v>1554</v>
      </c>
    </row>
    <row r="36440" spans="8:9" ht="12.5">
      <c r="H36440" s="958">
        <v>85740</v>
      </c>
      <c r="I36440" s="950" t="s">
        <v>1554</v>
      </c>
    </row>
    <row r="36441" spans="8:9" ht="12.5">
      <c r="H36441" s="958">
        <v>85741</v>
      </c>
      <c r="I36441" s="950" t="s">
        <v>1554</v>
      </c>
    </row>
    <row r="36442" spans="8:9" ht="12.5">
      <c r="H36442" s="958">
        <v>85742</v>
      </c>
      <c r="I36442" s="950" t="s">
        <v>1554</v>
      </c>
    </row>
    <row r="36443" spans="8:9" ht="12.5">
      <c r="H36443" s="958">
        <v>85743</v>
      </c>
      <c r="I36443" s="950" t="s">
        <v>1554</v>
      </c>
    </row>
    <row r="36444" spans="8:9" ht="12.5">
      <c r="H36444" s="958">
        <v>85744</v>
      </c>
      <c r="I36444" s="950" t="s">
        <v>1554</v>
      </c>
    </row>
    <row r="36445" spans="8:9" ht="12.5">
      <c r="H36445" s="958">
        <v>85745</v>
      </c>
      <c r="I36445" s="950" t="s">
        <v>1554</v>
      </c>
    </row>
    <row r="36446" spans="8:9" ht="12.5">
      <c r="H36446" s="958">
        <v>85746</v>
      </c>
      <c r="I36446" s="950" t="s">
        <v>1554</v>
      </c>
    </row>
    <row r="36447" spans="8:9" ht="12.5">
      <c r="H36447" s="958">
        <v>85747</v>
      </c>
      <c r="I36447" s="950" t="s">
        <v>1554</v>
      </c>
    </row>
    <row r="36448" spans="8:9" ht="12.5">
      <c r="H36448" s="958">
        <v>85748</v>
      </c>
      <c r="I36448" s="950" t="s">
        <v>1554</v>
      </c>
    </row>
    <row r="36449" spans="8:9" ht="12.5">
      <c r="H36449" s="958">
        <v>85749</v>
      </c>
      <c r="I36449" s="950" t="s">
        <v>1554</v>
      </c>
    </row>
    <row r="36450" spans="8:9" ht="12.5">
      <c r="H36450" s="958">
        <v>85750</v>
      </c>
      <c r="I36450" s="950" t="s">
        <v>1554</v>
      </c>
    </row>
    <row r="36451" spans="8:9" ht="12.5">
      <c r="H36451" s="958">
        <v>85751</v>
      </c>
      <c r="I36451" s="950" t="s">
        <v>1554</v>
      </c>
    </row>
    <row r="36452" spans="8:9" ht="12.5">
      <c r="H36452" s="958">
        <v>85752</v>
      </c>
      <c r="I36452" s="950" t="s">
        <v>1554</v>
      </c>
    </row>
    <row r="36453" spans="8:9" ht="12.5">
      <c r="H36453" s="958">
        <v>85754</v>
      </c>
      <c r="I36453" s="950" t="s">
        <v>1554</v>
      </c>
    </row>
    <row r="36454" spans="8:9" ht="12.5">
      <c r="H36454" s="958">
        <v>85755</v>
      </c>
      <c r="I36454" s="950" t="s">
        <v>1554</v>
      </c>
    </row>
    <row r="36455" spans="8:9" ht="12.5">
      <c r="H36455" s="958">
        <v>85756</v>
      </c>
      <c r="I36455" s="950" t="s">
        <v>1554</v>
      </c>
    </row>
    <row r="36456" spans="8:9" ht="12.5">
      <c r="H36456" s="958">
        <v>85757</v>
      </c>
      <c r="I36456" s="950" t="s">
        <v>1554</v>
      </c>
    </row>
    <row r="36457" spans="8:9" ht="12.5">
      <c r="H36457" s="958">
        <v>85775</v>
      </c>
      <c r="I36457" s="950" t="s">
        <v>1554</v>
      </c>
    </row>
    <row r="36458" spans="8:9" ht="12.5">
      <c r="H36458" s="958">
        <v>85901</v>
      </c>
      <c r="I36458" s="950" t="s">
        <v>1554</v>
      </c>
    </row>
    <row r="36459" spans="8:9" ht="12.5">
      <c r="H36459" s="958">
        <v>85902</v>
      </c>
      <c r="I36459" s="950" t="s">
        <v>1554</v>
      </c>
    </row>
    <row r="36460" spans="8:9" ht="12.5">
      <c r="H36460" s="958">
        <v>85911</v>
      </c>
      <c r="I36460" s="950" t="s">
        <v>1554</v>
      </c>
    </row>
    <row r="36461" spans="8:9" ht="12.5">
      <c r="H36461" s="958">
        <v>85912</v>
      </c>
      <c r="I36461" s="950" t="s">
        <v>1554</v>
      </c>
    </row>
    <row r="36462" spans="8:9" ht="12.5">
      <c r="H36462" s="958">
        <v>85920</v>
      </c>
      <c r="I36462" s="950" t="s">
        <v>1554</v>
      </c>
    </row>
    <row r="36463" spans="8:9" ht="12.5">
      <c r="H36463" s="958">
        <v>85922</v>
      </c>
      <c r="I36463" s="950" t="s">
        <v>1554</v>
      </c>
    </row>
    <row r="36464" spans="8:9" ht="12.5">
      <c r="H36464" s="958">
        <v>85923</v>
      </c>
      <c r="I36464" s="950" t="s">
        <v>1554</v>
      </c>
    </row>
    <row r="36465" spans="8:9" ht="12.5">
      <c r="H36465" s="958">
        <v>85924</v>
      </c>
      <c r="I36465" s="950" t="s">
        <v>1554</v>
      </c>
    </row>
    <row r="36466" spans="8:9" ht="12.5">
      <c r="H36466" s="958">
        <v>85925</v>
      </c>
      <c r="I36466" s="950" t="s">
        <v>1554</v>
      </c>
    </row>
    <row r="36467" spans="8:9" ht="12.5">
      <c r="H36467" s="958">
        <v>85926</v>
      </c>
      <c r="I36467" s="950" t="s">
        <v>1554</v>
      </c>
    </row>
    <row r="36468" spans="8:9" ht="12.5">
      <c r="H36468" s="958">
        <v>85927</v>
      </c>
      <c r="I36468" s="950" t="s">
        <v>1554</v>
      </c>
    </row>
    <row r="36469" spans="8:9" ht="12.5">
      <c r="H36469" s="958">
        <v>85928</v>
      </c>
      <c r="I36469" s="950" t="s">
        <v>1554</v>
      </c>
    </row>
    <row r="36470" spans="8:9" ht="12.5">
      <c r="H36470" s="958">
        <v>85929</v>
      </c>
      <c r="I36470" s="950" t="s">
        <v>1554</v>
      </c>
    </row>
    <row r="36471" spans="8:9" ht="12.5">
      <c r="H36471" s="958">
        <v>85930</v>
      </c>
      <c r="I36471" s="950" t="s">
        <v>1554</v>
      </c>
    </row>
    <row r="36472" spans="8:9" ht="12.5">
      <c r="H36472" s="958">
        <v>85931</v>
      </c>
      <c r="I36472" s="950" t="s">
        <v>1554</v>
      </c>
    </row>
    <row r="36473" spans="8:9" ht="12.5">
      <c r="H36473" s="958">
        <v>85932</v>
      </c>
      <c r="I36473" s="950" t="s">
        <v>1554</v>
      </c>
    </row>
    <row r="36474" spans="8:9" ht="12.5">
      <c r="H36474" s="958">
        <v>85933</v>
      </c>
      <c r="I36474" s="950" t="s">
        <v>1554</v>
      </c>
    </row>
    <row r="36475" spans="8:9" ht="12.5">
      <c r="H36475" s="958">
        <v>85934</v>
      </c>
      <c r="I36475" s="950" t="s">
        <v>1554</v>
      </c>
    </row>
    <row r="36476" spans="8:9" ht="12.5">
      <c r="H36476" s="958">
        <v>85935</v>
      </c>
      <c r="I36476" s="950" t="s">
        <v>1554</v>
      </c>
    </row>
    <row r="36477" spans="8:9" ht="12.5">
      <c r="H36477" s="958">
        <v>85936</v>
      </c>
      <c r="I36477" s="950" t="s">
        <v>1554</v>
      </c>
    </row>
    <row r="36478" spans="8:9" ht="12.5">
      <c r="H36478" s="958">
        <v>85937</v>
      </c>
      <c r="I36478" s="950" t="s">
        <v>1554</v>
      </c>
    </row>
    <row r="36479" spans="8:9" ht="12.5">
      <c r="H36479" s="958">
        <v>85938</v>
      </c>
      <c r="I36479" s="950" t="s">
        <v>1554</v>
      </c>
    </row>
    <row r="36480" spans="8:9" ht="12.5">
      <c r="H36480" s="958">
        <v>85939</v>
      </c>
      <c r="I36480" s="950" t="s">
        <v>1554</v>
      </c>
    </row>
    <row r="36481" spans="8:9" ht="12.5">
      <c r="H36481" s="958">
        <v>85940</v>
      </c>
      <c r="I36481" s="950" t="s">
        <v>1554</v>
      </c>
    </row>
    <row r="36482" spans="8:9" ht="12.5">
      <c r="H36482" s="958">
        <v>85941</v>
      </c>
      <c r="I36482" s="950" t="s">
        <v>1554</v>
      </c>
    </row>
    <row r="36483" spans="8:9" ht="12.5">
      <c r="H36483" s="958">
        <v>85942</v>
      </c>
      <c r="I36483" s="950" t="s">
        <v>1554</v>
      </c>
    </row>
    <row r="36484" spans="8:9" ht="12.5">
      <c r="H36484" s="958">
        <v>86001</v>
      </c>
      <c r="I36484" s="950" t="s">
        <v>1554</v>
      </c>
    </row>
    <row r="36485" spans="8:9" ht="12.5">
      <c r="H36485" s="958">
        <v>86002</v>
      </c>
      <c r="I36485" s="950" t="s">
        <v>1554</v>
      </c>
    </row>
    <row r="36486" spans="8:9" ht="12.5">
      <c r="H36486" s="958">
        <v>86003</v>
      </c>
      <c r="I36486" s="950" t="s">
        <v>1554</v>
      </c>
    </row>
    <row r="36487" spans="8:9" ht="12.5">
      <c r="H36487" s="958">
        <v>86004</v>
      </c>
      <c r="I36487" s="950" t="s">
        <v>1554</v>
      </c>
    </row>
    <row r="36488" spans="8:9" ht="12.5">
      <c r="H36488" s="958">
        <v>86005</v>
      </c>
      <c r="I36488" s="950" t="s">
        <v>1554</v>
      </c>
    </row>
    <row r="36489" spans="8:9" ht="12.5">
      <c r="H36489" s="958">
        <v>86011</v>
      </c>
      <c r="I36489" s="950" t="s">
        <v>1554</v>
      </c>
    </row>
    <row r="36490" spans="8:9" ht="12.5">
      <c r="H36490" s="958">
        <v>86015</v>
      </c>
      <c r="I36490" s="950" t="s">
        <v>1554</v>
      </c>
    </row>
    <row r="36491" spans="8:9" ht="12.5">
      <c r="H36491" s="958">
        <v>86016</v>
      </c>
      <c r="I36491" s="950" t="s">
        <v>1554</v>
      </c>
    </row>
    <row r="36492" spans="8:9" ht="12.5">
      <c r="H36492" s="958">
        <v>86017</v>
      </c>
      <c r="I36492" s="950" t="s">
        <v>1554</v>
      </c>
    </row>
    <row r="36493" spans="8:9" ht="12.5">
      <c r="H36493" s="958">
        <v>86018</v>
      </c>
      <c r="I36493" s="950" t="s">
        <v>1554</v>
      </c>
    </row>
    <row r="36494" spans="8:9" ht="12.5">
      <c r="H36494" s="958">
        <v>86020</v>
      </c>
      <c r="I36494" s="950" t="s">
        <v>1554</v>
      </c>
    </row>
    <row r="36495" spans="8:9" ht="12.5">
      <c r="H36495" s="958">
        <v>86021</v>
      </c>
      <c r="I36495" s="950" t="s">
        <v>1556</v>
      </c>
    </row>
    <row r="36496" spans="8:9" ht="12.5">
      <c r="H36496" s="958">
        <v>86022</v>
      </c>
      <c r="I36496" s="950" t="s">
        <v>1556</v>
      </c>
    </row>
    <row r="36497" spans="8:9" ht="12.5">
      <c r="H36497" s="958">
        <v>86023</v>
      </c>
      <c r="I36497" s="950" t="s">
        <v>1554</v>
      </c>
    </row>
    <row r="36498" spans="8:9" ht="12.5">
      <c r="H36498" s="958">
        <v>86024</v>
      </c>
      <c r="I36498" s="950" t="s">
        <v>1554</v>
      </c>
    </row>
    <row r="36499" spans="8:9" ht="12.5">
      <c r="H36499" s="958">
        <v>86025</v>
      </c>
      <c r="I36499" s="950" t="s">
        <v>1554</v>
      </c>
    </row>
    <row r="36500" spans="8:9" ht="12.5">
      <c r="H36500" s="958">
        <v>86028</v>
      </c>
      <c r="I36500" s="950" t="s">
        <v>1554</v>
      </c>
    </row>
    <row r="36501" spans="8:9" ht="12.5">
      <c r="H36501" s="958">
        <v>86029</v>
      </c>
      <c r="I36501" s="950" t="s">
        <v>1554</v>
      </c>
    </row>
    <row r="36502" spans="8:9" ht="12.5">
      <c r="H36502" s="958">
        <v>86030</v>
      </c>
      <c r="I36502" s="950" t="s">
        <v>1554</v>
      </c>
    </row>
    <row r="36503" spans="8:9" ht="12.5">
      <c r="H36503" s="958">
        <v>86031</v>
      </c>
      <c r="I36503" s="950" t="s">
        <v>1554</v>
      </c>
    </row>
    <row r="36504" spans="8:9" ht="12.5">
      <c r="H36504" s="958">
        <v>86032</v>
      </c>
      <c r="I36504" s="950" t="s">
        <v>1554</v>
      </c>
    </row>
    <row r="36505" spans="8:9" ht="12.5">
      <c r="H36505" s="958">
        <v>86033</v>
      </c>
      <c r="I36505" s="950" t="s">
        <v>1556</v>
      </c>
    </row>
    <row r="36506" spans="8:9" ht="12.5">
      <c r="H36506" s="958">
        <v>86034</v>
      </c>
      <c r="I36506" s="950" t="s">
        <v>1554</v>
      </c>
    </row>
    <row r="36507" spans="8:9" ht="12.5">
      <c r="H36507" s="958">
        <v>86035</v>
      </c>
      <c r="I36507" s="950" t="s">
        <v>1554</v>
      </c>
    </row>
    <row r="36508" spans="8:9" ht="12.5">
      <c r="H36508" s="958">
        <v>86036</v>
      </c>
      <c r="I36508" s="950" t="s">
        <v>1556</v>
      </c>
    </row>
    <row r="36509" spans="8:9" ht="12.5">
      <c r="H36509" s="958">
        <v>86038</v>
      </c>
      <c r="I36509" s="950" t="s">
        <v>1554</v>
      </c>
    </row>
    <row r="36510" spans="8:9" ht="12.5">
      <c r="H36510" s="958">
        <v>86039</v>
      </c>
      <c r="I36510" s="950" t="s">
        <v>1556</v>
      </c>
    </row>
    <row r="36511" spans="8:9" ht="12.5">
      <c r="H36511" s="958">
        <v>86040</v>
      </c>
      <c r="I36511" s="950" t="s">
        <v>1556</v>
      </c>
    </row>
    <row r="36512" spans="8:9" ht="12.5">
      <c r="H36512" s="958">
        <v>86042</v>
      </c>
      <c r="I36512" s="950" t="s">
        <v>1554</v>
      </c>
    </row>
    <row r="36513" spans="8:9" ht="12.5">
      <c r="H36513" s="958">
        <v>86043</v>
      </c>
      <c r="I36513" s="950" t="s">
        <v>1554</v>
      </c>
    </row>
    <row r="36514" spans="8:9" ht="12.5">
      <c r="H36514" s="958">
        <v>86044</v>
      </c>
      <c r="I36514" s="950" t="s">
        <v>1554</v>
      </c>
    </row>
    <row r="36515" spans="8:9" ht="12.5">
      <c r="H36515" s="958">
        <v>86045</v>
      </c>
      <c r="I36515" s="950" t="s">
        <v>1554</v>
      </c>
    </row>
    <row r="36516" spans="8:9" ht="12.5">
      <c r="H36516" s="958">
        <v>86046</v>
      </c>
      <c r="I36516" s="950" t="s">
        <v>1554</v>
      </c>
    </row>
    <row r="36517" spans="8:9" ht="12.5">
      <c r="H36517" s="958">
        <v>86047</v>
      </c>
      <c r="I36517" s="950" t="s">
        <v>1554</v>
      </c>
    </row>
    <row r="36518" spans="8:9" ht="12.5">
      <c r="H36518" s="958">
        <v>86052</v>
      </c>
      <c r="I36518" s="950" t="s">
        <v>1556</v>
      </c>
    </row>
    <row r="36519" spans="8:9" ht="12.5">
      <c r="H36519" s="958">
        <v>86053</v>
      </c>
      <c r="I36519" s="950" t="s">
        <v>1556</v>
      </c>
    </row>
    <row r="36520" spans="8:9" ht="12.5">
      <c r="H36520" s="958">
        <v>86054</v>
      </c>
      <c r="I36520" s="950" t="s">
        <v>1556</v>
      </c>
    </row>
    <row r="36521" spans="8:9" ht="12.5">
      <c r="H36521" s="958">
        <v>86301</v>
      </c>
      <c r="I36521" s="950" t="s">
        <v>1554</v>
      </c>
    </row>
    <row r="36522" spans="8:9" ht="12.5">
      <c r="H36522" s="958">
        <v>86302</v>
      </c>
      <c r="I36522" s="950" t="s">
        <v>1554</v>
      </c>
    </row>
    <row r="36523" spans="8:9" ht="12.5">
      <c r="H36523" s="958">
        <v>86303</v>
      </c>
      <c r="I36523" s="950" t="s">
        <v>1554</v>
      </c>
    </row>
    <row r="36524" spans="8:9" ht="12.5">
      <c r="H36524" s="958">
        <v>86304</v>
      </c>
      <c r="I36524" s="950" t="s">
        <v>1554</v>
      </c>
    </row>
    <row r="36525" spans="8:9" ht="12.5">
      <c r="H36525" s="958">
        <v>86305</v>
      </c>
      <c r="I36525" s="950" t="s">
        <v>1554</v>
      </c>
    </row>
    <row r="36526" spans="8:9" ht="12.5">
      <c r="H36526" s="958">
        <v>86312</v>
      </c>
      <c r="I36526" s="950" t="s">
        <v>1554</v>
      </c>
    </row>
    <row r="36527" spans="8:9" ht="12.5">
      <c r="H36527" s="958">
        <v>86313</v>
      </c>
      <c r="I36527" s="950" t="s">
        <v>1554</v>
      </c>
    </row>
    <row r="36528" spans="8:9" ht="12.5">
      <c r="H36528" s="958">
        <v>86314</v>
      </c>
      <c r="I36528" s="950" t="s">
        <v>1554</v>
      </c>
    </row>
    <row r="36529" spans="8:9" ht="12.5">
      <c r="H36529" s="958">
        <v>86315</v>
      </c>
      <c r="I36529" s="950" t="s">
        <v>1554</v>
      </c>
    </row>
    <row r="36530" spans="8:9" ht="12.5">
      <c r="H36530" s="958">
        <v>86320</v>
      </c>
      <c r="I36530" s="950" t="s">
        <v>1554</v>
      </c>
    </row>
    <row r="36531" spans="8:9" ht="12.5">
      <c r="H36531" s="958">
        <v>86321</v>
      </c>
      <c r="I36531" s="950" t="s">
        <v>1554</v>
      </c>
    </row>
    <row r="36532" spans="8:9" ht="12.5">
      <c r="H36532" s="958">
        <v>86322</v>
      </c>
      <c r="I36532" s="950" t="s">
        <v>1554</v>
      </c>
    </row>
    <row r="36533" spans="8:9" ht="12.5">
      <c r="H36533" s="958">
        <v>86323</v>
      </c>
      <c r="I36533" s="950" t="s">
        <v>1554</v>
      </c>
    </row>
    <row r="36534" spans="8:9" ht="12.5">
      <c r="H36534" s="958">
        <v>86324</v>
      </c>
      <c r="I36534" s="950" t="s">
        <v>1554</v>
      </c>
    </row>
    <row r="36535" spans="8:9" ht="12.5">
      <c r="H36535" s="958">
        <v>86325</v>
      </c>
      <c r="I36535" s="950" t="s">
        <v>1554</v>
      </c>
    </row>
    <row r="36536" spans="8:9" ht="12.5">
      <c r="H36536" s="958">
        <v>86326</v>
      </c>
      <c r="I36536" s="950" t="s">
        <v>1554</v>
      </c>
    </row>
    <row r="36537" spans="8:9" ht="12.5">
      <c r="H36537" s="958">
        <v>86327</v>
      </c>
      <c r="I36537" s="950" t="s">
        <v>1554</v>
      </c>
    </row>
    <row r="36538" spans="8:9" ht="12.5">
      <c r="H36538" s="958">
        <v>86329</v>
      </c>
      <c r="I36538" s="950" t="s">
        <v>1554</v>
      </c>
    </row>
    <row r="36539" spans="8:9" ht="12.5">
      <c r="H36539" s="958">
        <v>86331</v>
      </c>
      <c r="I36539" s="950" t="s">
        <v>1554</v>
      </c>
    </row>
    <row r="36540" spans="8:9" ht="12.5">
      <c r="H36540" s="958">
        <v>86332</v>
      </c>
      <c r="I36540" s="950" t="s">
        <v>1554</v>
      </c>
    </row>
    <row r="36541" spans="8:9" ht="12.5">
      <c r="H36541" s="958">
        <v>86333</v>
      </c>
      <c r="I36541" s="950" t="s">
        <v>1554</v>
      </c>
    </row>
    <row r="36542" spans="8:9" ht="12.5">
      <c r="H36542" s="958">
        <v>86334</v>
      </c>
      <c r="I36542" s="950" t="s">
        <v>1554</v>
      </c>
    </row>
    <row r="36543" spans="8:9" ht="12.5">
      <c r="H36543" s="958">
        <v>86335</v>
      </c>
      <c r="I36543" s="950" t="s">
        <v>1554</v>
      </c>
    </row>
    <row r="36544" spans="8:9" ht="12.5">
      <c r="H36544" s="958">
        <v>86336</v>
      </c>
      <c r="I36544" s="950" t="s">
        <v>1554</v>
      </c>
    </row>
    <row r="36545" spans="8:9" ht="12.5">
      <c r="H36545" s="958">
        <v>86337</v>
      </c>
      <c r="I36545" s="950" t="s">
        <v>1554</v>
      </c>
    </row>
    <row r="36546" spans="8:9" ht="12.5">
      <c r="H36546" s="958">
        <v>86338</v>
      </c>
      <c r="I36546" s="950" t="s">
        <v>1554</v>
      </c>
    </row>
    <row r="36547" spans="8:9" ht="12.5">
      <c r="H36547" s="958">
        <v>86339</v>
      </c>
      <c r="I36547" s="950" t="s">
        <v>1554</v>
      </c>
    </row>
    <row r="36548" spans="8:9" ht="12.5">
      <c r="H36548" s="958">
        <v>86340</v>
      </c>
      <c r="I36548" s="950" t="s">
        <v>1554</v>
      </c>
    </row>
    <row r="36549" spans="8:9" ht="12.5">
      <c r="H36549" s="958">
        <v>86341</v>
      </c>
      <c r="I36549" s="950" t="s">
        <v>1554</v>
      </c>
    </row>
    <row r="36550" spans="8:9" ht="12.5">
      <c r="H36550" s="958">
        <v>86342</v>
      </c>
      <c r="I36550" s="950" t="s">
        <v>1554</v>
      </c>
    </row>
    <row r="36551" spans="8:9" ht="12.5">
      <c r="H36551" s="958">
        <v>86343</v>
      </c>
      <c r="I36551" s="950" t="s">
        <v>1554</v>
      </c>
    </row>
    <row r="36552" spans="8:9" ht="12.5">
      <c r="H36552" s="958">
        <v>86351</v>
      </c>
      <c r="I36552" s="950" t="s">
        <v>1554</v>
      </c>
    </row>
    <row r="36553" spans="8:9" ht="12.5">
      <c r="H36553" s="958">
        <v>86401</v>
      </c>
      <c r="I36553" s="950" t="s">
        <v>1554</v>
      </c>
    </row>
    <row r="36554" spans="8:9" ht="12.5">
      <c r="H36554" s="958">
        <v>86402</v>
      </c>
      <c r="I36554" s="950" t="s">
        <v>1554</v>
      </c>
    </row>
    <row r="36555" spans="8:9" ht="12.5">
      <c r="H36555" s="958">
        <v>86403</v>
      </c>
      <c r="I36555" s="950" t="s">
        <v>1554</v>
      </c>
    </row>
    <row r="36556" spans="8:9" ht="12.5">
      <c r="H36556" s="958">
        <v>86404</v>
      </c>
      <c r="I36556" s="950" t="s">
        <v>1554</v>
      </c>
    </row>
    <row r="36557" spans="8:9" ht="12.5">
      <c r="H36557" s="958">
        <v>86405</v>
      </c>
      <c r="I36557" s="950" t="s">
        <v>1554</v>
      </c>
    </row>
    <row r="36558" spans="8:9" ht="12.5">
      <c r="H36558" s="958">
        <v>86406</v>
      </c>
      <c r="I36558" s="950" t="s">
        <v>1554</v>
      </c>
    </row>
    <row r="36559" spans="8:9" ht="12.5">
      <c r="H36559" s="958">
        <v>86409</v>
      </c>
      <c r="I36559" s="950" t="s">
        <v>1554</v>
      </c>
    </row>
    <row r="36560" spans="8:9" ht="12.5">
      <c r="H36560" s="958">
        <v>86411</v>
      </c>
      <c r="I36560" s="950" t="s">
        <v>1554</v>
      </c>
    </row>
    <row r="36561" spans="8:9" ht="12.5">
      <c r="H36561" s="958">
        <v>86412</v>
      </c>
      <c r="I36561" s="950" t="s">
        <v>1554</v>
      </c>
    </row>
    <row r="36562" spans="8:9" ht="12.5">
      <c r="H36562" s="958">
        <v>86413</v>
      </c>
      <c r="I36562" s="950" t="s">
        <v>1554</v>
      </c>
    </row>
    <row r="36563" spans="8:9" ht="12.5">
      <c r="H36563" s="958">
        <v>86426</v>
      </c>
      <c r="I36563" s="950" t="s">
        <v>1554</v>
      </c>
    </row>
    <row r="36564" spans="8:9" ht="12.5">
      <c r="H36564" s="958">
        <v>86427</v>
      </c>
      <c r="I36564" s="950" t="s">
        <v>1554</v>
      </c>
    </row>
    <row r="36565" spans="8:9" ht="12.5">
      <c r="H36565" s="958">
        <v>86429</v>
      </c>
      <c r="I36565" s="950" t="s">
        <v>1554</v>
      </c>
    </row>
    <row r="36566" spans="8:9" ht="12.5">
      <c r="H36566" s="958">
        <v>86430</v>
      </c>
      <c r="I36566" s="950" t="s">
        <v>1554</v>
      </c>
    </row>
    <row r="36567" spans="8:9" ht="12.5">
      <c r="H36567" s="958">
        <v>86431</v>
      </c>
      <c r="I36567" s="950" t="s">
        <v>1554</v>
      </c>
    </row>
    <row r="36568" spans="8:9" ht="12.5">
      <c r="H36568" s="958">
        <v>86432</v>
      </c>
      <c r="I36568" s="950" t="s">
        <v>1556</v>
      </c>
    </row>
    <row r="36569" spans="8:9" ht="12.5">
      <c r="H36569" s="958">
        <v>86433</v>
      </c>
      <c r="I36569" s="950" t="s">
        <v>1554</v>
      </c>
    </row>
    <row r="36570" spans="8:9" ht="12.5">
      <c r="H36570" s="958">
        <v>86434</v>
      </c>
      <c r="I36570" s="950" t="s">
        <v>1554</v>
      </c>
    </row>
    <row r="36571" spans="8:9" ht="12.5">
      <c r="H36571" s="958">
        <v>86435</v>
      </c>
      <c r="I36571" s="950" t="s">
        <v>1554</v>
      </c>
    </row>
    <row r="36572" spans="8:9" ht="12.5">
      <c r="H36572" s="958">
        <v>86436</v>
      </c>
      <c r="I36572" s="950" t="s">
        <v>1554</v>
      </c>
    </row>
    <row r="36573" spans="8:9" ht="12.5">
      <c r="H36573" s="958">
        <v>86437</v>
      </c>
      <c r="I36573" s="950" t="s">
        <v>1556</v>
      </c>
    </row>
    <row r="36574" spans="8:9" ht="12.5">
      <c r="H36574" s="958">
        <v>86438</v>
      </c>
      <c r="I36574" s="950" t="s">
        <v>1554</v>
      </c>
    </row>
    <row r="36575" spans="8:9" ht="12.5">
      <c r="H36575" s="958">
        <v>86439</v>
      </c>
      <c r="I36575" s="950" t="s">
        <v>1554</v>
      </c>
    </row>
    <row r="36576" spans="8:9" ht="12.5">
      <c r="H36576" s="958">
        <v>86440</v>
      </c>
      <c r="I36576" s="950" t="s">
        <v>1554</v>
      </c>
    </row>
    <row r="36577" spans="8:9" ht="12.5">
      <c r="H36577" s="958">
        <v>86441</v>
      </c>
      <c r="I36577" s="950" t="s">
        <v>1554</v>
      </c>
    </row>
    <row r="36578" spans="8:9" ht="12.5">
      <c r="H36578" s="958">
        <v>86442</v>
      </c>
      <c r="I36578" s="950" t="s">
        <v>1554</v>
      </c>
    </row>
    <row r="36579" spans="8:9" ht="12.5">
      <c r="H36579" s="958">
        <v>86443</v>
      </c>
      <c r="I36579" s="950" t="s">
        <v>1554</v>
      </c>
    </row>
    <row r="36580" spans="8:9" ht="12.5">
      <c r="H36580" s="958">
        <v>86444</v>
      </c>
      <c r="I36580" s="950" t="s">
        <v>1556</v>
      </c>
    </row>
    <row r="36581" spans="8:9" ht="12.5">
      <c r="H36581" s="958">
        <v>86445</v>
      </c>
      <c r="I36581" s="950" t="s">
        <v>1554</v>
      </c>
    </row>
    <row r="36582" spans="8:9" ht="12.5">
      <c r="H36582" s="958">
        <v>86446</v>
      </c>
      <c r="I36582" s="950" t="s">
        <v>1554</v>
      </c>
    </row>
    <row r="36583" spans="8:9" ht="12.5">
      <c r="H36583" s="958">
        <v>86502</v>
      </c>
      <c r="I36583" s="950" t="s">
        <v>1556</v>
      </c>
    </row>
    <row r="36584" spans="8:9" ht="12.5">
      <c r="H36584" s="958">
        <v>86503</v>
      </c>
      <c r="I36584" s="950" t="s">
        <v>1556</v>
      </c>
    </row>
    <row r="36585" spans="8:9" ht="12.5">
      <c r="H36585" s="958">
        <v>86504</v>
      </c>
      <c r="I36585" s="950" t="s">
        <v>1556</v>
      </c>
    </row>
    <row r="36586" spans="8:9" ht="12.5">
      <c r="H36586" s="958">
        <v>86505</v>
      </c>
      <c r="I36586" s="950" t="s">
        <v>1556</v>
      </c>
    </row>
    <row r="36587" spans="8:9" ht="12.5">
      <c r="H36587" s="958">
        <v>86506</v>
      </c>
      <c r="I36587" s="950" t="s">
        <v>1556</v>
      </c>
    </row>
    <row r="36588" spans="8:9" ht="12.5">
      <c r="H36588" s="958">
        <v>86507</v>
      </c>
      <c r="I36588" s="950" t="s">
        <v>1556</v>
      </c>
    </row>
    <row r="36589" spans="8:9" ht="12.5">
      <c r="H36589" s="958">
        <v>86508</v>
      </c>
      <c r="I36589" s="950" t="s">
        <v>1556</v>
      </c>
    </row>
    <row r="36590" spans="8:9" ht="12.5">
      <c r="H36590" s="958">
        <v>86510</v>
      </c>
      <c r="I36590" s="950" t="s">
        <v>1554</v>
      </c>
    </row>
    <row r="36591" spans="8:9" ht="12.5">
      <c r="H36591" s="958">
        <v>86511</v>
      </c>
      <c r="I36591" s="950" t="s">
        <v>1556</v>
      </c>
    </row>
    <row r="36592" spans="8:9" ht="12.5">
      <c r="H36592" s="958">
        <v>86512</v>
      </c>
      <c r="I36592" s="950" t="s">
        <v>1556</v>
      </c>
    </row>
    <row r="36593" spans="8:9" ht="12.5">
      <c r="H36593" s="958">
        <v>86514</v>
      </c>
      <c r="I36593" s="950" t="s">
        <v>1556</v>
      </c>
    </row>
    <row r="36594" spans="8:9" ht="12.5">
      <c r="H36594" s="958">
        <v>86515</v>
      </c>
      <c r="I36594" s="950" t="s">
        <v>1556</v>
      </c>
    </row>
    <row r="36595" spans="8:9" ht="12.5">
      <c r="H36595" s="958">
        <v>86520</v>
      </c>
      <c r="I36595" s="950" t="s">
        <v>1556</v>
      </c>
    </row>
    <row r="36596" spans="8:9" ht="12.5">
      <c r="H36596" s="958">
        <v>86535</v>
      </c>
      <c r="I36596" s="950" t="s">
        <v>1556</v>
      </c>
    </row>
    <row r="36597" spans="8:9" ht="12.5">
      <c r="H36597" s="958">
        <v>86538</v>
      </c>
      <c r="I36597" s="950" t="s">
        <v>1556</v>
      </c>
    </row>
    <row r="36598" spans="8:9" ht="12.5">
      <c r="H36598" s="958">
        <v>86540</v>
      </c>
      <c r="I36598" s="950" t="s">
        <v>1556</v>
      </c>
    </row>
    <row r="36599" spans="8:9" ht="12.5">
      <c r="H36599" s="958">
        <v>86544</v>
      </c>
      <c r="I36599" s="950" t="s">
        <v>1556</v>
      </c>
    </row>
    <row r="36600" spans="8:9" ht="12.5">
      <c r="H36600" s="958">
        <v>86545</v>
      </c>
      <c r="I36600" s="950" t="s">
        <v>1556</v>
      </c>
    </row>
    <row r="36601" spans="8:9" ht="12.5">
      <c r="H36601" s="958">
        <v>86547</v>
      </c>
      <c r="I36601" s="950" t="s">
        <v>1556</v>
      </c>
    </row>
    <row r="36602" spans="8:9" ht="12.5">
      <c r="H36602" s="958">
        <v>86555</v>
      </c>
      <c r="I36602" s="950" t="s">
        <v>1554</v>
      </c>
    </row>
    <row r="36603" spans="8:9" ht="12.5">
      <c r="H36603" s="958">
        <v>86556</v>
      </c>
      <c r="I36603" s="950" t="s">
        <v>1556</v>
      </c>
    </row>
    <row r="36604" spans="8:9" ht="12.5">
      <c r="H36604" s="958">
        <v>87001</v>
      </c>
      <c r="I36604" s="950" t="s">
        <v>1554</v>
      </c>
    </row>
    <row r="36605" spans="8:9" ht="12.5">
      <c r="H36605" s="958">
        <v>87002</v>
      </c>
      <c r="I36605" s="950" t="s">
        <v>1554</v>
      </c>
    </row>
    <row r="36606" spans="8:9" ht="12.5">
      <c r="H36606" s="958">
        <v>87004</v>
      </c>
      <c r="I36606" s="950" t="s">
        <v>1554</v>
      </c>
    </row>
    <row r="36607" spans="8:9" ht="12.5">
      <c r="H36607" s="958">
        <v>87005</v>
      </c>
      <c r="I36607" s="950" t="s">
        <v>1554</v>
      </c>
    </row>
    <row r="36608" spans="8:9" ht="12.5">
      <c r="H36608" s="958">
        <v>87006</v>
      </c>
      <c r="I36608" s="950" t="s">
        <v>1554</v>
      </c>
    </row>
    <row r="36609" spans="8:9" ht="12.5">
      <c r="H36609" s="958">
        <v>87007</v>
      </c>
      <c r="I36609" s="950" t="s">
        <v>1554</v>
      </c>
    </row>
    <row r="36610" spans="8:9" ht="12.5">
      <c r="H36610" s="958">
        <v>87008</v>
      </c>
      <c r="I36610" s="950" t="s">
        <v>1554</v>
      </c>
    </row>
    <row r="36611" spans="8:9" ht="12.5">
      <c r="H36611" s="958">
        <v>87009</v>
      </c>
      <c r="I36611" s="950" t="s">
        <v>1554</v>
      </c>
    </row>
    <row r="36612" spans="8:9" ht="12.5">
      <c r="H36612" s="958">
        <v>87010</v>
      </c>
      <c r="I36612" s="950" t="s">
        <v>1554</v>
      </c>
    </row>
    <row r="36613" spans="8:9" ht="12.5">
      <c r="H36613" s="958">
        <v>87011</v>
      </c>
      <c r="I36613" s="950" t="s">
        <v>1554</v>
      </c>
    </row>
    <row r="36614" spans="8:9" ht="12.5">
      <c r="H36614" s="958">
        <v>87012</v>
      </c>
      <c r="I36614" s="950" t="s">
        <v>1554</v>
      </c>
    </row>
    <row r="36615" spans="8:9" ht="12.5">
      <c r="H36615" s="958">
        <v>87013</v>
      </c>
      <c r="I36615" s="950" t="s">
        <v>1554</v>
      </c>
    </row>
    <row r="36616" spans="8:9" ht="12.5">
      <c r="H36616" s="958">
        <v>87014</v>
      </c>
      <c r="I36616" s="950" t="s">
        <v>1554</v>
      </c>
    </row>
    <row r="36617" spans="8:9" ht="12.5">
      <c r="H36617" s="958">
        <v>87015</v>
      </c>
      <c r="I36617" s="950" t="s">
        <v>1554</v>
      </c>
    </row>
    <row r="36618" spans="8:9" ht="12.5">
      <c r="H36618" s="958">
        <v>87016</v>
      </c>
      <c r="I36618" s="950" t="s">
        <v>1554</v>
      </c>
    </row>
    <row r="36619" spans="8:9" ht="12.5">
      <c r="H36619" s="958">
        <v>87017</v>
      </c>
      <c r="I36619" s="950" t="s">
        <v>1554</v>
      </c>
    </row>
    <row r="36620" spans="8:9" ht="12.5">
      <c r="H36620" s="958">
        <v>87018</v>
      </c>
      <c r="I36620" s="950" t="s">
        <v>1554</v>
      </c>
    </row>
    <row r="36621" spans="8:9" ht="12.5">
      <c r="H36621" s="958">
        <v>87020</v>
      </c>
      <c r="I36621" s="950" t="s">
        <v>1554</v>
      </c>
    </row>
    <row r="36622" spans="8:9" ht="12.5">
      <c r="H36622" s="958">
        <v>87021</v>
      </c>
      <c r="I36622" s="950" t="s">
        <v>1554</v>
      </c>
    </row>
    <row r="36623" spans="8:9" ht="12.5">
      <c r="H36623" s="958">
        <v>87022</v>
      </c>
      <c r="I36623" s="950" t="s">
        <v>1554</v>
      </c>
    </row>
    <row r="36624" spans="8:9" ht="12.5">
      <c r="H36624" s="958">
        <v>87023</v>
      </c>
      <c r="I36624" s="950" t="s">
        <v>1554</v>
      </c>
    </row>
    <row r="36625" spans="8:9" ht="12.5">
      <c r="H36625" s="958">
        <v>87024</v>
      </c>
      <c r="I36625" s="950" t="s">
        <v>1554</v>
      </c>
    </row>
    <row r="36626" spans="8:9" ht="12.5">
      <c r="H36626" s="958">
        <v>87025</v>
      </c>
      <c r="I36626" s="950" t="s">
        <v>1554</v>
      </c>
    </row>
    <row r="36627" spans="8:9" ht="12.5">
      <c r="H36627" s="958">
        <v>87026</v>
      </c>
      <c r="I36627" s="950" t="s">
        <v>1554</v>
      </c>
    </row>
    <row r="36628" spans="8:9" ht="12.5">
      <c r="H36628" s="958">
        <v>87027</v>
      </c>
      <c r="I36628" s="950" t="s">
        <v>1554</v>
      </c>
    </row>
    <row r="36629" spans="8:9" ht="12.5">
      <c r="H36629" s="958">
        <v>87028</v>
      </c>
      <c r="I36629" s="950" t="s">
        <v>1554</v>
      </c>
    </row>
    <row r="36630" spans="8:9" ht="12.5">
      <c r="H36630" s="958">
        <v>87029</v>
      </c>
      <c r="I36630" s="950" t="s">
        <v>1554</v>
      </c>
    </row>
    <row r="36631" spans="8:9" ht="12.5">
      <c r="H36631" s="958">
        <v>87031</v>
      </c>
      <c r="I36631" s="950" t="s">
        <v>1554</v>
      </c>
    </row>
    <row r="36632" spans="8:9" ht="12.5">
      <c r="H36632" s="958">
        <v>87032</v>
      </c>
      <c r="I36632" s="950" t="s">
        <v>1554</v>
      </c>
    </row>
    <row r="36633" spans="8:9" ht="12.5">
      <c r="H36633" s="958">
        <v>87034</v>
      </c>
      <c r="I36633" s="950" t="s">
        <v>1554</v>
      </c>
    </row>
    <row r="36634" spans="8:9" ht="12.5">
      <c r="H36634" s="958">
        <v>87035</v>
      </c>
      <c r="I36634" s="950" t="s">
        <v>1554</v>
      </c>
    </row>
    <row r="36635" spans="8:9" ht="12.5">
      <c r="H36635" s="958">
        <v>87036</v>
      </c>
      <c r="I36635" s="950" t="s">
        <v>1554</v>
      </c>
    </row>
    <row r="36636" spans="8:9" ht="12.5">
      <c r="H36636" s="958">
        <v>87037</v>
      </c>
      <c r="I36636" s="950" t="s">
        <v>1556</v>
      </c>
    </row>
    <row r="36637" spans="8:9" ht="12.5">
      <c r="H36637" s="958">
        <v>87038</v>
      </c>
      <c r="I36637" s="950" t="s">
        <v>1554</v>
      </c>
    </row>
    <row r="36638" spans="8:9" ht="12.5">
      <c r="H36638" s="958">
        <v>87040</v>
      </c>
      <c r="I36638" s="950" t="s">
        <v>1554</v>
      </c>
    </row>
    <row r="36639" spans="8:9" ht="12.5">
      <c r="H36639" s="958">
        <v>87041</v>
      </c>
      <c r="I36639" s="950" t="s">
        <v>1554</v>
      </c>
    </row>
    <row r="36640" spans="8:9" ht="12.5">
      <c r="H36640" s="958">
        <v>87042</v>
      </c>
      <c r="I36640" s="950" t="s">
        <v>1554</v>
      </c>
    </row>
    <row r="36641" spans="8:9" ht="12.5">
      <c r="H36641" s="958">
        <v>87043</v>
      </c>
      <c r="I36641" s="950" t="s">
        <v>1554</v>
      </c>
    </row>
    <row r="36642" spans="8:9" ht="12.5">
      <c r="H36642" s="958">
        <v>87044</v>
      </c>
      <c r="I36642" s="950" t="s">
        <v>1554</v>
      </c>
    </row>
    <row r="36643" spans="8:9" ht="12.5">
      <c r="H36643" s="958">
        <v>87045</v>
      </c>
      <c r="I36643" s="950" t="s">
        <v>1554</v>
      </c>
    </row>
    <row r="36644" spans="8:9" ht="12.5">
      <c r="H36644" s="958">
        <v>87046</v>
      </c>
      <c r="I36644" s="950" t="s">
        <v>1554</v>
      </c>
    </row>
    <row r="36645" spans="8:9" ht="12.5">
      <c r="H36645" s="958">
        <v>87047</v>
      </c>
      <c r="I36645" s="950" t="s">
        <v>1554</v>
      </c>
    </row>
    <row r="36646" spans="8:9" ht="12.5">
      <c r="H36646" s="958">
        <v>87048</v>
      </c>
      <c r="I36646" s="950" t="s">
        <v>1554</v>
      </c>
    </row>
    <row r="36647" spans="8:9" ht="12.5">
      <c r="H36647" s="958">
        <v>87049</v>
      </c>
      <c r="I36647" s="950" t="s">
        <v>1554</v>
      </c>
    </row>
    <row r="36648" spans="8:9" ht="12.5">
      <c r="H36648" s="958">
        <v>87051</v>
      </c>
      <c r="I36648" s="950" t="s">
        <v>1554</v>
      </c>
    </row>
    <row r="36649" spans="8:9" ht="12.5">
      <c r="H36649" s="958">
        <v>87052</v>
      </c>
      <c r="I36649" s="950" t="s">
        <v>1554</v>
      </c>
    </row>
    <row r="36650" spans="8:9" ht="12.5">
      <c r="H36650" s="958">
        <v>87053</v>
      </c>
      <c r="I36650" s="950" t="s">
        <v>1554</v>
      </c>
    </row>
    <row r="36651" spans="8:9" ht="12.5">
      <c r="H36651" s="958">
        <v>87056</v>
      </c>
      <c r="I36651" s="950" t="s">
        <v>1554</v>
      </c>
    </row>
    <row r="36652" spans="8:9" ht="12.5">
      <c r="H36652" s="958">
        <v>87059</v>
      </c>
      <c r="I36652" s="950" t="s">
        <v>1554</v>
      </c>
    </row>
    <row r="36653" spans="8:9" ht="12.5">
      <c r="H36653" s="958">
        <v>87060</v>
      </c>
      <c r="I36653" s="950" t="s">
        <v>1554</v>
      </c>
    </row>
    <row r="36654" spans="8:9" ht="12.5">
      <c r="H36654" s="958">
        <v>87061</v>
      </c>
      <c r="I36654" s="950" t="s">
        <v>1554</v>
      </c>
    </row>
    <row r="36655" spans="8:9" ht="12.5">
      <c r="H36655" s="958">
        <v>87062</v>
      </c>
      <c r="I36655" s="950" t="s">
        <v>1554</v>
      </c>
    </row>
    <row r="36656" spans="8:9" ht="12.5">
      <c r="H36656" s="958">
        <v>87063</v>
      </c>
      <c r="I36656" s="950" t="s">
        <v>1554</v>
      </c>
    </row>
    <row r="36657" spans="8:9" ht="12.5">
      <c r="H36657" s="958">
        <v>87064</v>
      </c>
      <c r="I36657" s="950" t="s">
        <v>1554</v>
      </c>
    </row>
    <row r="36658" spans="8:9" ht="12.5">
      <c r="H36658" s="958">
        <v>87068</v>
      </c>
      <c r="I36658" s="950" t="s">
        <v>1554</v>
      </c>
    </row>
    <row r="36659" spans="8:9" ht="12.5">
      <c r="H36659" s="958">
        <v>87070</v>
      </c>
      <c r="I36659" s="950" t="s">
        <v>1554</v>
      </c>
    </row>
    <row r="36660" spans="8:9" ht="12.5">
      <c r="H36660" s="958">
        <v>87072</v>
      </c>
      <c r="I36660" s="950" t="s">
        <v>1554</v>
      </c>
    </row>
    <row r="36661" spans="8:9" ht="12.5">
      <c r="H36661" s="958">
        <v>87083</v>
      </c>
      <c r="I36661" s="950" t="s">
        <v>1554</v>
      </c>
    </row>
    <row r="36662" spans="8:9" ht="12.5">
      <c r="H36662" s="958">
        <v>87101</v>
      </c>
      <c r="I36662" s="950" t="s">
        <v>1554</v>
      </c>
    </row>
    <row r="36663" spans="8:9" ht="12.5">
      <c r="H36663" s="958">
        <v>87102</v>
      </c>
      <c r="I36663" s="950" t="s">
        <v>1554</v>
      </c>
    </row>
    <row r="36664" spans="8:9" ht="12.5">
      <c r="H36664" s="958">
        <v>87103</v>
      </c>
      <c r="I36664" s="950" t="s">
        <v>1554</v>
      </c>
    </row>
    <row r="36665" spans="8:9" ht="12.5">
      <c r="H36665" s="958">
        <v>87104</v>
      </c>
      <c r="I36665" s="950" t="s">
        <v>1554</v>
      </c>
    </row>
    <row r="36666" spans="8:9" ht="12.5">
      <c r="H36666" s="958">
        <v>87105</v>
      </c>
      <c r="I36666" s="950" t="s">
        <v>1554</v>
      </c>
    </row>
    <row r="36667" spans="8:9" ht="12.5">
      <c r="H36667" s="958">
        <v>87106</v>
      </c>
      <c r="I36667" s="950" t="s">
        <v>1554</v>
      </c>
    </row>
    <row r="36668" spans="8:9" ht="12.5">
      <c r="H36668" s="958">
        <v>87107</v>
      </c>
      <c r="I36668" s="950" t="s">
        <v>1554</v>
      </c>
    </row>
    <row r="36669" spans="8:9" ht="12.5">
      <c r="H36669" s="958">
        <v>87108</v>
      </c>
      <c r="I36669" s="950" t="s">
        <v>1554</v>
      </c>
    </row>
    <row r="36670" spans="8:9" ht="12.5">
      <c r="H36670" s="958">
        <v>87109</v>
      </c>
      <c r="I36670" s="950" t="s">
        <v>1554</v>
      </c>
    </row>
    <row r="36671" spans="8:9" ht="12.5">
      <c r="H36671" s="958">
        <v>87110</v>
      </c>
      <c r="I36671" s="950" t="s">
        <v>1554</v>
      </c>
    </row>
    <row r="36672" spans="8:9" ht="12.5">
      <c r="H36672" s="958">
        <v>87111</v>
      </c>
      <c r="I36672" s="950" t="s">
        <v>1554</v>
      </c>
    </row>
    <row r="36673" spans="8:9" ht="12.5">
      <c r="H36673" s="958">
        <v>87112</v>
      </c>
      <c r="I36673" s="950" t="s">
        <v>1554</v>
      </c>
    </row>
    <row r="36674" spans="8:9" ht="12.5">
      <c r="H36674" s="958">
        <v>87113</v>
      </c>
      <c r="I36674" s="950" t="s">
        <v>1554</v>
      </c>
    </row>
    <row r="36675" spans="8:9" ht="12.5">
      <c r="H36675" s="958">
        <v>87114</v>
      </c>
      <c r="I36675" s="950" t="s">
        <v>1554</v>
      </c>
    </row>
    <row r="36676" spans="8:9" ht="12.5">
      <c r="H36676" s="958">
        <v>87115</v>
      </c>
      <c r="I36676" s="950" t="s">
        <v>1554</v>
      </c>
    </row>
    <row r="36677" spans="8:9" ht="12.5">
      <c r="H36677" s="958">
        <v>87116</v>
      </c>
      <c r="I36677" s="950" t="s">
        <v>1554</v>
      </c>
    </row>
    <row r="36678" spans="8:9" ht="12.5">
      <c r="H36678" s="958">
        <v>87117</v>
      </c>
      <c r="I36678" s="950" t="s">
        <v>1554</v>
      </c>
    </row>
    <row r="36679" spans="8:9" ht="12.5">
      <c r="H36679" s="958">
        <v>87119</v>
      </c>
      <c r="I36679" s="950" t="s">
        <v>1554</v>
      </c>
    </row>
    <row r="36680" spans="8:9" ht="12.5">
      <c r="H36680" s="958">
        <v>87120</v>
      </c>
      <c r="I36680" s="950" t="s">
        <v>1554</v>
      </c>
    </row>
    <row r="36681" spans="8:9" ht="12.5">
      <c r="H36681" s="958">
        <v>87121</v>
      </c>
      <c r="I36681" s="950" t="s">
        <v>1554</v>
      </c>
    </row>
    <row r="36682" spans="8:9" ht="12.5">
      <c r="H36682" s="958">
        <v>87122</v>
      </c>
      <c r="I36682" s="950" t="s">
        <v>1554</v>
      </c>
    </row>
    <row r="36683" spans="8:9" ht="12.5">
      <c r="H36683" s="958">
        <v>87123</v>
      </c>
      <c r="I36683" s="950" t="s">
        <v>1554</v>
      </c>
    </row>
    <row r="36684" spans="8:9" ht="12.5">
      <c r="H36684" s="958">
        <v>87124</v>
      </c>
      <c r="I36684" s="950" t="s">
        <v>1554</v>
      </c>
    </row>
    <row r="36685" spans="8:9" ht="12.5">
      <c r="H36685" s="958">
        <v>87125</v>
      </c>
      <c r="I36685" s="950" t="s">
        <v>1554</v>
      </c>
    </row>
    <row r="36686" spans="8:9" ht="12.5">
      <c r="H36686" s="958">
        <v>87131</v>
      </c>
      <c r="I36686" s="950" t="s">
        <v>1554</v>
      </c>
    </row>
    <row r="36687" spans="8:9" ht="12.5">
      <c r="H36687" s="958">
        <v>87144</v>
      </c>
      <c r="I36687" s="950" t="s">
        <v>1554</v>
      </c>
    </row>
    <row r="36688" spans="8:9" ht="12.5">
      <c r="H36688" s="958">
        <v>87151</v>
      </c>
      <c r="I36688" s="950" t="s">
        <v>1554</v>
      </c>
    </row>
    <row r="36689" spans="8:9" ht="12.5">
      <c r="H36689" s="958">
        <v>87153</v>
      </c>
      <c r="I36689" s="950" t="s">
        <v>1554</v>
      </c>
    </row>
    <row r="36690" spans="8:9" ht="12.5">
      <c r="H36690" s="958">
        <v>87154</v>
      </c>
      <c r="I36690" s="950" t="s">
        <v>1554</v>
      </c>
    </row>
    <row r="36691" spans="8:9" ht="12.5">
      <c r="H36691" s="958">
        <v>87158</v>
      </c>
      <c r="I36691" s="950" t="s">
        <v>1554</v>
      </c>
    </row>
    <row r="36692" spans="8:9" ht="12.5">
      <c r="H36692" s="958">
        <v>87174</v>
      </c>
      <c r="I36692" s="950" t="s">
        <v>1554</v>
      </c>
    </row>
    <row r="36693" spans="8:9" ht="12.5">
      <c r="H36693" s="958">
        <v>87176</v>
      </c>
      <c r="I36693" s="950" t="s">
        <v>1554</v>
      </c>
    </row>
    <row r="36694" spans="8:9" ht="12.5">
      <c r="H36694" s="958">
        <v>87181</v>
      </c>
      <c r="I36694" s="950" t="s">
        <v>1554</v>
      </c>
    </row>
    <row r="36695" spans="8:9" ht="12.5">
      <c r="H36695" s="958">
        <v>87184</v>
      </c>
      <c r="I36695" s="950" t="s">
        <v>1554</v>
      </c>
    </row>
    <row r="36696" spans="8:9" ht="12.5">
      <c r="H36696" s="958">
        <v>87185</v>
      </c>
      <c r="I36696" s="950" t="s">
        <v>1554</v>
      </c>
    </row>
    <row r="36697" spans="8:9" ht="12.5">
      <c r="H36697" s="958">
        <v>87187</v>
      </c>
      <c r="I36697" s="950" t="s">
        <v>1554</v>
      </c>
    </row>
    <row r="36698" spans="8:9" ht="12.5">
      <c r="H36698" s="958">
        <v>87190</v>
      </c>
      <c r="I36698" s="950" t="s">
        <v>1554</v>
      </c>
    </row>
    <row r="36699" spans="8:9" ht="12.5">
      <c r="H36699" s="958">
        <v>87191</v>
      </c>
      <c r="I36699" s="950" t="s">
        <v>1554</v>
      </c>
    </row>
    <row r="36700" spans="8:9" ht="12.5">
      <c r="H36700" s="958">
        <v>87192</v>
      </c>
      <c r="I36700" s="950" t="s">
        <v>1554</v>
      </c>
    </row>
    <row r="36701" spans="8:9" ht="12.5">
      <c r="H36701" s="958">
        <v>87193</v>
      </c>
      <c r="I36701" s="950" t="s">
        <v>1554</v>
      </c>
    </row>
    <row r="36702" spans="8:9" ht="12.5">
      <c r="H36702" s="958">
        <v>87194</v>
      </c>
      <c r="I36702" s="950" t="s">
        <v>1554</v>
      </c>
    </row>
    <row r="36703" spans="8:9" ht="12.5">
      <c r="H36703" s="958">
        <v>87195</v>
      </c>
      <c r="I36703" s="950" t="s">
        <v>1554</v>
      </c>
    </row>
    <row r="36704" spans="8:9" ht="12.5">
      <c r="H36704" s="958">
        <v>87196</v>
      </c>
      <c r="I36704" s="950" t="s">
        <v>1554</v>
      </c>
    </row>
    <row r="36705" spans="8:9" ht="12.5">
      <c r="H36705" s="958">
        <v>87197</v>
      </c>
      <c r="I36705" s="950" t="s">
        <v>1554</v>
      </c>
    </row>
    <row r="36706" spans="8:9" ht="12.5">
      <c r="H36706" s="958">
        <v>87198</v>
      </c>
      <c r="I36706" s="950" t="s">
        <v>1554</v>
      </c>
    </row>
    <row r="36707" spans="8:9" ht="12.5">
      <c r="H36707" s="958">
        <v>87199</v>
      </c>
      <c r="I36707" s="950" t="s">
        <v>1554</v>
      </c>
    </row>
    <row r="36708" spans="8:9" ht="12.5">
      <c r="H36708" s="958">
        <v>87301</v>
      </c>
      <c r="I36708" s="950" t="s">
        <v>1554</v>
      </c>
    </row>
    <row r="36709" spans="8:9" ht="12.5">
      <c r="H36709" s="958">
        <v>87302</v>
      </c>
      <c r="I36709" s="950" t="s">
        <v>1554</v>
      </c>
    </row>
    <row r="36710" spans="8:9" ht="12.5">
      <c r="H36710" s="958">
        <v>87305</v>
      </c>
      <c r="I36710" s="950" t="s">
        <v>1556</v>
      </c>
    </row>
    <row r="36711" spans="8:9" ht="12.5">
      <c r="H36711" s="958">
        <v>87310</v>
      </c>
      <c r="I36711" s="950" t="s">
        <v>1556</v>
      </c>
    </row>
    <row r="36712" spans="8:9" ht="12.5">
      <c r="H36712" s="958">
        <v>87311</v>
      </c>
      <c r="I36712" s="950" t="s">
        <v>1554</v>
      </c>
    </row>
    <row r="36713" spans="8:9" ht="12.5">
      <c r="H36713" s="958">
        <v>87312</v>
      </c>
      <c r="I36713" s="950" t="s">
        <v>1554</v>
      </c>
    </row>
    <row r="36714" spans="8:9" ht="12.5">
      <c r="H36714" s="958">
        <v>87313</v>
      </c>
      <c r="I36714" s="950" t="s">
        <v>1554</v>
      </c>
    </row>
    <row r="36715" spans="8:9" ht="12.5">
      <c r="H36715" s="958">
        <v>87315</v>
      </c>
      <c r="I36715" s="950" t="s">
        <v>1554</v>
      </c>
    </row>
    <row r="36716" spans="8:9" ht="12.5">
      <c r="H36716" s="958">
        <v>87316</v>
      </c>
      <c r="I36716" s="950" t="s">
        <v>1554</v>
      </c>
    </row>
    <row r="36717" spans="8:9" ht="12.5">
      <c r="H36717" s="958">
        <v>87317</v>
      </c>
      <c r="I36717" s="950" t="s">
        <v>1556</v>
      </c>
    </row>
    <row r="36718" spans="8:9" ht="12.5">
      <c r="H36718" s="958">
        <v>87319</v>
      </c>
      <c r="I36718" s="950" t="s">
        <v>1556</v>
      </c>
    </row>
    <row r="36719" spans="8:9" ht="12.5">
      <c r="H36719" s="958">
        <v>87320</v>
      </c>
      <c r="I36719" s="950" t="s">
        <v>1556</v>
      </c>
    </row>
    <row r="36720" spans="8:9" ht="12.5">
      <c r="H36720" s="958">
        <v>87321</v>
      </c>
      <c r="I36720" s="950" t="s">
        <v>1554</v>
      </c>
    </row>
    <row r="36721" spans="8:9" ht="12.5">
      <c r="H36721" s="958">
        <v>87322</v>
      </c>
      <c r="I36721" s="950" t="s">
        <v>1554</v>
      </c>
    </row>
    <row r="36722" spans="8:9" ht="12.5">
      <c r="H36722" s="958">
        <v>87323</v>
      </c>
      <c r="I36722" s="950" t="s">
        <v>1554</v>
      </c>
    </row>
    <row r="36723" spans="8:9" ht="12.5">
      <c r="H36723" s="958">
        <v>87325</v>
      </c>
      <c r="I36723" s="950" t="s">
        <v>1556</v>
      </c>
    </row>
    <row r="36724" spans="8:9" ht="12.5">
      <c r="H36724" s="958">
        <v>87326</v>
      </c>
      <c r="I36724" s="950" t="s">
        <v>1554</v>
      </c>
    </row>
    <row r="36725" spans="8:9" ht="12.5">
      <c r="H36725" s="958">
        <v>87327</v>
      </c>
      <c r="I36725" s="950" t="s">
        <v>1554</v>
      </c>
    </row>
    <row r="36726" spans="8:9" ht="12.5">
      <c r="H36726" s="958">
        <v>87328</v>
      </c>
      <c r="I36726" s="950" t="s">
        <v>1556</v>
      </c>
    </row>
    <row r="36727" spans="8:9" ht="12.5">
      <c r="H36727" s="958">
        <v>87347</v>
      </c>
      <c r="I36727" s="950" t="s">
        <v>1554</v>
      </c>
    </row>
    <row r="36728" spans="8:9" ht="12.5">
      <c r="H36728" s="958">
        <v>87357</v>
      </c>
      <c r="I36728" s="950" t="s">
        <v>1554</v>
      </c>
    </row>
    <row r="36729" spans="8:9" ht="12.5">
      <c r="H36729" s="958">
        <v>87364</v>
      </c>
      <c r="I36729" s="950" t="s">
        <v>1556</v>
      </c>
    </row>
    <row r="36730" spans="8:9" ht="12.5">
      <c r="H36730" s="958">
        <v>87365</v>
      </c>
      <c r="I36730" s="950" t="s">
        <v>1554</v>
      </c>
    </row>
    <row r="36731" spans="8:9" ht="12.5">
      <c r="H36731" s="958">
        <v>87375</v>
      </c>
      <c r="I36731" s="950" t="s">
        <v>1556</v>
      </c>
    </row>
    <row r="36732" spans="8:9" ht="12.5">
      <c r="H36732" s="958">
        <v>87401</v>
      </c>
      <c r="I36732" s="950" t="s">
        <v>1554</v>
      </c>
    </row>
    <row r="36733" spans="8:9" ht="12.5">
      <c r="H36733" s="958">
        <v>87402</v>
      </c>
      <c r="I36733" s="950" t="s">
        <v>1554</v>
      </c>
    </row>
    <row r="36734" spans="8:9" ht="12.5">
      <c r="H36734" s="958">
        <v>87410</v>
      </c>
      <c r="I36734" s="950" t="s">
        <v>1554</v>
      </c>
    </row>
    <row r="36735" spans="8:9" ht="12.5">
      <c r="H36735" s="958">
        <v>87412</v>
      </c>
      <c r="I36735" s="950" t="s">
        <v>1554</v>
      </c>
    </row>
    <row r="36736" spans="8:9" ht="12.5">
      <c r="H36736" s="958">
        <v>87413</v>
      </c>
      <c r="I36736" s="950" t="s">
        <v>1554</v>
      </c>
    </row>
    <row r="36737" spans="8:9" ht="12.5">
      <c r="H36737" s="958">
        <v>87415</v>
      </c>
      <c r="I36737" s="950" t="s">
        <v>1554</v>
      </c>
    </row>
    <row r="36738" spans="8:9" ht="12.5">
      <c r="H36738" s="958">
        <v>87416</v>
      </c>
      <c r="I36738" s="950" t="s">
        <v>1556</v>
      </c>
    </row>
    <row r="36739" spans="8:9" ht="12.5">
      <c r="H36739" s="958">
        <v>87417</v>
      </c>
      <c r="I36739" s="950" t="s">
        <v>1556</v>
      </c>
    </row>
    <row r="36740" spans="8:9" ht="12.5">
      <c r="H36740" s="958">
        <v>87418</v>
      </c>
      <c r="I36740" s="950" t="s">
        <v>1555</v>
      </c>
    </row>
    <row r="36741" spans="8:9" ht="12.5">
      <c r="H36741" s="958">
        <v>87419</v>
      </c>
      <c r="I36741" s="950" t="s">
        <v>1554</v>
      </c>
    </row>
    <row r="36742" spans="8:9" ht="12.5">
      <c r="H36742" s="958">
        <v>87420</v>
      </c>
      <c r="I36742" s="950" t="s">
        <v>1556</v>
      </c>
    </row>
    <row r="36743" spans="8:9" ht="12.5">
      <c r="H36743" s="958">
        <v>87421</v>
      </c>
      <c r="I36743" s="950" t="s">
        <v>1556</v>
      </c>
    </row>
    <row r="36744" spans="8:9" ht="12.5">
      <c r="H36744" s="958">
        <v>87455</v>
      </c>
      <c r="I36744" s="950" t="s">
        <v>1556</v>
      </c>
    </row>
    <row r="36745" spans="8:9" ht="12.5">
      <c r="H36745" s="958">
        <v>87461</v>
      </c>
      <c r="I36745" s="950" t="s">
        <v>1556</v>
      </c>
    </row>
    <row r="36746" spans="8:9" ht="12.5">
      <c r="H36746" s="958">
        <v>87499</v>
      </c>
      <c r="I36746" s="950" t="s">
        <v>1556</v>
      </c>
    </row>
    <row r="36747" spans="8:9" ht="12.5">
      <c r="H36747" s="958">
        <v>87501</v>
      </c>
      <c r="I36747" s="950" t="s">
        <v>1554</v>
      </c>
    </row>
    <row r="36748" spans="8:9" ht="12.5">
      <c r="H36748" s="958">
        <v>87502</v>
      </c>
      <c r="I36748" s="950" t="s">
        <v>1554</v>
      </c>
    </row>
    <row r="36749" spans="8:9" ht="12.5">
      <c r="H36749" s="958">
        <v>87503</v>
      </c>
      <c r="I36749" s="950" t="s">
        <v>1554</v>
      </c>
    </row>
    <row r="36750" spans="8:9" ht="12.5">
      <c r="H36750" s="958">
        <v>87504</v>
      </c>
      <c r="I36750" s="950" t="s">
        <v>1554</v>
      </c>
    </row>
    <row r="36751" spans="8:9" ht="12.5">
      <c r="H36751" s="958">
        <v>87505</v>
      </c>
      <c r="I36751" s="950" t="s">
        <v>1554</v>
      </c>
    </row>
    <row r="36752" spans="8:9" ht="12.5">
      <c r="H36752" s="958">
        <v>87506</v>
      </c>
      <c r="I36752" s="950" t="s">
        <v>1554</v>
      </c>
    </row>
    <row r="36753" spans="8:9" ht="12.5">
      <c r="H36753" s="958">
        <v>87507</v>
      </c>
      <c r="I36753" s="950" t="s">
        <v>1554</v>
      </c>
    </row>
    <row r="36754" spans="8:9" ht="12.5">
      <c r="H36754" s="958">
        <v>87508</v>
      </c>
      <c r="I36754" s="950" t="s">
        <v>1554</v>
      </c>
    </row>
    <row r="36755" spans="8:9" ht="12.5">
      <c r="H36755" s="958">
        <v>87509</v>
      </c>
      <c r="I36755" s="950" t="s">
        <v>1554</v>
      </c>
    </row>
    <row r="36756" spans="8:9" ht="12.5">
      <c r="H36756" s="958">
        <v>87510</v>
      </c>
      <c r="I36756" s="950" t="s">
        <v>1554</v>
      </c>
    </row>
    <row r="36757" spans="8:9" ht="12.5">
      <c r="H36757" s="958">
        <v>87511</v>
      </c>
      <c r="I36757" s="950" t="s">
        <v>1554</v>
      </c>
    </row>
    <row r="36758" spans="8:9" ht="12.5">
      <c r="H36758" s="958">
        <v>87512</v>
      </c>
      <c r="I36758" s="950" t="s">
        <v>1554</v>
      </c>
    </row>
    <row r="36759" spans="8:9" ht="12.5">
      <c r="H36759" s="958">
        <v>87513</v>
      </c>
      <c r="I36759" s="950" t="s">
        <v>1554</v>
      </c>
    </row>
    <row r="36760" spans="8:9" ht="12.5">
      <c r="H36760" s="958">
        <v>87514</v>
      </c>
      <c r="I36760" s="950" t="s">
        <v>1554</v>
      </c>
    </row>
    <row r="36761" spans="8:9" ht="12.5">
      <c r="H36761" s="958">
        <v>87515</v>
      </c>
      <c r="I36761" s="950" t="s">
        <v>1554</v>
      </c>
    </row>
    <row r="36762" spans="8:9" ht="12.5">
      <c r="H36762" s="958">
        <v>87516</v>
      </c>
      <c r="I36762" s="950" t="s">
        <v>1554</v>
      </c>
    </row>
    <row r="36763" spans="8:9" ht="12.5">
      <c r="H36763" s="958">
        <v>87517</v>
      </c>
      <c r="I36763" s="950" t="s">
        <v>1554</v>
      </c>
    </row>
    <row r="36764" spans="8:9" ht="12.5">
      <c r="H36764" s="958">
        <v>87518</v>
      </c>
      <c r="I36764" s="950" t="s">
        <v>1554</v>
      </c>
    </row>
    <row r="36765" spans="8:9" ht="12.5">
      <c r="H36765" s="958">
        <v>87519</v>
      </c>
      <c r="I36765" s="950" t="s">
        <v>1554</v>
      </c>
    </row>
    <row r="36766" spans="8:9" ht="12.5">
      <c r="H36766" s="958">
        <v>87520</v>
      </c>
      <c r="I36766" s="950" t="s">
        <v>1554</v>
      </c>
    </row>
    <row r="36767" spans="8:9" ht="12.5">
      <c r="H36767" s="958">
        <v>87521</v>
      </c>
      <c r="I36767" s="950" t="s">
        <v>1554</v>
      </c>
    </row>
    <row r="36768" spans="8:9" ht="12.5">
      <c r="H36768" s="958">
        <v>87522</v>
      </c>
      <c r="I36768" s="950" t="s">
        <v>1554</v>
      </c>
    </row>
    <row r="36769" spans="8:9" ht="12.5">
      <c r="H36769" s="958">
        <v>87523</v>
      </c>
      <c r="I36769" s="950" t="s">
        <v>1554</v>
      </c>
    </row>
    <row r="36770" spans="8:9" ht="12.5">
      <c r="H36770" s="958">
        <v>87524</v>
      </c>
      <c r="I36770" s="950" t="s">
        <v>1554</v>
      </c>
    </row>
    <row r="36771" spans="8:9" ht="12.5">
      <c r="H36771" s="958">
        <v>87525</v>
      </c>
      <c r="I36771" s="950" t="s">
        <v>1554</v>
      </c>
    </row>
    <row r="36772" spans="8:9" ht="12.5">
      <c r="H36772" s="958">
        <v>87527</v>
      </c>
      <c r="I36772" s="950" t="s">
        <v>1554</v>
      </c>
    </row>
    <row r="36773" spans="8:9" ht="12.5">
      <c r="H36773" s="958">
        <v>87528</v>
      </c>
      <c r="I36773" s="950" t="s">
        <v>1554</v>
      </c>
    </row>
    <row r="36774" spans="8:9" ht="12.5">
      <c r="H36774" s="958">
        <v>87529</v>
      </c>
      <c r="I36774" s="950" t="s">
        <v>1554</v>
      </c>
    </row>
    <row r="36775" spans="8:9" ht="12.5">
      <c r="H36775" s="958">
        <v>87530</v>
      </c>
      <c r="I36775" s="950" t="s">
        <v>1554</v>
      </c>
    </row>
    <row r="36776" spans="8:9" ht="12.5">
      <c r="H36776" s="958">
        <v>87531</v>
      </c>
      <c r="I36776" s="950" t="s">
        <v>1554</v>
      </c>
    </row>
    <row r="36777" spans="8:9" ht="12.5">
      <c r="H36777" s="958">
        <v>87532</v>
      </c>
      <c r="I36777" s="950" t="s">
        <v>1554</v>
      </c>
    </row>
    <row r="36778" spans="8:9" ht="12.5">
      <c r="H36778" s="958">
        <v>87533</v>
      </c>
      <c r="I36778" s="950" t="s">
        <v>1554</v>
      </c>
    </row>
    <row r="36779" spans="8:9" ht="12.5">
      <c r="H36779" s="958">
        <v>87535</v>
      </c>
      <c r="I36779" s="950" t="s">
        <v>1554</v>
      </c>
    </row>
    <row r="36780" spans="8:9" ht="12.5">
      <c r="H36780" s="958">
        <v>87537</v>
      </c>
      <c r="I36780" s="950" t="s">
        <v>1554</v>
      </c>
    </row>
    <row r="36781" spans="8:9" ht="12.5">
      <c r="H36781" s="958">
        <v>87538</v>
      </c>
      <c r="I36781" s="950" t="s">
        <v>1554</v>
      </c>
    </row>
    <row r="36782" spans="8:9" ht="12.5">
      <c r="H36782" s="958">
        <v>87539</v>
      </c>
      <c r="I36782" s="950" t="s">
        <v>1554</v>
      </c>
    </row>
    <row r="36783" spans="8:9" ht="12.5">
      <c r="H36783" s="958">
        <v>87540</v>
      </c>
      <c r="I36783" s="950" t="s">
        <v>1554</v>
      </c>
    </row>
    <row r="36784" spans="8:9" ht="12.5">
      <c r="H36784" s="958">
        <v>87543</v>
      </c>
      <c r="I36784" s="950" t="s">
        <v>1554</v>
      </c>
    </row>
    <row r="36785" spans="8:9" ht="12.5">
      <c r="H36785" s="958">
        <v>87544</v>
      </c>
      <c r="I36785" s="950" t="s">
        <v>1554</v>
      </c>
    </row>
    <row r="36786" spans="8:9" ht="12.5">
      <c r="H36786" s="958">
        <v>87545</v>
      </c>
      <c r="I36786" s="950" t="s">
        <v>1554</v>
      </c>
    </row>
    <row r="36787" spans="8:9" ht="12.5">
      <c r="H36787" s="958">
        <v>87547</v>
      </c>
      <c r="I36787" s="950" t="s">
        <v>1554</v>
      </c>
    </row>
    <row r="36788" spans="8:9" ht="12.5">
      <c r="H36788" s="958">
        <v>87548</v>
      </c>
      <c r="I36788" s="950" t="s">
        <v>1554</v>
      </c>
    </row>
    <row r="36789" spans="8:9" ht="12.5">
      <c r="H36789" s="958">
        <v>87549</v>
      </c>
      <c r="I36789" s="950" t="s">
        <v>1554</v>
      </c>
    </row>
    <row r="36790" spans="8:9" ht="12.5">
      <c r="H36790" s="958">
        <v>87551</v>
      </c>
      <c r="I36790" s="950" t="s">
        <v>1554</v>
      </c>
    </row>
    <row r="36791" spans="8:9" ht="12.5">
      <c r="H36791" s="958">
        <v>87552</v>
      </c>
      <c r="I36791" s="950" t="s">
        <v>1554</v>
      </c>
    </row>
    <row r="36792" spans="8:9" ht="12.5">
      <c r="H36792" s="958">
        <v>87553</v>
      </c>
      <c r="I36792" s="950" t="s">
        <v>1554</v>
      </c>
    </row>
    <row r="36793" spans="8:9" ht="12.5">
      <c r="H36793" s="958">
        <v>87554</v>
      </c>
      <c r="I36793" s="950" t="s">
        <v>1554</v>
      </c>
    </row>
    <row r="36794" spans="8:9" ht="12.5">
      <c r="H36794" s="958">
        <v>87556</v>
      </c>
      <c r="I36794" s="950" t="s">
        <v>1554</v>
      </c>
    </row>
    <row r="36795" spans="8:9" ht="12.5">
      <c r="H36795" s="958">
        <v>87557</v>
      </c>
      <c r="I36795" s="950" t="s">
        <v>1554</v>
      </c>
    </row>
    <row r="36796" spans="8:9" ht="12.5">
      <c r="H36796" s="958">
        <v>87558</v>
      </c>
      <c r="I36796" s="950" t="s">
        <v>1554</v>
      </c>
    </row>
    <row r="36797" spans="8:9" ht="12.5">
      <c r="H36797" s="958">
        <v>87560</v>
      </c>
      <c r="I36797" s="950" t="s">
        <v>1554</v>
      </c>
    </row>
    <row r="36798" spans="8:9" ht="12.5">
      <c r="H36798" s="958">
        <v>87562</v>
      </c>
      <c r="I36798" s="950" t="s">
        <v>1554</v>
      </c>
    </row>
    <row r="36799" spans="8:9" ht="12.5">
      <c r="H36799" s="958">
        <v>87564</v>
      </c>
      <c r="I36799" s="950" t="s">
        <v>1554</v>
      </c>
    </row>
    <row r="36800" spans="8:9" ht="12.5">
      <c r="H36800" s="958">
        <v>87565</v>
      </c>
      <c r="I36800" s="950" t="s">
        <v>1554</v>
      </c>
    </row>
    <row r="36801" spans="8:9" ht="12.5">
      <c r="H36801" s="958">
        <v>87566</v>
      </c>
      <c r="I36801" s="950" t="s">
        <v>1554</v>
      </c>
    </row>
    <row r="36802" spans="8:9" ht="12.5">
      <c r="H36802" s="958">
        <v>87567</v>
      </c>
      <c r="I36802" s="950" t="s">
        <v>1554</v>
      </c>
    </row>
    <row r="36803" spans="8:9" ht="12.5">
      <c r="H36803" s="958">
        <v>87569</v>
      </c>
      <c r="I36803" s="950" t="s">
        <v>1554</v>
      </c>
    </row>
    <row r="36804" spans="8:9" ht="12.5">
      <c r="H36804" s="958">
        <v>87571</v>
      </c>
      <c r="I36804" s="950" t="s">
        <v>1554</v>
      </c>
    </row>
    <row r="36805" spans="8:9" ht="12.5">
      <c r="H36805" s="958">
        <v>87573</v>
      </c>
      <c r="I36805" s="950" t="s">
        <v>1554</v>
      </c>
    </row>
    <row r="36806" spans="8:9" ht="12.5">
      <c r="H36806" s="958">
        <v>87574</v>
      </c>
      <c r="I36806" s="950" t="s">
        <v>1554</v>
      </c>
    </row>
    <row r="36807" spans="8:9" ht="12.5">
      <c r="H36807" s="958">
        <v>87575</v>
      </c>
      <c r="I36807" s="950" t="s">
        <v>1554</v>
      </c>
    </row>
    <row r="36808" spans="8:9" ht="12.5">
      <c r="H36808" s="958">
        <v>87576</v>
      </c>
      <c r="I36808" s="950" t="s">
        <v>1554</v>
      </c>
    </row>
    <row r="36809" spans="8:9" ht="12.5">
      <c r="H36809" s="958">
        <v>87577</v>
      </c>
      <c r="I36809" s="950" t="s">
        <v>1554</v>
      </c>
    </row>
    <row r="36810" spans="8:9" ht="12.5">
      <c r="H36810" s="958">
        <v>87578</v>
      </c>
      <c r="I36810" s="950" t="s">
        <v>1554</v>
      </c>
    </row>
    <row r="36811" spans="8:9" ht="12.5">
      <c r="H36811" s="958">
        <v>87579</v>
      </c>
      <c r="I36811" s="950" t="s">
        <v>1554</v>
      </c>
    </row>
    <row r="36812" spans="8:9" ht="12.5">
      <c r="H36812" s="958">
        <v>87580</v>
      </c>
      <c r="I36812" s="950" t="s">
        <v>1554</v>
      </c>
    </row>
    <row r="36813" spans="8:9" ht="12.5">
      <c r="H36813" s="958">
        <v>87581</v>
      </c>
      <c r="I36813" s="950" t="s">
        <v>1554</v>
      </c>
    </row>
    <row r="36814" spans="8:9" ht="12.5">
      <c r="H36814" s="958">
        <v>87582</v>
      </c>
      <c r="I36814" s="950" t="s">
        <v>1554</v>
      </c>
    </row>
    <row r="36815" spans="8:9" ht="12.5">
      <c r="H36815" s="958">
        <v>87583</v>
      </c>
      <c r="I36815" s="950" t="s">
        <v>1554</v>
      </c>
    </row>
    <row r="36816" spans="8:9" ht="12.5">
      <c r="H36816" s="958">
        <v>87592</v>
      </c>
      <c r="I36816" s="950" t="s">
        <v>1554</v>
      </c>
    </row>
    <row r="36817" spans="8:9" ht="12.5">
      <c r="H36817" s="958">
        <v>87594</v>
      </c>
      <c r="I36817" s="950" t="s">
        <v>1554</v>
      </c>
    </row>
    <row r="36818" spans="8:9" ht="12.5">
      <c r="H36818" s="958">
        <v>87701</v>
      </c>
      <c r="I36818" s="950" t="s">
        <v>1554</v>
      </c>
    </row>
    <row r="36819" spans="8:9" ht="12.5">
      <c r="H36819" s="958">
        <v>87710</v>
      </c>
      <c r="I36819" s="950" t="s">
        <v>1554</v>
      </c>
    </row>
    <row r="36820" spans="8:9" ht="12.5">
      <c r="H36820" s="958">
        <v>87711</v>
      </c>
      <c r="I36820" s="950" t="s">
        <v>1554</v>
      </c>
    </row>
    <row r="36821" spans="8:9" ht="12.5">
      <c r="H36821" s="958">
        <v>87712</v>
      </c>
      <c r="I36821" s="950" t="s">
        <v>1554</v>
      </c>
    </row>
    <row r="36822" spans="8:9" ht="12.5">
      <c r="H36822" s="958">
        <v>87713</v>
      </c>
      <c r="I36822" s="950" t="s">
        <v>1554</v>
      </c>
    </row>
    <row r="36823" spans="8:9" ht="12.5">
      <c r="H36823" s="958">
        <v>87714</v>
      </c>
      <c r="I36823" s="950" t="s">
        <v>1554</v>
      </c>
    </row>
    <row r="36824" spans="8:9" ht="12.5">
      <c r="H36824" s="958">
        <v>87715</v>
      </c>
      <c r="I36824" s="950" t="s">
        <v>1554</v>
      </c>
    </row>
    <row r="36825" spans="8:9" ht="12.5">
      <c r="H36825" s="958">
        <v>87718</v>
      </c>
      <c r="I36825" s="950" t="s">
        <v>1554</v>
      </c>
    </row>
    <row r="36826" spans="8:9" ht="12.5">
      <c r="H36826" s="958">
        <v>87722</v>
      </c>
      <c r="I36826" s="950" t="s">
        <v>1554</v>
      </c>
    </row>
    <row r="36827" spans="8:9" ht="12.5">
      <c r="H36827" s="958">
        <v>87723</v>
      </c>
      <c r="I36827" s="950" t="s">
        <v>1554</v>
      </c>
    </row>
    <row r="36828" spans="8:9" ht="12.5">
      <c r="H36828" s="958">
        <v>87724</v>
      </c>
      <c r="I36828" s="950" t="s">
        <v>1554</v>
      </c>
    </row>
    <row r="36829" spans="8:9" ht="12.5">
      <c r="H36829" s="958">
        <v>87728</v>
      </c>
      <c r="I36829" s="950" t="s">
        <v>1554</v>
      </c>
    </row>
    <row r="36830" spans="8:9" ht="12.5">
      <c r="H36830" s="958">
        <v>87729</v>
      </c>
      <c r="I36830" s="950" t="s">
        <v>1554</v>
      </c>
    </row>
    <row r="36831" spans="8:9" ht="12.5">
      <c r="H36831" s="958">
        <v>87730</v>
      </c>
      <c r="I36831" s="950" t="s">
        <v>1554</v>
      </c>
    </row>
    <row r="36832" spans="8:9" ht="12.5">
      <c r="H36832" s="958">
        <v>87731</v>
      </c>
      <c r="I36832" s="950" t="s">
        <v>1554</v>
      </c>
    </row>
    <row r="36833" spans="8:9" ht="12.5">
      <c r="H36833" s="958">
        <v>87732</v>
      </c>
      <c r="I36833" s="950" t="s">
        <v>1554</v>
      </c>
    </row>
    <row r="36834" spans="8:9" ht="12.5">
      <c r="H36834" s="958">
        <v>87733</v>
      </c>
      <c r="I36834" s="950" t="s">
        <v>1559</v>
      </c>
    </row>
    <row r="36835" spans="8:9" ht="12.5">
      <c r="H36835" s="958">
        <v>87734</v>
      </c>
      <c r="I36835" s="950" t="s">
        <v>1554</v>
      </c>
    </row>
    <row r="36836" spans="8:9" ht="12.5">
      <c r="H36836" s="958">
        <v>87735</v>
      </c>
      <c r="I36836" s="950" t="s">
        <v>1554</v>
      </c>
    </row>
    <row r="36837" spans="8:9" ht="12.5">
      <c r="H36837" s="958">
        <v>87736</v>
      </c>
      <c r="I36837" s="950" t="s">
        <v>1554</v>
      </c>
    </row>
    <row r="36838" spans="8:9" ht="12.5">
      <c r="H36838" s="958">
        <v>87740</v>
      </c>
      <c r="I36838" s="950" t="s">
        <v>1554</v>
      </c>
    </row>
    <row r="36839" spans="8:9" ht="12.5">
      <c r="H36839" s="958">
        <v>87742</v>
      </c>
      <c r="I36839" s="950" t="s">
        <v>1554</v>
      </c>
    </row>
    <row r="36840" spans="8:9" ht="12.5">
      <c r="H36840" s="958">
        <v>87743</v>
      </c>
      <c r="I36840" s="950" t="s">
        <v>1559</v>
      </c>
    </row>
    <row r="36841" spans="8:9" ht="12.5">
      <c r="H36841" s="958">
        <v>87745</v>
      </c>
      <c r="I36841" s="950" t="s">
        <v>1554</v>
      </c>
    </row>
    <row r="36842" spans="8:9" ht="12.5">
      <c r="H36842" s="958">
        <v>87746</v>
      </c>
      <c r="I36842" s="950" t="s">
        <v>1559</v>
      </c>
    </row>
    <row r="36843" spans="8:9" ht="12.5">
      <c r="H36843" s="958">
        <v>87747</v>
      </c>
      <c r="I36843" s="950" t="s">
        <v>1554</v>
      </c>
    </row>
    <row r="36844" spans="8:9" ht="12.5">
      <c r="H36844" s="958">
        <v>87749</v>
      </c>
      <c r="I36844" s="950" t="s">
        <v>1554</v>
      </c>
    </row>
    <row r="36845" spans="8:9" ht="12.5">
      <c r="H36845" s="958">
        <v>87750</v>
      </c>
      <c r="I36845" s="950" t="s">
        <v>1554</v>
      </c>
    </row>
    <row r="36846" spans="8:9" ht="12.5">
      <c r="H36846" s="958">
        <v>87752</v>
      </c>
      <c r="I36846" s="950" t="s">
        <v>1554</v>
      </c>
    </row>
    <row r="36847" spans="8:9" ht="12.5">
      <c r="H36847" s="958">
        <v>87753</v>
      </c>
      <c r="I36847" s="950" t="s">
        <v>1554</v>
      </c>
    </row>
    <row r="36848" spans="8:9" ht="12.5">
      <c r="H36848" s="958">
        <v>87801</v>
      </c>
      <c r="I36848" s="950" t="s">
        <v>1554</v>
      </c>
    </row>
    <row r="36849" spans="8:9" ht="12.5">
      <c r="H36849" s="958">
        <v>87820</v>
      </c>
      <c r="I36849" s="950" t="s">
        <v>1554</v>
      </c>
    </row>
    <row r="36850" spans="8:9" ht="12.5">
      <c r="H36850" s="958">
        <v>87821</v>
      </c>
      <c r="I36850" s="950" t="s">
        <v>1554</v>
      </c>
    </row>
    <row r="36851" spans="8:9" ht="12.5">
      <c r="H36851" s="958">
        <v>87823</v>
      </c>
      <c r="I36851" s="950" t="s">
        <v>1554</v>
      </c>
    </row>
    <row r="36852" spans="8:9" ht="12.5">
      <c r="H36852" s="958">
        <v>87824</v>
      </c>
      <c r="I36852" s="950" t="s">
        <v>1554</v>
      </c>
    </row>
    <row r="36853" spans="8:9" ht="12.5">
      <c r="H36853" s="958">
        <v>87825</v>
      </c>
      <c r="I36853" s="950" t="s">
        <v>1554</v>
      </c>
    </row>
    <row r="36854" spans="8:9" ht="12.5">
      <c r="H36854" s="958">
        <v>87827</v>
      </c>
      <c r="I36854" s="950" t="s">
        <v>1554</v>
      </c>
    </row>
    <row r="36855" spans="8:9" ht="12.5">
      <c r="H36855" s="958">
        <v>87828</v>
      </c>
      <c r="I36855" s="950" t="s">
        <v>1554</v>
      </c>
    </row>
    <row r="36856" spans="8:9" ht="12.5">
      <c r="H36856" s="958">
        <v>87829</v>
      </c>
      <c r="I36856" s="950" t="s">
        <v>1554</v>
      </c>
    </row>
    <row r="36857" spans="8:9" ht="12.5">
      <c r="H36857" s="958">
        <v>87830</v>
      </c>
      <c r="I36857" s="950" t="s">
        <v>1554</v>
      </c>
    </row>
    <row r="36858" spans="8:9" ht="12.5">
      <c r="H36858" s="958">
        <v>87831</v>
      </c>
      <c r="I36858" s="950" t="s">
        <v>1554</v>
      </c>
    </row>
    <row r="36859" spans="8:9" ht="12.5">
      <c r="H36859" s="958">
        <v>87832</v>
      </c>
      <c r="I36859" s="950" t="s">
        <v>1554</v>
      </c>
    </row>
    <row r="36860" spans="8:9" ht="12.5">
      <c r="H36860" s="958">
        <v>87901</v>
      </c>
      <c r="I36860" s="950" t="s">
        <v>1554</v>
      </c>
    </row>
    <row r="36861" spans="8:9" ht="12.5">
      <c r="H36861" s="958">
        <v>87930</v>
      </c>
      <c r="I36861" s="950" t="s">
        <v>1554</v>
      </c>
    </row>
    <row r="36862" spans="8:9" ht="12.5">
      <c r="H36862" s="958">
        <v>87931</v>
      </c>
      <c r="I36862" s="950" t="s">
        <v>1554</v>
      </c>
    </row>
    <row r="36863" spans="8:9" ht="12.5">
      <c r="H36863" s="958">
        <v>87933</v>
      </c>
      <c r="I36863" s="950" t="s">
        <v>1554</v>
      </c>
    </row>
    <row r="36864" spans="8:9" ht="12.5">
      <c r="H36864" s="958">
        <v>87935</v>
      </c>
      <c r="I36864" s="950" t="s">
        <v>1554</v>
      </c>
    </row>
    <row r="36865" spans="8:9" ht="12.5">
      <c r="H36865" s="958">
        <v>87936</v>
      </c>
      <c r="I36865" s="950" t="s">
        <v>1554</v>
      </c>
    </row>
    <row r="36866" spans="8:9" ht="12.5">
      <c r="H36866" s="958">
        <v>87937</v>
      </c>
      <c r="I36866" s="950" t="s">
        <v>1554</v>
      </c>
    </row>
    <row r="36867" spans="8:9" ht="12.5">
      <c r="H36867" s="958">
        <v>87939</v>
      </c>
      <c r="I36867" s="950" t="s">
        <v>1554</v>
      </c>
    </row>
    <row r="36868" spans="8:9" ht="12.5">
      <c r="H36868" s="958">
        <v>87940</v>
      </c>
      <c r="I36868" s="950" t="s">
        <v>1554</v>
      </c>
    </row>
    <row r="36869" spans="8:9" ht="12.5">
      <c r="H36869" s="958">
        <v>87941</v>
      </c>
      <c r="I36869" s="950" t="s">
        <v>1554</v>
      </c>
    </row>
    <row r="36870" spans="8:9" ht="12.5">
      <c r="H36870" s="958">
        <v>87942</v>
      </c>
      <c r="I36870" s="950" t="s">
        <v>1554</v>
      </c>
    </row>
    <row r="36871" spans="8:9" ht="12.5">
      <c r="H36871" s="958">
        <v>87943</v>
      </c>
      <c r="I36871" s="950" t="s">
        <v>1554</v>
      </c>
    </row>
    <row r="36872" spans="8:9" ht="12.5">
      <c r="H36872" s="958">
        <v>88001</v>
      </c>
      <c r="I36872" s="950" t="s">
        <v>1554</v>
      </c>
    </row>
    <row r="36873" spans="8:9" ht="12.5">
      <c r="H36873" s="958">
        <v>88002</v>
      </c>
      <c r="I36873" s="950" t="s">
        <v>1554</v>
      </c>
    </row>
    <row r="36874" spans="8:9" ht="12.5">
      <c r="H36874" s="958">
        <v>88003</v>
      </c>
      <c r="I36874" s="950" t="s">
        <v>1554</v>
      </c>
    </row>
    <row r="36875" spans="8:9" ht="12.5">
      <c r="H36875" s="958">
        <v>88004</v>
      </c>
      <c r="I36875" s="950" t="s">
        <v>1554</v>
      </c>
    </row>
    <row r="36876" spans="8:9" ht="12.5">
      <c r="H36876" s="958">
        <v>88005</v>
      </c>
      <c r="I36876" s="950" t="s">
        <v>1554</v>
      </c>
    </row>
    <row r="36877" spans="8:9" ht="12.5">
      <c r="H36877" s="958">
        <v>88006</v>
      </c>
      <c r="I36877" s="950" t="s">
        <v>1554</v>
      </c>
    </row>
    <row r="36878" spans="8:9" ht="12.5">
      <c r="H36878" s="958">
        <v>88007</v>
      </c>
      <c r="I36878" s="950" t="s">
        <v>1554</v>
      </c>
    </row>
    <row r="36879" spans="8:9" ht="12.5">
      <c r="H36879" s="958">
        <v>88008</v>
      </c>
      <c r="I36879" s="950" t="s">
        <v>1554</v>
      </c>
    </row>
    <row r="36880" spans="8:9" ht="12.5">
      <c r="H36880" s="958">
        <v>88009</v>
      </c>
      <c r="I36880" s="950" t="s">
        <v>1554</v>
      </c>
    </row>
    <row r="36881" spans="8:9" ht="12.5">
      <c r="H36881" s="958">
        <v>88011</v>
      </c>
      <c r="I36881" s="950" t="s">
        <v>1554</v>
      </c>
    </row>
    <row r="36882" spans="8:9" ht="12.5">
      <c r="H36882" s="958">
        <v>88012</v>
      </c>
      <c r="I36882" s="950" t="s">
        <v>1554</v>
      </c>
    </row>
    <row r="36883" spans="8:9" ht="12.5">
      <c r="H36883" s="958">
        <v>88013</v>
      </c>
      <c r="I36883" s="950" t="s">
        <v>1554</v>
      </c>
    </row>
    <row r="36884" spans="8:9" ht="12.5">
      <c r="H36884" s="958">
        <v>88020</v>
      </c>
      <c r="I36884" s="950" t="s">
        <v>1554</v>
      </c>
    </row>
    <row r="36885" spans="8:9" ht="12.5">
      <c r="H36885" s="958">
        <v>88021</v>
      </c>
      <c r="I36885" s="950" t="s">
        <v>1554</v>
      </c>
    </row>
    <row r="36886" spans="8:9" ht="12.5">
      <c r="H36886" s="958">
        <v>88022</v>
      </c>
      <c r="I36886" s="950" t="s">
        <v>1554</v>
      </c>
    </row>
    <row r="36887" spans="8:9" ht="12.5">
      <c r="H36887" s="958">
        <v>88023</v>
      </c>
      <c r="I36887" s="950" t="s">
        <v>1554</v>
      </c>
    </row>
    <row r="36888" spans="8:9" ht="12.5">
      <c r="H36888" s="958">
        <v>88024</v>
      </c>
      <c r="I36888" s="950" t="s">
        <v>1554</v>
      </c>
    </row>
    <row r="36889" spans="8:9" ht="12.5">
      <c r="H36889" s="958">
        <v>88025</v>
      </c>
      <c r="I36889" s="950" t="s">
        <v>1554</v>
      </c>
    </row>
    <row r="36890" spans="8:9" ht="12.5">
      <c r="H36890" s="958">
        <v>88026</v>
      </c>
      <c r="I36890" s="950" t="s">
        <v>1554</v>
      </c>
    </row>
    <row r="36891" spans="8:9" ht="12.5">
      <c r="H36891" s="958">
        <v>88027</v>
      </c>
      <c r="I36891" s="950" t="s">
        <v>1554</v>
      </c>
    </row>
    <row r="36892" spans="8:9" ht="12.5">
      <c r="H36892" s="958">
        <v>88028</v>
      </c>
      <c r="I36892" s="950" t="s">
        <v>1554</v>
      </c>
    </row>
    <row r="36893" spans="8:9" ht="12.5">
      <c r="H36893" s="958">
        <v>88029</v>
      </c>
      <c r="I36893" s="950" t="s">
        <v>1554</v>
      </c>
    </row>
    <row r="36894" spans="8:9" ht="12.5">
      <c r="H36894" s="958">
        <v>88030</v>
      </c>
      <c r="I36894" s="950" t="s">
        <v>1554</v>
      </c>
    </row>
    <row r="36895" spans="8:9" ht="12.5">
      <c r="H36895" s="958">
        <v>88031</v>
      </c>
      <c r="I36895" s="950" t="s">
        <v>1554</v>
      </c>
    </row>
    <row r="36896" spans="8:9" ht="12.5">
      <c r="H36896" s="958">
        <v>88032</v>
      </c>
      <c r="I36896" s="950" t="s">
        <v>1554</v>
      </c>
    </row>
    <row r="36897" spans="8:9" ht="12.5">
      <c r="H36897" s="958">
        <v>88033</v>
      </c>
      <c r="I36897" s="950" t="s">
        <v>1554</v>
      </c>
    </row>
    <row r="36898" spans="8:9" ht="12.5">
      <c r="H36898" s="958">
        <v>88034</v>
      </c>
      <c r="I36898" s="950" t="s">
        <v>1554</v>
      </c>
    </row>
    <row r="36899" spans="8:9" ht="12.5">
      <c r="H36899" s="958">
        <v>88036</v>
      </c>
      <c r="I36899" s="950" t="s">
        <v>1554</v>
      </c>
    </row>
    <row r="36900" spans="8:9" ht="12.5">
      <c r="H36900" s="958">
        <v>88038</v>
      </c>
      <c r="I36900" s="950" t="s">
        <v>1554</v>
      </c>
    </row>
    <row r="36901" spans="8:9" ht="12.5">
      <c r="H36901" s="958">
        <v>88039</v>
      </c>
      <c r="I36901" s="950" t="s">
        <v>1554</v>
      </c>
    </row>
    <row r="36902" spans="8:9" ht="12.5">
      <c r="H36902" s="958">
        <v>88040</v>
      </c>
      <c r="I36902" s="950" t="s">
        <v>1554</v>
      </c>
    </row>
    <row r="36903" spans="8:9" ht="12.5">
      <c r="H36903" s="958">
        <v>88041</v>
      </c>
      <c r="I36903" s="950" t="s">
        <v>1554</v>
      </c>
    </row>
    <row r="36904" spans="8:9" ht="12.5">
      <c r="H36904" s="958">
        <v>88042</v>
      </c>
      <c r="I36904" s="950" t="s">
        <v>1554</v>
      </c>
    </row>
    <row r="36905" spans="8:9" ht="12.5">
      <c r="H36905" s="958">
        <v>88043</v>
      </c>
      <c r="I36905" s="950" t="s">
        <v>1554</v>
      </c>
    </row>
    <row r="36906" spans="8:9" ht="12.5">
      <c r="H36906" s="958">
        <v>88044</v>
      </c>
      <c r="I36906" s="950" t="s">
        <v>1554</v>
      </c>
    </row>
    <row r="36907" spans="8:9" ht="12.5">
      <c r="H36907" s="958">
        <v>88045</v>
      </c>
      <c r="I36907" s="950" t="s">
        <v>1554</v>
      </c>
    </row>
    <row r="36908" spans="8:9" ht="12.5">
      <c r="H36908" s="958">
        <v>88046</v>
      </c>
      <c r="I36908" s="950" t="s">
        <v>1554</v>
      </c>
    </row>
    <row r="36909" spans="8:9" ht="12.5">
      <c r="H36909" s="958">
        <v>88047</v>
      </c>
      <c r="I36909" s="950" t="s">
        <v>1554</v>
      </c>
    </row>
    <row r="36910" spans="8:9" ht="12.5">
      <c r="H36910" s="958">
        <v>88048</v>
      </c>
      <c r="I36910" s="950" t="s">
        <v>1554</v>
      </c>
    </row>
    <row r="36911" spans="8:9" ht="12.5">
      <c r="H36911" s="958">
        <v>88049</v>
      </c>
      <c r="I36911" s="950" t="s">
        <v>1554</v>
      </c>
    </row>
    <row r="36912" spans="8:9" ht="12.5">
      <c r="H36912" s="958">
        <v>88051</v>
      </c>
      <c r="I36912" s="950" t="s">
        <v>1554</v>
      </c>
    </row>
    <row r="36913" spans="8:9" ht="12.5">
      <c r="H36913" s="958">
        <v>88052</v>
      </c>
      <c r="I36913" s="950" t="s">
        <v>1554</v>
      </c>
    </row>
    <row r="36914" spans="8:9" ht="12.5">
      <c r="H36914" s="958">
        <v>88053</v>
      </c>
      <c r="I36914" s="950" t="s">
        <v>1554</v>
      </c>
    </row>
    <row r="36915" spans="8:9" ht="12.5">
      <c r="H36915" s="958">
        <v>88054</v>
      </c>
      <c r="I36915" s="950" t="s">
        <v>1554</v>
      </c>
    </row>
    <row r="36916" spans="8:9" ht="12.5">
      <c r="H36916" s="958">
        <v>88055</v>
      </c>
      <c r="I36916" s="950" t="s">
        <v>1554</v>
      </c>
    </row>
    <row r="36917" spans="8:9" ht="12.5">
      <c r="H36917" s="958">
        <v>88056</v>
      </c>
      <c r="I36917" s="950" t="s">
        <v>1554</v>
      </c>
    </row>
    <row r="36918" spans="8:9" ht="12.5">
      <c r="H36918" s="958">
        <v>88058</v>
      </c>
      <c r="I36918" s="950" t="s">
        <v>1554</v>
      </c>
    </row>
    <row r="36919" spans="8:9" ht="12.5">
      <c r="H36919" s="958">
        <v>88061</v>
      </c>
      <c r="I36919" s="950" t="s">
        <v>1554</v>
      </c>
    </row>
    <row r="36920" spans="8:9" ht="12.5">
      <c r="H36920" s="958">
        <v>88062</v>
      </c>
      <c r="I36920" s="950" t="s">
        <v>1554</v>
      </c>
    </row>
    <row r="36921" spans="8:9" ht="12.5">
      <c r="H36921" s="958">
        <v>88063</v>
      </c>
      <c r="I36921" s="950" t="s">
        <v>1554</v>
      </c>
    </row>
    <row r="36922" spans="8:9" ht="12.5">
      <c r="H36922" s="958">
        <v>88065</v>
      </c>
      <c r="I36922" s="950" t="s">
        <v>1554</v>
      </c>
    </row>
    <row r="36923" spans="8:9" ht="12.5">
      <c r="H36923" s="958">
        <v>88072</v>
      </c>
      <c r="I36923" s="950" t="s">
        <v>1554</v>
      </c>
    </row>
    <row r="36924" spans="8:9" ht="12.5">
      <c r="H36924" s="958">
        <v>88081</v>
      </c>
      <c r="I36924" s="950" t="s">
        <v>1554</v>
      </c>
    </row>
    <row r="36925" spans="8:9" ht="12.5">
      <c r="H36925" s="958">
        <v>88101</v>
      </c>
      <c r="I36925" s="950" t="s">
        <v>1559</v>
      </c>
    </row>
    <row r="36926" spans="8:9" ht="12.5">
      <c r="H36926" s="958">
        <v>88102</v>
      </c>
      <c r="I36926" s="950" t="s">
        <v>1559</v>
      </c>
    </row>
    <row r="36927" spans="8:9" ht="12.5">
      <c r="H36927" s="958">
        <v>88103</v>
      </c>
      <c r="I36927" s="950" t="s">
        <v>1559</v>
      </c>
    </row>
    <row r="36928" spans="8:9" ht="12.5">
      <c r="H36928" s="958">
        <v>88112</v>
      </c>
      <c r="I36928" s="950" t="s">
        <v>1559</v>
      </c>
    </row>
    <row r="36929" spans="8:9" ht="12.5">
      <c r="H36929" s="958">
        <v>88113</v>
      </c>
      <c r="I36929" s="950" t="s">
        <v>1559</v>
      </c>
    </row>
    <row r="36930" spans="8:9" ht="12.5">
      <c r="H36930" s="958">
        <v>88114</v>
      </c>
      <c r="I36930" s="950" t="s">
        <v>1559</v>
      </c>
    </row>
    <row r="36931" spans="8:9" ht="12.5">
      <c r="H36931" s="958">
        <v>88115</v>
      </c>
      <c r="I36931" s="950" t="s">
        <v>1559</v>
      </c>
    </row>
    <row r="36932" spans="8:9" ht="12.5">
      <c r="H36932" s="958">
        <v>88116</v>
      </c>
      <c r="I36932" s="950" t="s">
        <v>1559</v>
      </c>
    </row>
    <row r="36933" spans="8:9" ht="12.5">
      <c r="H36933" s="958">
        <v>88118</v>
      </c>
      <c r="I36933" s="950" t="s">
        <v>1559</v>
      </c>
    </row>
    <row r="36934" spans="8:9" ht="12.5">
      <c r="H36934" s="958">
        <v>88119</v>
      </c>
      <c r="I36934" s="950" t="s">
        <v>1554</v>
      </c>
    </row>
    <row r="36935" spans="8:9" ht="12.5">
      <c r="H36935" s="958">
        <v>88120</v>
      </c>
      <c r="I36935" s="950" t="s">
        <v>1559</v>
      </c>
    </row>
    <row r="36936" spans="8:9" ht="12.5">
      <c r="H36936" s="958">
        <v>88121</v>
      </c>
      <c r="I36936" s="950" t="s">
        <v>1559</v>
      </c>
    </row>
    <row r="36937" spans="8:9" ht="12.5">
      <c r="H36937" s="958">
        <v>88122</v>
      </c>
      <c r="I36937" s="950" t="s">
        <v>1559</v>
      </c>
    </row>
    <row r="36938" spans="8:9" ht="12.5">
      <c r="H36938" s="958">
        <v>88123</v>
      </c>
      <c r="I36938" s="950" t="s">
        <v>1559</v>
      </c>
    </row>
    <row r="36939" spans="8:9" ht="12.5">
      <c r="H36939" s="958">
        <v>88124</v>
      </c>
      <c r="I36939" s="950" t="s">
        <v>1559</v>
      </c>
    </row>
    <row r="36940" spans="8:9" ht="12.5">
      <c r="H36940" s="958">
        <v>88125</v>
      </c>
      <c r="I36940" s="950" t="s">
        <v>1559</v>
      </c>
    </row>
    <row r="36941" spans="8:9" ht="12.5">
      <c r="H36941" s="958">
        <v>88126</v>
      </c>
      <c r="I36941" s="950" t="s">
        <v>1559</v>
      </c>
    </row>
    <row r="36942" spans="8:9" ht="12.5">
      <c r="H36942" s="958">
        <v>88130</v>
      </c>
      <c r="I36942" s="950" t="s">
        <v>1559</v>
      </c>
    </row>
    <row r="36943" spans="8:9" ht="12.5">
      <c r="H36943" s="958">
        <v>88132</v>
      </c>
      <c r="I36943" s="950" t="s">
        <v>1559</v>
      </c>
    </row>
    <row r="36944" spans="8:9" ht="12.5">
      <c r="H36944" s="958">
        <v>88133</v>
      </c>
      <c r="I36944" s="950" t="s">
        <v>1559</v>
      </c>
    </row>
    <row r="36945" spans="8:9" ht="12.5">
      <c r="H36945" s="958">
        <v>88134</v>
      </c>
      <c r="I36945" s="950" t="s">
        <v>1559</v>
      </c>
    </row>
    <row r="36946" spans="8:9" ht="12.5">
      <c r="H36946" s="958">
        <v>88135</v>
      </c>
      <c r="I36946" s="950" t="s">
        <v>1559</v>
      </c>
    </row>
    <row r="36947" spans="8:9" ht="12.5">
      <c r="H36947" s="958">
        <v>88136</v>
      </c>
      <c r="I36947" s="950" t="s">
        <v>1554</v>
      </c>
    </row>
    <row r="36948" spans="8:9" ht="12.5">
      <c r="H36948" s="958">
        <v>88201</v>
      </c>
      <c r="I36948" s="950" t="s">
        <v>1554</v>
      </c>
    </row>
    <row r="36949" spans="8:9" ht="12.5">
      <c r="H36949" s="958">
        <v>88202</v>
      </c>
      <c r="I36949" s="950" t="s">
        <v>1554</v>
      </c>
    </row>
    <row r="36950" spans="8:9" ht="12.5">
      <c r="H36950" s="958">
        <v>88203</v>
      </c>
      <c r="I36950" s="950" t="s">
        <v>1559</v>
      </c>
    </row>
    <row r="36951" spans="8:9" ht="12.5">
      <c r="H36951" s="958">
        <v>88210</v>
      </c>
      <c r="I36951" s="950" t="s">
        <v>1559</v>
      </c>
    </row>
    <row r="36952" spans="8:9" ht="12.5">
      <c r="H36952" s="958">
        <v>88211</v>
      </c>
      <c r="I36952" s="950" t="s">
        <v>1559</v>
      </c>
    </row>
    <row r="36953" spans="8:9" ht="12.5">
      <c r="H36953" s="958">
        <v>88213</v>
      </c>
      <c r="I36953" s="950" t="s">
        <v>1559</v>
      </c>
    </row>
    <row r="36954" spans="8:9" ht="12.5">
      <c r="H36954" s="958">
        <v>88220</v>
      </c>
      <c r="I36954" s="950" t="s">
        <v>1559</v>
      </c>
    </row>
    <row r="36955" spans="8:9" ht="12.5">
      <c r="H36955" s="958">
        <v>88221</v>
      </c>
      <c r="I36955" s="950" t="s">
        <v>1559</v>
      </c>
    </row>
    <row r="36956" spans="8:9" ht="12.5">
      <c r="H36956" s="958">
        <v>88230</v>
      </c>
      <c r="I36956" s="950" t="s">
        <v>1559</v>
      </c>
    </row>
    <row r="36957" spans="8:9" ht="12.5">
      <c r="H36957" s="958">
        <v>88231</v>
      </c>
      <c r="I36957" s="950" t="s">
        <v>1559</v>
      </c>
    </row>
    <row r="36958" spans="8:9" ht="12.5">
      <c r="H36958" s="958">
        <v>88232</v>
      </c>
      <c r="I36958" s="950" t="s">
        <v>1559</v>
      </c>
    </row>
    <row r="36959" spans="8:9" ht="12.5">
      <c r="H36959" s="958">
        <v>88240</v>
      </c>
      <c r="I36959" s="950" t="s">
        <v>1559</v>
      </c>
    </row>
    <row r="36960" spans="8:9" ht="12.5">
      <c r="H36960" s="958">
        <v>88241</v>
      </c>
      <c r="I36960" s="950" t="s">
        <v>1559</v>
      </c>
    </row>
    <row r="36961" spans="8:9" ht="12.5">
      <c r="H36961" s="958">
        <v>88242</v>
      </c>
      <c r="I36961" s="950" t="s">
        <v>1559</v>
      </c>
    </row>
    <row r="36962" spans="8:9" ht="12.5">
      <c r="H36962" s="958">
        <v>88244</v>
      </c>
      <c r="I36962" s="950" t="s">
        <v>1559</v>
      </c>
    </row>
    <row r="36963" spans="8:9" ht="12.5">
      <c r="H36963" s="958">
        <v>88250</v>
      </c>
      <c r="I36963" s="950" t="s">
        <v>1559</v>
      </c>
    </row>
    <row r="36964" spans="8:9" ht="12.5">
      <c r="H36964" s="958">
        <v>88252</v>
      </c>
      <c r="I36964" s="950" t="s">
        <v>1559</v>
      </c>
    </row>
    <row r="36965" spans="8:9" ht="12.5">
      <c r="H36965" s="958">
        <v>88253</v>
      </c>
      <c r="I36965" s="950" t="s">
        <v>1559</v>
      </c>
    </row>
    <row r="36966" spans="8:9" ht="12.5">
      <c r="H36966" s="958">
        <v>88254</v>
      </c>
      <c r="I36966" s="950" t="s">
        <v>1559</v>
      </c>
    </row>
    <row r="36967" spans="8:9" ht="12.5">
      <c r="H36967" s="958">
        <v>88255</v>
      </c>
      <c r="I36967" s="950" t="s">
        <v>1559</v>
      </c>
    </row>
    <row r="36968" spans="8:9" ht="12.5">
      <c r="H36968" s="958">
        <v>88256</v>
      </c>
      <c r="I36968" s="950" t="s">
        <v>1564</v>
      </c>
    </row>
    <row r="36969" spans="8:9" ht="12.5">
      <c r="H36969" s="958">
        <v>88260</v>
      </c>
      <c r="I36969" s="950" t="s">
        <v>1559</v>
      </c>
    </row>
    <row r="36970" spans="8:9" ht="12.5">
      <c r="H36970" s="958">
        <v>88262</v>
      </c>
      <c r="I36970" s="950" t="s">
        <v>1559</v>
      </c>
    </row>
    <row r="36971" spans="8:9" ht="12.5">
      <c r="H36971" s="958">
        <v>88263</v>
      </c>
      <c r="I36971" s="950" t="s">
        <v>1559</v>
      </c>
    </row>
    <row r="36972" spans="8:9" ht="12.5">
      <c r="H36972" s="958">
        <v>88264</v>
      </c>
      <c r="I36972" s="950" t="s">
        <v>1559</v>
      </c>
    </row>
    <row r="36973" spans="8:9" ht="12.5">
      <c r="H36973" s="958">
        <v>88265</v>
      </c>
      <c r="I36973" s="950" t="s">
        <v>1559</v>
      </c>
    </row>
    <row r="36974" spans="8:9" ht="12.5">
      <c r="H36974" s="958">
        <v>88267</v>
      </c>
      <c r="I36974" s="950" t="s">
        <v>1559</v>
      </c>
    </row>
    <row r="36975" spans="8:9" ht="12.5">
      <c r="H36975" s="958">
        <v>88268</v>
      </c>
      <c r="I36975" s="950" t="s">
        <v>1564</v>
      </c>
    </row>
    <row r="36976" spans="8:9" ht="12.5">
      <c r="H36976" s="958">
        <v>88301</v>
      </c>
      <c r="I36976" s="950" t="s">
        <v>1554</v>
      </c>
    </row>
    <row r="36977" spans="8:9" ht="12.5">
      <c r="H36977" s="958">
        <v>88310</v>
      </c>
      <c r="I36977" s="950" t="s">
        <v>1554</v>
      </c>
    </row>
    <row r="36978" spans="8:9" ht="12.5">
      <c r="H36978" s="958">
        <v>88311</v>
      </c>
      <c r="I36978" s="950" t="s">
        <v>1554</v>
      </c>
    </row>
    <row r="36979" spans="8:9" ht="12.5">
      <c r="H36979" s="958">
        <v>88312</v>
      </c>
      <c r="I36979" s="950" t="s">
        <v>1554</v>
      </c>
    </row>
    <row r="36980" spans="8:9" ht="12.5">
      <c r="H36980" s="958">
        <v>88314</v>
      </c>
      <c r="I36980" s="950" t="s">
        <v>1554</v>
      </c>
    </row>
    <row r="36981" spans="8:9" ht="12.5">
      <c r="H36981" s="958">
        <v>88316</v>
      </c>
      <c r="I36981" s="950" t="s">
        <v>1554</v>
      </c>
    </row>
    <row r="36982" spans="8:9" ht="12.5">
      <c r="H36982" s="958">
        <v>88317</v>
      </c>
      <c r="I36982" s="950" t="s">
        <v>1554</v>
      </c>
    </row>
    <row r="36983" spans="8:9" ht="12.5">
      <c r="H36983" s="958">
        <v>88318</v>
      </c>
      <c r="I36983" s="950" t="s">
        <v>1554</v>
      </c>
    </row>
    <row r="36984" spans="8:9" ht="12.5">
      <c r="H36984" s="958">
        <v>88321</v>
      </c>
      <c r="I36984" s="950" t="s">
        <v>1554</v>
      </c>
    </row>
    <row r="36985" spans="8:9" ht="12.5">
      <c r="H36985" s="958">
        <v>88323</v>
      </c>
      <c r="I36985" s="950" t="s">
        <v>1554</v>
      </c>
    </row>
    <row r="36986" spans="8:9" ht="12.5">
      <c r="H36986" s="958">
        <v>88324</v>
      </c>
      <c r="I36986" s="950" t="s">
        <v>1554</v>
      </c>
    </row>
    <row r="36987" spans="8:9" ht="12.5">
      <c r="H36987" s="958">
        <v>88325</v>
      </c>
      <c r="I36987" s="950" t="s">
        <v>1554</v>
      </c>
    </row>
    <row r="36988" spans="8:9" ht="12.5">
      <c r="H36988" s="958">
        <v>88330</v>
      </c>
      <c r="I36988" s="950" t="s">
        <v>1554</v>
      </c>
    </row>
    <row r="36989" spans="8:9" ht="12.5">
      <c r="H36989" s="958">
        <v>88336</v>
      </c>
      <c r="I36989" s="950" t="s">
        <v>1554</v>
      </c>
    </row>
    <row r="36990" spans="8:9" ht="12.5">
      <c r="H36990" s="958">
        <v>88337</v>
      </c>
      <c r="I36990" s="950" t="s">
        <v>1554</v>
      </c>
    </row>
    <row r="36991" spans="8:9" ht="12.5">
      <c r="H36991" s="958">
        <v>88338</v>
      </c>
      <c r="I36991" s="950" t="s">
        <v>1554</v>
      </c>
    </row>
    <row r="36992" spans="8:9" ht="12.5">
      <c r="H36992" s="958">
        <v>88339</v>
      </c>
      <c r="I36992" s="950" t="s">
        <v>1554</v>
      </c>
    </row>
    <row r="36993" spans="8:9" ht="12.5">
      <c r="H36993" s="958">
        <v>88340</v>
      </c>
      <c r="I36993" s="950" t="s">
        <v>1554</v>
      </c>
    </row>
    <row r="36994" spans="8:9" ht="12.5">
      <c r="H36994" s="958">
        <v>88341</v>
      </c>
      <c r="I36994" s="950" t="s">
        <v>1554</v>
      </c>
    </row>
    <row r="36995" spans="8:9" ht="12.5">
      <c r="H36995" s="958">
        <v>88342</v>
      </c>
      <c r="I36995" s="950" t="s">
        <v>1554</v>
      </c>
    </row>
    <row r="36996" spans="8:9" ht="12.5">
      <c r="H36996" s="958">
        <v>88343</v>
      </c>
      <c r="I36996" s="950" t="s">
        <v>1554</v>
      </c>
    </row>
    <row r="36997" spans="8:9" ht="12.5">
      <c r="H36997" s="958">
        <v>88344</v>
      </c>
      <c r="I36997" s="950" t="s">
        <v>1554</v>
      </c>
    </row>
    <row r="36998" spans="8:9" ht="12.5">
      <c r="H36998" s="958">
        <v>88345</v>
      </c>
      <c r="I36998" s="950" t="s">
        <v>1554</v>
      </c>
    </row>
    <row r="36999" spans="8:9" ht="12.5">
      <c r="H36999" s="958">
        <v>88346</v>
      </c>
      <c r="I36999" s="950" t="s">
        <v>1554</v>
      </c>
    </row>
    <row r="37000" spans="8:9" ht="12.5">
      <c r="H37000" s="958">
        <v>88347</v>
      </c>
      <c r="I37000" s="950" t="s">
        <v>1554</v>
      </c>
    </row>
    <row r="37001" spans="8:9" ht="12.5">
      <c r="H37001" s="958">
        <v>88348</v>
      </c>
      <c r="I37001" s="950" t="s">
        <v>1554</v>
      </c>
    </row>
    <row r="37002" spans="8:9" ht="12.5">
      <c r="H37002" s="958">
        <v>88349</v>
      </c>
      <c r="I37002" s="950" t="s">
        <v>1554</v>
      </c>
    </row>
    <row r="37003" spans="8:9" ht="12.5">
      <c r="H37003" s="958">
        <v>88350</v>
      </c>
      <c r="I37003" s="950" t="s">
        <v>1554</v>
      </c>
    </row>
    <row r="37004" spans="8:9" ht="12.5">
      <c r="H37004" s="958">
        <v>88351</v>
      </c>
      <c r="I37004" s="950" t="s">
        <v>1554</v>
      </c>
    </row>
    <row r="37005" spans="8:9" ht="12.5">
      <c r="H37005" s="958">
        <v>88352</v>
      </c>
      <c r="I37005" s="950" t="s">
        <v>1554</v>
      </c>
    </row>
    <row r="37006" spans="8:9" ht="12.5">
      <c r="H37006" s="958">
        <v>88353</v>
      </c>
      <c r="I37006" s="950" t="s">
        <v>1554</v>
      </c>
    </row>
    <row r="37007" spans="8:9" ht="12.5">
      <c r="H37007" s="958">
        <v>88354</v>
      </c>
      <c r="I37007" s="950" t="s">
        <v>1554</v>
      </c>
    </row>
    <row r="37008" spans="8:9" ht="12.5">
      <c r="H37008" s="958">
        <v>88355</v>
      </c>
      <c r="I37008" s="950" t="s">
        <v>1554</v>
      </c>
    </row>
    <row r="37009" spans="8:9" ht="12.5">
      <c r="H37009" s="958">
        <v>88401</v>
      </c>
      <c r="I37009" s="950" t="s">
        <v>1559</v>
      </c>
    </row>
    <row r="37010" spans="8:9" ht="12.5">
      <c r="H37010" s="958">
        <v>88410</v>
      </c>
      <c r="I37010" s="950" t="s">
        <v>1554</v>
      </c>
    </row>
    <row r="37011" spans="8:9" ht="12.5">
      <c r="H37011" s="958">
        <v>88411</v>
      </c>
      <c r="I37011" s="950" t="s">
        <v>1559</v>
      </c>
    </row>
    <row r="37012" spans="8:9" ht="12.5">
      <c r="H37012" s="958">
        <v>88414</v>
      </c>
      <c r="I37012" s="950" t="s">
        <v>1554</v>
      </c>
    </row>
    <row r="37013" spans="8:9" ht="12.5">
      <c r="H37013" s="958">
        <v>88415</v>
      </c>
      <c r="I37013" s="950" t="s">
        <v>1554</v>
      </c>
    </row>
    <row r="37014" spans="8:9" ht="12.5">
      <c r="H37014" s="958">
        <v>88416</v>
      </c>
      <c r="I37014" s="950" t="s">
        <v>1559</v>
      </c>
    </row>
    <row r="37015" spans="8:9" ht="12.5">
      <c r="H37015" s="958">
        <v>88417</v>
      </c>
      <c r="I37015" s="950" t="s">
        <v>1559</v>
      </c>
    </row>
    <row r="37016" spans="8:9" ht="12.5">
      <c r="H37016" s="958">
        <v>88418</v>
      </c>
      <c r="I37016" s="950" t="s">
        <v>1554</v>
      </c>
    </row>
    <row r="37017" spans="8:9" ht="12.5">
      <c r="H37017" s="958">
        <v>88419</v>
      </c>
      <c r="I37017" s="950" t="s">
        <v>1554</v>
      </c>
    </row>
    <row r="37018" spans="8:9" ht="12.5">
      <c r="H37018" s="958">
        <v>88421</v>
      </c>
      <c r="I37018" s="950" t="s">
        <v>1559</v>
      </c>
    </row>
    <row r="37019" spans="8:9" ht="12.5">
      <c r="H37019" s="958">
        <v>88422</v>
      </c>
      <c r="I37019" s="950" t="s">
        <v>1554</v>
      </c>
    </row>
    <row r="37020" spans="8:9" ht="12.5">
      <c r="H37020" s="958">
        <v>88424</v>
      </c>
      <c r="I37020" s="950" t="s">
        <v>1554</v>
      </c>
    </row>
    <row r="37021" spans="8:9" ht="12.5">
      <c r="H37021" s="958">
        <v>88426</v>
      </c>
      <c r="I37021" s="950" t="s">
        <v>1559</v>
      </c>
    </row>
    <row r="37022" spans="8:9" ht="12.5">
      <c r="H37022" s="958">
        <v>88427</v>
      </c>
      <c r="I37022" s="950" t="s">
        <v>1559</v>
      </c>
    </row>
    <row r="37023" spans="8:9" ht="12.5">
      <c r="H37023" s="958">
        <v>88430</v>
      </c>
      <c r="I37023" s="950" t="s">
        <v>1559</v>
      </c>
    </row>
    <row r="37024" spans="8:9" ht="12.5">
      <c r="H37024" s="958">
        <v>88431</v>
      </c>
      <c r="I37024" s="950" t="s">
        <v>1559</v>
      </c>
    </row>
    <row r="37025" spans="8:9" ht="12.5">
      <c r="H37025" s="958">
        <v>88433</v>
      </c>
      <c r="I37025" s="950" t="s">
        <v>1559</v>
      </c>
    </row>
    <row r="37026" spans="8:9" ht="12.5">
      <c r="H37026" s="958">
        <v>88434</v>
      </c>
      <c r="I37026" s="950" t="s">
        <v>1559</v>
      </c>
    </row>
    <row r="37027" spans="8:9" ht="12.5">
      <c r="H37027" s="958">
        <v>88435</v>
      </c>
      <c r="I37027" s="950" t="s">
        <v>1554</v>
      </c>
    </row>
    <row r="37028" spans="8:9" ht="12.5">
      <c r="H37028" s="958">
        <v>88436</v>
      </c>
      <c r="I37028" s="950" t="s">
        <v>1554</v>
      </c>
    </row>
    <row r="37029" spans="8:9" ht="12.5">
      <c r="H37029" s="958">
        <v>88439</v>
      </c>
      <c r="I37029" s="950" t="s">
        <v>1559</v>
      </c>
    </row>
    <row r="37030" spans="8:9" ht="12.5">
      <c r="H37030" s="958">
        <v>88510</v>
      </c>
      <c r="I37030" s="950" t="s">
        <v>1554</v>
      </c>
    </row>
    <row r="37031" spans="8:9" ht="12.5">
      <c r="H37031" s="958">
        <v>88511</v>
      </c>
      <c r="I37031" s="950" t="s">
        <v>1554</v>
      </c>
    </row>
    <row r="37032" spans="8:9" ht="12.5">
      <c r="H37032" s="958">
        <v>88512</v>
      </c>
      <c r="I37032" s="950" t="s">
        <v>1554</v>
      </c>
    </row>
    <row r="37033" spans="8:9" ht="12.5">
      <c r="H37033" s="958">
        <v>88513</v>
      </c>
      <c r="I37033" s="950" t="s">
        <v>1554</v>
      </c>
    </row>
    <row r="37034" spans="8:9" ht="12.5">
      <c r="H37034" s="958">
        <v>88514</v>
      </c>
      <c r="I37034" s="950" t="s">
        <v>1554</v>
      </c>
    </row>
    <row r="37035" spans="8:9" ht="12.5">
      <c r="H37035" s="958">
        <v>88515</v>
      </c>
      <c r="I37035" s="950" t="s">
        <v>1554</v>
      </c>
    </row>
    <row r="37036" spans="8:9" ht="12.5">
      <c r="H37036" s="958">
        <v>88516</v>
      </c>
      <c r="I37036" s="950" t="s">
        <v>1554</v>
      </c>
    </row>
    <row r="37037" spans="8:9" ht="12.5">
      <c r="H37037" s="958">
        <v>88517</v>
      </c>
      <c r="I37037" s="950" t="s">
        <v>1554</v>
      </c>
    </row>
    <row r="37038" spans="8:9" ht="12.5">
      <c r="H37038" s="958">
        <v>88518</v>
      </c>
      <c r="I37038" s="950" t="s">
        <v>1554</v>
      </c>
    </row>
    <row r="37039" spans="8:9" ht="12.5">
      <c r="H37039" s="958">
        <v>88519</v>
      </c>
      <c r="I37039" s="950" t="s">
        <v>1554</v>
      </c>
    </row>
    <row r="37040" spans="8:9" ht="12.5">
      <c r="H37040" s="958">
        <v>88520</v>
      </c>
      <c r="I37040" s="950" t="s">
        <v>1554</v>
      </c>
    </row>
    <row r="37041" spans="8:9" ht="12.5">
      <c r="H37041" s="958">
        <v>88521</v>
      </c>
      <c r="I37041" s="950" t="s">
        <v>1554</v>
      </c>
    </row>
    <row r="37042" spans="8:9" ht="12.5">
      <c r="H37042" s="958">
        <v>88523</v>
      </c>
      <c r="I37042" s="950" t="s">
        <v>1554</v>
      </c>
    </row>
    <row r="37043" spans="8:9" ht="12.5">
      <c r="H37043" s="958">
        <v>88524</v>
      </c>
      <c r="I37043" s="950" t="s">
        <v>1554</v>
      </c>
    </row>
    <row r="37044" spans="8:9" ht="12.5">
      <c r="H37044" s="958">
        <v>88525</v>
      </c>
      <c r="I37044" s="950" t="s">
        <v>1554</v>
      </c>
    </row>
    <row r="37045" spans="8:9" ht="12.5">
      <c r="H37045" s="958">
        <v>88526</v>
      </c>
      <c r="I37045" s="950" t="s">
        <v>1554</v>
      </c>
    </row>
    <row r="37046" spans="8:9" ht="12.5">
      <c r="H37046" s="958">
        <v>88527</v>
      </c>
      <c r="I37046" s="950" t="s">
        <v>1554</v>
      </c>
    </row>
    <row r="37047" spans="8:9" ht="12.5">
      <c r="H37047" s="958">
        <v>88528</v>
      </c>
      <c r="I37047" s="950" t="s">
        <v>1554</v>
      </c>
    </row>
    <row r="37048" spans="8:9" ht="12.5">
      <c r="H37048" s="958">
        <v>88529</v>
      </c>
      <c r="I37048" s="950" t="s">
        <v>1554</v>
      </c>
    </row>
    <row r="37049" spans="8:9" ht="12.5">
      <c r="H37049" s="958">
        <v>88530</v>
      </c>
      <c r="I37049" s="950" t="s">
        <v>1554</v>
      </c>
    </row>
    <row r="37050" spans="8:9" ht="12.5">
      <c r="H37050" s="958">
        <v>88531</v>
      </c>
      <c r="I37050" s="950" t="s">
        <v>1554</v>
      </c>
    </row>
    <row r="37051" spans="8:9" ht="12.5">
      <c r="H37051" s="958">
        <v>88532</v>
      </c>
      <c r="I37051" s="950" t="s">
        <v>1554</v>
      </c>
    </row>
    <row r="37052" spans="8:9" ht="12.5">
      <c r="H37052" s="958">
        <v>88533</v>
      </c>
      <c r="I37052" s="950" t="s">
        <v>1554</v>
      </c>
    </row>
    <row r="37053" spans="8:9" ht="12.5">
      <c r="H37053" s="958">
        <v>88534</v>
      </c>
      <c r="I37053" s="950" t="s">
        <v>1554</v>
      </c>
    </row>
    <row r="37054" spans="8:9" ht="12.5">
      <c r="H37054" s="958">
        <v>88535</v>
      </c>
      <c r="I37054" s="950" t="s">
        <v>1554</v>
      </c>
    </row>
    <row r="37055" spans="8:9" ht="12.5">
      <c r="H37055" s="958">
        <v>88536</v>
      </c>
      <c r="I37055" s="950" t="s">
        <v>1554</v>
      </c>
    </row>
    <row r="37056" spans="8:9" ht="12.5">
      <c r="H37056" s="958">
        <v>88538</v>
      </c>
      <c r="I37056" s="950" t="s">
        <v>1554</v>
      </c>
    </row>
    <row r="37057" spans="8:9" ht="12.5">
      <c r="H37057" s="958">
        <v>88539</v>
      </c>
      <c r="I37057" s="950" t="s">
        <v>1554</v>
      </c>
    </row>
    <row r="37058" spans="8:9" ht="12.5">
      <c r="H37058" s="958">
        <v>88540</v>
      </c>
      <c r="I37058" s="950" t="s">
        <v>1554</v>
      </c>
    </row>
    <row r="37059" spans="8:9" ht="12.5">
      <c r="H37059" s="958">
        <v>88541</v>
      </c>
      <c r="I37059" s="950" t="s">
        <v>1554</v>
      </c>
    </row>
    <row r="37060" spans="8:9" ht="12.5">
      <c r="H37060" s="958">
        <v>88542</v>
      </c>
      <c r="I37060" s="950" t="s">
        <v>1554</v>
      </c>
    </row>
    <row r="37061" spans="8:9" ht="12.5">
      <c r="H37061" s="958">
        <v>88543</v>
      </c>
      <c r="I37061" s="950" t="s">
        <v>1554</v>
      </c>
    </row>
    <row r="37062" spans="8:9" ht="12.5">
      <c r="H37062" s="958">
        <v>88544</v>
      </c>
      <c r="I37062" s="950" t="s">
        <v>1554</v>
      </c>
    </row>
    <row r="37063" spans="8:9" ht="12.5">
      <c r="H37063" s="958">
        <v>88545</v>
      </c>
      <c r="I37063" s="950" t="s">
        <v>1554</v>
      </c>
    </row>
    <row r="37064" spans="8:9" ht="12.5">
      <c r="H37064" s="958">
        <v>88546</v>
      </c>
      <c r="I37064" s="950" t="s">
        <v>1554</v>
      </c>
    </row>
    <row r="37065" spans="8:9" ht="12.5">
      <c r="H37065" s="958">
        <v>88547</v>
      </c>
      <c r="I37065" s="950" t="s">
        <v>1554</v>
      </c>
    </row>
    <row r="37066" spans="8:9" ht="12.5">
      <c r="H37066" s="958">
        <v>88548</v>
      </c>
      <c r="I37066" s="950" t="s">
        <v>1554</v>
      </c>
    </row>
    <row r="37067" spans="8:9" ht="12.5">
      <c r="H37067" s="958">
        <v>88549</v>
      </c>
      <c r="I37067" s="950" t="s">
        <v>1554</v>
      </c>
    </row>
    <row r="37068" spans="8:9" ht="12.5">
      <c r="H37068" s="958">
        <v>88550</v>
      </c>
      <c r="I37068" s="950" t="s">
        <v>1554</v>
      </c>
    </row>
    <row r="37069" spans="8:9" ht="12.5">
      <c r="H37069" s="958">
        <v>88553</v>
      </c>
      <c r="I37069" s="950" t="s">
        <v>1554</v>
      </c>
    </row>
    <row r="37070" spans="8:9" ht="12.5">
      <c r="H37070" s="958">
        <v>88554</v>
      </c>
      <c r="I37070" s="950" t="s">
        <v>1554</v>
      </c>
    </row>
    <row r="37071" spans="8:9" ht="12.5">
      <c r="H37071" s="958">
        <v>88555</v>
      </c>
      <c r="I37071" s="950" t="s">
        <v>1554</v>
      </c>
    </row>
    <row r="37072" spans="8:9" ht="12.5">
      <c r="H37072" s="958">
        <v>88556</v>
      </c>
      <c r="I37072" s="950" t="s">
        <v>1554</v>
      </c>
    </row>
    <row r="37073" spans="8:9" ht="12.5">
      <c r="H37073" s="958">
        <v>88557</v>
      </c>
      <c r="I37073" s="950" t="s">
        <v>1554</v>
      </c>
    </row>
    <row r="37074" spans="8:9" ht="12.5">
      <c r="H37074" s="958">
        <v>88558</v>
      </c>
      <c r="I37074" s="950" t="s">
        <v>1554</v>
      </c>
    </row>
    <row r="37075" spans="8:9" ht="12.5">
      <c r="H37075" s="958">
        <v>88559</v>
      </c>
      <c r="I37075" s="950" t="s">
        <v>1554</v>
      </c>
    </row>
    <row r="37076" spans="8:9" ht="12.5">
      <c r="H37076" s="958">
        <v>88560</v>
      </c>
      <c r="I37076" s="950" t="s">
        <v>1554</v>
      </c>
    </row>
    <row r="37077" spans="8:9" ht="12.5">
      <c r="H37077" s="958">
        <v>88561</v>
      </c>
      <c r="I37077" s="950" t="s">
        <v>1554</v>
      </c>
    </row>
    <row r="37078" spans="8:9" ht="12.5">
      <c r="H37078" s="958">
        <v>88562</v>
      </c>
      <c r="I37078" s="950" t="s">
        <v>1554</v>
      </c>
    </row>
    <row r="37079" spans="8:9" ht="12.5">
      <c r="H37079" s="958">
        <v>88563</v>
      </c>
      <c r="I37079" s="950" t="s">
        <v>1554</v>
      </c>
    </row>
    <row r="37080" spans="8:9" ht="12.5">
      <c r="H37080" s="958">
        <v>88565</v>
      </c>
      <c r="I37080" s="950" t="s">
        <v>1554</v>
      </c>
    </row>
    <row r="37081" spans="8:9" ht="12.5">
      <c r="H37081" s="958">
        <v>88566</v>
      </c>
      <c r="I37081" s="950" t="s">
        <v>1554</v>
      </c>
    </row>
    <row r="37082" spans="8:9" ht="12.5">
      <c r="H37082" s="958">
        <v>88567</v>
      </c>
      <c r="I37082" s="950" t="s">
        <v>1554</v>
      </c>
    </row>
    <row r="37083" spans="8:9" ht="12.5">
      <c r="H37083" s="958">
        <v>88568</v>
      </c>
      <c r="I37083" s="950" t="s">
        <v>1554</v>
      </c>
    </row>
    <row r="37084" spans="8:9" ht="12.5">
      <c r="H37084" s="958">
        <v>88569</v>
      </c>
      <c r="I37084" s="950" t="s">
        <v>1554</v>
      </c>
    </row>
    <row r="37085" spans="8:9" ht="12.5">
      <c r="H37085" s="958">
        <v>88570</v>
      </c>
      <c r="I37085" s="950" t="s">
        <v>1554</v>
      </c>
    </row>
    <row r="37086" spans="8:9" ht="12.5">
      <c r="H37086" s="958">
        <v>88571</v>
      </c>
      <c r="I37086" s="950" t="s">
        <v>1554</v>
      </c>
    </row>
    <row r="37087" spans="8:9" ht="12.5">
      <c r="H37087" s="958">
        <v>88572</v>
      </c>
      <c r="I37087" s="950" t="s">
        <v>1554</v>
      </c>
    </row>
    <row r="37088" spans="8:9" ht="12.5">
      <c r="H37088" s="958">
        <v>88573</v>
      </c>
      <c r="I37088" s="950" t="s">
        <v>1554</v>
      </c>
    </row>
    <row r="37089" spans="8:9" ht="12.5">
      <c r="H37089" s="958">
        <v>88574</v>
      </c>
      <c r="I37089" s="950" t="s">
        <v>1554</v>
      </c>
    </row>
    <row r="37090" spans="8:9" ht="12.5">
      <c r="H37090" s="958">
        <v>88575</v>
      </c>
      <c r="I37090" s="950" t="s">
        <v>1554</v>
      </c>
    </row>
    <row r="37091" spans="8:9" ht="12.5">
      <c r="H37091" s="958">
        <v>88576</v>
      </c>
      <c r="I37091" s="950" t="s">
        <v>1554</v>
      </c>
    </row>
    <row r="37092" spans="8:9" ht="12.5">
      <c r="H37092" s="958">
        <v>88577</v>
      </c>
      <c r="I37092" s="950" t="s">
        <v>1554</v>
      </c>
    </row>
    <row r="37093" spans="8:9" ht="12.5">
      <c r="H37093" s="958">
        <v>88578</v>
      </c>
      <c r="I37093" s="950" t="s">
        <v>1554</v>
      </c>
    </row>
    <row r="37094" spans="8:9" ht="12.5">
      <c r="H37094" s="958">
        <v>88579</v>
      </c>
      <c r="I37094" s="950" t="s">
        <v>1554</v>
      </c>
    </row>
    <row r="37095" spans="8:9" ht="12.5">
      <c r="H37095" s="958">
        <v>88580</v>
      </c>
      <c r="I37095" s="950" t="s">
        <v>1554</v>
      </c>
    </row>
    <row r="37096" spans="8:9" ht="12.5">
      <c r="H37096" s="958">
        <v>88581</v>
      </c>
      <c r="I37096" s="950" t="s">
        <v>1554</v>
      </c>
    </row>
    <row r="37097" spans="8:9" ht="12.5">
      <c r="H37097" s="958">
        <v>88582</v>
      </c>
      <c r="I37097" s="950" t="s">
        <v>1554</v>
      </c>
    </row>
    <row r="37098" spans="8:9" ht="12.5">
      <c r="H37098" s="958">
        <v>88583</v>
      </c>
      <c r="I37098" s="950" t="s">
        <v>1554</v>
      </c>
    </row>
    <row r="37099" spans="8:9" ht="12.5">
      <c r="H37099" s="958">
        <v>88584</v>
      </c>
      <c r="I37099" s="950" t="s">
        <v>1554</v>
      </c>
    </row>
    <row r="37100" spans="8:9" ht="12.5">
      <c r="H37100" s="958">
        <v>88585</v>
      </c>
      <c r="I37100" s="950" t="s">
        <v>1554</v>
      </c>
    </row>
    <row r="37101" spans="8:9" ht="12.5">
      <c r="H37101" s="958">
        <v>88586</v>
      </c>
      <c r="I37101" s="950" t="s">
        <v>1554</v>
      </c>
    </row>
    <row r="37102" spans="8:9" ht="12.5">
      <c r="H37102" s="958">
        <v>88587</v>
      </c>
      <c r="I37102" s="950" t="s">
        <v>1554</v>
      </c>
    </row>
    <row r="37103" spans="8:9" ht="12.5">
      <c r="H37103" s="958">
        <v>88588</v>
      </c>
      <c r="I37103" s="950" t="s">
        <v>1554</v>
      </c>
    </row>
    <row r="37104" spans="8:9" ht="12.5">
      <c r="H37104" s="958">
        <v>88589</v>
      </c>
      <c r="I37104" s="950" t="s">
        <v>1554</v>
      </c>
    </row>
    <row r="37105" spans="8:9" ht="12.5">
      <c r="H37105" s="958">
        <v>88590</v>
      </c>
      <c r="I37105" s="950" t="s">
        <v>1554</v>
      </c>
    </row>
    <row r="37106" spans="8:9" ht="12.5">
      <c r="H37106" s="958">
        <v>88595</v>
      </c>
      <c r="I37106" s="950" t="s">
        <v>1554</v>
      </c>
    </row>
    <row r="37107" spans="8:9" ht="12.5">
      <c r="H37107" s="958">
        <v>88901</v>
      </c>
      <c r="I37107" s="950" t="s">
        <v>1554</v>
      </c>
    </row>
    <row r="37108" spans="8:9" ht="12.5">
      <c r="H37108" s="958">
        <v>88905</v>
      </c>
      <c r="I37108" s="950" t="s">
        <v>1554</v>
      </c>
    </row>
    <row r="37109" spans="8:9" ht="12.5">
      <c r="H37109" s="958">
        <v>89001</v>
      </c>
      <c r="I37109" s="950" t="s">
        <v>1554</v>
      </c>
    </row>
    <row r="37110" spans="8:9" ht="12.5">
      <c r="H37110" s="958">
        <v>89002</v>
      </c>
      <c r="I37110" s="950" t="s">
        <v>1554</v>
      </c>
    </row>
    <row r="37111" spans="8:9" ht="12.5">
      <c r="H37111" s="958">
        <v>89003</v>
      </c>
      <c r="I37111" s="950" t="s">
        <v>1556</v>
      </c>
    </row>
    <row r="37112" spans="8:9" ht="12.5">
      <c r="H37112" s="958">
        <v>89004</v>
      </c>
      <c r="I37112" s="950" t="s">
        <v>1554</v>
      </c>
    </row>
    <row r="37113" spans="8:9" ht="12.5">
      <c r="H37113" s="958">
        <v>89005</v>
      </c>
      <c r="I37113" s="950" t="s">
        <v>1554</v>
      </c>
    </row>
    <row r="37114" spans="8:9" ht="12.5">
      <c r="H37114" s="958">
        <v>89006</v>
      </c>
      <c r="I37114" s="950" t="s">
        <v>1554</v>
      </c>
    </row>
    <row r="37115" spans="8:9" ht="12.5">
      <c r="H37115" s="958">
        <v>89007</v>
      </c>
      <c r="I37115" s="950" t="s">
        <v>1554</v>
      </c>
    </row>
    <row r="37116" spans="8:9" ht="12.5">
      <c r="H37116" s="958">
        <v>89008</v>
      </c>
      <c r="I37116" s="950" t="s">
        <v>1554</v>
      </c>
    </row>
    <row r="37117" spans="8:9" ht="12.5">
      <c r="H37117" s="958">
        <v>89009</v>
      </c>
      <c r="I37117" s="950" t="s">
        <v>1554</v>
      </c>
    </row>
    <row r="37118" spans="8:9" ht="12.5">
      <c r="H37118" s="958">
        <v>89010</v>
      </c>
      <c r="I37118" s="950" t="s">
        <v>1556</v>
      </c>
    </row>
    <row r="37119" spans="8:9" ht="12.5">
      <c r="H37119" s="958">
        <v>89011</v>
      </c>
      <c r="I37119" s="950" t="s">
        <v>1554</v>
      </c>
    </row>
    <row r="37120" spans="8:9" ht="12.5">
      <c r="H37120" s="958">
        <v>89012</v>
      </c>
      <c r="I37120" s="950" t="s">
        <v>1554</v>
      </c>
    </row>
    <row r="37121" spans="8:9" ht="12.5">
      <c r="H37121" s="958">
        <v>89013</v>
      </c>
      <c r="I37121" s="950" t="s">
        <v>1556</v>
      </c>
    </row>
    <row r="37122" spans="8:9" ht="12.5">
      <c r="H37122" s="958">
        <v>89014</v>
      </c>
      <c r="I37122" s="950" t="s">
        <v>1554</v>
      </c>
    </row>
    <row r="37123" spans="8:9" ht="12.5">
      <c r="H37123" s="958">
        <v>89015</v>
      </c>
      <c r="I37123" s="950" t="s">
        <v>1554</v>
      </c>
    </row>
    <row r="37124" spans="8:9" ht="12.5">
      <c r="H37124" s="958">
        <v>89016</v>
      </c>
      <c r="I37124" s="950" t="s">
        <v>1554</v>
      </c>
    </row>
    <row r="37125" spans="8:9" ht="12.5">
      <c r="H37125" s="958">
        <v>89017</v>
      </c>
      <c r="I37125" s="950" t="s">
        <v>1556</v>
      </c>
    </row>
    <row r="37126" spans="8:9" ht="12.5">
      <c r="H37126" s="958">
        <v>89018</v>
      </c>
      <c r="I37126" s="950" t="s">
        <v>1554</v>
      </c>
    </row>
    <row r="37127" spans="8:9" ht="12.5">
      <c r="H37127" s="958">
        <v>89019</v>
      </c>
      <c r="I37127" s="950" t="s">
        <v>1554</v>
      </c>
    </row>
    <row r="37128" spans="8:9" ht="12.5">
      <c r="H37128" s="958">
        <v>89020</v>
      </c>
      <c r="I37128" s="950" t="s">
        <v>1556</v>
      </c>
    </row>
    <row r="37129" spans="8:9" ht="12.5">
      <c r="H37129" s="958">
        <v>89021</v>
      </c>
      <c r="I37129" s="950" t="s">
        <v>1554</v>
      </c>
    </row>
    <row r="37130" spans="8:9" ht="12.5">
      <c r="H37130" s="958">
        <v>89022</v>
      </c>
      <c r="I37130" s="950" t="s">
        <v>1556</v>
      </c>
    </row>
    <row r="37131" spans="8:9" ht="12.5">
      <c r="H37131" s="958">
        <v>89023</v>
      </c>
      <c r="I37131" s="950" t="s">
        <v>1554</v>
      </c>
    </row>
    <row r="37132" spans="8:9" ht="12.5">
      <c r="H37132" s="958">
        <v>89024</v>
      </c>
      <c r="I37132" s="950" t="s">
        <v>1554</v>
      </c>
    </row>
    <row r="37133" spans="8:9" ht="12.5">
      <c r="H37133" s="958">
        <v>89025</v>
      </c>
      <c r="I37133" s="950" t="s">
        <v>1554</v>
      </c>
    </row>
    <row r="37134" spans="8:9" ht="12.5">
      <c r="H37134" s="958">
        <v>89026</v>
      </c>
      <c r="I37134" s="950" t="s">
        <v>1554</v>
      </c>
    </row>
    <row r="37135" spans="8:9" ht="12.5">
      <c r="H37135" s="958">
        <v>89027</v>
      </c>
      <c r="I37135" s="950" t="s">
        <v>1554</v>
      </c>
    </row>
    <row r="37136" spans="8:9" ht="12.5">
      <c r="H37136" s="958">
        <v>89028</v>
      </c>
      <c r="I37136" s="950" t="s">
        <v>1554</v>
      </c>
    </row>
    <row r="37137" spans="8:9" ht="12.5">
      <c r="H37137" s="958">
        <v>89029</v>
      </c>
      <c r="I37137" s="950" t="s">
        <v>1554</v>
      </c>
    </row>
    <row r="37138" spans="8:9" ht="12.5">
      <c r="H37138" s="958">
        <v>89030</v>
      </c>
      <c r="I37138" s="950" t="s">
        <v>1554</v>
      </c>
    </row>
    <row r="37139" spans="8:9" ht="12.5">
      <c r="H37139" s="958">
        <v>89031</v>
      </c>
      <c r="I37139" s="950" t="s">
        <v>1554</v>
      </c>
    </row>
    <row r="37140" spans="8:9" ht="12.5">
      <c r="H37140" s="958">
        <v>89032</v>
      </c>
      <c r="I37140" s="950" t="s">
        <v>1554</v>
      </c>
    </row>
    <row r="37141" spans="8:9" ht="12.5">
      <c r="H37141" s="958">
        <v>89033</v>
      </c>
      <c r="I37141" s="950" t="s">
        <v>1554</v>
      </c>
    </row>
    <row r="37142" spans="8:9" ht="12.5">
      <c r="H37142" s="958">
        <v>89034</v>
      </c>
      <c r="I37142" s="950" t="s">
        <v>1554</v>
      </c>
    </row>
    <row r="37143" spans="8:9" ht="12.5">
      <c r="H37143" s="958">
        <v>89036</v>
      </c>
      <c r="I37143" s="950" t="s">
        <v>1554</v>
      </c>
    </row>
    <row r="37144" spans="8:9" ht="12.5">
      <c r="H37144" s="958">
        <v>89037</v>
      </c>
      <c r="I37144" s="950" t="s">
        <v>1554</v>
      </c>
    </row>
    <row r="37145" spans="8:9" ht="12.5">
      <c r="H37145" s="958">
        <v>89039</v>
      </c>
      <c r="I37145" s="950" t="s">
        <v>1554</v>
      </c>
    </row>
    <row r="37146" spans="8:9" ht="12.5">
      <c r="H37146" s="958">
        <v>89040</v>
      </c>
      <c r="I37146" s="950" t="s">
        <v>1554</v>
      </c>
    </row>
    <row r="37147" spans="8:9" ht="12.5">
      <c r="H37147" s="958">
        <v>89041</v>
      </c>
      <c r="I37147" s="950" t="s">
        <v>1556</v>
      </c>
    </row>
    <row r="37148" spans="8:9" ht="12.5">
      <c r="H37148" s="958">
        <v>89042</v>
      </c>
      <c r="I37148" s="950" t="s">
        <v>1556</v>
      </c>
    </row>
    <row r="37149" spans="8:9" ht="12.5">
      <c r="H37149" s="958">
        <v>89043</v>
      </c>
      <c r="I37149" s="950" t="s">
        <v>1556</v>
      </c>
    </row>
    <row r="37150" spans="8:9" ht="12.5">
      <c r="H37150" s="958">
        <v>89044</v>
      </c>
      <c r="I37150" s="950" t="s">
        <v>1554</v>
      </c>
    </row>
    <row r="37151" spans="8:9" ht="12.5">
      <c r="H37151" s="958">
        <v>89045</v>
      </c>
      <c r="I37151" s="950" t="s">
        <v>1556</v>
      </c>
    </row>
    <row r="37152" spans="8:9" ht="12.5">
      <c r="H37152" s="958">
        <v>89046</v>
      </c>
      <c r="I37152" s="950" t="s">
        <v>1554</v>
      </c>
    </row>
    <row r="37153" spans="8:9" ht="12.5">
      <c r="H37153" s="958">
        <v>89047</v>
      </c>
      <c r="I37153" s="950" t="s">
        <v>1556</v>
      </c>
    </row>
    <row r="37154" spans="8:9" ht="12.5">
      <c r="H37154" s="958">
        <v>89048</v>
      </c>
      <c r="I37154" s="950" t="s">
        <v>1556</v>
      </c>
    </row>
    <row r="37155" spans="8:9" ht="12.5">
      <c r="H37155" s="958">
        <v>89049</v>
      </c>
      <c r="I37155" s="950" t="s">
        <v>1556</v>
      </c>
    </row>
    <row r="37156" spans="8:9" ht="12.5">
      <c r="H37156" s="958">
        <v>89052</v>
      </c>
      <c r="I37156" s="950" t="s">
        <v>1554</v>
      </c>
    </row>
    <row r="37157" spans="8:9" ht="12.5">
      <c r="H37157" s="958">
        <v>89053</v>
      </c>
      <c r="I37157" s="950" t="s">
        <v>1554</v>
      </c>
    </row>
    <row r="37158" spans="8:9" ht="12.5">
      <c r="H37158" s="958">
        <v>89054</v>
      </c>
      <c r="I37158" s="950" t="s">
        <v>1554</v>
      </c>
    </row>
    <row r="37159" spans="8:9" ht="12.5">
      <c r="H37159" s="958">
        <v>89060</v>
      </c>
      <c r="I37159" s="950" t="s">
        <v>1554</v>
      </c>
    </row>
    <row r="37160" spans="8:9" ht="12.5">
      <c r="H37160" s="958">
        <v>89061</v>
      </c>
      <c r="I37160" s="950" t="s">
        <v>1556</v>
      </c>
    </row>
    <row r="37161" spans="8:9" ht="12.5">
      <c r="H37161" s="958">
        <v>89067</v>
      </c>
      <c r="I37161" s="950" t="s">
        <v>1554</v>
      </c>
    </row>
    <row r="37162" spans="8:9" ht="12.5">
      <c r="H37162" s="958">
        <v>89070</v>
      </c>
      <c r="I37162" s="950" t="s">
        <v>1554</v>
      </c>
    </row>
    <row r="37163" spans="8:9" ht="12.5">
      <c r="H37163" s="958">
        <v>89074</v>
      </c>
      <c r="I37163" s="950" t="s">
        <v>1554</v>
      </c>
    </row>
    <row r="37164" spans="8:9" ht="12.5">
      <c r="H37164" s="958">
        <v>89077</v>
      </c>
      <c r="I37164" s="950" t="s">
        <v>1554</v>
      </c>
    </row>
    <row r="37165" spans="8:9" ht="12.5">
      <c r="H37165" s="958">
        <v>89081</v>
      </c>
      <c r="I37165" s="950" t="s">
        <v>1554</v>
      </c>
    </row>
    <row r="37166" spans="8:9" ht="12.5">
      <c r="H37166" s="958">
        <v>89084</v>
      </c>
      <c r="I37166" s="950" t="s">
        <v>1554</v>
      </c>
    </row>
    <row r="37167" spans="8:9" ht="12.5">
      <c r="H37167" s="958">
        <v>89085</v>
      </c>
      <c r="I37167" s="950" t="s">
        <v>1554</v>
      </c>
    </row>
    <row r="37168" spans="8:9" ht="12.5">
      <c r="H37168" s="958">
        <v>89086</v>
      </c>
      <c r="I37168" s="950" t="s">
        <v>1554</v>
      </c>
    </row>
    <row r="37169" spans="8:9" ht="12.5">
      <c r="H37169" s="958">
        <v>89087</v>
      </c>
      <c r="I37169" s="950" t="s">
        <v>1554</v>
      </c>
    </row>
    <row r="37170" spans="8:9" ht="12.5">
      <c r="H37170" s="958">
        <v>89101</v>
      </c>
      <c r="I37170" s="950" t="s">
        <v>1554</v>
      </c>
    </row>
    <row r="37171" spans="8:9" ht="12.5">
      <c r="H37171" s="958">
        <v>89102</v>
      </c>
      <c r="I37171" s="950" t="s">
        <v>1554</v>
      </c>
    </row>
    <row r="37172" spans="8:9" ht="12.5">
      <c r="H37172" s="958">
        <v>89103</v>
      </c>
      <c r="I37172" s="950" t="s">
        <v>1554</v>
      </c>
    </row>
    <row r="37173" spans="8:9" ht="12.5">
      <c r="H37173" s="958">
        <v>89104</v>
      </c>
      <c r="I37173" s="950" t="s">
        <v>1554</v>
      </c>
    </row>
    <row r="37174" spans="8:9" ht="12.5">
      <c r="H37174" s="958">
        <v>89105</v>
      </c>
      <c r="I37174" s="950" t="s">
        <v>1554</v>
      </c>
    </row>
    <row r="37175" spans="8:9" ht="12.5">
      <c r="H37175" s="958">
        <v>89106</v>
      </c>
      <c r="I37175" s="950" t="s">
        <v>1554</v>
      </c>
    </row>
    <row r="37176" spans="8:9" ht="12.5">
      <c r="H37176" s="958">
        <v>89107</v>
      </c>
      <c r="I37176" s="950" t="s">
        <v>1554</v>
      </c>
    </row>
    <row r="37177" spans="8:9" ht="12.5">
      <c r="H37177" s="958">
        <v>89108</v>
      </c>
      <c r="I37177" s="950" t="s">
        <v>1554</v>
      </c>
    </row>
    <row r="37178" spans="8:9" ht="12.5">
      <c r="H37178" s="958">
        <v>89109</v>
      </c>
      <c r="I37178" s="950" t="s">
        <v>1554</v>
      </c>
    </row>
    <row r="37179" spans="8:9" ht="12.5">
      <c r="H37179" s="958">
        <v>89110</v>
      </c>
      <c r="I37179" s="950" t="s">
        <v>1554</v>
      </c>
    </row>
    <row r="37180" spans="8:9" ht="12.5">
      <c r="H37180" s="958">
        <v>89111</v>
      </c>
      <c r="I37180" s="950" t="s">
        <v>1554</v>
      </c>
    </row>
    <row r="37181" spans="8:9" ht="12.5">
      <c r="H37181" s="958">
        <v>89112</v>
      </c>
      <c r="I37181" s="950" t="s">
        <v>1554</v>
      </c>
    </row>
    <row r="37182" spans="8:9" ht="12.5">
      <c r="H37182" s="958">
        <v>89113</v>
      </c>
      <c r="I37182" s="950" t="s">
        <v>1554</v>
      </c>
    </row>
    <row r="37183" spans="8:9" ht="12.5">
      <c r="H37183" s="958">
        <v>89114</v>
      </c>
      <c r="I37183" s="950" t="s">
        <v>1554</v>
      </c>
    </row>
    <row r="37184" spans="8:9" ht="12.5">
      <c r="H37184" s="958">
        <v>89115</v>
      </c>
      <c r="I37184" s="950" t="s">
        <v>1554</v>
      </c>
    </row>
    <row r="37185" spans="8:9" ht="12.5">
      <c r="H37185" s="958">
        <v>89116</v>
      </c>
      <c r="I37185" s="950" t="s">
        <v>1554</v>
      </c>
    </row>
    <row r="37186" spans="8:9" ht="12.5">
      <c r="H37186" s="958">
        <v>89117</v>
      </c>
      <c r="I37186" s="950" t="s">
        <v>1554</v>
      </c>
    </row>
    <row r="37187" spans="8:9" ht="12.5">
      <c r="H37187" s="958">
        <v>89118</v>
      </c>
      <c r="I37187" s="950" t="s">
        <v>1554</v>
      </c>
    </row>
    <row r="37188" spans="8:9" ht="12.5">
      <c r="H37188" s="958">
        <v>89119</v>
      </c>
      <c r="I37188" s="950" t="s">
        <v>1554</v>
      </c>
    </row>
    <row r="37189" spans="8:9" ht="12.5">
      <c r="H37189" s="958">
        <v>89120</v>
      </c>
      <c r="I37189" s="950" t="s">
        <v>1554</v>
      </c>
    </row>
    <row r="37190" spans="8:9" ht="12.5">
      <c r="H37190" s="958">
        <v>89121</v>
      </c>
      <c r="I37190" s="950" t="s">
        <v>1554</v>
      </c>
    </row>
    <row r="37191" spans="8:9" ht="12.5">
      <c r="H37191" s="958">
        <v>89122</v>
      </c>
      <c r="I37191" s="950" t="s">
        <v>1554</v>
      </c>
    </row>
    <row r="37192" spans="8:9" ht="12.5">
      <c r="H37192" s="958">
        <v>89123</v>
      </c>
      <c r="I37192" s="950" t="s">
        <v>1554</v>
      </c>
    </row>
    <row r="37193" spans="8:9" ht="12.5">
      <c r="H37193" s="958">
        <v>89124</v>
      </c>
      <c r="I37193" s="950" t="s">
        <v>1554</v>
      </c>
    </row>
    <row r="37194" spans="8:9" ht="12.5">
      <c r="H37194" s="958">
        <v>89125</v>
      </c>
      <c r="I37194" s="950" t="s">
        <v>1554</v>
      </c>
    </row>
    <row r="37195" spans="8:9" ht="12.5">
      <c r="H37195" s="958">
        <v>89126</v>
      </c>
      <c r="I37195" s="950" t="s">
        <v>1554</v>
      </c>
    </row>
    <row r="37196" spans="8:9" ht="12.5">
      <c r="H37196" s="958">
        <v>89127</v>
      </c>
      <c r="I37196" s="950" t="s">
        <v>1554</v>
      </c>
    </row>
    <row r="37197" spans="8:9" ht="12.5">
      <c r="H37197" s="958">
        <v>89128</v>
      </c>
      <c r="I37197" s="950" t="s">
        <v>1554</v>
      </c>
    </row>
    <row r="37198" spans="8:9" ht="12.5">
      <c r="H37198" s="958">
        <v>89129</v>
      </c>
      <c r="I37198" s="950" t="s">
        <v>1554</v>
      </c>
    </row>
    <row r="37199" spans="8:9" ht="12.5">
      <c r="H37199" s="958">
        <v>89130</v>
      </c>
      <c r="I37199" s="950" t="s">
        <v>1554</v>
      </c>
    </row>
    <row r="37200" spans="8:9" ht="12.5">
      <c r="H37200" s="958">
        <v>89131</v>
      </c>
      <c r="I37200" s="950" t="s">
        <v>1554</v>
      </c>
    </row>
    <row r="37201" spans="8:9" ht="12.5">
      <c r="H37201" s="958">
        <v>89132</v>
      </c>
      <c r="I37201" s="950" t="s">
        <v>1554</v>
      </c>
    </row>
    <row r="37202" spans="8:9" ht="12.5">
      <c r="H37202" s="958">
        <v>89133</v>
      </c>
      <c r="I37202" s="950" t="s">
        <v>1554</v>
      </c>
    </row>
    <row r="37203" spans="8:9" ht="12.5">
      <c r="H37203" s="958">
        <v>89134</v>
      </c>
      <c r="I37203" s="950" t="s">
        <v>1554</v>
      </c>
    </row>
    <row r="37204" spans="8:9" ht="12.5">
      <c r="H37204" s="958">
        <v>89135</v>
      </c>
      <c r="I37204" s="950" t="s">
        <v>1554</v>
      </c>
    </row>
    <row r="37205" spans="8:9" ht="12.5">
      <c r="H37205" s="958">
        <v>89136</v>
      </c>
      <c r="I37205" s="950" t="s">
        <v>1554</v>
      </c>
    </row>
    <row r="37206" spans="8:9" ht="12.5">
      <c r="H37206" s="958">
        <v>89137</v>
      </c>
      <c r="I37206" s="950" t="s">
        <v>1554</v>
      </c>
    </row>
    <row r="37207" spans="8:9" ht="12.5">
      <c r="H37207" s="958">
        <v>89138</v>
      </c>
      <c r="I37207" s="950" t="s">
        <v>1554</v>
      </c>
    </row>
    <row r="37208" spans="8:9" ht="12.5">
      <c r="H37208" s="958">
        <v>89139</v>
      </c>
      <c r="I37208" s="950" t="s">
        <v>1554</v>
      </c>
    </row>
    <row r="37209" spans="8:9" ht="12.5">
      <c r="H37209" s="958">
        <v>89140</v>
      </c>
      <c r="I37209" s="950" t="s">
        <v>1554</v>
      </c>
    </row>
    <row r="37210" spans="8:9" ht="12.5">
      <c r="H37210" s="958">
        <v>89141</v>
      </c>
      <c r="I37210" s="950" t="s">
        <v>1554</v>
      </c>
    </row>
    <row r="37211" spans="8:9" ht="12.5">
      <c r="H37211" s="958">
        <v>89142</v>
      </c>
      <c r="I37211" s="950" t="s">
        <v>1554</v>
      </c>
    </row>
    <row r="37212" spans="8:9" ht="12.5">
      <c r="H37212" s="958">
        <v>89143</v>
      </c>
      <c r="I37212" s="950" t="s">
        <v>1554</v>
      </c>
    </row>
    <row r="37213" spans="8:9" ht="12.5">
      <c r="H37213" s="958">
        <v>89144</v>
      </c>
      <c r="I37213" s="950" t="s">
        <v>1554</v>
      </c>
    </row>
    <row r="37214" spans="8:9" ht="12.5">
      <c r="H37214" s="958">
        <v>89145</v>
      </c>
      <c r="I37214" s="950" t="s">
        <v>1554</v>
      </c>
    </row>
    <row r="37215" spans="8:9" ht="12.5">
      <c r="H37215" s="958">
        <v>89146</v>
      </c>
      <c r="I37215" s="950" t="s">
        <v>1554</v>
      </c>
    </row>
    <row r="37216" spans="8:9" ht="12.5">
      <c r="H37216" s="958">
        <v>89147</v>
      </c>
      <c r="I37216" s="950" t="s">
        <v>1554</v>
      </c>
    </row>
    <row r="37217" spans="8:9" ht="12.5">
      <c r="H37217" s="958">
        <v>89148</v>
      </c>
      <c r="I37217" s="950" t="s">
        <v>1554</v>
      </c>
    </row>
    <row r="37218" spans="8:9" ht="12.5">
      <c r="H37218" s="958">
        <v>89149</v>
      </c>
      <c r="I37218" s="950" t="s">
        <v>1554</v>
      </c>
    </row>
    <row r="37219" spans="8:9" ht="12.5">
      <c r="H37219" s="958">
        <v>89150</v>
      </c>
      <c r="I37219" s="950" t="s">
        <v>1554</v>
      </c>
    </row>
    <row r="37220" spans="8:9" ht="12.5">
      <c r="H37220" s="958">
        <v>89151</v>
      </c>
      <c r="I37220" s="950" t="s">
        <v>1554</v>
      </c>
    </row>
    <row r="37221" spans="8:9" ht="12.5">
      <c r="H37221" s="958">
        <v>89152</v>
      </c>
      <c r="I37221" s="950" t="s">
        <v>1554</v>
      </c>
    </row>
    <row r="37222" spans="8:9" ht="12.5">
      <c r="H37222" s="958">
        <v>89153</v>
      </c>
      <c r="I37222" s="950" t="s">
        <v>1554</v>
      </c>
    </row>
    <row r="37223" spans="8:9" ht="12.5">
      <c r="H37223" s="958">
        <v>89154</v>
      </c>
      <c r="I37223" s="950" t="s">
        <v>1554</v>
      </c>
    </row>
    <row r="37224" spans="8:9" ht="12.5">
      <c r="H37224" s="958">
        <v>89155</v>
      </c>
      <c r="I37224" s="950" t="s">
        <v>1554</v>
      </c>
    </row>
    <row r="37225" spans="8:9" ht="12.5">
      <c r="H37225" s="958">
        <v>89156</v>
      </c>
      <c r="I37225" s="950" t="s">
        <v>1554</v>
      </c>
    </row>
    <row r="37226" spans="8:9" ht="12.5">
      <c r="H37226" s="958">
        <v>89157</v>
      </c>
      <c r="I37226" s="950" t="s">
        <v>1554</v>
      </c>
    </row>
    <row r="37227" spans="8:9" ht="12.5">
      <c r="H37227" s="958">
        <v>89158</v>
      </c>
      <c r="I37227" s="950" t="s">
        <v>1554</v>
      </c>
    </row>
    <row r="37228" spans="8:9" ht="12.5">
      <c r="H37228" s="958">
        <v>89159</v>
      </c>
      <c r="I37228" s="950" t="s">
        <v>1554</v>
      </c>
    </row>
    <row r="37229" spans="8:9" ht="12.5">
      <c r="H37229" s="958">
        <v>89160</v>
      </c>
      <c r="I37229" s="950" t="s">
        <v>1554</v>
      </c>
    </row>
    <row r="37230" spans="8:9" ht="12.5">
      <c r="H37230" s="958">
        <v>89161</v>
      </c>
      <c r="I37230" s="950" t="s">
        <v>1554</v>
      </c>
    </row>
    <row r="37231" spans="8:9" ht="12.5">
      <c r="H37231" s="958">
        <v>89162</v>
      </c>
      <c r="I37231" s="950" t="s">
        <v>1554</v>
      </c>
    </row>
    <row r="37232" spans="8:9" ht="12.5">
      <c r="H37232" s="958">
        <v>89163</v>
      </c>
      <c r="I37232" s="950" t="s">
        <v>1554</v>
      </c>
    </row>
    <row r="37233" spans="8:9" ht="12.5">
      <c r="H37233" s="958">
        <v>89164</v>
      </c>
      <c r="I37233" s="950" t="s">
        <v>1554</v>
      </c>
    </row>
    <row r="37234" spans="8:9" ht="12.5">
      <c r="H37234" s="958">
        <v>89165</v>
      </c>
      <c r="I37234" s="950" t="s">
        <v>1554</v>
      </c>
    </row>
    <row r="37235" spans="8:9" ht="12.5">
      <c r="H37235" s="958">
        <v>89166</v>
      </c>
      <c r="I37235" s="950" t="s">
        <v>1554</v>
      </c>
    </row>
    <row r="37236" spans="8:9" ht="12.5">
      <c r="H37236" s="958">
        <v>89169</v>
      </c>
      <c r="I37236" s="950" t="s">
        <v>1554</v>
      </c>
    </row>
    <row r="37237" spans="8:9" ht="12.5">
      <c r="H37237" s="958">
        <v>89170</v>
      </c>
      <c r="I37237" s="950" t="s">
        <v>1554</v>
      </c>
    </row>
    <row r="37238" spans="8:9" ht="12.5">
      <c r="H37238" s="958">
        <v>89173</v>
      </c>
      <c r="I37238" s="950" t="s">
        <v>1554</v>
      </c>
    </row>
    <row r="37239" spans="8:9" ht="12.5">
      <c r="H37239" s="958">
        <v>89177</v>
      </c>
      <c r="I37239" s="950" t="s">
        <v>1554</v>
      </c>
    </row>
    <row r="37240" spans="8:9" ht="12.5">
      <c r="H37240" s="958">
        <v>89178</v>
      </c>
      <c r="I37240" s="950" t="s">
        <v>1554</v>
      </c>
    </row>
    <row r="37241" spans="8:9" ht="12.5">
      <c r="H37241" s="958">
        <v>89179</v>
      </c>
      <c r="I37241" s="950" t="s">
        <v>1554</v>
      </c>
    </row>
    <row r="37242" spans="8:9" ht="12.5">
      <c r="H37242" s="958">
        <v>89180</v>
      </c>
      <c r="I37242" s="950" t="s">
        <v>1554</v>
      </c>
    </row>
    <row r="37243" spans="8:9" ht="12.5">
      <c r="H37243" s="958">
        <v>89183</v>
      </c>
      <c r="I37243" s="950" t="s">
        <v>1554</v>
      </c>
    </row>
    <row r="37244" spans="8:9" ht="12.5">
      <c r="H37244" s="958">
        <v>89185</v>
      </c>
      <c r="I37244" s="950" t="s">
        <v>1554</v>
      </c>
    </row>
    <row r="37245" spans="8:9" ht="12.5">
      <c r="H37245" s="958">
        <v>89191</v>
      </c>
      <c r="I37245" s="950" t="s">
        <v>1554</v>
      </c>
    </row>
    <row r="37246" spans="8:9" ht="12.5">
      <c r="H37246" s="958">
        <v>89193</v>
      </c>
      <c r="I37246" s="950" t="s">
        <v>1554</v>
      </c>
    </row>
    <row r="37247" spans="8:9" ht="12.5">
      <c r="H37247" s="958">
        <v>89195</v>
      </c>
      <c r="I37247" s="950" t="s">
        <v>1554</v>
      </c>
    </row>
    <row r="37248" spans="8:9" ht="12.5">
      <c r="H37248" s="958">
        <v>89199</v>
      </c>
      <c r="I37248" s="950" t="s">
        <v>1554</v>
      </c>
    </row>
    <row r="37249" spans="8:9" ht="12.5">
      <c r="H37249" s="958">
        <v>89301</v>
      </c>
      <c r="I37249" s="950" t="s">
        <v>1556</v>
      </c>
    </row>
    <row r="37250" spans="8:9" ht="12.5">
      <c r="H37250" s="958">
        <v>89310</v>
      </c>
      <c r="I37250" s="950" t="s">
        <v>1556</v>
      </c>
    </row>
    <row r="37251" spans="8:9" ht="12.5">
      <c r="H37251" s="958">
        <v>89311</v>
      </c>
      <c r="I37251" s="950" t="s">
        <v>1556</v>
      </c>
    </row>
    <row r="37252" spans="8:9" ht="12.5">
      <c r="H37252" s="958">
        <v>89314</v>
      </c>
      <c r="I37252" s="950" t="s">
        <v>1556</v>
      </c>
    </row>
    <row r="37253" spans="8:9" ht="12.5">
      <c r="H37253" s="958">
        <v>89315</v>
      </c>
      <c r="I37253" s="950" t="s">
        <v>1556</v>
      </c>
    </row>
    <row r="37254" spans="8:9" ht="12.5">
      <c r="H37254" s="958">
        <v>89316</v>
      </c>
      <c r="I37254" s="950" t="s">
        <v>1556</v>
      </c>
    </row>
    <row r="37255" spans="8:9" ht="12.5">
      <c r="H37255" s="958">
        <v>89317</v>
      </c>
      <c r="I37255" s="950" t="s">
        <v>1556</v>
      </c>
    </row>
    <row r="37256" spans="8:9" ht="12.5">
      <c r="H37256" s="958">
        <v>89318</v>
      </c>
      <c r="I37256" s="950" t="s">
        <v>1556</v>
      </c>
    </row>
    <row r="37257" spans="8:9" ht="12.5">
      <c r="H37257" s="958">
        <v>89319</v>
      </c>
      <c r="I37257" s="950" t="s">
        <v>1556</v>
      </c>
    </row>
    <row r="37258" spans="8:9" ht="12.5">
      <c r="H37258" s="958">
        <v>89402</v>
      </c>
      <c r="I37258" s="950" t="s">
        <v>1556</v>
      </c>
    </row>
    <row r="37259" spans="8:9" ht="12.5">
      <c r="H37259" s="958">
        <v>89403</v>
      </c>
      <c r="I37259" s="950" t="s">
        <v>1556</v>
      </c>
    </row>
    <row r="37260" spans="8:9" ht="12.5">
      <c r="H37260" s="958">
        <v>89404</v>
      </c>
      <c r="I37260" s="950" t="s">
        <v>1556</v>
      </c>
    </row>
    <row r="37261" spans="8:9" ht="12.5">
      <c r="H37261" s="958">
        <v>89405</v>
      </c>
      <c r="I37261" s="950" t="s">
        <v>1556</v>
      </c>
    </row>
    <row r="37262" spans="8:9" ht="12.5">
      <c r="H37262" s="958">
        <v>89406</v>
      </c>
      <c r="I37262" s="950" t="s">
        <v>1556</v>
      </c>
    </row>
    <row r="37263" spans="8:9" ht="12.5">
      <c r="H37263" s="958">
        <v>89407</v>
      </c>
      <c r="I37263" s="950" t="s">
        <v>1556</v>
      </c>
    </row>
    <row r="37264" spans="8:9" ht="12.5">
      <c r="H37264" s="958">
        <v>89408</v>
      </c>
      <c r="I37264" s="950" t="s">
        <v>1556</v>
      </c>
    </row>
    <row r="37265" spans="8:9" ht="12.5">
      <c r="H37265" s="958">
        <v>89409</v>
      </c>
      <c r="I37265" s="950" t="s">
        <v>1556</v>
      </c>
    </row>
    <row r="37266" spans="8:9" ht="12.5">
      <c r="H37266" s="958">
        <v>89410</v>
      </c>
      <c r="I37266" s="950" t="s">
        <v>1556</v>
      </c>
    </row>
    <row r="37267" spans="8:9" ht="12.5">
      <c r="H37267" s="958">
        <v>89411</v>
      </c>
      <c r="I37267" s="950" t="s">
        <v>1556</v>
      </c>
    </row>
    <row r="37268" spans="8:9" ht="12.5">
      <c r="H37268" s="958">
        <v>89412</v>
      </c>
      <c r="I37268" s="950" t="s">
        <v>1556</v>
      </c>
    </row>
    <row r="37269" spans="8:9" ht="12.5">
      <c r="H37269" s="958">
        <v>89413</v>
      </c>
      <c r="I37269" s="950" t="s">
        <v>1556</v>
      </c>
    </row>
    <row r="37270" spans="8:9" ht="12.5">
      <c r="H37270" s="958">
        <v>89414</v>
      </c>
      <c r="I37270" s="950" t="s">
        <v>1556</v>
      </c>
    </row>
    <row r="37271" spans="8:9" ht="12.5">
      <c r="H37271" s="958">
        <v>89415</v>
      </c>
      <c r="I37271" s="950" t="s">
        <v>1556</v>
      </c>
    </row>
    <row r="37272" spans="8:9" ht="12.5">
      <c r="H37272" s="958">
        <v>89418</v>
      </c>
      <c r="I37272" s="950" t="s">
        <v>1556</v>
      </c>
    </row>
    <row r="37273" spans="8:9" ht="12.5">
      <c r="H37273" s="958">
        <v>89419</v>
      </c>
      <c r="I37273" s="950" t="s">
        <v>1556</v>
      </c>
    </row>
    <row r="37274" spans="8:9" ht="12.5">
      <c r="H37274" s="958">
        <v>89420</v>
      </c>
      <c r="I37274" s="950" t="s">
        <v>1556</v>
      </c>
    </row>
    <row r="37275" spans="8:9" ht="12.5">
      <c r="H37275" s="958">
        <v>89421</v>
      </c>
      <c r="I37275" s="950" t="s">
        <v>1556</v>
      </c>
    </row>
    <row r="37276" spans="8:9" ht="12.5">
      <c r="H37276" s="958">
        <v>89422</v>
      </c>
      <c r="I37276" s="950" t="s">
        <v>1556</v>
      </c>
    </row>
    <row r="37277" spans="8:9" ht="12.5">
      <c r="H37277" s="958">
        <v>89423</v>
      </c>
      <c r="I37277" s="950" t="s">
        <v>1556</v>
      </c>
    </row>
    <row r="37278" spans="8:9" ht="12.5">
      <c r="H37278" s="958">
        <v>89424</v>
      </c>
      <c r="I37278" s="950" t="s">
        <v>1556</v>
      </c>
    </row>
    <row r="37279" spans="8:9" ht="12.5">
      <c r="H37279" s="958">
        <v>89425</v>
      </c>
      <c r="I37279" s="950" t="s">
        <v>1556</v>
      </c>
    </row>
    <row r="37280" spans="8:9" ht="12.5">
      <c r="H37280" s="958">
        <v>89426</v>
      </c>
      <c r="I37280" s="950" t="s">
        <v>1556</v>
      </c>
    </row>
    <row r="37281" spans="8:9" ht="12.5">
      <c r="H37281" s="958">
        <v>89427</v>
      </c>
      <c r="I37281" s="950" t="s">
        <v>1556</v>
      </c>
    </row>
    <row r="37282" spans="8:9" ht="12.5">
      <c r="H37282" s="958">
        <v>89428</v>
      </c>
      <c r="I37282" s="950" t="s">
        <v>1556</v>
      </c>
    </row>
    <row r="37283" spans="8:9" ht="12.5">
      <c r="H37283" s="958">
        <v>89429</v>
      </c>
      <c r="I37283" s="950" t="s">
        <v>1556</v>
      </c>
    </row>
    <row r="37284" spans="8:9" ht="12.5">
      <c r="H37284" s="958">
        <v>89430</v>
      </c>
      <c r="I37284" s="950" t="s">
        <v>1556</v>
      </c>
    </row>
    <row r="37285" spans="8:9" ht="12.5">
      <c r="H37285" s="958">
        <v>89431</v>
      </c>
      <c r="I37285" s="950" t="s">
        <v>1556</v>
      </c>
    </row>
    <row r="37286" spans="8:9" ht="12.5">
      <c r="H37286" s="958">
        <v>89432</v>
      </c>
      <c r="I37286" s="950" t="s">
        <v>1556</v>
      </c>
    </row>
    <row r="37287" spans="8:9" ht="12.5">
      <c r="H37287" s="958">
        <v>89433</v>
      </c>
      <c r="I37287" s="950" t="s">
        <v>1556</v>
      </c>
    </row>
    <row r="37288" spans="8:9" ht="12.5">
      <c r="H37288" s="958">
        <v>89434</v>
      </c>
      <c r="I37288" s="950" t="s">
        <v>1556</v>
      </c>
    </row>
    <row r="37289" spans="8:9" ht="12.5">
      <c r="H37289" s="958">
        <v>89435</v>
      </c>
      <c r="I37289" s="950" t="s">
        <v>1556</v>
      </c>
    </row>
    <row r="37290" spans="8:9" ht="12.5">
      <c r="H37290" s="958">
        <v>89436</v>
      </c>
      <c r="I37290" s="950" t="s">
        <v>1556</v>
      </c>
    </row>
    <row r="37291" spans="8:9" ht="12.5">
      <c r="H37291" s="958">
        <v>89437</v>
      </c>
      <c r="I37291" s="950" t="s">
        <v>1556</v>
      </c>
    </row>
    <row r="37292" spans="8:9" ht="12.5">
      <c r="H37292" s="958">
        <v>89438</v>
      </c>
      <c r="I37292" s="950" t="s">
        <v>1556</v>
      </c>
    </row>
    <row r="37293" spans="8:9" ht="12.5">
      <c r="H37293" s="958">
        <v>89439</v>
      </c>
      <c r="I37293" s="950" t="s">
        <v>1552</v>
      </c>
    </row>
    <row r="37294" spans="8:9" ht="12.5">
      <c r="H37294" s="958">
        <v>89440</v>
      </c>
      <c r="I37294" s="950" t="s">
        <v>1556</v>
      </c>
    </row>
    <row r="37295" spans="8:9" ht="12.5">
      <c r="H37295" s="958">
        <v>89441</v>
      </c>
      <c r="I37295" s="950" t="s">
        <v>1556</v>
      </c>
    </row>
    <row r="37296" spans="8:9" ht="12.5">
      <c r="H37296" s="958">
        <v>89442</v>
      </c>
      <c r="I37296" s="950" t="s">
        <v>1556</v>
      </c>
    </row>
    <row r="37297" spans="8:9" ht="12.5">
      <c r="H37297" s="958">
        <v>89444</v>
      </c>
      <c r="I37297" s="950" t="s">
        <v>1556</v>
      </c>
    </row>
    <row r="37298" spans="8:9" ht="12.5">
      <c r="H37298" s="958">
        <v>89445</v>
      </c>
      <c r="I37298" s="950" t="s">
        <v>1556</v>
      </c>
    </row>
    <row r="37299" spans="8:9" ht="12.5">
      <c r="H37299" s="958">
        <v>89446</v>
      </c>
      <c r="I37299" s="950" t="s">
        <v>1556</v>
      </c>
    </row>
    <row r="37300" spans="8:9" ht="12.5">
      <c r="H37300" s="958">
        <v>89447</v>
      </c>
      <c r="I37300" s="950" t="s">
        <v>1556</v>
      </c>
    </row>
    <row r="37301" spans="8:9" ht="12.5">
      <c r="H37301" s="958">
        <v>89448</v>
      </c>
      <c r="I37301" s="950" t="s">
        <v>1556</v>
      </c>
    </row>
    <row r="37302" spans="8:9" ht="12.5">
      <c r="H37302" s="958">
        <v>89449</v>
      </c>
      <c r="I37302" s="950" t="s">
        <v>1556</v>
      </c>
    </row>
    <row r="37303" spans="8:9" ht="12.5">
      <c r="H37303" s="958">
        <v>89450</v>
      </c>
      <c r="I37303" s="950" t="s">
        <v>1556</v>
      </c>
    </row>
    <row r="37304" spans="8:9" ht="12.5">
      <c r="H37304" s="958">
        <v>89451</v>
      </c>
      <c r="I37304" s="950" t="s">
        <v>1556</v>
      </c>
    </row>
    <row r="37305" spans="8:9" ht="12.5">
      <c r="H37305" s="958">
        <v>89452</v>
      </c>
      <c r="I37305" s="950" t="s">
        <v>1556</v>
      </c>
    </row>
    <row r="37306" spans="8:9" ht="12.5">
      <c r="H37306" s="958">
        <v>89460</v>
      </c>
      <c r="I37306" s="950" t="s">
        <v>1556</v>
      </c>
    </row>
    <row r="37307" spans="8:9" ht="12.5">
      <c r="H37307" s="958">
        <v>89496</v>
      </c>
      <c r="I37307" s="950" t="s">
        <v>1556</v>
      </c>
    </row>
    <row r="37308" spans="8:9" ht="12.5">
      <c r="H37308" s="958">
        <v>89501</v>
      </c>
      <c r="I37308" s="950" t="s">
        <v>1556</v>
      </c>
    </row>
    <row r="37309" spans="8:9" ht="12.5">
      <c r="H37309" s="958">
        <v>89502</v>
      </c>
      <c r="I37309" s="950" t="s">
        <v>1556</v>
      </c>
    </row>
    <row r="37310" spans="8:9" ht="12.5">
      <c r="H37310" s="958">
        <v>89503</v>
      </c>
      <c r="I37310" s="950" t="s">
        <v>1556</v>
      </c>
    </row>
    <row r="37311" spans="8:9" ht="12.5">
      <c r="H37311" s="958">
        <v>89504</v>
      </c>
      <c r="I37311" s="950" t="s">
        <v>1556</v>
      </c>
    </row>
    <row r="37312" spans="8:9" ht="12.5">
      <c r="H37312" s="958">
        <v>89505</v>
      </c>
      <c r="I37312" s="950" t="s">
        <v>1556</v>
      </c>
    </row>
    <row r="37313" spans="8:9" ht="12.5">
      <c r="H37313" s="958">
        <v>89506</v>
      </c>
      <c r="I37313" s="950" t="s">
        <v>1556</v>
      </c>
    </row>
    <row r="37314" spans="8:9" ht="12.5">
      <c r="H37314" s="958">
        <v>89507</v>
      </c>
      <c r="I37314" s="950" t="s">
        <v>1556</v>
      </c>
    </row>
    <row r="37315" spans="8:9" ht="12.5">
      <c r="H37315" s="958">
        <v>89508</v>
      </c>
      <c r="I37315" s="950" t="s">
        <v>1556</v>
      </c>
    </row>
    <row r="37316" spans="8:9" ht="12.5">
      <c r="H37316" s="958">
        <v>89509</v>
      </c>
      <c r="I37316" s="950" t="s">
        <v>1556</v>
      </c>
    </row>
    <row r="37317" spans="8:9" ht="12.5">
      <c r="H37317" s="958">
        <v>89510</v>
      </c>
      <c r="I37317" s="950" t="s">
        <v>1556</v>
      </c>
    </row>
    <row r="37318" spans="8:9" ht="12.5">
      <c r="H37318" s="958">
        <v>89511</v>
      </c>
      <c r="I37318" s="950" t="s">
        <v>1556</v>
      </c>
    </row>
    <row r="37319" spans="8:9" ht="12.5">
      <c r="H37319" s="958">
        <v>89512</v>
      </c>
      <c r="I37319" s="950" t="s">
        <v>1556</v>
      </c>
    </row>
    <row r="37320" spans="8:9" ht="12.5">
      <c r="H37320" s="958">
        <v>89513</v>
      </c>
      <c r="I37320" s="950" t="s">
        <v>1556</v>
      </c>
    </row>
    <row r="37321" spans="8:9" ht="12.5">
      <c r="H37321" s="958">
        <v>89515</v>
      </c>
      <c r="I37321" s="950" t="s">
        <v>1556</v>
      </c>
    </row>
    <row r="37322" spans="8:9" ht="12.5">
      <c r="H37322" s="958">
        <v>89519</v>
      </c>
      <c r="I37322" s="950" t="s">
        <v>1556</v>
      </c>
    </row>
    <row r="37323" spans="8:9" ht="12.5">
      <c r="H37323" s="958">
        <v>89520</v>
      </c>
      <c r="I37323" s="950" t="s">
        <v>1556</v>
      </c>
    </row>
    <row r="37324" spans="8:9" ht="12.5">
      <c r="H37324" s="958">
        <v>89521</v>
      </c>
      <c r="I37324" s="950" t="s">
        <v>1556</v>
      </c>
    </row>
    <row r="37325" spans="8:9" ht="12.5">
      <c r="H37325" s="958">
        <v>89523</v>
      </c>
      <c r="I37325" s="950" t="s">
        <v>1556</v>
      </c>
    </row>
    <row r="37326" spans="8:9" ht="12.5">
      <c r="H37326" s="958">
        <v>89533</v>
      </c>
      <c r="I37326" s="950" t="s">
        <v>1556</v>
      </c>
    </row>
    <row r="37327" spans="8:9" ht="12.5">
      <c r="H37327" s="958">
        <v>89555</v>
      </c>
      <c r="I37327" s="950" t="s">
        <v>1556</v>
      </c>
    </row>
    <row r="37328" spans="8:9" ht="12.5">
      <c r="H37328" s="958">
        <v>89557</v>
      </c>
      <c r="I37328" s="950" t="s">
        <v>1556</v>
      </c>
    </row>
    <row r="37329" spans="8:9" ht="12.5">
      <c r="H37329" s="958">
        <v>89570</v>
      </c>
      <c r="I37329" s="950" t="s">
        <v>1556</v>
      </c>
    </row>
    <row r="37330" spans="8:9" ht="12.5">
      <c r="H37330" s="958">
        <v>89595</v>
      </c>
      <c r="I37330" s="950" t="s">
        <v>1556</v>
      </c>
    </row>
    <row r="37331" spans="8:9" ht="12.5">
      <c r="H37331" s="958">
        <v>89599</v>
      </c>
      <c r="I37331" s="950" t="s">
        <v>1556</v>
      </c>
    </row>
    <row r="37332" spans="8:9" ht="12.5">
      <c r="H37332" s="958">
        <v>89701</v>
      </c>
      <c r="I37332" s="950" t="s">
        <v>1556</v>
      </c>
    </row>
    <row r="37333" spans="8:9" ht="12.5">
      <c r="H37333" s="958">
        <v>89702</v>
      </c>
      <c r="I37333" s="950" t="s">
        <v>1556</v>
      </c>
    </row>
    <row r="37334" spans="8:9" ht="12.5">
      <c r="H37334" s="958">
        <v>89703</v>
      </c>
      <c r="I37334" s="950" t="s">
        <v>1556</v>
      </c>
    </row>
    <row r="37335" spans="8:9" ht="12.5">
      <c r="H37335" s="958">
        <v>89704</v>
      </c>
      <c r="I37335" s="950" t="s">
        <v>1556</v>
      </c>
    </row>
    <row r="37336" spans="8:9" ht="12.5">
      <c r="H37336" s="958">
        <v>89705</v>
      </c>
      <c r="I37336" s="950" t="s">
        <v>1556</v>
      </c>
    </row>
    <row r="37337" spans="8:9" ht="12.5">
      <c r="H37337" s="958">
        <v>89706</v>
      </c>
      <c r="I37337" s="950" t="s">
        <v>1556</v>
      </c>
    </row>
    <row r="37338" spans="8:9" ht="12.5">
      <c r="H37338" s="958">
        <v>89711</v>
      </c>
      <c r="I37338" s="950" t="s">
        <v>1556</v>
      </c>
    </row>
    <row r="37339" spans="8:9" ht="12.5">
      <c r="H37339" s="958">
        <v>89712</v>
      </c>
      <c r="I37339" s="950" t="s">
        <v>1556</v>
      </c>
    </row>
    <row r="37340" spans="8:9" ht="12.5">
      <c r="H37340" s="958">
        <v>89713</v>
      </c>
      <c r="I37340" s="950" t="s">
        <v>1556</v>
      </c>
    </row>
    <row r="37341" spans="8:9" ht="12.5">
      <c r="H37341" s="958">
        <v>89714</v>
      </c>
      <c r="I37341" s="950" t="s">
        <v>1556</v>
      </c>
    </row>
    <row r="37342" spans="8:9" ht="12.5">
      <c r="H37342" s="958">
        <v>89721</v>
      </c>
      <c r="I37342" s="950" t="s">
        <v>1556</v>
      </c>
    </row>
    <row r="37343" spans="8:9" ht="12.5">
      <c r="H37343" s="958">
        <v>89801</v>
      </c>
      <c r="I37343" s="950" t="s">
        <v>1556</v>
      </c>
    </row>
    <row r="37344" spans="8:9" ht="12.5">
      <c r="H37344" s="958">
        <v>89802</v>
      </c>
      <c r="I37344" s="950" t="s">
        <v>1556</v>
      </c>
    </row>
    <row r="37345" spans="8:9" ht="12.5">
      <c r="H37345" s="958">
        <v>89803</v>
      </c>
      <c r="I37345" s="950" t="s">
        <v>1556</v>
      </c>
    </row>
    <row r="37346" spans="8:9" ht="12.5">
      <c r="H37346" s="958">
        <v>89815</v>
      </c>
      <c r="I37346" s="950" t="s">
        <v>1556</v>
      </c>
    </row>
    <row r="37347" spans="8:9" ht="12.5">
      <c r="H37347" s="958">
        <v>89820</v>
      </c>
      <c r="I37347" s="950" t="s">
        <v>1556</v>
      </c>
    </row>
    <row r="37348" spans="8:9" ht="12.5">
      <c r="H37348" s="958">
        <v>89821</v>
      </c>
      <c r="I37348" s="950" t="s">
        <v>1556</v>
      </c>
    </row>
    <row r="37349" spans="8:9" ht="12.5">
      <c r="H37349" s="958">
        <v>89822</v>
      </c>
      <c r="I37349" s="950" t="s">
        <v>1556</v>
      </c>
    </row>
    <row r="37350" spans="8:9" ht="12.5">
      <c r="H37350" s="958">
        <v>89823</v>
      </c>
      <c r="I37350" s="950" t="s">
        <v>1556</v>
      </c>
    </row>
    <row r="37351" spans="8:9" ht="12.5">
      <c r="H37351" s="958">
        <v>89825</v>
      </c>
      <c r="I37351" s="950" t="s">
        <v>1556</v>
      </c>
    </row>
    <row r="37352" spans="8:9" ht="12.5">
      <c r="H37352" s="958">
        <v>89826</v>
      </c>
      <c r="I37352" s="950" t="s">
        <v>1556</v>
      </c>
    </row>
    <row r="37353" spans="8:9" ht="12.5">
      <c r="H37353" s="958">
        <v>89828</v>
      </c>
      <c r="I37353" s="950" t="s">
        <v>1556</v>
      </c>
    </row>
    <row r="37354" spans="8:9" ht="12.5">
      <c r="H37354" s="958">
        <v>89830</v>
      </c>
      <c r="I37354" s="950" t="s">
        <v>1556</v>
      </c>
    </row>
    <row r="37355" spans="8:9" ht="12.5">
      <c r="H37355" s="958">
        <v>89831</v>
      </c>
      <c r="I37355" s="950" t="s">
        <v>1556</v>
      </c>
    </row>
    <row r="37356" spans="8:9" ht="12.5">
      <c r="H37356" s="958">
        <v>89832</v>
      </c>
      <c r="I37356" s="950" t="s">
        <v>1556</v>
      </c>
    </row>
    <row r="37357" spans="8:9" ht="12.5">
      <c r="H37357" s="958">
        <v>89833</v>
      </c>
      <c r="I37357" s="950" t="s">
        <v>1556</v>
      </c>
    </row>
    <row r="37358" spans="8:9" ht="12.5">
      <c r="H37358" s="958">
        <v>89834</v>
      </c>
      <c r="I37358" s="950" t="s">
        <v>1556</v>
      </c>
    </row>
    <row r="37359" spans="8:9" ht="12.5">
      <c r="H37359" s="958">
        <v>89835</v>
      </c>
      <c r="I37359" s="950" t="s">
        <v>1556</v>
      </c>
    </row>
    <row r="37360" spans="8:9" ht="12.5">
      <c r="H37360" s="958">
        <v>89883</v>
      </c>
      <c r="I37360" s="950" t="s">
        <v>1556</v>
      </c>
    </row>
    <row r="37361" spans="8:9" ht="12.5">
      <c r="H37361" s="958">
        <v>90001</v>
      </c>
      <c r="I37361" s="950" t="s">
        <v>1552</v>
      </c>
    </row>
    <row r="37362" spans="8:9" ht="12.5">
      <c r="H37362" s="958">
        <v>90002</v>
      </c>
      <c r="I37362" s="950" t="s">
        <v>1552</v>
      </c>
    </row>
    <row r="37363" spans="8:9" ht="12.5">
      <c r="H37363" s="958">
        <v>90003</v>
      </c>
      <c r="I37363" s="950" t="s">
        <v>1552</v>
      </c>
    </row>
    <row r="37364" spans="8:9" ht="12.5">
      <c r="H37364" s="958">
        <v>90004</v>
      </c>
      <c r="I37364" s="950" t="s">
        <v>1552</v>
      </c>
    </row>
    <row r="37365" spans="8:9" ht="12.5">
      <c r="H37365" s="958">
        <v>90005</v>
      </c>
      <c r="I37365" s="950" t="s">
        <v>1552</v>
      </c>
    </row>
    <row r="37366" spans="8:9" ht="12.5">
      <c r="H37366" s="958">
        <v>90006</v>
      </c>
      <c r="I37366" s="950" t="s">
        <v>1552</v>
      </c>
    </row>
    <row r="37367" spans="8:9" ht="12.5">
      <c r="H37367" s="958">
        <v>90007</v>
      </c>
      <c r="I37367" s="950" t="s">
        <v>1552</v>
      </c>
    </row>
    <row r="37368" spans="8:9" ht="12.5">
      <c r="H37368" s="958">
        <v>90008</v>
      </c>
      <c r="I37368" s="950" t="s">
        <v>1552</v>
      </c>
    </row>
    <row r="37369" spans="8:9" ht="12.5">
      <c r="H37369" s="958">
        <v>90009</v>
      </c>
      <c r="I37369" s="950" t="s">
        <v>1552</v>
      </c>
    </row>
    <row r="37370" spans="8:9" ht="12.5">
      <c r="H37370" s="958">
        <v>90010</v>
      </c>
      <c r="I37370" s="950" t="s">
        <v>1552</v>
      </c>
    </row>
    <row r="37371" spans="8:9" ht="12.5">
      <c r="H37371" s="958">
        <v>90011</v>
      </c>
      <c r="I37371" s="950" t="s">
        <v>1552</v>
      </c>
    </row>
    <row r="37372" spans="8:9" ht="12.5">
      <c r="H37372" s="958">
        <v>90012</v>
      </c>
      <c r="I37372" s="950" t="s">
        <v>1552</v>
      </c>
    </row>
    <row r="37373" spans="8:9" ht="12.5">
      <c r="H37373" s="958">
        <v>90013</v>
      </c>
      <c r="I37373" s="950" t="s">
        <v>1552</v>
      </c>
    </row>
    <row r="37374" spans="8:9" ht="12.5">
      <c r="H37374" s="958">
        <v>90014</v>
      </c>
      <c r="I37374" s="950" t="s">
        <v>1552</v>
      </c>
    </row>
    <row r="37375" spans="8:9" ht="12.5">
      <c r="H37375" s="958">
        <v>90015</v>
      </c>
      <c r="I37375" s="950" t="s">
        <v>1552</v>
      </c>
    </row>
    <row r="37376" spans="8:9" ht="12.5">
      <c r="H37376" s="958">
        <v>90016</v>
      </c>
      <c r="I37376" s="950" t="s">
        <v>1552</v>
      </c>
    </row>
    <row r="37377" spans="8:9" ht="12.5">
      <c r="H37377" s="958">
        <v>90017</v>
      </c>
      <c r="I37377" s="950" t="s">
        <v>1552</v>
      </c>
    </row>
    <row r="37378" spans="8:9" ht="12.5">
      <c r="H37378" s="958">
        <v>90018</v>
      </c>
      <c r="I37378" s="950" t="s">
        <v>1552</v>
      </c>
    </row>
    <row r="37379" spans="8:9" ht="12.5">
      <c r="H37379" s="958">
        <v>90019</v>
      </c>
      <c r="I37379" s="950" t="s">
        <v>1552</v>
      </c>
    </row>
    <row r="37380" spans="8:9" ht="12.5">
      <c r="H37380" s="958">
        <v>90020</v>
      </c>
      <c r="I37380" s="950" t="s">
        <v>1552</v>
      </c>
    </row>
    <row r="37381" spans="8:9" ht="12.5">
      <c r="H37381" s="958">
        <v>90021</v>
      </c>
      <c r="I37381" s="950" t="s">
        <v>1552</v>
      </c>
    </row>
    <row r="37382" spans="8:9" ht="12.5">
      <c r="H37382" s="958">
        <v>90022</v>
      </c>
      <c r="I37382" s="950" t="s">
        <v>1552</v>
      </c>
    </row>
    <row r="37383" spans="8:9" ht="12.5">
      <c r="H37383" s="958">
        <v>90023</v>
      </c>
      <c r="I37383" s="950" t="s">
        <v>1552</v>
      </c>
    </row>
    <row r="37384" spans="8:9" ht="12.5">
      <c r="H37384" s="958">
        <v>90024</v>
      </c>
      <c r="I37384" s="950" t="s">
        <v>1552</v>
      </c>
    </row>
    <row r="37385" spans="8:9" ht="12.5">
      <c r="H37385" s="958">
        <v>90025</v>
      </c>
      <c r="I37385" s="950" t="s">
        <v>1552</v>
      </c>
    </row>
    <row r="37386" spans="8:9" ht="12.5">
      <c r="H37386" s="958">
        <v>90026</v>
      </c>
      <c r="I37386" s="950" t="s">
        <v>1552</v>
      </c>
    </row>
    <row r="37387" spans="8:9" ht="12.5">
      <c r="H37387" s="958">
        <v>90027</v>
      </c>
      <c r="I37387" s="950" t="s">
        <v>1552</v>
      </c>
    </row>
    <row r="37388" spans="8:9" ht="12.5">
      <c r="H37388" s="958">
        <v>90028</v>
      </c>
      <c r="I37388" s="950" t="s">
        <v>1552</v>
      </c>
    </row>
    <row r="37389" spans="8:9" ht="12.5">
      <c r="H37389" s="958">
        <v>90029</v>
      </c>
      <c r="I37389" s="950" t="s">
        <v>1552</v>
      </c>
    </row>
    <row r="37390" spans="8:9" ht="12.5">
      <c r="H37390" s="958">
        <v>90030</v>
      </c>
      <c r="I37390" s="950" t="s">
        <v>1552</v>
      </c>
    </row>
    <row r="37391" spans="8:9" ht="12.5">
      <c r="H37391" s="958">
        <v>90031</v>
      </c>
      <c r="I37391" s="950" t="s">
        <v>1552</v>
      </c>
    </row>
    <row r="37392" spans="8:9" ht="12.5">
      <c r="H37392" s="958">
        <v>90032</v>
      </c>
      <c r="I37392" s="950" t="s">
        <v>1552</v>
      </c>
    </row>
    <row r="37393" spans="8:9" ht="12.5">
      <c r="H37393" s="958">
        <v>90033</v>
      </c>
      <c r="I37393" s="950" t="s">
        <v>1552</v>
      </c>
    </row>
    <row r="37394" spans="8:9" ht="12.5">
      <c r="H37394" s="958">
        <v>90034</v>
      </c>
      <c r="I37394" s="950" t="s">
        <v>1552</v>
      </c>
    </row>
    <row r="37395" spans="8:9" ht="12.5">
      <c r="H37395" s="958">
        <v>90035</v>
      </c>
      <c r="I37395" s="950" t="s">
        <v>1552</v>
      </c>
    </row>
    <row r="37396" spans="8:9" ht="12.5">
      <c r="H37396" s="958">
        <v>90036</v>
      </c>
      <c r="I37396" s="950" t="s">
        <v>1552</v>
      </c>
    </row>
    <row r="37397" spans="8:9" ht="12.5">
      <c r="H37397" s="958">
        <v>90037</v>
      </c>
      <c r="I37397" s="950" t="s">
        <v>1552</v>
      </c>
    </row>
    <row r="37398" spans="8:9" ht="12.5">
      <c r="H37398" s="958">
        <v>90038</v>
      </c>
      <c r="I37398" s="950" t="s">
        <v>1552</v>
      </c>
    </row>
    <row r="37399" spans="8:9" ht="12.5">
      <c r="H37399" s="958">
        <v>90039</v>
      </c>
      <c r="I37399" s="950" t="s">
        <v>1552</v>
      </c>
    </row>
    <row r="37400" spans="8:9" ht="12.5">
      <c r="H37400" s="958">
        <v>90040</v>
      </c>
      <c r="I37400" s="950" t="s">
        <v>1552</v>
      </c>
    </row>
    <row r="37401" spans="8:9" ht="12.5">
      <c r="H37401" s="958">
        <v>90041</v>
      </c>
      <c r="I37401" s="950" t="s">
        <v>1552</v>
      </c>
    </row>
    <row r="37402" spans="8:9" ht="12.5">
      <c r="H37402" s="958">
        <v>90042</v>
      </c>
      <c r="I37402" s="950" t="s">
        <v>1552</v>
      </c>
    </row>
    <row r="37403" spans="8:9" ht="12.5">
      <c r="H37403" s="958">
        <v>90043</v>
      </c>
      <c r="I37403" s="950" t="s">
        <v>1552</v>
      </c>
    </row>
    <row r="37404" spans="8:9" ht="12.5">
      <c r="H37404" s="958">
        <v>90044</v>
      </c>
      <c r="I37404" s="950" t="s">
        <v>1552</v>
      </c>
    </row>
    <row r="37405" spans="8:9" ht="12.5">
      <c r="H37405" s="958">
        <v>90045</v>
      </c>
      <c r="I37405" s="950" t="s">
        <v>1552</v>
      </c>
    </row>
    <row r="37406" spans="8:9" ht="12.5">
      <c r="H37406" s="958">
        <v>90046</v>
      </c>
      <c r="I37406" s="950" t="s">
        <v>1552</v>
      </c>
    </row>
    <row r="37407" spans="8:9" ht="12.5">
      <c r="H37407" s="958">
        <v>90047</v>
      </c>
      <c r="I37407" s="950" t="s">
        <v>1552</v>
      </c>
    </row>
    <row r="37408" spans="8:9" ht="12.5">
      <c r="H37408" s="958">
        <v>90048</v>
      </c>
      <c r="I37408" s="950" t="s">
        <v>1552</v>
      </c>
    </row>
    <row r="37409" spans="8:9" ht="12.5">
      <c r="H37409" s="958">
        <v>90049</v>
      </c>
      <c r="I37409" s="950" t="s">
        <v>1552</v>
      </c>
    </row>
    <row r="37410" spans="8:9" ht="12.5">
      <c r="H37410" s="958">
        <v>90050</v>
      </c>
      <c r="I37410" s="950" t="s">
        <v>1552</v>
      </c>
    </row>
    <row r="37411" spans="8:9" ht="12.5">
      <c r="H37411" s="958">
        <v>90051</v>
      </c>
      <c r="I37411" s="950" t="s">
        <v>1552</v>
      </c>
    </row>
    <row r="37412" spans="8:9" ht="12.5">
      <c r="H37412" s="958">
        <v>90052</v>
      </c>
      <c r="I37412" s="950" t="s">
        <v>1552</v>
      </c>
    </row>
    <row r="37413" spans="8:9" ht="12.5">
      <c r="H37413" s="958">
        <v>90053</v>
      </c>
      <c r="I37413" s="950" t="s">
        <v>1552</v>
      </c>
    </row>
    <row r="37414" spans="8:9" ht="12.5">
      <c r="H37414" s="958">
        <v>90054</v>
      </c>
      <c r="I37414" s="950" t="s">
        <v>1552</v>
      </c>
    </row>
    <row r="37415" spans="8:9" ht="12.5">
      <c r="H37415" s="958">
        <v>90055</v>
      </c>
      <c r="I37415" s="950" t="s">
        <v>1552</v>
      </c>
    </row>
    <row r="37416" spans="8:9" ht="12.5">
      <c r="H37416" s="958">
        <v>90056</v>
      </c>
      <c r="I37416" s="950" t="s">
        <v>1552</v>
      </c>
    </row>
    <row r="37417" spans="8:9" ht="12.5">
      <c r="H37417" s="958">
        <v>90057</v>
      </c>
      <c r="I37417" s="950" t="s">
        <v>1552</v>
      </c>
    </row>
    <row r="37418" spans="8:9" ht="12.5">
      <c r="H37418" s="958">
        <v>90058</v>
      </c>
      <c r="I37418" s="950" t="s">
        <v>1552</v>
      </c>
    </row>
    <row r="37419" spans="8:9" ht="12.5">
      <c r="H37419" s="958">
        <v>90059</v>
      </c>
      <c r="I37419" s="950" t="s">
        <v>1552</v>
      </c>
    </row>
    <row r="37420" spans="8:9" ht="12.5">
      <c r="H37420" s="958">
        <v>90060</v>
      </c>
      <c r="I37420" s="950" t="s">
        <v>1552</v>
      </c>
    </row>
    <row r="37421" spans="8:9" ht="12.5">
      <c r="H37421" s="958">
        <v>90061</v>
      </c>
      <c r="I37421" s="950" t="s">
        <v>1552</v>
      </c>
    </row>
    <row r="37422" spans="8:9" ht="12.5">
      <c r="H37422" s="958">
        <v>90062</v>
      </c>
      <c r="I37422" s="950" t="s">
        <v>1552</v>
      </c>
    </row>
    <row r="37423" spans="8:9" ht="12.5">
      <c r="H37423" s="958">
        <v>90063</v>
      </c>
      <c r="I37423" s="950" t="s">
        <v>1552</v>
      </c>
    </row>
    <row r="37424" spans="8:9" ht="12.5">
      <c r="H37424" s="958">
        <v>90064</v>
      </c>
      <c r="I37424" s="950" t="s">
        <v>1552</v>
      </c>
    </row>
    <row r="37425" spans="8:9" ht="12.5">
      <c r="H37425" s="958">
        <v>90065</v>
      </c>
      <c r="I37425" s="950" t="s">
        <v>1552</v>
      </c>
    </row>
    <row r="37426" spans="8:9" ht="12.5">
      <c r="H37426" s="958">
        <v>90066</v>
      </c>
      <c r="I37426" s="950" t="s">
        <v>1552</v>
      </c>
    </row>
    <row r="37427" spans="8:9" ht="12.5">
      <c r="H37427" s="958">
        <v>90067</v>
      </c>
      <c r="I37427" s="950" t="s">
        <v>1552</v>
      </c>
    </row>
    <row r="37428" spans="8:9" ht="12.5">
      <c r="H37428" s="958">
        <v>90068</v>
      </c>
      <c r="I37428" s="950" t="s">
        <v>1552</v>
      </c>
    </row>
    <row r="37429" spans="8:9" ht="12.5">
      <c r="H37429" s="958">
        <v>90069</v>
      </c>
      <c r="I37429" s="950" t="s">
        <v>1552</v>
      </c>
    </row>
    <row r="37430" spans="8:9" ht="12.5">
      <c r="H37430" s="958">
        <v>90070</v>
      </c>
      <c r="I37430" s="950" t="s">
        <v>1552</v>
      </c>
    </row>
    <row r="37431" spans="8:9" ht="12.5">
      <c r="H37431" s="958">
        <v>90071</v>
      </c>
      <c r="I37431" s="950" t="s">
        <v>1552</v>
      </c>
    </row>
    <row r="37432" spans="8:9" ht="12.5">
      <c r="H37432" s="958">
        <v>90072</v>
      </c>
      <c r="I37432" s="950" t="s">
        <v>1552</v>
      </c>
    </row>
    <row r="37433" spans="8:9" ht="12.5">
      <c r="H37433" s="958">
        <v>90073</v>
      </c>
      <c r="I37433" s="950" t="s">
        <v>1552</v>
      </c>
    </row>
    <row r="37434" spans="8:9" ht="12.5">
      <c r="H37434" s="958">
        <v>90074</v>
      </c>
      <c r="I37434" s="950" t="s">
        <v>1552</v>
      </c>
    </row>
    <row r="37435" spans="8:9" ht="12.5">
      <c r="H37435" s="958">
        <v>90075</v>
      </c>
      <c r="I37435" s="950" t="s">
        <v>1552</v>
      </c>
    </row>
    <row r="37436" spans="8:9" ht="12.5">
      <c r="H37436" s="958">
        <v>90076</v>
      </c>
      <c r="I37436" s="950" t="s">
        <v>1552</v>
      </c>
    </row>
    <row r="37437" spans="8:9" ht="12.5">
      <c r="H37437" s="958">
        <v>90077</v>
      </c>
      <c r="I37437" s="950" t="s">
        <v>1552</v>
      </c>
    </row>
    <row r="37438" spans="8:9" ht="12.5">
      <c r="H37438" s="958">
        <v>90078</v>
      </c>
      <c r="I37438" s="950" t="s">
        <v>1552</v>
      </c>
    </row>
    <row r="37439" spans="8:9" ht="12.5">
      <c r="H37439" s="958">
        <v>90079</v>
      </c>
      <c r="I37439" s="950" t="s">
        <v>1552</v>
      </c>
    </row>
    <row r="37440" spans="8:9" ht="12.5">
      <c r="H37440" s="958">
        <v>90080</v>
      </c>
      <c r="I37440" s="950" t="s">
        <v>1552</v>
      </c>
    </row>
    <row r="37441" spans="8:9" ht="12.5">
      <c r="H37441" s="958">
        <v>90081</v>
      </c>
      <c r="I37441" s="950" t="s">
        <v>1552</v>
      </c>
    </row>
    <row r="37442" spans="8:9" ht="12.5">
      <c r="H37442" s="958">
        <v>90082</v>
      </c>
      <c r="I37442" s="950" t="s">
        <v>1552</v>
      </c>
    </row>
    <row r="37443" spans="8:9" ht="12.5">
      <c r="H37443" s="958">
        <v>90083</v>
      </c>
      <c r="I37443" s="950" t="s">
        <v>1552</v>
      </c>
    </row>
    <row r="37444" spans="8:9" ht="12.5">
      <c r="H37444" s="958">
        <v>90084</v>
      </c>
      <c r="I37444" s="950" t="s">
        <v>1552</v>
      </c>
    </row>
    <row r="37445" spans="8:9" ht="12.5">
      <c r="H37445" s="958">
        <v>90086</v>
      </c>
      <c r="I37445" s="950" t="s">
        <v>1552</v>
      </c>
    </row>
    <row r="37446" spans="8:9" ht="12.5">
      <c r="H37446" s="958">
        <v>90087</v>
      </c>
      <c r="I37446" s="950" t="s">
        <v>1552</v>
      </c>
    </row>
    <row r="37447" spans="8:9" ht="12.5">
      <c r="H37447" s="958">
        <v>90088</v>
      </c>
      <c r="I37447" s="950" t="s">
        <v>1552</v>
      </c>
    </row>
    <row r="37448" spans="8:9" ht="12.5">
      <c r="H37448" s="958">
        <v>90089</v>
      </c>
      <c r="I37448" s="950" t="s">
        <v>1552</v>
      </c>
    </row>
    <row r="37449" spans="8:9" ht="12.5">
      <c r="H37449" s="958">
        <v>90090</v>
      </c>
      <c r="I37449" s="950" t="s">
        <v>1552</v>
      </c>
    </row>
    <row r="37450" spans="8:9" ht="12.5">
      <c r="H37450" s="958">
        <v>90091</v>
      </c>
      <c r="I37450" s="950" t="s">
        <v>1552</v>
      </c>
    </row>
    <row r="37451" spans="8:9" ht="12.5">
      <c r="H37451" s="958">
        <v>90093</v>
      </c>
      <c r="I37451" s="950" t="s">
        <v>1552</v>
      </c>
    </row>
    <row r="37452" spans="8:9" ht="12.5">
      <c r="H37452" s="958">
        <v>90094</v>
      </c>
      <c r="I37452" s="950" t="s">
        <v>1552</v>
      </c>
    </row>
    <row r="37453" spans="8:9" ht="12.5">
      <c r="H37453" s="958">
        <v>90095</v>
      </c>
      <c r="I37453" s="950" t="s">
        <v>1552</v>
      </c>
    </row>
    <row r="37454" spans="8:9" ht="12.5">
      <c r="H37454" s="958">
        <v>90096</v>
      </c>
      <c r="I37454" s="950" t="s">
        <v>1552</v>
      </c>
    </row>
    <row r="37455" spans="8:9" ht="12.5">
      <c r="H37455" s="958">
        <v>90099</v>
      </c>
      <c r="I37455" s="950" t="s">
        <v>1552</v>
      </c>
    </row>
    <row r="37456" spans="8:9" ht="12.5">
      <c r="H37456" s="958">
        <v>90101</v>
      </c>
      <c r="I37456" s="950" t="s">
        <v>1552</v>
      </c>
    </row>
    <row r="37457" spans="8:9" ht="12.5">
      <c r="H37457" s="958">
        <v>90103</v>
      </c>
      <c r="I37457" s="950" t="s">
        <v>1552</v>
      </c>
    </row>
    <row r="37458" spans="8:9" ht="12.5">
      <c r="H37458" s="958">
        <v>90189</v>
      </c>
      <c r="I37458" s="950" t="s">
        <v>1552</v>
      </c>
    </row>
    <row r="37459" spans="8:9" ht="12.5">
      <c r="H37459" s="958">
        <v>90201</v>
      </c>
      <c r="I37459" s="950" t="s">
        <v>1552</v>
      </c>
    </row>
    <row r="37460" spans="8:9" ht="12.5">
      <c r="H37460" s="958">
        <v>90202</v>
      </c>
      <c r="I37460" s="950" t="s">
        <v>1552</v>
      </c>
    </row>
    <row r="37461" spans="8:9" ht="12.5">
      <c r="H37461" s="958">
        <v>90209</v>
      </c>
      <c r="I37461" s="950" t="s">
        <v>1552</v>
      </c>
    </row>
    <row r="37462" spans="8:9" ht="12.5">
      <c r="H37462" s="958">
        <v>90210</v>
      </c>
      <c r="I37462" s="950" t="s">
        <v>1552</v>
      </c>
    </row>
    <row r="37463" spans="8:9" ht="12.5">
      <c r="H37463" s="958">
        <v>90211</v>
      </c>
      <c r="I37463" s="950" t="s">
        <v>1552</v>
      </c>
    </row>
    <row r="37464" spans="8:9" ht="12.5">
      <c r="H37464" s="958">
        <v>90212</v>
      </c>
      <c r="I37464" s="950" t="s">
        <v>1552</v>
      </c>
    </row>
    <row r="37465" spans="8:9" ht="12.5">
      <c r="H37465" s="958">
        <v>90213</v>
      </c>
      <c r="I37465" s="950" t="s">
        <v>1552</v>
      </c>
    </row>
    <row r="37466" spans="8:9" ht="12.5">
      <c r="H37466" s="958">
        <v>90220</v>
      </c>
      <c r="I37466" s="950" t="s">
        <v>1552</v>
      </c>
    </row>
    <row r="37467" spans="8:9" ht="12.5">
      <c r="H37467" s="958">
        <v>90221</v>
      </c>
      <c r="I37467" s="950" t="s">
        <v>1552</v>
      </c>
    </row>
    <row r="37468" spans="8:9" ht="12.5">
      <c r="H37468" s="958">
        <v>90222</v>
      </c>
      <c r="I37468" s="950" t="s">
        <v>1552</v>
      </c>
    </row>
    <row r="37469" spans="8:9" ht="12.5">
      <c r="H37469" s="958">
        <v>90223</v>
      </c>
      <c r="I37469" s="950" t="s">
        <v>1552</v>
      </c>
    </row>
    <row r="37470" spans="8:9" ht="12.5">
      <c r="H37470" s="958">
        <v>90224</v>
      </c>
      <c r="I37470" s="950" t="s">
        <v>1552</v>
      </c>
    </row>
    <row r="37471" spans="8:9" ht="12.5">
      <c r="H37471" s="958">
        <v>90230</v>
      </c>
      <c r="I37471" s="950" t="s">
        <v>1552</v>
      </c>
    </row>
    <row r="37472" spans="8:9" ht="12.5">
      <c r="H37472" s="958">
        <v>90231</v>
      </c>
      <c r="I37472" s="950" t="s">
        <v>1552</v>
      </c>
    </row>
    <row r="37473" spans="8:9" ht="12.5">
      <c r="H37473" s="958">
        <v>90232</v>
      </c>
      <c r="I37473" s="950" t="s">
        <v>1552</v>
      </c>
    </row>
    <row r="37474" spans="8:9" ht="12.5">
      <c r="H37474" s="958">
        <v>90233</v>
      </c>
      <c r="I37474" s="950" t="s">
        <v>1552</v>
      </c>
    </row>
    <row r="37475" spans="8:9" ht="12.5">
      <c r="H37475" s="958">
        <v>90239</v>
      </c>
      <c r="I37475" s="950" t="s">
        <v>1552</v>
      </c>
    </row>
    <row r="37476" spans="8:9" ht="12.5">
      <c r="H37476" s="958">
        <v>90240</v>
      </c>
      <c r="I37476" s="950" t="s">
        <v>1552</v>
      </c>
    </row>
    <row r="37477" spans="8:9" ht="12.5">
      <c r="H37477" s="958">
        <v>90241</v>
      </c>
      <c r="I37477" s="950" t="s">
        <v>1552</v>
      </c>
    </row>
    <row r="37478" spans="8:9" ht="12.5">
      <c r="H37478" s="958">
        <v>90242</v>
      </c>
      <c r="I37478" s="950" t="s">
        <v>1552</v>
      </c>
    </row>
    <row r="37479" spans="8:9" ht="12.5">
      <c r="H37479" s="958">
        <v>90245</v>
      </c>
      <c r="I37479" s="950" t="s">
        <v>1552</v>
      </c>
    </row>
    <row r="37480" spans="8:9" ht="12.5">
      <c r="H37480" s="958">
        <v>90247</v>
      </c>
      <c r="I37480" s="950" t="s">
        <v>1552</v>
      </c>
    </row>
    <row r="37481" spans="8:9" ht="12.5">
      <c r="H37481" s="958">
        <v>90248</v>
      </c>
      <c r="I37481" s="950" t="s">
        <v>1552</v>
      </c>
    </row>
    <row r="37482" spans="8:9" ht="12.5">
      <c r="H37482" s="958">
        <v>90249</v>
      </c>
      <c r="I37482" s="950" t="s">
        <v>1552</v>
      </c>
    </row>
    <row r="37483" spans="8:9" ht="12.5">
      <c r="H37483" s="958">
        <v>90250</v>
      </c>
      <c r="I37483" s="950" t="s">
        <v>1552</v>
      </c>
    </row>
    <row r="37484" spans="8:9" ht="12.5">
      <c r="H37484" s="958">
        <v>90251</v>
      </c>
      <c r="I37484" s="950" t="s">
        <v>1552</v>
      </c>
    </row>
    <row r="37485" spans="8:9" ht="12.5">
      <c r="H37485" s="958">
        <v>90254</v>
      </c>
      <c r="I37485" s="950" t="s">
        <v>1552</v>
      </c>
    </row>
    <row r="37486" spans="8:9" ht="12.5">
      <c r="H37486" s="958">
        <v>90255</v>
      </c>
      <c r="I37486" s="950" t="s">
        <v>1552</v>
      </c>
    </row>
    <row r="37487" spans="8:9" ht="12.5">
      <c r="H37487" s="958">
        <v>90260</v>
      </c>
      <c r="I37487" s="950" t="s">
        <v>1552</v>
      </c>
    </row>
    <row r="37488" spans="8:9" ht="12.5">
      <c r="H37488" s="958">
        <v>90261</v>
      </c>
      <c r="I37488" s="950" t="s">
        <v>1552</v>
      </c>
    </row>
    <row r="37489" spans="8:9" ht="12.5">
      <c r="H37489" s="958">
        <v>90262</v>
      </c>
      <c r="I37489" s="950" t="s">
        <v>1552</v>
      </c>
    </row>
    <row r="37490" spans="8:9" ht="12.5">
      <c r="H37490" s="958">
        <v>90263</v>
      </c>
      <c r="I37490" s="950" t="s">
        <v>1552</v>
      </c>
    </row>
    <row r="37491" spans="8:9" ht="12.5">
      <c r="H37491" s="958">
        <v>90264</v>
      </c>
      <c r="I37491" s="950" t="s">
        <v>1552</v>
      </c>
    </row>
    <row r="37492" spans="8:9" ht="12.5">
      <c r="H37492" s="958">
        <v>90265</v>
      </c>
      <c r="I37492" s="950" t="s">
        <v>1552</v>
      </c>
    </row>
    <row r="37493" spans="8:9" ht="12.5">
      <c r="H37493" s="958">
        <v>90266</v>
      </c>
      <c r="I37493" s="950" t="s">
        <v>1552</v>
      </c>
    </row>
    <row r="37494" spans="8:9" ht="12.5">
      <c r="H37494" s="958">
        <v>90267</v>
      </c>
      <c r="I37494" s="950" t="s">
        <v>1552</v>
      </c>
    </row>
    <row r="37495" spans="8:9" ht="12.5">
      <c r="H37495" s="958">
        <v>90270</v>
      </c>
      <c r="I37495" s="950" t="s">
        <v>1552</v>
      </c>
    </row>
    <row r="37496" spans="8:9" ht="12.5">
      <c r="H37496" s="958">
        <v>90272</v>
      </c>
      <c r="I37496" s="950" t="s">
        <v>1552</v>
      </c>
    </row>
    <row r="37497" spans="8:9" ht="12.5">
      <c r="H37497" s="958">
        <v>90274</v>
      </c>
      <c r="I37497" s="950" t="s">
        <v>1552</v>
      </c>
    </row>
    <row r="37498" spans="8:9" ht="12.5">
      <c r="H37498" s="958">
        <v>90275</v>
      </c>
      <c r="I37498" s="950" t="s">
        <v>1552</v>
      </c>
    </row>
    <row r="37499" spans="8:9" ht="12.5">
      <c r="H37499" s="958">
        <v>90277</v>
      </c>
      <c r="I37499" s="950" t="s">
        <v>1552</v>
      </c>
    </row>
    <row r="37500" spans="8:9" ht="12.5">
      <c r="H37500" s="958">
        <v>90278</v>
      </c>
      <c r="I37500" s="950" t="s">
        <v>1552</v>
      </c>
    </row>
    <row r="37501" spans="8:9" ht="12.5">
      <c r="H37501" s="958">
        <v>90280</v>
      </c>
      <c r="I37501" s="950" t="s">
        <v>1552</v>
      </c>
    </row>
    <row r="37502" spans="8:9" ht="12.5">
      <c r="H37502" s="958">
        <v>90290</v>
      </c>
      <c r="I37502" s="950" t="s">
        <v>1552</v>
      </c>
    </row>
    <row r="37503" spans="8:9" ht="12.5">
      <c r="H37503" s="958">
        <v>90291</v>
      </c>
      <c r="I37503" s="950" t="s">
        <v>1552</v>
      </c>
    </row>
    <row r="37504" spans="8:9" ht="12.5">
      <c r="H37504" s="958">
        <v>90292</v>
      </c>
      <c r="I37504" s="950" t="s">
        <v>1552</v>
      </c>
    </row>
    <row r="37505" spans="8:9" ht="12.5">
      <c r="H37505" s="958">
        <v>90293</v>
      </c>
      <c r="I37505" s="950" t="s">
        <v>1552</v>
      </c>
    </row>
    <row r="37506" spans="8:9" ht="12.5">
      <c r="H37506" s="958">
        <v>90294</v>
      </c>
      <c r="I37506" s="950" t="s">
        <v>1552</v>
      </c>
    </row>
    <row r="37507" spans="8:9" ht="12.5">
      <c r="H37507" s="958">
        <v>90295</v>
      </c>
      <c r="I37507" s="950" t="s">
        <v>1552</v>
      </c>
    </row>
    <row r="37508" spans="8:9" ht="12.5">
      <c r="H37508" s="958">
        <v>90296</v>
      </c>
      <c r="I37508" s="950" t="s">
        <v>1552</v>
      </c>
    </row>
    <row r="37509" spans="8:9" ht="12.5">
      <c r="H37509" s="958">
        <v>90301</v>
      </c>
      <c r="I37509" s="950" t="s">
        <v>1552</v>
      </c>
    </row>
    <row r="37510" spans="8:9" ht="12.5">
      <c r="H37510" s="958">
        <v>90302</v>
      </c>
      <c r="I37510" s="950" t="s">
        <v>1552</v>
      </c>
    </row>
    <row r="37511" spans="8:9" ht="12.5">
      <c r="H37511" s="958">
        <v>90303</v>
      </c>
      <c r="I37511" s="950" t="s">
        <v>1552</v>
      </c>
    </row>
    <row r="37512" spans="8:9" ht="12.5">
      <c r="H37512" s="958">
        <v>90304</v>
      </c>
      <c r="I37512" s="950" t="s">
        <v>1552</v>
      </c>
    </row>
    <row r="37513" spans="8:9" ht="12.5">
      <c r="H37513" s="958">
        <v>90305</v>
      </c>
      <c r="I37513" s="950" t="s">
        <v>1552</v>
      </c>
    </row>
    <row r="37514" spans="8:9" ht="12.5">
      <c r="H37514" s="958">
        <v>90306</v>
      </c>
      <c r="I37514" s="950" t="s">
        <v>1552</v>
      </c>
    </row>
    <row r="37515" spans="8:9" ht="12.5">
      <c r="H37515" s="958">
        <v>90307</v>
      </c>
      <c r="I37515" s="950" t="s">
        <v>1552</v>
      </c>
    </row>
    <row r="37516" spans="8:9" ht="12.5">
      <c r="H37516" s="958">
        <v>90308</v>
      </c>
      <c r="I37516" s="950" t="s">
        <v>1552</v>
      </c>
    </row>
    <row r="37517" spans="8:9" ht="12.5">
      <c r="H37517" s="958">
        <v>90309</v>
      </c>
      <c r="I37517" s="950" t="s">
        <v>1552</v>
      </c>
    </row>
    <row r="37518" spans="8:9" ht="12.5">
      <c r="H37518" s="958">
        <v>90310</v>
      </c>
      <c r="I37518" s="950" t="s">
        <v>1552</v>
      </c>
    </row>
    <row r="37519" spans="8:9" ht="12.5">
      <c r="H37519" s="958">
        <v>90311</v>
      </c>
      <c r="I37519" s="950" t="s">
        <v>1552</v>
      </c>
    </row>
    <row r="37520" spans="8:9" ht="12.5">
      <c r="H37520" s="958">
        <v>90312</v>
      </c>
      <c r="I37520" s="950" t="s">
        <v>1552</v>
      </c>
    </row>
    <row r="37521" spans="8:9" ht="12.5">
      <c r="H37521" s="958">
        <v>90401</v>
      </c>
      <c r="I37521" s="950" t="s">
        <v>1552</v>
      </c>
    </row>
    <row r="37522" spans="8:9" ht="12.5">
      <c r="H37522" s="958">
        <v>90402</v>
      </c>
      <c r="I37522" s="950" t="s">
        <v>1552</v>
      </c>
    </row>
    <row r="37523" spans="8:9" ht="12.5">
      <c r="H37523" s="958">
        <v>90403</v>
      </c>
      <c r="I37523" s="950" t="s">
        <v>1552</v>
      </c>
    </row>
    <row r="37524" spans="8:9" ht="12.5">
      <c r="H37524" s="958">
        <v>90404</v>
      </c>
      <c r="I37524" s="950" t="s">
        <v>1552</v>
      </c>
    </row>
    <row r="37525" spans="8:9" ht="12.5">
      <c r="H37525" s="958">
        <v>90405</v>
      </c>
      <c r="I37525" s="950" t="s">
        <v>1552</v>
      </c>
    </row>
    <row r="37526" spans="8:9" ht="12.5">
      <c r="H37526" s="958">
        <v>90406</v>
      </c>
      <c r="I37526" s="950" t="s">
        <v>1552</v>
      </c>
    </row>
    <row r="37527" spans="8:9" ht="12.5">
      <c r="H37527" s="958">
        <v>90407</v>
      </c>
      <c r="I37527" s="950" t="s">
        <v>1552</v>
      </c>
    </row>
    <row r="37528" spans="8:9" ht="12.5">
      <c r="H37528" s="958">
        <v>90408</v>
      </c>
      <c r="I37528" s="950" t="s">
        <v>1552</v>
      </c>
    </row>
    <row r="37529" spans="8:9" ht="12.5">
      <c r="H37529" s="958">
        <v>90409</v>
      </c>
      <c r="I37529" s="950" t="s">
        <v>1552</v>
      </c>
    </row>
    <row r="37530" spans="8:9" ht="12.5">
      <c r="H37530" s="958">
        <v>90410</v>
      </c>
      <c r="I37530" s="950" t="s">
        <v>1552</v>
      </c>
    </row>
    <row r="37531" spans="8:9" ht="12.5">
      <c r="H37531" s="958">
        <v>90411</v>
      </c>
      <c r="I37531" s="950" t="s">
        <v>1552</v>
      </c>
    </row>
    <row r="37532" spans="8:9" ht="12.5">
      <c r="H37532" s="958">
        <v>90501</v>
      </c>
      <c r="I37532" s="950" t="s">
        <v>1552</v>
      </c>
    </row>
    <row r="37533" spans="8:9" ht="12.5">
      <c r="H37533" s="958">
        <v>90502</v>
      </c>
      <c r="I37533" s="950" t="s">
        <v>1552</v>
      </c>
    </row>
    <row r="37534" spans="8:9" ht="12.5">
      <c r="H37534" s="958">
        <v>90503</v>
      </c>
      <c r="I37534" s="950" t="s">
        <v>1552</v>
      </c>
    </row>
    <row r="37535" spans="8:9" ht="12.5">
      <c r="H37535" s="958">
        <v>90504</v>
      </c>
      <c r="I37535" s="950" t="s">
        <v>1552</v>
      </c>
    </row>
    <row r="37536" spans="8:9" ht="12.5">
      <c r="H37536" s="958">
        <v>90505</v>
      </c>
      <c r="I37536" s="950" t="s">
        <v>1552</v>
      </c>
    </row>
    <row r="37537" spans="8:9" ht="12.5">
      <c r="H37537" s="958">
        <v>90506</v>
      </c>
      <c r="I37537" s="950" t="s">
        <v>1552</v>
      </c>
    </row>
    <row r="37538" spans="8:9" ht="12.5">
      <c r="H37538" s="958">
        <v>90507</v>
      </c>
      <c r="I37538" s="950" t="s">
        <v>1552</v>
      </c>
    </row>
    <row r="37539" spans="8:9" ht="12.5">
      <c r="H37539" s="958">
        <v>90508</v>
      </c>
      <c r="I37539" s="950" t="s">
        <v>1552</v>
      </c>
    </row>
    <row r="37540" spans="8:9" ht="12.5">
      <c r="H37540" s="958">
        <v>90509</v>
      </c>
      <c r="I37540" s="950" t="s">
        <v>1552</v>
      </c>
    </row>
    <row r="37541" spans="8:9" ht="12.5">
      <c r="H37541" s="958">
        <v>90510</v>
      </c>
      <c r="I37541" s="950" t="s">
        <v>1552</v>
      </c>
    </row>
    <row r="37542" spans="8:9" ht="12.5">
      <c r="H37542" s="958">
        <v>90601</v>
      </c>
      <c r="I37542" s="950" t="s">
        <v>1552</v>
      </c>
    </row>
    <row r="37543" spans="8:9" ht="12.5">
      <c r="H37543" s="958">
        <v>90602</v>
      </c>
      <c r="I37543" s="950" t="s">
        <v>1552</v>
      </c>
    </row>
    <row r="37544" spans="8:9" ht="12.5">
      <c r="H37544" s="958">
        <v>90603</v>
      </c>
      <c r="I37544" s="950" t="s">
        <v>1552</v>
      </c>
    </row>
    <row r="37545" spans="8:9" ht="12.5">
      <c r="H37545" s="958">
        <v>90604</v>
      </c>
      <c r="I37545" s="950" t="s">
        <v>1552</v>
      </c>
    </row>
    <row r="37546" spans="8:9" ht="12.5">
      <c r="H37546" s="958">
        <v>90605</v>
      </c>
      <c r="I37546" s="950" t="s">
        <v>1552</v>
      </c>
    </row>
    <row r="37547" spans="8:9" ht="12.5">
      <c r="H37547" s="958">
        <v>90606</v>
      </c>
      <c r="I37547" s="950" t="s">
        <v>1552</v>
      </c>
    </row>
    <row r="37548" spans="8:9" ht="12.5">
      <c r="H37548" s="958">
        <v>90607</v>
      </c>
      <c r="I37548" s="950" t="s">
        <v>1552</v>
      </c>
    </row>
    <row r="37549" spans="8:9" ht="12.5">
      <c r="H37549" s="958">
        <v>90608</v>
      </c>
      <c r="I37549" s="950" t="s">
        <v>1552</v>
      </c>
    </row>
    <row r="37550" spans="8:9" ht="12.5">
      <c r="H37550" s="958">
        <v>90609</v>
      </c>
      <c r="I37550" s="950" t="s">
        <v>1552</v>
      </c>
    </row>
    <row r="37551" spans="8:9" ht="12.5">
      <c r="H37551" s="958">
        <v>90610</v>
      </c>
      <c r="I37551" s="950" t="s">
        <v>1552</v>
      </c>
    </row>
    <row r="37552" spans="8:9" ht="12.5">
      <c r="H37552" s="958">
        <v>90620</v>
      </c>
      <c r="I37552" s="950" t="s">
        <v>1552</v>
      </c>
    </row>
    <row r="37553" spans="8:9" ht="12.5">
      <c r="H37553" s="958">
        <v>90621</v>
      </c>
      <c r="I37553" s="950" t="s">
        <v>1552</v>
      </c>
    </row>
    <row r="37554" spans="8:9" ht="12.5">
      <c r="H37554" s="958">
        <v>90622</v>
      </c>
      <c r="I37554" s="950" t="s">
        <v>1552</v>
      </c>
    </row>
    <row r="37555" spans="8:9" ht="12.5">
      <c r="H37555" s="958">
        <v>90623</v>
      </c>
      <c r="I37555" s="950" t="s">
        <v>1552</v>
      </c>
    </row>
    <row r="37556" spans="8:9" ht="12.5">
      <c r="H37556" s="958">
        <v>90624</v>
      </c>
      <c r="I37556" s="950" t="s">
        <v>1552</v>
      </c>
    </row>
    <row r="37557" spans="8:9" ht="12.5">
      <c r="H37557" s="958">
        <v>90630</v>
      </c>
      <c r="I37557" s="950" t="s">
        <v>1552</v>
      </c>
    </row>
    <row r="37558" spans="8:9" ht="12.5">
      <c r="H37558" s="958">
        <v>90631</v>
      </c>
      <c r="I37558" s="950" t="s">
        <v>1552</v>
      </c>
    </row>
    <row r="37559" spans="8:9" ht="12.5">
      <c r="H37559" s="958">
        <v>90632</v>
      </c>
      <c r="I37559" s="950" t="s">
        <v>1552</v>
      </c>
    </row>
    <row r="37560" spans="8:9" ht="12.5">
      <c r="H37560" s="958">
        <v>90633</v>
      </c>
      <c r="I37560" s="950" t="s">
        <v>1552</v>
      </c>
    </row>
    <row r="37561" spans="8:9" ht="12.5">
      <c r="H37561" s="958">
        <v>90637</v>
      </c>
      <c r="I37561" s="950" t="s">
        <v>1552</v>
      </c>
    </row>
    <row r="37562" spans="8:9" ht="12.5">
      <c r="H37562" s="958">
        <v>90638</v>
      </c>
      <c r="I37562" s="950" t="s">
        <v>1552</v>
      </c>
    </row>
    <row r="37563" spans="8:9" ht="12.5">
      <c r="H37563" s="958">
        <v>90639</v>
      </c>
      <c r="I37563" s="950" t="s">
        <v>1552</v>
      </c>
    </row>
    <row r="37564" spans="8:9" ht="12.5">
      <c r="H37564" s="958">
        <v>90640</v>
      </c>
      <c r="I37564" s="950" t="s">
        <v>1552</v>
      </c>
    </row>
    <row r="37565" spans="8:9" ht="12.5">
      <c r="H37565" s="958">
        <v>90650</v>
      </c>
      <c r="I37565" s="950" t="s">
        <v>1552</v>
      </c>
    </row>
    <row r="37566" spans="8:9" ht="12.5">
      <c r="H37566" s="958">
        <v>90651</v>
      </c>
      <c r="I37566" s="950" t="s">
        <v>1552</v>
      </c>
    </row>
    <row r="37567" spans="8:9" ht="12.5">
      <c r="H37567" s="958">
        <v>90652</v>
      </c>
      <c r="I37567" s="950" t="s">
        <v>1552</v>
      </c>
    </row>
    <row r="37568" spans="8:9" ht="12.5">
      <c r="H37568" s="958">
        <v>90660</v>
      </c>
      <c r="I37568" s="950" t="s">
        <v>1552</v>
      </c>
    </row>
    <row r="37569" spans="8:9" ht="12.5">
      <c r="H37569" s="958">
        <v>90661</v>
      </c>
      <c r="I37569" s="950" t="s">
        <v>1552</v>
      </c>
    </row>
    <row r="37570" spans="8:9" ht="12.5">
      <c r="H37570" s="958">
        <v>90662</v>
      </c>
      <c r="I37570" s="950" t="s">
        <v>1552</v>
      </c>
    </row>
    <row r="37571" spans="8:9" ht="12.5">
      <c r="H37571" s="958">
        <v>90670</v>
      </c>
      <c r="I37571" s="950" t="s">
        <v>1552</v>
      </c>
    </row>
    <row r="37572" spans="8:9" ht="12.5">
      <c r="H37572" s="958">
        <v>90671</v>
      </c>
      <c r="I37572" s="950" t="s">
        <v>1552</v>
      </c>
    </row>
    <row r="37573" spans="8:9" ht="12.5">
      <c r="H37573" s="958">
        <v>90680</v>
      </c>
      <c r="I37573" s="950" t="s">
        <v>1552</v>
      </c>
    </row>
    <row r="37574" spans="8:9" ht="12.5">
      <c r="H37574" s="958">
        <v>90701</v>
      </c>
      <c r="I37574" s="950" t="s">
        <v>1552</v>
      </c>
    </row>
    <row r="37575" spans="8:9" ht="12.5">
      <c r="H37575" s="958">
        <v>90702</v>
      </c>
      <c r="I37575" s="950" t="s">
        <v>1552</v>
      </c>
    </row>
    <row r="37576" spans="8:9" ht="12.5">
      <c r="H37576" s="958">
        <v>90703</v>
      </c>
      <c r="I37576" s="950" t="s">
        <v>1552</v>
      </c>
    </row>
    <row r="37577" spans="8:9" ht="12.5">
      <c r="H37577" s="958">
        <v>90704</v>
      </c>
      <c r="I37577" s="950" t="s">
        <v>1552</v>
      </c>
    </row>
    <row r="37578" spans="8:9" ht="12.5">
      <c r="H37578" s="958">
        <v>90706</v>
      </c>
      <c r="I37578" s="950" t="s">
        <v>1552</v>
      </c>
    </row>
    <row r="37579" spans="8:9" ht="12.5">
      <c r="H37579" s="958">
        <v>90707</v>
      </c>
      <c r="I37579" s="950" t="s">
        <v>1552</v>
      </c>
    </row>
    <row r="37580" spans="8:9" ht="12.5">
      <c r="H37580" s="958">
        <v>90710</v>
      </c>
      <c r="I37580" s="950" t="s">
        <v>1552</v>
      </c>
    </row>
    <row r="37581" spans="8:9" ht="12.5">
      <c r="H37581" s="958">
        <v>90711</v>
      </c>
      <c r="I37581" s="950" t="s">
        <v>1552</v>
      </c>
    </row>
    <row r="37582" spans="8:9" ht="12.5">
      <c r="H37582" s="958">
        <v>90712</v>
      </c>
      <c r="I37582" s="950" t="s">
        <v>1552</v>
      </c>
    </row>
    <row r="37583" spans="8:9" ht="12.5">
      <c r="H37583" s="958">
        <v>90713</v>
      </c>
      <c r="I37583" s="950" t="s">
        <v>1552</v>
      </c>
    </row>
    <row r="37584" spans="8:9" ht="12.5">
      <c r="H37584" s="958">
        <v>90714</v>
      </c>
      <c r="I37584" s="950" t="s">
        <v>1552</v>
      </c>
    </row>
    <row r="37585" spans="8:9" ht="12.5">
      <c r="H37585" s="958">
        <v>90715</v>
      </c>
      <c r="I37585" s="950" t="s">
        <v>1552</v>
      </c>
    </row>
    <row r="37586" spans="8:9" ht="12.5">
      <c r="H37586" s="958">
        <v>90716</v>
      </c>
      <c r="I37586" s="950" t="s">
        <v>1552</v>
      </c>
    </row>
    <row r="37587" spans="8:9" ht="12.5">
      <c r="H37587" s="958">
        <v>90717</v>
      </c>
      <c r="I37587" s="950" t="s">
        <v>1552</v>
      </c>
    </row>
    <row r="37588" spans="8:9" ht="12.5">
      <c r="H37588" s="958">
        <v>90720</v>
      </c>
      <c r="I37588" s="950" t="s">
        <v>1552</v>
      </c>
    </row>
    <row r="37589" spans="8:9" ht="12.5">
      <c r="H37589" s="958">
        <v>90721</v>
      </c>
      <c r="I37589" s="950" t="s">
        <v>1552</v>
      </c>
    </row>
    <row r="37590" spans="8:9" ht="12.5">
      <c r="H37590" s="958">
        <v>90723</v>
      </c>
      <c r="I37590" s="950" t="s">
        <v>1552</v>
      </c>
    </row>
    <row r="37591" spans="8:9" ht="12.5">
      <c r="H37591" s="958">
        <v>90731</v>
      </c>
      <c r="I37591" s="950" t="s">
        <v>1552</v>
      </c>
    </row>
    <row r="37592" spans="8:9" ht="12.5">
      <c r="H37592" s="958">
        <v>90732</v>
      </c>
      <c r="I37592" s="950" t="s">
        <v>1552</v>
      </c>
    </row>
    <row r="37593" spans="8:9" ht="12.5">
      <c r="H37593" s="958">
        <v>90733</v>
      </c>
      <c r="I37593" s="950" t="s">
        <v>1552</v>
      </c>
    </row>
    <row r="37594" spans="8:9" ht="12.5">
      <c r="H37594" s="958">
        <v>90734</v>
      </c>
      <c r="I37594" s="950" t="s">
        <v>1552</v>
      </c>
    </row>
    <row r="37595" spans="8:9" ht="12.5">
      <c r="H37595" s="958">
        <v>90740</v>
      </c>
      <c r="I37595" s="950" t="s">
        <v>1552</v>
      </c>
    </row>
    <row r="37596" spans="8:9" ht="12.5">
      <c r="H37596" s="958">
        <v>90742</v>
      </c>
      <c r="I37596" s="950" t="s">
        <v>1552</v>
      </c>
    </row>
    <row r="37597" spans="8:9" ht="12.5">
      <c r="H37597" s="958">
        <v>90743</v>
      </c>
      <c r="I37597" s="950" t="s">
        <v>1552</v>
      </c>
    </row>
    <row r="37598" spans="8:9" ht="12.5">
      <c r="H37598" s="958">
        <v>90744</v>
      </c>
      <c r="I37598" s="950" t="s">
        <v>1552</v>
      </c>
    </row>
    <row r="37599" spans="8:9" ht="12.5">
      <c r="H37599" s="958">
        <v>90745</v>
      </c>
      <c r="I37599" s="950" t="s">
        <v>1552</v>
      </c>
    </row>
    <row r="37600" spans="8:9" ht="12.5">
      <c r="H37600" s="958">
        <v>90746</v>
      </c>
      <c r="I37600" s="950" t="s">
        <v>1552</v>
      </c>
    </row>
    <row r="37601" spans="8:9" ht="12.5">
      <c r="H37601" s="958">
        <v>90747</v>
      </c>
      <c r="I37601" s="950" t="s">
        <v>1552</v>
      </c>
    </row>
    <row r="37602" spans="8:9" ht="12.5">
      <c r="H37602" s="958">
        <v>90748</v>
      </c>
      <c r="I37602" s="950" t="s">
        <v>1552</v>
      </c>
    </row>
    <row r="37603" spans="8:9" ht="12.5">
      <c r="H37603" s="958">
        <v>90749</v>
      </c>
      <c r="I37603" s="950" t="s">
        <v>1552</v>
      </c>
    </row>
    <row r="37604" spans="8:9" ht="12.5">
      <c r="H37604" s="958">
        <v>90755</v>
      </c>
      <c r="I37604" s="950" t="s">
        <v>1552</v>
      </c>
    </row>
    <row r="37605" spans="8:9" ht="12.5">
      <c r="H37605" s="958">
        <v>90801</v>
      </c>
      <c r="I37605" s="950" t="s">
        <v>1552</v>
      </c>
    </row>
    <row r="37606" spans="8:9" ht="12.5">
      <c r="H37606" s="958">
        <v>90802</v>
      </c>
      <c r="I37606" s="950" t="s">
        <v>1552</v>
      </c>
    </row>
    <row r="37607" spans="8:9" ht="12.5">
      <c r="H37607" s="958">
        <v>90803</v>
      </c>
      <c r="I37607" s="950" t="s">
        <v>1552</v>
      </c>
    </row>
    <row r="37608" spans="8:9" ht="12.5">
      <c r="H37608" s="958">
        <v>90804</v>
      </c>
      <c r="I37608" s="950" t="s">
        <v>1552</v>
      </c>
    </row>
    <row r="37609" spans="8:9" ht="12.5">
      <c r="H37609" s="958">
        <v>90805</v>
      </c>
      <c r="I37609" s="950" t="s">
        <v>1552</v>
      </c>
    </row>
    <row r="37610" spans="8:9" ht="12.5">
      <c r="H37610" s="958">
        <v>90806</v>
      </c>
      <c r="I37610" s="950" t="s">
        <v>1552</v>
      </c>
    </row>
    <row r="37611" spans="8:9" ht="12.5">
      <c r="H37611" s="958">
        <v>90807</v>
      </c>
      <c r="I37611" s="950" t="s">
        <v>1552</v>
      </c>
    </row>
    <row r="37612" spans="8:9" ht="12.5">
      <c r="H37612" s="958">
        <v>90808</v>
      </c>
      <c r="I37612" s="950" t="s">
        <v>1552</v>
      </c>
    </row>
    <row r="37613" spans="8:9" ht="12.5">
      <c r="H37613" s="958">
        <v>90809</v>
      </c>
      <c r="I37613" s="950" t="s">
        <v>1552</v>
      </c>
    </row>
    <row r="37614" spans="8:9" ht="12.5">
      <c r="H37614" s="958">
        <v>90810</v>
      </c>
      <c r="I37614" s="950" t="s">
        <v>1552</v>
      </c>
    </row>
    <row r="37615" spans="8:9" ht="12.5">
      <c r="H37615" s="958">
        <v>90813</v>
      </c>
      <c r="I37615" s="950" t="s">
        <v>1552</v>
      </c>
    </row>
    <row r="37616" spans="8:9" ht="12.5">
      <c r="H37616" s="958">
        <v>90814</v>
      </c>
      <c r="I37616" s="950" t="s">
        <v>1552</v>
      </c>
    </row>
    <row r="37617" spans="8:9" ht="12.5">
      <c r="H37617" s="958">
        <v>90815</v>
      </c>
      <c r="I37617" s="950" t="s">
        <v>1552</v>
      </c>
    </row>
    <row r="37618" spans="8:9" ht="12.5">
      <c r="H37618" s="958">
        <v>90822</v>
      </c>
      <c r="I37618" s="950" t="s">
        <v>1552</v>
      </c>
    </row>
    <row r="37619" spans="8:9" ht="12.5">
      <c r="H37619" s="958">
        <v>90831</v>
      </c>
      <c r="I37619" s="950" t="s">
        <v>1552</v>
      </c>
    </row>
    <row r="37620" spans="8:9" ht="12.5">
      <c r="H37620" s="958">
        <v>90832</v>
      </c>
      <c r="I37620" s="950" t="s">
        <v>1552</v>
      </c>
    </row>
    <row r="37621" spans="8:9" ht="12.5">
      <c r="H37621" s="958">
        <v>90833</v>
      </c>
      <c r="I37621" s="950" t="s">
        <v>1552</v>
      </c>
    </row>
    <row r="37622" spans="8:9" ht="12.5">
      <c r="H37622" s="958">
        <v>90834</v>
      </c>
      <c r="I37622" s="950" t="s">
        <v>1552</v>
      </c>
    </row>
    <row r="37623" spans="8:9" ht="12.5">
      <c r="H37623" s="958">
        <v>90835</v>
      </c>
      <c r="I37623" s="950" t="s">
        <v>1552</v>
      </c>
    </row>
    <row r="37624" spans="8:9" ht="12.5">
      <c r="H37624" s="958">
        <v>90840</v>
      </c>
      <c r="I37624" s="950" t="s">
        <v>1552</v>
      </c>
    </row>
    <row r="37625" spans="8:9" ht="12.5">
      <c r="H37625" s="958">
        <v>90842</v>
      </c>
      <c r="I37625" s="950" t="s">
        <v>1552</v>
      </c>
    </row>
    <row r="37626" spans="8:9" ht="12.5">
      <c r="H37626" s="958">
        <v>90844</v>
      </c>
      <c r="I37626" s="950" t="s">
        <v>1552</v>
      </c>
    </row>
    <row r="37627" spans="8:9" ht="12.5">
      <c r="H37627" s="958">
        <v>90846</v>
      </c>
      <c r="I37627" s="950" t="s">
        <v>1552</v>
      </c>
    </row>
    <row r="37628" spans="8:9" ht="12.5">
      <c r="H37628" s="958">
        <v>90847</v>
      </c>
      <c r="I37628" s="950" t="s">
        <v>1552</v>
      </c>
    </row>
    <row r="37629" spans="8:9" ht="12.5">
      <c r="H37629" s="958">
        <v>90848</v>
      </c>
      <c r="I37629" s="950" t="s">
        <v>1552</v>
      </c>
    </row>
    <row r="37630" spans="8:9" ht="12.5">
      <c r="H37630" s="958">
        <v>90853</v>
      </c>
      <c r="I37630" s="950" t="s">
        <v>1552</v>
      </c>
    </row>
    <row r="37631" spans="8:9" ht="12.5">
      <c r="H37631" s="958">
        <v>90895</v>
      </c>
      <c r="I37631" s="950" t="s">
        <v>1552</v>
      </c>
    </row>
    <row r="37632" spans="8:9" ht="12.5">
      <c r="H37632" s="958">
        <v>90899</v>
      </c>
      <c r="I37632" s="950" t="s">
        <v>1552</v>
      </c>
    </row>
    <row r="37633" spans="8:9" ht="12.5">
      <c r="H37633" s="958">
        <v>91001</v>
      </c>
      <c r="I37633" s="950" t="s">
        <v>1552</v>
      </c>
    </row>
    <row r="37634" spans="8:9" ht="12.5">
      <c r="H37634" s="958">
        <v>91003</v>
      </c>
      <c r="I37634" s="950" t="s">
        <v>1552</v>
      </c>
    </row>
    <row r="37635" spans="8:9" ht="12.5">
      <c r="H37635" s="958">
        <v>91006</v>
      </c>
      <c r="I37635" s="950" t="s">
        <v>1552</v>
      </c>
    </row>
    <row r="37636" spans="8:9" ht="12.5">
      <c r="H37636" s="958">
        <v>91007</v>
      </c>
      <c r="I37636" s="950" t="s">
        <v>1552</v>
      </c>
    </row>
    <row r="37637" spans="8:9" ht="12.5">
      <c r="H37637" s="958">
        <v>91008</v>
      </c>
      <c r="I37637" s="950" t="s">
        <v>1552</v>
      </c>
    </row>
    <row r="37638" spans="8:9" ht="12.5">
      <c r="H37638" s="958">
        <v>91009</v>
      </c>
      <c r="I37638" s="950" t="s">
        <v>1552</v>
      </c>
    </row>
    <row r="37639" spans="8:9" ht="12.5">
      <c r="H37639" s="958">
        <v>91010</v>
      </c>
      <c r="I37639" s="950" t="s">
        <v>1552</v>
      </c>
    </row>
    <row r="37640" spans="8:9" ht="12.5">
      <c r="H37640" s="958">
        <v>91011</v>
      </c>
      <c r="I37640" s="950" t="s">
        <v>1552</v>
      </c>
    </row>
    <row r="37641" spans="8:9" ht="12.5">
      <c r="H37641" s="958">
        <v>91012</v>
      </c>
      <c r="I37641" s="950" t="s">
        <v>1552</v>
      </c>
    </row>
    <row r="37642" spans="8:9" ht="12.5">
      <c r="H37642" s="958">
        <v>91016</v>
      </c>
      <c r="I37642" s="950" t="s">
        <v>1552</v>
      </c>
    </row>
    <row r="37643" spans="8:9" ht="12.5">
      <c r="H37643" s="958">
        <v>91017</v>
      </c>
      <c r="I37643" s="950" t="s">
        <v>1552</v>
      </c>
    </row>
    <row r="37644" spans="8:9" ht="12.5">
      <c r="H37644" s="958">
        <v>91020</v>
      </c>
      <c r="I37644" s="950" t="s">
        <v>1552</v>
      </c>
    </row>
    <row r="37645" spans="8:9" ht="12.5">
      <c r="H37645" s="958">
        <v>91021</v>
      </c>
      <c r="I37645" s="950" t="s">
        <v>1552</v>
      </c>
    </row>
    <row r="37646" spans="8:9" ht="12.5">
      <c r="H37646" s="958">
        <v>91023</v>
      </c>
      <c r="I37646" s="950" t="s">
        <v>1552</v>
      </c>
    </row>
    <row r="37647" spans="8:9" ht="12.5">
      <c r="H37647" s="958">
        <v>91024</v>
      </c>
      <c r="I37647" s="950" t="s">
        <v>1552</v>
      </c>
    </row>
    <row r="37648" spans="8:9" ht="12.5">
      <c r="H37648" s="958">
        <v>91025</v>
      </c>
      <c r="I37648" s="950" t="s">
        <v>1552</v>
      </c>
    </row>
    <row r="37649" spans="8:9" ht="12.5">
      <c r="H37649" s="958">
        <v>91030</v>
      </c>
      <c r="I37649" s="950" t="s">
        <v>1552</v>
      </c>
    </row>
    <row r="37650" spans="8:9" ht="12.5">
      <c r="H37650" s="958">
        <v>91031</v>
      </c>
      <c r="I37650" s="950" t="s">
        <v>1552</v>
      </c>
    </row>
    <row r="37651" spans="8:9" ht="12.5">
      <c r="H37651" s="958">
        <v>91040</v>
      </c>
      <c r="I37651" s="950" t="s">
        <v>1552</v>
      </c>
    </row>
    <row r="37652" spans="8:9" ht="12.5">
      <c r="H37652" s="958">
        <v>91041</v>
      </c>
      <c r="I37652" s="950" t="s">
        <v>1552</v>
      </c>
    </row>
    <row r="37653" spans="8:9" ht="12.5">
      <c r="H37653" s="958">
        <v>91042</v>
      </c>
      <c r="I37653" s="950" t="s">
        <v>1552</v>
      </c>
    </row>
    <row r="37654" spans="8:9" ht="12.5">
      <c r="H37654" s="958">
        <v>91043</v>
      </c>
      <c r="I37654" s="950" t="s">
        <v>1552</v>
      </c>
    </row>
    <row r="37655" spans="8:9" ht="12.5">
      <c r="H37655" s="958">
        <v>91046</v>
      </c>
      <c r="I37655" s="950" t="s">
        <v>1552</v>
      </c>
    </row>
    <row r="37656" spans="8:9" ht="12.5">
      <c r="H37656" s="958">
        <v>91066</v>
      </c>
      <c r="I37656" s="950" t="s">
        <v>1552</v>
      </c>
    </row>
    <row r="37657" spans="8:9" ht="12.5">
      <c r="H37657" s="958">
        <v>91077</v>
      </c>
      <c r="I37657" s="950" t="s">
        <v>1552</v>
      </c>
    </row>
    <row r="37658" spans="8:9" ht="12.5">
      <c r="H37658" s="958">
        <v>91101</v>
      </c>
      <c r="I37658" s="950" t="s">
        <v>1552</v>
      </c>
    </row>
    <row r="37659" spans="8:9" ht="12.5">
      <c r="H37659" s="958">
        <v>91102</v>
      </c>
      <c r="I37659" s="950" t="s">
        <v>1552</v>
      </c>
    </row>
    <row r="37660" spans="8:9" ht="12.5">
      <c r="H37660" s="958">
        <v>91103</v>
      </c>
      <c r="I37660" s="950" t="s">
        <v>1552</v>
      </c>
    </row>
    <row r="37661" spans="8:9" ht="12.5">
      <c r="H37661" s="958">
        <v>91104</v>
      </c>
      <c r="I37661" s="950" t="s">
        <v>1552</v>
      </c>
    </row>
    <row r="37662" spans="8:9" ht="12.5">
      <c r="H37662" s="958">
        <v>91105</v>
      </c>
      <c r="I37662" s="950" t="s">
        <v>1552</v>
      </c>
    </row>
    <row r="37663" spans="8:9" ht="12.5">
      <c r="H37663" s="958">
        <v>91106</v>
      </c>
      <c r="I37663" s="950" t="s">
        <v>1552</v>
      </c>
    </row>
    <row r="37664" spans="8:9" ht="12.5">
      <c r="H37664" s="958">
        <v>91107</v>
      </c>
      <c r="I37664" s="950" t="s">
        <v>1552</v>
      </c>
    </row>
    <row r="37665" spans="8:9" ht="12.5">
      <c r="H37665" s="958">
        <v>91108</v>
      </c>
      <c r="I37665" s="950" t="s">
        <v>1552</v>
      </c>
    </row>
    <row r="37666" spans="8:9" ht="12.5">
      <c r="H37666" s="958">
        <v>91109</v>
      </c>
      <c r="I37666" s="950" t="s">
        <v>1552</v>
      </c>
    </row>
    <row r="37667" spans="8:9" ht="12.5">
      <c r="H37667" s="958">
        <v>91110</v>
      </c>
      <c r="I37667" s="950" t="s">
        <v>1552</v>
      </c>
    </row>
    <row r="37668" spans="8:9" ht="12.5">
      <c r="H37668" s="958">
        <v>91114</v>
      </c>
      <c r="I37668" s="950" t="s">
        <v>1552</v>
      </c>
    </row>
    <row r="37669" spans="8:9" ht="12.5">
      <c r="H37669" s="958">
        <v>91115</v>
      </c>
      <c r="I37669" s="950" t="s">
        <v>1552</v>
      </c>
    </row>
    <row r="37670" spans="8:9" ht="12.5">
      <c r="H37670" s="958">
        <v>91116</v>
      </c>
      <c r="I37670" s="950" t="s">
        <v>1552</v>
      </c>
    </row>
    <row r="37671" spans="8:9" ht="12.5">
      <c r="H37671" s="958">
        <v>91117</v>
      </c>
      <c r="I37671" s="950" t="s">
        <v>1552</v>
      </c>
    </row>
    <row r="37672" spans="8:9" ht="12.5">
      <c r="H37672" s="958">
        <v>91118</v>
      </c>
      <c r="I37672" s="950" t="s">
        <v>1552</v>
      </c>
    </row>
    <row r="37673" spans="8:9" ht="12.5">
      <c r="H37673" s="958">
        <v>91121</v>
      </c>
      <c r="I37673" s="950" t="s">
        <v>1552</v>
      </c>
    </row>
    <row r="37674" spans="8:9" ht="12.5">
      <c r="H37674" s="958">
        <v>91123</v>
      </c>
      <c r="I37674" s="950" t="s">
        <v>1552</v>
      </c>
    </row>
    <row r="37675" spans="8:9" ht="12.5">
      <c r="H37675" s="958">
        <v>91124</v>
      </c>
      <c r="I37675" s="950" t="s">
        <v>1552</v>
      </c>
    </row>
    <row r="37676" spans="8:9" ht="12.5">
      <c r="H37676" s="958">
        <v>91125</v>
      </c>
      <c r="I37676" s="950" t="s">
        <v>1552</v>
      </c>
    </row>
    <row r="37677" spans="8:9" ht="12.5">
      <c r="H37677" s="958">
        <v>91126</v>
      </c>
      <c r="I37677" s="950" t="s">
        <v>1552</v>
      </c>
    </row>
    <row r="37678" spans="8:9" ht="12.5">
      <c r="H37678" s="958">
        <v>91129</v>
      </c>
      <c r="I37678" s="950" t="s">
        <v>1552</v>
      </c>
    </row>
    <row r="37679" spans="8:9" ht="12.5">
      <c r="H37679" s="958">
        <v>91182</v>
      </c>
      <c r="I37679" s="950" t="s">
        <v>1552</v>
      </c>
    </row>
    <row r="37680" spans="8:9" ht="12.5">
      <c r="H37680" s="958">
        <v>91184</v>
      </c>
      <c r="I37680" s="950" t="s">
        <v>1552</v>
      </c>
    </row>
    <row r="37681" spans="8:9" ht="12.5">
      <c r="H37681" s="958">
        <v>91185</v>
      </c>
      <c r="I37681" s="950" t="s">
        <v>1552</v>
      </c>
    </row>
    <row r="37682" spans="8:9" ht="12.5">
      <c r="H37682" s="958">
        <v>91188</v>
      </c>
      <c r="I37682" s="950" t="s">
        <v>1552</v>
      </c>
    </row>
    <row r="37683" spans="8:9" ht="12.5">
      <c r="H37683" s="958">
        <v>91189</v>
      </c>
      <c r="I37683" s="950" t="s">
        <v>1552</v>
      </c>
    </row>
    <row r="37684" spans="8:9" ht="12.5">
      <c r="H37684" s="958">
        <v>91199</v>
      </c>
      <c r="I37684" s="950" t="s">
        <v>1552</v>
      </c>
    </row>
    <row r="37685" spans="8:9" ht="12.5">
      <c r="H37685" s="958">
        <v>91201</v>
      </c>
      <c r="I37685" s="950" t="s">
        <v>1552</v>
      </c>
    </row>
    <row r="37686" spans="8:9" ht="12.5">
      <c r="H37686" s="958">
        <v>91202</v>
      </c>
      <c r="I37686" s="950" t="s">
        <v>1552</v>
      </c>
    </row>
    <row r="37687" spans="8:9" ht="12.5">
      <c r="H37687" s="958">
        <v>91203</v>
      </c>
      <c r="I37687" s="950" t="s">
        <v>1552</v>
      </c>
    </row>
    <row r="37688" spans="8:9" ht="12.5">
      <c r="H37688" s="958">
        <v>91204</v>
      </c>
      <c r="I37688" s="950" t="s">
        <v>1552</v>
      </c>
    </row>
    <row r="37689" spans="8:9" ht="12.5">
      <c r="H37689" s="958">
        <v>91205</v>
      </c>
      <c r="I37689" s="950" t="s">
        <v>1552</v>
      </c>
    </row>
    <row r="37690" spans="8:9" ht="12.5">
      <c r="H37690" s="958">
        <v>91206</v>
      </c>
      <c r="I37690" s="950" t="s">
        <v>1552</v>
      </c>
    </row>
    <row r="37691" spans="8:9" ht="12.5">
      <c r="H37691" s="958">
        <v>91207</v>
      </c>
      <c r="I37691" s="950" t="s">
        <v>1552</v>
      </c>
    </row>
    <row r="37692" spans="8:9" ht="12.5">
      <c r="H37692" s="958">
        <v>91208</v>
      </c>
      <c r="I37692" s="950" t="s">
        <v>1552</v>
      </c>
    </row>
    <row r="37693" spans="8:9" ht="12.5">
      <c r="H37693" s="958">
        <v>91209</v>
      </c>
      <c r="I37693" s="950" t="s">
        <v>1552</v>
      </c>
    </row>
    <row r="37694" spans="8:9" ht="12.5">
      <c r="H37694" s="958">
        <v>91210</v>
      </c>
      <c r="I37694" s="950" t="s">
        <v>1552</v>
      </c>
    </row>
    <row r="37695" spans="8:9" ht="12.5">
      <c r="H37695" s="958">
        <v>91214</v>
      </c>
      <c r="I37695" s="950" t="s">
        <v>1552</v>
      </c>
    </row>
    <row r="37696" spans="8:9" ht="12.5">
      <c r="H37696" s="958">
        <v>91221</v>
      </c>
      <c r="I37696" s="950" t="s">
        <v>1552</v>
      </c>
    </row>
    <row r="37697" spans="8:9" ht="12.5">
      <c r="H37697" s="958">
        <v>91222</v>
      </c>
      <c r="I37697" s="950" t="s">
        <v>1552</v>
      </c>
    </row>
    <row r="37698" spans="8:9" ht="12.5">
      <c r="H37698" s="958">
        <v>91224</v>
      </c>
      <c r="I37698" s="950" t="s">
        <v>1552</v>
      </c>
    </row>
    <row r="37699" spans="8:9" ht="12.5">
      <c r="H37699" s="958">
        <v>91225</v>
      </c>
      <c r="I37699" s="950" t="s">
        <v>1552</v>
      </c>
    </row>
    <row r="37700" spans="8:9" ht="12.5">
      <c r="H37700" s="958">
        <v>91226</v>
      </c>
      <c r="I37700" s="950" t="s">
        <v>1552</v>
      </c>
    </row>
    <row r="37701" spans="8:9" ht="12.5">
      <c r="H37701" s="958">
        <v>91301</v>
      </c>
      <c r="I37701" s="950" t="s">
        <v>1552</v>
      </c>
    </row>
    <row r="37702" spans="8:9" ht="12.5">
      <c r="H37702" s="958">
        <v>91302</v>
      </c>
      <c r="I37702" s="950" t="s">
        <v>1552</v>
      </c>
    </row>
    <row r="37703" spans="8:9" ht="12.5">
      <c r="H37703" s="958">
        <v>91303</v>
      </c>
      <c r="I37703" s="950" t="s">
        <v>1552</v>
      </c>
    </row>
    <row r="37704" spans="8:9" ht="12.5">
      <c r="H37704" s="958">
        <v>91304</v>
      </c>
      <c r="I37704" s="950" t="s">
        <v>1552</v>
      </c>
    </row>
    <row r="37705" spans="8:9" ht="12.5">
      <c r="H37705" s="958">
        <v>91305</v>
      </c>
      <c r="I37705" s="950" t="s">
        <v>1552</v>
      </c>
    </row>
    <row r="37706" spans="8:9" ht="12.5">
      <c r="H37706" s="958">
        <v>91306</v>
      </c>
      <c r="I37706" s="950" t="s">
        <v>1552</v>
      </c>
    </row>
    <row r="37707" spans="8:9" ht="12.5">
      <c r="H37707" s="958">
        <v>91307</v>
      </c>
      <c r="I37707" s="950" t="s">
        <v>1552</v>
      </c>
    </row>
    <row r="37708" spans="8:9" ht="12.5">
      <c r="H37708" s="958">
        <v>91308</v>
      </c>
      <c r="I37708" s="950" t="s">
        <v>1552</v>
      </c>
    </row>
    <row r="37709" spans="8:9" ht="12.5">
      <c r="H37709" s="958">
        <v>91309</v>
      </c>
      <c r="I37709" s="950" t="s">
        <v>1552</v>
      </c>
    </row>
    <row r="37710" spans="8:9" ht="12.5">
      <c r="H37710" s="958">
        <v>91310</v>
      </c>
      <c r="I37710" s="950" t="s">
        <v>1552</v>
      </c>
    </row>
    <row r="37711" spans="8:9" ht="12.5">
      <c r="H37711" s="958">
        <v>91311</v>
      </c>
      <c r="I37711" s="950" t="s">
        <v>1552</v>
      </c>
    </row>
    <row r="37712" spans="8:9" ht="12.5">
      <c r="H37712" s="958">
        <v>91313</v>
      </c>
      <c r="I37712" s="950" t="s">
        <v>1552</v>
      </c>
    </row>
    <row r="37713" spans="8:9" ht="12.5">
      <c r="H37713" s="958">
        <v>91316</v>
      </c>
      <c r="I37713" s="950" t="s">
        <v>1552</v>
      </c>
    </row>
    <row r="37714" spans="8:9" ht="12.5">
      <c r="H37714" s="958">
        <v>91319</v>
      </c>
      <c r="I37714" s="950" t="s">
        <v>1552</v>
      </c>
    </row>
    <row r="37715" spans="8:9" ht="12.5">
      <c r="H37715" s="958">
        <v>91320</v>
      </c>
      <c r="I37715" s="950" t="s">
        <v>1552</v>
      </c>
    </row>
    <row r="37716" spans="8:9" ht="12.5">
      <c r="H37716" s="958">
        <v>91321</v>
      </c>
      <c r="I37716" s="950" t="s">
        <v>1552</v>
      </c>
    </row>
    <row r="37717" spans="8:9" ht="12.5">
      <c r="H37717" s="958">
        <v>91322</v>
      </c>
      <c r="I37717" s="950" t="s">
        <v>1552</v>
      </c>
    </row>
    <row r="37718" spans="8:9" ht="12.5">
      <c r="H37718" s="958">
        <v>91324</v>
      </c>
      <c r="I37718" s="950" t="s">
        <v>1552</v>
      </c>
    </row>
    <row r="37719" spans="8:9" ht="12.5">
      <c r="H37719" s="958">
        <v>91325</v>
      </c>
      <c r="I37719" s="950" t="s">
        <v>1552</v>
      </c>
    </row>
    <row r="37720" spans="8:9" ht="12.5">
      <c r="H37720" s="958">
        <v>91326</v>
      </c>
      <c r="I37720" s="950" t="s">
        <v>1552</v>
      </c>
    </row>
    <row r="37721" spans="8:9" ht="12.5">
      <c r="H37721" s="958">
        <v>91327</v>
      </c>
      <c r="I37721" s="950" t="s">
        <v>1552</v>
      </c>
    </row>
    <row r="37722" spans="8:9" ht="12.5">
      <c r="H37722" s="958">
        <v>91328</v>
      </c>
      <c r="I37722" s="950" t="s">
        <v>1552</v>
      </c>
    </row>
    <row r="37723" spans="8:9" ht="12.5">
      <c r="H37723" s="958">
        <v>91329</v>
      </c>
      <c r="I37723" s="950" t="s">
        <v>1552</v>
      </c>
    </row>
    <row r="37724" spans="8:9" ht="12.5">
      <c r="H37724" s="958">
        <v>91330</v>
      </c>
      <c r="I37724" s="950" t="s">
        <v>1552</v>
      </c>
    </row>
    <row r="37725" spans="8:9" ht="12.5">
      <c r="H37725" s="958">
        <v>91331</v>
      </c>
      <c r="I37725" s="950" t="s">
        <v>1552</v>
      </c>
    </row>
    <row r="37726" spans="8:9" ht="12.5">
      <c r="H37726" s="958">
        <v>91333</v>
      </c>
      <c r="I37726" s="950" t="s">
        <v>1552</v>
      </c>
    </row>
    <row r="37727" spans="8:9" ht="12.5">
      <c r="H37727" s="958">
        <v>91334</v>
      </c>
      <c r="I37727" s="950" t="s">
        <v>1552</v>
      </c>
    </row>
    <row r="37728" spans="8:9" ht="12.5">
      <c r="H37728" s="958">
        <v>91335</v>
      </c>
      <c r="I37728" s="950" t="s">
        <v>1552</v>
      </c>
    </row>
    <row r="37729" spans="8:9" ht="12.5">
      <c r="H37729" s="958">
        <v>91337</v>
      </c>
      <c r="I37729" s="950" t="s">
        <v>1552</v>
      </c>
    </row>
    <row r="37730" spans="8:9" ht="12.5">
      <c r="H37730" s="958">
        <v>91340</v>
      </c>
      <c r="I37730" s="950" t="s">
        <v>1552</v>
      </c>
    </row>
    <row r="37731" spans="8:9" ht="12.5">
      <c r="H37731" s="958">
        <v>91341</v>
      </c>
      <c r="I37731" s="950" t="s">
        <v>1552</v>
      </c>
    </row>
    <row r="37732" spans="8:9" ht="12.5">
      <c r="H37732" s="958">
        <v>91342</v>
      </c>
      <c r="I37732" s="950" t="s">
        <v>1552</v>
      </c>
    </row>
    <row r="37733" spans="8:9" ht="12.5">
      <c r="H37733" s="958">
        <v>91343</v>
      </c>
      <c r="I37733" s="950" t="s">
        <v>1552</v>
      </c>
    </row>
    <row r="37734" spans="8:9" ht="12.5">
      <c r="H37734" s="958">
        <v>91344</v>
      </c>
      <c r="I37734" s="950" t="s">
        <v>1552</v>
      </c>
    </row>
    <row r="37735" spans="8:9" ht="12.5">
      <c r="H37735" s="958">
        <v>91345</v>
      </c>
      <c r="I37735" s="950" t="s">
        <v>1552</v>
      </c>
    </row>
    <row r="37736" spans="8:9" ht="12.5">
      <c r="H37736" s="958">
        <v>91346</v>
      </c>
      <c r="I37736" s="950" t="s">
        <v>1552</v>
      </c>
    </row>
    <row r="37737" spans="8:9" ht="12.5">
      <c r="H37737" s="958">
        <v>91350</v>
      </c>
      <c r="I37737" s="950" t="s">
        <v>1552</v>
      </c>
    </row>
    <row r="37738" spans="8:9" ht="12.5">
      <c r="H37738" s="958">
        <v>91351</v>
      </c>
      <c r="I37738" s="950" t="s">
        <v>1552</v>
      </c>
    </row>
    <row r="37739" spans="8:9" ht="12.5">
      <c r="H37739" s="958">
        <v>91352</v>
      </c>
      <c r="I37739" s="950" t="s">
        <v>1552</v>
      </c>
    </row>
    <row r="37740" spans="8:9" ht="12.5">
      <c r="H37740" s="958">
        <v>91353</v>
      </c>
      <c r="I37740" s="950" t="s">
        <v>1552</v>
      </c>
    </row>
    <row r="37741" spans="8:9" ht="12.5">
      <c r="H37741" s="958">
        <v>91354</v>
      </c>
      <c r="I37741" s="950" t="s">
        <v>1552</v>
      </c>
    </row>
    <row r="37742" spans="8:9" ht="12.5">
      <c r="H37742" s="958">
        <v>91355</v>
      </c>
      <c r="I37742" s="950" t="s">
        <v>1552</v>
      </c>
    </row>
    <row r="37743" spans="8:9" ht="12.5">
      <c r="H37743" s="958">
        <v>91356</v>
      </c>
      <c r="I37743" s="950" t="s">
        <v>1552</v>
      </c>
    </row>
    <row r="37744" spans="8:9" ht="12.5">
      <c r="H37744" s="958">
        <v>91357</v>
      </c>
      <c r="I37744" s="950" t="s">
        <v>1552</v>
      </c>
    </row>
    <row r="37745" spans="8:9" ht="12.5">
      <c r="H37745" s="958">
        <v>91358</v>
      </c>
      <c r="I37745" s="950" t="s">
        <v>1552</v>
      </c>
    </row>
    <row r="37746" spans="8:9" ht="12.5">
      <c r="H37746" s="958">
        <v>91359</v>
      </c>
      <c r="I37746" s="950" t="s">
        <v>1552</v>
      </c>
    </row>
    <row r="37747" spans="8:9" ht="12.5">
      <c r="H37747" s="958">
        <v>91360</v>
      </c>
      <c r="I37747" s="950" t="s">
        <v>1552</v>
      </c>
    </row>
    <row r="37748" spans="8:9" ht="12.5">
      <c r="H37748" s="958">
        <v>91361</v>
      </c>
      <c r="I37748" s="950" t="s">
        <v>1552</v>
      </c>
    </row>
    <row r="37749" spans="8:9" ht="12.5">
      <c r="H37749" s="958">
        <v>91362</v>
      </c>
      <c r="I37749" s="950" t="s">
        <v>1552</v>
      </c>
    </row>
    <row r="37750" spans="8:9" ht="12.5">
      <c r="H37750" s="958">
        <v>91364</v>
      </c>
      <c r="I37750" s="950" t="s">
        <v>1552</v>
      </c>
    </row>
    <row r="37751" spans="8:9" ht="12.5">
      <c r="H37751" s="958">
        <v>91365</v>
      </c>
      <c r="I37751" s="950" t="s">
        <v>1552</v>
      </c>
    </row>
    <row r="37752" spans="8:9" ht="12.5">
      <c r="H37752" s="958">
        <v>91367</v>
      </c>
      <c r="I37752" s="950" t="s">
        <v>1552</v>
      </c>
    </row>
    <row r="37753" spans="8:9" ht="12.5">
      <c r="H37753" s="958">
        <v>91371</v>
      </c>
      <c r="I37753" s="950" t="s">
        <v>1552</v>
      </c>
    </row>
    <row r="37754" spans="8:9" ht="12.5">
      <c r="H37754" s="958">
        <v>91372</v>
      </c>
      <c r="I37754" s="950" t="s">
        <v>1552</v>
      </c>
    </row>
    <row r="37755" spans="8:9" ht="12.5">
      <c r="H37755" s="958">
        <v>91376</v>
      </c>
      <c r="I37755" s="950" t="s">
        <v>1552</v>
      </c>
    </row>
    <row r="37756" spans="8:9" ht="12.5">
      <c r="H37756" s="958">
        <v>91377</v>
      </c>
      <c r="I37756" s="950" t="s">
        <v>1552</v>
      </c>
    </row>
    <row r="37757" spans="8:9" ht="12.5">
      <c r="H37757" s="958">
        <v>91380</v>
      </c>
      <c r="I37757" s="950" t="s">
        <v>1552</v>
      </c>
    </row>
    <row r="37758" spans="8:9" ht="12.5">
      <c r="H37758" s="958">
        <v>91381</v>
      </c>
      <c r="I37758" s="950" t="s">
        <v>1552</v>
      </c>
    </row>
    <row r="37759" spans="8:9" ht="12.5">
      <c r="H37759" s="958">
        <v>91382</v>
      </c>
      <c r="I37759" s="950" t="s">
        <v>1552</v>
      </c>
    </row>
    <row r="37760" spans="8:9" ht="12.5">
      <c r="H37760" s="958">
        <v>91383</v>
      </c>
      <c r="I37760" s="950" t="s">
        <v>1552</v>
      </c>
    </row>
    <row r="37761" spans="8:9" ht="12.5">
      <c r="H37761" s="958">
        <v>91384</v>
      </c>
      <c r="I37761" s="950" t="s">
        <v>1552</v>
      </c>
    </row>
    <row r="37762" spans="8:9" ht="12.5">
      <c r="H37762" s="958">
        <v>91385</v>
      </c>
      <c r="I37762" s="950" t="s">
        <v>1552</v>
      </c>
    </row>
    <row r="37763" spans="8:9" ht="12.5">
      <c r="H37763" s="958">
        <v>91386</v>
      </c>
      <c r="I37763" s="950" t="s">
        <v>1552</v>
      </c>
    </row>
    <row r="37764" spans="8:9" ht="12.5">
      <c r="H37764" s="958">
        <v>91387</v>
      </c>
      <c r="I37764" s="950" t="s">
        <v>1552</v>
      </c>
    </row>
    <row r="37765" spans="8:9" ht="12.5">
      <c r="H37765" s="958">
        <v>91390</v>
      </c>
      <c r="I37765" s="950" t="s">
        <v>1552</v>
      </c>
    </row>
    <row r="37766" spans="8:9" ht="12.5">
      <c r="H37766" s="958">
        <v>91392</v>
      </c>
      <c r="I37766" s="950" t="s">
        <v>1552</v>
      </c>
    </row>
    <row r="37767" spans="8:9" ht="12.5">
      <c r="H37767" s="958">
        <v>91393</v>
      </c>
      <c r="I37767" s="950" t="s">
        <v>1552</v>
      </c>
    </row>
    <row r="37768" spans="8:9" ht="12.5">
      <c r="H37768" s="958">
        <v>91394</v>
      </c>
      <c r="I37768" s="950" t="s">
        <v>1552</v>
      </c>
    </row>
    <row r="37769" spans="8:9" ht="12.5">
      <c r="H37769" s="958">
        <v>91395</v>
      </c>
      <c r="I37769" s="950" t="s">
        <v>1552</v>
      </c>
    </row>
    <row r="37770" spans="8:9" ht="12.5">
      <c r="H37770" s="958">
        <v>91396</v>
      </c>
      <c r="I37770" s="950" t="s">
        <v>1552</v>
      </c>
    </row>
    <row r="37771" spans="8:9" ht="12.5">
      <c r="H37771" s="958">
        <v>91401</v>
      </c>
      <c r="I37771" s="950" t="s">
        <v>1552</v>
      </c>
    </row>
    <row r="37772" spans="8:9" ht="12.5">
      <c r="H37772" s="958">
        <v>91402</v>
      </c>
      <c r="I37772" s="950" t="s">
        <v>1552</v>
      </c>
    </row>
    <row r="37773" spans="8:9" ht="12.5">
      <c r="H37773" s="958">
        <v>91403</v>
      </c>
      <c r="I37773" s="950" t="s">
        <v>1552</v>
      </c>
    </row>
    <row r="37774" spans="8:9" ht="12.5">
      <c r="H37774" s="958">
        <v>91404</v>
      </c>
      <c r="I37774" s="950" t="s">
        <v>1552</v>
      </c>
    </row>
    <row r="37775" spans="8:9" ht="12.5">
      <c r="H37775" s="958">
        <v>91405</v>
      </c>
      <c r="I37775" s="950" t="s">
        <v>1552</v>
      </c>
    </row>
    <row r="37776" spans="8:9" ht="12.5">
      <c r="H37776" s="958">
        <v>91406</v>
      </c>
      <c r="I37776" s="950" t="s">
        <v>1552</v>
      </c>
    </row>
    <row r="37777" spans="8:9" ht="12.5">
      <c r="H37777" s="958">
        <v>91407</v>
      </c>
      <c r="I37777" s="950" t="s">
        <v>1552</v>
      </c>
    </row>
    <row r="37778" spans="8:9" ht="12.5">
      <c r="H37778" s="958">
        <v>91408</v>
      </c>
      <c r="I37778" s="950" t="s">
        <v>1552</v>
      </c>
    </row>
    <row r="37779" spans="8:9" ht="12.5">
      <c r="H37779" s="958">
        <v>91409</v>
      </c>
      <c r="I37779" s="950" t="s">
        <v>1552</v>
      </c>
    </row>
    <row r="37780" spans="8:9" ht="12.5">
      <c r="H37780" s="958">
        <v>91410</v>
      </c>
      <c r="I37780" s="950" t="s">
        <v>1552</v>
      </c>
    </row>
    <row r="37781" spans="8:9" ht="12.5">
      <c r="H37781" s="958">
        <v>91411</v>
      </c>
      <c r="I37781" s="950" t="s">
        <v>1552</v>
      </c>
    </row>
    <row r="37782" spans="8:9" ht="12.5">
      <c r="H37782" s="958">
        <v>91412</v>
      </c>
      <c r="I37782" s="950" t="s">
        <v>1552</v>
      </c>
    </row>
    <row r="37783" spans="8:9" ht="12.5">
      <c r="H37783" s="958">
        <v>91413</v>
      </c>
      <c r="I37783" s="950" t="s">
        <v>1552</v>
      </c>
    </row>
    <row r="37784" spans="8:9" ht="12.5">
      <c r="H37784" s="958">
        <v>91416</v>
      </c>
      <c r="I37784" s="950" t="s">
        <v>1552</v>
      </c>
    </row>
    <row r="37785" spans="8:9" ht="12.5">
      <c r="H37785" s="958">
        <v>91423</v>
      </c>
      <c r="I37785" s="950" t="s">
        <v>1552</v>
      </c>
    </row>
    <row r="37786" spans="8:9" ht="12.5">
      <c r="H37786" s="958">
        <v>91426</v>
      </c>
      <c r="I37786" s="950" t="s">
        <v>1552</v>
      </c>
    </row>
    <row r="37787" spans="8:9" ht="12.5">
      <c r="H37787" s="958">
        <v>91436</v>
      </c>
      <c r="I37787" s="950" t="s">
        <v>1552</v>
      </c>
    </row>
    <row r="37788" spans="8:9" ht="12.5">
      <c r="H37788" s="958">
        <v>91470</v>
      </c>
      <c r="I37788" s="950" t="s">
        <v>1552</v>
      </c>
    </row>
    <row r="37789" spans="8:9" ht="12.5">
      <c r="H37789" s="958">
        <v>91482</v>
      </c>
      <c r="I37789" s="950" t="s">
        <v>1552</v>
      </c>
    </row>
    <row r="37790" spans="8:9" ht="12.5">
      <c r="H37790" s="958">
        <v>91495</v>
      </c>
      <c r="I37790" s="950" t="s">
        <v>1552</v>
      </c>
    </row>
    <row r="37791" spans="8:9" ht="12.5">
      <c r="H37791" s="958">
        <v>91496</v>
      </c>
      <c r="I37791" s="950" t="s">
        <v>1552</v>
      </c>
    </row>
    <row r="37792" spans="8:9" ht="12.5">
      <c r="H37792" s="958">
        <v>91499</v>
      </c>
      <c r="I37792" s="950" t="s">
        <v>1552</v>
      </c>
    </row>
    <row r="37793" spans="8:9" ht="12.5">
      <c r="H37793" s="958">
        <v>91501</v>
      </c>
      <c r="I37793" s="950" t="s">
        <v>1552</v>
      </c>
    </row>
    <row r="37794" spans="8:9" ht="12.5">
      <c r="H37794" s="958">
        <v>91502</v>
      </c>
      <c r="I37794" s="950" t="s">
        <v>1552</v>
      </c>
    </row>
    <row r="37795" spans="8:9" ht="12.5">
      <c r="H37795" s="958">
        <v>91503</v>
      </c>
      <c r="I37795" s="950" t="s">
        <v>1552</v>
      </c>
    </row>
    <row r="37796" spans="8:9" ht="12.5">
      <c r="H37796" s="958">
        <v>91504</v>
      </c>
      <c r="I37796" s="950" t="s">
        <v>1552</v>
      </c>
    </row>
    <row r="37797" spans="8:9" ht="12.5">
      <c r="H37797" s="958">
        <v>91505</v>
      </c>
      <c r="I37797" s="950" t="s">
        <v>1552</v>
      </c>
    </row>
    <row r="37798" spans="8:9" ht="12.5">
      <c r="H37798" s="958">
        <v>91506</v>
      </c>
      <c r="I37798" s="950" t="s">
        <v>1552</v>
      </c>
    </row>
    <row r="37799" spans="8:9" ht="12.5">
      <c r="H37799" s="958">
        <v>91507</v>
      </c>
      <c r="I37799" s="950" t="s">
        <v>1552</v>
      </c>
    </row>
    <row r="37800" spans="8:9" ht="12.5">
      <c r="H37800" s="958">
        <v>91508</v>
      </c>
      <c r="I37800" s="950" t="s">
        <v>1552</v>
      </c>
    </row>
    <row r="37801" spans="8:9" ht="12.5">
      <c r="H37801" s="958">
        <v>91510</v>
      </c>
      <c r="I37801" s="950" t="s">
        <v>1552</v>
      </c>
    </row>
    <row r="37802" spans="8:9" ht="12.5">
      <c r="H37802" s="958">
        <v>91521</v>
      </c>
      <c r="I37802" s="950" t="s">
        <v>1552</v>
      </c>
    </row>
    <row r="37803" spans="8:9" ht="12.5">
      <c r="H37803" s="958">
        <v>91522</v>
      </c>
      <c r="I37803" s="950" t="s">
        <v>1552</v>
      </c>
    </row>
    <row r="37804" spans="8:9" ht="12.5">
      <c r="H37804" s="958">
        <v>91523</v>
      </c>
      <c r="I37804" s="950" t="s">
        <v>1552</v>
      </c>
    </row>
    <row r="37805" spans="8:9" ht="12.5">
      <c r="H37805" s="958">
        <v>91526</v>
      </c>
      <c r="I37805" s="950" t="s">
        <v>1552</v>
      </c>
    </row>
    <row r="37806" spans="8:9" ht="12.5">
      <c r="H37806" s="958">
        <v>91601</v>
      </c>
      <c r="I37806" s="950" t="s">
        <v>1552</v>
      </c>
    </row>
    <row r="37807" spans="8:9" ht="12.5">
      <c r="H37807" s="958">
        <v>91602</v>
      </c>
      <c r="I37807" s="950" t="s">
        <v>1552</v>
      </c>
    </row>
    <row r="37808" spans="8:9" ht="12.5">
      <c r="H37808" s="958">
        <v>91603</v>
      </c>
      <c r="I37808" s="950" t="s">
        <v>1552</v>
      </c>
    </row>
    <row r="37809" spans="8:9" ht="12.5">
      <c r="H37809" s="958">
        <v>91604</v>
      </c>
      <c r="I37809" s="950" t="s">
        <v>1552</v>
      </c>
    </row>
    <row r="37810" spans="8:9" ht="12.5">
      <c r="H37810" s="958">
        <v>91605</v>
      </c>
      <c r="I37810" s="950" t="s">
        <v>1552</v>
      </c>
    </row>
    <row r="37811" spans="8:9" ht="12.5">
      <c r="H37811" s="958">
        <v>91606</v>
      </c>
      <c r="I37811" s="950" t="s">
        <v>1552</v>
      </c>
    </row>
    <row r="37812" spans="8:9" ht="12.5">
      <c r="H37812" s="958">
        <v>91607</v>
      </c>
      <c r="I37812" s="950" t="s">
        <v>1552</v>
      </c>
    </row>
    <row r="37813" spans="8:9" ht="12.5">
      <c r="H37813" s="958">
        <v>91608</v>
      </c>
      <c r="I37813" s="950" t="s">
        <v>1552</v>
      </c>
    </row>
    <row r="37814" spans="8:9" ht="12.5">
      <c r="H37814" s="958">
        <v>91609</v>
      </c>
      <c r="I37814" s="950" t="s">
        <v>1552</v>
      </c>
    </row>
    <row r="37815" spans="8:9" ht="12.5">
      <c r="H37815" s="958">
        <v>91610</v>
      </c>
      <c r="I37815" s="950" t="s">
        <v>1552</v>
      </c>
    </row>
    <row r="37816" spans="8:9" ht="12.5">
      <c r="H37816" s="958">
        <v>91611</v>
      </c>
      <c r="I37816" s="950" t="s">
        <v>1552</v>
      </c>
    </row>
    <row r="37817" spans="8:9" ht="12.5">
      <c r="H37817" s="958">
        <v>91612</v>
      </c>
      <c r="I37817" s="950" t="s">
        <v>1552</v>
      </c>
    </row>
    <row r="37818" spans="8:9" ht="12.5">
      <c r="H37818" s="958">
        <v>91614</v>
      </c>
      <c r="I37818" s="950" t="s">
        <v>1552</v>
      </c>
    </row>
    <row r="37819" spans="8:9" ht="12.5">
      <c r="H37819" s="958">
        <v>91615</v>
      </c>
      <c r="I37819" s="950" t="s">
        <v>1552</v>
      </c>
    </row>
    <row r="37820" spans="8:9" ht="12.5">
      <c r="H37820" s="958">
        <v>91616</v>
      </c>
      <c r="I37820" s="950" t="s">
        <v>1552</v>
      </c>
    </row>
    <row r="37821" spans="8:9" ht="12.5">
      <c r="H37821" s="958">
        <v>91617</v>
      </c>
      <c r="I37821" s="950" t="s">
        <v>1552</v>
      </c>
    </row>
    <row r="37822" spans="8:9" ht="12.5">
      <c r="H37822" s="958">
        <v>91618</v>
      </c>
      <c r="I37822" s="950" t="s">
        <v>1552</v>
      </c>
    </row>
    <row r="37823" spans="8:9" ht="12.5">
      <c r="H37823" s="958">
        <v>91701</v>
      </c>
      <c r="I37823" s="950" t="s">
        <v>1552</v>
      </c>
    </row>
    <row r="37824" spans="8:9" ht="12.5">
      <c r="H37824" s="958">
        <v>91702</v>
      </c>
      <c r="I37824" s="950" t="s">
        <v>1552</v>
      </c>
    </row>
    <row r="37825" spans="8:9" ht="12.5">
      <c r="H37825" s="958">
        <v>91706</v>
      </c>
      <c r="I37825" s="950" t="s">
        <v>1552</v>
      </c>
    </row>
    <row r="37826" spans="8:9" ht="12.5">
      <c r="H37826" s="958">
        <v>91708</v>
      </c>
      <c r="I37826" s="950" t="s">
        <v>1552</v>
      </c>
    </row>
    <row r="37827" spans="8:9" ht="12.5">
      <c r="H37827" s="958">
        <v>91709</v>
      </c>
      <c r="I37827" s="950" t="s">
        <v>1552</v>
      </c>
    </row>
    <row r="37828" spans="8:9" ht="12.5">
      <c r="H37828" s="958">
        <v>91710</v>
      </c>
      <c r="I37828" s="950" t="s">
        <v>1552</v>
      </c>
    </row>
    <row r="37829" spans="8:9" ht="12.5">
      <c r="H37829" s="958">
        <v>91711</v>
      </c>
      <c r="I37829" s="950" t="s">
        <v>1552</v>
      </c>
    </row>
    <row r="37830" spans="8:9" ht="12.5">
      <c r="H37830" s="958">
        <v>91714</v>
      </c>
      <c r="I37830" s="950" t="s">
        <v>1552</v>
      </c>
    </row>
    <row r="37831" spans="8:9" ht="12.5">
      <c r="H37831" s="958">
        <v>91715</v>
      </c>
      <c r="I37831" s="950" t="s">
        <v>1552</v>
      </c>
    </row>
    <row r="37832" spans="8:9" ht="12.5">
      <c r="H37832" s="958">
        <v>91716</v>
      </c>
      <c r="I37832" s="950" t="s">
        <v>1552</v>
      </c>
    </row>
    <row r="37833" spans="8:9" ht="12.5">
      <c r="H37833" s="958">
        <v>91722</v>
      </c>
      <c r="I37833" s="950" t="s">
        <v>1552</v>
      </c>
    </row>
    <row r="37834" spans="8:9" ht="12.5">
      <c r="H37834" s="958">
        <v>91723</v>
      </c>
      <c r="I37834" s="950" t="s">
        <v>1552</v>
      </c>
    </row>
    <row r="37835" spans="8:9" ht="12.5">
      <c r="H37835" s="958">
        <v>91724</v>
      </c>
      <c r="I37835" s="950" t="s">
        <v>1552</v>
      </c>
    </row>
    <row r="37836" spans="8:9" ht="12.5">
      <c r="H37836" s="958">
        <v>91729</v>
      </c>
      <c r="I37836" s="950" t="s">
        <v>1552</v>
      </c>
    </row>
    <row r="37837" spans="8:9" ht="12.5">
      <c r="H37837" s="958">
        <v>91730</v>
      </c>
      <c r="I37837" s="950" t="s">
        <v>1552</v>
      </c>
    </row>
    <row r="37838" spans="8:9" ht="12.5">
      <c r="H37838" s="958">
        <v>91731</v>
      </c>
      <c r="I37838" s="950" t="s">
        <v>1552</v>
      </c>
    </row>
    <row r="37839" spans="8:9" ht="12.5">
      <c r="H37839" s="958">
        <v>91732</v>
      </c>
      <c r="I37839" s="950" t="s">
        <v>1552</v>
      </c>
    </row>
    <row r="37840" spans="8:9" ht="12.5">
      <c r="H37840" s="958">
        <v>91733</v>
      </c>
      <c r="I37840" s="950" t="s">
        <v>1552</v>
      </c>
    </row>
    <row r="37841" spans="8:9" ht="12.5">
      <c r="H37841" s="958">
        <v>91734</v>
      </c>
      <c r="I37841" s="950" t="s">
        <v>1552</v>
      </c>
    </row>
    <row r="37842" spans="8:9" ht="12.5">
      <c r="H37842" s="958">
        <v>91735</v>
      </c>
      <c r="I37842" s="950" t="s">
        <v>1552</v>
      </c>
    </row>
    <row r="37843" spans="8:9" ht="12.5">
      <c r="H37843" s="958">
        <v>91737</v>
      </c>
      <c r="I37843" s="950" t="s">
        <v>1552</v>
      </c>
    </row>
    <row r="37844" spans="8:9" ht="12.5">
      <c r="H37844" s="958">
        <v>91739</v>
      </c>
      <c r="I37844" s="950" t="s">
        <v>1552</v>
      </c>
    </row>
    <row r="37845" spans="8:9" ht="12.5">
      <c r="H37845" s="958">
        <v>91740</v>
      </c>
      <c r="I37845" s="950" t="s">
        <v>1552</v>
      </c>
    </row>
    <row r="37846" spans="8:9" ht="12.5">
      <c r="H37846" s="958">
        <v>91741</v>
      </c>
      <c r="I37846" s="950" t="s">
        <v>1552</v>
      </c>
    </row>
    <row r="37847" spans="8:9" ht="12.5">
      <c r="H37847" s="958">
        <v>91743</v>
      </c>
      <c r="I37847" s="950" t="s">
        <v>1552</v>
      </c>
    </row>
    <row r="37848" spans="8:9" ht="12.5">
      <c r="H37848" s="958">
        <v>91744</v>
      </c>
      <c r="I37848" s="950" t="s">
        <v>1552</v>
      </c>
    </row>
    <row r="37849" spans="8:9" ht="12.5">
      <c r="H37849" s="958">
        <v>91745</v>
      </c>
      <c r="I37849" s="950" t="s">
        <v>1552</v>
      </c>
    </row>
    <row r="37850" spans="8:9" ht="12.5">
      <c r="H37850" s="958">
        <v>91746</v>
      </c>
      <c r="I37850" s="950" t="s">
        <v>1552</v>
      </c>
    </row>
    <row r="37851" spans="8:9" ht="12.5">
      <c r="H37851" s="958">
        <v>91747</v>
      </c>
      <c r="I37851" s="950" t="s">
        <v>1552</v>
      </c>
    </row>
    <row r="37852" spans="8:9" ht="12.5">
      <c r="H37852" s="958">
        <v>91748</v>
      </c>
      <c r="I37852" s="950" t="s">
        <v>1552</v>
      </c>
    </row>
    <row r="37853" spans="8:9" ht="12.5">
      <c r="H37853" s="958">
        <v>91749</v>
      </c>
      <c r="I37853" s="950" t="s">
        <v>1552</v>
      </c>
    </row>
    <row r="37854" spans="8:9" ht="12.5">
      <c r="H37854" s="958">
        <v>91750</v>
      </c>
      <c r="I37854" s="950" t="s">
        <v>1552</v>
      </c>
    </row>
    <row r="37855" spans="8:9" ht="12.5">
      <c r="H37855" s="958">
        <v>91752</v>
      </c>
      <c r="I37855" s="950" t="s">
        <v>1552</v>
      </c>
    </row>
    <row r="37856" spans="8:9" ht="12.5">
      <c r="H37856" s="958">
        <v>91754</v>
      </c>
      <c r="I37856" s="950" t="s">
        <v>1552</v>
      </c>
    </row>
    <row r="37857" spans="8:9" ht="12.5">
      <c r="H37857" s="958">
        <v>91755</v>
      </c>
      <c r="I37857" s="950" t="s">
        <v>1552</v>
      </c>
    </row>
    <row r="37858" spans="8:9" ht="12.5">
      <c r="H37858" s="958">
        <v>91756</v>
      </c>
      <c r="I37858" s="950" t="s">
        <v>1552</v>
      </c>
    </row>
    <row r="37859" spans="8:9" ht="12.5">
      <c r="H37859" s="958">
        <v>91758</v>
      </c>
      <c r="I37859" s="950" t="s">
        <v>1552</v>
      </c>
    </row>
    <row r="37860" spans="8:9" ht="12.5">
      <c r="H37860" s="958">
        <v>91759</v>
      </c>
      <c r="I37860" s="950" t="s">
        <v>1552</v>
      </c>
    </row>
    <row r="37861" spans="8:9" ht="12.5">
      <c r="H37861" s="958">
        <v>91761</v>
      </c>
      <c r="I37861" s="950" t="s">
        <v>1552</v>
      </c>
    </row>
    <row r="37862" spans="8:9" ht="12.5">
      <c r="H37862" s="958">
        <v>91762</v>
      </c>
      <c r="I37862" s="950" t="s">
        <v>1552</v>
      </c>
    </row>
    <row r="37863" spans="8:9" ht="12.5">
      <c r="H37863" s="958">
        <v>91763</v>
      </c>
      <c r="I37863" s="950" t="s">
        <v>1552</v>
      </c>
    </row>
    <row r="37864" spans="8:9" ht="12.5">
      <c r="H37864" s="958">
        <v>91764</v>
      </c>
      <c r="I37864" s="950" t="s">
        <v>1552</v>
      </c>
    </row>
    <row r="37865" spans="8:9" ht="12.5">
      <c r="H37865" s="958">
        <v>91765</v>
      </c>
      <c r="I37865" s="950" t="s">
        <v>1552</v>
      </c>
    </row>
    <row r="37866" spans="8:9" ht="12.5">
      <c r="H37866" s="958">
        <v>91766</v>
      </c>
      <c r="I37866" s="950" t="s">
        <v>1552</v>
      </c>
    </row>
    <row r="37867" spans="8:9" ht="12.5">
      <c r="H37867" s="958">
        <v>91767</v>
      </c>
      <c r="I37867" s="950" t="s">
        <v>1552</v>
      </c>
    </row>
    <row r="37868" spans="8:9" ht="12.5">
      <c r="H37868" s="958">
        <v>91768</v>
      </c>
      <c r="I37868" s="950" t="s">
        <v>1552</v>
      </c>
    </row>
    <row r="37869" spans="8:9" ht="12.5">
      <c r="H37869" s="958">
        <v>91769</v>
      </c>
      <c r="I37869" s="950" t="s">
        <v>1552</v>
      </c>
    </row>
    <row r="37870" spans="8:9" ht="12.5">
      <c r="H37870" s="958">
        <v>91770</v>
      </c>
      <c r="I37870" s="950" t="s">
        <v>1552</v>
      </c>
    </row>
    <row r="37871" spans="8:9" ht="12.5">
      <c r="H37871" s="958">
        <v>91771</v>
      </c>
      <c r="I37871" s="950" t="s">
        <v>1552</v>
      </c>
    </row>
    <row r="37872" spans="8:9" ht="12.5">
      <c r="H37872" s="958">
        <v>91772</v>
      </c>
      <c r="I37872" s="950" t="s">
        <v>1552</v>
      </c>
    </row>
    <row r="37873" spans="8:9" ht="12.5">
      <c r="H37873" s="958">
        <v>91773</v>
      </c>
      <c r="I37873" s="950" t="s">
        <v>1552</v>
      </c>
    </row>
    <row r="37874" spans="8:9" ht="12.5">
      <c r="H37874" s="958">
        <v>91775</v>
      </c>
      <c r="I37874" s="950" t="s">
        <v>1552</v>
      </c>
    </row>
    <row r="37875" spans="8:9" ht="12.5">
      <c r="H37875" s="958">
        <v>91776</v>
      </c>
      <c r="I37875" s="950" t="s">
        <v>1552</v>
      </c>
    </row>
    <row r="37876" spans="8:9" ht="12.5">
      <c r="H37876" s="958">
        <v>91778</v>
      </c>
      <c r="I37876" s="950" t="s">
        <v>1552</v>
      </c>
    </row>
    <row r="37877" spans="8:9" ht="12.5">
      <c r="H37877" s="958">
        <v>91780</v>
      </c>
      <c r="I37877" s="950" t="s">
        <v>1552</v>
      </c>
    </row>
    <row r="37878" spans="8:9" ht="12.5">
      <c r="H37878" s="958">
        <v>91784</v>
      </c>
      <c r="I37878" s="950" t="s">
        <v>1552</v>
      </c>
    </row>
    <row r="37879" spans="8:9" ht="12.5">
      <c r="H37879" s="958">
        <v>91785</v>
      </c>
      <c r="I37879" s="950" t="s">
        <v>1552</v>
      </c>
    </row>
    <row r="37880" spans="8:9" ht="12.5">
      <c r="H37880" s="958">
        <v>91786</v>
      </c>
      <c r="I37880" s="950" t="s">
        <v>1552</v>
      </c>
    </row>
    <row r="37881" spans="8:9" ht="12.5">
      <c r="H37881" s="958">
        <v>91788</v>
      </c>
      <c r="I37881" s="950" t="s">
        <v>1552</v>
      </c>
    </row>
    <row r="37882" spans="8:9" ht="12.5">
      <c r="H37882" s="958">
        <v>91789</v>
      </c>
      <c r="I37882" s="950" t="s">
        <v>1552</v>
      </c>
    </row>
    <row r="37883" spans="8:9" ht="12.5">
      <c r="H37883" s="958">
        <v>91790</v>
      </c>
      <c r="I37883" s="950" t="s">
        <v>1552</v>
      </c>
    </row>
    <row r="37884" spans="8:9" ht="12.5">
      <c r="H37884" s="958">
        <v>91791</v>
      </c>
      <c r="I37884" s="950" t="s">
        <v>1552</v>
      </c>
    </row>
    <row r="37885" spans="8:9" ht="12.5">
      <c r="H37885" s="958">
        <v>91792</v>
      </c>
      <c r="I37885" s="950" t="s">
        <v>1552</v>
      </c>
    </row>
    <row r="37886" spans="8:9" ht="12.5">
      <c r="H37886" s="958">
        <v>91793</v>
      </c>
      <c r="I37886" s="950" t="s">
        <v>1552</v>
      </c>
    </row>
    <row r="37887" spans="8:9" ht="12.5">
      <c r="H37887" s="958">
        <v>91795</v>
      </c>
      <c r="I37887" s="950" t="s">
        <v>1552</v>
      </c>
    </row>
    <row r="37888" spans="8:9" ht="12.5">
      <c r="H37888" s="958">
        <v>91801</v>
      </c>
      <c r="I37888" s="950" t="s">
        <v>1552</v>
      </c>
    </row>
    <row r="37889" spans="8:9" ht="12.5">
      <c r="H37889" s="958">
        <v>91802</v>
      </c>
      <c r="I37889" s="950" t="s">
        <v>1552</v>
      </c>
    </row>
    <row r="37890" spans="8:9" ht="12.5">
      <c r="H37890" s="958">
        <v>91803</v>
      </c>
      <c r="I37890" s="950" t="s">
        <v>1552</v>
      </c>
    </row>
    <row r="37891" spans="8:9" ht="12.5">
      <c r="H37891" s="958">
        <v>91804</v>
      </c>
      <c r="I37891" s="950" t="s">
        <v>1552</v>
      </c>
    </row>
    <row r="37892" spans="8:9" ht="12.5">
      <c r="H37892" s="958">
        <v>91896</v>
      </c>
      <c r="I37892" s="950" t="s">
        <v>1552</v>
      </c>
    </row>
    <row r="37893" spans="8:9" ht="12.5">
      <c r="H37893" s="958">
        <v>91899</v>
      </c>
      <c r="I37893" s="950" t="s">
        <v>1552</v>
      </c>
    </row>
    <row r="37894" spans="8:9" ht="12.5">
      <c r="H37894" s="958">
        <v>91901</v>
      </c>
      <c r="I37894" s="950" t="s">
        <v>1552</v>
      </c>
    </row>
    <row r="37895" spans="8:9" ht="12.5">
      <c r="H37895" s="958">
        <v>91902</v>
      </c>
      <c r="I37895" s="950" t="s">
        <v>1552</v>
      </c>
    </row>
    <row r="37896" spans="8:9" ht="12.5">
      <c r="H37896" s="958">
        <v>91903</v>
      </c>
      <c r="I37896" s="950" t="s">
        <v>1552</v>
      </c>
    </row>
    <row r="37897" spans="8:9" ht="12.5">
      <c r="H37897" s="958">
        <v>91905</v>
      </c>
      <c r="I37897" s="950" t="s">
        <v>1552</v>
      </c>
    </row>
    <row r="37898" spans="8:9" ht="12.5">
      <c r="H37898" s="958">
        <v>91906</v>
      </c>
      <c r="I37898" s="950" t="s">
        <v>1552</v>
      </c>
    </row>
    <row r="37899" spans="8:9" ht="12.5">
      <c r="H37899" s="958">
        <v>91908</v>
      </c>
      <c r="I37899" s="950" t="s">
        <v>1552</v>
      </c>
    </row>
    <row r="37900" spans="8:9" ht="12.5">
      <c r="H37900" s="958">
        <v>91909</v>
      </c>
      <c r="I37900" s="950" t="s">
        <v>1552</v>
      </c>
    </row>
    <row r="37901" spans="8:9" ht="12.5">
      <c r="H37901" s="958">
        <v>91910</v>
      </c>
      <c r="I37901" s="950" t="s">
        <v>1552</v>
      </c>
    </row>
    <row r="37902" spans="8:9" ht="12.5">
      <c r="H37902" s="958">
        <v>91911</v>
      </c>
      <c r="I37902" s="950" t="s">
        <v>1552</v>
      </c>
    </row>
    <row r="37903" spans="8:9" ht="12.5">
      <c r="H37903" s="958">
        <v>91912</v>
      </c>
      <c r="I37903" s="950" t="s">
        <v>1552</v>
      </c>
    </row>
    <row r="37904" spans="8:9" ht="12.5">
      <c r="H37904" s="958">
        <v>91913</v>
      </c>
      <c r="I37904" s="950" t="s">
        <v>1552</v>
      </c>
    </row>
    <row r="37905" spans="8:9" ht="12.5">
      <c r="H37905" s="958">
        <v>91914</v>
      </c>
      <c r="I37905" s="950" t="s">
        <v>1552</v>
      </c>
    </row>
    <row r="37906" spans="8:9" ht="12.5">
      <c r="H37906" s="958">
        <v>91915</v>
      </c>
      <c r="I37906" s="950" t="s">
        <v>1552</v>
      </c>
    </row>
    <row r="37907" spans="8:9" ht="12.5">
      <c r="H37907" s="958">
        <v>91916</v>
      </c>
      <c r="I37907" s="950" t="s">
        <v>1552</v>
      </c>
    </row>
    <row r="37908" spans="8:9" ht="12.5">
      <c r="H37908" s="958">
        <v>91917</v>
      </c>
      <c r="I37908" s="950" t="s">
        <v>1552</v>
      </c>
    </row>
    <row r="37909" spans="8:9" ht="12.5">
      <c r="H37909" s="958">
        <v>91921</v>
      </c>
      <c r="I37909" s="950" t="s">
        <v>1552</v>
      </c>
    </row>
    <row r="37910" spans="8:9" ht="12.5">
      <c r="H37910" s="958">
        <v>91931</v>
      </c>
      <c r="I37910" s="950" t="s">
        <v>1552</v>
      </c>
    </row>
    <row r="37911" spans="8:9" ht="12.5">
      <c r="H37911" s="958">
        <v>91932</v>
      </c>
      <c r="I37911" s="950" t="s">
        <v>1552</v>
      </c>
    </row>
    <row r="37912" spans="8:9" ht="12.5">
      <c r="H37912" s="958">
        <v>91933</v>
      </c>
      <c r="I37912" s="950" t="s">
        <v>1552</v>
      </c>
    </row>
    <row r="37913" spans="8:9" ht="12.5">
      <c r="H37913" s="958">
        <v>91934</v>
      </c>
      <c r="I37913" s="950" t="s">
        <v>1554</v>
      </c>
    </row>
    <row r="37914" spans="8:9" ht="12.5">
      <c r="H37914" s="958">
        <v>91935</v>
      </c>
      <c r="I37914" s="950" t="s">
        <v>1552</v>
      </c>
    </row>
    <row r="37915" spans="8:9" ht="12.5">
      <c r="H37915" s="958">
        <v>91941</v>
      </c>
      <c r="I37915" s="950" t="s">
        <v>1552</v>
      </c>
    </row>
    <row r="37916" spans="8:9" ht="12.5">
      <c r="H37916" s="958">
        <v>91942</v>
      </c>
      <c r="I37916" s="950" t="s">
        <v>1552</v>
      </c>
    </row>
    <row r="37917" spans="8:9" ht="12.5">
      <c r="H37917" s="958">
        <v>91943</v>
      </c>
      <c r="I37917" s="950" t="s">
        <v>1552</v>
      </c>
    </row>
    <row r="37918" spans="8:9" ht="12.5">
      <c r="H37918" s="958">
        <v>91944</v>
      </c>
      <c r="I37918" s="950" t="s">
        <v>1552</v>
      </c>
    </row>
    <row r="37919" spans="8:9" ht="12.5">
      <c r="H37919" s="958">
        <v>91945</v>
      </c>
      <c r="I37919" s="950" t="s">
        <v>1552</v>
      </c>
    </row>
    <row r="37920" spans="8:9" ht="12.5">
      <c r="H37920" s="958">
        <v>91946</v>
      </c>
      <c r="I37920" s="950" t="s">
        <v>1552</v>
      </c>
    </row>
    <row r="37921" spans="8:9" ht="12.5">
      <c r="H37921" s="958">
        <v>91947</v>
      </c>
      <c r="I37921" s="950" t="s">
        <v>1552</v>
      </c>
    </row>
    <row r="37922" spans="8:9" ht="12.5">
      <c r="H37922" s="958">
        <v>91948</v>
      </c>
      <c r="I37922" s="950" t="s">
        <v>1552</v>
      </c>
    </row>
    <row r="37923" spans="8:9" ht="12.5">
      <c r="H37923" s="958">
        <v>91950</v>
      </c>
      <c r="I37923" s="950" t="s">
        <v>1552</v>
      </c>
    </row>
    <row r="37924" spans="8:9" ht="12.5">
      <c r="H37924" s="958">
        <v>91951</v>
      </c>
      <c r="I37924" s="950" t="s">
        <v>1552</v>
      </c>
    </row>
    <row r="37925" spans="8:9" ht="12.5">
      <c r="H37925" s="958">
        <v>91962</v>
      </c>
      <c r="I37925" s="950" t="s">
        <v>1552</v>
      </c>
    </row>
    <row r="37926" spans="8:9" ht="12.5">
      <c r="H37926" s="958">
        <v>91963</v>
      </c>
      <c r="I37926" s="950" t="s">
        <v>1552</v>
      </c>
    </row>
    <row r="37927" spans="8:9" ht="12.5">
      <c r="H37927" s="958">
        <v>91976</v>
      </c>
      <c r="I37927" s="950" t="s">
        <v>1552</v>
      </c>
    </row>
    <row r="37928" spans="8:9" ht="12.5">
      <c r="H37928" s="958">
        <v>91977</v>
      </c>
      <c r="I37928" s="950" t="s">
        <v>1552</v>
      </c>
    </row>
    <row r="37929" spans="8:9" ht="12.5">
      <c r="H37929" s="958">
        <v>91978</v>
      </c>
      <c r="I37929" s="950" t="s">
        <v>1552</v>
      </c>
    </row>
    <row r="37930" spans="8:9" ht="12.5">
      <c r="H37930" s="958">
        <v>91979</v>
      </c>
      <c r="I37930" s="950" t="s">
        <v>1552</v>
      </c>
    </row>
    <row r="37931" spans="8:9" ht="12.5">
      <c r="H37931" s="958">
        <v>91980</v>
      </c>
      <c r="I37931" s="950" t="s">
        <v>1552</v>
      </c>
    </row>
    <row r="37932" spans="8:9" ht="12.5">
      <c r="H37932" s="958">
        <v>91987</v>
      </c>
      <c r="I37932" s="950" t="s">
        <v>1552</v>
      </c>
    </row>
    <row r="37933" spans="8:9" ht="12.5">
      <c r="H37933" s="958">
        <v>92003</v>
      </c>
      <c r="I37933" s="950" t="s">
        <v>1552</v>
      </c>
    </row>
    <row r="37934" spans="8:9" ht="12.5">
      <c r="H37934" s="958">
        <v>92004</v>
      </c>
      <c r="I37934" s="950" t="s">
        <v>1554</v>
      </c>
    </row>
    <row r="37935" spans="8:9" ht="12.5">
      <c r="H37935" s="958">
        <v>92007</v>
      </c>
      <c r="I37935" s="950" t="s">
        <v>1552</v>
      </c>
    </row>
    <row r="37936" spans="8:9" ht="12.5">
      <c r="H37936" s="958">
        <v>92008</v>
      </c>
      <c r="I37936" s="950" t="s">
        <v>1552</v>
      </c>
    </row>
    <row r="37937" spans="8:9" ht="12.5">
      <c r="H37937" s="958">
        <v>92009</v>
      </c>
      <c r="I37937" s="950" t="s">
        <v>1552</v>
      </c>
    </row>
    <row r="37938" spans="8:9" ht="12.5">
      <c r="H37938" s="958">
        <v>92010</v>
      </c>
      <c r="I37938" s="950" t="s">
        <v>1552</v>
      </c>
    </row>
    <row r="37939" spans="8:9" ht="12.5">
      <c r="H37939" s="958">
        <v>92011</v>
      </c>
      <c r="I37939" s="950" t="s">
        <v>1552</v>
      </c>
    </row>
    <row r="37940" spans="8:9" ht="12.5">
      <c r="H37940" s="958">
        <v>92013</v>
      </c>
      <c r="I37940" s="950" t="s">
        <v>1552</v>
      </c>
    </row>
    <row r="37941" spans="8:9" ht="12.5">
      <c r="H37941" s="958">
        <v>92014</v>
      </c>
      <c r="I37941" s="950" t="s">
        <v>1552</v>
      </c>
    </row>
    <row r="37942" spans="8:9" ht="12.5">
      <c r="H37942" s="958">
        <v>92018</v>
      </c>
      <c r="I37942" s="950" t="s">
        <v>1552</v>
      </c>
    </row>
    <row r="37943" spans="8:9" ht="12.5">
      <c r="H37943" s="958">
        <v>92019</v>
      </c>
      <c r="I37943" s="950" t="s">
        <v>1552</v>
      </c>
    </row>
    <row r="37944" spans="8:9" ht="12.5">
      <c r="H37944" s="958">
        <v>92020</v>
      </c>
      <c r="I37944" s="950" t="s">
        <v>1552</v>
      </c>
    </row>
    <row r="37945" spans="8:9" ht="12.5">
      <c r="H37945" s="958">
        <v>92021</v>
      </c>
      <c r="I37945" s="950" t="s">
        <v>1552</v>
      </c>
    </row>
    <row r="37946" spans="8:9" ht="12.5">
      <c r="H37946" s="958">
        <v>92022</v>
      </c>
      <c r="I37946" s="950" t="s">
        <v>1552</v>
      </c>
    </row>
    <row r="37947" spans="8:9" ht="12.5">
      <c r="H37947" s="958">
        <v>92023</v>
      </c>
      <c r="I37947" s="950" t="s">
        <v>1552</v>
      </c>
    </row>
    <row r="37948" spans="8:9" ht="12.5">
      <c r="H37948" s="958">
        <v>92024</v>
      </c>
      <c r="I37948" s="950" t="s">
        <v>1552</v>
      </c>
    </row>
    <row r="37949" spans="8:9" ht="12.5">
      <c r="H37949" s="958">
        <v>92025</v>
      </c>
      <c r="I37949" s="950" t="s">
        <v>1552</v>
      </c>
    </row>
    <row r="37950" spans="8:9" ht="12.5">
      <c r="H37950" s="958">
        <v>92026</v>
      </c>
      <c r="I37950" s="950" t="s">
        <v>1552</v>
      </c>
    </row>
    <row r="37951" spans="8:9" ht="12.5">
      <c r="H37951" s="958">
        <v>92027</v>
      </c>
      <c r="I37951" s="950" t="s">
        <v>1552</v>
      </c>
    </row>
    <row r="37952" spans="8:9" ht="12.5">
      <c r="H37952" s="958">
        <v>92028</v>
      </c>
      <c r="I37952" s="950" t="s">
        <v>1552</v>
      </c>
    </row>
    <row r="37953" spans="8:9" ht="12.5">
      <c r="H37953" s="958">
        <v>92029</v>
      </c>
      <c r="I37953" s="950" t="s">
        <v>1552</v>
      </c>
    </row>
    <row r="37954" spans="8:9" ht="12.5">
      <c r="H37954" s="958">
        <v>92030</v>
      </c>
      <c r="I37954" s="950" t="s">
        <v>1552</v>
      </c>
    </row>
    <row r="37955" spans="8:9" ht="12.5">
      <c r="H37955" s="958">
        <v>92033</v>
      </c>
      <c r="I37955" s="950" t="s">
        <v>1552</v>
      </c>
    </row>
    <row r="37956" spans="8:9" ht="12.5">
      <c r="H37956" s="958">
        <v>92036</v>
      </c>
      <c r="I37956" s="950" t="s">
        <v>1554</v>
      </c>
    </row>
    <row r="37957" spans="8:9" ht="12.5">
      <c r="H37957" s="958">
        <v>92037</v>
      </c>
      <c r="I37957" s="950" t="s">
        <v>1552</v>
      </c>
    </row>
    <row r="37958" spans="8:9" ht="12.5">
      <c r="H37958" s="958">
        <v>92038</v>
      </c>
      <c r="I37958" s="950" t="s">
        <v>1552</v>
      </c>
    </row>
    <row r="37959" spans="8:9" ht="12.5">
      <c r="H37959" s="958">
        <v>92039</v>
      </c>
      <c r="I37959" s="950" t="s">
        <v>1552</v>
      </c>
    </row>
    <row r="37960" spans="8:9" ht="12.5">
      <c r="H37960" s="958">
        <v>92040</v>
      </c>
      <c r="I37960" s="950" t="s">
        <v>1552</v>
      </c>
    </row>
    <row r="37961" spans="8:9" ht="12.5">
      <c r="H37961" s="958">
        <v>92046</v>
      </c>
      <c r="I37961" s="950" t="s">
        <v>1552</v>
      </c>
    </row>
    <row r="37962" spans="8:9" ht="12.5">
      <c r="H37962" s="958">
        <v>92049</v>
      </c>
      <c r="I37962" s="950" t="s">
        <v>1552</v>
      </c>
    </row>
    <row r="37963" spans="8:9" ht="12.5">
      <c r="H37963" s="958">
        <v>92051</v>
      </c>
      <c r="I37963" s="950" t="s">
        <v>1552</v>
      </c>
    </row>
    <row r="37964" spans="8:9" ht="12.5">
      <c r="H37964" s="958">
        <v>92052</v>
      </c>
      <c r="I37964" s="950" t="s">
        <v>1552</v>
      </c>
    </row>
    <row r="37965" spans="8:9" ht="12.5">
      <c r="H37965" s="958">
        <v>92054</v>
      </c>
      <c r="I37965" s="950" t="s">
        <v>1552</v>
      </c>
    </row>
    <row r="37966" spans="8:9" ht="12.5">
      <c r="H37966" s="958">
        <v>92055</v>
      </c>
      <c r="I37966" s="950" t="s">
        <v>1552</v>
      </c>
    </row>
    <row r="37967" spans="8:9" ht="12.5">
      <c r="H37967" s="958">
        <v>92056</v>
      </c>
      <c r="I37967" s="950" t="s">
        <v>1552</v>
      </c>
    </row>
    <row r="37968" spans="8:9" ht="12.5">
      <c r="H37968" s="958">
        <v>92057</v>
      </c>
      <c r="I37968" s="950" t="s">
        <v>1552</v>
      </c>
    </row>
    <row r="37969" spans="8:9" ht="12.5">
      <c r="H37969" s="958">
        <v>92058</v>
      </c>
      <c r="I37969" s="950" t="s">
        <v>1552</v>
      </c>
    </row>
    <row r="37970" spans="8:9" ht="12.5">
      <c r="H37970" s="958">
        <v>92059</v>
      </c>
      <c r="I37970" s="950" t="s">
        <v>1552</v>
      </c>
    </row>
    <row r="37971" spans="8:9" ht="12.5">
      <c r="H37971" s="958">
        <v>92060</v>
      </c>
      <c r="I37971" s="950" t="s">
        <v>1552</v>
      </c>
    </row>
    <row r="37972" spans="8:9" ht="12.5">
      <c r="H37972" s="958">
        <v>92061</v>
      </c>
      <c r="I37972" s="950" t="s">
        <v>1552</v>
      </c>
    </row>
    <row r="37973" spans="8:9" ht="12.5">
      <c r="H37973" s="958">
        <v>92064</v>
      </c>
      <c r="I37973" s="950" t="s">
        <v>1552</v>
      </c>
    </row>
    <row r="37974" spans="8:9" ht="12.5">
      <c r="H37974" s="958">
        <v>92065</v>
      </c>
      <c r="I37974" s="950" t="s">
        <v>1552</v>
      </c>
    </row>
    <row r="37975" spans="8:9" ht="12.5">
      <c r="H37975" s="958">
        <v>92066</v>
      </c>
      <c r="I37975" s="950" t="s">
        <v>1552</v>
      </c>
    </row>
    <row r="37976" spans="8:9" ht="12.5">
      <c r="H37976" s="958">
        <v>92067</v>
      </c>
      <c r="I37976" s="950" t="s">
        <v>1552</v>
      </c>
    </row>
    <row r="37977" spans="8:9" ht="12.5">
      <c r="H37977" s="958">
        <v>92068</v>
      </c>
      <c r="I37977" s="950" t="s">
        <v>1552</v>
      </c>
    </row>
    <row r="37978" spans="8:9" ht="12.5">
      <c r="H37978" s="958">
        <v>92069</v>
      </c>
      <c r="I37978" s="950" t="s">
        <v>1552</v>
      </c>
    </row>
    <row r="37979" spans="8:9" ht="12.5">
      <c r="H37979" s="958">
        <v>92070</v>
      </c>
      <c r="I37979" s="950" t="s">
        <v>1552</v>
      </c>
    </row>
    <row r="37980" spans="8:9" ht="12.5">
      <c r="H37980" s="958">
        <v>92071</v>
      </c>
      <c r="I37980" s="950" t="s">
        <v>1552</v>
      </c>
    </row>
    <row r="37981" spans="8:9" ht="12.5">
      <c r="H37981" s="958">
        <v>92072</v>
      </c>
      <c r="I37981" s="950" t="s">
        <v>1552</v>
      </c>
    </row>
    <row r="37982" spans="8:9" ht="12.5">
      <c r="H37982" s="958">
        <v>92074</v>
      </c>
      <c r="I37982" s="950" t="s">
        <v>1552</v>
      </c>
    </row>
    <row r="37983" spans="8:9" ht="12.5">
      <c r="H37983" s="958">
        <v>92075</v>
      </c>
      <c r="I37983" s="950" t="s">
        <v>1552</v>
      </c>
    </row>
    <row r="37984" spans="8:9" ht="12.5">
      <c r="H37984" s="958">
        <v>92078</v>
      </c>
      <c r="I37984" s="950" t="s">
        <v>1552</v>
      </c>
    </row>
    <row r="37985" spans="8:9" ht="12.5">
      <c r="H37985" s="958">
        <v>92079</v>
      </c>
      <c r="I37985" s="950" t="s">
        <v>1552</v>
      </c>
    </row>
    <row r="37986" spans="8:9" ht="12.5">
      <c r="H37986" s="958">
        <v>92081</v>
      </c>
      <c r="I37986" s="950" t="s">
        <v>1552</v>
      </c>
    </row>
    <row r="37987" spans="8:9" ht="12.5">
      <c r="H37987" s="958">
        <v>92082</v>
      </c>
      <c r="I37987" s="950" t="s">
        <v>1552</v>
      </c>
    </row>
    <row r="37988" spans="8:9" ht="12.5">
      <c r="H37988" s="958">
        <v>92083</v>
      </c>
      <c r="I37988" s="950" t="s">
        <v>1552</v>
      </c>
    </row>
    <row r="37989" spans="8:9" ht="12.5">
      <c r="H37989" s="958">
        <v>92084</v>
      </c>
      <c r="I37989" s="950" t="s">
        <v>1552</v>
      </c>
    </row>
    <row r="37990" spans="8:9" ht="12.5">
      <c r="H37990" s="958">
        <v>92085</v>
      </c>
      <c r="I37990" s="950" t="s">
        <v>1552</v>
      </c>
    </row>
    <row r="37991" spans="8:9" ht="12.5">
      <c r="H37991" s="958">
        <v>92086</v>
      </c>
      <c r="I37991" s="950" t="s">
        <v>1552</v>
      </c>
    </row>
    <row r="37992" spans="8:9" ht="12.5">
      <c r="H37992" s="958">
        <v>92088</v>
      </c>
      <c r="I37992" s="950" t="s">
        <v>1552</v>
      </c>
    </row>
    <row r="37993" spans="8:9" ht="12.5">
      <c r="H37993" s="958">
        <v>92091</v>
      </c>
      <c r="I37993" s="950" t="s">
        <v>1552</v>
      </c>
    </row>
    <row r="37994" spans="8:9" ht="12.5">
      <c r="H37994" s="958">
        <v>92092</v>
      </c>
      <c r="I37994" s="950" t="s">
        <v>1552</v>
      </c>
    </row>
    <row r="37995" spans="8:9" ht="12.5">
      <c r="H37995" s="958">
        <v>92093</v>
      </c>
      <c r="I37995" s="950" t="s">
        <v>1552</v>
      </c>
    </row>
    <row r="37996" spans="8:9" ht="12.5">
      <c r="H37996" s="958">
        <v>92096</v>
      </c>
      <c r="I37996" s="950" t="s">
        <v>1552</v>
      </c>
    </row>
    <row r="37997" spans="8:9" ht="12.5">
      <c r="H37997" s="958">
        <v>92101</v>
      </c>
      <c r="I37997" s="950" t="s">
        <v>1552</v>
      </c>
    </row>
    <row r="37998" spans="8:9" ht="12.5">
      <c r="H37998" s="958">
        <v>92102</v>
      </c>
      <c r="I37998" s="950" t="s">
        <v>1552</v>
      </c>
    </row>
    <row r="37999" spans="8:9" ht="12.5">
      <c r="H37999" s="958">
        <v>92103</v>
      </c>
      <c r="I37999" s="950" t="s">
        <v>1552</v>
      </c>
    </row>
    <row r="38000" spans="8:9" ht="12.5">
      <c r="H38000" s="958">
        <v>92104</v>
      </c>
      <c r="I38000" s="950" t="s">
        <v>1552</v>
      </c>
    </row>
    <row r="38001" spans="8:9" ht="12.5">
      <c r="H38001" s="958">
        <v>92105</v>
      </c>
      <c r="I38001" s="950" t="s">
        <v>1552</v>
      </c>
    </row>
    <row r="38002" spans="8:9" ht="12.5">
      <c r="H38002" s="958">
        <v>92106</v>
      </c>
      <c r="I38002" s="950" t="s">
        <v>1552</v>
      </c>
    </row>
    <row r="38003" spans="8:9" ht="12.5">
      <c r="H38003" s="958">
        <v>92107</v>
      </c>
      <c r="I38003" s="950" t="s">
        <v>1552</v>
      </c>
    </row>
    <row r="38004" spans="8:9" ht="12.5">
      <c r="H38004" s="958">
        <v>92108</v>
      </c>
      <c r="I38004" s="950" t="s">
        <v>1552</v>
      </c>
    </row>
    <row r="38005" spans="8:9" ht="12.5">
      <c r="H38005" s="958">
        <v>92109</v>
      </c>
      <c r="I38005" s="950" t="s">
        <v>1552</v>
      </c>
    </row>
    <row r="38006" spans="8:9" ht="12.5">
      <c r="H38006" s="958">
        <v>92110</v>
      </c>
      <c r="I38006" s="950" t="s">
        <v>1552</v>
      </c>
    </row>
    <row r="38007" spans="8:9" ht="12.5">
      <c r="H38007" s="958">
        <v>92111</v>
      </c>
      <c r="I38007" s="950" t="s">
        <v>1552</v>
      </c>
    </row>
    <row r="38008" spans="8:9" ht="12.5">
      <c r="H38008" s="958">
        <v>92112</v>
      </c>
      <c r="I38008" s="950" t="s">
        <v>1552</v>
      </c>
    </row>
    <row r="38009" spans="8:9" ht="12.5">
      <c r="H38009" s="958">
        <v>92113</v>
      </c>
      <c r="I38009" s="950" t="s">
        <v>1552</v>
      </c>
    </row>
    <row r="38010" spans="8:9" ht="12.5">
      <c r="H38010" s="958">
        <v>92114</v>
      </c>
      <c r="I38010" s="950" t="s">
        <v>1552</v>
      </c>
    </row>
    <row r="38011" spans="8:9" ht="12.5">
      <c r="H38011" s="958">
        <v>92115</v>
      </c>
      <c r="I38011" s="950" t="s">
        <v>1552</v>
      </c>
    </row>
    <row r="38012" spans="8:9" ht="12.5">
      <c r="H38012" s="958">
        <v>92116</v>
      </c>
      <c r="I38012" s="950" t="s">
        <v>1552</v>
      </c>
    </row>
    <row r="38013" spans="8:9" ht="12.5">
      <c r="H38013" s="958">
        <v>92117</v>
      </c>
      <c r="I38013" s="950" t="s">
        <v>1552</v>
      </c>
    </row>
    <row r="38014" spans="8:9" ht="12.5">
      <c r="H38014" s="958">
        <v>92118</v>
      </c>
      <c r="I38014" s="950" t="s">
        <v>1552</v>
      </c>
    </row>
    <row r="38015" spans="8:9" ht="12.5">
      <c r="H38015" s="958">
        <v>92119</v>
      </c>
      <c r="I38015" s="950" t="s">
        <v>1552</v>
      </c>
    </row>
    <row r="38016" spans="8:9" ht="12.5">
      <c r="H38016" s="958">
        <v>92120</v>
      </c>
      <c r="I38016" s="950" t="s">
        <v>1552</v>
      </c>
    </row>
    <row r="38017" spans="8:9" ht="12.5">
      <c r="H38017" s="958">
        <v>92121</v>
      </c>
      <c r="I38017" s="950" t="s">
        <v>1552</v>
      </c>
    </row>
    <row r="38018" spans="8:9" ht="12.5">
      <c r="H38018" s="958">
        <v>92122</v>
      </c>
      <c r="I38018" s="950" t="s">
        <v>1552</v>
      </c>
    </row>
    <row r="38019" spans="8:9" ht="12.5">
      <c r="H38019" s="958">
        <v>92123</v>
      </c>
      <c r="I38019" s="950" t="s">
        <v>1552</v>
      </c>
    </row>
    <row r="38020" spans="8:9" ht="12.5">
      <c r="H38020" s="958">
        <v>92124</v>
      </c>
      <c r="I38020" s="950" t="s">
        <v>1552</v>
      </c>
    </row>
    <row r="38021" spans="8:9" ht="12.5">
      <c r="H38021" s="958">
        <v>92126</v>
      </c>
      <c r="I38021" s="950" t="s">
        <v>1552</v>
      </c>
    </row>
    <row r="38022" spans="8:9" ht="12.5">
      <c r="H38022" s="958">
        <v>92127</v>
      </c>
      <c r="I38022" s="950" t="s">
        <v>1552</v>
      </c>
    </row>
    <row r="38023" spans="8:9" ht="12.5">
      <c r="H38023" s="958">
        <v>92128</v>
      </c>
      <c r="I38023" s="950" t="s">
        <v>1552</v>
      </c>
    </row>
    <row r="38024" spans="8:9" ht="12.5">
      <c r="H38024" s="958">
        <v>92129</v>
      </c>
      <c r="I38024" s="950" t="s">
        <v>1552</v>
      </c>
    </row>
    <row r="38025" spans="8:9" ht="12.5">
      <c r="H38025" s="958">
        <v>92130</v>
      </c>
      <c r="I38025" s="950" t="s">
        <v>1552</v>
      </c>
    </row>
    <row r="38026" spans="8:9" ht="12.5">
      <c r="H38026" s="958">
        <v>92131</v>
      </c>
      <c r="I38026" s="950" t="s">
        <v>1552</v>
      </c>
    </row>
    <row r="38027" spans="8:9" ht="12.5">
      <c r="H38027" s="958">
        <v>92132</v>
      </c>
      <c r="I38027" s="950" t="s">
        <v>1552</v>
      </c>
    </row>
    <row r="38028" spans="8:9" ht="12.5">
      <c r="H38028" s="958">
        <v>92134</v>
      </c>
      <c r="I38028" s="950" t="s">
        <v>1552</v>
      </c>
    </row>
    <row r="38029" spans="8:9" ht="12.5">
      <c r="H38029" s="958">
        <v>92135</v>
      </c>
      <c r="I38029" s="950" t="s">
        <v>1552</v>
      </c>
    </row>
    <row r="38030" spans="8:9" ht="12.5">
      <c r="H38030" s="958">
        <v>92136</v>
      </c>
      <c r="I38030" s="950" t="s">
        <v>1552</v>
      </c>
    </row>
    <row r="38031" spans="8:9" ht="12.5">
      <c r="H38031" s="958">
        <v>92137</v>
      </c>
      <c r="I38031" s="950" t="s">
        <v>1552</v>
      </c>
    </row>
    <row r="38032" spans="8:9" ht="12.5">
      <c r="H38032" s="958">
        <v>92138</v>
      </c>
      <c r="I38032" s="950" t="s">
        <v>1552</v>
      </c>
    </row>
    <row r="38033" spans="8:9" ht="12.5">
      <c r="H38033" s="958">
        <v>92139</v>
      </c>
      <c r="I38033" s="950" t="s">
        <v>1552</v>
      </c>
    </row>
    <row r="38034" spans="8:9" ht="12.5">
      <c r="H38034" s="958">
        <v>92140</v>
      </c>
      <c r="I38034" s="950" t="s">
        <v>1552</v>
      </c>
    </row>
    <row r="38035" spans="8:9" ht="12.5">
      <c r="H38035" s="958">
        <v>92142</v>
      </c>
      <c r="I38035" s="950" t="s">
        <v>1552</v>
      </c>
    </row>
    <row r="38036" spans="8:9" ht="12.5">
      <c r="H38036" s="958">
        <v>92143</v>
      </c>
      <c r="I38036" s="950" t="s">
        <v>1552</v>
      </c>
    </row>
    <row r="38037" spans="8:9" ht="12.5">
      <c r="H38037" s="958">
        <v>92145</v>
      </c>
      <c r="I38037" s="950" t="s">
        <v>1552</v>
      </c>
    </row>
    <row r="38038" spans="8:9" ht="12.5">
      <c r="H38038" s="958">
        <v>92147</v>
      </c>
      <c r="I38038" s="950" t="s">
        <v>1552</v>
      </c>
    </row>
    <row r="38039" spans="8:9" ht="12.5">
      <c r="H38039" s="958">
        <v>92149</v>
      </c>
      <c r="I38039" s="950" t="s">
        <v>1552</v>
      </c>
    </row>
    <row r="38040" spans="8:9" ht="12.5">
      <c r="H38040" s="958">
        <v>92150</v>
      </c>
      <c r="I38040" s="950" t="s">
        <v>1552</v>
      </c>
    </row>
    <row r="38041" spans="8:9" ht="12.5">
      <c r="H38041" s="958">
        <v>92152</v>
      </c>
      <c r="I38041" s="950" t="s">
        <v>1552</v>
      </c>
    </row>
    <row r="38042" spans="8:9" ht="12.5">
      <c r="H38042" s="958">
        <v>92153</v>
      </c>
      <c r="I38042" s="950" t="s">
        <v>1552</v>
      </c>
    </row>
    <row r="38043" spans="8:9" ht="12.5">
      <c r="H38043" s="958">
        <v>92154</v>
      </c>
      <c r="I38043" s="950" t="s">
        <v>1552</v>
      </c>
    </row>
    <row r="38044" spans="8:9" ht="12.5">
      <c r="H38044" s="958">
        <v>92155</v>
      </c>
      <c r="I38044" s="950" t="s">
        <v>1552</v>
      </c>
    </row>
    <row r="38045" spans="8:9" ht="12.5">
      <c r="H38045" s="958">
        <v>92158</v>
      </c>
      <c r="I38045" s="950" t="s">
        <v>1552</v>
      </c>
    </row>
    <row r="38046" spans="8:9" ht="12.5">
      <c r="H38046" s="958">
        <v>92159</v>
      </c>
      <c r="I38046" s="950" t="s">
        <v>1552</v>
      </c>
    </row>
    <row r="38047" spans="8:9" ht="12.5">
      <c r="H38047" s="958">
        <v>92160</v>
      </c>
      <c r="I38047" s="950" t="s">
        <v>1552</v>
      </c>
    </row>
    <row r="38048" spans="8:9" ht="12.5">
      <c r="H38048" s="958">
        <v>92161</v>
      </c>
      <c r="I38048" s="950" t="s">
        <v>1552</v>
      </c>
    </row>
    <row r="38049" spans="8:9" ht="12.5">
      <c r="H38049" s="958">
        <v>92162</v>
      </c>
      <c r="I38049" s="950" t="s">
        <v>1552</v>
      </c>
    </row>
    <row r="38050" spans="8:9" ht="12.5">
      <c r="H38050" s="958">
        <v>92163</v>
      </c>
      <c r="I38050" s="950" t="s">
        <v>1552</v>
      </c>
    </row>
    <row r="38051" spans="8:9" ht="12.5">
      <c r="H38051" s="958">
        <v>92164</v>
      </c>
      <c r="I38051" s="950" t="s">
        <v>1552</v>
      </c>
    </row>
    <row r="38052" spans="8:9" ht="12.5">
      <c r="H38052" s="958">
        <v>92165</v>
      </c>
      <c r="I38052" s="950" t="s">
        <v>1552</v>
      </c>
    </row>
    <row r="38053" spans="8:9" ht="12.5">
      <c r="H38053" s="958">
        <v>92166</v>
      </c>
      <c r="I38053" s="950" t="s">
        <v>1552</v>
      </c>
    </row>
    <row r="38054" spans="8:9" ht="12.5">
      <c r="H38054" s="958">
        <v>92167</v>
      </c>
      <c r="I38054" s="950" t="s">
        <v>1552</v>
      </c>
    </row>
    <row r="38055" spans="8:9" ht="12.5">
      <c r="H38055" s="958">
        <v>92168</v>
      </c>
      <c r="I38055" s="950" t="s">
        <v>1552</v>
      </c>
    </row>
    <row r="38056" spans="8:9" ht="12.5">
      <c r="H38056" s="958">
        <v>92169</v>
      </c>
      <c r="I38056" s="950" t="s">
        <v>1552</v>
      </c>
    </row>
    <row r="38057" spans="8:9" ht="12.5">
      <c r="H38057" s="958">
        <v>92170</v>
      </c>
      <c r="I38057" s="950" t="s">
        <v>1552</v>
      </c>
    </row>
    <row r="38058" spans="8:9" ht="12.5">
      <c r="H38058" s="958">
        <v>92171</v>
      </c>
      <c r="I38058" s="950" t="s">
        <v>1552</v>
      </c>
    </row>
    <row r="38059" spans="8:9" ht="12.5">
      <c r="H38059" s="958">
        <v>92172</v>
      </c>
      <c r="I38059" s="950" t="s">
        <v>1552</v>
      </c>
    </row>
    <row r="38060" spans="8:9" ht="12.5">
      <c r="H38060" s="958">
        <v>92173</v>
      </c>
      <c r="I38060" s="950" t="s">
        <v>1552</v>
      </c>
    </row>
    <row r="38061" spans="8:9" ht="12.5">
      <c r="H38061" s="958">
        <v>92174</v>
      </c>
      <c r="I38061" s="950" t="s">
        <v>1552</v>
      </c>
    </row>
    <row r="38062" spans="8:9" ht="12.5">
      <c r="H38062" s="958">
        <v>92175</v>
      </c>
      <c r="I38062" s="950" t="s">
        <v>1552</v>
      </c>
    </row>
    <row r="38063" spans="8:9" ht="12.5">
      <c r="H38063" s="958">
        <v>92176</v>
      </c>
      <c r="I38063" s="950" t="s">
        <v>1552</v>
      </c>
    </row>
    <row r="38064" spans="8:9" ht="12.5">
      <c r="H38064" s="958">
        <v>92177</v>
      </c>
      <c r="I38064" s="950" t="s">
        <v>1552</v>
      </c>
    </row>
    <row r="38065" spans="8:9" ht="12.5">
      <c r="H38065" s="958">
        <v>92178</v>
      </c>
      <c r="I38065" s="950" t="s">
        <v>1552</v>
      </c>
    </row>
    <row r="38066" spans="8:9" ht="12.5">
      <c r="H38066" s="958">
        <v>92179</v>
      </c>
      <c r="I38066" s="950" t="s">
        <v>1552</v>
      </c>
    </row>
    <row r="38067" spans="8:9" ht="12.5">
      <c r="H38067" s="958">
        <v>92182</v>
      </c>
      <c r="I38067" s="950" t="s">
        <v>1552</v>
      </c>
    </row>
    <row r="38068" spans="8:9" ht="12.5">
      <c r="H38068" s="958">
        <v>92184</v>
      </c>
      <c r="I38068" s="950" t="s">
        <v>1552</v>
      </c>
    </row>
    <row r="38069" spans="8:9" ht="12.5">
      <c r="H38069" s="958">
        <v>92186</v>
      </c>
      <c r="I38069" s="950" t="s">
        <v>1552</v>
      </c>
    </row>
    <row r="38070" spans="8:9" ht="12.5">
      <c r="H38070" s="958">
        <v>92187</v>
      </c>
      <c r="I38070" s="950" t="s">
        <v>1552</v>
      </c>
    </row>
    <row r="38071" spans="8:9" ht="12.5">
      <c r="H38071" s="958">
        <v>92190</v>
      </c>
      <c r="I38071" s="950" t="s">
        <v>1552</v>
      </c>
    </row>
    <row r="38072" spans="8:9" ht="12.5">
      <c r="H38072" s="958">
        <v>92191</v>
      </c>
      <c r="I38072" s="950" t="s">
        <v>1552</v>
      </c>
    </row>
    <row r="38073" spans="8:9" ht="12.5">
      <c r="H38073" s="958">
        <v>92192</v>
      </c>
      <c r="I38073" s="950" t="s">
        <v>1552</v>
      </c>
    </row>
    <row r="38074" spans="8:9" ht="12.5">
      <c r="H38074" s="958">
        <v>92193</v>
      </c>
      <c r="I38074" s="950" t="s">
        <v>1552</v>
      </c>
    </row>
    <row r="38075" spans="8:9" ht="12.5">
      <c r="H38075" s="958">
        <v>92194</v>
      </c>
      <c r="I38075" s="950" t="s">
        <v>1552</v>
      </c>
    </row>
    <row r="38076" spans="8:9" ht="12.5">
      <c r="H38076" s="958">
        <v>92195</v>
      </c>
      <c r="I38076" s="950" t="s">
        <v>1552</v>
      </c>
    </row>
    <row r="38077" spans="8:9" ht="12.5">
      <c r="H38077" s="958">
        <v>92196</v>
      </c>
      <c r="I38077" s="950" t="s">
        <v>1552</v>
      </c>
    </row>
    <row r="38078" spans="8:9" ht="12.5">
      <c r="H38078" s="958">
        <v>92197</v>
      </c>
      <c r="I38078" s="950" t="s">
        <v>1552</v>
      </c>
    </row>
    <row r="38079" spans="8:9" ht="12.5">
      <c r="H38079" s="958">
        <v>92198</v>
      </c>
      <c r="I38079" s="950" t="s">
        <v>1552</v>
      </c>
    </row>
    <row r="38080" spans="8:9" ht="12.5">
      <c r="H38080" s="958">
        <v>92199</v>
      </c>
      <c r="I38080" s="950" t="s">
        <v>1552</v>
      </c>
    </row>
    <row r="38081" spans="8:9" ht="12.5">
      <c r="H38081" s="958">
        <v>92201</v>
      </c>
      <c r="I38081" s="950" t="s">
        <v>1554</v>
      </c>
    </row>
    <row r="38082" spans="8:9" ht="12.5">
      <c r="H38082" s="958">
        <v>92202</v>
      </c>
      <c r="I38082" s="950" t="s">
        <v>1554</v>
      </c>
    </row>
    <row r="38083" spans="8:9" ht="12.5">
      <c r="H38083" s="958">
        <v>92203</v>
      </c>
      <c r="I38083" s="950" t="s">
        <v>1554</v>
      </c>
    </row>
    <row r="38084" spans="8:9" ht="12.5">
      <c r="H38084" s="958">
        <v>92210</v>
      </c>
      <c r="I38084" s="950" t="s">
        <v>1554</v>
      </c>
    </row>
    <row r="38085" spans="8:9" ht="12.5">
      <c r="H38085" s="958">
        <v>92211</v>
      </c>
      <c r="I38085" s="950" t="s">
        <v>1554</v>
      </c>
    </row>
    <row r="38086" spans="8:9" ht="12.5">
      <c r="H38086" s="958">
        <v>92220</v>
      </c>
      <c r="I38086" s="950" t="s">
        <v>1552</v>
      </c>
    </row>
    <row r="38087" spans="8:9" ht="12.5">
      <c r="H38087" s="958">
        <v>92222</v>
      </c>
      <c r="I38087" s="950" t="s">
        <v>1554</v>
      </c>
    </row>
    <row r="38088" spans="8:9" ht="12.5">
      <c r="H38088" s="958">
        <v>92223</v>
      </c>
      <c r="I38088" s="950" t="s">
        <v>1552</v>
      </c>
    </row>
    <row r="38089" spans="8:9" ht="12.5">
      <c r="H38089" s="958">
        <v>92225</v>
      </c>
      <c r="I38089" s="950" t="s">
        <v>1554</v>
      </c>
    </row>
    <row r="38090" spans="8:9" ht="12.5">
      <c r="H38090" s="958">
        <v>92226</v>
      </c>
      <c r="I38090" s="950" t="s">
        <v>1552</v>
      </c>
    </row>
    <row r="38091" spans="8:9" ht="12.5">
      <c r="H38091" s="958">
        <v>92227</v>
      </c>
      <c r="I38091" s="950" t="s">
        <v>1554</v>
      </c>
    </row>
    <row r="38092" spans="8:9" ht="12.5">
      <c r="H38092" s="958">
        <v>92230</v>
      </c>
      <c r="I38092" s="950" t="s">
        <v>1552</v>
      </c>
    </row>
    <row r="38093" spans="8:9" ht="12.5">
      <c r="H38093" s="958">
        <v>92231</v>
      </c>
      <c r="I38093" s="950" t="s">
        <v>1554</v>
      </c>
    </row>
    <row r="38094" spans="8:9" ht="12.5">
      <c r="H38094" s="958">
        <v>92232</v>
      </c>
      <c r="I38094" s="950" t="s">
        <v>1554</v>
      </c>
    </row>
    <row r="38095" spans="8:9" ht="12.5">
      <c r="H38095" s="958">
        <v>92233</v>
      </c>
      <c r="I38095" s="950" t="s">
        <v>1554</v>
      </c>
    </row>
    <row r="38096" spans="8:9" ht="12.5">
      <c r="H38096" s="958">
        <v>92234</v>
      </c>
      <c r="I38096" s="950" t="s">
        <v>1552</v>
      </c>
    </row>
    <row r="38097" spans="8:9" ht="12.5">
      <c r="H38097" s="958">
        <v>92235</v>
      </c>
      <c r="I38097" s="950" t="s">
        <v>1552</v>
      </c>
    </row>
    <row r="38098" spans="8:9" ht="12.5">
      <c r="H38098" s="958">
        <v>92236</v>
      </c>
      <c r="I38098" s="950" t="s">
        <v>1554</v>
      </c>
    </row>
    <row r="38099" spans="8:9" ht="12.5">
      <c r="H38099" s="958">
        <v>92239</v>
      </c>
      <c r="I38099" s="950" t="s">
        <v>1554</v>
      </c>
    </row>
    <row r="38100" spans="8:9" ht="12.5">
      <c r="H38100" s="958">
        <v>92240</v>
      </c>
      <c r="I38100" s="950" t="s">
        <v>1554</v>
      </c>
    </row>
    <row r="38101" spans="8:9" ht="12.5">
      <c r="H38101" s="958">
        <v>92241</v>
      </c>
      <c r="I38101" s="950" t="s">
        <v>1554</v>
      </c>
    </row>
    <row r="38102" spans="8:9" ht="12.5">
      <c r="H38102" s="958">
        <v>92242</v>
      </c>
      <c r="I38102" s="950" t="s">
        <v>1552</v>
      </c>
    </row>
    <row r="38103" spans="8:9" ht="12.5">
      <c r="H38103" s="958">
        <v>92243</v>
      </c>
      <c r="I38103" s="950" t="s">
        <v>1554</v>
      </c>
    </row>
    <row r="38104" spans="8:9" ht="12.5">
      <c r="H38104" s="958">
        <v>92244</v>
      </c>
      <c r="I38104" s="950" t="s">
        <v>1554</v>
      </c>
    </row>
    <row r="38105" spans="8:9" ht="12.5">
      <c r="H38105" s="958">
        <v>92247</v>
      </c>
      <c r="I38105" s="950" t="s">
        <v>1554</v>
      </c>
    </row>
    <row r="38106" spans="8:9" ht="12.5">
      <c r="H38106" s="958">
        <v>92248</v>
      </c>
      <c r="I38106" s="950" t="s">
        <v>1554</v>
      </c>
    </row>
    <row r="38107" spans="8:9" ht="12.5">
      <c r="H38107" s="958">
        <v>92249</v>
      </c>
      <c r="I38107" s="950" t="s">
        <v>1554</v>
      </c>
    </row>
    <row r="38108" spans="8:9" ht="12.5">
      <c r="H38108" s="958">
        <v>92250</v>
      </c>
      <c r="I38108" s="950" t="s">
        <v>1554</v>
      </c>
    </row>
    <row r="38109" spans="8:9" ht="12.5">
      <c r="H38109" s="958">
        <v>92251</v>
      </c>
      <c r="I38109" s="950" t="s">
        <v>1554</v>
      </c>
    </row>
    <row r="38110" spans="8:9" ht="12.5">
      <c r="H38110" s="958">
        <v>92252</v>
      </c>
      <c r="I38110" s="950" t="s">
        <v>1554</v>
      </c>
    </row>
    <row r="38111" spans="8:9" ht="12.5">
      <c r="H38111" s="958">
        <v>92253</v>
      </c>
      <c r="I38111" s="950" t="s">
        <v>1554</v>
      </c>
    </row>
    <row r="38112" spans="8:9" ht="12.5">
      <c r="H38112" s="958">
        <v>92254</v>
      </c>
      <c r="I38112" s="950" t="s">
        <v>1554</v>
      </c>
    </row>
    <row r="38113" spans="8:9" ht="12.5">
      <c r="H38113" s="958">
        <v>92255</v>
      </c>
      <c r="I38113" s="950" t="s">
        <v>1552</v>
      </c>
    </row>
    <row r="38114" spans="8:9" ht="12.5">
      <c r="H38114" s="958">
        <v>92256</v>
      </c>
      <c r="I38114" s="950" t="s">
        <v>1552</v>
      </c>
    </row>
    <row r="38115" spans="8:9" ht="12.5">
      <c r="H38115" s="958">
        <v>92257</v>
      </c>
      <c r="I38115" s="950" t="s">
        <v>1554</v>
      </c>
    </row>
    <row r="38116" spans="8:9" ht="12.5">
      <c r="H38116" s="958">
        <v>92258</v>
      </c>
      <c r="I38116" s="950" t="s">
        <v>1552</v>
      </c>
    </row>
    <row r="38117" spans="8:9" ht="12.5">
      <c r="H38117" s="958">
        <v>92259</v>
      </c>
      <c r="I38117" s="950" t="s">
        <v>1554</v>
      </c>
    </row>
    <row r="38118" spans="8:9" ht="12.5">
      <c r="H38118" s="958">
        <v>92260</v>
      </c>
      <c r="I38118" s="950" t="s">
        <v>1552</v>
      </c>
    </row>
    <row r="38119" spans="8:9" ht="12.5">
      <c r="H38119" s="958">
        <v>92261</v>
      </c>
      <c r="I38119" s="950" t="s">
        <v>1552</v>
      </c>
    </row>
    <row r="38120" spans="8:9" ht="12.5">
      <c r="H38120" s="958">
        <v>92262</v>
      </c>
      <c r="I38120" s="950" t="s">
        <v>1552</v>
      </c>
    </row>
    <row r="38121" spans="8:9" ht="12.5">
      <c r="H38121" s="958">
        <v>92263</v>
      </c>
      <c r="I38121" s="950" t="s">
        <v>1552</v>
      </c>
    </row>
    <row r="38122" spans="8:9" ht="12.5">
      <c r="H38122" s="958">
        <v>92264</v>
      </c>
      <c r="I38122" s="950" t="s">
        <v>1552</v>
      </c>
    </row>
    <row r="38123" spans="8:9" ht="12.5">
      <c r="H38123" s="958">
        <v>92266</v>
      </c>
      <c r="I38123" s="950" t="s">
        <v>1554</v>
      </c>
    </row>
    <row r="38124" spans="8:9" ht="12.5">
      <c r="H38124" s="958">
        <v>92267</v>
      </c>
      <c r="I38124" s="950" t="s">
        <v>1552</v>
      </c>
    </row>
    <row r="38125" spans="8:9" ht="12.5">
      <c r="H38125" s="958">
        <v>92268</v>
      </c>
      <c r="I38125" s="950" t="s">
        <v>1552</v>
      </c>
    </row>
    <row r="38126" spans="8:9" ht="12.5">
      <c r="H38126" s="958">
        <v>92270</v>
      </c>
      <c r="I38126" s="950" t="s">
        <v>1554</v>
      </c>
    </row>
    <row r="38127" spans="8:9" ht="12.5">
      <c r="H38127" s="958">
        <v>92273</v>
      </c>
      <c r="I38127" s="950" t="s">
        <v>1554</v>
      </c>
    </row>
    <row r="38128" spans="8:9" ht="12.5">
      <c r="H38128" s="958">
        <v>92274</v>
      </c>
      <c r="I38128" s="950" t="s">
        <v>1554</v>
      </c>
    </row>
    <row r="38129" spans="8:9" ht="12.5">
      <c r="H38129" s="958">
        <v>92275</v>
      </c>
      <c r="I38129" s="950" t="s">
        <v>1554</v>
      </c>
    </row>
    <row r="38130" spans="8:9" ht="12.5">
      <c r="H38130" s="958">
        <v>92276</v>
      </c>
      <c r="I38130" s="950" t="s">
        <v>1554</v>
      </c>
    </row>
    <row r="38131" spans="8:9" ht="12.5">
      <c r="H38131" s="958">
        <v>92277</v>
      </c>
      <c r="I38131" s="950" t="s">
        <v>1554</v>
      </c>
    </row>
    <row r="38132" spans="8:9" ht="12.5">
      <c r="H38132" s="958">
        <v>92278</v>
      </c>
      <c r="I38132" s="950" t="s">
        <v>1552</v>
      </c>
    </row>
    <row r="38133" spans="8:9" ht="12.5">
      <c r="H38133" s="958">
        <v>92280</v>
      </c>
      <c r="I38133" s="950" t="s">
        <v>1552</v>
      </c>
    </row>
    <row r="38134" spans="8:9" ht="12.5">
      <c r="H38134" s="958">
        <v>92281</v>
      </c>
      <c r="I38134" s="950" t="s">
        <v>1554</v>
      </c>
    </row>
    <row r="38135" spans="8:9" ht="12.5">
      <c r="H38135" s="958">
        <v>92282</v>
      </c>
      <c r="I38135" s="950" t="s">
        <v>1552</v>
      </c>
    </row>
    <row r="38136" spans="8:9" ht="12.5">
      <c r="H38136" s="958">
        <v>92283</v>
      </c>
      <c r="I38136" s="950" t="s">
        <v>1554</v>
      </c>
    </row>
    <row r="38137" spans="8:9" ht="12.5">
      <c r="H38137" s="958">
        <v>92284</v>
      </c>
      <c r="I38137" s="950" t="s">
        <v>1554</v>
      </c>
    </row>
    <row r="38138" spans="8:9" ht="12.5">
      <c r="H38138" s="958">
        <v>92285</v>
      </c>
      <c r="I38138" s="950" t="s">
        <v>1552</v>
      </c>
    </row>
    <row r="38139" spans="8:9" ht="12.5">
      <c r="H38139" s="958">
        <v>92286</v>
      </c>
      <c r="I38139" s="950" t="s">
        <v>1552</v>
      </c>
    </row>
    <row r="38140" spans="8:9" ht="12.5">
      <c r="H38140" s="958">
        <v>92292</v>
      </c>
      <c r="I38140" s="950" t="s">
        <v>1552</v>
      </c>
    </row>
    <row r="38141" spans="8:9" ht="12.5">
      <c r="H38141" s="958">
        <v>92301</v>
      </c>
      <c r="I38141" s="950" t="s">
        <v>1552</v>
      </c>
    </row>
    <row r="38142" spans="8:9" ht="12.5">
      <c r="H38142" s="958">
        <v>92304</v>
      </c>
      <c r="I38142" s="950" t="s">
        <v>1552</v>
      </c>
    </row>
    <row r="38143" spans="8:9" ht="12.5">
      <c r="H38143" s="958">
        <v>92305</v>
      </c>
      <c r="I38143" s="950" t="s">
        <v>1552</v>
      </c>
    </row>
    <row r="38144" spans="8:9" ht="12.5">
      <c r="H38144" s="958">
        <v>92307</v>
      </c>
      <c r="I38144" s="950" t="s">
        <v>1552</v>
      </c>
    </row>
    <row r="38145" spans="8:9" ht="12.5">
      <c r="H38145" s="958">
        <v>92308</v>
      </c>
      <c r="I38145" s="950" t="s">
        <v>1552</v>
      </c>
    </row>
    <row r="38146" spans="8:9" ht="12.5">
      <c r="H38146" s="958">
        <v>92309</v>
      </c>
      <c r="I38146" s="950" t="s">
        <v>1552</v>
      </c>
    </row>
    <row r="38147" spans="8:9" ht="12.5">
      <c r="H38147" s="958">
        <v>92310</v>
      </c>
      <c r="I38147" s="950" t="s">
        <v>1552</v>
      </c>
    </row>
    <row r="38148" spans="8:9" ht="12.5">
      <c r="H38148" s="958">
        <v>92311</v>
      </c>
      <c r="I38148" s="950" t="s">
        <v>1552</v>
      </c>
    </row>
    <row r="38149" spans="8:9" ht="12.5">
      <c r="H38149" s="958">
        <v>92312</v>
      </c>
      <c r="I38149" s="950" t="s">
        <v>1552</v>
      </c>
    </row>
    <row r="38150" spans="8:9" ht="12.5">
      <c r="H38150" s="958">
        <v>92313</v>
      </c>
      <c r="I38150" s="950" t="s">
        <v>1552</v>
      </c>
    </row>
    <row r="38151" spans="8:9" ht="12.5">
      <c r="H38151" s="958">
        <v>92314</v>
      </c>
      <c r="I38151" s="950" t="s">
        <v>1552</v>
      </c>
    </row>
    <row r="38152" spans="8:9" ht="12.5">
      <c r="H38152" s="958">
        <v>92315</v>
      </c>
      <c r="I38152" s="950" t="s">
        <v>1552</v>
      </c>
    </row>
    <row r="38153" spans="8:9" ht="12.5">
      <c r="H38153" s="958">
        <v>92316</v>
      </c>
      <c r="I38153" s="950" t="s">
        <v>1552</v>
      </c>
    </row>
    <row r="38154" spans="8:9" ht="12.5">
      <c r="H38154" s="958">
        <v>92317</v>
      </c>
      <c r="I38154" s="950" t="s">
        <v>1552</v>
      </c>
    </row>
    <row r="38155" spans="8:9" ht="12.5">
      <c r="H38155" s="958">
        <v>92318</v>
      </c>
      <c r="I38155" s="950" t="s">
        <v>1552</v>
      </c>
    </row>
    <row r="38156" spans="8:9" ht="12.5">
      <c r="H38156" s="958">
        <v>92320</v>
      </c>
      <c r="I38156" s="950" t="s">
        <v>1552</v>
      </c>
    </row>
    <row r="38157" spans="8:9" ht="12.5">
      <c r="H38157" s="958">
        <v>92321</v>
      </c>
      <c r="I38157" s="950" t="s">
        <v>1552</v>
      </c>
    </row>
    <row r="38158" spans="8:9" ht="12.5">
      <c r="H38158" s="958">
        <v>92322</v>
      </c>
      <c r="I38158" s="950" t="s">
        <v>1552</v>
      </c>
    </row>
    <row r="38159" spans="8:9" ht="12.5">
      <c r="H38159" s="958">
        <v>92323</v>
      </c>
      <c r="I38159" s="950" t="s">
        <v>1552</v>
      </c>
    </row>
    <row r="38160" spans="8:9" ht="12.5">
      <c r="H38160" s="958">
        <v>92324</v>
      </c>
      <c r="I38160" s="950" t="s">
        <v>1552</v>
      </c>
    </row>
    <row r="38161" spans="8:9" ht="12.5">
      <c r="H38161" s="958">
        <v>92325</v>
      </c>
      <c r="I38161" s="950" t="s">
        <v>1552</v>
      </c>
    </row>
    <row r="38162" spans="8:9" ht="12.5">
      <c r="H38162" s="958">
        <v>92326</v>
      </c>
      <c r="I38162" s="950" t="s">
        <v>1552</v>
      </c>
    </row>
    <row r="38163" spans="8:9" ht="12.5">
      <c r="H38163" s="958">
        <v>92327</v>
      </c>
      <c r="I38163" s="950" t="s">
        <v>1552</v>
      </c>
    </row>
    <row r="38164" spans="8:9" ht="12.5">
      <c r="H38164" s="958">
        <v>92328</v>
      </c>
      <c r="I38164" s="950" t="s">
        <v>1552</v>
      </c>
    </row>
    <row r="38165" spans="8:9" ht="12.5">
      <c r="H38165" s="958">
        <v>92329</v>
      </c>
      <c r="I38165" s="950" t="s">
        <v>1552</v>
      </c>
    </row>
    <row r="38166" spans="8:9" ht="12.5">
      <c r="H38166" s="958">
        <v>92331</v>
      </c>
      <c r="I38166" s="950" t="s">
        <v>1552</v>
      </c>
    </row>
    <row r="38167" spans="8:9" ht="12.5">
      <c r="H38167" s="958">
        <v>92332</v>
      </c>
      <c r="I38167" s="950" t="s">
        <v>1552</v>
      </c>
    </row>
    <row r="38168" spans="8:9" ht="12.5">
      <c r="H38168" s="958">
        <v>92333</v>
      </c>
      <c r="I38168" s="950" t="s">
        <v>1552</v>
      </c>
    </row>
    <row r="38169" spans="8:9" ht="12.5">
      <c r="H38169" s="958">
        <v>92334</v>
      </c>
      <c r="I38169" s="950" t="s">
        <v>1552</v>
      </c>
    </row>
    <row r="38170" spans="8:9" ht="12.5">
      <c r="H38170" s="958">
        <v>92335</v>
      </c>
      <c r="I38170" s="950" t="s">
        <v>1552</v>
      </c>
    </row>
    <row r="38171" spans="8:9" ht="12.5">
      <c r="H38171" s="958">
        <v>92336</v>
      </c>
      <c r="I38171" s="950" t="s">
        <v>1552</v>
      </c>
    </row>
    <row r="38172" spans="8:9" ht="12.5">
      <c r="H38172" s="958">
        <v>92337</v>
      </c>
      <c r="I38172" s="950" t="s">
        <v>1552</v>
      </c>
    </row>
    <row r="38173" spans="8:9" ht="12.5">
      <c r="H38173" s="958">
        <v>92338</v>
      </c>
      <c r="I38173" s="950" t="s">
        <v>1552</v>
      </c>
    </row>
    <row r="38174" spans="8:9" ht="12.5">
      <c r="H38174" s="958">
        <v>92339</v>
      </c>
      <c r="I38174" s="950" t="s">
        <v>1552</v>
      </c>
    </row>
    <row r="38175" spans="8:9" ht="12.5">
      <c r="H38175" s="958">
        <v>92340</v>
      </c>
      <c r="I38175" s="950" t="s">
        <v>1552</v>
      </c>
    </row>
    <row r="38176" spans="8:9" ht="12.5">
      <c r="H38176" s="958">
        <v>92341</v>
      </c>
      <c r="I38176" s="950" t="s">
        <v>1552</v>
      </c>
    </row>
    <row r="38177" spans="8:9" ht="12.5">
      <c r="H38177" s="958">
        <v>92342</v>
      </c>
      <c r="I38177" s="950" t="s">
        <v>1552</v>
      </c>
    </row>
    <row r="38178" spans="8:9" ht="12.5">
      <c r="H38178" s="958">
        <v>92344</v>
      </c>
      <c r="I38178" s="950" t="s">
        <v>1552</v>
      </c>
    </row>
    <row r="38179" spans="8:9" ht="12.5">
      <c r="H38179" s="958">
        <v>92345</v>
      </c>
      <c r="I38179" s="950" t="s">
        <v>1552</v>
      </c>
    </row>
    <row r="38180" spans="8:9" ht="12.5">
      <c r="H38180" s="958">
        <v>92346</v>
      </c>
      <c r="I38180" s="950" t="s">
        <v>1552</v>
      </c>
    </row>
    <row r="38181" spans="8:9" ht="12.5">
      <c r="H38181" s="958">
        <v>92347</v>
      </c>
      <c r="I38181" s="950" t="s">
        <v>1552</v>
      </c>
    </row>
    <row r="38182" spans="8:9" ht="12.5">
      <c r="H38182" s="958">
        <v>92350</v>
      </c>
      <c r="I38182" s="950" t="s">
        <v>1552</v>
      </c>
    </row>
    <row r="38183" spans="8:9" ht="12.5">
      <c r="H38183" s="958">
        <v>92352</v>
      </c>
      <c r="I38183" s="950" t="s">
        <v>1552</v>
      </c>
    </row>
    <row r="38184" spans="8:9" ht="12.5">
      <c r="H38184" s="958">
        <v>92354</v>
      </c>
      <c r="I38184" s="950" t="s">
        <v>1552</v>
      </c>
    </row>
    <row r="38185" spans="8:9" ht="12.5">
      <c r="H38185" s="958">
        <v>92356</v>
      </c>
      <c r="I38185" s="950" t="s">
        <v>1552</v>
      </c>
    </row>
    <row r="38186" spans="8:9" ht="12.5">
      <c r="H38186" s="958">
        <v>92357</v>
      </c>
      <c r="I38186" s="950" t="s">
        <v>1552</v>
      </c>
    </row>
    <row r="38187" spans="8:9" ht="12.5">
      <c r="H38187" s="958">
        <v>92358</v>
      </c>
      <c r="I38187" s="950" t="s">
        <v>1552</v>
      </c>
    </row>
    <row r="38188" spans="8:9" ht="12.5">
      <c r="H38188" s="958">
        <v>92359</v>
      </c>
      <c r="I38188" s="950" t="s">
        <v>1552</v>
      </c>
    </row>
    <row r="38189" spans="8:9" ht="12.5">
      <c r="H38189" s="958">
        <v>92363</v>
      </c>
      <c r="I38189" s="950" t="s">
        <v>1552</v>
      </c>
    </row>
    <row r="38190" spans="8:9" ht="12.5">
      <c r="H38190" s="958">
        <v>92364</v>
      </c>
      <c r="I38190" s="950" t="s">
        <v>1552</v>
      </c>
    </row>
    <row r="38191" spans="8:9" ht="12.5">
      <c r="H38191" s="958">
        <v>92365</v>
      </c>
      <c r="I38191" s="950" t="s">
        <v>1552</v>
      </c>
    </row>
    <row r="38192" spans="8:9" ht="12.5">
      <c r="H38192" s="958">
        <v>92366</v>
      </c>
      <c r="I38192" s="950" t="s">
        <v>1552</v>
      </c>
    </row>
    <row r="38193" spans="8:9" ht="12.5">
      <c r="H38193" s="958">
        <v>92368</v>
      </c>
      <c r="I38193" s="950" t="s">
        <v>1552</v>
      </c>
    </row>
    <row r="38194" spans="8:9" ht="12.5">
      <c r="H38194" s="958">
        <v>92369</v>
      </c>
      <c r="I38194" s="950" t="s">
        <v>1552</v>
      </c>
    </row>
    <row r="38195" spans="8:9" ht="12.5">
      <c r="H38195" s="958">
        <v>92371</v>
      </c>
      <c r="I38195" s="950" t="s">
        <v>1552</v>
      </c>
    </row>
    <row r="38196" spans="8:9" ht="12.5">
      <c r="H38196" s="958">
        <v>92372</v>
      </c>
      <c r="I38196" s="950" t="s">
        <v>1552</v>
      </c>
    </row>
    <row r="38197" spans="8:9" ht="12.5">
      <c r="H38197" s="958">
        <v>92373</v>
      </c>
      <c r="I38197" s="950" t="s">
        <v>1552</v>
      </c>
    </row>
    <row r="38198" spans="8:9" ht="12.5">
      <c r="H38198" s="958">
        <v>92374</v>
      </c>
      <c r="I38198" s="950" t="s">
        <v>1552</v>
      </c>
    </row>
    <row r="38199" spans="8:9" ht="12.5">
      <c r="H38199" s="958">
        <v>92375</v>
      </c>
      <c r="I38199" s="950" t="s">
        <v>1552</v>
      </c>
    </row>
    <row r="38200" spans="8:9" ht="12.5">
      <c r="H38200" s="958">
        <v>92376</v>
      </c>
      <c r="I38200" s="950" t="s">
        <v>1552</v>
      </c>
    </row>
    <row r="38201" spans="8:9" ht="12.5">
      <c r="H38201" s="958">
        <v>92377</v>
      </c>
      <c r="I38201" s="950" t="s">
        <v>1552</v>
      </c>
    </row>
    <row r="38202" spans="8:9" ht="12.5">
      <c r="H38202" s="958">
        <v>92378</v>
      </c>
      <c r="I38202" s="950" t="s">
        <v>1552</v>
      </c>
    </row>
    <row r="38203" spans="8:9" ht="12.5">
      <c r="H38203" s="958">
        <v>92382</v>
      </c>
      <c r="I38203" s="950" t="s">
        <v>1552</v>
      </c>
    </row>
    <row r="38204" spans="8:9" ht="12.5">
      <c r="H38204" s="958">
        <v>92384</v>
      </c>
      <c r="I38204" s="950" t="s">
        <v>1552</v>
      </c>
    </row>
    <row r="38205" spans="8:9" ht="12.5">
      <c r="H38205" s="958">
        <v>92385</v>
      </c>
      <c r="I38205" s="950" t="s">
        <v>1552</v>
      </c>
    </row>
    <row r="38206" spans="8:9" ht="12.5">
      <c r="H38206" s="958">
        <v>92386</v>
      </c>
      <c r="I38206" s="950" t="s">
        <v>1552</v>
      </c>
    </row>
    <row r="38207" spans="8:9" ht="12.5">
      <c r="H38207" s="958">
        <v>92389</v>
      </c>
      <c r="I38207" s="950" t="s">
        <v>1552</v>
      </c>
    </row>
    <row r="38208" spans="8:9" ht="12.5">
      <c r="H38208" s="958">
        <v>92391</v>
      </c>
      <c r="I38208" s="950" t="s">
        <v>1552</v>
      </c>
    </row>
    <row r="38209" spans="8:9" ht="12.5">
      <c r="H38209" s="958">
        <v>92392</v>
      </c>
      <c r="I38209" s="950" t="s">
        <v>1552</v>
      </c>
    </row>
    <row r="38210" spans="8:9" ht="12.5">
      <c r="H38210" s="958">
        <v>92393</v>
      </c>
      <c r="I38210" s="950" t="s">
        <v>1552</v>
      </c>
    </row>
    <row r="38211" spans="8:9" ht="12.5">
      <c r="H38211" s="958">
        <v>92394</v>
      </c>
      <c r="I38211" s="950" t="s">
        <v>1552</v>
      </c>
    </row>
    <row r="38212" spans="8:9" ht="12.5">
      <c r="H38212" s="958">
        <v>92395</v>
      </c>
      <c r="I38212" s="950" t="s">
        <v>1552</v>
      </c>
    </row>
    <row r="38213" spans="8:9" ht="12.5">
      <c r="H38213" s="958">
        <v>92397</v>
      </c>
      <c r="I38213" s="950" t="s">
        <v>1552</v>
      </c>
    </row>
    <row r="38214" spans="8:9" ht="12.5">
      <c r="H38214" s="958">
        <v>92398</v>
      </c>
      <c r="I38214" s="950" t="s">
        <v>1552</v>
      </c>
    </row>
    <row r="38215" spans="8:9" ht="12.5">
      <c r="H38215" s="958">
        <v>92399</v>
      </c>
      <c r="I38215" s="950" t="s">
        <v>1552</v>
      </c>
    </row>
    <row r="38216" spans="8:9" ht="12.5">
      <c r="H38216" s="958">
        <v>92401</v>
      </c>
      <c r="I38216" s="950" t="s">
        <v>1552</v>
      </c>
    </row>
    <row r="38217" spans="8:9" ht="12.5">
      <c r="H38217" s="958">
        <v>92402</v>
      </c>
      <c r="I38217" s="950" t="s">
        <v>1552</v>
      </c>
    </row>
    <row r="38218" spans="8:9" ht="12.5">
      <c r="H38218" s="958">
        <v>92403</v>
      </c>
      <c r="I38218" s="950" t="s">
        <v>1552</v>
      </c>
    </row>
    <row r="38219" spans="8:9" ht="12.5">
      <c r="H38219" s="958">
        <v>92404</v>
      </c>
      <c r="I38219" s="950" t="s">
        <v>1552</v>
      </c>
    </row>
    <row r="38220" spans="8:9" ht="12.5">
      <c r="H38220" s="958">
        <v>92405</v>
      </c>
      <c r="I38220" s="950" t="s">
        <v>1552</v>
      </c>
    </row>
    <row r="38221" spans="8:9" ht="12.5">
      <c r="H38221" s="958">
        <v>92406</v>
      </c>
      <c r="I38221" s="950" t="s">
        <v>1552</v>
      </c>
    </row>
    <row r="38222" spans="8:9" ht="12.5">
      <c r="H38222" s="958">
        <v>92407</v>
      </c>
      <c r="I38222" s="950" t="s">
        <v>1552</v>
      </c>
    </row>
    <row r="38223" spans="8:9" ht="12.5">
      <c r="H38223" s="958">
        <v>92408</v>
      </c>
      <c r="I38223" s="950" t="s">
        <v>1552</v>
      </c>
    </row>
    <row r="38224" spans="8:9" ht="12.5">
      <c r="H38224" s="958">
        <v>92410</v>
      </c>
      <c r="I38224" s="950" t="s">
        <v>1552</v>
      </c>
    </row>
    <row r="38225" spans="8:9" ht="12.5">
      <c r="H38225" s="958">
        <v>92411</v>
      </c>
      <c r="I38225" s="950" t="s">
        <v>1552</v>
      </c>
    </row>
    <row r="38226" spans="8:9" ht="12.5">
      <c r="H38226" s="958">
        <v>92412</v>
      </c>
      <c r="I38226" s="950" t="s">
        <v>1552</v>
      </c>
    </row>
    <row r="38227" spans="8:9" ht="12.5">
      <c r="H38227" s="958">
        <v>92413</v>
      </c>
      <c r="I38227" s="950" t="s">
        <v>1552</v>
      </c>
    </row>
    <row r="38228" spans="8:9" ht="12.5">
      <c r="H38228" s="958">
        <v>92414</v>
      </c>
      <c r="I38228" s="950" t="s">
        <v>1552</v>
      </c>
    </row>
    <row r="38229" spans="8:9" ht="12.5">
      <c r="H38229" s="958">
        <v>92415</v>
      </c>
      <c r="I38229" s="950" t="s">
        <v>1552</v>
      </c>
    </row>
    <row r="38230" spans="8:9" ht="12.5">
      <c r="H38230" s="958">
        <v>92418</v>
      </c>
      <c r="I38230" s="950" t="s">
        <v>1552</v>
      </c>
    </row>
    <row r="38231" spans="8:9" ht="12.5">
      <c r="H38231" s="958">
        <v>92423</v>
      </c>
      <c r="I38231" s="950" t="s">
        <v>1552</v>
      </c>
    </row>
    <row r="38232" spans="8:9" ht="12.5">
      <c r="H38232" s="958">
        <v>92424</v>
      </c>
      <c r="I38232" s="950" t="s">
        <v>1552</v>
      </c>
    </row>
    <row r="38233" spans="8:9" ht="12.5">
      <c r="H38233" s="958">
        <v>92427</v>
      </c>
      <c r="I38233" s="950" t="s">
        <v>1552</v>
      </c>
    </row>
    <row r="38234" spans="8:9" ht="12.5">
      <c r="H38234" s="958">
        <v>92501</v>
      </c>
      <c r="I38234" s="950" t="s">
        <v>1552</v>
      </c>
    </row>
    <row r="38235" spans="8:9" ht="12.5">
      <c r="H38235" s="958">
        <v>92502</v>
      </c>
      <c r="I38235" s="950" t="s">
        <v>1552</v>
      </c>
    </row>
    <row r="38236" spans="8:9" ht="12.5">
      <c r="H38236" s="958">
        <v>92503</v>
      </c>
      <c r="I38236" s="950" t="s">
        <v>1552</v>
      </c>
    </row>
    <row r="38237" spans="8:9" ht="12.5">
      <c r="H38237" s="958">
        <v>92504</v>
      </c>
      <c r="I38237" s="950" t="s">
        <v>1552</v>
      </c>
    </row>
    <row r="38238" spans="8:9" ht="12.5">
      <c r="H38238" s="958">
        <v>92505</v>
      </c>
      <c r="I38238" s="950" t="s">
        <v>1552</v>
      </c>
    </row>
    <row r="38239" spans="8:9" ht="12.5">
      <c r="H38239" s="958">
        <v>92506</v>
      </c>
      <c r="I38239" s="950" t="s">
        <v>1552</v>
      </c>
    </row>
    <row r="38240" spans="8:9" ht="12.5">
      <c r="H38240" s="958">
        <v>92507</v>
      </c>
      <c r="I38240" s="950" t="s">
        <v>1552</v>
      </c>
    </row>
    <row r="38241" spans="8:9" ht="12.5">
      <c r="H38241" s="958">
        <v>92508</v>
      </c>
      <c r="I38241" s="950" t="s">
        <v>1552</v>
      </c>
    </row>
    <row r="38242" spans="8:9" ht="12.5">
      <c r="H38242" s="958">
        <v>92509</v>
      </c>
      <c r="I38242" s="950" t="s">
        <v>1552</v>
      </c>
    </row>
    <row r="38243" spans="8:9" ht="12.5">
      <c r="H38243" s="958">
        <v>92513</v>
      </c>
      <c r="I38243" s="950" t="s">
        <v>1552</v>
      </c>
    </row>
    <row r="38244" spans="8:9" ht="12.5">
      <c r="H38244" s="958">
        <v>92514</v>
      </c>
      <c r="I38244" s="950" t="s">
        <v>1552</v>
      </c>
    </row>
    <row r="38245" spans="8:9" ht="12.5">
      <c r="H38245" s="958">
        <v>92515</v>
      </c>
      <c r="I38245" s="950" t="s">
        <v>1552</v>
      </c>
    </row>
    <row r="38246" spans="8:9" ht="12.5">
      <c r="H38246" s="958">
        <v>92516</v>
      </c>
      <c r="I38246" s="950" t="s">
        <v>1552</v>
      </c>
    </row>
    <row r="38247" spans="8:9" ht="12.5">
      <c r="H38247" s="958">
        <v>92517</v>
      </c>
      <c r="I38247" s="950" t="s">
        <v>1552</v>
      </c>
    </row>
    <row r="38248" spans="8:9" ht="12.5">
      <c r="H38248" s="958">
        <v>92518</v>
      </c>
      <c r="I38248" s="950" t="s">
        <v>1552</v>
      </c>
    </row>
    <row r="38249" spans="8:9" ht="12.5">
      <c r="H38249" s="958">
        <v>92519</v>
      </c>
      <c r="I38249" s="950" t="s">
        <v>1552</v>
      </c>
    </row>
    <row r="38250" spans="8:9" ht="12.5">
      <c r="H38250" s="958">
        <v>92521</v>
      </c>
      <c r="I38250" s="950" t="s">
        <v>1552</v>
      </c>
    </row>
    <row r="38251" spans="8:9" ht="12.5">
      <c r="H38251" s="958">
        <v>92522</v>
      </c>
      <c r="I38251" s="950" t="s">
        <v>1552</v>
      </c>
    </row>
    <row r="38252" spans="8:9" ht="12.5">
      <c r="H38252" s="958">
        <v>92530</v>
      </c>
      <c r="I38252" s="950" t="s">
        <v>1552</v>
      </c>
    </row>
    <row r="38253" spans="8:9" ht="12.5">
      <c r="H38253" s="958">
        <v>92531</v>
      </c>
      <c r="I38253" s="950" t="s">
        <v>1552</v>
      </c>
    </row>
    <row r="38254" spans="8:9" ht="12.5">
      <c r="H38254" s="958">
        <v>92532</v>
      </c>
      <c r="I38254" s="950" t="s">
        <v>1552</v>
      </c>
    </row>
    <row r="38255" spans="8:9" ht="12.5">
      <c r="H38255" s="958">
        <v>92536</v>
      </c>
      <c r="I38255" s="950" t="s">
        <v>1552</v>
      </c>
    </row>
    <row r="38256" spans="8:9" ht="12.5">
      <c r="H38256" s="958">
        <v>92539</v>
      </c>
      <c r="I38256" s="950" t="s">
        <v>1552</v>
      </c>
    </row>
    <row r="38257" spans="8:9" ht="12.5">
      <c r="H38257" s="958">
        <v>92543</v>
      </c>
      <c r="I38257" s="950" t="s">
        <v>1552</v>
      </c>
    </row>
    <row r="38258" spans="8:9" ht="12.5">
      <c r="H38258" s="958">
        <v>92544</v>
      </c>
      <c r="I38258" s="950" t="s">
        <v>1552</v>
      </c>
    </row>
    <row r="38259" spans="8:9" ht="12.5">
      <c r="H38259" s="958">
        <v>92545</v>
      </c>
      <c r="I38259" s="950" t="s">
        <v>1552</v>
      </c>
    </row>
    <row r="38260" spans="8:9" ht="12.5">
      <c r="H38260" s="958">
        <v>92546</v>
      </c>
      <c r="I38260" s="950" t="s">
        <v>1552</v>
      </c>
    </row>
    <row r="38261" spans="8:9" ht="12.5">
      <c r="H38261" s="958">
        <v>92548</v>
      </c>
      <c r="I38261" s="950" t="s">
        <v>1552</v>
      </c>
    </row>
    <row r="38262" spans="8:9" ht="12.5">
      <c r="H38262" s="958">
        <v>92549</v>
      </c>
      <c r="I38262" s="950" t="s">
        <v>1552</v>
      </c>
    </row>
    <row r="38263" spans="8:9" ht="12.5">
      <c r="H38263" s="958">
        <v>92551</v>
      </c>
      <c r="I38263" s="950" t="s">
        <v>1552</v>
      </c>
    </row>
    <row r="38264" spans="8:9" ht="12.5">
      <c r="H38264" s="958">
        <v>92552</v>
      </c>
      <c r="I38264" s="950" t="s">
        <v>1552</v>
      </c>
    </row>
    <row r="38265" spans="8:9" ht="12.5">
      <c r="H38265" s="958">
        <v>92553</v>
      </c>
      <c r="I38265" s="950" t="s">
        <v>1552</v>
      </c>
    </row>
    <row r="38266" spans="8:9" ht="12.5">
      <c r="H38266" s="958">
        <v>92554</v>
      </c>
      <c r="I38266" s="950" t="s">
        <v>1552</v>
      </c>
    </row>
    <row r="38267" spans="8:9" ht="12.5">
      <c r="H38267" s="958">
        <v>92555</v>
      </c>
      <c r="I38267" s="950" t="s">
        <v>1552</v>
      </c>
    </row>
    <row r="38268" spans="8:9" ht="12.5">
      <c r="H38268" s="958">
        <v>92556</v>
      </c>
      <c r="I38268" s="950" t="s">
        <v>1552</v>
      </c>
    </row>
    <row r="38269" spans="8:9" ht="12.5">
      <c r="H38269" s="958">
        <v>92557</v>
      </c>
      <c r="I38269" s="950" t="s">
        <v>1552</v>
      </c>
    </row>
    <row r="38270" spans="8:9" ht="12.5">
      <c r="H38270" s="958">
        <v>92561</v>
      </c>
      <c r="I38270" s="950" t="s">
        <v>1552</v>
      </c>
    </row>
    <row r="38271" spans="8:9" ht="12.5">
      <c r="H38271" s="958">
        <v>92562</v>
      </c>
      <c r="I38271" s="950" t="s">
        <v>1552</v>
      </c>
    </row>
    <row r="38272" spans="8:9" ht="12.5">
      <c r="H38272" s="958">
        <v>92563</v>
      </c>
      <c r="I38272" s="950" t="s">
        <v>1552</v>
      </c>
    </row>
    <row r="38273" spans="8:9" ht="12.5">
      <c r="H38273" s="958">
        <v>92564</v>
      </c>
      <c r="I38273" s="950" t="s">
        <v>1552</v>
      </c>
    </row>
    <row r="38274" spans="8:9" ht="12.5">
      <c r="H38274" s="958">
        <v>92567</v>
      </c>
      <c r="I38274" s="950" t="s">
        <v>1552</v>
      </c>
    </row>
    <row r="38275" spans="8:9" ht="12.5">
      <c r="H38275" s="958">
        <v>92570</v>
      </c>
      <c r="I38275" s="950" t="s">
        <v>1552</v>
      </c>
    </row>
    <row r="38276" spans="8:9" ht="12.5">
      <c r="H38276" s="958">
        <v>92571</v>
      </c>
      <c r="I38276" s="950" t="s">
        <v>1552</v>
      </c>
    </row>
    <row r="38277" spans="8:9" ht="12.5">
      <c r="H38277" s="958">
        <v>92572</v>
      </c>
      <c r="I38277" s="950" t="s">
        <v>1552</v>
      </c>
    </row>
    <row r="38278" spans="8:9" ht="12.5">
      <c r="H38278" s="958">
        <v>92581</v>
      </c>
      <c r="I38278" s="950" t="s">
        <v>1552</v>
      </c>
    </row>
    <row r="38279" spans="8:9" ht="12.5">
      <c r="H38279" s="958">
        <v>92582</v>
      </c>
      <c r="I38279" s="950" t="s">
        <v>1552</v>
      </c>
    </row>
    <row r="38280" spans="8:9" ht="12.5">
      <c r="H38280" s="958">
        <v>92583</v>
      </c>
      <c r="I38280" s="950" t="s">
        <v>1552</v>
      </c>
    </row>
    <row r="38281" spans="8:9" ht="12.5">
      <c r="H38281" s="958">
        <v>92584</v>
      </c>
      <c r="I38281" s="950" t="s">
        <v>1552</v>
      </c>
    </row>
    <row r="38282" spans="8:9" ht="12.5">
      <c r="H38282" s="958">
        <v>92585</v>
      </c>
      <c r="I38282" s="950" t="s">
        <v>1552</v>
      </c>
    </row>
    <row r="38283" spans="8:9" ht="12.5">
      <c r="H38283" s="958">
        <v>92586</v>
      </c>
      <c r="I38283" s="950" t="s">
        <v>1552</v>
      </c>
    </row>
    <row r="38284" spans="8:9" ht="12.5">
      <c r="H38284" s="958">
        <v>92587</v>
      </c>
      <c r="I38284" s="950" t="s">
        <v>1552</v>
      </c>
    </row>
    <row r="38285" spans="8:9" ht="12.5">
      <c r="H38285" s="958">
        <v>92589</v>
      </c>
      <c r="I38285" s="950" t="s">
        <v>1552</v>
      </c>
    </row>
    <row r="38286" spans="8:9" ht="12.5">
      <c r="H38286" s="958">
        <v>92590</v>
      </c>
      <c r="I38286" s="950" t="s">
        <v>1552</v>
      </c>
    </row>
    <row r="38287" spans="8:9" ht="12.5">
      <c r="H38287" s="958">
        <v>92591</v>
      </c>
      <c r="I38287" s="950" t="s">
        <v>1552</v>
      </c>
    </row>
    <row r="38288" spans="8:9" ht="12.5">
      <c r="H38288" s="958">
        <v>92592</v>
      </c>
      <c r="I38288" s="950" t="s">
        <v>1552</v>
      </c>
    </row>
    <row r="38289" spans="8:9" ht="12.5">
      <c r="H38289" s="958">
        <v>92593</v>
      </c>
      <c r="I38289" s="950" t="s">
        <v>1552</v>
      </c>
    </row>
    <row r="38290" spans="8:9" ht="12.5">
      <c r="H38290" s="958">
        <v>92595</v>
      </c>
      <c r="I38290" s="950" t="s">
        <v>1552</v>
      </c>
    </row>
    <row r="38291" spans="8:9" ht="12.5">
      <c r="H38291" s="958">
        <v>92596</v>
      </c>
      <c r="I38291" s="950" t="s">
        <v>1552</v>
      </c>
    </row>
    <row r="38292" spans="8:9" ht="12.5">
      <c r="H38292" s="958">
        <v>92599</v>
      </c>
      <c r="I38292" s="950" t="s">
        <v>1552</v>
      </c>
    </row>
    <row r="38293" spans="8:9" ht="12.5">
      <c r="H38293" s="958">
        <v>92602</v>
      </c>
      <c r="I38293" s="950" t="s">
        <v>1552</v>
      </c>
    </row>
    <row r="38294" spans="8:9" ht="12.5">
      <c r="H38294" s="958">
        <v>92603</v>
      </c>
      <c r="I38294" s="950" t="s">
        <v>1552</v>
      </c>
    </row>
    <row r="38295" spans="8:9" ht="12.5">
      <c r="H38295" s="958">
        <v>92604</v>
      </c>
      <c r="I38295" s="950" t="s">
        <v>1552</v>
      </c>
    </row>
    <row r="38296" spans="8:9" ht="12.5">
      <c r="H38296" s="958">
        <v>92605</v>
      </c>
      <c r="I38296" s="950" t="s">
        <v>1552</v>
      </c>
    </row>
    <row r="38297" spans="8:9" ht="12.5">
      <c r="H38297" s="958">
        <v>92606</v>
      </c>
      <c r="I38297" s="950" t="s">
        <v>1552</v>
      </c>
    </row>
    <row r="38298" spans="8:9" ht="12.5">
      <c r="H38298" s="958">
        <v>92607</v>
      </c>
      <c r="I38298" s="950" t="s">
        <v>1552</v>
      </c>
    </row>
    <row r="38299" spans="8:9" ht="12.5">
      <c r="H38299" s="958">
        <v>92609</v>
      </c>
      <c r="I38299" s="950" t="s">
        <v>1552</v>
      </c>
    </row>
    <row r="38300" spans="8:9" ht="12.5">
      <c r="H38300" s="958">
        <v>92610</v>
      </c>
      <c r="I38300" s="950" t="s">
        <v>1552</v>
      </c>
    </row>
    <row r="38301" spans="8:9" ht="12.5">
      <c r="H38301" s="958">
        <v>92612</v>
      </c>
      <c r="I38301" s="950" t="s">
        <v>1552</v>
      </c>
    </row>
    <row r="38302" spans="8:9" ht="12.5">
      <c r="H38302" s="958">
        <v>92614</v>
      </c>
      <c r="I38302" s="950" t="s">
        <v>1552</v>
      </c>
    </row>
    <row r="38303" spans="8:9" ht="12.5">
      <c r="H38303" s="958">
        <v>92615</v>
      </c>
      <c r="I38303" s="950" t="s">
        <v>1552</v>
      </c>
    </row>
    <row r="38304" spans="8:9" ht="12.5">
      <c r="H38304" s="958">
        <v>92616</v>
      </c>
      <c r="I38304" s="950" t="s">
        <v>1552</v>
      </c>
    </row>
    <row r="38305" spans="8:9" ht="12.5">
      <c r="H38305" s="958">
        <v>92617</v>
      </c>
      <c r="I38305" s="950" t="s">
        <v>1552</v>
      </c>
    </row>
    <row r="38306" spans="8:9" ht="12.5">
      <c r="H38306" s="958">
        <v>92618</v>
      </c>
      <c r="I38306" s="950" t="s">
        <v>1552</v>
      </c>
    </row>
    <row r="38307" spans="8:9" ht="12.5">
      <c r="H38307" s="958">
        <v>92619</v>
      </c>
      <c r="I38307" s="950" t="s">
        <v>1552</v>
      </c>
    </row>
    <row r="38308" spans="8:9" ht="12.5">
      <c r="H38308" s="958">
        <v>92620</v>
      </c>
      <c r="I38308" s="950" t="s">
        <v>1552</v>
      </c>
    </row>
    <row r="38309" spans="8:9" ht="12.5">
      <c r="H38309" s="958">
        <v>92623</v>
      </c>
      <c r="I38309" s="950" t="s">
        <v>1552</v>
      </c>
    </row>
    <row r="38310" spans="8:9" ht="12.5">
      <c r="H38310" s="958">
        <v>92624</v>
      </c>
      <c r="I38310" s="950" t="s">
        <v>1552</v>
      </c>
    </row>
    <row r="38311" spans="8:9" ht="12.5">
      <c r="H38311" s="958">
        <v>92625</v>
      </c>
      <c r="I38311" s="950" t="s">
        <v>1552</v>
      </c>
    </row>
    <row r="38312" spans="8:9" ht="12.5">
      <c r="H38312" s="958">
        <v>92626</v>
      </c>
      <c r="I38312" s="950" t="s">
        <v>1552</v>
      </c>
    </row>
    <row r="38313" spans="8:9" ht="12.5">
      <c r="H38313" s="958">
        <v>92627</v>
      </c>
      <c r="I38313" s="950" t="s">
        <v>1552</v>
      </c>
    </row>
    <row r="38314" spans="8:9" ht="12.5">
      <c r="H38314" s="958">
        <v>92628</v>
      </c>
      <c r="I38314" s="950" t="s">
        <v>1552</v>
      </c>
    </row>
    <row r="38315" spans="8:9" ht="12.5">
      <c r="H38315" s="958">
        <v>92629</v>
      </c>
      <c r="I38315" s="950" t="s">
        <v>1552</v>
      </c>
    </row>
    <row r="38316" spans="8:9" ht="12.5">
      <c r="H38316" s="958">
        <v>92630</v>
      </c>
      <c r="I38316" s="950" t="s">
        <v>1552</v>
      </c>
    </row>
    <row r="38317" spans="8:9" ht="12.5">
      <c r="H38317" s="958">
        <v>92637</v>
      </c>
      <c r="I38317" s="950" t="s">
        <v>1552</v>
      </c>
    </row>
    <row r="38318" spans="8:9" ht="12.5">
      <c r="H38318" s="958">
        <v>92646</v>
      </c>
      <c r="I38318" s="950" t="s">
        <v>1552</v>
      </c>
    </row>
    <row r="38319" spans="8:9" ht="12.5">
      <c r="H38319" s="958">
        <v>92647</v>
      </c>
      <c r="I38319" s="950" t="s">
        <v>1552</v>
      </c>
    </row>
    <row r="38320" spans="8:9" ht="12.5">
      <c r="H38320" s="958">
        <v>92648</v>
      </c>
      <c r="I38320" s="950" t="s">
        <v>1552</v>
      </c>
    </row>
    <row r="38321" spans="8:9" ht="12.5">
      <c r="H38321" s="958">
        <v>92649</v>
      </c>
      <c r="I38321" s="950" t="s">
        <v>1552</v>
      </c>
    </row>
    <row r="38322" spans="8:9" ht="12.5">
      <c r="H38322" s="958">
        <v>92650</v>
      </c>
      <c r="I38322" s="950" t="s">
        <v>1552</v>
      </c>
    </row>
    <row r="38323" spans="8:9" ht="12.5">
      <c r="H38323" s="958">
        <v>92651</v>
      </c>
      <c r="I38323" s="950" t="s">
        <v>1552</v>
      </c>
    </row>
    <row r="38324" spans="8:9" ht="12.5">
      <c r="H38324" s="958">
        <v>92652</v>
      </c>
      <c r="I38324" s="950" t="s">
        <v>1552</v>
      </c>
    </row>
    <row r="38325" spans="8:9" ht="12.5">
      <c r="H38325" s="958">
        <v>92653</v>
      </c>
      <c r="I38325" s="950" t="s">
        <v>1552</v>
      </c>
    </row>
    <row r="38326" spans="8:9" ht="12.5">
      <c r="H38326" s="958">
        <v>92654</v>
      </c>
      <c r="I38326" s="950" t="s">
        <v>1552</v>
      </c>
    </row>
    <row r="38327" spans="8:9" ht="12.5">
      <c r="H38327" s="958">
        <v>92655</v>
      </c>
      <c r="I38327" s="950" t="s">
        <v>1552</v>
      </c>
    </row>
    <row r="38328" spans="8:9" ht="12.5">
      <c r="H38328" s="958">
        <v>92656</v>
      </c>
      <c r="I38328" s="950" t="s">
        <v>1552</v>
      </c>
    </row>
    <row r="38329" spans="8:9" ht="12.5">
      <c r="H38329" s="958">
        <v>92657</v>
      </c>
      <c r="I38329" s="950" t="s">
        <v>1552</v>
      </c>
    </row>
    <row r="38330" spans="8:9" ht="12.5">
      <c r="H38330" s="958">
        <v>92658</v>
      </c>
      <c r="I38330" s="950" t="s">
        <v>1552</v>
      </c>
    </row>
    <row r="38331" spans="8:9" ht="12.5">
      <c r="H38331" s="958">
        <v>92659</v>
      </c>
      <c r="I38331" s="950" t="s">
        <v>1552</v>
      </c>
    </row>
    <row r="38332" spans="8:9" ht="12.5">
      <c r="H38332" s="958">
        <v>92660</v>
      </c>
      <c r="I38332" s="950" t="s">
        <v>1552</v>
      </c>
    </row>
    <row r="38333" spans="8:9" ht="12.5">
      <c r="H38333" s="958">
        <v>92661</v>
      </c>
      <c r="I38333" s="950" t="s">
        <v>1552</v>
      </c>
    </row>
    <row r="38334" spans="8:9" ht="12.5">
      <c r="H38334" s="958">
        <v>92662</v>
      </c>
      <c r="I38334" s="950" t="s">
        <v>1552</v>
      </c>
    </row>
    <row r="38335" spans="8:9" ht="12.5">
      <c r="H38335" s="958">
        <v>92663</v>
      </c>
      <c r="I38335" s="950" t="s">
        <v>1552</v>
      </c>
    </row>
    <row r="38336" spans="8:9" ht="12.5">
      <c r="H38336" s="958">
        <v>92672</v>
      </c>
      <c r="I38336" s="950" t="s">
        <v>1552</v>
      </c>
    </row>
    <row r="38337" spans="8:9" ht="12.5">
      <c r="H38337" s="958">
        <v>92673</v>
      </c>
      <c r="I38337" s="950" t="s">
        <v>1552</v>
      </c>
    </row>
    <row r="38338" spans="8:9" ht="12.5">
      <c r="H38338" s="958">
        <v>92674</v>
      </c>
      <c r="I38338" s="950" t="s">
        <v>1552</v>
      </c>
    </row>
    <row r="38339" spans="8:9" ht="12.5">
      <c r="H38339" s="958">
        <v>92675</v>
      </c>
      <c r="I38339" s="950" t="s">
        <v>1552</v>
      </c>
    </row>
    <row r="38340" spans="8:9" ht="12.5">
      <c r="H38340" s="958">
        <v>92676</v>
      </c>
      <c r="I38340" s="950" t="s">
        <v>1552</v>
      </c>
    </row>
    <row r="38341" spans="8:9" ht="12.5">
      <c r="H38341" s="958">
        <v>92677</v>
      </c>
      <c r="I38341" s="950" t="s">
        <v>1552</v>
      </c>
    </row>
    <row r="38342" spans="8:9" ht="12.5">
      <c r="H38342" s="958">
        <v>92678</v>
      </c>
      <c r="I38342" s="950" t="s">
        <v>1552</v>
      </c>
    </row>
    <row r="38343" spans="8:9" ht="12.5">
      <c r="H38343" s="958">
        <v>92679</v>
      </c>
      <c r="I38343" s="950" t="s">
        <v>1552</v>
      </c>
    </row>
    <row r="38344" spans="8:9" ht="12.5">
      <c r="H38344" s="958">
        <v>92683</v>
      </c>
      <c r="I38344" s="950" t="s">
        <v>1552</v>
      </c>
    </row>
    <row r="38345" spans="8:9" ht="12.5">
      <c r="H38345" s="958">
        <v>92684</v>
      </c>
      <c r="I38345" s="950" t="s">
        <v>1552</v>
      </c>
    </row>
    <row r="38346" spans="8:9" ht="12.5">
      <c r="H38346" s="958">
        <v>92685</v>
      </c>
      <c r="I38346" s="950" t="s">
        <v>1552</v>
      </c>
    </row>
    <row r="38347" spans="8:9" ht="12.5">
      <c r="H38347" s="958">
        <v>92688</v>
      </c>
      <c r="I38347" s="950" t="s">
        <v>1552</v>
      </c>
    </row>
    <row r="38348" spans="8:9" ht="12.5">
      <c r="H38348" s="958">
        <v>92690</v>
      </c>
      <c r="I38348" s="950" t="s">
        <v>1552</v>
      </c>
    </row>
    <row r="38349" spans="8:9" ht="12.5">
      <c r="H38349" s="958">
        <v>92691</v>
      </c>
      <c r="I38349" s="950" t="s">
        <v>1552</v>
      </c>
    </row>
    <row r="38350" spans="8:9" ht="12.5">
      <c r="H38350" s="958">
        <v>92692</v>
      </c>
      <c r="I38350" s="950" t="s">
        <v>1552</v>
      </c>
    </row>
    <row r="38351" spans="8:9" ht="12.5">
      <c r="H38351" s="958">
        <v>92693</v>
      </c>
      <c r="I38351" s="950" t="s">
        <v>1552</v>
      </c>
    </row>
    <row r="38352" spans="8:9" ht="12.5">
      <c r="H38352" s="958">
        <v>92694</v>
      </c>
      <c r="I38352" s="950" t="s">
        <v>1552</v>
      </c>
    </row>
    <row r="38353" spans="8:9" ht="12.5">
      <c r="H38353" s="958">
        <v>92697</v>
      </c>
      <c r="I38353" s="950" t="s">
        <v>1552</v>
      </c>
    </row>
    <row r="38354" spans="8:9" ht="12.5">
      <c r="H38354" s="958">
        <v>92698</v>
      </c>
      <c r="I38354" s="950" t="s">
        <v>1552</v>
      </c>
    </row>
    <row r="38355" spans="8:9" ht="12.5">
      <c r="H38355" s="958">
        <v>92701</v>
      </c>
      <c r="I38355" s="950" t="s">
        <v>1552</v>
      </c>
    </row>
    <row r="38356" spans="8:9" ht="12.5">
      <c r="H38356" s="958">
        <v>92702</v>
      </c>
      <c r="I38356" s="950" t="s">
        <v>1552</v>
      </c>
    </row>
    <row r="38357" spans="8:9" ht="12.5">
      <c r="H38357" s="958">
        <v>92703</v>
      </c>
      <c r="I38357" s="950" t="s">
        <v>1552</v>
      </c>
    </row>
    <row r="38358" spans="8:9" ht="12.5">
      <c r="H38358" s="958">
        <v>92704</v>
      </c>
      <c r="I38358" s="950" t="s">
        <v>1552</v>
      </c>
    </row>
    <row r="38359" spans="8:9" ht="12.5">
      <c r="H38359" s="958">
        <v>92705</v>
      </c>
      <c r="I38359" s="950" t="s">
        <v>1552</v>
      </c>
    </row>
    <row r="38360" spans="8:9" ht="12.5">
      <c r="H38360" s="958">
        <v>92706</v>
      </c>
      <c r="I38360" s="950" t="s">
        <v>1552</v>
      </c>
    </row>
    <row r="38361" spans="8:9" ht="12.5">
      <c r="H38361" s="958">
        <v>92707</v>
      </c>
      <c r="I38361" s="950" t="s">
        <v>1552</v>
      </c>
    </row>
    <row r="38362" spans="8:9" ht="12.5">
      <c r="H38362" s="958">
        <v>92708</v>
      </c>
      <c r="I38362" s="950" t="s">
        <v>1552</v>
      </c>
    </row>
    <row r="38363" spans="8:9" ht="12.5">
      <c r="H38363" s="958">
        <v>92711</v>
      </c>
      <c r="I38363" s="950" t="s">
        <v>1552</v>
      </c>
    </row>
    <row r="38364" spans="8:9" ht="12.5">
      <c r="H38364" s="958">
        <v>92712</v>
      </c>
      <c r="I38364" s="950" t="s">
        <v>1552</v>
      </c>
    </row>
    <row r="38365" spans="8:9" ht="12.5">
      <c r="H38365" s="958">
        <v>92725</v>
      </c>
      <c r="I38365" s="950" t="s">
        <v>1552</v>
      </c>
    </row>
    <row r="38366" spans="8:9" ht="12.5">
      <c r="H38366" s="958">
        <v>92728</v>
      </c>
      <c r="I38366" s="950" t="s">
        <v>1552</v>
      </c>
    </row>
    <row r="38367" spans="8:9" ht="12.5">
      <c r="H38367" s="958">
        <v>92735</v>
      </c>
      <c r="I38367" s="950" t="s">
        <v>1552</v>
      </c>
    </row>
    <row r="38368" spans="8:9" ht="12.5">
      <c r="H38368" s="958">
        <v>92780</v>
      </c>
      <c r="I38368" s="950" t="s">
        <v>1552</v>
      </c>
    </row>
    <row r="38369" spans="8:9" ht="12.5">
      <c r="H38369" s="958">
        <v>92781</v>
      </c>
      <c r="I38369" s="950" t="s">
        <v>1552</v>
      </c>
    </row>
    <row r="38370" spans="8:9" ht="12.5">
      <c r="H38370" s="958">
        <v>92782</v>
      </c>
      <c r="I38370" s="950" t="s">
        <v>1552</v>
      </c>
    </row>
    <row r="38371" spans="8:9" ht="12.5">
      <c r="H38371" s="958">
        <v>92799</v>
      </c>
      <c r="I38371" s="950" t="s">
        <v>1552</v>
      </c>
    </row>
    <row r="38372" spans="8:9" ht="12.5">
      <c r="H38372" s="958">
        <v>92801</v>
      </c>
      <c r="I38372" s="950" t="s">
        <v>1552</v>
      </c>
    </row>
    <row r="38373" spans="8:9" ht="12.5">
      <c r="H38373" s="958">
        <v>92802</v>
      </c>
      <c r="I38373" s="950" t="s">
        <v>1552</v>
      </c>
    </row>
    <row r="38374" spans="8:9" ht="12.5">
      <c r="H38374" s="958">
        <v>92803</v>
      </c>
      <c r="I38374" s="950" t="s">
        <v>1552</v>
      </c>
    </row>
    <row r="38375" spans="8:9" ht="12.5">
      <c r="H38375" s="958">
        <v>92804</v>
      </c>
      <c r="I38375" s="950" t="s">
        <v>1552</v>
      </c>
    </row>
    <row r="38376" spans="8:9" ht="12.5">
      <c r="H38376" s="958">
        <v>92805</v>
      </c>
      <c r="I38376" s="950" t="s">
        <v>1552</v>
      </c>
    </row>
    <row r="38377" spans="8:9" ht="12.5">
      <c r="H38377" s="958">
        <v>92806</v>
      </c>
      <c r="I38377" s="950" t="s">
        <v>1552</v>
      </c>
    </row>
    <row r="38378" spans="8:9" ht="12.5">
      <c r="H38378" s="958">
        <v>92807</v>
      </c>
      <c r="I38378" s="950" t="s">
        <v>1552</v>
      </c>
    </row>
    <row r="38379" spans="8:9" ht="12.5">
      <c r="H38379" s="958">
        <v>92808</v>
      </c>
      <c r="I38379" s="950" t="s">
        <v>1552</v>
      </c>
    </row>
    <row r="38380" spans="8:9" ht="12.5">
      <c r="H38380" s="958">
        <v>92809</v>
      </c>
      <c r="I38380" s="950" t="s">
        <v>1552</v>
      </c>
    </row>
    <row r="38381" spans="8:9" ht="12.5">
      <c r="H38381" s="958">
        <v>92811</v>
      </c>
      <c r="I38381" s="950" t="s">
        <v>1552</v>
      </c>
    </row>
    <row r="38382" spans="8:9" ht="12.5">
      <c r="H38382" s="958">
        <v>92812</v>
      </c>
      <c r="I38382" s="950" t="s">
        <v>1552</v>
      </c>
    </row>
    <row r="38383" spans="8:9" ht="12.5">
      <c r="H38383" s="958">
        <v>92814</v>
      </c>
      <c r="I38383" s="950" t="s">
        <v>1552</v>
      </c>
    </row>
    <row r="38384" spans="8:9" ht="12.5">
      <c r="H38384" s="958">
        <v>92815</v>
      </c>
      <c r="I38384" s="950" t="s">
        <v>1552</v>
      </c>
    </row>
    <row r="38385" spans="8:9" ht="12.5">
      <c r="H38385" s="958">
        <v>92816</v>
      </c>
      <c r="I38385" s="950" t="s">
        <v>1552</v>
      </c>
    </row>
    <row r="38386" spans="8:9" ht="12.5">
      <c r="H38386" s="958">
        <v>92817</v>
      </c>
      <c r="I38386" s="950" t="s">
        <v>1552</v>
      </c>
    </row>
    <row r="38387" spans="8:9" ht="12.5">
      <c r="H38387" s="958">
        <v>92821</v>
      </c>
      <c r="I38387" s="950" t="s">
        <v>1552</v>
      </c>
    </row>
    <row r="38388" spans="8:9" ht="12.5">
      <c r="H38388" s="958">
        <v>92822</v>
      </c>
      <c r="I38388" s="950" t="s">
        <v>1552</v>
      </c>
    </row>
    <row r="38389" spans="8:9" ht="12.5">
      <c r="H38389" s="958">
        <v>92823</v>
      </c>
      <c r="I38389" s="950" t="s">
        <v>1552</v>
      </c>
    </row>
    <row r="38390" spans="8:9" ht="12.5">
      <c r="H38390" s="958">
        <v>92825</v>
      </c>
      <c r="I38390" s="950" t="s">
        <v>1552</v>
      </c>
    </row>
    <row r="38391" spans="8:9" ht="12.5">
      <c r="H38391" s="958">
        <v>92831</v>
      </c>
      <c r="I38391" s="950" t="s">
        <v>1552</v>
      </c>
    </row>
    <row r="38392" spans="8:9" ht="12.5">
      <c r="H38392" s="958">
        <v>92832</v>
      </c>
      <c r="I38392" s="950" t="s">
        <v>1552</v>
      </c>
    </row>
    <row r="38393" spans="8:9" ht="12.5">
      <c r="H38393" s="958">
        <v>92833</v>
      </c>
      <c r="I38393" s="950" t="s">
        <v>1552</v>
      </c>
    </row>
    <row r="38394" spans="8:9" ht="12.5">
      <c r="H38394" s="958">
        <v>92834</v>
      </c>
      <c r="I38394" s="950" t="s">
        <v>1552</v>
      </c>
    </row>
    <row r="38395" spans="8:9" ht="12.5">
      <c r="H38395" s="958">
        <v>92835</v>
      </c>
      <c r="I38395" s="950" t="s">
        <v>1552</v>
      </c>
    </row>
    <row r="38396" spans="8:9" ht="12.5">
      <c r="H38396" s="958">
        <v>92836</v>
      </c>
      <c r="I38396" s="950" t="s">
        <v>1552</v>
      </c>
    </row>
    <row r="38397" spans="8:9" ht="12.5">
      <c r="H38397" s="958">
        <v>92837</v>
      </c>
      <c r="I38397" s="950" t="s">
        <v>1552</v>
      </c>
    </row>
    <row r="38398" spans="8:9" ht="12.5">
      <c r="H38398" s="958">
        <v>92838</v>
      </c>
      <c r="I38398" s="950" t="s">
        <v>1552</v>
      </c>
    </row>
    <row r="38399" spans="8:9" ht="12.5">
      <c r="H38399" s="958">
        <v>92840</v>
      </c>
      <c r="I38399" s="950" t="s">
        <v>1552</v>
      </c>
    </row>
    <row r="38400" spans="8:9" ht="12.5">
      <c r="H38400" s="958">
        <v>92841</v>
      </c>
      <c r="I38400" s="950" t="s">
        <v>1552</v>
      </c>
    </row>
    <row r="38401" spans="8:9" ht="12.5">
      <c r="H38401" s="958">
        <v>92842</v>
      </c>
      <c r="I38401" s="950" t="s">
        <v>1552</v>
      </c>
    </row>
    <row r="38402" spans="8:9" ht="12.5">
      <c r="H38402" s="958">
        <v>92843</v>
      </c>
      <c r="I38402" s="950" t="s">
        <v>1552</v>
      </c>
    </row>
    <row r="38403" spans="8:9" ht="12.5">
      <c r="H38403" s="958">
        <v>92844</v>
      </c>
      <c r="I38403" s="950" t="s">
        <v>1552</v>
      </c>
    </row>
    <row r="38404" spans="8:9" ht="12.5">
      <c r="H38404" s="958">
        <v>92845</v>
      </c>
      <c r="I38404" s="950" t="s">
        <v>1552</v>
      </c>
    </row>
    <row r="38405" spans="8:9" ht="12.5">
      <c r="H38405" s="958">
        <v>92846</v>
      </c>
      <c r="I38405" s="950" t="s">
        <v>1552</v>
      </c>
    </row>
    <row r="38406" spans="8:9" ht="12.5">
      <c r="H38406" s="958">
        <v>92850</v>
      </c>
      <c r="I38406" s="950" t="s">
        <v>1552</v>
      </c>
    </row>
    <row r="38407" spans="8:9" ht="12.5">
      <c r="H38407" s="958">
        <v>92856</v>
      </c>
      <c r="I38407" s="950" t="s">
        <v>1552</v>
      </c>
    </row>
    <row r="38408" spans="8:9" ht="12.5">
      <c r="H38408" s="958">
        <v>92857</v>
      </c>
      <c r="I38408" s="950" t="s">
        <v>1552</v>
      </c>
    </row>
    <row r="38409" spans="8:9" ht="12.5">
      <c r="H38409" s="958">
        <v>92859</v>
      </c>
      <c r="I38409" s="950" t="s">
        <v>1552</v>
      </c>
    </row>
    <row r="38410" spans="8:9" ht="12.5">
      <c r="H38410" s="958">
        <v>92860</v>
      </c>
      <c r="I38410" s="950" t="s">
        <v>1552</v>
      </c>
    </row>
    <row r="38411" spans="8:9" ht="12.5">
      <c r="H38411" s="958">
        <v>92861</v>
      </c>
      <c r="I38411" s="950" t="s">
        <v>1552</v>
      </c>
    </row>
    <row r="38412" spans="8:9" ht="12.5">
      <c r="H38412" s="958">
        <v>92862</v>
      </c>
      <c r="I38412" s="950" t="s">
        <v>1552</v>
      </c>
    </row>
    <row r="38413" spans="8:9" ht="12.5">
      <c r="H38413" s="958">
        <v>92863</v>
      </c>
      <c r="I38413" s="950" t="s">
        <v>1552</v>
      </c>
    </row>
    <row r="38414" spans="8:9" ht="12.5">
      <c r="H38414" s="958">
        <v>92864</v>
      </c>
      <c r="I38414" s="950" t="s">
        <v>1552</v>
      </c>
    </row>
    <row r="38415" spans="8:9" ht="12.5">
      <c r="H38415" s="958">
        <v>92865</v>
      </c>
      <c r="I38415" s="950" t="s">
        <v>1552</v>
      </c>
    </row>
    <row r="38416" spans="8:9" ht="12.5">
      <c r="H38416" s="958">
        <v>92866</v>
      </c>
      <c r="I38416" s="950" t="s">
        <v>1552</v>
      </c>
    </row>
    <row r="38417" spans="8:9" ht="12.5">
      <c r="H38417" s="958">
        <v>92867</v>
      </c>
      <c r="I38417" s="950" t="s">
        <v>1552</v>
      </c>
    </row>
    <row r="38418" spans="8:9" ht="12.5">
      <c r="H38418" s="958">
        <v>92868</v>
      </c>
      <c r="I38418" s="950" t="s">
        <v>1552</v>
      </c>
    </row>
    <row r="38419" spans="8:9" ht="12.5">
      <c r="H38419" s="958">
        <v>92869</v>
      </c>
      <c r="I38419" s="950" t="s">
        <v>1552</v>
      </c>
    </row>
    <row r="38420" spans="8:9" ht="12.5">
      <c r="H38420" s="958">
        <v>92870</v>
      </c>
      <c r="I38420" s="950" t="s">
        <v>1552</v>
      </c>
    </row>
    <row r="38421" spans="8:9" ht="12.5">
      <c r="H38421" s="958">
        <v>92871</v>
      </c>
      <c r="I38421" s="950" t="s">
        <v>1552</v>
      </c>
    </row>
    <row r="38422" spans="8:9" ht="12.5">
      <c r="H38422" s="958">
        <v>92877</v>
      </c>
      <c r="I38422" s="950" t="s">
        <v>1552</v>
      </c>
    </row>
    <row r="38423" spans="8:9" ht="12.5">
      <c r="H38423" s="958">
        <v>92878</v>
      </c>
      <c r="I38423" s="950" t="s">
        <v>1552</v>
      </c>
    </row>
    <row r="38424" spans="8:9" ht="12.5">
      <c r="H38424" s="958">
        <v>92879</v>
      </c>
      <c r="I38424" s="950" t="s">
        <v>1552</v>
      </c>
    </row>
    <row r="38425" spans="8:9" ht="12.5">
      <c r="H38425" s="958">
        <v>92880</v>
      </c>
      <c r="I38425" s="950" t="s">
        <v>1552</v>
      </c>
    </row>
    <row r="38426" spans="8:9" ht="12.5">
      <c r="H38426" s="958">
        <v>92881</v>
      </c>
      <c r="I38426" s="950" t="s">
        <v>1552</v>
      </c>
    </row>
    <row r="38427" spans="8:9" ht="12.5">
      <c r="H38427" s="958">
        <v>92882</v>
      </c>
      <c r="I38427" s="950" t="s">
        <v>1552</v>
      </c>
    </row>
    <row r="38428" spans="8:9" ht="12.5">
      <c r="H38428" s="958">
        <v>92883</v>
      </c>
      <c r="I38428" s="950" t="s">
        <v>1552</v>
      </c>
    </row>
    <row r="38429" spans="8:9" ht="12.5">
      <c r="H38429" s="958">
        <v>92885</v>
      </c>
      <c r="I38429" s="950" t="s">
        <v>1552</v>
      </c>
    </row>
    <row r="38430" spans="8:9" ht="12.5">
      <c r="H38430" s="958">
        <v>92886</v>
      </c>
      <c r="I38430" s="950" t="s">
        <v>1552</v>
      </c>
    </row>
    <row r="38431" spans="8:9" ht="12.5">
      <c r="H38431" s="958">
        <v>92887</v>
      </c>
      <c r="I38431" s="950" t="s">
        <v>1552</v>
      </c>
    </row>
    <row r="38432" spans="8:9" ht="12.5">
      <c r="H38432" s="958">
        <v>92899</v>
      </c>
      <c r="I38432" s="950" t="s">
        <v>1552</v>
      </c>
    </row>
    <row r="38433" spans="8:9" ht="12.5">
      <c r="H38433" s="958">
        <v>93001</v>
      </c>
      <c r="I38433" s="950" t="s">
        <v>1552</v>
      </c>
    </row>
    <row r="38434" spans="8:9" ht="12.5">
      <c r="H38434" s="958">
        <v>93002</v>
      </c>
      <c r="I38434" s="950" t="s">
        <v>1552</v>
      </c>
    </row>
    <row r="38435" spans="8:9" ht="12.5">
      <c r="H38435" s="958">
        <v>93003</v>
      </c>
      <c r="I38435" s="950" t="s">
        <v>1552</v>
      </c>
    </row>
    <row r="38436" spans="8:9" ht="12.5">
      <c r="H38436" s="958">
        <v>93004</v>
      </c>
      <c r="I38436" s="950" t="s">
        <v>1552</v>
      </c>
    </row>
    <row r="38437" spans="8:9" ht="12.5">
      <c r="H38437" s="958">
        <v>93005</v>
      </c>
      <c r="I38437" s="950" t="s">
        <v>1552</v>
      </c>
    </row>
    <row r="38438" spans="8:9" ht="12.5">
      <c r="H38438" s="958">
        <v>93006</v>
      </c>
      <c r="I38438" s="950" t="s">
        <v>1552</v>
      </c>
    </row>
    <row r="38439" spans="8:9" ht="12.5">
      <c r="H38439" s="958">
        <v>93007</v>
      </c>
      <c r="I38439" s="950" t="s">
        <v>1552</v>
      </c>
    </row>
    <row r="38440" spans="8:9" ht="12.5">
      <c r="H38440" s="958">
        <v>93009</v>
      </c>
      <c r="I38440" s="950" t="s">
        <v>1552</v>
      </c>
    </row>
    <row r="38441" spans="8:9" ht="12.5">
      <c r="H38441" s="958">
        <v>93010</v>
      </c>
      <c r="I38441" s="950" t="s">
        <v>1552</v>
      </c>
    </row>
    <row r="38442" spans="8:9" ht="12.5">
      <c r="H38442" s="958">
        <v>93011</v>
      </c>
      <c r="I38442" s="950" t="s">
        <v>1552</v>
      </c>
    </row>
    <row r="38443" spans="8:9" ht="12.5">
      <c r="H38443" s="958">
        <v>93012</v>
      </c>
      <c r="I38443" s="950" t="s">
        <v>1552</v>
      </c>
    </row>
    <row r="38444" spans="8:9" ht="12.5">
      <c r="H38444" s="958">
        <v>93013</v>
      </c>
      <c r="I38444" s="950" t="s">
        <v>1552</v>
      </c>
    </row>
    <row r="38445" spans="8:9" ht="12.5">
      <c r="H38445" s="958">
        <v>93014</v>
      </c>
      <c r="I38445" s="950" t="s">
        <v>1552</v>
      </c>
    </row>
    <row r="38446" spans="8:9" ht="12.5">
      <c r="H38446" s="958">
        <v>93015</v>
      </c>
      <c r="I38446" s="950" t="s">
        <v>1552</v>
      </c>
    </row>
    <row r="38447" spans="8:9" ht="12.5">
      <c r="H38447" s="958">
        <v>93016</v>
      </c>
      <c r="I38447" s="950" t="s">
        <v>1552</v>
      </c>
    </row>
    <row r="38448" spans="8:9" ht="12.5">
      <c r="H38448" s="958">
        <v>93020</v>
      </c>
      <c r="I38448" s="950" t="s">
        <v>1552</v>
      </c>
    </row>
    <row r="38449" spans="8:9" ht="12.5">
      <c r="H38449" s="958">
        <v>93021</v>
      </c>
      <c r="I38449" s="950" t="s">
        <v>1552</v>
      </c>
    </row>
    <row r="38450" spans="8:9" ht="12.5">
      <c r="H38450" s="958">
        <v>93022</v>
      </c>
      <c r="I38450" s="950" t="s">
        <v>1552</v>
      </c>
    </row>
    <row r="38451" spans="8:9" ht="12.5">
      <c r="H38451" s="958">
        <v>93023</v>
      </c>
      <c r="I38451" s="950" t="s">
        <v>1552</v>
      </c>
    </row>
    <row r="38452" spans="8:9" ht="12.5">
      <c r="H38452" s="958">
        <v>93024</v>
      </c>
      <c r="I38452" s="950" t="s">
        <v>1552</v>
      </c>
    </row>
    <row r="38453" spans="8:9" ht="12.5">
      <c r="H38453" s="958">
        <v>93030</v>
      </c>
      <c r="I38453" s="950" t="s">
        <v>1552</v>
      </c>
    </row>
    <row r="38454" spans="8:9" ht="12.5">
      <c r="H38454" s="958">
        <v>93031</v>
      </c>
      <c r="I38454" s="950" t="s">
        <v>1552</v>
      </c>
    </row>
    <row r="38455" spans="8:9" ht="12.5">
      <c r="H38455" s="958">
        <v>93032</v>
      </c>
      <c r="I38455" s="950" t="s">
        <v>1552</v>
      </c>
    </row>
    <row r="38456" spans="8:9" ht="12.5">
      <c r="H38456" s="958">
        <v>93033</v>
      </c>
      <c r="I38456" s="950" t="s">
        <v>1552</v>
      </c>
    </row>
    <row r="38457" spans="8:9" ht="12.5">
      <c r="H38457" s="958">
        <v>93034</v>
      </c>
      <c r="I38457" s="950" t="s">
        <v>1552</v>
      </c>
    </row>
    <row r="38458" spans="8:9" ht="12.5">
      <c r="H38458" s="958">
        <v>93035</v>
      </c>
      <c r="I38458" s="950" t="s">
        <v>1552</v>
      </c>
    </row>
    <row r="38459" spans="8:9" ht="12.5">
      <c r="H38459" s="958">
        <v>93036</v>
      </c>
      <c r="I38459" s="950" t="s">
        <v>1552</v>
      </c>
    </row>
    <row r="38460" spans="8:9" ht="12.5">
      <c r="H38460" s="958">
        <v>93040</v>
      </c>
      <c r="I38460" s="950" t="s">
        <v>1552</v>
      </c>
    </row>
    <row r="38461" spans="8:9" ht="12.5">
      <c r="H38461" s="958">
        <v>93041</v>
      </c>
      <c r="I38461" s="950" t="s">
        <v>1552</v>
      </c>
    </row>
    <row r="38462" spans="8:9" ht="12.5">
      <c r="H38462" s="958">
        <v>93042</v>
      </c>
      <c r="I38462" s="950" t="s">
        <v>1552</v>
      </c>
    </row>
    <row r="38463" spans="8:9" ht="12.5">
      <c r="H38463" s="958">
        <v>93043</v>
      </c>
      <c r="I38463" s="950" t="s">
        <v>1552</v>
      </c>
    </row>
    <row r="38464" spans="8:9" ht="12.5">
      <c r="H38464" s="958">
        <v>93044</v>
      </c>
      <c r="I38464" s="950" t="s">
        <v>1552</v>
      </c>
    </row>
    <row r="38465" spans="8:9" ht="12.5">
      <c r="H38465" s="958">
        <v>93060</v>
      </c>
      <c r="I38465" s="950" t="s">
        <v>1552</v>
      </c>
    </row>
    <row r="38466" spans="8:9" ht="12.5">
      <c r="H38466" s="958">
        <v>93061</v>
      </c>
      <c r="I38466" s="950" t="s">
        <v>1552</v>
      </c>
    </row>
    <row r="38467" spans="8:9" ht="12.5">
      <c r="H38467" s="958">
        <v>93062</v>
      </c>
      <c r="I38467" s="950" t="s">
        <v>1552</v>
      </c>
    </row>
    <row r="38468" spans="8:9" ht="12.5">
      <c r="H38468" s="958">
        <v>93063</v>
      </c>
      <c r="I38468" s="950" t="s">
        <v>1552</v>
      </c>
    </row>
    <row r="38469" spans="8:9" ht="12.5">
      <c r="H38469" s="958">
        <v>93064</v>
      </c>
      <c r="I38469" s="950" t="s">
        <v>1552</v>
      </c>
    </row>
    <row r="38470" spans="8:9" ht="12.5">
      <c r="H38470" s="958">
        <v>93065</v>
      </c>
      <c r="I38470" s="950" t="s">
        <v>1552</v>
      </c>
    </row>
    <row r="38471" spans="8:9" ht="12.5">
      <c r="H38471" s="958">
        <v>93066</v>
      </c>
      <c r="I38471" s="950" t="s">
        <v>1552</v>
      </c>
    </row>
    <row r="38472" spans="8:9" ht="12.5">
      <c r="H38472" s="958">
        <v>93067</v>
      </c>
      <c r="I38472" s="950" t="s">
        <v>1552</v>
      </c>
    </row>
    <row r="38473" spans="8:9" ht="12.5">
      <c r="H38473" s="958">
        <v>93094</v>
      </c>
      <c r="I38473" s="950" t="s">
        <v>1552</v>
      </c>
    </row>
    <row r="38474" spans="8:9" ht="12.5">
      <c r="H38474" s="958">
        <v>93099</v>
      </c>
      <c r="I38474" s="950" t="s">
        <v>1552</v>
      </c>
    </row>
    <row r="38475" spans="8:9" ht="12.5">
      <c r="H38475" s="958">
        <v>93101</v>
      </c>
      <c r="I38475" s="950" t="s">
        <v>1552</v>
      </c>
    </row>
    <row r="38476" spans="8:9" ht="12.5">
      <c r="H38476" s="958">
        <v>93102</v>
      </c>
      <c r="I38476" s="950" t="s">
        <v>1552</v>
      </c>
    </row>
    <row r="38477" spans="8:9" ht="12.5">
      <c r="H38477" s="958">
        <v>93103</v>
      </c>
      <c r="I38477" s="950" t="s">
        <v>1552</v>
      </c>
    </row>
    <row r="38478" spans="8:9" ht="12.5">
      <c r="H38478" s="958">
        <v>93105</v>
      </c>
      <c r="I38478" s="950" t="s">
        <v>1552</v>
      </c>
    </row>
    <row r="38479" spans="8:9" ht="12.5">
      <c r="H38479" s="958">
        <v>93106</v>
      </c>
      <c r="I38479" s="950" t="s">
        <v>1552</v>
      </c>
    </row>
    <row r="38480" spans="8:9" ht="12.5">
      <c r="H38480" s="958">
        <v>93107</v>
      </c>
      <c r="I38480" s="950" t="s">
        <v>1552</v>
      </c>
    </row>
    <row r="38481" spans="8:9" ht="12.5">
      <c r="H38481" s="958">
        <v>93108</v>
      </c>
      <c r="I38481" s="950" t="s">
        <v>1552</v>
      </c>
    </row>
    <row r="38482" spans="8:9" ht="12.5">
      <c r="H38482" s="958">
        <v>93109</v>
      </c>
      <c r="I38482" s="950" t="s">
        <v>1552</v>
      </c>
    </row>
    <row r="38483" spans="8:9" ht="12.5">
      <c r="H38483" s="958">
        <v>93110</v>
      </c>
      <c r="I38483" s="950" t="s">
        <v>1552</v>
      </c>
    </row>
    <row r="38484" spans="8:9" ht="12.5">
      <c r="H38484" s="958">
        <v>93111</v>
      </c>
      <c r="I38484" s="950" t="s">
        <v>1552</v>
      </c>
    </row>
    <row r="38485" spans="8:9" ht="12.5">
      <c r="H38485" s="958">
        <v>93116</v>
      </c>
      <c r="I38485" s="950" t="s">
        <v>1552</v>
      </c>
    </row>
    <row r="38486" spans="8:9" ht="12.5">
      <c r="H38486" s="958">
        <v>93117</v>
      </c>
      <c r="I38486" s="950" t="s">
        <v>1552</v>
      </c>
    </row>
    <row r="38487" spans="8:9" ht="12.5">
      <c r="H38487" s="958">
        <v>93118</v>
      </c>
      <c r="I38487" s="950" t="s">
        <v>1552</v>
      </c>
    </row>
    <row r="38488" spans="8:9" ht="12.5">
      <c r="H38488" s="958">
        <v>93120</v>
      </c>
      <c r="I38488" s="950" t="s">
        <v>1552</v>
      </c>
    </row>
    <row r="38489" spans="8:9" ht="12.5">
      <c r="H38489" s="958">
        <v>93121</v>
      </c>
      <c r="I38489" s="950" t="s">
        <v>1552</v>
      </c>
    </row>
    <row r="38490" spans="8:9" ht="12.5">
      <c r="H38490" s="958">
        <v>93130</v>
      </c>
      <c r="I38490" s="950" t="s">
        <v>1552</v>
      </c>
    </row>
    <row r="38491" spans="8:9" ht="12.5">
      <c r="H38491" s="958">
        <v>93140</v>
      </c>
      <c r="I38491" s="950" t="s">
        <v>1552</v>
      </c>
    </row>
    <row r="38492" spans="8:9" ht="12.5">
      <c r="H38492" s="958">
        <v>93150</v>
      </c>
      <c r="I38492" s="950" t="s">
        <v>1552</v>
      </c>
    </row>
    <row r="38493" spans="8:9" ht="12.5">
      <c r="H38493" s="958">
        <v>93160</v>
      </c>
      <c r="I38493" s="950" t="s">
        <v>1552</v>
      </c>
    </row>
    <row r="38494" spans="8:9" ht="12.5">
      <c r="H38494" s="958">
        <v>93190</v>
      </c>
      <c r="I38494" s="950" t="s">
        <v>1552</v>
      </c>
    </row>
    <row r="38495" spans="8:9" ht="12.5">
      <c r="H38495" s="958">
        <v>93199</v>
      </c>
      <c r="I38495" s="950" t="s">
        <v>1552</v>
      </c>
    </row>
    <row r="38496" spans="8:9" ht="12.5">
      <c r="H38496" s="958">
        <v>93201</v>
      </c>
      <c r="I38496" s="950" t="s">
        <v>1552</v>
      </c>
    </row>
    <row r="38497" spans="8:9" ht="12.5">
      <c r="H38497" s="958">
        <v>93202</v>
      </c>
      <c r="I38497" s="950" t="s">
        <v>1552</v>
      </c>
    </row>
    <row r="38498" spans="8:9" ht="12.5">
      <c r="H38498" s="958">
        <v>93203</v>
      </c>
      <c r="I38498" s="950" t="s">
        <v>1552</v>
      </c>
    </row>
    <row r="38499" spans="8:9" ht="12.5">
      <c r="H38499" s="958">
        <v>93204</v>
      </c>
      <c r="I38499" s="950" t="s">
        <v>1552</v>
      </c>
    </row>
    <row r="38500" spans="8:9" ht="12.5">
      <c r="H38500" s="958">
        <v>93205</v>
      </c>
      <c r="I38500" s="950" t="s">
        <v>1552</v>
      </c>
    </row>
    <row r="38501" spans="8:9" ht="12.5">
      <c r="H38501" s="958">
        <v>93206</v>
      </c>
      <c r="I38501" s="950" t="s">
        <v>1552</v>
      </c>
    </row>
    <row r="38502" spans="8:9" ht="12.5">
      <c r="H38502" s="958">
        <v>93207</v>
      </c>
      <c r="I38502" s="950" t="s">
        <v>1552</v>
      </c>
    </row>
    <row r="38503" spans="8:9" ht="12.5">
      <c r="H38503" s="958">
        <v>93208</v>
      </c>
      <c r="I38503" s="950" t="s">
        <v>1552</v>
      </c>
    </row>
    <row r="38504" spans="8:9" ht="12.5">
      <c r="H38504" s="958">
        <v>93210</v>
      </c>
      <c r="I38504" s="950" t="s">
        <v>1552</v>
      </c>
    </row>
    <row r="38505" spans="8:9" ht="12.5">
      <c r="H38505" s="958">
        <v>93212</v>
      </c>
      <c r="I38505" s="950" t="s">
        <v>1552</v>
      </c>
    </row>
    <row r="38506" spans="8:9" ht="12.5">
      <c r="H38506" s="958">
        <v>93215</v>
      </c>
      <c r="I38506" s="950" t="s">
        <v>1552</v>
      </c>
    </row>
    <row r="38507" spans="8:9" ht="12.5">
      <c r="H38507" s="958">
        <v>93216</v>
      </c>
      <c r="I38507" s="950" t="s">
        <v>1552</v>
      </c>
    </row>
    <row r="38508" spans="8:9" ht="12.5">
      <c r="H38508" s="958">
        <v>93218</v>
      </c>
      <c r="I38508" s="950" t="s">
        <v>1552</v>
      </c>
    </row>
    <row r="38509" spans="8:9" ht="12.5">
      <c r="H38509" s="958">
        <v>93219</v>
      </c>
      <c r="I38509" s="950" t="s">
        <v>1552</v>
      </c>
    </row>
    <row r="38510" spans="8:9" ht="12.5">
      <c r="H38510" s="958">
        <v>93220</v>
      </c>
      <c r="I38510" s="950" t="s">
        <v>1552</v>
      </c>
    </row>
    <row r="38511" spans="8:9" ht="12.5">
      <c r="H38511" s="958">
        <v>93221</v>
      </c>
      <c r="I38511" s="950" t="s">
        <v>1552</v>
      </c>
    </row>
    <row r="38512" spans="8:9" ht="12.5">
      <c r="H38512" s="958">
        <v>93222</v>
      </c>
      <c r="I38512" s="950" t="s">
        <v>1552</v>
      </c>
    </row>
    <row r="38513" spans="8:9" ht="12.5">
      <c r="H38513" s="958">
        <v>93223</v>
      </c>
      <c r="I38513" s="950" t="s">
        <v>1552</v>
      </c>
    </row>
    <row r="38514" spans="8:9" ht="12.5">
      <c r="H38514" s="958">
        <v>93224</v>
      </c>
      <c r="I38514" s="950" t="s">
        <v>1552</v>
      </c>
    </row>
    <row r="38515" spans="8:9" ht="12.5">
      <c r="H38515" s="958">
        <v>93225</v>
      </c>
      <c r="I38515" s="950" t="s">
        <v>1552</v>
      </c>
    </row>
    <row r="38516" spans="8:9" ht="12.5">
      <c r="H38516" s="958">
        <v>93226</v>
      </c>
      <c r="I38516" s="950" t="s">
        <v>1552</v>
      </c>
    </row>
    <row r="38517" spans="8:9" ht="12.5">
      <c r="H38517" s="958">
        <v>93227</v>
      </c>
      <c r="I38517" s="950" t="s">
        <v>1552</v>
      </c>
    </row>
    <row r="38518" spans="8:9" ht="12.5">
      <c r="H38518" s="958">
        <v>93230</v>
      </c>
      <c r="I38518" s="950" t="s">
        <v>1552</v>
      </c>
    </row>
    <row r="38519" spans="8:9" ht="12.5">
      <c r="H38519" s="958">
        <v>93232</v>
      </c>
      <c r="I38519" s="950" t="s">
        <v>1552</v>
      </c>
    </row>
    <row r="38520" spans="8:9" ht="12.5">
      <c r="H38520" s="958">
        <v>93234</v>
      </c>
      <c r="I38520" s="950" t="s">
        <v>1552</v>
      </c>
    </row>
    <row r="38521" spans="8:9" ht="12.5">
      <c r="H38521" s="958">
        <v>93235</v>
      </c>
      <c r="I38521" s="950" t="s">
        <v>1552</v>
      </c>
    </row>
    <row r="38522" spans="8:9" ht="12.5">
      <c r="H38522" s="958">
        <v>93237</v>
      </c>
      <c r="I38522" s="950" t="s">
        <v>1552</v>
      </c>
    </row>
    <row r="38523" spans="8:9" ht="12.5">
      <c r="H38523" s="958">
        <v>93238</v>
      </c>
      <c r="I38523" s="950" t="s">
        <v>1552</v>
      </c>
    </row>
    <row r="38524" spans="8:9" ht="12.5">
      <c r="H38524" s="958">
        <v>93239</v>
      </c>
      <c r="I38524" s="950" t="s">
        <v>1552</v>
      </c>
    </row>
    <row r="38525" spans="8:9" ht="12.5">
      <c r="H38525" s="958">
        <v>93240</v>
      </c>
      <c r="I38525" s="950" t="s">
        <v>1552</v>
      </c>
    </row>
    <row r="38526" spans="8:9" ht="12.5">
      <c r="H38526" s="958">
        <v>93241</v>
      </c>
      <c r="I38526" s="950" t="s">
        <v>1552</v>
      </c>
    </row>
    <row r="38527" spans="8:9" ht="12.5">
      <c r="H38527" s="958">
        <v>93242</v>
      </c>
      <c r="I38527" s="950" t="s">
        <v>1552</v>
      </c>
    </row>
    <row r="38528" spans="8:9" ht="12.5">
      <c r="H38528" s="958">
        <v>93243</v>
      </c>
      <c r="I38528" s="950" t="s">
        <v>1552</v>
      </c>
    </row>
    <row r="38529" spans="8:9" ht="12.5">
      <c r="H38529" s="958">
        <v>93244</v>
      </c>
      <c r="I38529" s="950" t="s">
        <v>1552</v>
      </c>
    </row>
    <row r="38530" spans="8:9" ht="12.5">
      <c r="H38530" s="958">
        <v>93245</v>
      </c>
      <c r="I38530" s="950" t="s">
        <v>1552</v>
      </c>
    </row>
    <row r="38531" spans="8:9" ht="12.5">
      <c r="H38531" s="958">
        <v>93246</v>
      </c>
      <c r="I38531" s="950" t="s">
        <v>1552</v>
      </c>
    </row>
    <row r="38532" spans="8:9" ht="12.5">
      <c r="H38532" s="958">
        <v>93247</v>
      </c>
      <c r="I38532" s="950" t="s">
        <v>1552</v>
      </c>
    </row>
    <row r="38533" spans="8:9" ht="12.5">
      <c r="H38533" s="958">
        <v>93249</v>
      </c>
      <c r="I38533" s="950" t="s">
        <v>1552</v>
      </c>
    </row>
    <row r="38534" spans="8:9" ht="12.5">
      <c r="H38534" s="958">
        <v>93250</v>
      </c>
      <c r="I38534" s="950" t="s">
        <v>1552</v>
      </c>
    </row>
    <row r="38535" spans="8:9" ht="12.5">
      <c r="H38535" s="958">
        <v>93251</v>
      </c>
      <c r="I38535" s="950" t="s">
        <v>1552</v>
      </c>
    </row>
    <row r="38536" spans="8:9" ht="12.5">
      <c r="H38536" s="958">
        <v>93252</v>
      </c>
      <c r="I38536" s="950" t="s">
        <v>1552</v>
      </c>
    </row>
    <row r="38537" spans="8:9" ht="12.5">
      <c r="H38537" s="958">
        <v>93254</v>
      </c>
      <c r="I38537" s="950" t="s">
        <v>1552</v>
      </c>
    </row>
    <row r="38538" spans="8:9" ht="12.5">
      <c r="H38538" s="958">
        <v>93255</v>
      </c>
      <c r="I38538" s="950" t="s">
        <v>1552</v>
      </c>
    </row>
    <row r="38539" spans="8:9" ht="12.5">
      <c r="H38539" s="958">
        <v>93256</v>
      </c>
      <c r="I38539" s="950" t="s">
        <v>1552</v>
      </c>
    </row>
    <row r="38540" spans="8:9" ht="12.5">
      <c r="H38540" s="958">
        <v>93257</v>
      </c>
      <c r="I38540" s="950" t="s">
        <v>1552</v>
      </c>
    </row>
    <row r="38541" spans="8:9" ht="12.5">
      <c r="H38541" s="958">
        <v>93258</v>
      </c>
      <c r="I38541" s="950" t="s">
        <v>1552</v>
      </c>
    </row>
    <row r="38542" spans="8:9" ht="12.5">
      <c r="H38542" s="958">
        <v>93260</v>
      </c>
      <c r="I38542" s="950" t="s">
        <v>1552</v>
      </c>
    </row>
    <row r="38543" spans="8:9" ht="12.5">
      <c r="H38543" s="958">
        <v>93261</v>
      </c>
      <c r="I38543" s="950" t="s">
        <v>1552</v>
      </c>
    </row>
    <row r="38544" spans="8:9" ht="12.5">
      <c r="H38544" s="958">
        <v>93262</v>
      </c>
      <c r="I38544" s="950" t="s">
        <v>1552</v>
      </c>
    </row>
    <row r="38545" spans="8:9" ht="12.5">
      <c r="H38545" s="958">
        <v>93263</v>
      </c>
      <c r="I38545" s="950" t="s">
        <v>1552</v>
      </c>
    </row>
    <row r="38546" spans="8:9" ht="12.5">
      <c r="H38546" s="958">
        <v>93265</v>
      </c>
      <c r="I38546" s="950" t="s">
        <v>1552</v>
      </c>
    </row>
    <row r="38547" spans="8:9" ht="12.5">
      <c r="H38547" s="958">
        <v>93266</v>
      </c>
      <c r="I38547" s="950" t="s">
        <v>1552</v>
      </c>
    </row>
    <row r="38548" spans="8:9" ht="12.5">
      <c r="H38548" s="958">
        <v>93267</v>
      </c>
      <c r="I38548" s="950" t="s">
        <v>1552</v>
      </c>
    </row>
    <row r="38549" spans="8:9" ht="12.5">
      <c r="H38549" s="958">
        <v>93268</v>
      </c>
      <c r="I38549" s="950" t="s">
        <v>1552</v>
      </c>
    </row>
    <row r="38550" spans="8:9" ht="12.5">
      <c r="H38550" s="958">
        <v>93270</v>
      </c>
      <c r="I38550" s="950" t="s">
        <v>1552</v>
      </c>
    </row>
    <row r="38551" spans="8:9" ht="12.5">
      <c r="H38551" s="958">
        <v>93271</v>
      </c>
      <c r="I38551" s="950" t="s">
        <v>1552</v>
      </c>
    </row>
    <row r="38552" spans="8:9" ht="12.5">
      <c r="H38552" s="958">
        <v>93272</v>
      </c>
      <c r="I38552" s="950" t="s">
        <v>1552</v>
      </c>
    </row>
    <row r="38553" spans="8:9" ht="12.5">
      <c r="H38553" s="958">
        <v>93274</v>
      </c>
      <c r="I38553" s="950" t="s">
        <v>1552</v>
      </c>
    </row>
    <row r="38554" spans="8:9" ht="12.5">
      <c r="H38554" s="958">
        <v>93275</v>
      </c>
      <c r="I38554" s="950" t="s">
        <v>1552</v>
      </c>
    </row>
    <row r="38555" spans="8:9" ht="12.5">
      <c r="H38555" s="958">
        <v>93276</v>
      </c>
      <c r="I38555" s="950" t="s">
        <v>1552</v>
      </c>
    </row>
    <row r="38556" spans="8:9" ht="12.5">
      <c r="H38556" s="958">
        <v>93277</v>
      </c>
      <c r="I38556" s="950" t="s">
        <v>1552</v>
      </c>
    </row>
    <row r="38557" spans="8:9" ht="12.5">
      <c r="H38557" s="958">
        <v>93278</v>
      </c>
      <c r="I38557" s="950" t="s">
        <v>1552</v>
      </c>
    </row>
    <row r="38558" spans="8:9" ht="12.5">
      <c r="H38558" s="958">
        <v>93279</v>
      </c>
      <c r="I38558" s="950" t="s">
        <v>1552</v>
      </c>
    </row>
    <row r="38559" spans="8:9" ht="12.5">
      <c r="H38559" s="958">
        <v>93280</v>
      </c>
      <c r="I38559" s="950" t="s">
        <v>1552</v>
      </c>
    </row>
    <row r="38560" spans="8:9" ht="12.5">
      <c r="H38560" s="958">
        <v>93282</v>
      </c>
      <c r="I38560" s="950" t="s">
        <v>1552</v>
      </c>
    </row>
    <row r="38561" spans="8:9" ht="12.5">
      <c r="H38561" s="958">
        <v>93283</v>
      </c>
      <c r="I38561" s="950" t="s">
        <v>1552</v>
      </c>
    </row>
    <row r="38562" spans="8:9" ht="12.5">
      <c r="H38562" s="958">
        <v>93285</v>
      </c>
      <c r="I38562" s="950" t="s">
        <v>1552</v>
      </c>
    </row>
    <row r="38563" spans="8:9" ht="12.5">
      <c r="H38563" s="958">
        <v>93286</v>
      </c>
      <c r="I38563" s="950" t="s">
        <v>1552</v>
      </c>
    </row>
    <row r="38564" spans="8:9" ht="12.5">
      <c r="H38564" s="958">
        <v>93287</v>
      </c>
      <c r="I38564" s="950" t="s">
        <v>1552</v>
      </c>
    </row>
    <row r="38565" spans="8:9" ht="12.5">
      <c r="H38565" s="958">
        <v>93290</v>
      </c>
      <c r="I38565" s="950" t="s">
        <v>1552</v>
      </c>
    </row>
    <row r="38566" spans="8:9" ht="12.5">
      <c r="H38566" s="958">
        <v>93291</v>
      </c>
      <c r="I38566" s="950" t="s">
        <v>1552</v>
      </c>
    </row>
    <row r="38567" spans="8:9" ht="12.5">
      <c r="H38567" s="958">
        <v>93292</v>
      </c>
      <c r="I38567" s="950" t="s">
        <v>1552</v>
      </c>
    </row>
    <row r="38568" spans="8:9" ht="12.5">
      <c r="H38568" s="958">
        <v>93301</v>
      </c>
      <c r="I38568" s="950" t="s">
        <v>1552</v>
      </c>
    </row>
    <row r="38569" spans="8:9" ht="12.5">
      <c r="H38569" s="958">
        <v>93302</v>
      </c>
      <c r="I38569" s="950" t="s">
        <v>1552</v>
      </c>
    </row>
    <row r="38570" spans="8:9" ht="12.5">
      <c r="H38570" s="958">
        <v>93303</v>
      </c>
      <c r="I38570" s="950" t="s">
        <v>1552</v>
      </c>
    </row>
    <row r="38571" spans="8:9" ht="12.5">
      <c r="H38571" s="958">
        <v>93304</v>
      </c>
      <c r="I38571" s="950" t="s">
        <v>1552</v>
      </c>
    </row>
    <row r="38572" spans="8:9" ht="12.5">
      <c r="H38572" s="958">
        <v>93305</v>
      </c>
      <c r="I38572" s="950" t="s">
        <v>1552</v>
      </c>
    </row>
    <row r="38573" spans="8:9" ht="12.5">
      <c r="H38573" s="958">
        <v>93306</v>
      </c>
      <c r="I38573" s="950" t="s">
        <v>1552</v>
      </c>
    </row>
    <row r="38574" spans="8:9" ht="12.5">
      <c r="H38574" s="958">
        <v>93307</v>
      </c>
      <c r="I38574" s="950" t="s">
        <v>1552</v>
      </c>
    </row>
    <row r="38575" spans="8:9" ht="12.5">
      <c r="H38575" s="958">
        <v>93308</v>
      </c>
      <c r="I38575" s="950" t="s">
        <v>1552</v>
      </c>
    </row>
    <row r="38576" spans="8:9" ht="12.5">
      <c r="H38576" s="958">
        <v>93309</v>
      </c>
      <c r="I38576" s="950" t="s">
        <v>1552</v>
      </c>
    </row>
    <row r="38577" spans="8:9" ht="12.5">
      <c r="H38577" s="958">
        <v>93311</v>
      </c>
      <c r="I38577" s="950" t="s">
        <v>1552</v>
      </c>
    </row>
    <row r="38578" spans="8:9" ht="12.5">
      <c r="H38578" s="958">
        <v>93312</v>
      </c>
      <c r="I38578" s="950" t="s">
        <v>1552</v>
      </c>
    </row>
    <row r="38579" spans="8:9" ht="12.5">
      <c r="H38579" s="958">
        <v>93313</v>
      </c>
      <c r="I38579" s="950" t="s">
        <v>1552</v>
      </c>
    </row>
    <row r="38580" spans="8:9" ht="12.5">
      <c r="H38580" s="958">
        <v>93314</v>
      </c>
      <c r="I38580" s="950" t="s">
        <v>1552</v>
      </c>
    </row>
    <row r="38581" spans="8:9" ht="12.5">
      <c r="H38581" s="958">
        <v>93380</v>
      </c>
      <c r="I38581" s="950" t="s">
        <v>1552</v>
      </c>
    </row>
    <row r="38582" spans="8:9" ht="12.5">
      <c r="H38582" s="958">
        <v>93383</v>
      </c>
      <c r="I38582" s="950" t="s">
        <v>1552</v>
      </c>
    </row>
    <row r="38583" spans="8:9" ht="12.5">
      <c r="H38583" s="958">
        <v>93384</v>
      </c>
      <c r="I38583" s="950" t="s">
        <v>1552</v>
      </c>
    </row>
    <row r="38584" spans="8:9" ht="12.5">
      <c r="H38584" s="958">
        <v>93385</v>
      </c>
      <c r="I38584" s="950" t="s">
        <v>1552</v>
      </c>
    </row>
    <row r="38585" spans="8:9" ht="12.5">
      <c r="H38585" s="958">
        <v>93386</v>
      </c>
      <c r="I38585" s="950" t="s">
        <v>1552</v>
      </c>
    </row>
    <row r="38586" spans="8:9" ht="12.5">
      <c r="H38586" s="958">
        <v>93387</v>
      </c>
      <c r="I38586" s="950" t="s">
        <v>1552</v>
      </c>
    </row>
    <row r="38587" spans="8:9" ht="12.5">
      <c r="H38587" s="958">
        <v>93388</v>
      </c>
      <c r="I38587" s="950" t="s">
        <v>1552</v>
      </c>
    </row>
    <row r="38588" spans="8:9" ht="12.5">
      <c r="H38588" s="958">
        <v>93389</v>
      </c>
      <c r="I38588" s="950" t="s">
        <v>1552</v>
      </c>
    </row>
    <row r="38589" spans="8:9" ht="12.5">
      <c r="H38589" s="958">
        <v>93390</v>
      </c>
      <c r="I38589" s="950" t="s">
        <v>1552</v>
      </c>
    </row>
    <row r="38590" spans="8:9" ht="12.5">
      <c r="H38590" s="958">
        <v>93401</v>
      </c>
      <c r="I38590" s="950" t="s">
        <v>1552</v>
      </c>
    </row>
    <row r="38591" spans="8:9" ht="12.5">
      <c r="H38591" s="958">
        <v>93402</v>
      </c>
      <c r="I38591" s="950" t="s">
        <v>1552</v>
      </c>
    </row>
    <row r="38592" spans="8:9" ht="12.5">
      <c r="H38592" s="958">
        <v>93403</v>
      </c>
      <c r="I38592" s="950" t="s">
        <v>1552</v>
      </c>
    </row>
    <row r="38593" spans="8:9" ht="12.5">
      <c r="H38593" s="958">
        <v>93405</v>
      </c>
      <c r="I38593" s="950" t="s">
        <v>1552</v>
      </c>
    </row>
    <row r="38594" spans="8:9" ht="12.5">
      <c r="H38594" s="958">
        <v>93406</v>
      </c>
      <c r="I38594" s="950" t="s">
        <v>1552</v>
      </c>
    </row>
    <row r="38595" spans="8:9" ht="12.5">
      <c r="H38595" s="958">
        <v>93407</v>
      </c>
      <c r="I38595" s="950" t="s">
        <v>1552</v>
      </c>
    </row>
    <row r="38596" spans="8:9" ht="12.5">
      <c r="H38596" s="958">
        <v>93408</v>
      </c>
      <c r="I38596" s="950" t="s">
        <v>1552</v>
      </c>
    </row>
    <row r="38597" spans="8:9" ht="12.5">
      <c r="H38597" s="958">
        <v>93409</v>
      </c>
      <c r="I38597" s="950" t="s">
        <v>1552</v>
      </c>
    </row>
    <row r="38598" spans="8:9" ht="12.5">
      <c r="H38598" s="958">
        <v>93410</v>
      </c>
      <c r="I38598" s="950" t="s">
        <v>1552</v>
      </c>
    </row>
    <row r="38599" spans="8:9" ht="12.5">
      <c r="H38599" s="958">
        <v>93412</v>
      </c>
      <c r="I38599" s="950" t="s">
        <v>1552</v>
      </c>
    </row>
    <row r="38600" spans="8:9" ht="12.5">
      <c r="H38600" s="958">
        <v>93420</v>
      </c>
      <c r="I38600" s="950" t="s">
        <v>1552</v>
      </c>
    </row>
    <row r="38601" spans="8:9" ht="12.5">
      <c r="H38601" s="958">
        <v>93421</v>
      </c>
      <c r="I38601" s="950" t="s">
        <v>1552</v>
      </c>
    </row>
    <row r="38602" spans="8:9" ht="12.5">
      <c r="H38602" s="958">
        <v>93422</v>
      </c>
      <c r="I38602" s="950" t="s">
        <v>1552</v>
      </c>
    </row>
    <row r="38603" spans="8:9" ht="12.5">
      <c r="H38603" s="958">
        <v>93423</v>
      </c>
      <c r="I38603" s="950" t="s">
        <v>1552</v>
      </c>
    </row>
    <row r="38604" spans="8:9" ht="12.5">
      <c r="H38604" s="958">
        <v>93424</v>
      </c>
      <c r="I38604" s="950" t="s">
        <v>1552</v>
      </c>
    </row>
    <row r="38605" spans="8:9" ht="12.5">
      <c r="H38605" s="958">
        <v>93426</v>
      </c>
      <c r="I38605" s="950" t="s">
        <v>1552</v>
      </c>
    </row>
    <row r="38606" spans="8:9" ht="12.5">
      <c r="H38606" s="958">
        <v>93427</v>
      </c>
      <c r="I38606" s="950" t="s">
        <v>1552</v>
      </c>
    </row>
    <row r="38607" spans="8:9" ht="12.5">
      <c r="H38607" s="958">
        <v>93428</v>
      </c>
      <c r="I38607" s="950" t="s">
        <v>1552</v>
      </c>
    </row>
    <row r="38608" spans="8:9" ht="12.5">
      <c r="H38608" s="958">
        <v>93429</v>
      </c>
      <c r="I38608" s="950" t="s">
        <v>1552</v>
      </c>
    </row>
    <row r="38609" spans="8:9" ht="12.5">
      <c r="H38609" s="958">
        <v>93430</v>
      </c>
      <c r="I38609" s="950" t="s">
        <v>1552</v>
      </c>
    </row>
    <row r="38610" spans="8:9" ht="12.5">
      <c r="H38610" s="958">
        <v>93432</v>
      </c>
      <c r="I38610" s="950" t="s">
        <v>1552</v>
      </c>
    </row>
    <row r="38611" spans="8:9" ht="12.5">
      <c r="H38611" s="958">
        <v>93433</v>
      </c>
      <c r="I38611" s="950" t="s">
        <v>1552</v>
      </c>
    </row>
    <row r="38612" spans="8:9" ht="12.5">
      <c r="H38612" s="958">
        <v>93434</v>
      </c>
      <c r="I38612" s="950" t="s">
        <v>1552</v>
      </c>
    </row>
    <row r="38613" spans="8:9" ht="12.5">
      <c r="H38613" s="958">
        <v>93435</v>
      </c>
      <c r="I38613" s="950" t="s">
        <v>1552</v>
      </c>
    </row>
    <row r="38614" spans="8:9" ht="12.5">
      <c r="H38614" s="958">
        <v>93436</v>
      </c>
      <c r="I38614" s="950" t="s">
        <v>1552</v>
      </c>
    </row>
    <row r="38615" spans="8:9" ht="12.5">
      <c r="H38615" s="958">
        <v>93437</v>
      </c>
      <c r="I38615" s="950" t="s">
        <v>1552</v>
      </c>
    </row>
    <row r="38616" spans="8:9" ht="12.5">
      <c r="H38616" s="958">
        <v>93438</v>
      </c>
      <c r="I38616" s="950" t="s">
        <v>1552</v>
      </c>
    </row>
    <row r="38617" spans="8:9" ht="12.5">
      <c r="H38617" s="958">
        <v>93440</v>
      </c>
      <c r="I38617" s="950" t="s">
        <v>1552</v>
      </c>
    </row>
    <row r="38618" spans="8:9" ht="12.5">
      <c r="H38618" s="958">
        <v>93441</v>
      </c>
      <c r="I38618" s="950" t="s">
        <v>1552</v>
      </c>
    </row>
    <row r="38619" spans="8:9" ht="12.5">
      <c r="H38619" s="958">
        <v>93442</v>
      </c>
      <c r="I38619" s="950" t="s">
        <v>1552</v>
      </c>
    </row>
    <row r="38620" spans="8:9" ht="12.5">
      <c r="H38620" s="958">
        <v>93443</v>
      </c>
      <c r="I38620" s="950" t="s">
        <v>1552</v>
      </c>
    </row>
    <row r="38621" spans="8:9" ht="12.5">
      <c r="H38621" s="958">
        <v>93444</v>
      </c>
      <c r="I38621" s="950" t="s">
        <v>1552</v>
      </c>
    </row>
    <row r="38622" spans="8:9" ht="12.5">
      <c r="H38622" s="958">
        <v>93445</v>
      </c>
      <c r="I38622" s="950" t="s">
        <v>1552</v>
      </c>
    </row>
    <row r="38623" spans="8:9" ht="12.5">
      <c r="H38623" s="958">
        <v>93446</v>
      </c>
      <c r="I38623" s="950" t="s">
        <v>1552</v>
      </c>
    </row>
    <row r="38624" spans="8:9" ht="12.5">
      <c r="H38624" s="958">
        <v>93447</v>
      </c>
      <c r="I38624" s="950" t="s">
        <v>1552</v>
      </c>
    </row>
    <row r="38625" spans="8:9" ht="12.5">
      <c r="H38625" s="958">
        <v>93448</v>
      </c>
      <c r="I38625" s="950" t="s">
        <v>1552</v>
      </c>
    </row>
    <row r="38626" spans="8:9" ht="12.5">
      <c r="H38626" s="958">
        <v>93449</v>
      </c>
      <c r="I38626" s="950" t="s">
        <v>1552</v>
      </c>
    </row>
    <row r="38627" spans="8:9" ht="12.5">
      <c r="H38627" s="958">
        <v>93450</v>
      </c>
      <c r="I38627" s="950" t="s">
        <v>1552</v>
      </c>
    </row>
    <row r="38628" spans="8:9" ht="12.5">
      <c r="H38628" s="958">
        <v>93451</v>
      </c>
      <c r="I38628" s="950" t="s">
        <v>1552</v>
      </c>
    </row>
    <row r="38629" spans="8:9" ht="12.5">
      <c r="H38629" s="958">
        <v>93452</v>
      </c>
      <c r="I38629" s="950" t="s">
        <v>1552</v>
      </c>
    </row>
    <row r="38630" spans="8:9" ht="12.5">
      <c r="H38630" s="958">
        <v>93453</v>
      </c>
      <c r="I38630" s="950" t="s">
        <v>1552</v>
      </c>
    </row>
    <row r="38631" spans="8:9" ht="12.5">
      <c r="H38631" s="958">
        <v>93454</v>
      </c>
      <c r="I38631" s="950" t="s">
        <v>1552</v>
      </c>
    </row>
    <row r="38632" spans="8:9" ht="12.5">
      <c r="H38632" s="958">
        <v>93455</v>
      </c>
      <c r="I38632" s="950" t="s">
        <v>1552</v>
      </c>
    </row>
    <row r="38633" spans="8:9" ht="12.5">
      <c r="H38633" s="958">
        <v>93456</v>
      </c>
      <c r="I38633" s="950" t="s">
        <v>1552</v>
      </c>
    </row>
    <row r="38634" spans="8:9" ht="12.5">
      <c r="H38634" s="958">
        <v>93457</v>
      </c>
      <c r="I38634" s="950" t="s">
        <v>1552</v>
      </c>
    </row>
    <row r="38635" spans="8:9" ht="12.5">
      <c r="H38635" s="958">
        <v>93458</v>
      </c>
      <c r="I38635" s="950" t="s">
        <v>1552</v>
      </c>
    </row>
    <row r="38636" spans="8:9" ht="12.5">
      <c r="H38636" s="958">
        <v>93460</v>
      </c>
      <c r="I38636" s="950" t="s">
        <v>1552</v>
      </c>
    </row>
    <row r="38637" spans="8:9" ht="12.5">
      <c r="H38637" s="958">
        <v>93461</v>
      </c>
      <c r="I38637" s="950" t="s">
        <v>1552</v>
      </c>
    </row>
    <row r="38638" spans="8:9" ht="12.5">
      <c r="H38638" s="958">
        <v>93463</v>
      </c>
      <c r="I38638" s="950" t="s">
        <v>1552</v>
      </c>
    </row>
    <row r="38639" spans="8:9" ht="12.5">
      <c r="H38639" s="958">
        <v>93464</v>
      </c>
      <c r="I38639" s="950" t="s">
        <v>1552</v>
      </c>
    </row>
    <row r="38640" spans="8:9" ht="12.5">
      <c r="H38640" s="958">
        <v>93465</v>
      </c>
      <c r="I38640" s="950" t="s">
        <v>1552</v>
      </c>
    </row>
    <row r="38641" spans="8:9" ht="12.5">
      <c r="H38641" s="958">
        <v>93475</v>
      </c>
      <c r="I38641" s="950" t="s">
        <v>1552</v>
      </c>
    </row>
    <row r="38642" spans="8:9" ht="12.5">
      <c r="H38642" s="958">
        <v>93483</v>
      </c>
      <c r="I38642" s="950" t="s">
        <v>1552</v>
      </c>
    </row>
    <row r="38643" spans="8:9" ht="12.5">
      <c r="H38643" s="958">
        <v>93501</v>
      </c>
      <c r="I38643" s="950" t="s">
        <v>1552</v>
      </c>
    </row>
    <row r="38644" spans="8:9" ht="12.5">
      <c r="H38644" s="958">
        <v>93502</v>
      </c>
      <c r="I38644" s="950" t="s">
        <v>1552</v>
      </c>
    </row>
    <row r="38645" spans="8:9" ht="12.5">
      <c r="H38645" s="958">
        <v>93504</v>
      </c>
      <c r="I38645" s="950" t="s">
        <v>1552</v>
      </c>
    </row>
    <row r="38646" spans="8:9" ht="12.5">
      <c r="H38646" s="958">
        <v>93505</v>
      </c>
      <c r="I38646" s="950" t="s">
        <v>1552</v>
      </c>
    </row>
    <row r="38647" spans="8:9" ht="12.5">
      <c r="H38647" s="958">
        <v>93510</v>
      </c>
      <c r="I38647" s="950" t="s">
        <v>1552</v>
      </c>
    </row>
    <row r="38648" spans="8:9" ht="12.5">
      <c r="H38648" s="958">
        <v>93512</v>
      </c>
      <c r="I38648" s="950" t="s">
        <v>1552</v>
      </c>
    </row>
    <row r="38649" spans="8:9" ht="12.5">
      <c r="H38649" s="958">
        <v>93513</v>
      </c>
      <c r="I38649" s="950" t="s">
        <v>1552</v>
      </c>
    </row>
    <row r="38650" spans="8:9" ht="12.5">
      <c r="H38650" s="958">
        <v>93514</v>
      </c>
      <c r="I38650" s="950" t="s">
        <v>1552</v>
      </c>
    </row>
    <row r="38651" spans="8:9" ht="12.5">
      <c r="H38651" s="958">
        <v>93515</v>
      </c>
      <c r="I38651" s="950" t="s">
        <v>1552</v>
      </c>
    </row>
    <row r="38652" spans="8:9" ht="12.5">
      <c r="H38652" s="958">
        <v>93516</v>
      </c>
      <c r="I38652" s="950" t="s">
        <v>1552</v>
      </c>
    </row>
    <row r="38653" spans="8:9" ht="12.5">
      <c r="H38653" s="958">
        <v>93517</v>
      </c>
      <c r="I38653" s="950" t="s">
        <v>1552</v>
      </c>
    </row>
    <row r="38654" spans="8:9" ht="12.5">
      <c r="H38654" s="958">
        <v>93518</v>
      </c>
      <c r="I38654" s="950" t="s">
        <v>1552</v>
      </c>
    </row>
    <row r="38655" spans="8:9" ht="12.5">
      <c r="H38655" s="958">
        <v>93519</v>
      </c>
      <c r="I38655" s="950" t="s">
        <v>1552</v>
      </c>
    </row>
    <row r="38656" spans="8:9" ht="12.5">
      <c r="H38656" s="958">
        <v>93522</v>
      </c>
      <c r="I38656" s="950" t="s">
        <v>1552</v>
      </c>
    </row>
    <row r="38657" spans="8:9" ht="12.5">
      <c r="H38657" s="958">
        <v>93523</v>
      </c>
      <c r="I38657" s="950" t="s">
        <v>1552</v>
      </c>
    </row>
    <row r="38658" spans="8:9" ht="12.5">
      <c r="H38658" s="958">
        <v>93524</v>
      </c>
      <c r="I38658" s="950" t="s">
        <v>1552</v>
      </c>
    </row>
    <row r="38659" spans="8:9" ht="12.5">
      <c r="H38659" s="958">
        <v>93526</v>
      </c>
      <c r="I38659" s="950" t="s">
        <v>1552</v>
      </c>
    </row>
    <row r="38660" spans="8:9" ht="12.5">
      <c r="H38660" s="958">
        <v>93527</v>
      </c>
      <c r="I38660" s="950" t="s">
        <v>1552</v>
      </c>
    </row>
    <row r="38661" spans="8:9" ht="12.5">
      <c r="H38661" s="958">
        <v>93528</v>
      </c>
      <c r="I38661" s="950" t="s">
        <v>1552</v>
      </c>
    </row>
    <row r="38662" spans="8:9" ht="12.5">
      <c r="H38662" s="958">
        <v>93529</v>
      </c>
      <c r="I38662" s="950" t="s">
        <v>1552</v>
      </c>
    </row>
    <row r="38663" spans="8:9" ht="12.5">
      <c r="H38663" s="958">
        <v>93530</v>
      </c>
      <c r="I38663" s="950" t="s">
        <v>1552</v>
      </c>
    </row>
    <row r="38664" spans="8:9" ht="12.5">
      <c r="H38664" s="958">
        <v>93531</v>
      </c>
      <c r="I38664" s="950" t="s">
        <v>1552</v>
      </c>
    </row>
    <row r="38665" spans="8:9" ht="12.5">
      <c r="H38665" s="958">
        <v>93532</v>
      </c>
      <c r="I38665" s="950" t="s">
        <v>1552</v>
      </c>
    </row>
    <row r="38666" spans="8:9" ht="12.5">
      <c r="H38666" s="958">
        <v>93534</v>
      </c>
      <c r="I38666" s="950" t="s">
        <v>1552</v>
      </c>
    </row>
    <row r="38667" spans="8:9" ht="12.5">
      <c r="H38667" s="958">
        <v>93535</v>
      </c>
      <c r="I38667" s="950" t="s">
        <v>1552</v>
      </c>
    </row>
    <row r="38668" spans="8:9" ht="12.5">
      <c r="H38668" s="958">
        <v>93536</v>
      </c>
      <c r="I38668" s="950" t="s">
        <v>1552</v>
      </c>
    </row>
    <row r="38669" spans="8:9" ht="12.5">
      <c r="H38669" s="958">
        <v>93539</v>
      </c>
      <c r="I38669" s="950" t="s">
        <v>1552</v>
      </c>
    </row>
    <row r="38670" spans="8:9" ht="12.5">
      <c r="H38670" s="958">
        <v>93541</v>
      </c>
      <c r="I38670" s="950" t="s">
        <v>1552</v>
      </c>
    </row>
    <row r="38671" spans="8:9" ht="12.5">
      <c r="H38671" s="958">
        <v>93542</v>
      </c>
      <c r="I38671" s="950" t="s">
        <v>1552</v>
      </c>
    </row>
    <row r="38672" spans="8:9" ht="12.5">
      <c r="H38672" s="958">
        <v>93543</v>
      </c>
      <c r="I38672" s="950" t="s">
        <v>1552</v>
      </c>
    </row>
    <row r="38673" spans="8:9" ht="12.5">
      <c r="H38673" s="958">
        <v>93544</v>
      </c>
      <c r="I38673" s="950" t="s">
        <v>1552</v>
      </c>
    </row>
    <row r="38674" spans="8:9" ht="12.5">
      <c r="H38674" s="958">
        <v>93545</v>
      </c>
      <c r="I38674" s="950" t="s">
        <v>1552</v>
      </c>
    </row>
    <row r="38675" spans="8:9" ht="12.5">
      <c r="H38675" s="958">
        <v>93546</v>
      </c>
      <c r="I38675" s="950" t="s">
        <v>1552</v>
      </c>
    </row>
    <row r="38676" spans="8:9" ht="12.5">
      <c r="H38676" s="958">
        <v>93549</v>
      </c>
      <c r="I38676" s="950" t="s">
        <v>1552</v>
      </c>
    </row>
    <row r="38677" spans="8:9" ht="12.5">
      <c r="H38677" s="958">
        <v>93550</v>
      </c>
      <c r="I38677" s="950" t="s">
        <v>1552</v>
      </c>
    </row>
    <row r="38678" spans="8:9" ht="12.5">
      <c r="H38678" s="958">
        <v>93551</v>
      </c>
      <c r="I38678" s="950" t="s">
        <v>1552</v>
      </c>
    </row>
    <row r="38679" spans="8:9" ht="12.5">
      <c r="H38679" s="958">
        <v>93552</v>
      </c>
      <c r="I38679" s="950" t="s">
        <v>1552</v>
      </c>
    </row>
    <row r="38680" spans="8:9" ht="12.5">
      <c r="H38680" s="958">
        <v>93553</v>
      </c>
      <c r="I38680" s="950" t="s">
        <v>1552</v>
      </c>
    </row>
    <row r="38681" spans="8:9" ht="12.5">
      <c r="H38681" s="958">
        <v>93554</v>
      </c>
      <c r="I38681" s="950" t="s">
        <v>1552</v>
      </c>
    </row>
    <row r="38682" spans="8:9" ht="12.5">
      <c r="H38682" s="958">
        <v>93555</v>
      </c>
      <c r="I38682" s="950" t="s">
        <v>1552</v>
      </c>
    </row>
    <row r="38683" spans="8:9" ht="12.5">
      <c r="H38683" s="958">
        <v>93556</v>
      </c>
      <c r="I38683" s="950" t="s">
        <v>1552</v>
      </c>
    </row>
    <row r="38684" spans="8:9" ht="12.5">
      <c r="H38684" s="958">
        <v>93558</v>
      </c>
      <c r="I38684" s="950" t="s">
        <v>1552</v>
      </c>
    </row>
    <row r="38685" spans="8:9" ht="12.5">
      <c r="H38685" s="958">
        <v>93560</v>
      </c>
      <c r="I38685" s="950" t="s">
        <v>1552</v>
      </c>
    </row>
    <row r="38686" spans="8:9" ht="12.5">
      <c r="H38686" s="958">
        <v>93561</v>
      </c>
      <c r="I38686" s="950" t="s">
        <v>1552</v>
      </c>
    </row>
    <row r="38687" spans="8:9" ht="12.5">
      <c r="H38687" s="958">
        <v>93562</v>
      </c>
      <c r="I38687" s="950" t="s">
        <v>1552</v>
      </c>
    </row>
    <row r="38688" spans="8:9" ht="12.5">
      <c r="H38688" s="958">
        <v>93563</v>
      </c>
      <c r="I38688" s="950" t="s">
        <v>1552</v>
      </c>
    </row>
    <row r="38689" spans="8:9" ht="12.5">
      <c r="H38689" s="958">
        <v>93581</v>
      </c>
      <c r="I38689" s="950" t="s">
        <v>1552</v>
      </c>
    </row>
    <row r="38690" spans="8:9" ht="12.5">
      <c r="H38690" s="958">
        <v>93584</v>
      </c>
      <c r="I38690" s="950" t="s">
        <v>1552</v>
      </c>
    </row>
    <row r="38691" spans="8:9" ht="12.5">
      <c r="H38691" s="958">
        <v>93586</v>
      </c>
      <c r="I38691" s="950" t="s">
        <v>1552</v>
      </c>
    </row>
    <row r="38692" spans="8:9" ht="12.5">
      <c r="H38692" s="958">
        <v>93590</v>
      </c>
      <c r="I38692" s="950" t="s">
        <v>1552</v>
      </c>
    </row>
    <row r="38693" spans="8:9" ht="12.5">
      <c r="H38693" s="958">
        <v>93591</v>
      </c>
      <c r="I38693" s="950" t="s">
        <v>1552</v>
      </c>
    </row>
    <row r="38694" spans="8:9" ht="12.5">
      <c r="H38694" s="958">
        <v>93592</v>
      </c>
      <c r="I38694" s="950" t="s">
        <v>1552</v>
      </c>
    </row>
    <row r="38695" spans="8:9" ht="12.5">
      <c r="H38695" s="958">
        <v>93596</v>
      </c>
      <c r="I38695" s="950" t="s">
        <v>1552</v>
      </c>
    </row>
    <row r="38696" spans="8:9" ht="12.5">
      <c r="H38696" s="958">
        <v>93599</v>
      </c>
      <c r="I38696" s="950" t="s">
        <v>1552</v>
      </c>
    </row>
    <row r="38697" spans="8:9" ht="12.5">
      <c r="H38697" s="958">
        <v>93601</v>
      </c>
      <c r="I38697" s="950" t="s">
        <v>1552</v>
      </c>
    </row>
    <row r="38698" spans="8:9" ht="12.5">
      <c r="H38698" s="958">
        <v>93602</v>
      </c>
      <c r="I38698" s="950" t="s">
        <v>1552</v>
      </c>
    </row>
    <row r="38699" spans="8:9" ht="12.5">
      <c r="H38699" s="958">
        <v>93603</v>
      </c>
      <c r="I38699" s="950" t="s">
        <v>1552</v>
      </c>
    </row>
    <row r="38700" spans="8:9" ht="12.5">
      <c r="H38700" s="958">
        <v>93604</v>
      </c>
      <c r="I38700" s="950" t="s">
        <v>1552</v>
      </c>
    </row>
    <row r="38701" spans="8:9" ht="12.5">
      <c r="H38701" s="958">
        <v>93605</v>
      </c>
      <c r="I38701" s="950" t="s">
        <v>1552</v>
      </c>
    </row>
    <row r="38702" spans="8:9" ht="12.5">
      <c r="H38702" s="958">
        <v>93606</v>
      </c>
      <c r="I38702" s="950" t="s">
        <v>1552</v>
      </c>
    </row>
    <row r="38703" spans="8:9" ht="12.5">
      <c r="H38703" s="958">
        <v>93607</v>
      </c>
      <c r="I38703" s="950" t="s">
        <v>1552</v>
      </c>
    </row>
    <row r="38704" spans="8:9" ht="12.5">
      <c r="H38704" s="958">
        <v>93608</v>
      </c>
      <c r="I38704" s="950" t="s">
        <v>1552</v>
      </c>
    </row>
    <row r="38705" spans="8:9" ht="12.5">
      <c r="H38705" s="958">
        <v>93609</v>
      </c>
      <c r="I38705" s="950" t="s">
        <v>1552</v>
      </c>
    </row>
    <row r="38706" spans="8:9" ht="12.5">
      <c r="H38706" s="958">
        <v>93610</v>
      </c>
      <c r="I38706" s="950" t="s">
        <v>1552</v>
      </c>
    </row>
    <row r="38707" spans="8:9" ht="12.5">
      <c r="H38707" s="958">
        <v>93611</v>
      </c>
      <c r="I38707" s="950" t="s">
        <v>1552</v>
      </c>
    </row>
    <row r="38708" spans="8:9" ht="12.5">
      <c r="H38708" s="958">
        <v>93612</v>
      </c>
      <c r="I38708" s="950" t="s">
        <v>1552</v>
      </c>
    </row>
    <row r="38709" spans="8:9" ht="12.5">
      <c r="H38709" s="958">
        <v>93613</v>
      </c>
      <c r="I38709" s="950" t="s">
        <v>1552</v>
      </c>
    </row>
    <row r="38710" spans="8:9" ht="12.5">
      <c r="H38710" s="958">
        <v>93614</v>
      </c>
      <c r="I38710" s="950" t="s">
        <v>1552</v>
      </c>
    </row>
    <row r="38711" spans="8:9" ht="12.5">
      <c r="H38711" s="958">
        <v>93615</v>
      </c>
      <c r="I38711" s="950" t="s">
        <v>1552</v>
      </c>
    </row>
    <row r="38712" spans="8:9" ht="12.5">
      <c r="H38712" s="958">
        <v>93616</v>
      </c>
      <c r="I38712" s="950" t="s">
        <v>1552</v>
      </c>
    </row>
    <row r="38713" spans="8:9" ht="12.5">
      <c r="H38713" s="958">
        <v>93618</v>
      </c>
      <c r="I38713" s="950" t="s">
        <v>1552</v>
      </c>
    </row>
    <row r="38714" spans="8:9" ht="12.5">
      <c r="H38714" s="958">
        <v>93619</v>
      </c>
      <c r="I38714" s="950" t="s">
        <v>1552</v>
      </c>
    </row>
    <row r="38715" spans="8:9" ht="12.5">
      <c r="H38715" s="958">
        <v>93620</v>
      </c>
      <c r="I38715" s="950" t="s">
        <v>1552</v>
      </c>
    </row>
    <row r="38716" spans="8:9" ht="12.5">
      <c r="H38716" s="958">
        <v>93621</v>
      </c>
      <c r="I38716" s="950" t="s">
        <v>1552</v>
      </c>
    </row>
    <row r="38717" spans="8:9" ht="12.5">
      <c r="H38717" s="958">
        <v>93622</v>
      </c>
      <c r="I38717" s="950" t="s">
        <v>1552</v>
      </c>
    </row>
    <row r="38718" spans="8:9" ht="12.5">
      <c r="H38718" s="958">
        <v>93623</v>
      </c>
      <c r="I38718" s="950" t="s">
        <v>1552</v>
      </c>
    </row>
    <row r="38719" spans="8:9" ht="12.5">
      <c r="H38719" s="958">
        <v>93624</v>
      </c>
      <c r="I38719" s="950" t="s">
        <v>1552</v>
      </c>
    </row>
    <row r="38720" spans="8:9" ht="12.5">
      <c r="H38720" s="958">
        <v>93625</v>
      </c>
      <c r="I38720" s="950" t="s">
        <v>1552</v>
      </c>
    </row>
    <row r="38721" spans="8:9" ht="12.5">
      <c r="H38721" s="958">
        <v>93626</v>
      </c>
      <c r="I38721" s="950" t="s">
        <v>1552</v>
      </c>
    </row>
    <row r="38722" spans="8:9" ht="12.5">
      <c r="H38722" s="958">
        <v>93627</v>
      </c>
      <c r="I38722" s="950" t="s">
        <v>1552</v>
      </c>
    </row>
    <row r="38723" spans="8:9" ht="12.5">
      <c r="H38723" s="958">
        <v>93628</v>
      </c>
      <c r="I38723" s="950" t="s">
        <v>1552</v>
      </c>
    </row>
    <row r="38724" spans="8:9" ht="12.5">
      <c r="H38724" s="958">
        <v>93630</v>
      </c>
      <c r="I38724" s="950" t="s">
        <v>1552</v>
      </c>
    </row>
    <row r="38725" spans="8:9" ht="12.5">
      <c r="H38725" s="958">
        <v>93631</v>
      </c>
      <c r="I38725" s="950" t="s">
        <v>1552</v>
      </c>
    </row>
    <row r="38726" spans="8:9" ht="12.5">
      <c r="H38726" s="958">
        <v>93633</v>
      </c>
      <c r="I38726" s="950" t="s">
        <v>1552</v>
      </c>
    </row>
    <row r="38727" spans="8:9" ht="12.5">
      <c r="H38727" s="958">
        <v>93634</v>
      </c>
      <c r="I38727" s="950" t="s">
        <v>1552</v>
      </c>
    </row>
    <row r="38728" spans="8:9" ht="12.5">
      <c r="H38728" s="958">
        <v>93635</v>
      </c>
      <c r="I38728" s="950" t="s">
        <v>1552</v>
      </c>
    </row>
    <row r="38729" spans="8:9" ht="12.5">
      <c r="H38729" s="958">
        <v>93636</v>
      </c>
      <c r="I38729" s="950" t="s">
        <v>1552</v>
      </c>
    </row>
    <row r="38730" spans="8:9" ht="12.5">
      <c r="H38730" s="958">
        <v>93637</v>
      </c>
      <c r="I38730" s="950" t="s">
        <v>1552</v>
      </c>
    </row>
    <row r="38731" spans="8:9" ht="12.5">
      <c r="H38731" s="958">
        <v>93638</v>
      </c>
      <c r="I38731" s="950" t="s">
        <v>1552</v>
      </c>
    </row>
    <row r="38732" spans="8:9" ht="12.5">
      <c r="H38732" s="958">
        <v>93639</v>
      </c>
      <c r="I38732" s="950" t="s">
        <v>1552</v>
      </c>
    </row>
    <row r="38733" spans="8:9" ht="12.5">
      <c r="H38733" s="958">
        <v>93640</v>
      </c>
      <c r="I38733" s="950" t="s">
        <v>1552</v>
      </c>
    </row>
    <row r="38734" spans="8:9" ht="12.5">
      <c r="H38734" s="958">
        <v>93641</v>
      </c>
      <c r="I38734" s="950" t="s">
        <v>1552</v>
      </c>
    </row>
    <row r="38735" spans="8:9" ht="12.5">
      <c r="H38735" s="958">
        <v>93642</v>
      </c>
      <c r="I38735" s="950" t="s">
        <v>1552</v>
      </c>
    </row>
    <row r="38736" spans="8:9" ht="12.5">
      <c r="H38736" s="958">
        <v>93643</v>
      </c>
      <c r="I38736" s="950" t="s">
        <v>1552</v>
      </c>
    </row>
    <row r="38737" spans="8:9" ht="12.5">
      <c r="H38737" s="958">
        <v>93644</v>
      </c>
      <c r="I38737" s="950" t="s">
        <v>1552</v>
      </c>
    </row>
    <row r="38738" spans="8:9" ht="12.5">
      <c r="H38738" s="958">
        <v>93645</v>
      </c>
      <c r="I38738" s="950" t="s">
        <v>1552</v>
      </c>
    </row>
    <row r="38739" spans="8:9" ht="12.5">
      <c r="H38739" s="958">
        <v>93646</v>
      </c>
      <c r="I38739" s="950" t="s">
        <v>1552</v>
      </c>
    </row>
    <row r="38740" spans="8:9" ht="12.5">
      <c r="H38740" s="958">
        <v>93647</v>
      </c>
      <c r="I38740" s="950" t="s">
        <v>1552</v>
      </c>
    </row>
    <row r="38741" spans="8:9" ht="12.5">
      <c r="H38741" s="958">
        <v>93648</v>
      </c>
      <c r="I38741" s="950" t="s">
        <v>1552</v>
      </c>
    </row>
    <row r="38742" spans="8:9" ht="12.5">
      <c r="H38742" s="958">
        <v>93649</v>
      </c>
      <c r="I38742" s="950" t="s">
        <v>1552</v>
      </c>
    </row>
    <row r="38743" spans="8:9" ht="12.5">
      <c r="H38743" s="958">
        <v>93650</v>
      </c>
      <c r="I38743" s="950" t="s">
        <v>1552</v>
      </c>
    </row>
    <row r="38744" spans="8:9" ht="12.5">
      <c r="H38744" s="958">
        <v>93651</v>
      </c>
      <c r="I38744" s="950" t="s">
        <v>1552</v>
      </c>
    </row>
    <row r="38745" spans="8:9" ht="12.5">
      <c r="H38745" s="958">
        <v>93652</v>
      </c>
      <c r="I38745" s="950" t="s">
        <v>1552</v>
      </c>
    </row>
    <row r="38746" spans="8:9" ht="12.5">
      <c r="H38746" s="958">
        <v>93653</v>
      </c>
      <c r="I38746" s="950" t="s">
        <v>1552</v>
      </c>
    </row>
    <row r="38747" spans="8:9" ht="12.5">
      <c r="H38747" s="958">
        <v>93654</v>
      </c>
      <c r="I38747" s="950" t="s">
        <v>1552</v>
      </c>
    </row>
    <row r="38748" spans="8:9" ht="12.5">
      <c r="H38748" s="958">
        <v>93656</v>
      </c>
      <c r="I38748" s="950" t="s">
        <v>1552</v>
      </c>
    </row>
    <row r="38749" spans="8:9" ht="12.5">
      <c r="H38749" s="958">
        <v>93657</v>
      </c>
      <c r="I38749" s="950" t="s">
        <v>1552</v>
      </c>
    </row>
    <row r="38750" spans="8:9" ht="12.5">
      <c r="H38750" s="958">
        <v>93660</v>
      </c>
      <c r="I38750" s="950" t="s">
        <v>1552</v>
      </c>
    </row>
    <row r="38751" spans="8:9" ht="12.5">
      <c r="H38751" s="958">
        <v>93661</v>
      </c>
      <c r="I38751" s="950" t="s">
        <v>1552</v>
      </c>
    </row>
    <row r="38752" spans="8:9" ht="12.5">
      <c r="H38752" s="958">
        <v>93662</v>
      </c>
      <c r="I38752" s="950" t="s">
        <v>1552</v>
      </c>
    </row>
    <row r="38753" spans="8:9" ht="12.5">
      <c r="H38753" s="958">
        <v>93664</v>
      </c>
      <c r="I38753" s="950" t="s">
        <v>1552</v>
      </c>
    </row>
    <row r="38754" spans="8:9" ht="12.5">
      <c r="H38754" s="958">
        <v>93665</v>
      </c>
      <c r="I38754" s="950" t="s">
        <v>1552</v>
      </c>
    </row>
    <row r="38755" spans="8:9" ht="12.5">
      <c r="H38755" s="958">
        <v>93666</v>
      </c>
      <c r="I38755" s="950" t="s">
        <v>1552</v>
      </c>
    </row>
    <row r="38756" spans="8:9" ht="12.5">
      <c r="H38756" s="958">
        <v>93667</v>
      </c>
      <c r="I38756" s="950" t="s">
        <v>1552</v>
      </c>
    </row>
    <row r="38757" spans="8:9" ht="12.5">
      <c r="H38757" s="958">
        <v>93668</v>
      </c>
      <c r="I38757" s="950" t="s">
        <v>1552</v>
      </c>
    </row>
    <row r="38758" spans="8:9" ht="12.5">
      <c r="H38758" s="958">
        <v>93669</v>
      </c>
      <c r="I38758" s="950" t="s">
        <v>1552</v>
      </c>
    </row>
    <row r="38759" spans="8:9" ht="12.5">
      <c r="H38759" s="958">
        <v>93670</v>
      </c>
      <c r="I38759" s="950" t="s">
        <v>1552</v>
      </c>
    </row>
    <row r="38760" spans="8:9" ht="12.5">
      <c r="H38760" s="958">
        <v>93673</v>
      </c>
      <c r="I38760" s="950" t="s">
        <v>1552</v>
      </c>
    </row>
    <row r="38761" spans="8:9" ht="12.5">
      <c r="H38761" s="958">
        <v>93675</v>
      </c>
      <c r="I38761" s="950" t="s">
        <v>1552</v>
      </c>
    </row>
    <row r="38762" spans="8:9" ht="12.5">
      <c r="H38762" s="958">
        <v>93701</v>
      </c>
      <c r="I38762" s="950" t="s">
        <v>1552</v>
      </c>
    </row>
    <row r="38763" spans="8:9" ht="12.5">
      <c r="H38763" s="958">
        <v>93702</v>
      </c>
      <c r="I38763" s="950" t="s">
        <v>1552</v>
      </c>
    </row>
    <row r="38764" spans="8:9" ht="12.5">
      <c r="H38764" s="958">
        <v>93703</v>
      </c>
      <c r="I38764" s="950" t="s">
        <v>1552</v>
      </c>
    </row>
    <row r="38765" spans="8:9" ht="12.5">
      <c r="H38765" s="958">
        <v>93704</v>
      </c>
      <c r="I38765" s="950" t="s">
        <v>1552</v>
      </c>
    </row>
    <row r="38766" spans="8:9" ht="12.5">
      <c r="H38766" s="958">
        <v>93705</v>
      </c>
      <c r="I38766" s="950" t="s">
        <v>1552</v>
      </c>
    </row>
    <row r="38767" spans="8:9" ht="12.5">
      <c r="H38767" s="958">
        <v>93706</v>
      </c>
      <c r="I38767" s="950" t="s">
        <v>1552</v>
      </c>
    </row>
    <row r="38768" spans="8:9" ht="12.5">
      <c r="H38768" s="958">
        <v>93707</v>
      </c>
      <c r="I38768" s="950" t="s">
        <v>1552</v>
      </c>
    </row>
    <row r="38769" spans="8:9" ht="12.5">
      <c r="H38769" s="958">
        <v>93708</v>
      </c>
      <c r="I38769" s="950" t="s">
        <v>1552</v>
      </c>
    </row>
    <row r="38770" spans="8:9" ht="12.5">
      <c r="H38770" s="958">
        <v>93709</v>
      </c>
      <c r="I38770" s="950" t="s">
        <v>1552</v>
      </c>
    </row>
    <row r="38771" spans="8:9" ht="12.5">
      <c r="H38771" s="958">
        <v>93710</v>
      </c>
      <c r="I38771" s="950" t="s">
        <v>1552</v>
      </c>
    </row>
    <row r="38772" spans="8:9" ht="12.5">
      <c r="H38772" s="958">
        <v>93711</v>
      </c>
      <c r="I38772" s="950" t="s">
        <v>1552</v>
      </c>
    </row>
    <row r="38773" spans="8:9" ht="12.5">
      <c r="H38773" s="958">
        <v>93712</v>
      </c>
      <c r="I38773" s="950" t="s">
        <v>1552</v>
      </c>
    </row>
    <row r="38774" spans="8:9" ht="12.5">
      <c r="H38774" s="958">
        <v>93714</v>
      </c>
      <c r="I38774" s="950" t="s">
        <v>1552</v>
      </c>
    </row>
    <row r="38775" spans="8:9" ht="12.5">
      <c r="H38775" s="958">
        <v>93715</v>
      </c>
      <c r="I38775" s="950" t="s">
        <v>1552</v>
      </c>
    </row>
    <row r="38776" spans="8:9" ht="12.5">
      <c r="H38776" s="958">
        <v>93716</v>
      </c>
      <c r="I38776" s="950" t="s">
        <v>1552</v>
      </c>
    </row>
    <row r="38777" spans="8:9" ht="12.5">
      <c r="H38777" s="958">
        <v>93717</v>
      </c>
      <c r="I38777" s="950" t="s">
        <v>1552</v>
      </c>
    </row>
    <row r="38778" spans="8:9" ht="12.5">
      <c r="H38778" s="958">
        <v>93718</v>
      </c>
      <c r="I38778" s="950" t="s">
        <v>1552</v>
      </c>
    </row>
    <row r="38779" spans="8:9" ht="12.5">
      <c r="H38779" s="958">
        <v>93720</v>
      </c>
      <c r="I38779" s="950" t="s">
        <v>1552</v>
      </c>
    </row>
    <row r="38780" spans="8:9" ht="12.5">
      <c r="H38780" s="958">
        <v>93721</v>
      </c>
      <c r="I38780" s="950" t="s">
        <v>1552</v>
      </c>
    </row>
    <row r="38781" spans="8:9" ht="12.5">
      <c r="H38781" s="958">
        <v>93722</v>
      </c>
      <c r="I38781" s="950" t="s">
        <v>1552</v>
      </c>
    </row>
    <row r="38782" spans="8:9" ht="12.5">
      <c r="H38782" s="958">
        <v>93723</v>
      </c>
      <c r="I38782" s="950" t="s">
        <v>1552</v>
      </c>
    </row>
    <row r="38783" spans="8:9" ht="12.5">
      <c r="H38783" s="958">
        <v>93724</v>
      </c>
      <c r="I38783" s="950" t="s">
        <v>1552</v>
      </c>
    </row>
    <row r="38784" spans="8:9" ht="12.5">
      <c r="H38784" s="958">
        <v>93725</v>
      </c>
      <c r="I38784" s="950" t="s">
        <v>1552</v>
      </c>
    </row>
    <row r="38785" spans="8:9" ht="12.5">
      <c r="H38785" s="958">
        <v>93726</v>
      </c>
      <c r="I38785" s="950" t="s">
        <v>1552</v>
      </c>
    </row>
    <row r="38786" spans="8:9" ht="12.5">
      <c r="H38786" s="958">
        <v>93727</v>
      </c>
      <c r="I38786" s="950" t="s">
        <v>1552</v>
      </c>
    </row>
    <row r="38787" spans="8:9" ht="12.5">
      <c r="H38787" s="958">
        <v>93728</v>
      </c>
      <c r="I38787" s="950" t="s">
        <v>1552</v>
      </c>
    </row>
    <row r="38788" spans="8:9" ht="12.5">
      <c r="H38788" s="958">
        <v>93729</v>
      </c>
      <c r="I38788" s="950" t="s">
        <v>1552</v>
      </c>
    </row>
    <row r="38789" spans="8:9" ht="12.5">
      <c r="H38789" s="958">
        <v>93730</v>
      </c>
      <c r="I38789" s="950" t="s">
        <v>1552</v>
      </c>
    </row>
    <row r="38790" spans="8:9" ht="12.5">
      <c r="H38790" s="958">
        <v>93737</v>
      </c>
      <c r="I38790" s="950" t="s">
        <v>1552</v>
      </c>
    </row>
    <row r="38791" spans="8:9" ht="12.5">
      <c r="H38791" s="958">
        <v>93740</v>
      </c>
      <c r="I38791" s="950" t="s">
        <v>1552</v>
      </c>
    </row>
    <row r="38792" spans="8:9" ht="12.5">
      <c r="H38792" s="958">
        <v>93741</v>
      </c>
      <c r="I38792" s="950" t="s">
        <v>1552</v>
      </c>
    </row>
    <row r="38793" spans="8:9" ht="12.5">
      <c r="H38793" s="958">
        <v>93744</v>
      </c>
      <c r="I38793" s="950" t="s">
        <v>1552</v>
      </c>
    </row>
    <row r="38794" spans="8:9" ht="12.5">
      <c r="H38794" s="958">
        <v>93745</v>
      </c>
      <c r="I38794" s="950" t="s">
        <v>1552</v>
      </c>
    </row>
    <row r="38795" spans="8:9" ht="12.5">
      <c r="H38795" s="958">
        <v>93747</v>
      </c>
      <c r="I38795" s="950" t="s">
        <v>1552</v>
      </c>
    </row>
    <row r="38796" spans="8:9" ht="12.5">
      <c r="H38796" s="958">
        <v>93750</v>
      </c>
      <c r="I38796" s="950" t="s">
        <v>1552</v>
      </c>
    </row>
    <row r="38797" spans="8:9" ht="12.5">
      <c r="H38797" s="958">
        <v>93755</v>
      </c>
      <c r="I38797" s="950" t="s">
        <v>1552</v>
      </c>
    </row>
    <row r="38798" spans="8:9" ht="12.5">
      <c r="H38798" s="958">
        <v>93760</v>
      </c>
      <c r="I38798" s="950" t="s">
        <v>1552</v>
      </c>
    </row>
    <row r="38799" spans="8:9" ht="12.5">
      <c r="H38799" s="958">
        <v>93761</v>
      </c>
      <c r="I38799" s="950" t="s">
        <v>1552</v>
      </c>
    </row>
    <row r="38800" spans="8:9" ht="12.5">
      <c r="H38800" s="958">
        <v>93764</v>
      </c>
      <c r="I38800" s="950" t="s">
        <v>1552</v>
      </c>
    </row>
    <row r="38801" spans="8:9" ht="12.5">
      <c r="H38801" s="958">
        <v>93765</v>
      </c>
      <c r="I38801" s="950" t="s">
        <v>1552</v>
      </c>
    </row>
    <row r="38802" spans="8:9" ht="12.5">
      <c r="H38802" s="958">
        <v>93771</v>
      </c>
      <c r="I38802" s="950" t="s">
        <v>1552</v>
      </c>
    </row>
    <row r="38803" spans="8:9" ht="12.5">
      <c r="H38803" s="958">
        <v>93772</v>
      </c>
      <c r="I38803" s="950" t="s">
        <v>1552</v>
      </c>
    </row>
    <row r="38804" spans="8:9" ht="12.5">
      <c r="H38804" s="958">
        <v>93773</v>
      </c>
      <c r="I38804" s="950" t="s">
        <v>1552</v>
      </c>
    </row>
    <row r="38805" spans="8:9" ht="12.5">
      <c r="H38805" s="958">
        <v>93774</v>
      </c>
      <c r="I38805" s="950" t="s">
        <v>1552</v>
      </c>
    </row>
    <row r="38806" spans="8:9" ht="12.5">
      <c r="H38806" s="958">
        <v>93775</v>
      </c>
      <c r="I38806" s="950" t="s">
        <v>1552</v>
      </c>
    </row>
    <row r="38807" spans="8:9" ht="12.5">
      <c r="H38807" s="958">
        <v>93776</v>
      </c>
      <c r="I38807" s="950" t="s">
        <v>1552</v>
      </c>
    </row>
    <row r="38808" spans="8:9" ht="12.5">
      <c r="H38808" s="958">
        <v>93777</v>
      </c>
      <c r="I38808" s="950" t="s">
        <v>1552</v>
      </c>
    </row>
    <row r="38809" spans="8:9" ht="12.5">
      <c r="H38809" s="958">
        <v>93778</v>
      </c>
      <c r="I38809" s="950" t="s">
        <v>1552</v>
      </c>
    </row>
    <row r="38810" spans="8:9" ht="12.5">
      <c r="H38810" s="958">
        <v>93779</v>
      </c>
      <c r="I38810" s="950" t="s">
        <v>1552</v>
      </c>
    </row>
    <row r="38811" spans="8:9" ht="12.5">
      <c r="H38811" s="958">
        <v>93786</v>
      </c>
      <c r="I38811" s="950" t="s">
        <v>1552</v>
      </c>
    </row>
    <row r="38812" spans="8:9" ht="12.5">
      <c r="H38812" s="958">
        <v>93790</v>
      </c>
      <c r="I38812" s="950" t="s">
        <v>1552</v>
      </c>
    </row>
    <row r="38813" spans="8:9" ht="12.5">
      <c r="H38813" s="958">
        <v>93791</v>
      </c>
      <c r="I38813" s="950" t="s">
        <v>1552</v>
      </c>
    </row>
    <row r="38814" spans="8:9" ht="12.5">
      <c r="H38814" s="958">
        <v>93792</v>
      </c>
      <c r="I38814" s="950" t="s">
        <v>1552</v>
      </c>
    </row>
    <row r="38815" spans="8:9" ht="12.5">
      <c r="H38815" s="958">
        <v>93793</v>
      </c>
      <c r="I38815" s="950" t="s">
        <v>1552</v>
      </c>
    </row>
    <row r="38816" spans="8:9" ht="12.5">
      <c r="H38816" s="958">
        <v>93794</v>
      </c>
      <c r="I38816" s="950" t="s">
        <v>1552</v>
      </c>
    </row>
    <row r="38817" spans="8:9" ht="12.5">
      <c r="H38817" s="958">
        <v>93844</v>
      </c>
      <c r="I38817" s="950" t="s">
        <v>1552</v>
      </c>
    </row>
    <row r="38818" spans="8:9" ht="12.5">
      <c r="H38818" s="958">
        <v>93888</v>
      </c>
      <c r="I38818" s="950" t="s">
        <v>1552</v>
      </c>
    </row>
    <row r="38819" spans="8:9" ht="12.5">
      <c r="H38819" s="958">
        <v>93901</v>
      </c>
      <c r="I38819" s="950" t="s">
        <v>1552</v>
      </c>
    </row>
    <row r="38820" spans="8:9" ht="12.5">
      <c r="H38820" s="958">
        <v>93902</v>
      </c>
      <c r="I38820" s="950" t="s">
        <v>1552</v>
      </c>
    </row>
    <row r="38821" spans="8:9" ht="12.5">
      <c r="H38821" s="958">
        <v>93905</v>
      </c>
      <c r="I38821" s="950" t="s">
        <v>1552</v>
      </c>
    </row>
    <row r="38822" spans="8:9" ht="12.5">
      <c r="H38822" s="958">
        <v>93906</v>
      </c>
      <c r="I38822" s="950" t="s">
        <v>1552</v>
      </c>
    </row>
    <row r="38823" spans="8:9" ht="12.5">
      <c r="H38823" s="958">
        <v>93907</v>
      </c>
      <c r="I38823" s="950" t="s">
        <v>1552</v>
      </c>
    </row>
    <row r="38824" spans="8:9" ht="12.5">
      <c r="H38824" s="958">
        <v>93908</v>
      </c>
      <c r="I38824" s="950" t="s">
        <v>1552</v>
      </c>
    </row>
    <row r="38825" spans="8:9" ht="12.5">
      <c r="H38825" s="958">
        <v>93912</v>
      </c>
      <c r="I38825" s="950" t="s">
        <v>1552</v>
      </c>
    </row>
    <row r="38826" spans="8:9" ht="12.5">
      <c r="H38826" s="958">
        <v>93915</v>
      </c>
      <c r="I38826" s="950" t="s">
        <v>1552</v>
      </c>
    </row>
    <row r="38827" spans="8:9" ht="12.5">
      <c r="H38827" s="958">
        <v>93920</v>
      </c>
      <c r="I38827" s="950" t="s">
        <v>1552</v>
      </c>
    </row>
    <row r="38828" spans="8:9" ht="12.5">
      <c r="H38828" s="958">
        <v>93921</v>
      </c>
      <c r="I38828" s="950" t="s">
        <v>1552</v>
      </c>
    </row>
    <row r="38829" spans="8:9" ht="12.5">
      <c r="H38829" s="958">
        <v>93922</v>
      </c>
      <c r="I38829" s="950" t="s">
        <v>1552</v>
      </c>
    </row>
    <row r="38830" spans="8:9" ht="12.5">
      <c r="H38830" s="958">
        <v>93923</v>
      </c>
      <c r="I38830" s="950" t="s">
        <v>1552</v>
      </c>
    </row>
    <row r="38831" spans="8:9" ht="12.5">
      <c r="H38831" s="958">
        <v>93924</v>
      </c>
      <c r="I38831" s="950" t="s">
        <v>1552</v>
      </c>
    </row>
    <row r="38832" spans="8:9" ht="12.5">
      <c r="H38832" s="958">
        <v>93925</v>
      </c>
      <c r="I38832" s="950" t="s">
        <v>1552</v>
      </c>
    </row>
    <row r="38833" spans="8:9" ht="12.5">
      <c r="H38833" s="958">
        <v>93926</v>
      </c>
      <c r="I38833" s="950" t="s">
        <v>1552</v>
      </c>
    </row>
    <row r="38834" spans="8:9" ht="12.5">
      <c r="H38834" s="958">
        <v>93927</v>
      </c>
      <c r="I38834" s="950" t="s">
        <v>1552</v>
      </c>
    </row>
    <row r="38835" spans="8:9" ht="12.5">
      <c r="H38835" s="958">
        <v>93928</v>
      </c>
      <c r="I38835" s="950" t="s">
        <v>1552</v>
      </c>
    </row>
    <row r="38836" spans="8:9" ht="12.5">
      <c r="H38836" s="958">
        <v>93930</v>
      </c>
      <c r="I38836" s="950" t="s">
        <v>1552</v>
      </c>
    </row>
    <row r="38837" spans="8:9" ht="12.5">
      <c r="H38837" s="958">
        <v>93932</v>
      </c>
      <c r="I38837" s="950" t="s">
        <v>1552</v>
      </c>
    </row>
    <row r="38838" spans="8:9" ht="12.5">
      <c r="H38838" s="958">
        <v>93933</v>
      </c>
      <c r="I38838" s="950" t="s">
        <v>1552</v>
      </c>
    </row>
    <row r="38839" spans="8:9" ht="12.5">
      <c r="H38839" s="958">
        <v>93940</v>
      </c>
      <c r="I38839" s="950" t="s">
        <v>1552</v>
      </c>
    </row>
    <row r="38840" spans="8:9" ht="12.5">
      <c r="H38840" s="958">
        <v>93942</v>
      </c>
      <c r="I38840" s="950" t="s">
        <v>1552</v>
      </c>
    </row>
    <row r="38841" spans="8:9" ht="12.5">
      <c r="H38841" s="958">
        <v>93943</v>
      </c>
      <c r="I38841" s="950" t="s">
        <v>1552</v>
      </c>
    </row>
    <row r="38842" spans="8:9" ht="12.5">
      <c r="H38842" s="958">
        <v>93944</v>
      </c>
      <c r="I38842" s="950" t="s">
        <v>1552</v>
      </c>
    </row>
    <row r="38843" spans="8:9" ht="12.5">
      <c r="H38843" s="958">
        <v>93950</v>
      </c>
      <c r="I38843" s="950" t="s">
        <v>1552</v>
      </c>
    </row>
    <row r="38844" spans="8:9" ht="12.5">
      <c r="H38844" s="958">
        <v>93953</v>
      </c>
      <c r="I38844" s="950" t="s">
        <v>1552</v>
      </c>
    </row>
    <row r="38845" spans="8:9" ht="12.5">
      <c r="H38845" s="958">
        <v>93954</v>
      </c>
      <c r="I38845" s="950" t="s">
        <v>1552</v>
      </c>
    </row>
    <row r="38846" spans="8:9" ht="12.5">
      <c r="H38846" s="958">
        <v>93955</v>
      </c>
      <c r="I38846" s="950" t="s">
        <v>1552</v>
      </c>
    </row>
    <row r="38847" spans="8:9" ht="12.5">
      <c r="H38847" s="958">
        <v>93960</v>
      </c>
      <c r="I38847" s="950" t="s">
        <v>1552</v>
      </c>
    </row>
    <row r="38848" spans="8:9" ht="12.5">
      <c r="H38848" s="958">
        <v>93962</v>
      </c>
      <c r="I38848" s="950" t="s">
        <v>1552</v>
      </c>
    </row>
    <row r="38849" spans="8:9" ht="12.5">
      <c r="H38849" s="958">
        <v>94002</v>
      </c>
      <c r="I38849" s="950" t="s">
        <v>1552</v>
      </c>
    </row>
    <row r="38850" spans="8:9" ht="12.5">
      <c r="H38850" s="958">
        <v>94005</v>
      </c>
      <c r="I38850" s="950" t="s">
        <v>1552</v>
      </c>
    </row>
    <row r="38851" spans="8:9" ht="12.5">
      <c r="H38851" s="958">
        <v>94010</v>
      </c>
      <c r="I38851" s="950" t="s">
        <v>1552</v>
      </c>
    </row>
    <row r="38852" spans="8:9" ht="12.5">
      <c r="H38852" s="958">
        <v>94011</v>
      </c>
      <c r="I38852" s="950" t="s">
        <v>1552</v>
      </c>
    </row>
    <row r="38853" spans="8:9" ht="12.5">
      <c r="H38853" s="958">
        <v>94013</v>
      </c>
      <c r="I38853" s="950" t="s">
        <v>1552</v>
      </c>
    </row>
    <row r="38854" spans="8:9" ht="12.5">
      <c r="H38854" s="958">
        <v>94014</v>
      </c>
      <c r="I38854" s="950" t="s">
        <v>1552</v>
      </c>
    </row>
    <row r="38855" spans="8:9" ht="12.5">
      <c r="H38855" s="958">
        <v>94015</v>
      </c>
      <c r="I38855" s="950" t="s">
        <v>1552</v>
      </c>
    </row>
    <row r="38856" spans="8:9" ht="12.5">
      <c r="H38856" s="958">
        <v>94016</v>
      </c>
      <c r="I38856" s="950" t="s">
        <v>1552</v>
      </c>
    </row>
    <row r="38857" spans="8:9" ht="12.5">
      <c r="H38857" s="958">
        <v>94017</v>
      </c>
      <c r="I38857" s="950" t="s">
        <v>1552</v>
      </c>
    </row>
    <row r="38858" spans="8:9" ht="12.5">
      <c r="H38858" s="958">
        <v>94018</v>
      </c>
      <c r="I38858" s="950" t="s">
        <v>1552</v>
      </c>
    </row>
    <row r="38859" spans="8:9" ht="12.5">
      <c r="H38859" s="958">
        <v>94019</v>
      </c>
      <c r="I38859" s="950" t="s">
        <v>1552</v>
      </c>
    </row>
    <row r="38860" spans="8:9" ht="12.5">
      <c r="H38860" s="958">
        <v>94020</v>
      </c>
      <c r="I38860" s="950" t="s">
        <v>1552</v>
      </c>
    </row>
    <row r="38861" spans="8:9" ht="12.5">
      <c r="H38861" s="958">
        <v>94021</v>
      </c>
      <c r="I38861" s="950" t="s">
        <v>1552</v>
      </c>
    </row>
    <row r="38862" spans="8:9" ht="12.5">
      <c r="H38862" s="958">
        <v>94022</v>
      </c>
      <c r="I38862" s="950" t="s">
        <v>1552</v>
      </c>
    </row>
    <row r="38863" spans="8:9" ht="12.5">
      <c r="H38863" s="958">
        <v>94023</v>
      </c>
      <c r="I38863" s="950" t="s">
        <v>1552</v>
      </c>
    </row>
    <row r="38864" spans="8:9" ht="12.5">
      <c r="H38864" s="958">
        <v>94024</v>
      </c>
      <c r="I38864" s="950" t="s">
        <v>1552</v>
      </c>
    </row>
    <row r="38865" spans="8:9" ht="12.5">
      <c r="H38865" s="958">
        <v>94025</v>
      </c>
      <c r="I38865" s="950" t="s">
        <v>1552</v>
      </c>
    </row>
    <row r="38866" spans="8:9" ht="12.5">
      <c r="H38866" s="958">
        <v>94026</v>
      </c>
      <c r="I38866" s="950" t="s">
        <v>1552</v>
      </c>
    </row>
    <row r="38867" spans="8:9" ht="12.5">
      <c r="H38867" s="958">
        <v>94027</v>
      </c>
      <c r="I38867" s="950" t="s">
        <v>1552</v>
      </c>
    </row>
    <row r="38868" spans="8:9" ht="12.5">
      <c r="H38868" s="958">
        <v>94028</v>
      </c>
      <c r="I38868" s="950" t="s">
        <v>1552</v>
      </c>
    </row>
    <row r="38869" spans="8:9" ht="12.5">
      <c r="H38869" s="958">
        <v>94030</v>
      </c>
      <c r="I38869" s="950" t="s">
        <v>1552</v>
      </c>
    </row>
    <row r="38870" spans="8:9" ht="12.5">
      <c r="H38870" s="958">
        <v>94035</v>
      </c>
      <c r="I38870" s="950" t="s">
        <v>1552</v>
      </c>
    </row>
    <row r="38871" spans="8:9" ht="12.5">
      <c r="H38871" s="958">
        <v>94037</v>
      </c>
      <c r="I38871" s="950" t="s">
        <v>1552</v>
      </c>
    </row>
    <row r="38872" spans="8:9" ht="12.5">
      <c r="H38872" s="958">
        <v>94038</v>
      </c>
      <c r="I38872" s="950" t="s">
        <v>1552</v>
      </c>
    </row>
    <row r="38873" spans="8:9" ht="12.5">
      <c r="H38873" s="958">
        <v>94039</v>
      </c>
      <c r="I38873" s="950" t="s">
        <v>1552</v>
      </c>
    </row>
    <row r="38874" spans="8:9" ht="12.5">
      <c r="H38874" s="958">
        <v>94040</v>
      </c>
      <c r="I38874" s="950" t="s">
        <v>1552</v>
      </c>
    </row>
    <row r="38875" spans="8:9" ht="12.5">
      <c r="H38875" s="958">
        <v>94041</v>
      </c>
      <c r="I38875" s="950" t="s">
        <v>1552</v>
      </c>
    </row>
    <row r="38876" spans="8:9" ht="12.5">
      <c r="H38876" s="958">
        <v>94042</v>
      </c>
      <c r="I38876" s="950" t="s">
        <v>1552</v>
      </c>
    </row>
    <row r="38877" spans="8:9" ht="12.5">
      <c r="H38877" s="958">
        <v>94043</v>
      </c>
      <c r="I38877" s="950" t="s">
        <v>1552</v>
      </c>
    </row>
    <row r="38878" spans="8:9" ht="12.5">
      <c r="H38878" s="958">
        <v>94044</v>
      </c>
      <c r="I38878" s="950" t="s">
        <v>1552</v>
      </c>
    </row>
    <row r="38879" spans="8:9" ht="12.5">
      <c r="H38879" s="958">
        <v>94060</v>
      </c>
      <c r="I38879" s="950" t="s">
        <v>1552</v>
      </c>
    </row>
    <row r="38880" spans="8:9" ht="12.5">
      <c r="H38880" s="958">
        <v>94061</v>
      </c>
      <c r="I38880" s="950" t="s">
        <v>1552</v>
      </c>
    </row>
    <row r="38881" spans="8:9" ht="12.5">
      <c r="H38881" s="958">
        <v>94062</v>
      </c>
      <c r="I38881" s="950" t="s">
        <v>1552</v>
      </c>
    </row>
    <row r="38882" spans="8:9" ht="12.5">
      <c r="H38882" s="958">
        <v>94063</v>
      </c>
      <c r="I38882" s="950" t="s">
        <v>1552</v>
      </c>
    </row>
    <row r="38883" spans="8:9" ht="12.5">
      <c r="H38883" s="958">
        <v>94064</v>
      </c>
      <c r="I38883" s="950" t="s">
        <v>1552</v>
      </c>
    </row>
    <row r="38884" spans="8:9" ht="12.5">
      <c r="H38884" s="958">
        <v>94065</v>
      </c>
      <c r="I38884" s="950" t="s">
        <v>1552</v>
      </c>
    </row>
    <row r="38885" spans="8:9" ht="12.5">
      <c r="H38885" s="958">
        <v>94066</v>
      </c>
      <c r="I38885" s="950" t="s">
        <v>1552</v>
      </c>
    </row>
    <row r="38886" spans="8:9" ht="12.5">
      <c r="H38886" s="958">
        <v>94070</v>
      </c>
      <c r="I38886" s="950" t="s">
        <v>1552</v>
      </c>
    </row>
    <row r="38887" spans="8:9" ht="12.5">
      <c r="H38887" s="958">
        <v>94074</v>
      </c>
      <c r="I38887" s="950" t="s">
        <v>1552</v>
      </c>
    </row>
    <row r="38888" spans="8:9" ht="12.5">
      <c r="H38888" s="958">
        <v>94080</v>
      </c>
      <c r="I38888" s="950" t="s">
        <v>1552</v>
      </c>
    </row>
    <row r="38889" spans="8:9" ht="12.5">
      <c r="H38889" s="958">
        <v>94083</v>
      </c>
      <c r="I38889" s="950" t="s">
        <v>1552</v>
      </c>
    </row>
    <row r="38890" spans="8:9" ht="12.5">
      <c r="H38890" s="958">
        <v>94085</v>
      </c>
      <c r="I38890" s="950" t="s">
        <v>1552</v>
      </c>
    </row>
    <row r="38891" spans="8:9" ht="12.5">
      <c r="H38891" s="958">
        <v>94086</v>
      </c>
      <c r="I38891" s="950" t="s">
        <v>1552</v>
      </c>
    </row>
    <row r="38892" spans="8:9" ht="12.5">
      <c r="H38892" s="958">
        <v>94087</v>
      </c>
      <c r="I38892" s="950" t="s">
        <v>1552</v>
      </c>
    </row>
    <row r="38893" spans="8:9" ht="12.5">
      <c r="H38893" s="958">
        <v>94088</v>
      </c>
      <c r="I38893" s="950" t="s">
        <v>1552</v>
      </c>
    </row>
    <row r="38894" spans="8:9" ht="12.5">
      <c r="H38894" s="958">
        <v>94089</v>
      </c>
      <c r="I38894" s="950" t="s">
        <v>1552</v>
      </c>
    </row>
    <row r="38895" spans="8:9" ht="12.5">
      <c r="H38895" s="958">
        <v>94101</v>
      </c>
      <c r="I38895" s="950" t="s">
        <v>1552</v>
      </c>
    </row>
    <row r="38896" spans="8:9" ht="12.5">
      <c r="H38896" s="958">
        <v>94102</v>
      </c>
      <c r="I38896" s="950" t="s">
        <v>1552</v>
      </c>
    </row>
    <row r="38897" spans="8:9" ht="12.5">
      <c r="H38897" s="958">
        <v>94103</v>
      </c>
      <c r="I38897" s="950" t="s">
        <v>1552</v>
      </c>
    </row>
    <row r="38898" spans="8:9" ht="12.5">
      <c r="H38898" s="958">
        <v>94104</v>
      </c>
      <c r="I38898" s="950" t="s">
        <v>1552</v>
      </c>
    </row>
    <row r="38899" spans="8:9" ht="12.5">
      <c r="H38899" s="958">
        <v>94105</v>
      </c>
      <c r="I38899" s="950" t="s">
        <v>1552</v>
      </c>
    </row>
    <row r="38900" spans="8:9" ht="12.5">
      <c r="H38900" s="958">
        <v>94107</v>
      </c>
      <c r="I38900" s="950" t="s">
        <v>1552</v>
      </c>
    </row>
    <row r="38901" spans="8:9" ht="12.5">
      <c r="H38901" s="958">
        <v>94108</v>
      </c>
      <c r="I38901" s="950" t="s">
        <v>1552</v>
      </c>
    </row>
    <row r="38902" spans="8:9" ht="12.5">
      <c r="H38902" s="958">
        <v>94109</v>
      </c>
      <c r="I38902" s="950" t="s">
        <v>1552</v>
      </c>
    </row>
    <row r="38903" spans="8:9" ht="12.5">
      <c r="H38903" s="958">
        <v>94110</v>
      </c>
      <c r="I38903" s="950" t="s">
        <v>1552</v>
      </c>
    </row>
    <row r="38904" spans="8:9" ht="12.5">
      <c r="H38904" s="958">
        <v>94111</v>
      </c>
      <c r="I38904" s="950" t="s">
        <v>1552</v>
      </c>
    </row>
    <row r="38905" spans="8:9" ht="12.5">
      <c r="H38905" s="958">
        <v>94112</v>
      </c>
      <c r="I38905" s="950" t="s">
        <v>1552</v>
      </c>
    </row>
    <row r="38906" spans="8:9" ht="12.5">
      <c r="H38906" s="958">
        <v>94114</v>
      </c>
      <c r="I38906" s="950" t="s">
        <v>1552</v>
      </c>
    </row>
    <row r="38907" spans="8:9" ht="12.5">
      <c r="H38907" s="958">
        <v>94115</v>
      </c>
      <c r="I38907" s="950" t="s">
        <v>1552</v>
      </c>
    </row>
    <row r="38908" spans="8:9" ht="12.5">
      <c r="H38908" s="958">
        <v>94116</v>
      </c>
      <c r="I38908" s="950" t="s">
        <v>1552</v>
      </c>
    </row>
    <row r="38909" spans="8:9" ht="12.5">
      <c r="H38909" s="958">
        <v>94117</v>
      </c>
      <c r="I38909" s="950" t="s">
        <v>1552</v>
      </c>
    </row>
    <row r="38910" spans="8:9" ht="12.5">
      <c r="H38910" s="958">
        <v>94118</v>
      </c>
      <c r="I38910" s="950" t="s">
        <v>1552</v>
      </c>
    </row>
    <row r="38911" spans="8:9" ht="12.5">
      <c r="H38911" s="958">
        <v>94119</v>
      </c>
      <c r="I38911" s="950" t="s">
        <v>1552</v>
      </c>
    </row>
    <row r="38912" spans="8:9" ht="12.5">
      <c r="H38912" s="958">
        <v>94120</v>
      </c>
      <c r="I38912" s="950" t="s">
        <v>1552</v>
      </c>
    </row>
    <row r="38913" spans="8:9" ht="12.5">
      <c r="H38913" s="958">
        <v>94121</v>
      </c>
      <c r="I38913" s="950" t="s">
        <v>1552</v>
      </c>
    </row>
    <row r="38914" spans="8:9" ht="12.5">
      <c r="H38914" s="958">
        <v>94122</v>
      </c>
      <c r="I38914" s="950" t="s">
        <v>1552</v>
      </c>
    </row>
    <row r="38915" spans="8:9" ht="12.5">
      <c r="H38915" s="958">
        <v>94123</v>
      </c>
      <c r="I38915" s="950" t="s">
        <v>1552</v>
      </c>
    </row>
    <row r="38916" spans="8:9" ht="12.5">
      <c r="H38916" s="958">
        <v>94124</v>
      </c>
      <c r="I38916" s="950" t="s">
        <v>1552</v>
      </c>
    </row>
    <row r="38917" spans="8:9" ht="12.5">
      <c r="H38917" s="958">
        <v>94125</v>
      </c>
      <c r="I38917" s="950" t="s">
        <v>1552</v>
      </c>
    </row>
    <row r="38918" spans="8:9" ht="12.5">
      <c r="H38918" s="958">
        <v>94126</v>
      </c>
      <c r="I38918" s="950" t="s">
        <v>1552</v>
      </c>
    </row>
    <row r="38919" spans="8:9" ht="12.5">
      <c r="H38919" s="958">
        <v>94127</v>
      </c>
      <c r="I38919" s="950" t="s">
        <v>1552</v>
      </c>
    </row>
    <row r="38920" spans="8:9" ht="12.5">
      <c r="H38920" s="958">
        <v>94128</v>
      </c>
      <c r="I38920" s="950" t="s">
        <v>1552</v>
      </c>
    </row>
    <row r="38921" spans="8:9" ht="12.5">
      <c r="H38921" s="958">
        <v>94129</v>
      </c>
      <c r="I38921" s="950" t="s">
        <v>1552</v>
      </c>
    </row>
    <row r="38922" spans="8:9" ht="12.5">
      <c r="H38922" s="958">
        <v>94130</v>
      </c>
      <c r="I38922" s="950" t="s">
        <v>1552</v>
      </c>
    </row>
    <row r="38923" spans="8:9" ht="12.5">
      <c r="H38923" s="958">
        <v>94131</v>
      </c>
      <c r="I38923" s="950" t="s">
        <v>1552</v>
      </c>
    </row>
    <row r="38924" spans="8:9" ht="12.5">
      <c r="H38924" s="958">
        <v>94132</v>
      </c>
      <c r="I38924" s="950" t="s">
        <v>1552</v>
      </c>
    </row>
    <row r="38925" spans="8:9" ht="12.5">
      <c r="H38925" s="958">
        <v>94133</v>
      </c>
      <c r="I38925" s="950" t="s">
        <v>1552</v>
      </c>
    </row>
    <row r="38926" spans="8:9" ht="12.5">
      <c r="H38926" s="958">
        <v>94134</v>
      </c>
      <c r="I38926" s="950" t="s">
        <v>1552</v>
      </c>
    </row>
    <row r="38927" spans="8:9" ht="12.5">
      <c r="H38927" s="958">
        <v>94137</v>
      </c>
      <c r="I38927" s="950" t="s">
        <v>1552</v>
      </c>
    </row>
    <row r="38928" spans="8:9" ht="12.5">
      <c r="H38928" s="958">
        <v>94139</v>
      </c>
      <c r="I38928" s="950" t="s">
        <v>1552</v>
      </c>
    </row>
    <row r="38929" spans="8:9" ht="12.5">
      <c r="H38929" s="958">
        <v>94140</v>
      </c>
      <c r="I38929" s="950" t="s">
        <v>1552</v>
      </c>
    </row>
    <row r="38930" spans="8:9" ht="12.5">
      <c r="H38930" s="958">
        <v>94141</v>
      </c>
      <c r="I38930" s="950" t="s">
        <v>1552</v>
      </c>
    </row>
    <row r="38931" spans="8:9" ht="12.5">
      <c r="H38931" s="958">
        <v>94142</v>
      </c>
      <c r="I38931" s="950" t="s">
        <v>1552</v>
      </c>
    </row>
    <row r="38932" spans="8:9" ht="12.5">
      <c r="H38932" s="958">
        <v>94143</v>
      </c>
      <c r="I38932" s="950" t="s">
        <v>1552</v>
      </c>
    </row>
    <row r="38933" spans="8:9" ht="12.5">
      <c r="H38933" s="958">
        <v>94144</v>
      </c>
      <c r="I38933" s="950" t="s">
        <v>1552</v>
      </c>
    </row>
    <row r="38934" spans="8:9" ht="12.5">
      <c r="H38934" s="958">
        <v>94145</v>
      </c>
      <c r="I38934" s="950" t="s">
        <v>1552</v>
      </c>
    </row>
    <row r="38935" spans="8:9" ht="12.5">
      <c r="H38935" s="958">
        <v>94146</v>
      </c>
      <c r="I38935" s="950" t="s">
        <v>1552</v>
      </c>
    </row>
    <row r="38936" spans="8:9" ht="12.5">
      <c r="H38936" s="958">
        <v>94147</v>
      </c>
      <c r="I38936" s="950" t="s">
        <v>1552</v>
      </c>
    </row>
    <row r="38937" spans="8:9" ht="12.5">
      <c r="H38937" s="958">
        <v>94151</v>
      </c>
      <c r="I38937" s="950" t="s">
        <v>1552</v>
      </c>
    </row>
    <row r="38938" spans="8:9" ht="12.5">
      <c r="H38938" s="958">
        <v>94153</v>
      </c>
      <c r="I38938" s="950" t="s">
        <v>1552</v>
      </c>
    </row>
    <row r="38939" spans="8:9" ht="12.5">
      <c r="H38939" s="958">
        <v>94154</v>
      </c>
      <c r="I38939" s="950" t="s">
        <v>1552</v>
      </c>
    </row>
    <row r="38940" spans="8:9" ht="12.5">
      <c r="H38940" s="958">
        <v>94156</v>
      </c>
      <c r="I38940" s="950" t="s">
        <v>1552</v>
      </c>
    </row>
    <row r="38941" spans="8:9" ht="12.5">
      <c r="H38941" s="958">
        <v>94158</v>
      </c>
      <c r="I38941" s="950" t="s">
        <v>1552</v>
      </c>
    </row>
    <row r="38942" spans="8:9" ht="12.5">
      <c r="H38942" s="958">
        <v>94159</v>
      </c>
      <c r="I38942" s="950" t="s">
        <v>1552</v>
      </c>
    </row>
    <row r="38943" spans="8:9" ht="12.5">
      <c r="H38943" s="958">
        <v>94160</v>
      </c>
      <c r="I38943" s="950" t="s">
        <v>1552</v>
      </c>
    </row>
    <row r="38944" spans="8:9" ht="12.5">
      <c r="H38944" s="958">
        <v>94161</v>
      </c>
      <c r="I38944" s="950" t="s">
        <v>1552</v>
      </c>
    </row>
    <row r="38945" spans="8:9" ht="12.5">
      <c r="H38945" s="958">
        <v>94162</v>
      </c>
      <c r="I38945" s="950" t="s">
        <v>1552</v>
      </c>
    </row>
    <row r="38946" spans="8:9" ht="12.5">
      <c r="H38946" s="958">
        <v>94163</v>
      </c>
      <c r="I38946" s="950" t="s">
        <v>1552</v>
      </c>
    </row>
    <row r="38947" spans="8:9" ht="12.5">
      <c r="H38947" s="958">
        <v>94164</v>
      </c>
      <c r="I38947" s="950" t="s">
        <v>1552</v>
      </c>
    </row>
    <row r="38948" spans="8:9" ht="12.5">
      <c r="H38948" s="958">
        <v>94171</v>
      </c>
      <c r="I38948" s="950" t="s">
        <v>1552</v>
      </c>
    </row>
    <row r="38949" spans="8:9" ht="12.5">
      <c r="H38949" s="958">
        <v>94172</v>
      </c>
      <c r="I38949" s="950" t="s">
        <v>1552</v>
      </c>
    </row>
    <row r="38950" spans="8:9" ht="12.5">
      <c r="H38950" s="958">
        <v>94177</v>
      </c>
      <c r="I38950" s="950" t="s">
        <v>1552</v>
      </c>
    </row>
    <row r="38951" spans="8:9" ht="12.5">
      <c r="H38951" s="958">
        <v>94188</v>
      </c>
      <c r="I38951" s="950" t="s">
        <v>1552</v>
      </c>
    </row>
    <row r="38952" spans="8:9" ht="12.5">
      <c r="H38952" s="958">
        <v>94199</v>
      </c>
      <c r="I38952" s="950" t="s">
        <v>1552</v>
      </c>
    </row>
    <row r="38953" spans="8:9" ht="12.5">
      <c r="H38953" s="958">
        <v>94203</v>
      </c>
      <c r="I38953" s="950" t="s">
        <v>1552</v>
      </c>
    </row>
    <row r="38954" spans="8:9" ht="12.5">
      <c r="H38954" s="958">
        <v>94204</v>
      </c>
      <c r="I38954" s="950" t="s">
        <v>1552</v>
      </c>
    </row>
    <row r="38955" spans="8:9" ht="12.5">
      <c r="H38955" s="958">
        <v>94205</v>
      </c>
      <c r="I38955" s="950" t="s">
        <v>1552</v>
      </c>
    </row>
    <row r="38956" spans="8:9" ht="12.5">
      <c r="H38956" s="958">
        <v>94206</v>
      </c>
      <c r="I38956" s="950" t="s">
        <v>1552</v>
      </c>
    </row>
    <row r="38957" spans="8:9" ht="12.5">
      <c r="H38957" s="958">
        <v>94207</v>
      </c>
      <c r="I38957" s="950" t="s">
        <v>1552</v>
      </c>
    </row>
    <row r="38958" spans="8:9" ht="12.5">
      <c r="H38958" s="958">
        <v>94208</v>
      </c>
      <c r="I38958" s="950" t="s">
        <v>1552</v>
      </c>
    </row>
    <row r="38959" spans="8:9" ht="12.5">
      <c r="H38959" s="958">
        <v>94209</v>
      </c>
      <c r="I38959" s="950" t="s">
        <v>1552</v>
      </c>
    </row>
    <row r="38960" spans="8:9" ht="12.5">
      <c r="H38960" s="958">
        <v>94211</v>
      </c>
      <c r="I38960" s="950" t="s">
        <v>1552</v>
      </c>
    </row>
    <row r="38961" spans="8:9" ht="12.5">
      <c r="H38961" s="958">
        <v>94229</v>
      </c>
      <c r="I38961" s="950" t="s">
        <v>1552</v>
      </c>
    </row>
    <row r="38962" spans="8:9" ht="12.5">
      <c r="H38962" s="958">
        <v>94230</v>
      </c>
      <c r="I38962" s="950" t="s">
        <v>1552</v>
      </c>
    </row>
    <row r="38963" spans="8:9" ht="12.5">
      <c r="H38963" s="958">
        <v>94232</v>
      </c>
      <c r="I38963" s="950" t="s">
        <v>1552</v>
      </c>
    </row>
    <row r="38964" spans="8:9" ht="12.5">
      <c r="H38964" s="958">
        <v>94234</v>
      </c>
      <c r="I38964" s="950" t="s">
        <v>1552</v>
      </c>
    </row>
    <row r="38965" spans="8:9" ht="12.5">
      <c r="H38965" s="958">
        <v>94235</v>
      </c>
      <c r="I38965" s="950" t="s">
        <v>1552</v>
      </c>
    </row>
    <row r="38966" spans="8:9" ht="12.5">
      <c r="H38966" s="958">
        <v>94236</v>
      </c>
      <c r="I38966" s="950" t="s">
        <v>1552</v>
      </c>
    </row>
    <row r="38967" spans="8:9" ht="12.5">
      <c r="H38967" s="958">
        <v>94237</v>
      </c>
      <c r="I38967" s="950" t="s">
        <v>1552</v>
      </c>
    </row>
    <row r="38968" spans="8:9" ht="12.5">
      <c r="H38968" s="958">
        <v>94239</v>
      </c>
      <c r="I38968" s="950" t="s">
        <v>1552</v>
      </c>
    </row>
    <row r="38969" spans="8:9" ht="12.5">
      <c r="H38969" s="958">
        <v>94240</v>
      </c>
      <c r="I38969" s="950" t="s">
        <v>1552</v>
      </c>
    </row>
    <row r="38970" spans="8:9" ht="12.5">
      <c r="H38970" s="958">
        <v>94244</v>
      </c>
      <c r="I38970" s="950" t="s">
        <v>1552</v>
      </c>
    </row>
    <row r="38971" spans="8:9" ht="12.5">
      <c r="H38971" s="958">
        <v>94245</v>
      </c>
      <c r="I38971" s="950" t="s">
        <v>1552</v>
      </c>
    </row>
    <row r="38972" spans="8:9" ht="12.5">
      <c r="H38972" s="958">
        <v>94246</v>
      </c>
      <c r="I38972" s="950" t="s">
        <v>1552</v>
      </c>
    </row>
    <row r="38973" spans="8:9" ht="12.5">
      <c r="H38973" s="958">
        <v>94247</v>
      </c>
      <c r="I38973" s="950" t="s">
        <v>1552</v>
      </c>
    </row>
    <row r="38974" spans="8:9" ht="12.5">
      <c r="H38974" s="958">
        <v>94248</v>
      </c>
      <c r="I38974" s="950" t="s">
        <v>1552</v>
      </c>
    </row>
    <row r="38975" spans="8:9" ht="12.5">
      <c r="H38975" s="958">
        <v>94249</v>
      </c>
      <c r="I38975" s="950" t="s">
        <v>1552</v>
      </c>
    </row>
    <row r="38976" spans="8:9" ht="12.5">
      <c r="H38976" s="958">
        <v>94250</v>
      </c>
      <c r="I38976" s="950" t="s">
        <v>1552</v>
      </c>
    </row>
    <row r="38977" spans="8:9" ht="12.5">
      <c r="H38977" s="958">
        <v>94252</v>
      </c>
      <c r="I38977" s="950" t="s">
        <v>1552</v>
      </c>
    </row>
    <row r="38978" spans="8:9" ht="12.5">
      <c r="H38978" s="958">
        <v>94254</v>
      </c>
      <c r="I38978" s="950" t="s">
        <v>1552</v>
      </c>
    </row>
    <row r="38979" spans="8:9" ht="12.5">
      <c r="H38979" s="958">
        <v>94256</v>
      </c>
      <c r="I38979" s="950" t="s">
        <v>1552</v>
      </c>
    </row>
    <row r="38980" spans="8:9" ht="12.5">
      <c r="H38980" s="958">
        <v>94257</v>
      </c>
      <c r="I38980" s="950" t="s">
        <v>1552</v>
      </c>
    </row>
    <row r="38981" spans="8:9" ht="12.5">
      <c r="H38981" s="958">
        <v>94258</v>
      </c>
      <c r="I38981" s="950" t="s">
        <v>1552</v>
      </c>
    </row>
    <row r="38982" spans="8:9" ht="12.5">
      <c r="H38982" s="958">
        <v>94259</v>
      </c>
      <c r="I38982" s="950" t="s">
        <v>1552</v>
      </c>
    </row>
    <row r="38983" spans="8:9" ht="12.5">
      <c r="H38983" s="958">
        <v>94261</v>
      </c>
      <c r="I38983" s="950" t="s">
        <v>1552</v>
      </c>
    </row>
    <row r="38984" spans="8:9" ht="12.5">
      <c r="H38984" s="958">
        <v>94262</v>
      </c>
      <c r="I38984" s="950" t="s">
        <v>1552</v>
      </c>
    </row>
    <row r="38985" spans="8:9" ht="12.5">
      <c r="H38985" s="958">
        <v>94263</v>
      </c>
      <c r="I38985" s="950" t="s">
        <v>1552</v>
      </c>
    </row>
    <row r="38986" spans="8:9" ht="12.5">
      <c r="H38986" s="958">
        <v>94267</v>
      </c>
      <c r="I38986" s="950" t="s">
        <v>1552</v>
      </c>
    </row>
    <row r="38987" spans="8:9" ht="12.5">
      <c r="H38987" s="958">
        <v>94268</v>
      </c>
      <c r="I38987" s="950" t="s">
        <v>1552</v>
      </c>
    </row>
    <row r="38988" spans="8:9" ht="12.5">
      <c r="H38988" s="958">
        <v>94269</v>
      </c>
      <c r="I38988" s="950" t="s">
        <v>1552</v>
      </c>
    </row>
    <row r="38989" spans="8:9" ht="12.5">
      <c r="H38989" s="958">
        <v>94271</v>
      </c>
      <c r="I38989" s="950" t="s">
        <v>1552</v>
      </c>
    </row>
    <row r="38990" spans="8:9" ht="12.5">
      <c r="H38990" s="958">
        <v>94273</v>
      </c>
      <c r="I38990" s="950" t="s">
        <v>1552</v>
      </c>
    </row>
    <row r="38991" spans="8:9" ht="12.5">
      <c r="H38991" s="958">
        <v>94274</v>
      </c>
      <c r="I38991" s="950" t="s">
        <v>1552</v>
      </c>
    </row>
    <row r="38992" spans="8:9" ht="12.5">
      <c r="H38992" s="958">
        <v>94277</v>
      </c>
      <c r="I38992" s="950" t="s">
        <v>1552</v>
      </c>
    </row>
    <row r="38993" spans="8:9" ht="12.5">
      <c r="H38993" s="958">
        <v>94278</v>
      </c>
      <c r="I38993" s="950" t="s">
        <v>1552</v>
      </c>
    </row>
    <row r="38994" spans="8:9" ht="12.5">
      <c r="H38994" s="958">
        <v>94279</v>
      </c>
      <c r="I38994" s="950" t="s">
        <v>1552</v>
      </c>
    </row>
    <row r="38995" spans="8:9" ht="12.5">
      <c r="H38995" s="958">
        <v>94280</v>
      </c>
      <c r="I38995" s="950" t="s">
        <v>1552</v>
      </c>
    </row>
    <row r="38996" spans="8:9" ht="12.5">
      <c r="H38996" s="958">
        <v>94282</v>
      </c>
      <c r="I38996" s="950" t="s">
        <v>1552</v>
      </c>
    </row>
    <row r="38997" spans="8:9" ht="12.5">
      <c r="H38997" s="958">
        <v>94283</v>
      </c>
      <c r="I38997" s="950" t="s">
        <v>1552</v>
      </c>
    </row>
    <row r="38998" spans="8:9" ht="12.5">
      <c r="H38998" s="958">
        <v>94284</v>
      </c>
      <c r="I38998" s="950" t="s">
        <v>1552</v>
      </c>
    </row>
    <row r="38999" spans="8:9" ht="12.5">
      <c r="H38999" s="958">
        <v>94285</v>
      </c>
      <c r="I38999" s="950" t="s">
        <v>1552</v>
      </c>
    </row>
    <row r="39000" spans="8:9" ht="12.5">
      <c r="H39000" s="958">
        <v>94286</v>
      </c>
      <c r="I39000" s="950" t="s">
        <v>1552</v>
      </c>
    </row>
    <row r="39001" spans="8:9" ht="12.5">
      <c r="H39001" s="958">
        <v>94287</v>
      </c>
      <c r="I39001" s="950" t="s">
        <v>1552</v>
      </c>
    </row>
    <row r="39002" spans="8:9" ht="12.5">
      <c r="H39002" s="958">
        <v>94288</v>
      </c>
      <c r="I39002" s="950" t="s">
        <v>1552</v>
      </c>
    </row>
    <row r="39003" spans="8:9" ht="12.5">
      <c r="H39003" s="958">
        <v>94289</v>
      </c>
      <c r="I39003" s="950" t="s">
        <v>1552</v>
      </c>
    </row>
    <row r="39004" spans="8:9" ht="12.5">
      <c r="H39004" s="958">
        <v>94290</v>
      </c>
      <c r="I39004" s="950" t="s">
        <v>1552</v>
      </c>
    </row>
    <row r="39005" spans="8:9" ht="12.5">
      <c r="H39005" s="958">
        <v>94291</v>
      </c>
      <c r="I39005" s="950" t="s">
        <v>1552</v>
      </c>
    </row>
    <row r="39006" spans="8:9" ht="12.5">
      <c r="H39006" s="958">
        <v>94293</v>
      </c>
      <c r="I39006" s="950" t="s">
        <v>1552</v>
      </c>
    </row>
    <row r="39007" spans="8:9" ht="12.5">
      <c r="H39007" s="958">
        <v>94294</v>
      </c>
      <c r="I39007" s="950" t="s">
        <v>1552</v>
      </c>
    </row>
    <row r="39008" spans="8:9" ht="12.5">
      <c r="H39008" s="958">
        <v>94295</v>
      </c>
      <c r="I39008" s="950" t="s">
        <v>1552</v>
      </c>
    </row>
    <row r="39009" spans="8:9" ht="12.5">
      <c r="H39009" s="958">
        <v>94296</v>
      </c>
      <c r="I39009" s="950" t="s">
        <v>1552</v>
      </c>
    </row>
    <row r="39010" spans="8:9" ht="12.5">
      <c r="H39010" s="958">
        <v>94297</v>
      </c>
      <c r="I39010" s="950" t="s">
        <v>1552</v>
      </c>
    </row>
    <row r="39011" spans="8:9" ht="12.5">
      <c r="H39011" s="958">
        <v>94298</v>
      </c>
      <c r="I39011" s="950" t="s">
        <v>1552</v>
      </c>
    </row>
    <row r="39012" spans="8:9" ht="12.5">
      <c r="H39012" s="958">
        <v>94299</v>
      </c>
      <c r="I39012" s="950" t="s">
        <v>1552</v>
      </c>
    </row>
    <row r="39013" spans="8:9" ht="12.5">
      <c r="H39013" s="958">
        <v>94301</v>
      </c>
      <c r="I39013" s="950" t="s">
        <v>1552</v>
      </c>
    </row>
    <row r="39014" spans="8:9" ht="12.5">
      <c r="H39014" s="958">
        <v>94302</v>
      </c>
      <c r="I39014" s="950" t="s">
        <v>1552</v>
      </c>
    </row>
    <row r="39015" spans="8:9" ht="12.5">
      <c r="H39015" s="958">
        <v>94303</v>
      </c>
      <c r="I39015" s="950" t="s">
        <v>1552</v>
      </c>
    </row>
    <row r="39016" spans="8:9" ht="12.5">
      <c r="H39016" s="958">
        <v>94304</v>
      </c>
      <c r="I39016" s="950" t="s">
        <v>1552</v>
      </c>
    </row>
    <row r="39017" spans="8:9" ht="12.5">
      <c r="H39017" s="958">
        <v>94305</v>
      </c>
      <c r="I39017" s="950" t="s">
        <v>1552</v>
      </c>
    </row>
    <row r="39018" spans="8:9" ht="12.5">
      <c r="H39018" s="958">
        <v>94306</v>
      </c>
      <c r="I39018" s="950" t="s">
        <v>1552</v>
      </c>
    </row>
    <row r="39019" spans="8:9" ht="12.5">
      <c r="H39019" s="958">
        <v>94309</v>
      </c>
      <c r="I39019" s="950" t="s">
        <v>1552</v>
      </c>
    </row>
    <row r="39020" spans="8:9" ht="12.5">
      <c r="H39020" s="958">
        <v>94401</v>
      </c>
      <c r="I39020" s="950" t="s">
        <v>1552</v>
      </c>
    </row>
    <row r="39021" spans="8:9" ht="12.5">
      <c r="H39021" s="958">
        <v>94402</v>
      </c>
      <c r="I39021" s="950" t="s">
        <v>1552</v>
      </c>
    </row>
    <row r="39022" spans="8:9" ht="12.5">
      <c r="H39022" s="958">
        <v>94403</v>
      </c>
      <c r="I39022" s="950" t="s">
        <v>1552</v>
      </c>
    </row>
    <row r="39023" spans="8:9" ht="12.5">
      <c r="H39023" s="958">
        <v>94404</v>
      </c>
      <c r="I39023" s="950" t="s">
        <v>1552</v>
      </c>
    </row>
    <row r="39024" spans="8:9" ht="12.5">
      <c r="H39024" s="958">
        <v>94497</v>
      </c>
      <c r="I39024" s="950" t="s">
        <v>1552</v>
      </c>
    </row>
    <row r="39025" spans="8:9" ht="12.5">
      <c r="H39025" s="958">
        <v>94501</v>
      </c>
      <c r="I39025" s="950" t="s">
        <v>1552</v>
      </c>
    </row>
    <row r="39026" spans="8:9" ht="12.5">
      <c r="H39026" s="958">
        <v>94502</v>
      </c>
      <c r="I39026" s="950" t="s">
        <v>1552</v>
      </c>
    </row>
    <row r="39027" spans="8:9" ht="12.5">
      <c r="H39027" s="958">
        <v>94503</v>
      </c>
      <c r="I39027" s="950" t="s">
        <v>1552</v>
      </c>
    </row>
    <row r="39028" spans="8:9" ht="12.5">
      <c r="H39028" s="958">
        <v>94505</v>
      </c>
      <c r="I39028" s="950" t="s">
        <v>1552</v>
      </c>
    </row>
    <row r="39029" spans="8:9" ht="12.5">
      <c r="H39029" s="958">
        <v>94506</v>
      </c>
      <c r="I39029" s="950" t="s">
        <v>1552</v>
      </c>
    </row>
    <row r="39030" spans="8:9" ht="12.5">
      <c r="H39030" s="958">
        <v>94507</v>
      </c>
      <c r="I39030" s="950" t="s">
        <v>1552</v>
      </c>
    </row>
    <row r="39031" spans="8:9" ht="12.5">
      <c r="H39031" s="958">
        <v>94508</v>
      </c>
      <c r="I39031" s="950" t="s">
        <v>1552</v>
      </c>
    </row>
    <row r="39032" spans="8:9" ht="12.5">
      <c r="H39032" s="958">
        <v>94509</v>
      </c>
      <c r="I39032" s="950" t="s">
        <v>1552</v>
      </c>
    </row>
    <row r="39033" spans="8:9" ht="12.5">
      <c r="H39033" s="958">
        <v>94510</v>
      </c>
      <c r="I39033" s="950" t="s">
        <v>1552</v>
      </c>
    </row>
    <row r="39034" spans="8:9" ht="12.5">
      <c r="H39034" s="958">
        <v>94511</v>
      </c>
      <c r="I39034" s="950" t="s">
        <v>1552</v>
      </c>
    </row>
    <row r="39035" spans="8:9" ht="12.5">
      <c r="H39035" s="958">
        <v>94512</v>
      </c>
      <c r="I39035" s="950" t="s">
        <v>1552</v>
      </c>
    </row>
    <row r="39036" spans="8:9" ht="12.5">
      <c r="H39036" s="958">
        <v>94513</v>
      </c>
      <c r="I39036" s="950" t="s">
        <v>1552</v>
      </c>
    </row>
    <row r="39037" spans="8:9" ht="12.5">
      <c r="H39037" s="958">
        <v>94514</v>
      </c>
      <c r="I39037" s="950" t="s">
        <v>1552</v>
      </c>
    </row>
    <row r="39038" spans="8:9" ht="12.5">
      <c r="H39038" s="958">
        <v>94515</v>
      </c>
      <c r="I39038" s="950" t="s">
        <v>1552</v>
      </c>
    </row>
    <row r="39039" spans="8:9" ht="12.5">
      <c r="H39039" s="958">
        <v>94516</v>
      </c>
      <c r="I39039" s="950" t="s">
        <v>1552</v>
      </c>
    </row>
    <row r="39040" spans="8:9" ht="12.5">
      <c r="H39040" s="958">
        <v>94517</v>
      </c>
      <c r="I39040" s="950" t="s">
        <v>1552</v>
      </c>
    </row>
    <row r="39041" spans="8:9" ht="12.5">
      <c r="H39041" s="958">
        <v>94518</v>
      </c>
      <c r="I39041" s="950" t="s">
        <v>1552</v>
      </c>
    </row>
    <row r="39042" spans="8:9" ht="12.5">
      <c r="H39042" s="958">
        <v>94519</v>
      </c>
      <c r="I39042" s="950" t="s">
        <v>1552</v>
      </c>
    </row>
    <row r="39043" spans="8:9" ht="12.5">
      <c r="H39043" s="958">
        <v>94520</v>
      </c>
      <c r="I39043" s="950" t="s">
        <v>1552</v>
      </c>
    </row>
    <row r="39044" spans="8:9" ht="12.5">
      <c r="H39044" s="958">
        <v>94521</v>
      </c>
      <c r="I39044" s="950" t="s">
        <v>1552</v>
      </c>
    </row>
    <row r="39045" spans="8:9" ht="12.5">
      <c r="H39045" s="958">
        <v>94522</v>
      </c>
      <c r="I39045" s="950" t="s">
        <v>1552</v>
      </c>
    </row>
    <row r="39046" spans="8:9" ht="12.5">
      <c r="H39046" s="958">
        <v>94523</v>
      </c>
      <c r="I39046" s="950" t="s">
        <v>1552</v>
      </c>
    </row>
    <row r="39047" spans="8:9" ht="12.5">
      <c r="H39047" s="958">
        <v>94524</v>
      </c>
      <c r="I39047" s="950" t="s">
        <v>1552</v>
      </c>
    </row>
    <row r="39048" spans="8:9" ht="12.5">
      <c r="H39048" s="958">
        <v>94525</v>
      </c>
      <c r="I39048" s="950" t="s">
        <v>1552</v>
      </c>
    </row>
    <row r="39049" spans="8:9" ht="12.5">
      <c r="H39049" s="958">
        <v>94526</v>
      </c>
      <c r="I39049" s="950" t="s">
        <v>1552</v>
      </c>
    </row>
    <row r="39050" spans="8:9" ht="12.5">
      <c r="H39050" s="958">
        <v>94527</v>
      </c>
      <c r="I39050" s="950" t="s">
        <v>1552</v>
      </c>
    </row>
    <row r="39051" spans="8:9" ht="12.5">
      <c r="H39051" s="958">
        <v>94528</v>
      </c>
      <c r="I39051" s="950" t="s">
        <v>1552</v>
      </c>
    </row>
    <row r="39052" spans="8:9" ht="12.5">
      <c r="H39052" s="958">
        <v>94529</v>
      </c>
      <c r="I39052" s="950" t="s">
        <v>1552</v>
      </c>
    </row>
    <row r="39053" spans="8:9" ht="12.5">
      <c r="H39053" s="958">
        <v>94530</v>
      </c>
      <c r="I39053" s="950" t="s">
        <v>1552</v>
      </c>
    </row>
    <row r="39054" spans="8:9" ht="12.5">
      <c r="H39054" s="958">
        <v>94531</v>
      </c>
      <c r="I39054" s="950" t="s">
        <v>1552</v>
      </c>
    </row>
    <row r="39055" spans="8:9" ht="12.5">
      <c r="H39055" s="958">
        <v>94533</v>
      </c>
      <c r="I39055" s="950" t="s">
        <v>1552</v>
      </c>
    </row>
    <row r="39056" spans="8:9" ht="12.5">
      <c r="H39056" s="958">
        <v>94534</v>
      </c>
      <c r="I39056" s="950" t="s">
        <v>1552</v>
      </c>
    </row>
    <row r="39057" spans="8:9" ht="12.5">
      <c r="H39057" s="958">
        <v>94535</v>
      </c>
      <c r="I39057" s="950" t="s">
        <v>1552</v>
      </c>
    </row>
    <row r="39058" spans="8:9" ht="12.5">
      <c r="H39058" s="958">
        <v>94536</v>
      </c>
      <c r="I39058" s="950" t="s">
        <v>1552</v>
      </c>
    </row>
    <row r="39059" spans="8:9" ht="12.5">
      <c r="H39059" s="958">
        <v>94537</v>
      </c>
      <c r="I39059" s="950" t="s">
        <v>1552</v>
      </c>
    </row>
    <row r="39060" spans="8:9" ht="12.5">
      <c r="H39060" s="958">
        <v>94538</v>
      </c>
      <c r="I39060" s="950" t="s">
        <v>1552</v>
      </c>
    </row>
    <row r="39061" spans="8:9" ht="12.5">
      <c r="H39061" s="958">
        <v>94539</v>
      </c>
      <c r="I39061" s="950" t="s">
        <v>1552</v>
      </c>
    </row>
    <row r="39062" spans="8:9" ht="12.5">
      <c r="H39062" s="958">
        <v>94540</v>
      </c>
      <c r="I39062" s="950" t="s">
        <v>1552</v>
      </c>
    </row>
    <row r="39063" spans="8:9" ht="12.5">
      <c r="H39063" s="958">
        <v>94541</v>
      </c>
      <c r="I39063" s="950" t="s">
        <v>1552</v>
      </c>
    </row>
    <row r="39064" spans="8:9" ht="12.5">
      <c r="H39064" s="958">
        <v>94542</v>
      </c>
      <c r="I39064" s="950" t="s">
        <v>1552</v>
      </c>
    </row>
    <row r="39065" spans="8:9" ht="12.5">
      <c r="H39065" s="958">
        <v>94543</v>
      </c>
      <c r="I39065" s="950" t="s">
        <v>1552</v>
      </c>
    </row>
    <row r="39066" spans="8:9" ht="12.5">
      <c r="H39066" s="958">
        <v>94544</v>
      </c>
      <c r="I39066" s="950" t="s">
        <v>1552</v>
      </c>
    </row>
    <row r="39067" spans="8:9" ht="12.5">
      <c r="H39067" s="958">
        <v>94545</v>
      </c>
      <c r="I39067" s="950" t="s">
        <v>1552</v>
      </c>
    </row>
    <row r="39068" spans="8:9" ht="12.5">
      <c r="H39068" s="958">
        <v>94546</v>
      </c>
      <c r="I39068" s="950" t="s">
        <v>1552</v>
      </c>
    </row>
    <row r="39069" spans="8:9" ht="12.5">
      <c r="H39069" s="958">
        <v>94547</v>
      </c>
      <c r="I39069" s="950" t="s">
        <v>1552</v>
      </c>
    </row>
    <row r="39070" spans="8:9" ht="12.5">
      <c r="H39070" s="958">
        <v>94548</v>
      </c>
      <c r="I39070" s="950" t="s">
        <v>1552</v>
      </c>
    </row>
    <row r="39071" spans="8:9" ht="12.5">
      <c r="H39071" s="958">
        <v>94549</v>
      </c>
      <c r="I39071" s="950" t="s">
        <v>1552</v>
      </c>
    </row>
    <row r="39072" spans="8:9" ht="12.5">
      <c r="H39072" s="958">
        <v>94550</v>
      </c>
      <c r="I39072" s="950" t="s">
        <v>1552</v>
      </c>
    </row>
    <row r="39073" spans="8:9" ht="12.5">
      <c r="H39073" s="958">
        <v>94551</v>
      </c>
      <c r="I39073" s="950" t="s">
        <v>1552</v>
      </c>
    </row>
    <row r="39074" spans="8:9" ht="12.5">
      <c r="H39074" s="958">
        <v>94552</v>
      </c>
      <c r="I39074" s="950" t="s">
        <v>1552</v>
      </c>
    </row>
    <row r="39075" spans="8:9" ht="12.5">
      <c r="H39075" s="958">
        <v>94553</v>
      </c>
      <c r="I39075" s="950" t="s">
        <v>1552</v>
      </c>
    </row>
    <row r="39076" spans="8:9" ht="12.5">
      <c r="H39076" s="958">
        <v>94555</v>
      </c>
      <c r="I39076" s="950" t="s">
        <v>1552</v>
      </c>
    </row>
    <row r="39077" spans="8:9" ht="12.5">
      <c r="H39077" s="958">
        <v>94556</v>
      </c>
      <c r="I39077" s="950" t="s">
        <v>1552</v>
      </c>
    </row>
    <row r="39078" spans="8:9" ht="12.5">
      <c r="H39078" s="958">
        <v>94557</v>
      </c>
      <c r="I39078" s="950" t="s">
        <v>1552</v>
      </c>
    </row>
    <row r="39079" spans="8:9" ht="12.5">
      <c r="H39079" s="958">
        <v>94558</v>
      </c>
      <c r="I39079" s="950" t="s">
        <v>1552</v>
      </c>
    </row>
    <row r="39080" spans="8:9" ht="12.5">
      <c r="H39080" s="958">
        <v>94559</v>
      </c>
      <c r="I39080" s="950" t="s">
        <v>1552</v>
      </c>
    </row>
    <row r="39081" spans="8:9" ht="12.5">
      <c r="H39081" s="958">
        <v>94560</v>
      </c>
      <c r="I39081" s="950" t="s">
        <v>1552</v>
      </c>
    </row>
    <row r="39082" spans="8:9" ht="12.5">
      <c r="H39082" s="958">
        <v>94561</v>
      </c>
      <c r="I39082" s="950" t="s">
        <v>1552</v>
      </c>
    </row>
    <row r="39083" spans="8:9" ht="12.5">
      <c r="H39083" s="958">
        <v>94562</v>
      </c>
      <c r="I39083" s="950" t="s">
        <v>1552</v>
      </c>
    </row>
    <row r="39084" spans="8:9" ht="12.5">
      <c r="H39084" s="958">
        <v>94563</v>
      </c>
      <c r="I39084" s="950" t="s">
        <v>1552</v>
      </c>
    </row>
    <row r="39085" spans="8:9" ht="12.5">
      <c r="H39085" s="958">
        <v>94564</v>
      </c>
      <c r="I39085" s="950" t="s">
        <v>1552</v>
      </c>
    </row>
    <row r="39086" spans="8:9" ht="12.5">
      <c r="H39086" s="958">
        <v>94565</v>
      </c>
      <c r="I39086" s="950" t="s">
        <v>1552</v>
      </c>
    </row>
    <row r="39087" spans="8:9" ht="12.5">
      <c r="H39087" s="958">
        <v>94566</v>
      </c>
      <c r="I39087" s="950" t="s">
        <v>1552</v>
      </c>
    </row>
    <row r="39088" spans="8:9" ht="12.5">
      <c r="H39088" s="958">
        <v>94567</v>
      </c>
      <c r="I39088" s="950" t="s">
        <v>1552</v>
      </c>
    </row>
    <row r="39089" spans="8:9" ht="12.5">
      <c r="H39089" s="958">
        <v>94568</v>
      </c>
      <c r="I39089" s="950" t="s">
        <v>1552</v>
      </c>
    </row>
    <row r="39090" spans="8:9" ht="12.5">
      <c r="H39090" s="958">
        <v>94569</v>
      </c>
      <c r="I39090" s="950" t="s">
        <v>1552</v>
      </c>
    </row>
    <row r="39091" spans="8:9" ht="12.5">
      <c r="H39091" s="958">
        <v>94570</v>
      </c>
      <c r="I39091" s="950" t="s">
        <v>1552</v>
      </c>
    </row>
    <row r="39092" spans="8:9" ht="12.5">
      <c r="H39092" s="958">
        <v>94571</v>
      </c>
      <c r="I39092" s="950" t="s">
        <v>1552</v>
      </c>
    </row>
    <row r="39093" spans="8:9" ht="12.5">
      <c r="H39093" s="958">
        <v>94572</v>
      </c>
      <c r="I39093" s="950" t="s">
        <v>1552</v>
      </c>
    </row>
    <row r="39094" spans="8:9" ht="12.5">
      <c r="H39094" s="958">
        <v>94573</v>
      </c>
      <c r="I39094" s="950" t="s">
        <v>1552</v>
      </c>
    </row>
    <row r="39095" spans="8:9" ht="12.5">
      <c r="H39095" s="958">
        <v>94574</v>
      </c>
      <c r="I39095" s="950" t="s">
        <v>1552</v>
      </c>
    </row>
    <row r="39096" spans="8:9" ht="12.5">
      <c r="H39096" s="958">
        <v>94575</v>
      </c>
      <c r="I39096" s="950" t="s">
        <v>1552</v>
      </c>
    </row>
    <row r="39097" spans="8:9" ht="12.5">
      <c r="H39097" s="958">
        <v>94576</v>
      </c>
      <c r="I39097" s="950" t="s">
        <v>1552</v>
      </c>
    </row>
    <row r="39098" spans="8:9" ht="12.5">
      <c r="H39098" s="958">
        <v>94577</v>
      </c>
      <c r="I39098" s="950" t="s">
        <v>1552</v>
      </c>
    </row>
    <row r="39099" spans="8:9" ht="12.5">
      <c r="H39099" s="958">
        <v>94578</v>
      </c>
      <c r="I39099" s="950" t="s">
        <v>1552</v>
      </c>
    </row>
    <row r="39100" spans="8:9" ht="12.5">
      <c r="H39100" s="958">
        <v>94579</v>
      </c>
      <c r="I39100" s="950" t="s">
        <v>1552</v>
      </c>
    </row>
    <row r="39101" spans="8:9" ht="12.5">
      <c r="H39101" s="958">
        <v>94580</v>
      </c>
      <c r="I39101" s="950" t="s">
        <v>1552</v>
      </c>
    </row>
    <row r="39102" spans="8:9" ht="12.5">
      <c r="H39102" s="958">
        <v>94581</v>
      </c>
      <c r="I39102" s="950" t="s">
        <v>1552</v>
      </c>
    </row>
    <row r="39103" spans="8:9" ht="12.5">
      <c r="H39103" s="958">
        <v>94582</v>
      </c>
      <c r="I39103" s="950" t="s">
        <v>1552</v>
      </c>
    </row>
    <row r="39104" spans="8:9" ht="12.5">
      <c r="H39104" s="958">
        <v>94583</v>
      </c>
      <c r="I39104" s="950" t="s">
        <v>1552</v>
      </c>
    </row>
    <row r="39105" spans="8:9" ht="12.5">
      <c r="H39105" s="958">
        <v>94585</v>
      </c>
      <c r="I39105" s="950" t="s">
        <v>1552</v>
      </c>
    </row>
    <row r="39106" spans="8:9" ht="12.5">
      <c r="H39106" s="958">
        <v>94586</v>
      </c>
      <c r="I39106" s="950" t="s">
        <v>1552</v>
      </c>
    </row>
    <row r="39107" spans="8:9" ht="12.5">
      <c r="H39107" s="958">
        <v>94587</v>
      </c>
      <c r="I39107" s="950" t="s">
        <v>1552</v>
      </c>
    </row>
    <row r="39108" spans="8:9" ht="12.5">
      <c r="H39108" s="958">
        <v>94588</v>
      </c>
      <c r="I39108" s="950" t="s">
        <v>1552</v>
      </c>
    </row>
    <row r="39109" spans="8:9" ht="12.5">
      <c r="H39109" s="958">
        <v>94589</v>
      </c>
      <c r="I39109" s="950" t="s">
        <v>1552</v>
      </c>
    </row>
    <row r="39110" spans="8:9" ht="12.5">
      <c r="H39110" s="958">
        <v>94590</v>
      </c>
      <c r="I39110" s="950" t="s">
        <v>1552</v>
      </c>
    </row>
    <row r="39111" spans="8:9" ht="12.5">
      <c r="H39111" s="958">
        <v>94591</v>
      </c>
      <c r="I39111" s="950" t="s">
        <v>1552</v>
      </c>
    </row>
    <row r="39112" spans="8:9" ht="12.5">
      <c r="H39112" s="958">
        <v>94592</v>
      </c>
      <c r="I39112" s="950" t="s">
        <v>1552</v>
      </c>
    </row>
    <row r="39113" spans="8:9" ht="12.5">
      <c r="H39113" s="958">
        <v>94595</v>
      </c>
      <c r="I39113" s="950" t="s">
        <v>1552</v>
      </c>
    </row>
    <row r="39114" spans="8:9" ht="12.5">
      <c r="H39114" s="958">
        <v>94596</v>
      </c>
      <c r="I39114" s="950" t="s">
        <v>1552</v>
      </c>
    </row>
    <row r="39115" spans="8:9" ht="12.5">
      <c r="H39115" s="958">
        <v>94597</v>
      </c>
      <c r="I39115" s="950" t="s">
        <v>1552</v>
      </c>
    </row>
    <row r="39116" spans="8:9" ht="12.5">
      <c r="H39116" s="958">
        <v>94598</v>
      </c>
      <c r="I39116" s="950" t="s">
        <v>1552</v>
      </c>
    </row>
    <row r="39117" spans="8:9" ht="12.5">
      <c r="H39117" s="958">
        <v>94599</v>
      </c>
      <c r="I39117" s="950" t="s">
        <v>1552</v>
      </c>
    </row>
    <row r="39118" spans="8:9" ht="12.5">
      <c r="H39118" s="958">
        <v>94601</v>
      </c>
      <c r="I39118" s="950" t="s">
        <v>1552</v>
      </c>
    </row>
    <row r="39119" spans="8:9" ht="12.5">
      <c r="H39119" s="958">
        <v>94602</v>
      </c>
      <c r="I39119" s="950" t="s">
        <v>1552</v>
      </c>
    </row>
    <row r="39120" spans="8:9" ht="12.5">
      <c r="H39120" s="958">
        <v>94603</v>
      </c>
      <c r="I39120" s="950" t="s">
        <v>1552</v>
      </c>
    </row>
    <row r="39121" spans="8:9" ht="12.5">
      <c r="H39121" s="958">
        <v>94604</v>
      </c>
      <c r="I39121" s="950" t="s">
        <v>1552</v>
      </c>
    </row>
    <row r="39122" spans="8:9" ht="12.5">
      <c r="H39122" s="958">
        <v>94605</v>
      </c>
      <c r="I39122" s="950" t="s">
        <v>1552</v>
      </c>
    </row>
    <row r="39123" spans="8:9" ht="12.5">
      <c r="H39123" s="958">
        <v>94606</v>
      </c>
      <c r="I39123" s="950" t="s">
        <v>1552</v>
      </c>
    </row>
    <row r="39124" spans="8:9" ht="12.5">
      <c r="H39124" s="958">
        <v>94607</v>
      </c>
      <c r="I39124" s="950" t="s">
        <v>1552</v>
      </c>
    </row>
    <row r="39125" spans="8:9" ht="12.5">
      <c r="H39125" s="958">
        <v>94608</v>
      </c>
      <c r="I39125" s="950" t="s">
        <v>1552</v>
      </c>
    </row>
    <row r="39126" spans="8:9" ht="12.5">
      <c r="H39126" s="958">
        <v>94609</v>
      </c>
      <c r="I39126" s="950" t="s">
        <v>1552</v>
      </c>
    </row>
    <row r="39127" spans="8:9" ht="12.5">
      <c r="H39127" s="958">
        <v>94610</v>
      </c>
      <c r="I39127" s="950" t="s">
        <v>1552</v>
      </c>
    </row>
    <row r="39128" spans="8:9" ht="12.5">
      <c r="H39128" s="958">
        <v>94611</v>
      </c>
      <c r="I39128" s="950" t="s">
        <v>1552</v>
      </c>
    </row>
    <row r="39129" spans="8:9" ht="12.5">
      <c r="H39129" s="958">
        <v>94612</v>
      </c>
      <c r="I39129" s="950" t="s">
        <v>1552</v>
      </c>
    </row>
    <row r="39130" spans="8:9" ht="12.5">
      <c r="H39130" s="958">
        <v>94613</v>
      </c>
      <c r="I39130" s="950" t="s">
        <v>1552</v>
      </c>
    </row>
    <row r="39131" spans="8:9" ht="12.5">
      <c r="H39131" s="958">
        <v>94614</v>
      </c>
      <c r="I39131" s="950" t="s">
        <v>1552</v>
      </c>
    </row>
    <row r="39132" spans="8:9" ht="12.5">
      <c r="H39132" s="958">
        <v>94615</v>
      </c>
      <c r="I39132" s="950" t="s">
        <v>1552</v>
      </c>
    </row>
    <row r="39133" spans="8:9" ht="12.5">
      <c r="H39133" s="958">
        <v>94617</v>
      </c>
      <c r="I39133" s="950" t="s">
        <v>1552</v>
      </c>
    </row>
    <row r="39134" spans="8:9" ht="12.5">
      <c r="H39134" s="958">
        <v>94618</v>
      </c>
      <c r="I39134" s="950" t="s">
        <v>1552</v>
      </c>
    </row>
    <row r="39135" spans="8:9" ht="12.5">
      <c r="H39135" s="958">
        <v>94619</v>
      </c>
      <c r="I39135" s="950" t="s">
        <v>1552</v>
      </c>
    </row>
    <row r="39136" spans="8:9" ht="12.5">
      <c r="H39136" s="958">
        <v>94620</v>
      </c>
      <c r="I39136" s="950" t="s">
        <v>1552</v>
      </c>
    </row>
    <row r="39137" spans="8:9" ht="12.5">
      <c r="H39137" s="958">
        <v>94621</v>
      </c>
      <c r="I39137" s="950" t="s">
        <v>1552</v>
      </c>
    </row>
    <row r="39138" spans="8:9" ht="12.5">
      <c r="H39138" s="958">
        <v>94622</v>
      </c>
      <c r="I39138" s="950" t="s">
        <v>1552</v>
      </c>
    </row>
    <row r="39139" spans="8:9" ht="12.5">
      <c r="H39139" s="958">
        <v>94623</v>
      </c>
      <c r="I39139" s="950" t="s">
        <v>1552</v>
      </c>
    </row>
    <row r="39140" spans="8:9" ht="12.5">
      <c r="H39140" s="958">
        <v>94624</v>
      </c>
      <c r="I39140" s="950" t="s">
        <v>1552</v>
      </c>
    </row>
    <row r="39141" spans="8:9" ht="12.5">
      <c r="H39141" s="958">
        <v>94649</v>
      </c>
      <c r="I39141" s="950" t="s">
        <v>1552</v>
      </c>
    </row>
    <row r="39142" spans="8:9" ht="12.5">
      <c r="H39142" s="958">
        <v>94659</v>
      </c>
      <c r="I39142" s="950" t="s">
        <v>1552</v>
      </c>
    </row>
    <row r="39143" spans="8:9" ht="12.5">
      <c r="H39143" s="958">
        <v>94660</v>
      </c>
      <c r="I39143" s="950" t="s">
        <v>1552</v>
      </c>
    </row>
    <row r="39144" spans="8:9" ht="12.5">
      <c r="H39144" s="958">
        <v>94661</v>
      </c>
      <c r="I39144" s="950" t="s">
        <v>1552</v>
      </c>
    </row>
    <row r="39145" spans="8:9" ht="12.5">
      <c r="H39145" s="958">
        <v>94662</v>
      </c>
      <c r="I39145" s="950" t="s">
        <v>1552</v>
      </c>
    </row>
    <row r="39146" spans="8:9" ht="12.5">
      <c r="H39146" s="958">
        <v>94666</v>
      </c>
      <c r="I39146" s="950" t="s">
        <v>1552</v>
      </c>
    </row>
    <row r="39147" spans="8:9" ht="12.5">
      <c r="H39147" s="958">
        <v>94701</v>
      </c>
      <c r="I39147" s="950" t="s">
        <v>1552</v>
      </c>
    </row>
    <row r="39148" spans="8:9" ht="12.5">
      <c r="H39148" s="958">
        <v>94702</v>
      </c>
      <c r="I39148" s="950" t="s">
        <v>1552</v>
      </c>
    </row>
    <row r="39149" spans="8:9" ht="12.5">
      <c r="H39149" s="958">
        <v>94703</v>
      </c>
      <c r="I39149" s="950" t="s">
        <v>1552</v>
      </c>
    </row>
    <row r="39150" spans="8:9" ht="12.5">
      <c r="H39150" s="958">
        <v>94704</v>
      </c>
      <c r="I39150" s="950" t="s">
        <v>1552</v>
      </c>
    </row>
    <row r="39151" spans="8:9" ht="12.5">
      <c r="H39151" s="958">
        <v>94705</v>
      </c>
      <c r="I39151" s="950" t="s">
        <v>1552</v>
      </c>
    </row>
    <row r="39152" spans="8:9" ht="12.5">
      <c r="H39152" s="958">
        <v>94706</v>
      </c>
      <c r="I39152" s="950" t="s">
        <v>1552</v>
      </c>
    </row>
    <row r="39153" spans="8:9" ht="12.5">
      <c r="H39153" s="958">
        <v>94707</v>
      </c>
      <c r="I39153" s="950" t="s">
        <v>1552</v>
      </c>
    </row>
    <row r="39154" spans="8:9" ht="12.5">
      <c r="H39154" s="958">
        <v>94708</v>
      </c>
      <c r="I39154" s="950" t="s">
        <v>1552</v>
      </c>
    </row>
    <row r="39155" spans="8:9" ht="12.5">
      <c r="H39155" s="958">
        <v>94709</v>
      </c>
      <c r="I39155" s="950" t="s">
        <v>1552</v>
      </c>
    </row>
    <row r="39156" spans="8:9" ht="12.5">
      <c r="H39156" s="958">
        <v>94710</v>
      </c>
      <c r="I39156" s="950" t="s">
        <v>1552</v>
      </c>
    </row>
    <row r="39157" spans="8:9" ht="12.5">
      <c r="H39157" s="958">
        <v>94712</v>
      </c>
      <c r="I39157" s="950" t="s">
        <v>1552</v>
      </c>
    </row>
    <row r="39158" spans="8:9" ht="12.5">
      <c r="H39158" s="958">
        <v>94720</v>
      </c>
      <c r="I39158" s="950" t="s">
        <v>1552</v>
      </c>
    </row>
    <row r="39159" spans="8:9" ht="12.5">
      <c r="H39159" s="958">
        <v>94801</v>
      </c>
      <c r="I39159" s="950" t="s">
        <v>1552</v>
      </c>
    </row>
    <row r="39160" spans="8:9" ht="12.5">
      <c r="H39160" s="958">
        <v>94802</v>
      </c>
      <c r="I39160" s="950" t="s">
        <v>1552</v>
      </c>
    </row>
    <row r="39161" spans="8:9" ht="12.5">
      <c r="H39161" s="958">
        <v>94803</v>
      </c>
      <c r="I39161" s="950" t="s">
        <v>1552</v>
      </c>
    </row>
    <row r="39162" spans="8:9" ht="12.5">
      <c r="H39162" s="958">
        <v>94804</v>
      </c>
      <c r="I39162" s="950" t="s">
        <v>1552</v>
      </c>
    </row>
    <row r="39163" spans="8:9" ht="12.5">
      <c r="H39163" s="958">
        <v>94805</v>
      </c>
      <c r="I39163" s="950" t="s">
        <v>1552</v>
      </c>
    </row>
    <row r="39164" spans="8:9" ht="12.5">
      <c r="H39164" s="958">
        <v>94806</v>
      </c>
      <c r="I39164" s="950" t="s">
        <v>1552</v>
      </c>
    </row>
    <row r="39165" spans="8:9" ht="12.5">
      <c r="H39165" s="958">
        <v>94807</v>
      </c>
      <c r="I39165" s="950" t="s">
        <v>1552</v>
      </c>
    </row>
    <row r="39166" spans="8:9" ht="12.5">
      <c r="H39166" s="958">
        <v>94808</v>
      </c>
      <c r="I39166" s="950" t="s">
        <v>1552</v>
      </c>
    </row>
    <row r="39167" spans="8:9" ht="12.5">
      <c r="H39167" s="958">
        <v>94820</v>
      </c>
      <c r="I39167" s="950" t="s">
        <v>1552</v>
      </c>
    </row>
    <row r="39168" spans="8:9" ht="12.5">
      <c r="H39168" s="958">
        <v>94850</v>
      </c>
      <c r="I39168" s="950" t="s">
        <v>1552</v>
      </c>
    </row>
    <row r="39169" spans="8:9" ht="12.5">
      <c r="H39169" s="958">
        <v>94901</v>
      </c>
      <c r="I39169" s="950" t="s">
        <v>1552</v>
      </c>
    </row>
    <row r="39170" spans="8:9" ht="12.5">
      <c r="H39170" s="958">
        <v>94903</v>
      </c>
      <c r="I39170" s="950" t="s">
        <v>1552</v>
      </c>
    </row>
    <row r="39171" spans="8:9" ht="12.5">
      <c r="H39171" s="958">
        <v>94904</v>
      </c>
      <c r="I39171" s="950" t="s">
        <v>1552</v>
      </c>
    </row>
    <row r="39172" spans="8:9" ht="12.5">
      <c r="H39172" s="958">
        <v>94912</v>
      </c>
      <c r="I39172" s="950" t="s">
        <v>1552</v>
      </c>
    </row>
    <row r="39173" spans="8:9" ht="12.5">
      <c r="H39173" s="958">
        <v>94913</v>
      </c>
      <c r="I39173" s="950" t="s">
        <v>1552</v>
      </c>
    </row>
    <row r="39174" spans="8:9" ht="12.5">
      <c r="H39174" s="958">
        <v>94914</v>
      </c>
      <c r="I39174" s="950" t="s">
        <v>1552</v>
      </c>
    </row>
    <row r="39175" spans="8:9" ht="12.5">
      <c r="H39175" s="958">
        <v>94915</v>
      </c>
      <c r="I39175" s="950" t="s">
        <v>1552</v>
      </c>
    </row>
    <row r="39176" spans="8:9" ht="12.5">
      <c r="H39176" s="958">
        <v>94920</v>
      </c>
      <c r="I39176" s="950" t="s">
        <v>1552</v>
      </c>
    </row>
    <row r="39177" spans="8:9" ht="12.5">
      <c r="H39177" s="958">
        <v>94922</v>
      </c>
      <c r="I39177" s="950" t="s">
        <v>1552</v>
      </c>
    </row>
    <row r="39178" spans="8:9" ht="12.5">
      <c r="H39178" s="958">
        <v>94923</v>
      </c>
      <c r="I39178" s="950" t="s">
        <v>1552</v>
      </c>
    </row>
    <row r="39179" spans="8:9" ht="12.5">
      <c r="H39179" s="958">
        <v>94924</v>
      </c>
      <c r="I39179" s="950" t="s">
        <v>1552</v>
      </c>
    </row>
    <row r="39180" spans="8:9" ht="12.5">
      <c r="H39180" s="958">
        <v>94925</v>
      </c>
      <c r="I39180" s="950" t="s">
        <v>1552</v>
      </c>
    </row>
    <row r="39181" spans="8:9" ht="12.5">
      <c r="H39181" s="958">
        <v>94926</v>
      </c>
      <c r="I39181" s="950" t="s">
        <v>1552</v>
      </c>
    </row>
    <row r="39182" spans="8:9" ht="12.5">
      <c r="H39182" s="958">
        <v>94927</v>
      </c>
      <c r="I39182" s="950" t="s">
        <v>1552</v>
      </c>
    </row>
    <row r="39183" spans="8:9" ht="12.5">
      <c r="H39183" s="958">
        <v>94928</v>
      </c>
      <c r="I39183" s="950" t="s">
        <v>1552</v>
      </c>
    </row>
    <row r="39184" spans="8:9" ht="12.5">
      <c r="H39184" s="958">
        <v>94929</v>
      </c>
      <c r="I39184" s="950" t="s">
        <v>1552</v>
      </c>
    </row>
    <row r="39185" spans="8:9" ht="12.5">
      <c r="H39185" s="958">
        <v>94930</v>
      </c>
      <c r="I39185" s="950" t="s">
        <v>1552</v>
      </c>
    </row>
    <row r="39186" spans="8:9" ht="12.5">
      <c r="H39186" s="958">
        <v>94931</v>
      </c>
      <c r="I39186" s="950" t="s">
        <v>1552</v>
      </c>
    </row>
    <row r="39187" spans="8:9" ht="12.5">
      <c r="H39187" s="958">
        <v>94933</v>
      </c>
      <c r="I39187" s="950" t="s">
        <v>1552</v>
      </c>
    </row>
    <row r="39188" spans="8:9" ht="12.5">
      <c r="H39188" s="958">
        <v>94937</v>
      </c>
      <c r="I39188" s="950" t="s">
        <v>1552</v>
      </c>
    </row>
    <row r="39189" spans="8:9" ht="12.5">
      <c r="H39189" s="958">
        <v>94938</v>
      </c>
      <c r="I39189" s="950" t="s">
        <v>1552</v>
      </c>
    </row>
    <row r="39190" spans="8:9" ht="12.5">
      <c r="H39190" s="958">
        <v>94939</v>
      </c>
      <c r="I39190" s="950" t="s">
        <v>1552</v>
      </c>
    </row>
    <row r="39191" spans="8:9" ht="12.5">
      <c r="H39191" s="958">
        <v>94940</v>
      </c>
      <c r="I39191" s="950" t="s">
        <v>1552</v>
      </c>
    </row>
    <row r="39192" spans="8:9" ht="12.5">
      <c r="H39192" s="958">
        <v>94941</v>
      </c>
      <c r="I39192" s="950" t="s">
        <v>1552</v>
      </c>
    </row>
    <row r="39193" spans="8:9" ht="12.5">
      <c r="H39193" s="958">
        <v>94942</v>
      </c>
      <c r="I39193" s="950" t="s">
        <v>1552</v>
      </c>
    </row>
    <row r="39194" spans="8:9" ht="12.5">
      <c r="H39194" s="958">
        <v>94945</v>
      </c>
      <c r="I39194" s="950" t="s">
        <v>1552</v>
      </c>
    </row>
    <row r="39195" spans="8:9" ht="12.5">
      <c r="H39195" s="958">
        <v>94946</v>
      </c>
      <c r="I39195" s="950" t="s">
        <v>1552</v>
      </c>
    </row>
    <row r="39196" spans="8:9" ht="12.5">
      <c r="H39196" s="958">
        <v>94947</v>
      </c>
      <c r="I39196" s="950" t="s">
        <v>1552</v>
      </c>
    </row>
    <row r="39197" spans="8:9" ht="12.5">
      <c r="H39197" s="958">
        <v>94948</v>
      </c>
      <c r="I39197" s="950" t="s">
        <v>1552</v>
      </c>
    </row>
    <row r="39198" spans="8:9" ht="12.5">
      <c r="H39198" s="958">
        <v>94949</v>
      </c>
      <c r="I39198" s="950" t="s">
        <v>1552</v>
      </c>
    </row>
    <row r="39199" spans="8:9" ht="12.5">
      <c r="H39199" s="958">
        <v>94950</v>
      </c>
      <c r="I39199" s="950" t="s">
        <v>1552</v>
      </c>
    </row>
    <row r="39200" spans="8:9" ht="12.5">
      <c r="H39200" s="958">
        <v>94951</v>
      </c>
      <c r="I39200" s="950" t="s">
        <v>1552</v>
      </c>
    </row>
    <row r="39201" spans="8:9" ht="12.5">
      <c r="H39201" s="958">
        <v>94952</v>
      </c>
      <c r="I39201" s="950" t="s">
        <v>1552</v>
      </c>
    </row>
    <row r="39202" spans="8:9" ht="12.5">
      <c r="H39202" s="958">
        <v>94953</v>
      </c>
      <c r="I39202" s="950" t="s">
        <v>1552</v>
      </c>
    </row>
    <row r="39203" spans="8:9" ht="12.5">
      <c r="H39203" s="958">
        <v>94954</v>
      </c>
      <c r="I39203" s="950" t="s">
        <v>1552</v>
      </c>
    </row>
    <row r="39204" spans="8:9" ht="12.5">
      <c r="H39204" s="958">
        <v>94955</v>
      </c>
      <c r="I39204" s="950" t="s">
        <v>1552</v>
      </c>
    </row>
    <row r="39205" spans="8:9" ht="12.5">
      <c r="H39205" s="958">
        <v>94956</v>
      </c>
      <c r="I39205" s="950" t="s">
        <v>1552</v>
      </c>
    </row>
    <row r="39206" spans="8:9" ht="12.5">
      <c r="H39206" s="958">
        <v>94957</v>
      </c>
      <c r="I39206" s="950" t="s">
        <v>1552</v>
      </c>
    </row>
    <row r="39207" spans="8:9" ht="12.5">
      <c r="H39207" s="958">
        <v>94960</v>
      </c>
      <c r="I39207" s="950" t="s">
        <v>1552</v>
      </c>
    </row>
    <row r="39208" spans="8:9" ht="12.5">
      <c r="H39208" s="958">
        <v>94963</v>
      </c>
      <c r="I39208" s="950" t="s">
        <v>1552</v>
      </c>
    </row>
    <row r="39209" spans="8:9" ht="12.5">
      <c r="H39209" s="958">
        <v>94964</v>
      </c>
      <c r="I39209" s="950" t="s">
        <v>1552</v>
      </c>
    </row>
    <row r="39210" spans="8:9" ht="12.5">
      <c r="H39210" s="958">
        <v>94965</v>
      </c>
      <c r="I39210" s="950" t="s">
        <v>1552</v>
      </c>
    </row>
    <row r="39211" spans="8:9" ht="12.5">
      <c r="H39211" s="958">
        <v>94966</v>
      </c>
      <c r="I39211" s="950" t="s">
        <v>1552</v>
      </c>
    </row>
    <row r="39212" spans="8:9" ht="12.5">
      <c r="H39212" s="958">
        <v>94970</v>
      </c>
      <c r="I39212" s="950" t="s">
        <v>1552</v>
      </c>
    </row>
    <row r="39213" spans="8:9" ht="12.5">
      <c r="H39213" s="958">
        <v>94971</v>
      </c>
      <c r="I39213" s="950" t="s">
        <v>1552</v>
      </c>
    </row>
    <row r="39214" spans="8:9" ht="12.5">
      <c r="H39214" s="958">
        <v>94972</v>
      </c>
      <c r="I39214" s="950" t="s">
        <v>1552</v>
      </c>
    </row>
    <row r="39215" spans="8:9" ht="12.5">
      <c r="H39215" s="958">
        <v>94973</v>
      </c>
      <c r="I39215" s="950" t="s">
        <v>1552</v>
      </c>
    </row>
    <row r="39216" spans="8:9" ht="12.5">
      <c r="H39216" s="958">
        <v>94974</v>
      </c>
      <c r="I39216" s="950" t="s">
        <v>1552</v>
      </c>
    </row>
    <row r="39217" spans="8:9" ht="12.5">
      <c r="H39217" s="958">
        <v>94975</v>
      </c>
      <c r="I39217" s="950" t="s">
        <v>1552</v>
      </c>
    </row>
    <row r="39218" spans="8:9" ht="12.5">
      <c r="H39218" s="958">
        <v>94976</v>
      </c>
      <c r="I39218" s="950" t="s">
        <v>1552</v>
      </c>
    </row>
    <row r="39219" spans="8:9" ht="12.5">
      <c r="H39219" s="958">
        <v>94977</v>
      </c>
      <c r="I39219" s="950" t="s">
        <v>1552</v>
      </c>
    </row>
    <row r="39220" spans="8:9" ht="12.5">
      <c r="H39220" s="958">
        <v>94978</v>
      </c>
      <c r="I39220" s="950" t="s">
        <v>1552</v>
      </c>
    </row>
    <row r="39221" spans="8:9" ht="12.5">
      <c r="H39221" s="958">
        <v>94979</v>
      </c>
      <c r="I39221" s="950" t="s">
        <v>1552</v>
      </c>
    </row>
    <row r="39222" spans="8:9" ht="12.5">
      <c r="H39222" s="958">
        <v>94998</v>
      </c>
      <c r="I39222" s="950" t="s">
        <v>1552</v>
      </c>
    </row>
    <row r="39223" spans="8:9" ht="12.5">
      <c r="H39223" s="958">
        <v>94999</v>
      </c>
      <c r="I39223" s="950" t="s">
        <v>1552</v>
      </c>
    </row>
    <row r="39224" spans="8:9" ht="12.5">
      <c r="H39224" s="958">
        <v>95001</v>
      </c>
      <c r="I39224" s="950" t="s">
        <v>1552</v>
      </c>
    </row>
    <row r="39225" spans="8:9" ht="12.5">
      <c r="H39225" s="958">
        <v>95002</v>
      </c>
      <c r="I39225" s="950" t="s">
        <v>1552</v>
      </c>
    </row>
    <row r="39226" spans="8:9" ht="12.5">
      <c r="H39226" s="958">
        <v>95003</v>
      </c>
      <c r="I39226" s="950" t="s">
        <v>1552</v>
      </c>
    </row>
    <row r="39227" spans="8:9" ht="12.5">
      <c r="H39227" s="958">
        <v>95004</v>
      </c>
      <c r="I39227" s="950" t="s">
        <v>1552</v>
      </c>
    </row>
    <row r="39228" spans="8:9" ht="12.5">
      <c r="H39228" s="958">
        <v>95005</v>
      </c>
      <c r="I39228" s="950" t="s">
        <v>1552</v>
      </c>
    </row>
    <row r="39229" spans="8:9" ht="12.5">
      <c r="H39229" s="958">
        <v>95006</v>
      </c>
      <c r="I39229" s="950" t="s">
        <v>1552</v>
      </c>
    </row>
    <row r="39230" spans="8:9" ht="12.5">
      <c r="H39230" s="958">
        <v>95007</v>
      </c>
      <c r="I39230" s="950" t="s">
        <v>1552</v>
      </c>
    </row>
    <row r="39231" spans="8:9" ht="12.5">
      <c r="H39231" s="958">
        <v>95008</v>
      </c>
      <c r="I39231" s="950" t="s">
        <v>1552</v>
      </c>
    </row>
    <row r="39232" spans="8:9" ht="12.5">
      <c r="H39232" s="958">
        <v>95009</v>
      </c>
      <c r="I39232" s="950" t="s">
        <v>1552</v>
      </c>
    </row>
    <row r="39233" spans="8:9" ht="12.5">
      <c r="H39233" s="958">
        <v>95010</v>
      </c>
      <c r="I39233" s="950" t="s">
        <v>1552</v>
      </c>
    </row>
    <row r="39234" spans="8:9" ht="12.5">
      <c r="H39234" s="958">
        <v>95011</v>
      </c>
      <c r="I39234" s="950" t="s">
        <v>1552</v>
      </c>
    </row>
    <row r="39235" spans="8:9" ht="12.5">
      <c r="H39235" s="958">
        <v>95012</v>
      </c>
      <c r="I39235" s="950" t="s">
        <v>1552</v>
      </c>
    </row>
    <row r="39236" spans="8:9" ht="12.5">
      <c r="H39236" s="958">
        <v>95013</v>
      </c>
      <c r="I39236" s="950" t="s">
        <v>1552</v>
      </c>
    </row>
    <row r="39237" spans="8:9" ht="12.5">
      <c r="H39237" s="958">
        <v>95014</v>
      </c>
      <c r="I39237" s="950" t="s">
        <v>1552</v>
      </c>
    </row>
    <row r="39238" spans="8:9" ht="12.5">
      <c r="H39238" s="958">
        <v>95015</v>
      </c>
      <c r="I39238" s="950" t="s">
        <v>1552</v>
      </c>
    </row>
    <row r="39239" spans="8:9" ht="12.5">
      <c r="H39239" s="958">
        <v>95017</v>
      </c>
      <c r="I39239" s="950" t="s">
        <v>1552</v>
      </c>
    </row>
    <row r="39240" spans="8:9" ht="12.5">
      <c r="H39240" s="958">
        <v>95018</v>
      </c>
      <c r="I39240" s="950" t="s">
        <v>1552</v>
      </c>
    </row>
    <row r="39241" spans="8:9" ht="12.5">
      <c r="H39241" s="958">
        <v>95019</v>
      </c>
      <c r="I39241" s="950" t="s">
        <v>1552</v>
      </c>
    </row>
    <row r="39242" spans="8:9" ht="12.5">
      <c r="H39242" s="958">
        <v>95020</v>
      </c>
      <c r="I39242" s="950" t="s">
        <v>1552</v>
      </c>
    </row>
    <row r="39243" spans="8:9" ht="12.5">
      <c r="H39243" s="958">
        <v>95021</v>
      </c>
      <c r="I39243" s="950" t="s">
        <v>1552</v>
      </c>
    </row>
    <row r="39244" spans="8:9" ht="12.5">
      <c r="H39244" s="958">
        <v>95023</v>
      </c>
      <c r="I39244" s="950" t="s">
        <v>1552</v>
      </c>
    </row>
    <row r="39245" spans="8:9" ht="12.5">
      <c r="H39245" s="958">
        <v>95024</v>
      </c>
      <c r="I39245" s="950" t="s">
        <v>1552</v>
      </c>
    </row>
    <row r="39246" spans="8:9" ht="12.5">
      <c r="H39246" s="958">
        <v>95026</v>
      </c>
      <c r="I39246" s="950" t="s">
        <v>1552</v>
      </c>
    </row>
    <row r="39247" spans="8:9" ht="12.5">
      <c r="H39247" s="958">
        <v>95030</v>
      </c>
      <c r="I39247" s="950" t="s">
        <v>1552</v>
      </c>
    </row>
    <row r="39248" spans="8:9" ht="12.5">
      <c r="H39248" s="958">
        <v>95031</v>
      </c>
      <c r="I39248" s="950" t="s">
        <v>1552</v>
      </c>
    </row>
    <row r="39249" spans="8:9" ht="12.5">
      <c r="H39249" s="958">
        <v>95032</v>
      </c>
      <c r="I39249" s="950" t="s">
        <v>1552</v>
      </c>
    </row>
    <row r="39250" spans="8:9" ht="12.5">
      <c r="H39250" s="958">
        <v>95033</v>
      </c>
      <c r="I39250" s="950" t="s">
        <v>1552</v>
      </c>
    </row>
    <row r="39251" spans="8:9" ht="12.5">
      <c r="H39251" s="958">
        <v>95035</v>
      </c>
      <c r="I39251" s="950" t="s">
        <v>1552</v>
      </c>
    </row>
    <row r="39252" spans="8:9" ht="12.5">
      <c r="H39252" s="958">
        <v>95036</v>
      </c>
      <c r="I39252" s="950" t="s">
        <v>1552</v>
      </c>
    </row>
    <row r="39253" spans="8:9" ht="12.5">
      <c r="H39253" s="958">
        <v>95037</v>
      </c>
      <c r="I39253" s="950" t="s">
        <v>1552</v>
      </c>
    </row>
    <row r="39254" spans="8:9" ht="12.5">
      <c r="H39254" s="958">
        <v>95038</v>
      </c>
      <c r="I39254" s="950" t="s">
        <v>1552</v>
      </c>
    </row>
    <row r="39255" spans="8:9" ht="12.5">
      <c r="H39255" s="958">
        <v>95039</v>
      </c>
      <c r="I39255" s="950" t="s">
        <v>1552</v>
      </c>
    </row>
    <row r="39256" spans="8:9" ht="12.5">
      <c r="H39256" s="958">
        <v>95041</v>
      </c>
      <c r="I39256" s="950" t="s">
        <v>1552</v>
      </c>
    </row>
    <row r="39257" spans="8:9" ht="12.5">
      <c r="H39257" s="958">
        <v>95042</v>
      </c>
      <c r="I39257" s="950" t="s">
        <v>1552</v>
      </c>
    </row>
    <row r="39258" spans="8:9" ht="12.5">
      <c r="H39258" s="958">
        <v>95043</v>
      </c>
      <c r="I39258" s="950" t="s">
        <v>1552</v>
      </c>
    </row>
    <row r="39259" spans="8:9" ht="12.5">
      <c r="H39259" s="958">
        <v>95044</v>
      </c>
      <c r="I39259" s="950" t="s">
        <v>1552</v>
      </c>
    </row>
    <row r="39260" spans="8:9" ht="12.5">
      <c r="H39260" s="958">
        <v>95045</v>
      </c>
      <c r="I39260" s="950" t="s">
        <v>1552</v>
      </c>
    </row>
    <row r="39261" spans="8:9" ht="12.5">
      <c r="H39261" s="958">
        <v>95046</v>
      </c>
      <c r="I39261" s="950" t="s">
        <v>1552</v>
      </c>
    </row>
    <row r="39262" spans="8:9" ht="12.5">
      <c r="H39262" s="958">
        <v>95050</v>
      </c>
      <c r="I39262" s="950" t="s">
        <v>1552</v>
      </c>
    </row>
    <row r="39263" spans="8:9" ht="12.5">
      <c r="H39263" s="958">
        <v>95051</v>
      </c>
      <c r="I39263" s="950" t="s">
        <v>1552</v>
      </c>
    </row>
    <row r="39264" spans="8:9" ht="12.5">
      <c r="H39264" s="958">
        <v>95052</v>
      </c>
      <c r="I39264" s="950" t="s">
        <v>1552</v>
      </c>
    </row>
    <row r="39265" spans="8:9" ht="12.5">
      <c r="H39265" s="958">
        <v>95053</v>
      </c>
      <c r="I39265" s="950" t="s">
        <v>1552</v>
      </c>
    </row>
    <row r="39266" spans="8:9" ht="12.5">
      <c r="H39266" s="958">
        <v>95054</v>
      </c>
      <c r="I39266" s="950" t="s">
        <v>1552</v>
      </c>
    </row>
    <row r="39267" spans="8:9" ht="12.5">
      <c r="H39267" s="958">
        <v>95055</v>
      </c>
      <c r="I39267" s="950" t="s">
        <v>1552</v>
      </c>
    </row>
    <row r="39268" spans="8:9" ht="12.5">
      <c r="H39268" s="958">
        <v>95056</v>
      </c>
      <c r="I39268" s="950" t="s">
        <v>1552</v>
      </c>
    </row>
    <row r="39269" spans="8:9" ht="12.5">
      <c r="H39269" s="958">
        <v>95060</v>
      </c>
      <c r="I39269" s="950" t="s">
        <v>1552</v>
      </c>
    </row>
    <row r="39270" spans="8:9" ht="12.5">
      <c r="H39270" s="958">
        <v>95061</v>
      </c>
      <c r="I39270" s="950" t="s">
        <v>1552</v>
      </c>
    </row>
    <row r="39271" spans="8:9" ht="12.5">
      <c r="H39271" s="958">
        <v>95062</v>
      </c>
      <c r="I39271" s="950" t="s">
        <v>1552</v>
      </c>
    </row>
    <row r="39272" spans="8:9" ht="12.5">
      <c r="H39272" s="958">
        <v>95063</v>
      </c>
      <c r="I39272" s="950" t="s">
        <v>1552</v>
      </c>
    </row>
    <row r="39273" spans="8:9" ht="12.5">
      <c r="H39273" s="958">
        <v>95064</v>
      </c>
      <c r="I39273" s="950" t="s">
        <v>1552</v>
      </c>
    </row>
    <row r="39274" spans="8:9" ht="12.5">
      <c r="H39274" s="958">
        <v>95065</v>
      </c>
      <c r="I39274" s="950" t="s">
        <v>1552</v>
      </c>
    </row>
    <row r="39275" spans="8:9" ht="12.5">
      <c r="H39275" s="958">
        <v>95066</v>
      </c>
      <c r="I39275" s="950" t="s">
        <v>1552</v>
      </c>
    </row>
    <row r="39276" spans="8:9" ht="12.5">
      <c r="H39276" s="958">
        <v>95067</v>
      </c>
      <c r="I39276" s="950" t="s">
        <v>1552</v>
      </c>
    </row>
    <row r="39277" spans="8:9" ht="12.5">
      <c r="H39277" s="958">
        <v>95070</v>
      </c>
      <c r="I39277" s="950" t="s">
        <v>1552</v>
      </c>
    </row>
    <row r="39278" spans="8:9" ht="12.5">
      <c r="H39278" s="958">
        <v>95071</v>
      </c>
      <c r="I39278" s="950" t="s">
        <v>1552</v>
      </c>
    </row>
    <row r="39279" spans="8:9" ht="12.5">
      <c r="H39279" s="958">
        <v>95073</v>
      </c>
      <c r="I39279" s="950" t="s">
        <v>1552</v>
      </c>
    </row>
    <row r="39280" spans="8:9" ht="12.5">
      <c r="H39280" s="958">
        <v>95075</v>
      </c>
      <c r="I39280" s="950" t="s">
        <v>1552</v>
      </c>
    </row>
    <row r="39281" spans="8:9" ht="12.5">
      <c r="H39281" s="958">
        <v>95076</v>
      </c>
      <c r="I39281" s="950" t="s">
        <v>1552</v>
      </c>
    </row>
    <row r="39282" spans="8:9" ht="12.5">
      <c r="H39282" s="958">
        <v>95077</v>
      </c>
      <c r="I39282" s="950" t="s">
        <v>1552</v>
      </c>
    </row>
    <row r="39283" spans="8:9" ht="12.5">
      <c r="H39283" s="958">
        <v>95101</v>
      </c>
      <c r="I39283" s="950" t="s">
        <v>1552</v>
      </c>
    </row>
    <row r="39284" spans="8:9" ht="12.5">
      <c r="H39284" s="958">
        <v>95103</v>
      </c>
      <c r="I39284" s="950" t="s">
        <v>1552</v>
      </c>
    </row>
    <row r="39285" spans="8:9" ht="12.5">
      <c r="H39285" s="958">
        <v>95106</v>
      </c>
      <c r="I39285" s="950" t="s">
        <v>1552</v>
      </c>
    </row>
    <row r="39286" spans="8:9" ht="12.5">
      <c r="H39286" s="958">
        <v>95108</v>
      </c>
      <c r="I39286" s="950" t="s">
        <v>1552</v>
      </c>
    </row>
    <row r="39287" spans="8:9" ht="12.5">
      <c r="H39287" s="958">
        <v>95109</v>
      </c>
      <c r="I39287" s="950" t="s">
        <v>1552</v>
      </c>
    </row>
    <row r="39288" spans="8:9" ht="12.5">
      <c r="H39288" s="958">
        <v>95110</v>
      </c>
      <c r="I39288" s="950" t="s">
        <v>1552</v>
      </c>
    </row>
    <row r="39289" spans="8:9" ht="12.5">
      <c r="H39289" s="958">
        <v>95111</v>
      </c>
      <c r="I39289" s="950" t="s">
        <v>1552</v>
      </c>
    </row>
    <row r="39290" spans="8:9" ht="12.5">
      <c r="H39290" s="958">
        <v>95112</v>
      </c>
      <c r="I39290" s="950" t="s">
        <v>1552</v>
      </c>
    </row>
    <row r="39291" spans="8:9" ht="12.5">
      <c r="H39291" s="958">
        <v>95113</v>
      </c>
      <c r="I39291" s="950" t="s">
        <v>1552</v>
      </c>
    </row>
    <row r="39292" spans="8:9" ht="12.5">
      <c r="H39292" s="958">
        <v>95115</v>
      </c>
      <c r="I39292" s="950" t="s">
        <v>1552</v>
      </c>
    </row>
    <row r="39293" spans="8:9" ht="12.5">
      <c r="H39293" s="958">
        <v>95116</v>
      </c>
      <c r="I39293" s="950" t="s">
        <v>1552</v>
      </c>
    </row>
    <row r="39294" spans="8:9" ht="12.5">
      <c r="H39294" s="958">
        <v>95117</v>
      </c>
      <c r="I39294" s="950" t="s">
        <v>1552</v>
      </c>
    </row>
    <row r="39295" spans="8:9" ht="12.5">
      <c r="H39295" s="958">
        <v>95118</v>
      </c>
      <c r="I39295" s="950" t="s">
        <v>1552</v>
      </c>
    </row>
    <row r="39296" spans="8:9" ht="12.5">
      <c r="H39296" s="958">
        <v>95119</v>
      </c>
      <c r="I39296" s="950" t="s">
        <v>1552</v>
      </c>
    </row>
    <row r="39297" spans="8:9" ht="12.5">
      <c r="H39297" s="958">
        <v>95120</v>
      </c>
      <c r="I39297" s="950" t="s">
        <v>1552</v>
      </c>
    </row>
    <row r="39298" spans="8:9" ht="12.5">
      <c r="H39298" s="958">
        <v>95121</v>
      </c>
      <c r="I39298" s="950" t="s">
        <v>1552</v>
      </c>
    </row>
    <row r="39299" spans="8:9" ht="12.5">
      <c r="H39299" s="958">
        <v>95122</v>
      </c>
      <c r="I39299" s="950" t="s">
        <v>1552</v>
      </c>
    </row>
    <row r="39300" spans="8:9" ht="12.5">
      <c r="H39300" s="958">
        <v>95123</v>
      </c>
      <c r="I39300" s="950" t="s">
        <v>1552</v>
      </c>
    </row>
    <row r="39301" spans="8:9" ht="12.5">
      <c r="H39301" s="958">
        <v>95124</v>
      </c>
      <c r="I39301" s="950" t="s">
        <v>1552</v>
      </c>
    </row>
    <row r="39302" spans="8:9" ht="12.5">
      <c r="H39302" s="958">
        <v>95125</v>
      </c>
      <c r="I39302" s="950" t="s">
        <v>1552</v>
      </c>
    </row>
    <row r="39303" spans="8:9" ht="12.5">
      <c r="H39303" s="958">
        <v>95126</v>
      </c>
      <c r="I39303" s="950" t="s">
        <v>1552</v>
      </c>
    </row>
    <row r="39304" spans="8:9" ht="12.5">
      <c r="H39304" s="958">
        <v>95127</v>
      </c>
      <c r="I39304" s="950" t="s">
        <v>1552</v>
      </c>
    </row>
    <row r="39305" spans="8:9" ht="12.5">
      <c r="H39305" s="958">
        <v>95128</v>
      </c>
      <c r="I39305" s="950" t="s">
        <v>1552</v>
      </c>
    </row>
    <row r="39306" spans="8:9" ht="12.5">
      <c r="H39306" s="958">
        <v>95129</v>
      </c>
      <c r="I39306" s="950" t="s">
        <v>1552</v>
      </c>
    </row>
    <row r="39307" spans="8:9" ht="12.5">
      <c r="H39307" s="958">
        <v>95130</v>
      </c>
      <c r="I39307" s="950" t="s">
        <v>1552</v>
      </c>
    </row>
    <row r="39308" spans="8:9" ht="12.5">
      <c r="H39308" s="958">
        <v>95131</v>
      </c>
      <c r="I39308" s="950" t="s">
        <v>1552</v>
      </c>
    </row>
    <row r="39309" spans="8:9" ht="12.5">
      <c r="H39309" s="958">
        <v>95132</v>
      </c>
      <c r="I39309" s="950" t="s">
        <v>1552</v>
      </c>
    </row>
    <row r="39310" spans="8:9" ht="12.5">
      <c r="H39310" s="958">
        <v>95133</v>
      </c>
      <c r="I39310" s="950" t="s">
        <v>1552</v>
      </c>
    </row>
    <row r="39311" spans="8:9" ht="12.5">
      <c r="H39311" s="958">
        <v>95134</v>
      </c>
      <c r="I39311" s="950" t="s">
        <v>1552</v>
      </c>
    </row>
    <row r="39312" spans="8:9" ht="12.5">
      <c r="H39312" s="958">
        <v>95135</v>
      </c>
      <c r="I39312" s="950" t="s">
        <v>1552</v>
      </c>
    </row>
    <row r="39313" spans="8:9" ht="12.5">
      <c r="H39313" s="958">
        <v>95136</v>
      </c>
      <c r="I39313" s="950" t="s">
        <v>1552</v>
      </c>
    </row>
    <row r="39314" spans="8:9" ht="12.5">
      <c r="H39314" s="958">
        <v>95138</v>
      </c>
      <c r="I39314" s="950" t="s">
        <v>1552</v>
      </c>
    </row>
    <row r="39315" spans="8:9" ht="12.5">
      <c r="H39315" s="958">
        <v>95139</v>
      </c>
      <c r="I39315" s="950" t="s">
        <v>1552</v>
      </c>
    </row>
    <row r="39316" spans="8:9" ht="12.5">
      <c r="H39316" s="958">
        <v>95140</v>
      </c>
      <c r="I39316" s="950" t="s">
        <v>1552</v>
      </c>
    </row>
    <row r="39317" spans="8:9" ht="12.5">
      <c r="H39317" s="958">
        <v>95141</v>
      </c>
      <c r="I39317" s="950" t="s">
        <v>1552</v>
      </c>
    </row>
    <row r="39318" spans="8:9" ht="12.5">
      <c r="H39318" s="958">
        <v>95148</v>
      </c>
      <c r="I39318" s="950" t="s">
        <v>1552</v>
      </c>
    </row>
    <row r="39319" spans="8:9" ht="12.5">
      <c r="H39319" s="958">
        <v>95150</v>
      </c>
      <c r="I39319" s="950" t="s">
        <v>1552</v>
      </c>
    </row>
    <row r="39320" spans="8:9" ht="12.5">
      <c r="H39320" s="958">
        <v>95151</v>
      </c>
      <c r="I39320" s="950" t="s">
        <v>1552</v>
      </c>
    </row>
    <row r="39321" spans="8:9" ht="12.5">
      <c r="H39321" s="958">
        <v>95152</v>
      </c>
      <c r="I39321" s="950" t="s">
        <v>1552</v>
      </c>
    </row>
    <row r="39322" spans="8:9" ht="12.5">
      <c r="H39322" s="958">
        <v>95153</v>
      </c>
      <c r="I39322" s="950" t="s">
        <v>1552</v>
      </c>
    </row>
    <row r="39323" spans="8:9" ht="12.5">
      <c r="H39323" s="958">
        <v>95154</v>
      </c>
      <c r="I39323" s="950" t="s">
        <v>1552</v>
      </c>
    </row>
    <row r="39324" spans="8:9" ht="12.5">
      <c r="H39324" s="958">
        <v>95155</v>
      </c>
      <c r="I39324" s="950" t="s">
        <v>1552</v>
      </c>
    </row>
    <row r="39325" spans="8:9" ht="12.5">
      <c r="H39325" s="958">
        <v>95156</v>
      </c>
      <c r="I39325" s="950" t="s">
        <v>1552</v>
      </c>
    </row>
    <row r="39326" spans="8:9" ht="12.5">
      <c r="H39326" s="958">
        <v>95157</v>
      </c>
      <c r="I39326" s="950" t="s">
        <v>1552</v>
      </c>
    </row>
    <row r="39327" spans="8:9" ht="12.5">
      <c r="H39327" s="958">
        <v>95158</v>
      </c>
      <c r="I39327" s="950" t="s">
        <v>1552</v>
      </c>
    </row>
    <row r="39328" spans="8:9" ht="12.5">
      <c r="H39328" s="958">
        <v>95159</v>
      </c>
      <c r="I39328" s="950" t="s">
        <v>1552</v>
      </c>
    </row>
    <row r="39329" spans="8:9" ht="12.5">
      <c r="H39329" s="958">
        <v>95160</v>
      </c>
      <c r="I39329" s="950" t="s">
        <v>1552</v>
      </c>
    </row>
    <row r="39330" spans="8:9" ht="12.5">
      <c r="H39330" s="958">
        <v>95161</v>
      </c>
      <c r="I39330" s="950" t="s">
        <v>1552</v>
      </c>
    </row>
    <row r="39331" spans="8:9" ht="12.5">
      <c r="H39331" s="958">
        <v>95164</v>
      </c>
      <c r="I39331" s="950" t="s">
        <v>1552</v>
      </c>
    </row>
    <row r="39332" spans="8:9" ht="12.5">
      <c r="H39332" s="958">
        <v>95170</v>
      </c>
      <c r="I39332" s="950" t="s">
        <v>1552</v>
      </c>
    </row>
    <row r="39333" spans="8:9" ht="12.5">
      <c r="H39333" s="958">
        <v>95172</v>
      </c>
      <c r="I39333" s="950" t="s">
        <v>1552</v>
      </c>
    </row>
    <row r="39334" spans="8:9" ht="12.5">
      <c r="H39334" s="958">
        <v>95173</v>
      </c>
      <c r="I39334" s="950" t="s">
        <v>1552</v>
      </c>
    </row>
    <row r="39335" spans="8:9" ht="12.5">
      <c r="H39335" s="958">
        <v>95190</v>
      </c>
      <c r="I39335" s="950" t="s">
        <v>1552</v>
      </c>
    </row>
    <row r="39336" spans="8:9" ht="12.5">
      <c r="H39336" s="958">
        <v>95191</v>
      </c>
      <c r="I39336" s="950" t="s">
        <v>1552</v>
      </c>
    </row>
    <row r="39337" spans="8:9" ht="12.5">
      <c r="H39337" s="958">
        <v>95192</v>
      </c>
      <c r="I39337" s="950" t="s">
        <v>1552</v>
      </c>
    </row>
    <row r="39338" spans="8:9" ht="12.5">
      <c r="H39338" s="958">
        <v>95193</v>
      </c>
      <c r="I39338" s="950" t="s">
        <v>1552</v>
      </c>
    </row>
    <row r="39339" spans="8:9" ht="12.5">
      <c r="H39339" s="958">
        <v>95194</v>
      </c>
      <c r="I39339" s="950" t="s">
        <v>1552</v>
      </c>
    </row>
    <row r="39340" spans="8:9" ht="12.5">
      <c r="H39340" s="958">
        <v>95196</v>
      </c>
      <c r="I39340" s="950" t="s">
        <v>1552</v>
      </c>
    </row>
    <row r="39341" spans="8:9" ht="12.5">
      <c r="H39341" s="958">
        <v>95201</v>
      </c>
      <c r="I39341" s="950" t="s">
        <v>1552</v>
      </c>
    </row>
    <row r="39342" spans="8:9" ht="12.5">
      <c r="H39342" s="958">
        <v>95202</v>
      </c>
      <c r="I39342" s="950" t="s">
        <v>1552</v>
      </c>
    </row>
    <row r="39343" spans="8:9" ht="12.5">
      <c r="H39343" s="958">
        <v>95203</v>
      </c>
      <c r="I39343" s="950" t="s">
        <v>1552</v>
      </c>
    </row>
    <row r="39344" spans="8:9" ht="12.5">
      <c r="H39344" s="958">
        <v>95204</v>
      </c>
      <c r="I39344" s="950" t="s">
        <v>1552</v>
      </c>
    </row>
    <row r="39345" spans="8:9" ht="12.5">
      <c r="H39345" s="958">
        <v>95205</v>
      </c>
      <c r="I39345" s="950" t="s">
        <v>1552</v>
      </c>
    </row>
    <row r="39346" spans="8:9" ht="12.5">
      <c r="H39346" s="958">
        <v>95206</v>
      </c>
      <c r="I39346" s="950" t="s">
        <v>1552</v>
      </c>
    </row>
    <row r="39347" spans="8:9" ht="12.5">
      <c r="H39347" s="958">
        <v>95207</v>
      </c>
      <c r="I39347" s="950" t="s">
        <v>1552</v>
      </c>
    </row>
    <row r="39348" spans="8:9" ht="12.5">
      <c r="H39348" s="958">
        <v>95208</v>
      </c>
      <c r="I39348" s="950" t="s">
        <v>1552</v>
      </c>
    </row>
    <row r="39349" spans="8:9" ht="12.5">
      <c r="H39349" s="958">
        <v>95209</v>
      </c>
      <c r="I39349" s="950" t="s">
        <v>1552</v>
      </c>
    </row>
    <row r="39350" spans="8:9" ht="12.5">
      <c r="H39350" s="958">
        <v>95210</v>
      </c>
      <c r="I39350" s="950" t="s">
        <v>1552</v>
      </c>
    </row>
    <row r="39351" spans="8:9" ht="12.5">
      <c r="H39351" s="958">
        <v>95211</v>
      </c>
      <c r="I39351" s="950" t="s">
        <v>1552</v>
      </c>
    </row>
    <row r="39352" spans="8:9" ht="12.5">
      <c r="H39352" s="958">
        <v>95212</v>
      </c>
      <c r="I39352" s="950" t="s">
        <v>1552</v>
      </c>
    </row>
    <row r="39353" spans="8:9" ht="12.5">
      <c r="H39353" s="958">
        <v>95213</v>
      </c>
      <c r="I39353" s="950" t="s">
        <v>1552</v>
      </c>
    </row>
    <row r="39354" spans="8:9" ht="12.5">
      <c r="H39354" s="958">
        <v>95215</v>
      </c>
      <c r="I39354" s="950" t="s">
        <v>1552</v>
      </c>
    </row>
    <row r="39355" spans="8:9" ht="12.5">
      <c r="H39355" s="958">
        <v>95219</v>
      </c>
      <c r="I39355" s="950" t="s">
        <v>1552</v>
      </c>
    </row>
    <row r="39356" spans="8:9" ht="12.5">
      <c r="H39356" s="958">
        <v>95220</v>
      </c>
      <c r="I39356" s="950" t="s">
        <v>1552</v>
      </c>
    </row>
    <row r="39357" spans="8:9" ht="12.5">
      <c r="H39357" s="958">
        <v>95221</v>
      </c>
      <c r="I39357" s="950" t="s">
        <v>1552</v>
      </c>
    </row>
    <row r="39358" spans="8:9" ht="12.5">
      <c r="H39358" s="958">
        <v>95222</v>
      </c>
      <c r="I39358" s="950" t="s">
        <v>1552</v>
      </c>
    </row>
    <row r="39359" spans="8:9" ht="12.5">
      <c r="H39359" s="958">
        <v>95223</v>
      </c>
      <c r="I39359" s="950" t="s">
        <v>1552</v>
      </c>
    </row>
    <row r="39360" spans="8:9" ht="12.5">
      <c r="H39360" s="958">
        <v>95224</v>
      </c>
      <c r="I39360" s="950" t="s">
        <v>1552</v>
      </c>
    </row>
    <row r="39361" spans="8:9" ht="12.5">
      <c r="H39361" s="958">
        <v>95225</v>
      </c>
      <c r="I39361" s="950" t="s">
        <v>1552</v>
      </c>
    </row>
    <row r="39362" spans="8:9" ht="12.5">
      <c r="H39362" s="958">
        <v>95226</v>
      </c>
      <c r="I39362" s="950" t="s">
        <v>1552</v>
      </c>
    </row>
    <row r="39363" spans="8:9" ht="12.5">
      <c r="H39363" s="958">
        <v>95227</v>
      </c>
      <c r="I39363" s="950" t="s">
        <v>1552</v>
      </c>
    </row>
    <row r="39364" spans="8:9" ht="12.5">
      <c r="H39364" s="958">
        <v>95228</v>
      </c>
      <c r="I39364" s="950" t="s">
        <v>1552</v>
      </c>
    </row>
    <row r="39365" spans="8:9" ht="12.5">
      <c r="H39365" s="958">
        <v>95229</v>
      </c>
      <c r="I39365" s="950" t="s">
        <v>1552</v>
      </c>
    </row>
    <row r="39366" spans="8:9" ht="12.5">
      <c r="H39366" s="958">
        <v>95230</v>
      </c>
      <c r="I39366" s="950" t="s">
        <v>1552</v>
      </c>
    </row>
    <row r="39367" spans="8:9" ht="12.5">
      <c r="H39367" s="958">
        <v>95231</v>
      </c>
      <c r="I39367" s="950" t="s">
        <v>1552</v>
      </c>
    </row>
    <row r="39368" spans="8:9" ht="12.5">
      <c r="H39368" s="958">
        <v>95232</v>
      </c>
      <c r="I39368" s="950" t="s">
        <v>1552</v>
      </c>
    </row>
    <row r="39369" spans="8:9" ht="12.5">
      <c r="H39369" s="958">
        <v>95233</v>
      </c>
      <c r="I39369" s="950" t="s">
        <v>1552</v>
      </c>
    </row>
    <row r="39370" spans="8:9" ht="12.5">
      <c r="H39370" s="958">
        <v>95234</v>
      </c>
      <c r="I39370" s="950" t="s">
        <v>1552</v>
      </c>
    </row>
    <row r="39371" spans="8:9" ht="12.5">
      <c r="H39371" s="958">
        <v>95236</v>
      </c>
      <c r="I39371" s="950" t="s">
        <v>1552</v>
      </c>
    </row>
    <row r="39372" spans="8:9" ht="12.5">
      <c r="H39372" s="958">
        <v>95237</v>
      </c>
      <c r="I39372" s="950" t="s">
        <v>1552</v>
      </c>
    </row>
    <row r="39373" spans="8:9" ht="12.5">
      <c r="H39373" s="958">
        <v>95240</v>
      </c>
      <c r="I39373" s="950" t="s">
        <v>1552</v>
      </c>
    </row>
    <row r="39374" spans="8:9" ht="12.5">
      <c r="H39374" s="958">
        <v>95241</v>
      </c>
      <c r="I39374" s="950" t="s">
        <v>1552</v>
      </c>
    </row>
    <row r="39375" spans="8:9" ht="12.5">
      <c r="H39375" s="958">
        <v>95242</v>
      </c>
      <c r="I39375" s="950" t="s">
        <v>1552</v>
      </c>
    </row>
    <row r="39376" spans="8:9" ht="12.5">
      <c r="H39376" s="958">
        <v>95245</v>
      </c>
      <c r="I39376" s="950" t="s">
        <v>1552</v>
      </c>
    </row>
    <row r="39377" spans="8:9" ht="12.5">
      <c r="H39377" s="958">
        <v>95246</v>
      </c>
      <c r="I39377" s="950" t="s">
        <v>1552</v>
      </c>
    </row>
    <row r="39378" spans="8:9" ht="12.5">
      <c r="H39378" s="958">
        <v>95247</v>
      </c>
      <c r="I39378" s="950" t="s">
        <v>1552</v>
      </c>
    </row>
    <row r="39379" spans="8:9" ht="12.5">
      <c r="H39379" s="958">
        <v>95248</v>
      </c>
      <c r="I39379" s="950" t="s">
        <v>1552</v>
      </c>
    </row>
    <row r="39380" spans="8:9" ht="12.5">
      <c r="H39380" s="958">
        <v>95249</v>
      </c>
      <c r="I39380" s="950" t="s">
        <v>1552</v>
      </c>
    </row>
    <row r="39381" spans="8:9" ht="12.5">
      <c r="H39381" s="958">
        <v>95250</v>
      </c>
      <c r="I39381" s="950" t="s">
        <v>1552</v>
      </c>
    </row>
    <row r="39382" spans="8:9" ht="12.5">
      <c r="H39382" s="958">
        <v>95251</v>
      </c>
      <c r="I39382" s="950" t="s">
        <v>1552</v>
      </c>
    </row>
    <row r="39383" spans="8:9" ht="12.5">
      <c r="H39383" s="958">
        <v>95252</v>
      </c>
      <c r="I39383" s="950" t="s">
        <v>1552</v>
      </c>
    </row>
    <row r="39384" spans="8:9" ht="12.5">
      <c r="H39384" s="958">
        <v>95253</v>
      </c>
      <c r="I39384" s="950" t="s">
        <v>1552</v>
      </c>
    </row>
    <row r="39385" spans="8:9" ht="12.5">
      <c r="H39385" s="958">
        <v>95254</v>
      </c>
      <c r="I39385" s="950" t="s">
        <v>1552</v>
      </c>
    </row>
    <row r="39386" spans="8:9" ht="12.5">
      <c r="H39386" s="958">
        <v>95255</v>
      </c>
      <c r="I39386" s="950" t="s">
        <v>1552</v>
      </c>
    </row>
    <row r="39387" spans="8:9" ht="12.5">
      <c r="H39387" s="958">
        <v>95257</v>
      </c>
      <c r="I39387" s="950" t="s">
        <v>1552</v>
      </c>
    </row>
    <row r="39388" spans="8:9" ht="12.5">
      <c r="H39388" s="958">
        <v>95258</v>
      </c>
      <c r="I39388" s="950" t="s">
        <v>1552</v>
      </c>
    </row>
    <row r="39389" spans="8:9" ht="12.5">
      <c r="H39389" s="958">
        <v>95267</v>
      </c>
      <c r="I39389" s="950" t="s">
        <v>1552</v>
      </c>
    </row>
    <row r="39390" spans="8:9" ht="12.5">
      <c r="H39390" s="958">
        <v>95269</v>
      </c>
      <c r="I39390" s="950" t="s">
        <v>1552</v>
      </c>
    </row>
    <row r="39391" spans="8:9" ht="12.5">
      <c r="H39391" s="958">
        <v>95296</v>
      </c>
      <c r="I39391" s="950" t="s">
        <v>1552</v>
      </c>
    </row>
    <row r="39392" spans="8:9" ht="12.5">
      <c r="H39392" s="958">
        <v>95297</v>
      </c>
      <c r="I39392" s="950" t="s">
        <v>1552</v>
      </c>
    </row>
    <row r="39393" spans="8:9" ht="12.5">
      <c r="H39393" s="958">
        <v>95301</v>
      </c>
      <c r="I39393" s="950" t="s">
        <v>1552</v>
      </c>
    </row>
    <row r="39394" spans="8:9" ht="12.5">
      <c r="H39394" s="958">
        <v>95303</v>
      </c>
      <c r="I39394" s="950" t="s">
        <v>1552</v>
      </c>
    </row>
    <row r="39395" spans="8:9" ht="12.5">
      <c r="H39395" s="958">
        <v>95304</v>
      </c>
      <c r="I39395" s="950" t="s">
        <v>1552</v>
      </c>
    </row>
    <row r="39396" spans="8:9" ht="12.5">
      <c r="H39396" s="958">
        <v>95305</v>
      </c>
      <c r="I39396" s="950" t="s">
        <v>1552</v>
      </c>
    </row>
    <row r="39397" spans="8:9" ht="12.5">
      <c r="H39397" s="958">
        <v>95306</v>
      </c>
      <c r="I39397" s="950" t="s">
        <v>1552</v>
      </c>
    </row>
    <row r="39398" spans="8:9" ht="12.5">
      <c r="H39398" s="958">
        <v>95307</v>
      </c>
      <c r="I39398" s="950" t="s">
        <v>1552</v>
      </c>
    </row>
    <row r="39399" spans="8:9" ht="12.5">
      <c r="H39399" s="958">
        <v>95309</v>
      </c>
      <c r="I39399" s="950" t="s">
        <v>1552</v>
      </c>
    </row>
    <row r="39400" spans="8:9" ht="12.5">
      <c r="H39400" s="958">
        <v>95310</v>
      </c>
      <c r="I39400" s="950" t="s">
        <v>1552</v>
      </c>
    </row>
    <row r="39401" spans="8:9" ht="12.5">
      <c r="H39401" s="958">
        <v>95311</v>
      </c>
      <c r="I39401" s="950" t="s">
        <v>1552</v>
      </c>
    </row>
    <row r="39402" spans="8:9" ht="12.5">
      <c r="H39402" s="958">
        <v>95312</v>
      </c>
      <c r="I39402" s="950" t="s">
        <v>1552</v>
      </c>
    </row>
    <row r="39403" spans="8:9" ht="12.5">
      <c r="H39403" s="958">
        <v>95313</v>
      </c>
      <c r="I39403" s="950" t="s">
        <v>1552</v>
      </c>
    </row>
    <row r="39404" spans="8:9" ht="12.5">
      <c r="H39404" s="958">
        <v>95314</v>
      </c>
      <c r="I39404" s="950" t="s">
        <v>1552</v>
      </c>
    </row>
    <row r="39405" spans="8:9" ht="12.5">
      <c r="H39405" s="958">
        <v>95315</v>
      </c>
      <c r="I39405" s="950" t="s">
        <v>1552</v>
      </c>
    </row>
    <row r="39406" spans="8:9" ht="12.5">
      <c r="H39406" s="958">
        <v>95316</v>
      </c>
      <c r="I39406" s="950" t="s">
        <v>1552</v>
      </c>
    </row>
    <row r="39407" spans="8:9" ht="12.5">
      <c r="H39407" s="958">
        <v>95317</v>
      </c>
      <c r="I39407" s="950" t="s">
        <v>1552</v>
      </c>
    </row>
    <row r="39408" spans="8:9" ht="12.5">
      <c r="H39408" s="958">
        <v>95318</v>
      </c>
      <c r="I39408" s="950" t="s">
        <v>1552</v>
      </c>
    </row>
    <row r="39409" spans="8:9" ht="12.5">
      <c r="H39409" s="958">
        <v>95319</v>
      </c>
      <c r="I39409" s="950" t="s">
        <v>1552</v>
      </c>
    </row>
    <row r="39410" spans="8:9" ht="12.5">
      <c r="H39410" s="958">
        <v>95320</v>
      </c>
      <c r="I39410" s="950" t="s">
        <v>1552</v>
      </c>
    </row>
    <row r="39411" spans="8:9" ht="12.5">
      <c r="H39411" s="958">
        <v>95321</v>
      </c>
      <c r="I39411" s="950" t="s">
        <v>1552</v>
      </c>
    </row>
    <row r="39412" spans="8:9" ht="12.5">
      <c r="H39412" s="958">
        <v>95322</v>
      </c>
      <c r="I39412" s="950" t="s">
        <v>1552</v>
      </c>
    </row>
    <row r="39413" spans="8:9" ht="12.5">
      <c r="H39413" s="958">
        <v>95323</v>
      </c>
      <c r="I39413" s="950" t="s">
        <v>1552</v>
      </c>
    </row>
    <row r="39414" spans="8:9" ht="12.5">
      <c r="H39414" s="958">
        <v>95324</v>
      </c>
      <c r="I39414" s="950" t="s">
        <v>1552</v>
      </c>
    </row>
    <row r="39415" spans="8:9" ht="12.5">
      <c r="H39415" s="958">
        <v>95325</v>
      </c>
      <c r="I39415" s="950" t="s">
        <v>1552</v>
      </c>
    </row>
    <row r="39416" spans="8:9" ht="12.5">
      <c r="H39416" s="958">
        <v>95326</v>
      </c>
      <c r="I39416" s="950" t="s">
        <v>1552</v>
      </c>
    </row>
    <row r="39417" spans="8:9" ht="12.5">
      <c r="H39417" s="958">
        <v>95327</v>
      </c>
      <c r="I39417" s="950" t="s">
        <v>1552</v>
      </c>
    </row>
    <row r="39418" spans="8:9" ht="12.5">
      <c r="H39418" s="958">
        <v>95328</v>
      </c>
      <c r="I39418" s="950" t="s">
        <v>1552</v>
      </c>
    </row>
    <row r="39419" spans="8:9" ht="12.5">
      <c r="H39419" s="958">
        <v>95329</v>
      </c>
      <c r="I39419" s="950" t="s">
        <v>1552</v>
      </c>
    </row>
    <row r="39420" spans="8:9" ht="12.5">
      <c r="H39420" s="958">
        <v>95330</v>
      </c>
      <c r="I39420" s="950" t="s">
        <v>1552</v>
      </c>
    </row>
    <row r="39421" spans="8:9" ht="12.5">
      <c r="H39421" s="958">
        <v>95333</v>
      </c>
      <c r="I39421" s="950" t="s">
        <v>1552</v>
      </c>
    </row>
    <row r="39422" spans="8:9" ht="12.5">
      <c r="H39422" s="958">
        <v>95334</v>
      </c>
      <c r="I39422" s="950" t="s">
        <v>1552</v>
      </c>
    </row>
    <row r="39423" spans="8:9" ht="12.5">
      <c r="H39423" s="958">
        <v>95335</v>
      </c>
      <c r="I39423" s="950" t="s">
        <v>1552</v>
      </c>
    </row>
    <row r="39424" spans="8:9" ht="12.5">
      <c r="H39424" s="958">
        <v>95336</v>
      </c>
      <c r="I39424" s="950" t="s">
        <v>1552</v>
      </c>
    </row>
    <row r="39425" spans="8:9" ht="12.5">
      <c r="H39425" s="958">
        <v>95337</v>
      </c>
      <c r="I39425" s="950" t="s">
        <v>1552</v>
      </c>
    </row>
    <row r="39426" spans="8:9" ht="12.5">
      <c r="H39426" s="958">
        <v>95338</v>
      </c>
      <c r="I39426" s="950" t="s">
        <v>1552</v>
      </c>
    </row>
    <row r="39427" spans="8:9" ht="12.5">
      <c r="H39427" s="958">
        <v>95340</v>
      </c>
      <c r="I39427" s="950" t="s">
        <v>1552</v>
      </c>
    </row>
    <row r="39428" spans="8:9" ht="12.5">
      <c r="H39428" s="958">
        <v>95341</v>
      </c>
      <c r="I39428" s="950" t="s">
        <v>1552</v>
      </c>
    </row>
    <row r="39429" spans="8:9" ht="12.5">
      <c r="H39429" s="958">
        <v>95343</v>
      </c>
      <c r="I39429" s="950" t="s">
        <v>1552</v>
      </c>
    </row>
    <row r="39430" spans="8:9" ht="12.5">
      <c r="H39430" s="958">
        <v>95344</v>
      </c>
      <c r="I39430" s="950" t="s">
        <v>1552</v>
      </c>
    </row>
    <row r="39431" spans="8:9" ht="12.5">
      <c r="H39431" s="958">
        <v>95345</v>
      </c>
      <c r="I39431" s="950" t="s">
        <v>1552</v>
      </c>
    </row>
    <row r="39432" spans="8:9" ht="12.5">
      <c r="H39432" s="958">
        <v>95346</v>
      </c>
      <c r="I39432" s="950" t="s">
        <v>1552</v>
      </c>
    </row>
    <row r="39433" spans="8:9" ht="12.5">
      <c r="H39433" s="958">
        <v>95347</v>
      </c>
      <c r="I39433" s="950" t="s">
        <v>1552</v>
      </c>
    </row>
    <row r="39434" spans="8:9" ht="12.5">
      <c r="H39434" s="958">
        <v>95348</v>
      </c>
      <c r="I39434" s="950" t="s">
        <v>1552</v>
      </c>
    </row>
    <row r="39435" spans="8:9" ht="12.5">
      <c r="H39435" s="958">
        <v>95350</v>
      </c>
      <c r="I39435" s="950" t="s">
        <v>1552</v>
      </c>
    </row>
    <row r="39436" spans="8:9" ht="12.5">
      <c r="H39436" s="958">
        <v>95351</v>
      </c>
      <c r="I39436" s="950" t="s">
        <v>1552</v>
      </c>
    </row>
    <row r="39437" spans="8:9" ht="12.5">
      <c r="H39437" s="958">
        <v>95352</v>
      </c>
      <c r="I39437" s="950" t="s">
        <v>1552</v>
      </c>
    </row>
    <row r="39438" spans="8:9" ht="12.5">
      <c r="H39438" s="958">
        <v>95353</v>
      </c>
      <c r="I39438" s="950" t="s">
        <v>1552</v>
      </c>
    </row>
    <row r="39439" spans="8:9" ht="12.5">
      <c r="H39439" s="958">
        <v>95354</v>
      </c>
      <c r="I39439" s="950" t="s">
        <v>1552</v>
      </c>
    </row>
    <row r="39440" spans="8:9" ht="12.5">
      <c r="H39440" s="958">
        <v>95355</v>
      </c>
      <c r="I39440" s="950" t="s">
        <v>1552</v>
      </c>
    </row>
    <row r="39441" spans="8:9" ht="12.5">
      <c r="H39441" s="958">
        <v>95356</v>
      </c>
      <c r="I39441" s="950" t="s">
        <v>1552</v>
      </c>
    </row>
    <row r="39442" spans="8:9" ht="12.5">
      <c r="H39442" s="958">
        <v>95357</v>
      </c>
      <c r="I39442" s="950" t="s">
        <v>1552</v>
      </c>
    </row>
    <row r="39443" spans="8:9" ht="12.5">
      <c r="H39443" s="958">
        <v>95358</v>
      </c>
      <c r="I39443" s="950" t="s">
        <v>1552</v>
      </c>
    </row>
    <row r="39444" spans="8:9" ht="12.5">
      <c r="H39444" s="958">
        <v>95360</v>
      </c>
      <c r="I39444" s="950" t="s">
        <v>1552</v>
      </c>
    </row>
    <row r="39445" spans="8:9" ht="12.5">
      <c r="H39445" s="958">
        <v>95361</v>
      </c>
      <c r="I39445" s="950" t="s">
        <v>1552</v>
      </c>
    </row>
    <row r="39446" spans="8:9" ht="12.5">
      <c r="H39446" s="958">
        <v>95363</v>
      </c>
      <c r="I39446" s="950" t="s">
        <v>1552</v>
      </c>
    </row>
    <row r="39447" spans="8:9" ht="12.5">
      <c r="H39447" s="958">
        <v>95364</v>
      </c>
      <c r="I39447" s="950" t="s">
        <v>1552</v>
      </c>
    </row>
    <row r="39448" spans="8:9" ht="12.5">
      <c r="H39448" s="958">
        <v>95365</v>
      </c>
      <c r="I39448" s="950" t="s">
        <v>1552</v>
      </c>
    </row>
    <row r="39449" spans="8:9" ht="12.5">
      <c r="H39449" s="958">
        <v>95366</v>
      </c>
      <c r="I39449" s="950" t="s">
        <v>1552</v>
      </c>
    </row>
    <row r="39450" spans="8:9" ht="12.5">
      <c r="H39450" s="958">
        <v>95367</v>
      </c>
      <c r="I39450" s="950" t="s">
        <v>1552</v>
      </c>
    </row>
    <row r="39451" spans="8:9" ht="12.5">
      <c r="H39451" s="958">
        <v>95368</v>
      </c>
      <c r="I39451" s="950" t="s">
        <v>1552</v>
      </c>
    </row>
    <row r="39452" spans="8:9" ht="12.5">
      <c r="H39452" s="958">
        <v>95369</v>
      </c>
      <c r="I39452" s="950" t="s">
        <v>1552</v>
      </c>
    </row>
    <row r="39453" spans="8:9" ht="12.5">
      <c r="H39453" s="958">
        <v>95370</v>
      </c>
      <c r="I39453" s="950" t="s">
        <v>1552</v>
      </c>
    </row>
    <row r="39454" spans="8:9" ht="12.5">
      <c r="H39454" s="958">
        <v>95372</v>
      </c>
      <c r="I39454" s="950" t="s">
        <v>1552</v>
      </c>
    </row>
    <row r="39455" spans="8:9" ht="12.5">
      <c r="H39455" s="958">
        <v>95373</v>
      </c>
      <c r="I39455" s="950" t="s">
        <v>1552</v>
      </c>
    </row>
    <row r="39456" spans="8:9" ht="12.5">
      <c r="H39456" s="958">
        <v>95374</v>
      </c>
      <c r="I39456" s="950" t="s">
        <v>1552</v>
      </c>
    </row>
    <row r="39457" spans="8:9" ht="12.5">
      <c r="H39457" s="958">
        <v>95375</v>
      </c>
      <c r="I39457" s="950" t="s">
        <v>1552</v>
      </c>
    </row>
    <row r="39458" spans="8:9" ht="12.5">
      <c r="H39458" s="958">
        <v>95376</v>
      </c>
      <c r="I39458" s="950" t="s">
        <v>1552</v>
      </c>
    </row>
    <row r="39459" spans="8:9" ht="12.5">
      <c r="H39459" s="958">
        <v>95377</v>
      </c>
      <c r="I39459" s="950" t="s">
        <v>1552</v>
      </c>
    </row>
    <row r="39460" spans="8:9" ht="12.5">
      <c r="H39460" s="958">
        <v>95378</v>
      </c>
      <c r="I39460" s="950" t="s">
        <v>1552</v>
      </c>
    </row>
    <row r="39461" spans="8:9" ht="12.5">
      <c r="H39461" s="958">
        <v>95379</v>
      </c>
      <c r="I39461" s="950" t="s">
        <v>1552</v>
      </c>
    </row>
    <row r="39462" spans="8:9" ht="12.5">
      <c r="H39462" s="958">
        <v>95380</v>
      </c>
      <c r="I39462" s="950" t="s">
        <v>1552</v>
      </c>
    </row>
    <row r="39463" spans="8:9" ht="12.5">
      <c r="H39463" s="958">
        <v>95381</v>
      </c>
      <c r="I39463" s="950" t="s">
        <v>1552</v>
      </c>
    </row>
    <row r="39464" spans="8:9" ht="12.5">
      <c r="H39464" s="958">
        <v>95382</v>
      </c>
      <c r="I39464" s="950" t="s">
        <v>1552</v>
      </c>
    </row>
    <row r="39465" spans="8:9" ht="12.5">
      <c r="H39465" s="958">
        <v>95383</v>
      </c>
      <c r="I39465" s="950" t="s">
        <v>1552</v>
      </c>
    </row>
    <row r="39466" spans="8:9" ht="12.5">
      <c r="H39466" s="958">
        <v>95385</v>
      </c>
      <c r="I39466" s="950" t="s">
        <v>1552</v>
      </c>
    </row>
    <row r="39467" spans="8:9" ht="12.5">
      <c r="H39467" s="958">
        <v>95386</v>
      </c>
      <c r="I39467" s="950" t="s">
        <v>1552</v>
      </c>
    </row>
    <row r="39468" spans="8:9" ht="12.5">
      <c r="H39468" s="958">
        <v>95387</v>
      </c>
      <c r="I39468" s="950" t="s">
        <v>1552</v>
      </c>
    </row>
    <row r="39469" spans="8:9" ht="12.5">
      <c r="H39469" s="958">
        <v>95388</v>
      </c>
      <c r="I39469" s="950" t="s">
        <v>1552</v>
      </c>
    </row>
    <row r="39470" spans="8:9" ht="12.5">
      <c r="H39470" s="958">
        <v>95389</v>
      </c>
      <c r="I39470" s="950" t="s">
        <v>1552</v>
      </c>
    </row>
    <row r="39471" spans="8:9" ht="12.5">
      <c r="H39471" s="958">
        <v>95391</v>
      </c>
      <c r="I39471" s="950" t="s">
        <v>1552</v>
      </c>
    </row>
    <row r="39472" spans="8:9" ht="12.5">
      <c r="H39472" s="958">
        <v>95397</v>
      </c>
      <c r="I39472" s="950" t="s">
        <v>1552</v>
      </c>
    </row>
    <row r="39473" spans="8:9" ht="12.5">
      <c r="H39473" s="958">
        <v>95401</v>
      </c>
      <c r="I39473" s="950" t="s">
        <v>1552</v>
      </c>
    </row>
    <row r="39474" spans="8:9" ht="12.5">
      <c r="H39474" s="958">
        <v>95402</v>
      </c>
      <c r="I39474" s="950" t="s">
        <v>1552</v>
      </c>
    </row>
    <row r="39475" spans="8:9" ht="12.5">
      <c r="H39475" s="958">
        <v>95403</v>
      </c>
      <c r="I39475" s="950" t="s">
        <v>1552</v>
      </c>
    </row>
    <row r="39476" spans="8:9" ht="12.5">
      <c r="H39476" s="958">
        <v>95404</v>
      </c>
      <c r="I39476" s="950" t="s">
        <v>1552</v>
      </c>
    </row>
    <row r="39477" spans="8:9" ht="12.5">
      <c r="H39477" s="958">
        <v>95405</v>
      </c>
      <c r="I39477" s="950" t="s">
        <v>1552</v>
      </c>
    </row>
    <row r="39478" spans="8:9" ht="12.5">
      <c r="H39478" s="958">
        <v>95406</v>
      </c>
      <c r="I39478" s="950" t="s">
        <v>1552</v>
      </c>
    </row>
    <row r="39479" spans="8:9" ht="12.5">
      <c r="H39479" s="958">
        <v>95407</v>
      </c>
      <c r="I39479" s="950" t="s">
        <v>1552</v>
      </c>
    </row>
    <row r="39480" spans="8:9" ht="12.5">
      <c r="H39480" s="958">
        <v>95409</v>
      </c>
      <c r="I39480" s="950" t="s">
        <v>1552</v>
      </c>
    </row>
    <row r="39481" spans="8:9" ht="12.5">
      <c r="H39481" s="958">
        <v>95410</v>
      </c>
      <c r="I39481" s="950" t="s">
        <v>1552</v>
      </c>
    </row>
    <row r="39482" spans="8:9" ht="12.5">
      <c r="H39482" s="958">
        <v>95412</v>
      </c>
      <c r="I39482" s="950" t="s">
        <v>1552</v>
      </c>
    </row>
    <row r="39483" spans="8:9" ht="12.5">
      <c r="H39483" s="958">
        <v>95415</v>
      </c>
      <c r="I39483" s="950" t="s">
        <v>1552</v>
      </c>
    </row>
    <row r="39484" spans="8:9" ht="12.5">
      <c r="H39484" s="958">
        <v>95416</v>
      </c>
      <c r="I39484" s="950" t="s">
        <v>1552</v>
      </c>
    </row>
    <row r="39485" spans="8:9" ht="12.5">
      <c r="H39485" s="958">
        <v>95417</v>
      </c>
      <c r="I39485" s="950" t="s">
        <v>1552</v>
      </c>
    </row>
    <row r="39486" spans="8:9" ht="12.5">
      <c r="H39486" s="958">
        <v>95418</v>
      </c>
      <c r="I39486" s="950" t="s">
        <v>1552</v>
      </c>
    </row>
    <row r="39487" spans="8:9" ht="12.5">
      <c r="H39487" s="958">
        <v>95419</v>
      </c>
      <c r="I39487" s="950" t="s">
        <v>1552</v>
      </c>
    </row>
    <row r="39488" spans="8:9" ht="12.5">
      <c r="H39488" s="958">
        <v>95420</v>
      </c>
      <c r="I39488" s="950" t="s">
        <v>1552</v>
      </c>
    </row>
    <row r="39489" spans="8:9" ht="12.5">
      <c r="H39489" s="958">
        <v>95421</v>
      </c>
      <c r="I39489" s="950" t="s">
        <v>1552</v>
      </c>
    </row>
    <row r="39490" spans="8:9" ht="12.5">
      <c r="H39490" s="958">
        <v>95422</v>
      </c>
      <c r="I39490" s="950" t="s">
        <v>1552</v>
      </c>
    </row>
    <row r="39491" spans="8:9" ht="12.5">
      <c r="H39491" s="958">
        <v>95423</v>
      </c>
      <c r="I39491" s="950" t="s">
        <v>1552</v>
      </c>
    </row>
    <row r="39492" spans="8:9" ht="12.5">
      <c r="H39492" s="958">
        <v>95424</v>
      </c>
      <c r="I39492" s="950" t="s">
        <v>1552</v>
      </c>
    </row>
    <row r="39493" spans="8:9" ht="12.5">
      <c r="H39493" s="958">
        <v>95425</v>
      </c>
      <c r="I39493" s="950" t="s">
        <v>1552</v>
      </c>
    </row>
    <row r="39494" spans="8:9" ht="12.5">
      <c r="H39494" s="958">
        <v>95426</v>
      </c>
      <c r="I39494" s="950" t="s">
        <v>1552</v>
      </c>
    </row>
    <row r="39495" spans="8:9" ht="12.5">
      <c r="H39495" s="958">
        <v>95427</v>
      </c>
      <c r="I39495" s="950" t="s">
        <v>1552</v>
      </c>
    </row>
    <row r="39496" spans="8:9" ht="12.5">
      <c r="H39496" s="958">
        <v>95428</v>
      </c>
      <c r="I39496" s="950" t="s">
        <v>1552</v>
      </c>
    </row>
    <row r="39497" spans="8:9" ht="12.5">
      <c r="H39497" s="958">
        <v>95429</v>
      </c>
      <c r="I39497" s="950" t="s">
        <v>1552</v>
      </c>
    </row>
    <row r="39498" spans="8:9" ht="12.5">
      <c r="H39498" s="958">
        <v>95430</v>
      </c>
      <c r="I39498" s="950" t="s">
        <v>1552</v>
      </c>
    </row>
    <row r="39499" spans="8:9" ht="12.5">
      <c r="H39499" s="958">
        <v>95431</v>
      </c>
      <c r="I39499" s="950" t="s">
        <v>1552</v>
      </c>
    </row>
    <row r="39500" spans="8:9" ht="12.5">
      <c r="H39500" s="958">
        <v>95432</v>
      </c>
      <c r="I39500" s="950" t="s">
        <v>1552</v>
      </c>
    </row>
    <row r="39501" spans="8:9" ht="12.5">
      <c r="H39501" s="958">
        <v>95433</v>
      </c>
      <c r="I39501" s="950" t="s">
        <v>1552</v>
      </c>
    </row>
    <row r="39502" spans="8:9" ht="12.5">
      <c r="H39502" s="958">
        <v>95435</v>
      </c>
      <c r="I39502" s="950" t="s">
        <v>1552</v>
      </c>
    </row>
    <row r="39503" spans="8:9" ht="12.5">
      <c r="H39503" s="958">
        <v>95436</v>
      </c>
      <c r="I39503" s="950" t="s">
        <v>1552</v>
      </c>
    </row>
    <row r="39504" spans="8:9" ht="12.5">
      <c r="H39504" s="958">
        <v>95437</v>
      </c>
      <c r="I39504" s="950" t="s">
        <v>1552</v>
      </c>
    </row>
    <row r="39505" spans="8:9" ht="12.5">
      <c r="H39505" s="958">
        <v>95439</v>
      </c>
      <c r="I39505" s="950" t="s">
        <v>1552</v>
      </c>
    </row>
    <row r="39506" spans="8:9" ht="12.5">
      <c r="H39506" s="958">
        <v>95441</v>
      </c>
      <c r="I39506" s="950" t="s">
        <v>1552</v>
      </c>
    </row>
    <row r="39507" spans="8:9" ht="12.5">
      <c r="H39507" s="958">
        <v>95442</v>
      </c>
      <c r="I39507" s="950" t="s">
        <v>1552</v>
      </c>
    </row>
    <row r="39508" spans="8:9" ht="12.5">
      <c r="H39508" s="958">
        <v>95443</v>
      </c>
      <c r="I39508" s="950" t="s">
        <v>1552</v>
      </c>
    </row>
    <row r="39509" spans="8:9" ht="12.5">
      <c r="H39509" s="958">
        <v>95444</v>
      </c>
      <c r="I39509" s="950" t="s">
        <v>1552</v>
      </c>
    </row>
    <row r="39510" spans="8:9" ht="12.5">
      <c r="H39510" s="958">
        <v>95445</v>
      </c>
      <c r="I39510" s="950" t="s">
        <v>1552</v>
      </c>
    </row>
    <row r="39511" spans="8:9" ht="12.5">
      <c r="H39511" s="958">
        <v>95446</v>
      </c>
      <c r="I39511" s="950" t="s">
        <v>1552</v>
      </c>
    </row>
    <row r="39512" spans="8:9" ht="12.5">
      <c r="H39512" s="958">
        <v>95448</v>
      </c>
      <c r="I39512" s="950" t="s">
        <v>1552</v>
      </c>
    </row>
    <row r="39513" spans="8:9" ht="12.5">
      <c r="H39513" s="958">
        <v>95449</v>
      </c>
      <c r="I39513" s="950" t="s">
        <v>1552</v>
      </c>
    </row>
    <row r="39514" spans="8:9" ht="12.5">
      <c r="H39514" s="958">
        <v>95450</v>
      </c>
      <c r="I39514" s="950" t="s">
        <v>1552</v>
      </c>
    </row>
    <row r="39515" spans="8:9" ht="12.5">
      <c r="H39515" s="958">
        <v>95451</v>
      </c>
      <c r="I39515" s="950" t="s">
        <v>1552</v>
      </c>
    </row>
    <row r="39516" spans="8:9" ht="12.5">
      <c r="H39516" s="958">
        <v>95452</v>
      </c>
      <c r="I39516" s="950" t="s">
        <v>1552</v>
      </c>
    </row>
    <row r="39517" spans="8:9" ht="12.5">
      <c r="H39517" s="958">
        <v>95453</v>
      </c>
      <c r="I39517" s="950" t="s">
        <v>1552</v>
      </c>
    </row>
    <row r="39518" spans="8:9" ht="12.5">
      <c r="H39518" s="958">
        <v>95454</v>
      </c>
      <c r="I39518" s="950" t="s">
        <v>1552</v>
      </c>
    </row>
    <row r="39519" spans="8:9" ht="12.5">
      <c r="H39519" s="958">
        <v>95456</v>
      </c>
      <c r="I39519" s="950" t="s">
        <v>1552</v>
      </c>
    </row>
    <row r="39520" spans="8:9" ht="12.5">
      <c r="H39520" s="958">
        <v>95457</v>
      </c>
      <c r="I39520" s="950" t="s">
        <v>1552</v>
      </c>
    </row>
    <row r="39521" spans="8:9" ht="12.5">
      <c r="H39521" s="958">
        <v>95458</v>
      </c>
      <c r="I39521" s="950" t="s">
        <v>1552</v>
      </c>
    </row>
    <row r="39522" spans="8:9" ht="12.5">
      <c r="H39522" s="958">
        <v>95459</v>
      </c>
      <c r="I39522" s="950" t="s">
        <v>1552</v>
      </c>
    </row>
    <row r="39523" spans="8:9" ht="12.5">
      <c r="H39523" s="958">
        <v>95460</v>
      </c>
      <c r="I39523" s="950" t="s">
        <v>1552</v>
      </c>
    </row>
    <row r="39524" spans="8:9" ht="12.5">
      <c r="H39524" s="958">
        <v>95461</v>
      </c>
      <c r="I39524" s="950" t="s">
        <v>1552</v>
      </c>
    </row>
    <row r="39525" spans="8:9" ht="12.5">
      <c r="H39525" s="958">
        <v>95462</v>
      </c>
      <c r="I39525" s="950" t="s">
        <v>1552</v>
      </c>
    </row>
    <row r="39526" spans="8:9" ht="12.5">
      <c r="H39526" s="958">
        <v>95463</v>
      </c>
      <c r="I39526" s="950" t="s">
        <v>1552</v>
      </c>
    </row>
    <row r="39527" spans="8:9" ht="12.5">
      <c r="H39527" s="958">
        <v>95464</v>
      </c>
      <c r="I39527" s="950" t="s">
        <v>1552</v>
      </c>
    </row>
    <row r="39528" spans="8:9" ht="12.5">
      <c r="H39528" s="958">
        <v>95465</v>
      </c>
      <c r="I39528" s="950" t="s">
        <v>1552</v>
      </c>
    </row>
    <row r="39529" spans="8:9" ht="12.5">
      <c r="H39529" s="958">
        <v>95466</v>
      </c>
      <c r="I39529" s="950" t="s">
        <v>1552</v>
      </c>
    </row>
    <row r="39530" spans="8:9" ht="12.5">
      <c r="H39530" s="958">
        <v>95467</v>
      </c>
      <c r="I39530" s="950" t="s">
        <v>1552</v>
      </c>
    </row>
    <row r="39531" spans="8:9" ht="12.5">
      <c r="H39531" s="958">
        <v>95468</v>
      </c>
      <c r="I39531" s="950" t="s">
        <v>1552</v>
      </c>
    </row>
    <row r="39532" spans="8:9" ht="12.5">
      <c r="H39532" s="958">
        <v>95469</v>
      </c>
      <c r="I39532" s="950" t="s">
        <v>1552</v>
      </c>
    </row>
    <row r="39533" spans="8:9" ht="12.5">
      <c r="H39533" s="958">
        <v>95470</v>
      </c>
      <c r="I39533" s="950" t="s">
        <v>1552</v>
      </c>
    </row>
    <row r="39534" spans="8:9" ht="12.5">
      <c r="H39534" s="958">
        <v>95471</v>
      </c>
      <c r="I39534" s="950" t="s">
        <v>1552</v>
      </c>
    </row>
    <row r="39535" spans="8:9" ht="12.5">
      <c r="H39535" s="958">
        <v>95472</v>
      </c>
      <c r="I39535" s="950" t="s">
        <v>1552</v>
      </c>
    </row>
    <row r="39536" spans="8:9" ht="12.5">
      <c r="H39536" s="958">
        <v>95473</v>
      </c>
      <c r="I39536" s="950" t="s">
        <v>1552</v>
      </c>
    </row>
    <row r="39537" spans="8:9" ht="12.5">
      <c r="H39537" s="958">
        <v>95476</v>
      </c>
      <c r="I39537" s="950" t="s">
        <v>1552</v>
      </c>
    </row>
    <row r="39538" spans="8:9" ht="12.5">
      <c r="H39538" s="958">
        <v>95480</v>
      </c>
      <c r="I39538" s="950" t="s">
        <v>1552</v>
      </c>
    </row>
    <row r="39539" spans="8:9" ht="12.5">
      <c r="H39539" s="958">
        <v>95481</v>
      </c>
      <c r="I39539" s="950" t="s">
        <v>1552</v>
      </c>
    </row>
    <row r="39540" spans="8:9" ht="12.5">
      <c r="H39540" s="958">
        <v>95482</v>
      </c>
      <c r="I39540" s="950" t="s">
        <v>1552</v>
      </c>
    </row>
    <row r="39541" spans="8:9" ht="12.5">
      <c r="H39541" s="958">
        <v>95485</v>
      </c>
      <c r="I39541" s="950" t="s">
        <v>1552</v>
      </c>
    </row>
    <row r="39542" spans="8:9" ht="12.5">
      <c r="H39542" s="958">
        <v>95486</v>
      </c>
      <c r="I39542" s="950" t="s">
        <v>1552</v>
      </c>
    </row>
    <row r="39543" spans="8:9" ht="12.5">
      <c r="H39543" s="958">
        <v>95487</v>
      </c>
      <c r="I39543" s="950" t="s">
        <v>1552</v>
      </c>
    </row>
    <row r="39544" spans="8:9" ht="12.5">
      <c r="H39544" s="958">
        <v>95488</v>
      </c>
      <c r="I39544" s="950" t="s">
        <v>1552</v>
      </c>
    </row>
    <row r="39545" spans="8:9" ht="12.5">
      <c r="H39545" s="958">
        <v>95490</v>
      </c>
      <c r="I39545" s="950" t="s">
        <v>1552</v>
      </c>
    </row>
    <row r="39546" spans="8:9" ht="12.5">
      <c r="H39546" s="958">
        <v>95492</v>
      </c>
      <c r="I39546" s="950" t="s">
        <v>1552</v>
      </c>
    </row>
    <row r="39547" spans="8:9" ht="12.5">
      <c r="H39547" s="958">
        <v>95493</v>
      </c>
      <c r="I39547" s="950" t="s">
        <v>1552</v>
      </c>
    </row>
    <row r="39548" spans="8:9" ht="12.5">
      <c r="H39548" s="958">
        <v>95494</v>
      </c>
      <c r="I39548" s="950" t="s">
        <v>1552</v>
      </c>
    </row>
    <row r="39549" spans="8:9" ht="12.5">
      <c r="H39549" s="958">
        <v>95497</v>
      </c>
      <c r="I39549" s="950" t="s">
        <v>1552</v>
      </c>
    </row>
    <row r="39550" spans="8:9" ht="12.5">
      <c r="H39550" s="958">
        <v>95501</v>
      </c>
      <c r="I39550" s="950" t="s">
        <v>1552</v>
      </c>
    </row>
    <row r="39551" spans="8:9" ht="12.5">
      <c r="H39551" s="958">
        <v>95502</v>
      </c>
      <c r="I39551" s="950" t="s">
        <v>1552</v>
      </c>
    </row>
    <row r="39552" spans="8:9" ht="12.5">
      <c r="H39552" s="958">
        <v>95503</v>
      </c>
      <c r="I39552" s="950" t="s">
        <v>1552</v>
      </c>
    </row>
    <row r="39553" spans="8:9" ht="12.5">
      <c r="H39553" s="958">
        <v>95511</v>
      </c>
      <c r="I39553" s="950" t="s">
        <v>1552</v>
      </c>
    </row>
    <row r="39554" spans="8:9" ht="12.5">
      <c r="H39554" s="958">
        <v>95514</v>
      </c>
      <c r="I39554" s="950" t="s">
        <v>1552</v>
      </c>
    </row>
    <row r="39555" spans="8:9" ht="12.5">
      <c r="H39555" s="958">
        <v>95518</v>
      </c>
      <c r="I39555" s="950" t="s">
        <v>1552</v>
      </c>
    </row>
    <row r="39556" spans="8:9" ht="12.5">
      <c r="H39556" s="958">
        <v>95519</v>
      </c>
      <c r="I39556" s="950" t="s">
        <v>1552</v>
      </c>
    </row>
    <row r="39557" spans="8:9" ht="12.5">
      <c r="H39557" s="958">
        <v>95521</v>
      </c>
      <c r="I39557" s="950" t="s">
        <v>1552</v>
      </c>
    </row>
    <row r="39558" spans="8:9" ht="12.5">
      <c r="H39558" s="958">
        <v>95524</v>
      </c>
      <c r="I39558" s="950" t="s">
        <v>1552</v>
      </c>
    </row>
    <row r="39559" spans="8:9" ht="12.5">
      <c r="H39559" s="958">
        <v>95525</v>
      </c>
      <c r="I39559" s="950" t="s">
        <v>1552</v>
      </c>
    </row>
    <row r="39560" spans="8:9" ht="12.5">
      <c r="H39560" s="958">
        <v>95526</v>
      </c>
      <c r="I39560" s="950" t="s">
        <v>1552</v>
      </c>
    </row>
    <row r="39561" spans="8:9" ht="12.5">
      <c r="H39561" s="958">
        <v>95527</v>
      </c>
      <c r="I39561" s="950" t="s">
        <v>1552</v>
      </c>
    </row>
    <row r="39562" spans="8:9" ht="12.5">
      <c r="H39562" s="958">
        <v>95528</v>
      </c>
      <c r="I39562" s="950" t="s">
        <v>1552</v>
      </c>
    </row>
    <row r="39563" spans="8:9" ht="12.5">
      <c r="H39563" s="958">
        <v>95531</v>
      </c>
      <c r="I39563" s="950" t="s">
        <v>1556</v>
      </c>
    </row>
    <row r="39564" spans="8:9" ht="12.5">
      <c r="H39564" s="958">
        <v>95532</v>
      </c>
      <c r="I39564" s="950" t="s">
        <v>1556</v>
      </c>
    </row>
    <row r="39565" spans="8:9" ht="12.5">
      <c r="H39565" s="958">
        <v>95534</v>
      </c>
      <c r="I39565" s="950" t="s">
        <v>1552</v>
      </c>
    </row>
    <row r="39566" spans="8:9" ht="12.5">
      <c r="H39566" s="958">
        <v>95536</v>
      </c>
      <c r="I39566" s="950" t="s">
        <v>1552</v>
      </c>
    </row>
    <row r="39567" spans="8:9" ht="12.5">
      <c r="H39567" s="958">
        <v>95537</v>
      </c>
      <c r="I39567" s="950" t="s">
        <v>1552</v>
      </c>
    </row>
    <row r="39568" spans="8:9" ht="12.5">
      <c r="H39568" s="958">
        <v>95538</v>
      </c>
      <c r="I39568" s="950" t="s">
        <v>1556</v>
      </c>
    </row>
    <row r="39569" spans="8:9" ht="12.5">
      <c r="H39569" s="958">
        <v>95540</v>
      </c>
      <c r="I39569" s="950" t="s">
        <v>1552</v>
      </c>
    </row>
    <row r="39570" spans="8:9" ht="12.5">
      <c r="H39570" s="958">
        <v>95542</v>
      </c>
      <c r="I39570" s="950" t="s">
        <v>1552</v>
      </c>
    </row>
    <row r="39571" spans="8:9" ht="12.5">
      <c r="H39571" s="958">
        <v>95543</v>
      </c>
      <c r="I39571" s="950" t="s">
        <v>1556</v>
      </c>
    </row>
    <row r="39572" spans="8:9" ht="12.5">
      <c r="H39572" s="958">
        <v>95545</v>
      </c>
      <c r="I39572" s="950" t="s">
        <v>1552</v>
      </c>
    </row>
    <row r="39573" spans="8:9" ht="12.5">
      <c r="H39573" s="958">
        <v>95546</v>
      </c>
      <c r="I39573" s="950" t="s">
        <v>1552</v>
      </c>
    </row>
    <row r="39574" spans="8:9" ht="12.5">
      <c r="H39574" s="958">
        <v>95547</v>
      </c>
      <c r="I39574" s="950" t="s">
        <v>1552</v>
      </c>
    </row>
    <row r="39575" spans="8:9" ht="12.5">
      <c r="H39575" s="958">
        <v>95548</v>
      </c>
      <c r="I39575" s="950" t="s">
        <v>1552</v>
      </c>
    </row>
    <row r="39576" spans="8:9" ht="12.5">
      <c r="H39576" s="958">
        <v>95549</v>
      </c>
      <c r="I39576" s="950" t="s">
        <v>1552</v>
      </c>
    </row>
    <row r="39577" spans="8:9" ht="12.5">
      <c r="H39577" s="958">
        <v>95550</v>
      </c>
      <c r="I39577" s="950" t="s">
        <v>1552</v>
      </c>
    </row>
    <row r="39578" spans="8:9" ht="12.5">
      <c r="H39578" s="958">
        <v>95551</v>
      </c>
      <c r="I39578" s="950" t="s">
        <v>1552</v>
      </c>
    </row>
    <row r="39579" spans="8:9" ht="12.5">
      <c r="H39579" s="958">
        <v>95552</v>
      </c>
      <c r="I39579" s="950" t="s">
        <v>1552</v>
      </c>
    </row>
    <row r="39580" spans="8:9" ht="12.5">
      <c r="H39580" s="958">
        <v>95553</v>
      </c>
      <c r="I39580" s="950" t="s">
        <v>1552</v>
      </c>
    </row>
    <row r="39581" spans="8:9" ht="12.5">
      <c r="H39581" s="958">
        <v>95554</v>
      </c>
      <c r="I39581" s="950" t="s">
        <v>1552</v>
      </c>
    </row>
    <row r="39582" spans="8:9" ht="12.5">
      <c r="H39582" s="958">
        <v>95555</v>
      </c>
      <c r="I39582" s="950" t="s">
        <v>1552</v>
      </c>
    </row>
    <row r="39583" spans="8:9" ht="12.5">
      <c r="H39583" s="958">
        <v>95556</v>
      </c>
      <c r="I39583" s="950" t="s">
        <v>1552</v>
      </c>
    </row>
    <row r="39584" spans="8:9" ht="12.5">
      <c r="H39584" s="958">
        <v>95558</v>
      </c>
      <c r="I39584" s="950" t="s">
        <v>1552</v>
      </c>
    </row>
    <row r="39585" spans="8:9" ht="12.5">
      <c r="H39585" s="958">
        <v>95559</v>
      </c>
      <c r="I39585" s="950" t="s">
        <v>1552</v>
      </c>
    </row>
    <row r="39586" spans="8:9" ht="12.5">
      <c r="H39586" s="958">
        <v>95560</v>
      </c>
      <c r="I39586" s="950" t="s">
        <v>1552</v>
      </c>
    </row>
    <row r="39587" spans="8:9" ht="12.5">
      <c r="H39587" s="958">
        <v>95562</v>
      </c>
      <c r="I39587" s="950" t="s">
        <v>1552</v>
      </c>
    </row>
    <row r="39588" spans="8:9" ht="12.5">
      <c r="H39588" s="958">
        <v>95563</v>
      </c>
      <c r="I39588" s="950" t="s">
        <v>1552</v>
      </c>
    </row>
    <row r="39589" spans="8:9" ht="12.5">
      <c r="H39589" s="958">
        <v>95564</v>
      </c>
      <c r="I39589" s="950" t="s">
        <v>1552</v>
      </c>
    </row>
    <row r="39590" spans="8:9" ht="12.5">
      <c r="H39590" s="958">
        <v>95565</v>
      </c>
      <c r="I39590" s="950" t="s">
        <v>1552</v>
      </c>
    </row>
    <row r="39591" spans="8:9" ht="12.5">
      <c r="H39591" s="958">
        <v>95567</v>
      </c>
      <c r="I39591" s="950" t="s">
        <v>1556</v>
      </c>
    </row>
    <row r="39592" spans="8:9" ht="12.5">
      <c r="H39592" s="958">
        <v>95568</v>
      </c>
      <c r="I39592" s="950" t="s">
        <v>1552</v>
      </c>
    </row>
    <row r="39593" spans="8:9" ht="12.5">
      <c r="H39593" s="958">
        <v>95569</v>
      </c>
      <c r="I39593" s="950" t="s">
        <v>1552</v>
      </c>
    </row>
    <row r="39594" spans="8:9" ht="12.5">
      <c r="H39594" s="958">
        <v>95570</v>
      </c>
      <c r="I39594" s="950" t="s">
        <v>1552</v>
      </c>
    </row>
    <row r="39595" spans="8:9" ht="12.5">
      <c r="H39595" s="958">
        <v>95571</v>
      </c>
      <c r="I39595" s="950" t="s">
        <v>1552</v>
      </c>
    </row>
    <row r="39596" spans="8:9" ht="12.5">
      <c r="H39596" s="958">
        <v>95573</v>
      </c>
      <c r="I39596" s="950" t="s">
        <v>1552</v>
      </c>
    </row>
    <row r="39597" spans="8:9" ht="12.5">
      <c r="H39597" s="958">
        <v>95585</v>
      </c>
      <c r="I39597" s="950" t="s">
        <v>1552</v>
      </c>
    </row>
    <row r="39598" spans="8:9" ht="12.5">
      <c r="H39598" s="958">
        <v>95587</v>
      </c>
      <c r="I39598" s="950" t="s">
        <v>1552</v>
      </c>
    </row>
    <row r="39599" spans="8:9" ht="12.5">
      <c r="H39599" s="958">
        <v>95589</v>
      </c>
      <c r="I39599" s="950" t="s">
        <v>1552</v>
      </c>
    </row>
    <row r="39600" spans="8:9" ht="12.5">
      <c r="H39600" s="958">
        <v>95595</v>
      </c>
      <c r="I39600" s="950" t="s">
        <v>1552</v>
      </c>
    </row>
    <row r="39601" spans="8:9" ht="12.5">
      <c r="H39601" s="958">
        <v>95601</v>
      </c>
      <c r="I39601" s="950" t="s">
        <v>1552</v>
      </c>
    </row>
    <row r="39602" spans="8:9" ht="12.5">
      <c r="H39602" s="958">
        <v>95602</v>
      </c>
      <c r="I39602" s="950" t="s">
        <v>1552</v>
      </c>
    </row>
    <row r="39603" spans="8:9" ht="12.5">
      <c r="H39603" s="958">
        <v>95603</v>
      </c>
      <c r="I39603" s="950" t="s">
        <v>1552</v>
      </c>
    </row>
    <row r="39604" spans="8:9" ht="12.5">
      <c r="H39604" s="958">
        <v>95604</v>
      </c>
      <c r="I39604" s="950" t="s">
        <v>1552</v>
      </c>
    </row>
    <row r="39605" spans="8:9" ht="12.5">
      <c r="H39605" s="958">
        <v>95605</v>
      </c>
      <c r="I39605" s="950" t="s">
        <v>1552</v>
      </c>
    </row>
    <row r="39606" spans="8:9" ht="12.5">
      <c r="H39606" s="958">
        <v>95606</v>
      </c>
      <c r="I39606" s="950" t="s">
        <v>1552</v>
      </c>
    </row>
    <row r="39607" spans="8:9" ht="12.5">
      <c r="H39607" s="958">
        <v>95607</v>
      </c>
      <c r="I39607" s="950" t="s">
        <v>1552</v>
      </c>
    </row>
    <row r="39608" spans="8:9" ht="12.5">
      <c r="H39608" s="958">
        <v>95608</v>
      </c>
      <c r="I39608" s="950" t="s">
        <v>1552</v>
      </c>
    </row>
    <row r="39609" spans="8:9" ht="12.5">
      <c r="H39609" s="958">
        <v>95609</v>
      </c>
      <c r="I39609" s="950" t="s">
        <v>1552</v>
      </c>
    </row>
    <row r="39610" spans="8:9" ht="12.5">
      <c r="H39610" s="958">
        <v>95610</v>
      </c>
      <c r="I39610" s="950" t="s">
        <v>1552</v>
      </c>
    </row>
    <row r="39611" spans="8:9" ht="12.5">
      <c r="H39611" s="958">
        <v>95611</v>
      </c>
      <c r="I39611" s="950" t="s">
        <v>1552</v>
      </c>
    </row>
    <row r="39612" spans="8:9" ht="12.5">
      <c r="H39612" s="958">
        <v>95612</v>
      </c>
      <c r="I39612" s="950" t="s">
        <v>1552</v>
      </c>
    </row>
    <row r="39613" spans="8:9" ht="12.5">
      <c r="H39613" s="958">
        <v>95613</v>
      </c>
      <c r="I39613" s="950" t="s">
        <v>1552</v>
      </c>
    </row>
    <row r="39614" spans="8:9" ht="12.5">
      <c r="H39614" s="958">
        <v>95614</v>
      </c>
      <c r="I39614" s="950" t="s">
        <v>1552</v>
      </c>
    </row>
    <row r="39615" spans="8:9" ht="12.5">
      <c r="H39615" s="958">
        <v>95615</v>
      </c>
      <c r="I39615" s="950" t="s">
        <v>1552</v>
      </c>
    </row>
    <row r="39616" spans="8:9" ht="12.5">
      <c r="H39616" s="958">
        <v>95616</v>
      </c>
      <c r="I39616" s="950" t="s">
        <v>1552</v>
      </c>
    </row>
    <row r="39617" spans="8:9" ht="12.5">
      <c r="H39617" s="958">
        <v>95617</v>
      </c>
      <c r="I39617" s="950" t="s">
        <v>1552</v>
      </c>
    </row>
    <row r="39618" spans="8:9" ht="12.5">
      <c r="H39618" s="958">
        <v>95618</v>
      </c>
      <c r="I39618" s="950" t="s">
        <v>1552</v>
      </c>
    </row>
    <row r="39619" spans="8:9" ht="12.5">
      <c r="H39619" s="958">
        <v>95619</v>
      </c>
      <c r="I39619" s="950" t="s">
        <v>1552</v>
      </c>
    </row>
    <row r="39620" spans="8:9" ht="12.5">
      <c r="H39620" s="958">
        <v>95620</v>
      </c>
      <c r="I39620" s="950" t="s">
        <v>1552</v>
      </c>
    </row>
    <row r="39621" spans="8:9" ht="12.5">
      <c r="H39621" s="958">
        <v>95621</v>
      </c>
      <c r="I39621" s="950" t="s">
        <v>1552</v>
      </c>
    </row>
    <row r="39622" spans="8:9" ht="12.5">
      <c r="H39622" s="958">
        <v>95623</v>
      </c>
      <c r="I39622" s="950" t="s">
        <v>1552</v>
      </c>
    </row>
    <row r="39623" spans="8:9" ht="12.5">
      <c r="H39623" s="958">
        <v>95624</v>
      </c>
      <c r="I39623" s="950" t="s">
        <v>1552</v>
      </c>
    </row>
    <row r="39624" spans="8:9" ht="12.5">
      <c r="H39624" s="958">
        <v>95625</v>
      </c>
      <c r="I39624" s="950" t="s">
        <v>1552</v>
      </c>
    </row>
    <row r="39625" spans="8:9" ht="12.5">
      <c r="H39625" s="958">
        <v>95626</v>
      </c>
      <c r="I39625" s="950" t="s">
        <v>1552</v>
      </c>
    </row>
    <row r="39626" spans="8:9" ht="12.5">
      <c r="H39626" s="958">
        <v>95627</v>
      </c>
      <c r="I39626" s="950" t="s">
        <v>1552</v>
      </c>
    </row>
    <row r="39627" spans="8:9" ht="12.5">
      <c r="H39627" s="958">
        <v>95628</v>
      </c>
      <c r="I39627" s="950" t="s">
        <v>1552</v>
      </c>
    </row>
    <row r="39628" spans="8:9" ht="12.5">
      <c r="H39628" s="958">
        <v>95629</v>
      </c>
      <c r="I39628" s="950" t="s">
        <v>1552</v>
      </c>
    </row>
    <row r="39629" spans="8:9" ht="12.5">
      <c r="H39629" s="958">
        <v>95630</v>
      </c>
      <c r="I39629" s="950" t="s">
        <v>1552</v>
      </c>
    </row>
    <row r="39630" spans="8:9" ht="12.5">
      <c r="H39630" s="958">
        <v>95631</v>
      </c>
      <c r="I39630" s="950" t="s">
        <v>1552</v>
      </c>
    </row>
    <row r="39631" spans="8:9" ht="12.5">
      <c r="H39631" s="958">
        <v>95632</v>
      </c>
      <c r="I39631" s="950" t="s">
        <v>1552</v>
      </c>
    </row>
    <row r="39632" spans="8:9" ht="12.5">
      <c r="H39632" s="958">
        <v>95633</v>
      </c>
      <c r="I39632" s="950" t="s">
        <v>1552</v>
      </c>
    </row>
    <row r="39633" spans="8:9" ht="12.5">
      <c r="H39633" s="958">
        <v>95634</v>
      </c>
      <c r="I39633" s="950" t="s">
        <v>1552</v>
      </c>
    </row>
    <row r="39634" spans="8:9" ht="12.5">
      <c r="H39634" s="958">
        <v>95635</v>
      </c>
      <c r="I39634" s="950" t="s">
        <v>1552</v>
      </c>
    </row>
    <row r="39635" spans="8:9" ht="12.5">
      <c r="H39635" s="958">
        <v>95636</v>
      </c>
      <c r="I39635" s="950" t="s">
        <v>1552</v>
      </c>
    </row>
    <row r="39636" spans="8:9" ht="12.5">
      <c r="H39636" s="958">
        <v>95637</v>
      </c>
      <c r="I39636" s="950" t="s">
        <v>1552</v>
      </c>
    </row>
    <row r="39637" spans="8:9" ht="12.5">
      <c r="H39637" s="958">
        <v>95638</v>
      </c>
      <c r="I39637" s="950" t="s">
        <v>1552</v>
      </c>
    </row>
    <row r="39638" spans="8:9" ht="12.5">
      <c r="H39638" s="958">
        <v>95639</v>
      </c>
      <c r="I39638" s="950" t="s">
        <v>1552</v>
      </c>
    </row>
    <row r="39639" spans="8:9" ht="12.5">
      <c r="H39639" s="958">
        <v>95640</v>
      </c>
      <c r="I39639" s="950" t="s">
        <v>1552</v>
      </c>
    </row>
    <row r="39640" spans="8:9" ht="12.5">
      <c r="H39640" s="958">
        <v>95641</v>
      </c>
      <c r="I39640" s="950" t="s">
        <v>1552</v>
      </c>
    </row>
    <row r="39641" spans="8:9" ht="12.5">
      <c r="H39641" s="958">
        <v>95642</v>
      </c>
      <c r="I39641" s="950" t="s">
        <v>1552</v>
      </c>
    </row>
    <row r="39642" spans="8:9" ht="12.5">
      <c r="H39642" s="958">
        <v>95644</v>
      </c>
      <c r="I39642" s="950" t="s">
        <v>1552</v>
      </c>
    </row>
    <row r="39643" spans="8:9" ht="12.5">
      <c r="H39643" s="958">
        <v>95645</v>
      </c>
      <c r="I39643" s="950" t="s">
        <v>1552</v>
      </c>
    </row>
    <row r="39644" spans="8:9" ht="12.5">
      <c r="H39644" s="958">
        <v>95646</v>
      </c>
      <c r="I39644" s="950" t="s">
        <v>1552</v>
      </c>
    </row>
    <row r="39645" spans="8:9" ht="12.5">
      <c r="H39645" s="958">
        <v>95648</v>
      </c>
      <c r="I39645" s="950" t="s">
        <v>1552</v>
      </c>
    </row>
    <row r="39646" spans="8:9" ht="12.5">
      <c r="H39646" s="958">
        <v>95650</v>
      </c>
      <c r="I39646" s="950" t="s">
        <v>1552</v>
      </c>
    </row>
    <row r="39647" spans="8:9" ht="12.5">
      <c r="H39647" s="958">
        <v>95651</v>
      </c>
      <c r="I39647" s="950" t="s">
        <v>1552</v>
      </c>
    </row>
    <row r="39648" spans="8:9" ht="12.5">
      <c r="H39648" s="958">
        <v>95652</v>
      </c>
      <c r="I39648" s="950" t="s">
        <v>1552</v>
      </c>
    </row>
    <row r="39649" spans="8:9" ht="12.5">
      <c r="H39649" s="958">
        <v>95653</v>
      </c>
      <c r="I39649" s="950" t="s">
        <v>1552</v>
      </c>
    </row>
    <row r="39650" spans="8:9" ht="12.5">
      <c r="H39650" s="958">
        <v>95654</v>
      </c>
      <c r="I39650" s="950" t="s">
        <v>1552</v>
      </c>
    </row>
    <row r="39651" spans="8:9" ht="12.5">
      <c r="H39651" s="958">
        <v>95655</v>
      </c>
      <c r="I39651" s="950" t="s">
        <v>1552</v>
      </c>
    </row>
    <row r="39652" spans="8:9" ht="12.5">
      <c r="H39652" s="958">
        <v>95656</v>
      </c>
      <c r="I39652" s="950" t="s">
        <v>1552</v>
      </c>
    </row>
    <row r="39653" spans="8:9" ht="12.5">
      <c r="H39653" s="958">
        <v>95658</v>
      </c>
      <c r="I39653" s="950" t="s">
        <v>1552</v>
      </c>
    </row>
    <row r="39654" spans="8:9" ht="12.5">
      <c r="H39654" s="958">
        <v>95659</v>
      </c>
      <c r="I39654" s="950" t="s">
        <v>1552</v>
      </c>
    </row>
    <row r="39655" spans="8:9" ht="12.5">
      <c r="H39655" s="958">
        <v>95660</v>
      </c>
      <c r="I39655" s="950" t="s">
        <v>1552</v>
      </c>
    </row>
    <row r="39656" spans="8:9" ht="12.5">
      <c r="H39656" s="958">
        <v>95661</v>
      </c>
      <c r="I39656" s="950" t="s">
        <v>1552</v>
      </c>
    </row>
    <row r="39657" spans="8:9" ht="12.5">
      <c r="H39657" s="958">
        <v>95662</v>
      </c>
      <c r="I39657" s="950" t="s">
        <v>1552</v>
      </c>
    </row>
    <row r="39658" spans="8:9" ht="12.5">
      <c r="H39658" s="958">
        <v>95663</v>
      </c>
      <c r="I39658" s="950" t="s">
        <v>1552</v>
      </c>
    </row>
    <row r="39659" spans="8:9" ht="12.5">
      <c r="H39659" s="958">
        <v>95664</v>
      </c>
      <c r="I39659" s="950" t="s">
        <v>1552</v>
      </c>
    </row>
    <row r="39660" spans="8:9" ht="12.5">
      <c r="H39660" s="958">
        <v>95665</v>
      </c>
      <c r="I39660" s="950" t="s">
        <v>1552</v>
      </c>
    </row>
    <row r="39661" spans="8:9" ht="12.5">
      <c r="H39661" s="958">
        <v>95666</v>
      </c>
      <c r="I39661" s="950" t="s">
        <v>1552</v>
      </c>
    </row>
    <row r="39662" spans="8:9" ht="12.5">
      <c r="H39662" s="958">
        <v>95667</v>
      </c>
      <c r="I39662" s="950" t="s">
        <v>1552</v>
      </c>
    </row>
    <row r="39663" spans="8:9" ht="12.5">
      <c r="H39663" s="958">
        <v>95668</v>
      </c>
      <c r="I39663" s="950" t="s">
        <v>1552</v>
      </c>
    </row>
    <row r="39664" spans="8:9" ht="12.5">
      <c r="H39664" s="958">
        <v>95669</v>
      </c>
      <c r="I39664" s="950" t="s">
        <v>1552</v>
      </c>
    </row>
    <row r="39665" spans="8:9" ht="12.5">
      <c r="H39665" s="958">
        <v>95670</v>
      </c>
      <c r="I39665" s="950" t="s">
        <v>1552</v>
      </c>
    </row>
    <row r="39666" spans="8:9" ht="12.5">
      <c r="H39666" s="958">
        <v>95671</v>
      </c>
      <c r="I39666" s="950" t="s">
        <v>1552</v>
      </c>
    </row>
    <row r="39667" spans="8:9" ht="12.5">
      <c r="H39667" s="958">
        <v>95672</v>
      </c>
      <c r="I39667" s="950" t="s">
        <v>1552</v>
      </c>
    </row>
    <row r="39668" spans="8:9" ht="12.5">
      <c r="H39668" s="958">
        <v>95673</v>
      </c>
      <c r="I39668" s="950" t="s">
        <v>1552</v>
      </c>
    </row>
    <row r="39669" spans="8:9" ht="12.5">
      <c r="H39669" s="958">
        <v>95674</v>
      </c>
      <c r="I39669" s="950" t="s">
        <v>1552</v>
      </c>
    </row>
    <row r="39670" spans="8:9" ht="12.5">
      <c r="H39670" s="958">
        <v>95675</v>
      </c>
      <c r="I39670" s="950" t="s">
        <v>1552</v>
      </c>
    </row>
    <row r="39671" spans="8:9" ht="12.5">
      <c r="H39671" s="958">
        <v>95676</v>
      </c>
      <c r="I39671" s="950" t="s">
        <v>1552</v>
      </c>
    </row>
    <row r="39672" spans="8:9" ht="12.5">
      <c r="H39672" s="958">
        <v>95677</v>
      </c>
      <c r="I39672" s="950" t="s">
        <v>1552</v>
      </c>
    </row>
    <row r="39673" spans="8:9" ht="12.5">
      <c r="H39673" s="958">
        <v>95678</v>
      </c>
      <c r="I39673" s="950" t="s">
        <v>1552</v>
      </c>
    </row>
    <row r="39674" spans="8:9" ht="12.5">
      <c r="H39674" s="958">
        <v>95679</v>
      </c>
      <c r="I39674" s="950" t="s">
        <v>1552</v>
      </c>
    </row>
    <row r="39675" spans="8:9" ht="12.5">
      <c r="H39675" s="958">
        <v>95680</v>
      </c>
      <c r="I39675" s="950" t="s">
        <v>1552</v>
      </c>
    </row>
    <row r="39676" spans="8:9" ht="12.5">
      <c r="H39676" s="958">
        <v>95681</v>
      </c>
      <c r="I39676" s="950" t="s">
        <v>1552</v>
      </c>
    </row>
    <row r="39677" spans="8:9" ht="12.5">
      <c r="H39677" s="958">
        <v>95682</v>
      </c>
      <c r="I39677" s="950" t="s">
        <v>1552</v>
      </c>
    </row>
    <row r="39678" spans="8:9" ht="12.5">
      <c r="H39678" s="958">
        <v>95683</v>
      </c>
      <c r="I39678" s="950" t="s">
        <v>1552</v>
      </c>
    </row>
    <row r="39679" spans="8:9" ht="12.5">
      <c r="H39679" s="958">
        <v>95684</v>
      </c>
      <c r="I39679" s="950" t="s">
        <v>1552</v>
      </c>
    </row>
    <row r="39680" spans="8:9" ht="12.5">
      <c r="H39680" s="958">
        <v>95685</v>
      </c>
      <c r="I39680" s="950" t="s">
        <v>1552</v>
      </c>
    </row>
    <row r="39681" spans="8:9" ht="12.5">
      <c r="H39681" s="958">
        <v>95686</v>
      </c>
      <c r="I39681" s="950" t="s">
        <v>1552</v>
      </c>
    </row>
    <row r="39682" spans="8:9" ht="12.5">
      <c r="H39682" s="958">
        <v>95687</v>
      </c>
      <c r="I39682" s="950" t="s">
        <v>1552</v>
      </c>
    </row>
    <row r="39683" spans="8:9" ht="12.5">
      <c r="H39683" s="958">
        <v>95688</v>
      </c>
      <c r="I39683" s="950" t="s">
        <v>1552</v>
      </c>
    </row>
    <row r="39684" spans="8:9" ht="12.5">
      <c r="H39684" s="958">
        <v>95689</v>
      </c>
      <c r="I39684" s="950" t="s">
        <v>1552</v>
      </c>
    </row>
    <row r="39685" spans="8:9" ht="12.5">
      <c r="H39685" s="958">
        <v>95690</v>
      </c>
      <c r="I39685" s="950" t="s">
        <v>1552</v>
      </c>
    </row>
    <row r="39686" spans="8:9" ht="12.5">
      <c r="H39686" s="958">
        <v>95691</v>
      </c>
      <c r="I39686" s="950" t="s">
        <v>1552</v>
      </c>
    </row>
    <row r="39687" spans="8:9" ht="12.5">
      <c r="H39687" s="958">
        <v>95692</v>
      </c>
      <c r="I39687" s="950" t="s">
        <v>1552</v>
      </c>
    </row>
    <row r="39688" spans="8:9" ht="12.5">
      <c r="H39688" s="958">
        <v>95693</v>
      </c>
      <c r="I39688" s="950" t="s">
        <v>1552</v>
      </c>
    </row>
    <row r="39689" spans="8:9" ht="12.5">
      <c r="H39689" s="958">
        <v>95694</v>
      </c>
      <c r="I39689" s="950" t="s">
        <v>1552</v>
      </c>
    </row>
    <row r="39690" spans="8:9" ht="12.5">
      <c r="H39690" s="958">
        <v>95695</v>
      </c>
      <c r="I39690" s="950" t="s">
        <v>1552</v>
      </c>
    </row>
    <row r="39691" spans="8:9" ht="12.5">
      <c r="H39691" s="958">
        <v>95696</v>
      </c>
      <c r="I39691" s="950" t="s">
        <v>1552</v>
      </c>
    </row>
    <row r="39692" spans="8:9" ht="12.5">
      <c r="H39692" s="958">
        <v>95697</v>
      </c>
      <c r="I39692" s="950" t="s">
        <v>1552</v>
      </c>
    </row>
    <row r="39693" spans="8:9" ht="12.5">
      <c r="H39693" s="958">
        <v>95698</v>
      </c>
      <c r="I39693" s="950" t="s">
        <v>1552</v>
      </c>
    </row>
    <row r="39694" spans="8:9" ht="12.5">
      <c r="H39694" s="958">
        <v>95699</v>
      </c>
      <c r="I39694" s="950" t="s">
        <v>1552</v>
      </c>
    </row>
    <row r="39695" spans="8:9" ht="12.5">
      <c r="H39695" s="958">
        <v>95701</v>
      </c>
      <c r="I39695" s="950" t="s">
        <v>1552</v>
      </c>
    </row>
    <row r="39696" spans="8:9" ht="12.5">
      <c r="H39696" s="958">
        <v>95703</v>
      </c>
      <c r="I39696" s="950" t="s">
        <v>1552</v>
      </c>
    </row>
    <row r="39697" spans="8:9" ht="12.5">
      <c r="H39697" s="958">
        <v>95709</v>
      </c>
      <c r="I39697" s="950" t="s">
        <v>1552</v>
      </c>
    </row>
    <row r="39698" spans="8:9" ht="12.5">
      <c r="H39698" s="958">
        <v>95712</v>
      </c>
      <c r="I39698" s="950" t="s">
        <v>1552</v>
      </c>
    </row>
    <row r="39699" spans="8:9" ht="12.5">
      <c r="H39699" s="958">
        <v>95713</v>
      </c>
      <c r="I39699" s="950" t="s">
        <v>1552</v>
      </c>
    </row>
    <row r="39700" spans="8:9" ht="12.5">
      <c r="H39700" s="958">
        <v>95714</v>
      </c>
      <c r="I39700" s="950" t="s">
        <v>1552</v>
      </c>
    </row>
    <row r="39701" spans="8:9" ht="12.5">
      <c r="H39701" s="958">
        <v>95715</v>
      </c>
      <c r="I39701" s="950" t="s">
        <v>1552</v>
      </c>
    </row>
    <row r="39702" spans="8:9" ht="12.5">
      <c r="H39702" s="958">
        <v>95717</v>
      </c>
      <c r="I39702" s="950" t="s">
        <v>1552</v>
      </c>
    </row>
    <row r="39703" spans="8:9" ht="12.5">
      <c r="H39703" s="958">
        <v>95720</v>
      </c>
      <c r="I39703" s="950" t="s">
        <v>1552</v>
      </c>
    </row>
    <row r="39704" spans="8:9" ht="12.5">
      <c r="H39704" s="958">
        <v>95721</v>
      </c>
      <c r="I39704" s="950" t="s">
        <v>1552</v>
      </c>
    </row>
    <row r="39705" spans="8:9" ht="12.5">
      <c r="H39705" s="958">
        <v>95722</v>
      </c>
      <c r="I39705" s="950" t="s">
        <v>1552</v>
      </c>
    </row>
    <row r="39706" spans="8:9" ht="12.5">
      <c r="H39706" s="958">
        <v>95724</v>
      </c>
      <c r="I39706" s="950" t="s">
        <v>1552</v>
      </c>
    </row>
    <row r="39707" spans="8:9" ht="12.5">
      <c r="H39707" s="958">
        <v>95726</v>
      </c>
      <c r="I39707" s="950" t="s">
        <v>1552</v>
      </c>
    </row>
    <row r="39708" spans="8:9" ht="12.5">
      <c r="H39708" s="958">
        <v>95728</v>
      </c>
      <c r="I39708" s="950" t="s">
        <v>1552</v>
      </c>
    </row>
    <row r="39709" spans="8:9" ht="12.5">
      <c r="H39709" s="958">
        <v>95735</v>
      </c>
      <c r="I39709" s="950" t="s">
        <v>1552</v>
      </c>
    </row>
    <row r="39710" spans="8:9" ht="12.5">
      <c r="H39710" s="958">
        <v>95736</v>
      </c>
      <c r="I39710" s="950" t="s">
        <v>1552</v>
      </c>
    </row>
    <row r="39711" spans="8:9" ht="12.5">
      <c r="H39711" s="958">
        <v>95741</v>
      </c>
      <c r="I39711" s="950" t="s">
        <v>1552</v>
      </c>
    </row>
    <row r="39712" spans="8:9" ht="12.5">
      <c r="H39712" s="958">
        <v>95742</v>
      </c>
      <c r="I39712" s="950" t="s">
        <v>1552</v>
      </c>
    </row>
    <row r="39713" spans="8:9" ht="12.5">
      <c r="H39713" s="958">
        <v>95746</v>
      </c>
      <c r="I39713" s="950" t="s">
        <v>1552</v>
      </c>
    </row>
    <row r="39714" spans="8:9" ht="12.5">
      <c r="H39714" s="958">
        <v>95747</v>
      </c>
      <c r="I39714" s="950" t="s">
        <v>1552</v>
      </c>
    </row>
    <row r="39715" spans="8:9" ht="12.5">
      <c r="H39715" s="958">
        <v>95757</v>
      </c>
      <c r="I39715" s="950" t="s">
        <v>1552</v>
      </c>
    </row>
    <row r="39716" spans="8:9" ht="12.5">
      <c r="H39716" s="958">
        <v>95758</v>
      </c>
      <c r="I39716" s="950" t="s">
        <v>1552</v>
      </c>
    </row>
    <row r="39717" spans="8:9" ht="12.5">
      <c r="H39717" s="958">
        <v>95759</v>
      </c>
      <c r="I39717" s="950" t="s">
        <v>1552</v>
      </c>
    </row>
    <row r="39718" spans="8:9" ht="12.5">
      <c r="H39718" s="958">
        <v>95762</v>
      </c>
      <c r="I39718" s="950" t="s">
        <v>1552</v>
      </c>
    </row>
    <row r="39719" spans="8:9" ht="12.5">
      <c r="H39719" s="958">
        <v>95763</v>
      </c>
      <c r="I39719" s="950" t="s">
        <v>1552</v>
      </c>
    </row>
    <row r="39720" spans="8:9" ht="12.5">
      <c r="H39720" s="958">
        <v>95765</v>
      </c>
      <c r="I39720" s="950" t="s">
        <v>1552</v>
      </c>
    </row>
    <row r="39721" spans="8:9" ht="12.5">
      <c r="H39721" s="958">
        <v>95776</v>
      </c>
      <c r="I39721" s="950" t="s">
        <v>1552</v>
      </c>
    </row>
    <row r="39722" spans="8:9" ht="12.5">
      <c r="H39722" s="958">
        <v>95798</v>
      </c>
      <c r="I39722" s="950" t="s">
        <v>1552</v>
      </c>
    </row>
    <row r="39723" spans="8:9" ht="12.5">
      <c r="H39723" s="958">
        <v>95799</v>
      </c>
      <c r="I39723" s="950" t="s">
        <v>1552</v>
      </c>
    </row>
    <row r="39724" spans="8:9" ht="12.5">
      <c r="H39724" s="958">
        <v>95811</v>
      </c>
      <c r="I39724" s="950" t="s">
        <v>1552</v>
      </c>
    </row>
    <row r="39725" spans="8:9" ht="12.5">
      <c r="H39725" s="958">
        <v>95812</v>
      </c>
      <c r="I39725" s="950" t="s">
        <v>1552</v>
      </c>
    </row>
    <row r="39726" spans="8:9" ht="12.5">
      <c r="H39726" s="958">
        <v>95813</v>
      </c>
      <c r="I39726" s="950" t="s">
        <v>1552</v>
      </c>
    </row>
    <row r="39727" spans="8:9" ht="12.5">
      <c r="H39727" s="958">
        <v>95814</v>
      </c>
      <c r="I39727" s="950" t="s">
        <v>1552</v>
      </c>
    </row>
    <row r="39728" spans="8:9" ht="12.5">
      <c r="H39728" s="958">
        <v>95815</v>
      </c>
      <c r="I39728" s="950" t="s">
        <v>1552</v>
      </c>
    </row>
    <row r="39729" spans="8:9" ht="12.5">
      <c r="H39729" s="958">
        <v>95816</v>
      </c>
      <c r="I39729" s="950" t="s">
        <v>1552</v>
      </c>
    </row>
    <row r="39730" spans="8:9" ht="12.5">
      <c r="H39730" s="958">
        <v>95817</v>
      </c>
      <c r="I39730" s="950" t="s">
        <v>1552</v>
      </c>
    </row>
    <row r="39731" spans="8:9" ht="12.5">
      <c r="H39731" s="958">
        <v>95818</v>
      </c>
      <c r="I39731" s="950" t="s">
        <v>1552</v>
      </c>
    </row>
    <row r="39732" spans="8:9" ht="12.5">
      <c r="H39732" s="958">
        <v>95819</v>
      </c>
      <c r="I39732" s="950" t="s">
        <v>1552</v>
      </c>
    </row>
    <row r="39733" spans="8:9" ht="12.5">
      <c r="H39733" s="958">
        <v>95820</v>
      </c>
      <c r="I39733" s="950" t="s">
        <v>1552</v>
      </c>
    </row>
    <row r="39734" spans="8:9" ht="12.5">
      <c r="H39734" s="958">
        <v>95821</v>
      </c>
      <c r="I39734" s="950" t="s">
        <v>1552</v>
      </c>
    </row>
    <row r="39735" spans="8:9" ht="12.5">
      <c r="H39735" s="958">
        <v>95822</v>
      </c>
      <c r="I39735" s="950" t="s">
        <v>1552</v>
      </c>
    </row>
    <row r="39736" spans="8:9" ht="12.5">
      <c r="H39736" s="958">
        <v>95823</v>
      </c>
      <c r="I39736" s="950" t="s">
        <v>1552</v>
      </c>
    </row>
    <row r="39737" spans="8:9" ht="12.5">
      <c r="H39737" s="958">
        <v>95824</v>
      </c>
      <c r="I39737" s="950" t="s">
        <v>1552</v>
      </c>
    </row>
    <row r="39738" spans="8:9" ht="12.5">
      <c r="H39738" s="958">
        <v>95825</v>
      </c>
      <c r="I39738" s="950" t="s">
        <v>1552</v>
      </c>
    </row>
    <row r="39739" spans="8:9" ht="12.5">
      <c r="H39739" s="958">
        <v>95826</v>
      </c>
      <c r="I39739" s="950" t="s">
        <v>1552</v>
      </c>
    </row>
    <row r="39740" spans="8:9" ht="12.5">
      <c r="H39740" s="958">
        <v>95827</v>
      </c>
      <c r="I39740" s="950" t="s">
        <v>1552</v>
      </c>
    </row>
    <row r="39741" spans="8:9" ht="12.5">
      <c r="H39741" s="958">
        <v>95828</v>
      </c>
      <c r="I39741" s="950" t="s">
        <v>1552</v>
      </c>
    </row>
    <row r="39742" spans="8:9" ht="12.5">
      <c r="H39742" s="958">
        <v>95829</v>
      </c>
      <c r="I39742" s="950" t="s">
        <v>1552</v>
      </c>
    </row>
    <row r="39743" spans="8:9" ht="12.5">
      <c r="H39743" s="958">
        <v>95830</v>
      </c>
      <c r="I39743" s="950" t="s">
        <v>1552</v>
      </c>
    </row>
    <row r="39744" spans="8:9" ht="12.5">
      <c r="H39744" s="958">
        <v>95831</v>
      </c>
      <c r="I39744" s="950" t="s">
        <v>1552</v>
      </c>
    </row>
    <row r="39745" spans="8:9" ht="12.5">
      <c r="H39745" s="958">
        <v>95832</v>
      </c>
      <c r="I39745" s="950" t="s">
        <v>1552</v>
      </c>
    </row>
    <row r="39746" spans="8:9" ht="12.5">
      <c r="H39746" s="958">
        <v>95833</v>
      </c>
      <c r="I39746" s="950" t="s">
        <v>1552</v>
      </c>
    </row>
    <row r="39747" spans="8:9" ht="12.5">
      <c r="H39747" s="958">
        <v>95834</v>
      </c>
      <c r="I39747" s="950" t="s">
        <v>1552</v>
      </c>
    </row>
    <row r="39748" spans="8:9" ht="12.5">
      <c r="H39748" s="958">
        <v>95835</v>
      </c>
      <c r="I39748" s="950" t="s">
        <v>1552</v>
      </c>
    </row>
    <row r="39749" spans="8:9" ht="12.5">
      <c r="H39749" s="958">
        <v>95836</v>
      </c>
      <c r="I39749" s="950" t="s">
        <v>1552</v>
      </c>
    </row>
    <row r="39750" spans="8:9" ht="12.5">
      <c r="H39750" s="958">
        <v>95837</v>
      </c>
      <c r="I39750" s="950" t="s">
        <v>1552</v>
      </c>
    </row>
    <row r="39751" spans="8:9" ht="12.5">
      <c r="H39751" s="958">
        <v>95838</v>
      </c>
      <c r="I39751" s="950" t="s">
        <v>1552</v>
      </c>
    </row>
    <row r="39752" spans="8:9" ht="12.5">
      <c r="H39752" s="958">
        <v>95840</v>
      </c>
      <c r="I39752" s="950" t="s">
        <v>1552</v>
      </c>
    </row>
    <row r="39753" spans="8:9" ht="12.5">
      <c r="H39753" s="958">
        <v>95841</v>
      </c>
      <c r="I39753" s="950" t="s">
        <v>1552</v>
      </c>
    </row>
    <row r="39754" spans="8:9" ht="12.5">
      <c r="H39754" s="958">
        <v>95842</v>
      </c>
      <c r="I39754" s="950" t="s">
        <v>1552</v>
      </c>
    </row>
    <row r="39755" spans="8:9" ht="12.5">
      <c r="H39755" s="958">
        <v>95843</v>
      </c>
      <c r="I39755" s="950" t="s">
        <v>1552</v>
      </c>
    </row>
    <row r="39756" spans="8:9" ht="12.5">
      <c r="H39756" s="958">
        <v>95851</v>
      </c>
      <c r="I39756" s="950" t="s">
        <v>1552</v>
      </c>
    </row>
    <row r="39757" spans="8:9" ht="12.5">
      <c r="H39757" s="958">
        <v>95852</v>
      </c>
      <c r="I39757" s="950" t="s">
        <v>1552</v>
      </c>
    </row>
    <row r="39758" spans="8:9" ht="12.5">
      <c r="H39758" s="958">
        <v>95853</v>
      </c>
      <c r="I39758" s="950" t="s">
        <v>1552</v>
      </c>
    </row>
    <row r="39759" spans="8:9" ht="12.5">
      <c r="H39759" s="958">
        <v>95860</v>
      </c>
      <c r="I39759" s="950" t="s">
        <v>1552</v>
      </c>
    </row>
    <row r="39760" spans="8:9" ht="12.5">
      <c r="H39760" s="958">
        <v>95864</v>
      </c>
      <c r="I39760" s="950" t="s">
        <v>1552</v>
      </c>
    </row>
    <row r="39761" spans="8:9" ht="12.5">
      <c r="H39761" s="958">
        <v>95865</v>
      </c>
      <c r="I39761" s="950" t="s">
        <v>1552</v>
      </c>
    </row>
    <row r="39762" spans="8:9" ht="12.5">
      <c r="H39762" s="958">
        <v>95866</v>
      </c>
      <c r="I39762" s="950" t="s">
        <v>1552</v>
      </c>
    </row>
    <row r="39763" spans="8:9" ht="12.5">
      <c r="H39763" s="958">
        <v>95867</v>
      </c>
      <c r="I39763" s="950" t="s">
        <v>1552</v>
      </c>
    </row>
    <row r="39764" spans="8:9" ht="12.5">
      <c r="H39764" s="958">
        <v>95887</v>
      </c>
      <c r="I39764" s="950" t="s">
        <v>1552</v>
      </c>
    </row>
    <row r="39765" spans="8:9" ht="12.5">
      <c r="H39765" s="958">
        <v>95894</v>
      </c>
      <c r="I39765" s="950" t="s">
        <v>1552</v>
      </c>
    </row>
    <row r="39766" spans="8:9" ht="12.5">
      <c r="H39766" s="958">
        <v>95899</v>
      </c>
      <c r="I39766" s="950" t="s">
        <v>1552</v>
      </c>
    </row>
    <row r="39767" spans="8:9" ht="12.5">
      <c r="H39767" s="958">
        <v>95901</v>
      </c>
      <c r="I39767" s="950" t="s">
        <v>1552</v>
      </c>
    </row>
    <row r="39768" spans="8:9" ht="12.5">
      <c r="H39768" s="958">
        <v>95903</v>
      </c>
      <c r="I39768" s="950" t="s">
        <v>1552</v>
      </c>
    </row>
    <row r="39769" spans="8:9" ht="12.5">
      <c r="H39769" s="958">
        <v>95910</v>
      </c>
      <c r="I39769" s="950" t="s">
        <v>1552</v>
      </c>
    </row>
    <row r="39770" spans="8:9" ht="12.5">
      <c r="H39770" s="958">
        <v>95912</v>
      </c>
      <c r="I39770" s="950" t="s">
        <v>1552</v>
      </c>
    </row>
    <row r="39771" spans="8:9" ht="12.5">
      <c r="H39771" s="958">
        <v>95913</v>
      </c>
      <c r="I39771" s="950" t="s">
        <v>1552</v>
      </c>
    </row>
    <row r="39772" spans="8:9" ht="12.5">
      <c r="H39772" s="958">
        <v>95914</v>
      </c>
      <c r="I39772" s="950" t="s">
        <v>1552</v>
      </c>
    </row>
    <row r="39773" spans="8:9" ht="12.5">
      <c r="H39773" s="958">
        <v>95915</v>
      </c>
      <c r="I39773" s="950" t="s">
        <v>1552</v>
      </c>
    </row>
    <row r="39774" spans="8:9" ht="12.5">
      <c r="H39774" s="958">
        <v>95916</v>
      </c>
      <c r="I39774" s="950" t="s">
        <v>1552</v>
      </c>
    </row>
    <row r="39775" spans="8:9" ht="12.5">
      <c r="H39775" s="958">
        <v>95917</v>
      </c>
      <c r="I39775" s="950" t="s">
        <v>1552</v>
      </c>
    </row>
    <row r="39776" spans="8:9" ht="12.5">
      <c r="H39776" s="958">
        <v>95918</v>
      </c>
      <c r="I39776" s="950" t="s">
        <v>1552</v>
      </c>
    </row>
    <row r="39777" spans="8:9" ht="12.5">
      <c r="H39777" s="958">
        <v>95919</v>
      </c>
      <c r="I39777" s="950" t="s">
        <v>1552</v>
      </c>
    </row>
    <row r="39778" spans="8:9" ht="12.5">
      <c r="H39778" s="958">
        <v>95920</v>
      </c>
      <c r="I39778" s="950" t="s">
        <v>1552</v>
      </c>
    </row>
    <row r="39779" spans="8:9" ht="12.5">
      <c r="H39779" s="958">
        <v>95922</v>
      </c>
      <c r="I39779" s="950" t="s">
        <v>1552</v>
      </c>
    </row>
    <row r="39780" spans="8:9" ht="12.5">
      <c r="H39780" s="958">
        <v>95923</v>
      </c>
      <c r="I39780" s="950" t="s">
        <v>1552</v>
      </c>
    </row>
    <row r="39781" spans="8:9" ht="12.5">
      <c r="H39781" s="958">
        <v>95924</v>
      </c>
      <c r="I39781" s="950" t="s">
        <v>1552</v>
      </c>
    </row>
    <row r="39782" spans="8:9" ht="12.5">
      <c r="H39782" s="958">
        <v>95925</v>
      </c>
      <c r="I39782" s="950" t="s">
        <v>1552</v>
      </c>
    </row>
    <row r="39783" spans="8:9" ht="12.5">
      <c r="H39783" s="958">
        <v>95926</v>
      </c>
      <c r="I39783" s="950" t="s">
        <v>1552</v>
      </c>
    </row>
    <row r="39784" spans="8:9" ht="12.5">
      <c r="H39784" s="958">
        <v>95927</v>
      </c>
      <c r="I39784" s="950" t="s">
        <v>1552</v>
      </c>
    </row>
    <row r="39785" spans="8:9" ht="12.5">
      <c r="H39785" s="958">
        <v>95928</v>
      </c>
      <c r="I39785" s="950" t="s">
        <v>1552</v>
      </c>
    </row>
    <row r="39786" spans="8:9" ht="12.5">
      <c r="H39786" s="958">
        <v>95929</v>
      </c>
      <c r="I39786" s="950" t="s">
        <v>1552</v>
      </c>
    </row>
    <row r="39787" spans="8:9" ht="12.5">
      <c r="H39787" s="958">
        <v>95930</v>
      </c>
      <c r="I39787" s="950" t="s">
        <v>1552</v>
      </c>
    </row>
    <row r="39788" spans="8:9" ht="12.5">
      <c r="H39788" s="958">
        <v>95932</v>
      </c>
      <c r="I39788" s="950" t="s">
        <v>1552</v>
      </c>
    </row>
    <row r="39789" spans="8:9" ht="12.5">
      <c r="H39789" s="958">
        <v>95934</v>
      </c>
      <c r="I39789" s="950" t="s">
        <v>1552</v>
      </c>
    </row>
    <row r="39790" spans="8:9" ht="12.5">
      <c r="H39790" s="958">
        <v>95935</v>
      </c>
      <c r="I39790" s="950" t="s">
        <v>1552</v>
      </c>
    </row>
    <row r="39791" spans="8:9" ht="12.5">
      <c r="H39791" s="958">
        <v>95936</v>
      </c>
      <c r="I39791" s="950" t="s">
        <v>1552</v>
      </c>
    </row>
    <row r="39792" spans="8:9" ht="12.5">
      <c r="H39792" s="958">
        <v>95937</v>
      </c>
      <c r="I39792" s="950" t="s">
        <v>1552</v>
      </c>
    </row>
    <row r="39793" spans="8:9" ht="12.5">
      <c r="H39793" s="958">
        <v>95938</v>
      </c>
      <c r="I39793" s="950" t="s">
        <v>1552</v>
      </c>
    </row>
    <row r="39794" spans="8:9" ht="12.5">
      <c r="H39794" s="958">
        <v>95939</v>
      </c>
      <c r="I39794" s="950" t="s">
        <v>1552</v>
      </c>
    </row>
    <row r="39795" spans="8:9" ht="12.5">
      <c r="H39795" s="958">
        <v>95940</v>
      </c>
      <c r="I39795" s="950" t="s">
        <v>1552</v>
      </c>
    </row>
    <row r="39796" spans="8:9" ht="12.5">
      <c r="H39796" s="958">
        <v>95941</v>
      </c>
      <c r="I39796" s="950" t="s">
        <v>1552</v>
      </c>
    </row>
    <row r="39797" spans="8:9" ht="12.5">
      <c r="H39797" s="958">
        <v>95942</v>
      </c>
      <c r="I39797" s="950" t="s">
        <v>1552</v>
      </c>
    </row>
    <row r="39798" spans="8:9" ht="12.5">
      <c r="H39798" s="958">
        <v>95943</v>
      </c>
      <c r="I39798" s="950" t="s">
        <v>1552</v>
      </c>
    </row>
    <row r="39799" spans="8:9" ht="12.5">
      <c r="H39799" s="958">
        <v>95944</v>
      </c>
      <c r="I39799" s="950" t="s">
        <v>1552</v>
      </c>
    </row>
    <row r="39800" spans="8:9" ht="12.5">
      <c r="H39800" s="958">
        <v>95945</v>
      </c>
      <c r="I39800" s="950" t="s">
        <v>1552</v>
      </c>
    </row>
    <row r="39801" spans="8:9" ht="12.5">
      <c r="H39801" s="958">
        <v>95946</v>
      </c>
      <c r="I39801" s="950" t="s">
        <v>1552</v>
      </c>
    </row>
    <row r="39802" spans="8:9" ht="12.5">
      <c r="H39802" s="958">
        <v>95947</v>
      </c>
      <c r="I39802" s="950" t="s">
        <v>1552</v>
      </c>
    </row>
    <row r="39803" spans="8:9" ht="12.5">
      <c r="H39803" s="958">
        <v>95948</v>
      </c>
      <c r="I39803" s="950" t="s">
        <v>1552</v>
      </c>
    </row>
    <row r="39804" spans="8:9" ht="12.5">
      <c r="H39804" s="958">
        <v>95949</v>
      </c>
      <c r="I39804" s="950" t="s">
        <v>1552</v>
      </c>
    </row>
    <row r="39805" spans="8:9" ht="12.5">
      <c r="H39805" s="958">
        <v>95950</v>
      </c>
      <c r="I39805" s="950" t="s">
        <v>1552</v>
      </c>
    </row>
    <row r="39806" spans="8:9" ht="12.5">
      <c r="H39806" s="958">
        <v>95951</v>
      </c>
      <c r="I39806" s="950" t="s">
        <v>1552</v>
      </c>
    </row>
    <row r="39807" spans="8:9" ht="12.5">
      <c r="H39807" s="958">
        <v>95953</v>
      </c>
      <c r="I39807" s="950" t="s">
        <v>1552</v>
      </c>
    </row>
    <row r="39808" spans="8:9" ht="12.5">
      <c r="H39808" s="958">
        <v>95954</v>
      </c>
      <c r="I39808" s="950" t="s">
        <v>1552</v>
      </c>
    </row>
    <row r="39809" spans="8:9" ht="12.5">
      <c r="H39809" s="958">
        <v>95955</v>
      </c>
      <c r="I39809" s="950" t="s">
        <v>1552</v>
      </c>
    </row>
    <row r="39810" spans="8:9" ht="12.5">
      <c r="H39810" s="958">
        <v>95956</v>
      </c>
      <c r="I39810" s="950" t="s">
        <v>1552</v>
      </c>
    </row>
    <row r="39811" spans="8:9" ht="12.5">
      <c r="H39811" s="958">
        <v>95957</v>
      </c>
      <c r="I39811" s="950" t="s">
        <v>1552</v>
      </c>
    </row>
    <row r="39812" spans="8:9" ht="12.5">
      <c r="H39812" s="958">
        <v>95958</v>
      </c>
      <c r="I39812" s="950" t="s">
        <v>1552</v>
      </c>
    </row>
    <row r="39813" spans="8:9" ht="12.5">
      <c r="H39813" s="958">
        <v>95959</v>
      </c>
      <c r="I39813" s="950" t="s">
        <v>1552</v>
      </c>
    </row>
    <row r="39814" spans="8:9" ht="12.5">
      <c r="H39814" s="958">
        <v>95960</v>
      </c>
      <c r="I39814" s="950" t="s">
        <v>1552</v>
      </c>
    </row>
    <row r="39815" spans="8:9" ht="12.5">
      <c r="H39815" s="958">
        <v>95961</v>
      </c>
      <c r="I39815" s="950" t="s">
        <v>1552</v>
      </c>
    </row>
    <row r="39816" spans="8:9" ht="12.5">
      <c r="H39816" s="958">
        <v>95962</v>
      </c>
      <c r="I39816" s="950" t="s">
        <v>1552</v>
      </c>
    </row>
    <row r="39817" spans="8:9" ht="12.5">
      <c r="H39817" s="958">
        <v>95963</v>
      </c>
      <c r="I39817" s="950" t="s">
        <v>1552</v>
      </c>
    </row>
    <row r="39818" spans="8:9" ht="12.5">
      <c r="H39818" s="958">
        <v>95965</v>
      </c>
      <c r="I39818" s="950" t="s">
        <v>1552</v>
      </c>
    </row>
    <row r="39819" spans="8:9" ht="12.5">
      <c r="H39819" s="958">
        <v>95966</v>
      </c>
      <c r="I39819" s="950" t="s">
        <v>1552</v>
      </c>
    </row>
    <row r="39820" spans="8:9" ht="12.5">
      <c r="H39820" s="958">
        <v>95967</v>
      </c>
      <c r="I39820" s="950" t="s">
        <v>1552</v>
      </c>
    </row>
    <row r="39821" spans="8:9" ht="12.5">
      <c r="H39821" s="958">
        <v>95968</v>
      </c>
      <c r="I39821" s="950" t="s">
        <v>1552</v>
      </c>
    </row>
    <row r="39822" spans="8:9" ht="12.5">
      <c r="H39822" s="958">
        <v>95969</v>
      </c>
      <c r="I39822" s="950" t="s">
        <v>1552</v>
      </c>
    </row>
    <row r="39823" spans="8:9" ht="12.5">
      <c r="H39823" s="958">
        <v>95970</v>
      </c>
      <c r="I39823" s="950" t="s">
        <v>1552</v>
      </c>
    </row>
    <row r="39824" spans="8:9" ht="12.5">
      <c r="H39824" s="958">
        <v>95971</v>
      </c>
      <c r="I39824" s="950" t="s">
        <v>1552</v>
      </c>
    </row>
    <row r="39825" spans="8:9" ht="12.5">
      <c r="H39825" s="958">
        <v>95972</v>
      </c>
      <c r="I39825" s="950" t="s">
        <v>1552</v>
      </c>
    </row>
    <row r="39826" spans="8:9" ht="12.5">
      <c r="H39826" s="958">
        <v>95973</v>
      </c>
      <c r="I39826" s="950" t="s">
        <v>1552</v>
      </c>
    </row>
    <row r="39827" spans="8:9" ht="12.5">
      <c r="H39827" s="958">
        <v>95974</v>
      </c>
      <c r="I39827" s="950" t="s">
        <v>1552</v>
      </c>
    </row>
    <row r="39828" spans="8:9" ht="12.5">
      <c r="H39828" s="958">
        <v>95975</v>
      </c>
      <c r="I39828" s="950" t="s">
        <v>1552</v>
      </c>
    </row>
    <row r="39829" spans="8:9" ht="12.5">
      <c r="H39829" s="958">
        <v>95976</v>
      </c>
      <c r="I39829" s="950" t="s">
        <v>1552</v>
      </c>
    </row>
    <row r="39830" spans="8:9" ht="12.5">
      <c r="H39830" s="958">
        <v>95977</v>
      </c>
      <c r="I39830" s="950" t="s">
        <v>1552</v>
      </c>
    </row>
    <row r="39831" spans="8:9" ht="12.5">
      <c r="H39831" s="958">
        <v>95978</v>
      </c>
      <c r="I39831" s="950" t="s">
        <v>1552</v>
      </c>
    </row>
    <row r="39832" spans="8:9" ht="12.5">
      <c r="H39832" s="958">
        <v>95979</v>
      </c>
      <c r="I39832" s="950" t="s">
        <v>1552</v>
      </c>
    </row>
    <row r="39833" spans="8:9" ht="12.5">
      <c r="H39833" s="958">
        <v>95980</v>
      </c>
      <c r="I39833" s="950" t="s">
        <v>1552</v>
      </c>
    </row>
    <row r="39834" spans="8:9" ht="12.5">
      <c r="H39834" s="958">
        <v>95981</v>
      </c>
      <c r="I39834" s="950" t="s">
        <v>1552</v>
      </c>
    </row>
    <row r="39835" spans="8:9" ht="12.5">
      <c r="H39835" s="958">
        <v>95982</v>
      </c>
      <c r="I39835" s="950" t="s">
        <v>1552</v>
      </c>
    </row>
    <row r="39836" spans="8:9" ht="12.5">
      <c r="H39836" s="958">
        <v>95983</v>
      </c>
      <c r="I39836" s="950" t="s">
        <v>1552</v>
      </c>
    </row>
    <row r="39837" spans="8:9" ht="12.5">
      <c r="H39837" s="958">
        <v>95984</v>
      </c>
      <c r="I39837" s="950" t="s">
        <v>1552</v>
      </c>
    </row>
    <row r="39838" spans="8:9" ht="12.5">
      <c r="H39838" s="958">
        <v>95986</v>
      </c>
      <c r="I39838" s="950" t="s">
        <v>1552</v>
      </c>
    </row>
    <row r="39839" spans="8:9" ht="12.5">
      <c r="H39839" s="958">
        <v>95987</v>
      </c>
      <c r="I39839" s="950" t="s">
        <v>1552</v>
      </c>
    </row>
    <row r="39840" spans="8:9" ht="12.5">
      <c r="H39840" s="958">
        <v>95988</v>
      </c>
      <c r="I39840" s="950" t="s">
        <v>1552</v>
      </c>
    </row>
    <row r="39841" spans="8:9" ht="12.5">
      <c r="H39841" s="958">
        <v>95991</v>
      </c>
      <c r="I39841" s="950" t="s">
        <v>1552</v>
      </c>
    </row>
    <row r="39842" spans="8:9" ht="12.5">
      <c r="H39842" s="958">
        <v>95992</v>
      </c>
      <c r="I39842" s="950" t="s">
        <v>1552</v>
      </c>
    </row>
    <row r="39843" spans="8:9" ht="12.5">
      <c r="H39843" s="958">
        <v>95993</v>
      </c>
      <c r="I39843" s="950" t="s">
        <v>1552</v>
      </c>
    </row>
    <row r="39844" spans="8:9" ht="12.5">
      <c r="H39844" s="958">
        <v>96001</v>
      </c>
      <c r="I39844" s="950" t="s">
        <v>1552</v>
      </c>
    </row>
    <row r="39845" spans="8:9" ht="12.5">
      <c r="H39845" s="958">
        <v>96002</v>
      </c>
      <c r="I39845" s="950" t="s">
        <v>1552</v>
      </c>
    </row>
    <row r="39846" spans="8:9" ht="12.5">
      <c r="H39846" s="958">
        <v>96003</v>
      </c>
      <c r="I39846" s="950" t="s">
        <v>1552</v>
      </c>
    </row>
    <row r="39847" spans="8:9" ht="12.5">
      <c r="H39847" s="958">
        <v>96006</v>
      </c>
      <c r="I39847" s="950" t="s">
        <v>1556</v>
      </c>
    </row>
    <row r="39848" spans="8:9" ht="12.5">
      <c r="H39848" s="958">
        <v>96007</v>
      </c>
      <c r="I39848" s="950" t="s">
        <v>1552</v>
      </c>
    </row>
    <row r="39849" spans="8:9" ht="12.5">
      <c r="H39849" s="958">
        <v>96008</v>
      </c>
      <c r="I39849" s="950" t="s">
        <v>1552</v>
      </c>
    </row>
    <row r="39850" spans="8:9" ht="12.5">
      <c r="H39850" s="958">
        <v>96009</v>
      </c>
      <c r="I39850" s="950" t="s">
        <v>1552</v>
      </c>
    </row>
    <row r="39851" spans="8:9" ht="12.5">
      <c r="H39851" s="958">
        <v>96010</v>
      </c>
      <c r="I39851" s="950" t="s">
        <v>1552</v>
      </c>
    </row>
    <row r="39852" spans="8:9" ht="12.5">
      <c r="H39852" s="958">
        <v>96011</v>
      </c>
      <c r="I39852" s="950" t="s">
        <v>1552</v>
      </c>
    </row>
    <row r="39853" spans="8:9" ht="12.5">
      <c r="H39853" s="958">
        <v>96013</v>
      </c>
      <c r="I39853" s="950" t="s">
        <v>1552</v>
      </c>
    </row>
    <row r="39854" spans="8:9" ht="12.5">
      <c r="H39854" s="958">
        <v>96014</v>
      </c>
      <c r="I39854" s="950" t="s">
        <v>1556</v>
      </c>
    </row>
    <row r="39855" spans="8:9" ht="12.5">
      <c r="H39855" s="958">
        <v>96015</v>
      </c>
      <c r="I39855" s="950" t="s">
        <v>1556</v>
      </c>
    </row>
    <row r="39856" spans="8:9" ht="12.5">
      <c r="H39856" s="958">
        <v>96016</v>
      </c>
      <c r="I39856" s="950" t="s">
        <v>1552</v>
      </c>
    </row>
    <row r="39857" spans="8:9" ht="12.5">
      <c r="H39857" s="958">
        <v>96017</v>
      </c>
      <c r="I39857" s="950" t="s">
        <v>1556</v>
      </c>
    </row>
    <row r="39858" spans="8:9" ht="12.5">
      <c r="H39858" s="958">
        <v>96019</v>
      </c>
      <c r="I39858" s="950" t="s">
        <v>1552</v>
      </c>
    </row>
    <row r="39859" spans="8:9" ht="12.5">
      <c r="H39859" s="958">
        <v>96020</v>
      </c>
      <c r="I39859" s="950" t="s">
        <v>1552</v>
      </c>
    </row>
    <row r="39860" spans="8:9" ht="12.5">
      <c r="H39860" s="958">
        <v>96021</v>
      </c>
      <c r="I39860" s="950" t="s">
        <v>1552</v>
      </c>
    </row>
    <row r="39861" spans="8:9" ht="12.5">
      <c r="H39861" s="958">
        <v>96022</v>
      </c>
      <c r="I39861" s="950" t="s">
        <v>1552</v>
      </c>
    </row>
    <row r="39862" spans="8:9" ht="12.5">
      <c r="H39862" s="958">
        <v>96023</v>
      </c>
      <c r="I39862" s="950" t="s">
        <v>1556</v>
      </c>
    </row>
    <row r="39863" spans="8:9" ht="12.5">
      <c r="H39863" s="958">
        <v>96024</v>
      </c>
      <c r="I39863" s="950" t="s">
        <v>1552</v>
      </c>
    </row>
    <row r="39864" spans="8:9" ht="12.5">
      <c r="H39864" s="958">
        <v>96025</v>
      </c>
      <c r="I39864" s="950" t="s">
        <v>1556</v>
      </c>
    </row>
    <row r="39865" spans="8:9" ht="12.5">
      <c r="H39865" s="958">
        <v>96027</v>
      </c>
      <c r="I39865" s="950" t="s">
        <v>1556</v>
      </c>
    </row>
    <row r="39866" spans="8:9" ht="12.5">
      <c r="H39866" s="958">
        <v>96028</v>
      </c>
      <c r="I39866" s="950" t="s">
        <v>1552</v>
      </c>
    </row>
    <row r="39867" spans="8:9" ht="12.5">
      <c r="H39867" s="958">
        <v>96029</v>
      </c>
      <c r="I39867" s="950" t="s">
        <v>1552</v>
      </c>
    </row>
    <row r="39868" spans="8:9" ht="12.5">
      <c r="H39868" s="958">
        <v>96031</v>
      </c>
      <c r="I39868" s="950" t="s">
        <v>1552</v>
      </c>
    </row>
    <row r="39869" spans="8:9" ht="12.5">
      <c r="H39869" s="958">
        <v>96032</v>
      </c>
      <c r="I39869" s="950" t="s">
        <v>1556</v>
      </c>
    </row>
    <row r="39870" spans="8:9" ht="12.5">
      <c r="H39870" s="958">
        <v>96033</v>
      </c>
      <c r="I39870" s="950" t="s">
        <v>1552</v>
      </c>
    </row>
    <row r="39871" spans="8:9" ht="12.5">
      <c r="H39871" s="958">
        <v>96034</v>
      </c>
      <c r="I39871" s="950" t="s">
        <v>1556</v>
      </c>
    </row>
    <row r="39872" spans="8:9" ht="12.5">
      <c r="H39872" s="958">
        <v>96035</v>
      </c>
      <c r="I39872" s="950" t="s">
        <v>1552</v>
      </c>
    </row>
    <row r="39873" spans="8:9" ht="12.5">
      <c r="H39873" s="958">
        <v>96037</v>
      </c>
      <c r="I39873" s="950" t="s">
        <v>1556</v>
      </c>
    </row>
    <row r="39874" spans="8:9" ht="12.5">
      <c r="H39874" s="958">
        <v>96038</v>
      </c>
      <c r="I39874" s="950" t="s">
        <v>1556</v>
      </c>
    </row>
    <row r="39875" spans="8:9" ht="12.5">
      <c r="H39875" s="958">
        <v>96039</v>
      </c>
      <c r="I39875" s="950" t="s">
        <v>1552</v>
      </c>
    </row>
    <row r="39876" spans="8:9" ht="12.5">
      <c r="H39876" s="958">
        <v>96040</v>
      </c>
      <c r="I39876" s="950" t="s">
        <v>1552</v>
      </c>
    </row>
    <row r="39877" spans="8:9" ht="12.5">
      <c r="H39877" s="958">
        <v>96041</v>
      </c>
      <c r="I39877" s="950" t="s">
        <v>1552</v>
      </c>
    </row>
    <row r="39878" spans="8:9" ht="12.5">
      <c r="H39878" s="958">
        <v>96044</v>
      </c>
      <c r="I39878" s="950" t="s">
        <v>1556</v>
      </c>
    </row>
    <row r="39879" spans="8:9" ht="12.5">
      <c r="H39879" s="958">
        <v>96046</v>
      </c>
      <c r="I39879" s="950" t="s">
        <v>1552</v>
      </c>
    </row>
    <row r="39880" spans="8:9" ht="12.5">
      <c r="H39880" s="958">
        <v>96047</v>
      </c>
      <c r="I39880" s="950" t="s">
        <v>1552</v>
      </c>
    </row>
    <row r="39881" spans="8:9" ht="12.5">
      <c r="H39881" s="958">
        <v>96048</v>
      </c>
      <c r="I39881" s="950" t="s">
        <v>1556</v>
      </c>
    </row>
    <row r="39882" spans="8:9" ht="12.5">
      <c r="H39882" s="958">
        <v>96049</v>
      </c>
      <c r="I39882" s="950" t="s">
        <v>1556</v>
      </c>
    </row>
    <row r="39883" spans="8:9" ht="12.5">
      <c r="H39883" s="958">
        <v>96050</v>
      </c>
      <c r="I39883" s="950" t="s">
        <v>1556</v>
      </c>
    </row>
    <row r="39884" spans="8:9" ht="12.5">
      <c r="H39884" s="958">
        <v>96051</v>
      </c>
      <c r="I39884" s="950" t="s">
        <v>1552</v>
      </c>
    </row>
    <row r="39885" spans="8:9" ht="12.5">
      <c r="H39885" s="958">
        <v>96052</v>
      </c>
      <c r="I39885" s="950" t="s">
        <v>1552</v>
      </c>
    </row>
    <row r="39886" spans="8:9" ht="12.5">
      <c r="H39886" s="958">
        <v>96054</v>
      </c>
      <c r="I39886" s="950" t="s">
        <v>1552</v>
      </c>
    </row>
    <row r="39887" spans="8:9" ht="12.5">
      <c r="H39887" s="958">
        <v>96055</v>
      </c>
      <c r="I39887" s="950" t="s">
        <v>1552</v>
      </c>
    </row>
    <row r="39888" spans="8:9" ht="12.5">
      <c r="H39888" s="958">
        <v>96056</v>
      </c>
      <c r="I39888" s="950" t="s">
        <v>1552</v>
      </c>
    </row>
    <row r="39889" spans="8:9" ht="12.5">
      <c r="H39889" s="958">
        <v>96057</v>
      </c>
      <c r="I39889" s="950" t="s">
        <v>1556</v>
      </c>
    </row>
    <row r="39890" spans="8:9" ht="12.5">
      <c r="H39890" s="958">
        <v>96058</v>
      </c>
      <c r="I39890" s="950" t="s">
        <v>1556</v>
      </c>
    </row>
    <row r="39891" spans="8:9" ht="12.5">
      <c r="H39891" s="958">
        <v>96059</v>
      </c>
      <c r="I39891" s="950" t="s">
        <v>1552</v>
      </c>
    </row>
    <row r="39892" spans="8:9" ht="12.5">
      <c r="H39892" s="958">
        <v>96061</v>
      </c>
      <c r="I39892" s="950" t="s">
        <v>1552</v>
      </c>
    </row>
    <row r="39893" spans="8:9" ht="12.5">
      <c r="H39893" s="958">
        <v>96062</v>
      </c>
      <c r="I39893" s="950" t="s">
        <v>1552</v>
      </c>
    </row>
    <row r="39894" spans="8:9" ht="12.5">
      <c r="H39894" s="958">
        <v>96063</v>
      </c>
      <c r="I39894" s="950" t="s">
        <v>1552</v>
      </c>
    </row>
    <row r="39895" spans="8:9" ht="12.5">
      <c r="H39895" s="958">
        <v>96064</v>
      </c>
      <c r="I39895" s="950" t="s">
        <v>1556</v>
      </c>
    </row>
    <row r="39896" spans="8:9" ht="12.5">
      <c r="H39896" s="958">
        <v>96065</v>
      </c>
      <c r="I39896" s="950" t="s">
        <v>1552</v>
      </c>
    </row>
    <row r="39897" spans="8:9" ht="12.5">
      <c r="H39897" s="958">
        <v>96067</v>
      </c>
      <c r="I39897" s="950" t="s">
        <v>1556</v>
      </c>
    </row>
    <row r="39898" spans="8:9" ht="12.5">
      <c r="H39898" s="958">
        <v>96068</v>
      </c>
      <c r="I39898" s="950" t="s">
        <v>1552</v>
      </c>
    </row>
    <row r="39899" spans="8:9" ht="12.5">
      <c r="H39899" s="958">
        <v>96069</v>
      </c>
      <c r="I39899" s="950" t="s">
        <v>1552</v>
      </c>
    </row>
    <row r="39900" spans="8:9" ht="12.5">
      <c r="H39900" s="958">
        <v>96070</v>
      </c>
      <c r="I39900" s="950" t="s">
        <v>1552</v>
      </c>
    </row>
    <row r="39901" spans="8:9" ht="12.5">
      <c r="H39901" s="958">
        <v>96071</v>
      </c>
      <c r="I39901" s="950" t="s">
        <v>1552</v>
      </c>
    </row>
    <row r="39902" spans="8:9" ht="12.5">
      <c r="H39902" s="958">
        <v>96073</v>
      </c>
      <c r="I39902" s="950" t="s">
        <v>1552</v>
      </c>
    </row>
    <row r="39903" spans="8:9" ht="12.5">
      <c r="H39903" s="958">
        <v>96074</v>
      </c>
      <c r="I39903" s="950" t="s">
        <v>1552</v>
      </c>
    </row>
    <row r="39904" spans="8:9" ht="12.5">
      <c r="H39904" s="958">
        <v>96075</v>
      </c>
      <c r="I39904" s="950" t="s">
        <v>1552</v>
      </c>
    </row>
    <row r="39905" spans="8:9" ht="12.5">
      <c r="H39905" s="958">
        <v>96076</v>
      </c>
      <c r="I39905" s="950" t="s">
        <v>1552</v>
      </c>
    </row>
    <row r="39906" spans="8:9" ht="12.5">
      <c r="H39906" s="958">
        <v>96078</v>
      </c>
      <c r="I39906" s="950" t="s">
        <v>1552</v>
      </c>
    </row>
    <row r="39907" spans="8:9" ht="12.5">
      <c r="H39907" s="958">
        <v>96079</v>
      </c>
      <c r="I39907" s="950" t="s">
        <v>1552</v>
      </c>
    </row>
    <row r="39908" spans="8:9" ht="12.5">
      <c r="H39908" s="958">
        <v>96080</v>
      </c>
      <c r="I39908" s="950" t="s">
        <v>1552</v>
      </c>
    </row>
    <row r="39909" spans="8:9" ht="12.5">
      <c r="H39909" s="958">
        <v>96084</v>
      </c>
      <c r="I39909" s="950" t="s">
        <v>1552</v>
      </c>
    </row>
    <row r="39910" spans="8:9" ht="12.5">
      <c r="H39910" s="958">
        <v>96085</v>
      </c>
      <c r="I39910" s="950" t="s">
        <v>1556</v>
      </c>
    </row>
    <row r="39911" spans="8:9" ht="12.5">
      <c r="H39911" s="958">
        <v>96086</v>
      </c>
      <c r="I39911" s="950" t="s">
        <v>1556</v>
      </c>
    </row>
    <row r="39912" spans="8:9" ht="12.5">
      <c r="H39912" s="958">
        <v>96087</v>
      </c>
      <c r="I39912" s="950" t="s">
        <v>1552</v>
      </c>
    </row>
    <row r="39913" spans="8:9" ht="12.5">
      <c r="H39913" s="958">
        <v>96088</v>
      </c>
      <c r="I39913" s="950" t="s">
        <v>1552</v>
      </c>
    </row>
    <row r="39914" spans="8:9" ht="12.5">
      <c r="H39914" s="958">
        <v>96089</v>
      </c>
      <c r="I39914" s="950" t="s">
        <v>1552</v>
      </c>
    </row>
    <row r="39915" spans="8:9" ht="12.5">
      <c r="H39915" s="958">
        <v>96090</v>
      </c>
      <c r="I39915" s="950" t="s">
        <v>1552</v>
      </c>
    </row>
    <row r="39916" spans="8:9" ht="12.5">
      <c r="H39916" s="958">
        <v>96091</v>
      </c>
      <c r="I39916" s="950" t="s">
        <v>1556</v>
      </c>
    </row>
    <row r="39917" spans="8:9" ht="12.5">
      <c r="H39917" s="958">
        <v>96092</v>
      </c>
      <c r="I39917" s="950" t="s">
        <v>1552</v>
      </c>
    </row>
    <row r="39918" spans="8:9" ht="12.5">
      <c r="H39918" s="958">
        <v>96093</v>
      </c>
      <c r="I39918" s="950" t="s">
        <v>1552</v>
      </c>
    </row>
    <row r="39919" spans="8:9" ht="12.5">
      <c r="H39919" s="958">
        <v>96094</v>
      </c>
      <c r="I39919" s="950" t="s">
        <v>1556</v>
      </c>
    </row>
    <row r="39920" spans="8:9" ht="12.5">
      <c r="H39920" s="958">
        <v>96095</v>
      </c>
      <c r="I39920" s="950" t="s">
        <v>1552</v>
      </c>
    </row>
    <row r="39921" spans="8:9" ht="12.5">
      <c r="H39921" s="958">
        <v>96096</v>
      </c>
      <c r="I39921" s="950" t="s">
        <v>1552</v>
      </c>
    </row>
    <row r="39922" spans="8:9" ht="12.5">
      <c r="H39922" s="958">
        <v>96097</v>
      </c>
      <c r="I39922" s="950" t="s">
        <v>1556</v>
      </c>
    </row>
    <row r="39923" spans="8:9" ht="12.5">
      <c r="H39923" s="958">
        <v>96099</v>
      </c>
      <c r="I39923" s="950" t="s">
        <v>1552</v>
      </c>
    </row>
    <row r="39924" spans="8:9" ht="12.5">
      <c r="H39924" s="958">
        <v>96101</v>
      </c>
      <c r="I39924" s="950" t="s">
        <v>1556</v>
      </c>
    </row>
    <row r="39925" spans="8:9" ht="12.5">
      <c r="H39925" s="958">
        <v>96103</v>
      </c>
      <c r="I39925" s="950" t="s">
        <v>1552</v>
      </c>
    </row>
    <row r="39926" spans="8:9" ht="12.5">
      <c r="H39926" s="958">
        <v>96104</v>
      </c>
      <c r="I39926" s="950" t="s">
        <v>1556</v>
      </c>
    </row>
    <row r="39927" spans="8:9" ht="12.5">
      <c r="H39927" s="958">
        <v>96105</v>
      </c>
      <c r="I39927" s="950" t="s">
        <v>1552</v>
      </c>
    </row>
    <row r="39928" spans="8:9" ht="12.5">
      <c r="H39928" s="958">
        <v>96106</v>
      </c>
      <c r="I39928" s="950" t="s">
        <v>1552</v>
      </c>
    </row>
    <row r="39929" spans="8:9" ht="12.5">
      <c r="H39929" s="958">
        <v>96107</v>
      </c>
      <c r="I39929" s="950" t="s">
        <v>1552</v>
      </c>
    </row>
    <row r="39930" spans="8:9" ht="12.5">
      <c r="H39930" s="958">
        <v>96108</v>
      </c>
      <c r="I39930" s="950" t="s">
        <v>1556</v>
      </c>
    </row>
    <row r="39931" spans="8:9" ht="12.5">
      <c r="H39931" s="958">
        <v>96109</v>
      </c>
      <c r="I39931" s="950" t="s">
        <v>1552</v>
      </c>
    </row>
    <row r="39932" spans="8:9" ht="12.5">
      <c r="H39932" s="958">
        <v>96110</v>
      </c>
      <c r="I39932" s="950" t="s">
        <v>1556</v>
      </c>
    </row>
    <row r="39933" spans="8:9" ht="12.5">
      <c r="H39933" s="958">
        <v>96111</v>
      </c>
      <c r="I39933" s="950" t="s">
        <v>1552</v>
      </c>
    </row>
    <row r="39934" spans="8:9" ht="12.5">
      <c r="H39934" s="958">
        <v>96112</v>
      </c>
      <c r="I39934" s="950" t="s">
        <v>1556</v>
      </c>
    </row>
    <row r="39935" spans="8:9" ht="12.5">
      <c r="H39935" s="958">
        <v>96113</v>
      </c>
      <c r="I39935" s="950" t="s">
        <v>1552</v>
      </c>
    </row>
    <row r="39936" spans="8:9" ht="12.5">
      <c r="H39936" s="958">
        <v>96114</v>
      </c>
      <c r="I39936" s="950" t="s">
        <v>1552</v>
      </c>
    </row>
    <row r="39937" spans="8:9" ht="12.5">
      <c r="H39937" s="958">
        <v>96115</v>
      </c>
      <c r="I39937" s="950" t="s">
        <v>1556</v>
      </c>
    </row>
    <row r="39938" spans="8:9" ht="12.5">
      <c r="H39938" s="958">
        <v>96116</v>
      </c>
      <c r="I39938" s="950" t="s">
        <v>1556</v>
      </c>
    </row>
    <row r="39939" spans="8:9" ht="12.5">
      <c r="H39939" s="958">
        <v>96117</v>
      </c>
      <c r="I39939" s="950" t="s">
        <v>1552</v>
      </c>
    </row>
    <row r="39940" spans="8:9" ht="12.5">
      <c r="H39940" s="958">
        <v>96118</v>
      </c>
      <c r="I39940" s="950" t="s">
        <v>1552</v>
      </c>
    </row>
    <row r="39941" spans="8:9" ht="12.5">
      <c r="H39941" s="958">
        <v>96119</v>
      </c>
      <c r="I39941" s="950" t="s">
        <v>1552</v>
      </c>
    </row>
    <row r="39942" spans="8:9" ht="12.5">
      <c r="H39942" s="958">
        <v>96120</v>
      </c>
      <c r="I39942" s="950" t="s">
        <v>1552</v>
      </c>
    </row>
    <row r="39943" spans="8:9" ht="12.5">
      <c r="H39943" s="958">
        <v>96121</v>
      </c>
      <c r="I39943" s="950" t="s">
        <v>1552</v>
      </c>
    </row>
    <row r="39944" spans="8:9" ht="12.5">
      <c r="H39944" s="958">
        <v>96122</v>
      </c>
      <c r="I39944" s="950" t="s">
        <v>1552</v>
      </c>
    </row>
    <row r="39945" spans="8:9" ht="12.5">
      <c r="H39945" s="958">
        <v>96123</v>
      </c>
      <c r="I39945" s="950" t="s">
        <v>1556</v>
      </c>
    </row>
    <row r="39946" spans="8:9" ht="12.5">
      <c r="H39946" s="958">
        <v>96124</v>
      </c>
      <c r="I39946" s="950" t="s">
        <v>1552</v>
      </c>
    </row>
    <row r="39947" spans="8:9" ht="12.5">
      <c r="H39947" s="958">
        <v>96125</v>
      </c>
      <c r="I39947" s="950" t="s">
        <v>1552</v>
      </c>
    </row>
    <row r="39948" spans="8:9" ht="12.5">
      <c r="H39948" s="958">
        <v>96126</v>
      </c>
      <c r="I39948" s="950" t="s">
        <v>1552</v>
      </c>
    </row>
    <row r="39949" spans="8:9" ht="12.5">
      <c r="H39949" s="958">
        <v>96127</v>
      </c>
      <c r="I39949" s="950" t="s">
        <v>1552</v>
      </c>
    </row>
    <row r="39950" spans="8:9" ht="12.5">
      <c r="H39950" s="958">
        <v>96128</v>
      </c>
      <c r="I39950" s="950" t="s">
        <v>1552</v>
      </c>
    </row>
    <row r="39951" spans="8:9" ht="12.5">
      <c r="H39951" s="958">
        <v>96129</v>
      </c>
      <c r="I39951" s="950" t="s">
        <v>1552</v>
      </c>
    </row>
    <row r="39952" spans="8:9" ht="12.5">
      <c r="H39952" s="958">
        <v>96130</v>
      </c>
      <c r="I39952" s="950" t="s">
        <v>1552</v>
      </c>
    </row>
    <row r="39953" spans="8:9" ht="12.5">
      <c r="H39953" s="958">
        <v>96132</v>
      </c>
      <c r="I39953" s="950" t="s">
        <v>1556</v>
      </c>
    </row>
    <row r="39954" spans="8:9" ht="12.5">
      <c r="H39954" s="958">
        <v>96133</v>
      </c>
      <c r="I39954" s="950" t="s">
        <v>1552</v>
      </c>
    </row>
    <row r="39955" spans="8:9" ht="12.5">
      <c r="H39955" s="958">
        <v>96134</v>
      </c>
      <c r="I39955" s="950" t="s">
        <v>1556</v>
      </c>
    </row>
    <row r="39956" spans="8:9" ht="12.5">
      <c r="H39956" s="958">
        <v>96135</v>
      </c>
      <c r="I39956" s="950" t="s">
        <v>1552</v>
      </c>
    </row>
    <row r="39957" spans="8:9" ht="12.5">
      <c r="H39957" s="958">
        <v>96136</v>
      </c>
      <c r="I39957" s="950" t="s">
        <v>1552</v>
      </c>
    </row>
    <row r="39958" spans="8:9" ht="12.5">
      <c r="H39958" s="958">
        <v>96137</v>
      </c>
      <c r="I39958" s="950" t="s">
        <v>1552</v>
      </c>
    </row>
    <row r="39959" spans="8:9" ht="12.5">
      <c r="H39959" s="958">
        <v>96140</v>
      </c>
      <c r="I39959" s="950" t="s">
        <v>1552</v>
      </c>
    </row>
    <row r="39960" spans="8:9" ht="12.5">
      <c r="H39960" s="958">
        <v>96141</v>
      </c>
      <c r="I39960" s="950" t="s">
        <v>1552</v>
      </c>
    </row>
    <row r="39961" spans="8:9" ht="12.5">
      <c r="H39961" s="958">
        <v>96142</v>
      </c>
      <c r="I39961" s="950" t="s">
        <v>1552</v>
      </c>
    </row>
    <row r="39962" spans="8:9" ht="12.5">
      <c r="H39962" s="958">
        <v>96143</v>
      </c>
      <c r="I39962" s="950" t="s">
        <v>1552</v>
      </c>
    </row>
    <row r="39963" spans="8:9" ht="12.5">
      <c r="H39963" s="958">
        <v>96145</v>
      </c>
      <c r="I39963" s="950" t="s">
        <v>1552</v>
      </c>
    </row>
    <row r="39964" spans="8:9" ht="12.5">
      <c r="H39964" s="958">
        <v>96146</v>
      </c>
      <c r="I39964" s="950" t="s">
        <v>1552</v>
      </c>
    </row>
    <row r="39965" spans="8:9" ht="12.5">
      <c r="H39965" s="958">
        <v>96148</v>
      </c>
      <c r="I39965" s="950" t="s">
        <v>1552</v>
      </c>
    </row>
    <row r="39966" spans="8:9" ht="12.5">
      <c r="H39966" s="958">
        <v>96150</v>
      </c>
      <c r="I39966" s="950" t="s">
        <v>1552</v>
      </c>
    </row>
    <row r="39967" spans="8:9" ht="12.5">
      <c r="H39967" s="958">
        <v>96151</v>
      </c>
      <c r="I39967" s="950" t="s">
        <v>1552</v>
      </c>
    </row>
    <row r="39968" spans="8:9" ht="12.5">
      <c r="H39968" s="958">
        <v>96152</v>
      </c>
      <c r="I39968" s="950" t="s">
        <v>1552</v>
      </c>
    </row>
    <row r="39969" spans="8:9" ht="12.5">
      <c r="H39969" s="958">
        <v>96154</v>
      </c>
      <c r="I39969" s="950" t="s">
        <v>1552</v>
      </c>
    </row>
    <row r="39970" spans="8:9" ht="12.5">
      <c r="H39970" s="958">
        <v>96155</v>
      </c>
      <c r="I39970" s="950" t="s">
        <v>1552</v>
      </c>
    </row>
    <row r="39971" spans="8:9" ht="12.5">
      <c r="H39971" s="958">
        <v>96156</v>
      </c>
      <c r="I39971" s="950" t="s">
        <v>1552</v>
      </c>
    </row>
    <row r="39972" spans="8:9" ht="12.5">
      <c r="H39972" s="958">
        <v>96157</v>
      </c>
      <c r="I39972" s="950" t="s">
        <v>1552</v>
      </c>
    </row>
    <row r="39973" spans="8:9" ht="12.5">
      <c r="H39973" s="958">
        <v>96158</v>
      </c>
      <c r="I39973" s="950" t="s">
        <v>1552</v>
      </c>
    </row>
    <row r="39974" spans="8:9" ht="12.5">
      <c r="H39974" s="958">
        <v>96160</v>
      </c>
      <c r="I39974" s="950" t="s">
        <v>1556</v>
      </c>
    </row>
    <row r="39975" spans="8:9" ht="12.5">
      <c r="H39975" s="958">
        <v>96161</v>
      </c>
      <c r="I39975" s="950" t="s">
        <v>1552</v>
      </c>
    </row>
    <row r="39976" spans="8:9" ht="12.5">
      <c r="H39976" s="958">
        <v>96162</v>
      </c>
      <c r="I39976" s="950" t="s">
        <v>1552</v>
      </c>
    </row>
    <row r="39977" spans="8:9" ht="12.5">
      <c r="H39977" s="958">
        <v>96701</v>
      </c>
      <c r="I39977" s="950" t="s">
        <v>1576</v>
      </c>
    </row>
    <row r="39978" spans="8:9" ht="12.5">
      <c r="H39978" s="958">
        <v>96703</v>
      </c>
      <c r="I39978" s="950" t="s">
        <v>1553</v>
      </c>
    </row>
    <row r="39979" spans="8:9" ht="12.5">
      <c r="H39979" s="958">
        <v>96704</v>
      </c>
      <c r="I39979" s="950" t="s">
        <v>1553</v>
      </c>
    </row>
    <row r="39980" spans="8:9" ht="12.5">
      <c r="H39980" s="958">
        <v>96705</v>
      </c>
      <c r="I39980" s="950" t="s">
        <v>1553</v>
      </c>
    </row>
    <row r="39981" spans="8:9" ht="12.5">
      <c r="H39981" s="958">
        <v>96706</v>
      </c>
      <c r="I39981" s="950" t="s">
        <v>1576</v>
      </c>
    </row>
    <row r="39982" spans="8:9" ht="12.5">
      <c r="H39982" s="958">
        <v>96707</v>
      </c>
      <c r="I39982" s="950" t="s">
        <v>1576</v>
      </c>
    </row>
    <row r="39983" spans="8:9" ht="12.5">
      <c r="H39983" s="958">
        <v>96708</v>
      </c>
      <c r="I39983" s="950" t="s">
        <v>1553</v>
      </c>
    </row>
    <row r="39984" spans="8:9" ht="12.5">
      <c r="H39984" s="958">
        <v>96709</v>
      </c>
      <c r="I39984" s="950" t="s">
        <v>1576</v>
      </c>
    </row>
    <row r="39985" spans="8:9" ht="12.5">
      <c r="H39985" s="958">
        <v>96710</v>
      </c>
      <c r="I39985" s="950" t="s">
        <v>1553</v>
      </c>
    </row>
    <row r="39986" spans="8:9" ht="12.5">
      <c r="H39986" s="958">
        <v>96712</v>
      </c>
      <c r="I39986" s="950" t="s">
        <v>1576</v>
      </c>
    </row>
    <row r="39987" spans="8:9" ht="12.5">
      <c r="H39987" s="958">
        <v>96713</v>
      </c>
      <c r="I39987" s="950" t="s">
        <v>1553</v>
      </c>
    </row>
    <row r="39988" spans="8:9" ht="12.5">
      <c r="H39988" s="958">
        <v>96714</v>
      </c>
      <c r="I39988" s="950" t="s">
        <v>1553</v>
      </c>
    </row>
    <row r="39989" spans="8:9" ht="12.5">
      <c r="H39989" s="958">
        <v>96715</v>
      </c>
      <c r="I39989" s="950" t="s">
        <v>1553</v>
      </c>
    </row>
    <row r="39990" spans="8:9" ht="12.5">
      <c r="H39990" s="958">
        <v>96716</v>
      </c>
      <c r="I39990" s="950" t="s">
        <v>1553</v>
      </c>
    </row>
    <row r="39991" spans="8:9" ht="12.5">
      <c r="H39991" s="958">
        <v>96717</v>
      </c>
      <c r="I39991" s="950" t="s">
        <v>1576</v>
      </c>
    </row>
    <row r="39992" spans="8:9" ht="12.5">
      <c r="H39992" s="958">
        <v>96718</v>
      </c>
      <c r="I39992" s="950" t="s">
        <v>1553</v>
      </c>
    </row>
    <row r="39993" spans="8:9" ht="12.5">
      <c r="H39993" s="958">
        <v>96719</v>
      </c>
      <c r="I39993" s="950" t="s">
        <v>1553</v>
      </c>
    </row>
    <row r="39994" spans="8:9" ht="12.5">
      <c r="H39994" s="958">
        <v>96720</v>
      </c>
      <c r="I39994" s="950" t="s">
        <v>1553</v>
      </c>
    </row>
    <row r="39995" spans="8:9" ht="12.5">
      <c r="H39995" s="958">
        <v>96721</v>
      </c>
      <c r="I39995" s="950" t="s">
        <v>1553</v>
      </c>
    </row>
    <row r="39996" spans="8:9" ht="12.5">
      <c r="H39996" s="958">
        <v>96722</v>
      </c>
      <c r="I39996" s="950" t="s">
        <v>1553</v>
      </c>
    </row>
    <row r="39997" spans="8:9" ht="12.5">
      <c r="H39997" s="958">
        <v>96725</v>
      </c>
      <c r="I39997" s="950" t="s">
        <v>1553</v>
      </c>
    </row>
    <row r="39998" spans="8:9" ht="12.5">
      <c r="H39998" s="958">
        <v>96726</v>
      </c>
      <c r="I39998" s="950" t="s">
        <v>1553</v>
      </c>
    </row>
    <row r="39999" spans="8:9" ht="12.5">
      <c r="H39999" s="958">
        <v>96727</v>
      </c>
      <c r="I39999" s="950" t="s">
        <v>1553</v>
      </c>
    </row>
    <row r="40000" spans="8:9" ht="12.5">
      <c r="H40000" s="958">
        <v>96728</v>
      </c>
      <c r="I40000" s="950" t="s">
        <v>1553</v>
      </c>
    </row>
    <row r="40001" spans="8:9" ht="12.5">
      <c r="H40001" s="958">
        <v>96729</v>
      </c>
      <c r="I40001" s="950" t="s">
        <v>1553</v>
      </c>
    </row>
    <row r="40002" spans="8:9" ht="12.5">
      <c r="H40002" s="958">
        <v>96730</v>
      </c>
      <c r="I40002" s="950" t="s">
        <v>1576</v>
      </c>
    </row>
    <row r="40003" spans="8:9" ht="12.5">
      <c r="H40003" s="958">
        <v>96731</v>
      </c>
      <c r="I40003" s="950" t="s">
        <v>1576</v>
      </c>
    </row>
    <row r="40004" spans="8:9" ht="12.5">
      <c r="H40004" s="958">
        <v>96732</v>
      </c>
      <c r="I40004" s="950" t="s">
        <v>1553</v>
      </c>
    </row>
    <row r="40005" spans="8:9" ht="12.5">
      <c r="H40005" s="958">
        <v>96733</v>
      </c>
      <c r="I40005" s="950" t="s">
        <v>1553</v>
      </c>
    </row>
    <row r="40006" spans="8:9" ht="12.5">
      <c r="H40006" s="958">
        <v>96734</v>
      </c>
      <c r="I40006" s="950" t="s">
        <v>1576</v>
      </c>
    </row>
    <row r="40007" spans="8:9" ht="12.5">
      <c r="H40007" s="958">
        <v>96737</v>
      </c>
      <c r="I40007" s="950" t="s">
        <v>1553</v>
      </c>
    </row>
    <row r="40008" spans="8:9" ht="12.5">
      <c r="H40008" s="958">
        <v>96738</v>
      </c>
      <c r="I40008" s="950" t="s">
        <v>1553</v>
      </c>
    </row>
    <row r="40009" spans="8:9" ht="12.5">
      <c r="H40009" s="958">
        <v>96739</v>
      </c>
      <c r="I40009" s="950" t="s">
        <v>1553</v>
      </c>
    </row>
    <row r="40010" spans="8:9" ht="12.5">
      <c r="H40010" s="958">
        <v>96740</v>
      </c>
      <c r="I40010" s="950" t="s">
        <v>1553</v>
      </c>
    </row>
    <row r="40011" spans="8:9" ht="12.5">
      <c r="H40011" s="958">
        <v>96741</v>
      </c>
      <c r="I40011" s="950" t="s">
        <v>1553</v>
      </c>
    </row>
    <row r="40012" spans="8:9" ht="12.5">
      <c r="H40012" s="958">
        <v>96742</v>
      </c>
      <c r="I40012" s="950" t="s">
        <v>1553</v>
      </c>
    </row>
    <row r="40013" spans="8:9" ht="12.5">
      <c r="H40013" s="958">
        <v>96743</v>
      </c>
      <c r="I40013" s="950" t="s">
        <v>1553</v>
      </c>
    </row>
    <row r="40014" spans="8:9" ht="12.5">
      <c r="H40014" s="958">
        <v>96744</v>
      </c>
      <c r="I40014" s="950" t="s">
        <v>1576</v>
      </c>
    </row>
    <row r="40015" spans="8:9" ht="12.5">
      <c r="H40015" s="958">
        <v>96745</v>
      </c>
      <c r="I40015" s="950" t="s">
        <v>1553</v>
      </c>
    </row>
    <row r="40016" spans="8:9" ht="12.5">
      <c r="H40016" s="958">
        <v>96746</v>
      </c>
      <c r="I40016" s="950" t="s">
        <v>1553</v>
      </c>
    </row>
    <row r="40017" spans="8:9" ht="12.5">
      <c r="H40017" s="958">
        <v>96747</v>
      </c>
      <c r="I40017" s="950" t="s">
        <v>1553</v>
      </c>
    </row>
    <row r="40018" spans="8:9" ht="12.5">
      <c r="H40018" s="958">
        <v>96748</v>
      </c>
      <c r="I40018" s="950" t="s">
        <v>1553</v>
      </c>
    </row>
    <row r="40019" spans="8:9" ht="12.5">
      <c r="H40019" s="958">
        <v>96749</v>
      </c>
      <c r="I40019" s="950" t="s">
        <v>1553</v>
      </c>
    </row>
    <row r="40020" spans="8:9" ht="12.5">
      <c r="H40020" s="958">
        <v>96750</v>
      </c>
      <c r="I40020" s="950" t="s">
        <v>1553</v>
      </c>
    </row>
    <row r="40021" spans="8:9" ht="12.5">
      <c r="H40021" s="958">
        <v>96751</v>
      </c>
      <c r="I40021" s="950" t="s">
        <v>1553</v>
      </c>
    </row>
    <row r="40022" spans="8:9" ht="12.5">
      <c r="H40022" s="958">
        <v>96752</v>
      </c>
      <c r="I40022" s="950" t="s">
        <v>1553</v>
      </c>
    </row>
    <row r="40023" spans="8:9" ht="12.5">
      <c r="H40023" s="958">
        <v>96753</v>
      </c>
      <c r="I40023" s="950" t="s">
        <v>1553</v>
      </c>
    </row>
    <row r="40024" spans="8:9" ht="12.5">
      <c r="H40024" s="958">
        <v>96754</v>
      </c>
      <c r="I40024" s="950" t="s">
        <v>1553</v>
      </c>
    </row>
    <row r="40025" spans="8:9" ht="12.5">
      <c r="H40025" s="958">
        <v>96755</v>
      </c>
      <c r="I40025" s="950" t="s">
        <v>1553</v>
      </c>
    </row>
    <row r="40026" spans="8:9" ht="12.5">
      <c r="H40026" s="958">
        <v>96756</v>
      </c>
      <c r="I40026" s="950" t="s">
        <v>1553</v>
      </c>
    </row>
    <row r="40027" spans="8:9" ht="12.5">
      <c r="H40027" s="958">
        <v>96757</v>
      </c>
      <c r="I40027" s="950" t="s">
        <v>1553</v>
      </c>
    </row>
    <row r="40028" spans="8:9" ht="12.5">
      <c r="H40028" s="958">
        <v>96759</v>
      </c>
      <c r="I40028" s="950" t="s">
        <v>1576</v>
      </c>
    </row>
    <row r="40029" spans="8:9" ht="12.5">
      <c r="H40029" s="958">
        <v>96760</v>
      </c>
      <c r="I40029" s="950" t="s">
        <v>1553</v>
      </c>
    </row>
    <row r="40030" spans="8:9" ht="12.5">
      <c r="H40030" s="958">
        <v>96761</v>
      </c>
      <c r="I40030" s="950" t="s">
        <v>1553</v>
      </c>
    </row>
    <row r="40031" spans="8:9" ht="12.5">
      <c r="H40031" s="958">
        <v>96762</v>
      </c>
      <c r="I40031" s="950" t="s">
        <v>1576</v>
      </c>
    </row>
    <row r="40032" spans="8:9" ht="12.5">
      <c r="H40032" s="958">
        <v>96763</v>
      </c>
      <c r="I40032" s="950" t="s">
        <v>1553</v>
      </c>
    </row>
    <row r="40033" spans="8:9" ht="12.5">
      <c r="H40033" s="958">
        <v>96764</v>
      </c>
      <c r="I40033" s="950" t="s">
        <v>1553</v>
      </c>
    </row>
    <row r="40034" spans="8:9" ht="12.5">
      <c r="H40034" s="958">
        <v>96765</v>
      </c>
      <c r="I40034" s="950" t="s">
        <v>1553</v>
      </c>
    </row>
    <row r="40035" spans="8:9" ht="12.5">
      <c r="H40035" s="958">
        <v>96766</v>
      </c>
      <c r="I40035" s="950" t="s">
        <v>1553</v>
      </c>
    </row>
    <row r="40036" spans="8:9" ht="12.5">
      <c r="H40036" s="958">
        <v>96767</v>
      </c>
      <c r="I40036" s="950" t="s">
        <v>1553</v>
      </c>
    </row>
    <row r="40037" spans="8:9" ht="12.5">
      <c r="H40037" s="958">
        <v>96768</v>
      </c>
      <c r="I40037" s="950" t="s">
        <v>1553</v>
      </c>
    </row>
    <row r="40038" spans="8:9" ht="12.5">
      <c r="H40038" s="958">
        <v>96769</v>
      </c>
      <c r="I40038" s="950" t="s">
        <v>1553</v>
      </c>
    </row>
    <row r="40039" spans="8:9" ht="12.5">
      <c r="H40039" s="958">
        <v>96770</v>
      </c>
      <c r="I40039" s="950" t="s">
        <v>1553</v>
      </c>
    </row>
    <row r="40040" spans="8:9" ht="12.5">
      <c r="H40040" s="958">
        <v>96771</v>
      </c>
      <c r="I40040" s="950" t="s">
        <v>1553</v>
      </c>
    </row>
    <row r="40041" spans="8:9" ht="12.5">
      <c r="H40041" s="958">
        <v>96772</v>
      </c>
      <c r="I40041" s="950" t="s">
        <v>1553</v>
      </c>
    </row>
    <row r="40042" spans="8:9" ht="12.5">
      <c r="H40042" s="958">
        <v>96773</v>
      </c>
      <c r="I40042" s="950" t="s">
        <v>1553</v>
      </c>
    </row>
    <row r="40043" spans="8:9" ht="12.5">
      <c r="H40043" s="958">
        <v>96774</v>
      </c>
      <c r="I40043" s="950" t="s">
        <v>1553</v>
      </c>
    </row>
    <row r="40044" spans="8:9" ht="12.5">
      <c r="H40044" s="958">
        <v>96776</v>
      </c>
      <c r="I40044" s="950" t="s">
        <v>1553</v>
      </c>
    </row>
    <row r="40045" spans="8:9" ht="12.5">
      <c r="H40045" s="958">
        <v>96777</v>
      </c>
      <c r="I40045" s="950" t="s">
        <v>1553</v>
      </c>
    </row>
    <row r="40046" spans="8:9" ht="12.5">
      <c r="H40046" s="958">
        <v>96778</v>
      </c>
      <c r="I40046" s="950" t="s">
        <v>1553</v>
      </c>
    </row>
    <row r="40047" spans="8:9" ht="12.5">
      <c r="H40047" s="958">
        <v>96779</v>
      </c>
      <c r="I40047" s="950" t="s">
        <v>1553</v>
      </c>
    </row>
    <row r="40048" spans="8:9" ht="12.5">
      <c r="H40048" s="958">
        <v>96780</v>
      </c>
      <c r="I40048" s="950" t="s">
        <v>1553</v>
      </c>
    </row>
    <row r="40049" spans="8:9" ht="12.5">
      <c r="H40049" s="958">
        <v>96781</v>
      </c>
      <c r="I40049" s="950" t="s">
        <v>1553</v>
      </c>
    </row>
    <row r="40050" spans="8:9" ht="12.5">
      <c r="H40050" s="958">
        <v>96782</v>
      </c>
      <c r="I40050" s="950" t="s">
        <v>1576</v>
      </c>
    </row>
    <row r="40051" spans="8:9" ht="12.5">
      <c r="H40051" s="958">
        <v>96783</v>
      </c>
      <c r="I40051" s="950" t="s">
        <v>1553</v>
      </c>
    </row>
    <row r="40052" spans="8:9" ht="12.5">
      <c r="H40052" s="958">
        <v>96784</v>
      </c>
      <c r="I40052" s="950" t="s">
        <v>1553</v>
      </c>
    </row>
    <row r="40053" spans="8:9" ht="12.5">
      <c r="H40053" s="958">
        <v>96785</v>
      </c>
      <c r="I40053" s="950" t="s">
        <v>1553</v>
      </c>
    </row>
    <row r="40054" spans="8:9" ht="12.5">
      <c r="H40054" s="958">
        <v>96786</v>
      </c>
      <c r="I40054" s="950" t="s">
        <v>1576</v>
      </c>
    </row>
    <row r="40055" spans="8:9" ht="12.5">
      <c r="H40055" s="958">
        <v>96788</v>
      </c>
      <c r="I40055" s="950" t="s">
        <v>1553</v>
      </c>
    </row>
    <row r="40056" spans="8:9" ht="12.5">
      <c r="H40056" s="958">
        <v>96789</v>
      </c>
      <c r="I40056" s="950" t="s">
        <v>1576</v>
      </c>
    </row>
    <row r="40057" spans="8:9" ht="12.5">
      <c r="H40057" s="958">
        <v>96790</v>
      </c>
      <c r="I40057" s="950" t="s">
        <v>1553</v>
      </c>
    </row>
    <row r="40058" spans="8:9" ht="12.5">
      <c r="H40058" s="958">
        <v>96791</v>
      </c>
      <c r="I40058" s="950" t="s">
        <v>1576</v>
      </c>
    </row>
    <row r="40059" spans="8:9" ht="12.5">
      <c r="H40059" s="958">
        <v>96792</v>
      </c>
      <c r="I40059" s="950" t="s">
        <v>1576</v>
      </c>
    </row>
    <row r="40060" spans="8:9" ht="12.5">
      <c r="H40060" s="958">
        <v>96793</v>
      </c>
      <c r="I40060" s="950" t="s">
        <v>1553</v>
      </c>
    </row>
    <row r="40061" spans="8:9" ht="12.5">
      <c r="H40061" s="958">
        <v>96795</v>
      </c>
      <c r="I40061" s="950" t="s">
        <v>1576</v>
      </c>
    </row>
    <row r="40062" spans="8:9" ht="12.5">
      <c r="H40062" s="958">
        <v>96796</v>
      </c>
      <c r="I40062" s="950" t="s">
        <v>1553</v>
      </c>
    </row>
    <row r="40063" spans="8:9" ht="12.5">
      <c r="H40063" s="958">
        <v>96797</v>
      </c>
      <c r="I40063" s="950" t="s">
        <v>1576</v>
      </c>
    </row>
    <row r="40064" spans="8:9" ht="12.5">
      <c r="H40064" s="958">
        <v>96801</v>
      </c>
      <c r="I40064" s="950" t="s">
        <v>1576</v>
      </c>
    </row>
    <row r="40065" spans="8:9" ht="12.5">
      <c r="H40065" s="958">
        <v>96802</v>
      </c>
      <c r="I40065" s="950" t="s">
        <v>1576</v>
      </c>
    </row>
    <row r="40066" spans="8:9" ht="12.5">
      <c r="H40066" s="958">
        <v>96803</v>
      </c>
      <c r="I40066" s="950" t="s">
        <v>1576</v>
      </c>
    </row>
    <row r="40067" spans="8:9" ht="12.5">
      <c r="H40067" s="958">
        <v>96804</v>
      </c>
      <c r="I40067" s="950" t="s">
        <v>1576</v>
      </c>
    </row>
    <row r="40068" spans="8:9" ht="12.5">
      <c r="H40068" s="958">
        <v>96805</v>
      </c>
      <c r="I40068" s="950" t="s">
        <v>1576</v>
      </c>
    </row>
    <row r="40069" spans="8:9" ht="12.5">
      <c r="H40069" s="958">
        <v>96806</v>
      </c>
      <c r="I40069" s="950" t="s">
        <v>1576</v>
      </c>
    </row>
    <row r="40070" spans="8:9" ht="12.5">
      <c r="H40070" s="958">
        <v>96807</v>
      </c>
      <c r="I40070" s="950" t="s">
        <v>1576</v>
      </c>
    </row>
    <row r="40071" spans="8:9" ht="12.5">
      <c r="H40071" s="958">
        <v>96808</v>
      </c>
      <c r="I40071" s="950" t="s">
        <v>1576</v>
      </c>
    </row>
    <row r="40072" spans="8:9" ht="12.5">
      <c r="H40072" s="958">
        <v>96809</v>
      </c>
      <c r="I40072" s="950" t="s">
        <v>1576</v>
      </c>
    </row>
    <row r="40073" spans="8:9" ht="12.5">
      <c r="H40073" s="958">
        <v>96810</v>
      </c>
      <c r="I40073" s="950" t="s">
        <v>1576</v>
      </c>
    </row>
    <row r="40074" spans="8:9" ht="12.5">
      <c r="H40074" s="958">
        <v>96811</v>
      </c>
      <c r="I40074" s="950" t="s">
        <v>1576</v>
      </c>
    </row>
    <row r="40075" spans="8:9" ht="12.5">
      <c r="H40075" s="958">
        <v>96812</v>
      </c>
      <c r="I40075" s="950" t="s">
        <v>1576</v>
      </c>
    </row>
    <row r="40076" spans="8:9" ht="12.5">
      <c r="H40076" s="958">
        <v>96813</v>
      </c>
      <c r="I40076" s="950" t="s">
        <v>1576</v>
      </c>
    </row>
    <row r="40077" spans="8:9" ht="12.5">
      <c r="H40077" s="958">
        <v>96814</v>
      </c>
      <c r="I40077" s="950" t="s">
        <v>1576</v>
      </c>
    </row>
    <row r="40078" spans="8:9" ht="12.5">
      <c r="H40078" s="958">
        <v>96815</v>
      </c>
      <c r="I40078" s="950" t="s">
        <v>1576</v>
      </c>
    </row>
    <row r="40079" spans="8:9" ht="12.5">
      <c r="H40079" s="958">
        <v>96816</v>
      </c>
      <c r="I40079" s="950" t="s">
        <v>1576</v>
      </c>
    </row>
    <row r="40080" spans="8:9" ht="12.5">
      <c r="H40080" s="958">
        <v>96817</v>
      </c>
      <c r="I40080" s="950" t="s">
        <v>1576</v>
      </c>
    </row>
    <row r="40081" spans="8:9" ht="12.5">
      <c r="H40081" s="958">
        <v>96818</v>
      </c>
      <c r="I40081" s="950" t="s">
        <v>1576</v>
      </c>
    </row>
    <row r="40082" spans="8:9" ht="12.5">
      <c r="H40082" s="958">
        <v>96819</v>
      </c>
      <c r="I40082" s="950" t="s">
        <v>1576</v>
      </c>
    </row>
    <row r="40083" spans="8:9" ht="12.5">
      <c r="H40083" s="958">
        <v>96820</v>
      </c>
      <c r="I40083" s="950" t="s">
        <v>1576</v>
      </c>
    </row>
    <row r="40084" spans="8:9" ht="12.5">
      <c r="H40084" s="958">
        <v>96821</v>
      </c>
      <c r="I40084" s="950" t="s">
        <v>1576</v>
      </c>
    </row>
    <row r="40085" spans="8:9" ht="12.5">
      <c r="H40085" s="958">
        <v>96822</v>
      </c>
      <c r="I40085" s="950" t="s">
        <v>1576</v>
      </c>
    </row>
    <row r="40086" spans="8:9" ht="12.5">
      <c r="H40086" s="958">
        <v>96823</v>
      </c>
      <c r="I40086" s="950" t="s">
        <v>1576</v>
      </c>
    </row>
    <row r="40087" spans="8:9" ht="12.5">
      <c r="H40087" s="958">
        <v>96824</v>
      </c>
      <c r="I40087" s="950" t="s">
        <v>1576</v>
      </c>
    </row>
    <row r="40088" spans="8:9" ht="12.5">
      <c r="H40088" s="958">
        <v>96825</v>
      </c>
      <c r="I40088" s="950" t="s">
        <v>1576</v>
      </c>
    </row>
    <row r="40089" spans="8:9" ht="12.5">
      <c r="H40089" s="958">
        <v>96826</v>
      </c>
      <c r="I40089" s="950" t="s">
        <v>1576</v>
      </c>
    </row>
    <row r="40090" spans="8:9" ht="12.5">
      <c r="H40090" s="958">
        <v>96827</v>
      </c>
      <c r="I40090" s="950" t="s">
        <v>1576</v>
      </c>
    </row>
    <row r="40091" spans="8:9" ht="12.5">
      <c r="H40091" s="958">
        <v>96828</v>
      </c>
      <c r="I40091" s="950" t="s">
        <v>1576</v>
      </c>
    </row>
    <row r="40092" spans="8:9" ht="12.5">
      <c r="H40092" s="958">
        <v>96830</v>
      </c>
      <c r="I40092" s="950" t="s">
        <v>1576</v>
      </c>
    </row>
    <row r="40093" spans="8:9" ht="12.5">
      <c r="H40093" s="958">
        <v>96836</v>
      </c>
      <c r="I40093" s="950" t="s">
        <v>1576</v>
      </c>
    </row>
    <row r="40094" spans="8:9" ht="12.5">
      <c r="H40094" s="958">
        <v>96837</v>
      </c>
      <c r="I40094" s="950" t="s">
        <v>1576</v>
      </c>
    </row>
    <row r="40095" spans="8:9" ht="12.5">
      <c r="H40095" s="958">
        <v>96838</v>
      </c>
      <c r="I40095" s="950" t="s">
        <v>1576</v>
      </c>
    </row>
    <row r="40096" spans="8:9" ht="12.5">
      <c r="H40096" s="958">
        <v>96839</v>
      </c>
      <c r="I40096" s="950" t="s">
        <v>1576</v>
      </c>
    </row>
    <row r="40097" spans="8:9" ht="12.5">
      <c r="H40097" s="958">
        <v>96840</v>
      </c>
      <c r="I40097" s="950" t="s">
        <v>1576</v>
      </c>
    </row>
    <row r="40098" spans="8:9" ht="12.5">
      <c r="H40098" s="958">
        <v>96841</v>
      </c>
      <c r="I40098" s="950" t="s">
        <v>1576</v>
      </c>
    </row>
    <row r="40099" spans="8:9" ht="12.5">
      <c r="H40099" s="958">
        <v>96843</v>
      </c>
      <c r="I40099" s="950" t="s">
        <v>1576</v>
      </c>
    </row>
    <row r="40100" spans="8:9" ht="12.5">
      <c r="H40100" s="958">
        <v>96844</v>
      </c>
      <c r="I40100" s="950" t="s">
        <v>1576</v>
      </c>
    </row>
    <row r="40101" spans="8:9" ht="12.5">
      <c r="H40101" s="958">
        <v>96846</v>
      </c>
      <c r="I40101" s="950" t="s">
        <v>1576</v>
      </c>
    </row>
    <row r="40102" spans="8:9" ht="12.5">
      <c r="H40102" s="958">
        <v>96847</v>
      </c>
      <c r="I40102" s="950" t="s">
        <v>1576</v>
      </c>
    </row>
    <row r="40103" spans="8:9" ht="12.5">
      <c r="H40103" s="958">
        <v>96848</v>
      </c>
      <c r="I40103" s="950" t="s">
        <v>1576</v>
      </c>
    </row>
    <row r="40104" spans="8:9" ht="12.5">
      <c r="H40104" s="958">
        <v>96849</v>
      </c>
      <c r="I40104" s="950" t="s">
        <v>1576</v>
      </c>
    </row>
    <row r="40105" spans="8:9" ht="12.5">
      <c r="H40105" s="958">
        <v>96850</v>
      </c>
      <c r="I40105" s="950" t="s">
        <v>1576</v>
      </c>
    </row>
    <row r="40106" spans="8:9" ht="12.5">
      <c r="H40106" s="958">
        <v>96853</v>
      </c>
      <c r="I40106" s="950" t="s">
        <v>1576</v>
      </c>
    </row>
    <row r="40107" spans="8:9" ht="12.5">
      <c r="H40107" s="958">
        <v>96854</v>
      </c>
      <c r="I40107" s="950" t="s">
        <v>1576</v>
      </c>
    </row>
    <row r="40108" spans="8:9" ht="12.5">
      <c r="H40108" s="958">
        <v>96857</v>
      </c>
      <c r="I40108" s="950" t="s">
        <v>1576</v>
      </c>
    </row>
    <row r="40109" spans="8:9" ht="12.5">
      <c r="H40109" s="958">
        <v>96858</v>
      </c>
      <c r="I40109" s="950" t="s">
        <v>1576</v>
      </c>
    </row>
    <row r="40110" spans="8:9" ht="12.5">
      <c r="H40110" s="958">
        <v>96859</v>
      </c>
      <c r="I40110" s="950" t="s">
        <v>1576</v>
      </c>
    </row>
    <row r="40111" spans="8:9" ht="12.5">
      <c r="H40111" s="958">
        <v>96860</v>
      </c>
      <c r="I40111" s="950" t="s">
        <v>1576</v>
      </c>
    </row>
    <row r="40112" spans="8:9" ht="12.5">
      <c r="H40112" s="958">
        <v>96861</v>
      </c>
      <c r="I40112" s="950" t="s">
        <v>1576</v>
      </c>
    </row>
    <row r="40113" spans="8:9" ht="12.5">
      <c r="H40113" s="958">
        <v>96863</v>
      </c>
      <c r="I40113" s="950" t="s">
        <v>1576</v>
      </c>
    </row>
    <row r="40114" spans="8:9" ht="12.5">
      <c r="H40114" s="958">
        <v>96898</v>
      </c>
      <c r="I40114" s="950" t="s">
        <v>1576</v>
      </c>
    </row>
    <row r="40115" spans="8:9" ht="12.5">
      <c r="H40115" s="958">
        <v>97001</v>
      </c>
      <c r="I40115" s="950" t="s">
        <v>1556</v>
      </c>
    </row>
    <row r="40116" spans="8:9" ht="12.5">
      <c r="H40116" s="958">
        <v>97002</v>
      </c>
      <c r="I40116" s="950" t="s">
        <v>1556</v>
      </c>
    </row>
    <row r="40117" spans="8:9" ht="12.5">
      <c r="H40117" s="958">
        <v>97003</v>
      </c>
      <c r="I40117" s="950" t="s">
        <v>1556</v>
      </c>
    </row>
    <row r="40118" spans="8:9" ht="12.5">
      <c r="H40118" s="958">
        <v>97004</v>
      </c>
      <c r="I40118" s="950" t="s">
        <v>1556</v>
      </c>
    </row>
    <row r="40119" spans="8:9" ht="12.5">
      <c r="H40119" s="958">
        <v>97005</v>
      </c>
      <c r="I40119" s="950" t="s">
        <v>1556</v>
      </c>
    </row>
    <row r="40120" spans="8:9" ht="12.5">
      <c r="H40120" s="958">
        <v>97006</v>
      </c>
      <c r="I40120" s="950" t="s">
        <v>1556</v>
      </c>
    </row>
    <row r="40121" spans="8:9" ht="12.5">
      <c r="H40121" s="958">
        <v>97007</v>
      </c>
      <c r="I40121" s="950" t="s">
        <v>1556</v>
      </c>
    </row>
    <row r="40122" spans="8:9" ht="12.5">
      <c r="H40122" s="958">
        <v>97008</v>
      </c>
      <c r="I40122" s="950" t="s">
        <v>1556</v>
      </c>
    </row>
    <row r="40123" spans="8:9" ht="12.5">
      <c r="H40123" s="958">
        <v>97009</v>
      </c>
      <c r="I40123" s="950" t="s">
        <v>1556</v>
      </c>
    </row>
    <row r="40124" spans="8:9" ht="12.5">
      <c r="H40124" s="958">
        <v>97010</v>
      </c>
      <c r="I40124" s="950" t="s">
        <v>1556</v>
      </c>
    </row>
    <row r="40125" spans="8:9" ht="12.5">
      <c r="H40125" s="958">
        <v>97011</v>
      </c>
      <c r="I40125" s="950" t="s">
        <v>1556</v>
      </c>
    </row>
    <row r="40126" spans="8:9" ht="12.5">
      <c r="H40126" s="958">
        <v>97013</v>
      </c>
      <c r="I40126" s="950" t="s">
        <v>1556</v>
      </c>
    </row>
    <row r="40127" spans="8:9" ht="12.5">
      <c r="H40127" s="958">
        <v>97014</v>
      </c>
      <c r="I40127" s="950" t="s">
        <v>1556</v>
      </c>
    </row>
    <row r="40128" spans="8:9" ht="12.5">
      <c r="H40128" s="958">
        <v>97015</v>
      </c>
      <c r="I40128" s="950" t="s">
        <v>1556</v>
      </c>
    </row>
    <row r="40129" spans="8:9" ht="12.5">
      <c r="H40129" s="958">
        <v>97016</v>
      </c>
      <c r="I40129" s="950" t="s">
        <v>1556</v>
      </c>
    </row>
    <row r="40130" spans="8:9" ht="12.5">
      <c r="H40130" s="958">
        <v>97017</v>
      </c>
      <c r="I40130" s="950" t="s">
        <v>1556</v>
      </c>
    </row>
    <row r="40131" spans="8:9" ht="12.5">
      <c r="H40131" s="958">
        <v>97018</v>
      </c>
      <c r="I40131" s="950" t="s">
        <v>1556</v>
      </c>
    </row>
    <row r="40132" spans="8:9" ht="12.5">
      <c r="H40132" s="958">
        <v>97019</v>
      </c>
      <c r="I40132" s="950" t="s">
        <v>1556</v>
      </c>
    </row>
    <row r="40133" spans="8:9" ht="12.5">
      <c r="H40133" s="958">
        <v>97020</v>
      </c>
      <c r="I40133" s="950" t="s">
        <v>1556</v>
      </c>
    </row>
    <row r="40134" spans="8:9" ht="12.5">
      <c r="H40134" s="958">
        <v>97021</v>
      </c>
      <c r="I40134" s="950" t="s">
        <v>1556</v>
      </c>
    </row>
    <row r="40135" spans="8:9" ht="12.5">
      <c r="H40135" s="958">
        <v>97022</v>
      </c>
      <c r="I40135" s="950" t="s">
        <v>1556</v>
      </c>
    </row>
    <row r="40136" spans="8:9" ht="12.5">
      <c r="H40136" s="958">
        <v>97023</v>
      </c>
      <c r="I40136" s="950" t="s">
        <v>1556</v>
      </c>
    </row>
    <row r="40137" spans="8:9" ht="12.5">
      <c r="H40137" s="958">
        <v>97024</v>
      </c>
      <c r="I40137" s="950" t="s">
        <v>1556</v>
      </c>
    </row>
    <row r="40138" spans="8:9" ht="12.5">
      <c r="H40138" s="958">
        <v>97026</v>
      </c>
      <c r="I40138" s="950" t="s">
        <v>1556</v>
      </c>
    </row>
    <row r="40139" spans="8:9" ht="12.5">
      <c r="H40139" s="958">
        <v>97027</v>
      </c>
      <c r="I40139" s="950" t="s">
        <v>1556</v>
      </c>
    </row>
    <row r="40140" spans="8:9" ht="12.5">
      <c r="H40140" s="958">
        <v>97028</v>
      </c>
      <c r="I40140" s="950" t="s">
        <v>1556</v>
      </c>
    </row>
    <row r="40141" spans="8:9" ht="12.5">
      <c r="H40141" s="958">
        <v>97029</v>
      </c>
      <c r="I40141" s="950" t="s">
        <v>1556</v>
      </c>
    </row>
    <row r="40142" spans="8:9" ht="12.5">
      <c r="H40142" s="958">
        <v>97030</v>
      </c>
      <c r="I40142" s="950" t="s">
        <v>1556</v>
      </c>
    </row>
    <row r="40143" spans="8:9" ht="12.5">
      <c r="H40143" s="958">
        <v>97031</v>
      </c>
      <c r="I40143" s="950" t="s">
        <v>1556</v>
      </c>
    </row>
    <row r="40144" spans="8:9" ht="12.5">
      <c r="H40144" s="958">
        <v>97032</v>
      </c>
      <c r="I40144" s="950" t="s">
        <v>1556</v>
      </c>
    </row>
    <row r="40145" spans="8:9" ht="12.5">
      <c r="H40145" s="958">
        <v>97033</v>
      </c>
      <c r="I40145" s="950" t="s">
        <v>1556</v>
      </c>
    </row>
    <row r="40146" spans="8:9" ht="12.5">
      <c r="H40146" s="958">
        <v>97034</v>
      </c>
      <c r="I40146" s="950" t="s">
        <v>1556</v>
      </c>
    </row>
    <row r="40147" spans="8:9" ht="12.5">
      <c r="H40147" s="958">
        <v>97035</v>
      </c>
      <c r="I40147" s="950" t="s">
        <v>1556</v>
      </c>
    </row>
    <row r="40148" spans="8:9" ht="12.5">
      <c r="H40148" s="958">
        <v>97036</v>
      </c>
      <c r="I40148" s="950" t="s">
        <v>1556</v>
      </c>
    </row>
    <row r="40149" spans="8:9" ht="12.5">
      <c r="H40149" s="958">
        <v>97037</v>
      </c>
      <c r="I40149" s="950" t="s">
        <v>1556</v>
      </c>
    </row>
    <row r="40150" spans="8:9" ht="12.5">
      <c r="H40150" s="958">
        <v>97038</v>
      </c>
      <c r="I40150" s="950" t="s">
        <v>1556</v>
      </c>
    </row>
    <row r="40151" spans="8:9" ht="12.5">
      <c r="H40151" s="958">
        <v>97039</v>
      </c>
      <c r="I40151" s="950" t="s">
        <v>1556</v>
      </c>
    </row>
    <row r="40152" spans="8:9" ht="12.5">
      <c r="H40152" s="958">
        <v>97040</v>
      </c>
      <c r="I40152" s="950" t="s">
        <v>1556</v>
      </c>
    </row>
    <row r="40153" spans="8:9" ht="12.5">
      <c r="H40153" s="958">
        <v>97041</v>
      </c>
      <c r="I40153" s="950" t="s">
        <v>1556</v>
      </c>
    </row>
    <row r="40154" spans="8:9" ht="12.5">
      <c r="H40154" s="958">
        <v>97042</v>
      </c>
      <c r="I40154" s="950" t="s">
        <v>1556</v>
      </c>
    </row>
    <row r="40155" spans="8:9" ht="12.5">
      <c r="H40155" s="958">
        <v>97044</v>
      </c>
      <c r="I40155" s="950" t="s">
        <v>1556</v>
      </c>
    </row>
    <row r="40156" spans="8:9" ht="12.5">
      <c r="H40156" s="958">
        <v>97045</v>
      </c>
      <c r="I40156" s="950" t="s">
        <v>1556</v>
      </c>
    </row>
    <row r="40157" spans="8:9" ht="12.5">
      <c r="H40157" s="958">
        <v>97048</v>
      </c>
      <c r="I40157" s="950" t="s">
        <v>1556</v>
      </c>
    </row>
    <row r="40158" spans="8:9" ht="12.5">
      <c r="H40158" s="958">
        <v>97049</v>
      </c>
      <c r="I40158" s="950" t="s">
        <v>1556</v>
      </c>
    </row>
    <row r="40159" spans="8:9" ht="12.5">
      <c r="H40159" s="958">
        <v>97050</v>
      </c>
      <c r="I40159" s="950" t="s">
        <v>1556</v>
      </c>
    </row>
    <row r="40160" spans="8:9" ht="12.5">
      <c r="H40160" s="958">
        <v>97051</v>
      </c>
      <c r="I40160" s="950" t="s">
        <v>1556</v>
      </c>
    </row>
    <row r="40161" spans="8:9" ht="12.5">
      <c r="H40161" s="958">
        <v>97053</v>
      </c>
      <c r="I40161" s="950" t="s">
        <v>1556</v>
      </c>
    </row>
    <row r="40162" spans="8:9" ht="12.5">
      <c r="H40162" s="958">
        <v>97054</v>
      </c>
      <c r="I40162" s="950" t="s">
        <v>1556</v>
      </c>
    </row>
    <row r="40163" spans="8:9" ht="12.5">
      <c r="H40163" s="958">
        <v>97055</v>
      </c>
      <c r="I40163" s="950" t="s">
        <v>1556</v>
      </c>
    </row>
    <row r="40164" spans="8:9" ht="12.5">
      <c r="H40164" s="958">
        <v>97056</v>
      </c>
      <c r="I40164" s="950" t="s">
        <v>1556</v>
      </c>
    </row>
    <row r="40165" spans="8:9" ht="12.5">
      <c r="H40165" s="958">
        <v>97057</v>
      </c>
      <c r="I40165" s="950" t="s">
        <v>1556</v>
      </c>
    </row>
    <row r="40166" spans="8:9" ht="12.5">
      <c r="H40166" s="958">
        <v>97058</v>
      </c>
      <c r="I40166" s="950" t="s">
        <v>1556</v>
      </c>
    </row>
    <row r="40167" spans="8:9" ht="12.5">
      <c r="H40167" s="958">
        <v>97060</v>
      </c>
      <c r="I40167" s="950" t="s">
        <v>1556</v>
      </c>
    </row>
    <row r="40168" spans="8:9" ht="12.5">
      <c r="H40168" s="958">
        <v>97062</v>
      </c>
      <c r="I40168" s="950" t="s">
        <v>1556</v>
      </c>
    </row>
    <row r="40169" spans="8:9" ht="12.5">
      <c r="H40169" s="958">
        <v>97063</v>
      </c>
      <c r="I40169" s="950" t="s">
        <v>1556</v>
      </c>
    </row>
    <row r="40170" spans="8:9" ht="12.5">
      <c r="H40170" s="958">
        <v>97064</v>
      </c>
      <c r="I40170" s="950" t="s">
        <v>1556</v>
      </c>
    </row>
    <row r="40171" spans="8:9" ht="12.5">
      <c r="H40171" s="958">
        <v>97065</v>
      </c>
      <c r="I40171" s="950" t="s">
        <v>1556</v>
      </c>
    </row>
    <row r="40172" spans="8:9" ht="12.5">
      <c r="H40172" s="958">
        <v>97067</v>
      </c>
      <c r="I40172" s="950" t="s">
        <v>1556</v>
      </c>
    </row>
    <row r="40173" spans="8:9" ht="12.5">
      <c r="H40173" s="958">
        <v>97068</v>
      </c>
      <c r="I40173" s="950" t="s">
        <v>1556</v>
      </c>
    </row>
    <row r="40174" spans="8:9" ht="12.5">
      <c r="H40174" s="958">
        <v>97070</v>
      </c>
      <c r="I40174" s="950" t="s">
        <v>1556</v>
      </c>
    </row>
    <row r="40175" spans="8:9" ht="12.5">
      <c r="H40175" s="958">
        <v>97071</v>
      </c>
      <c r="I40175" s="950" t="s">
        <v>1556</v>
      </c>
    </row>
    <row r="40176" spans="8:9" ht="12.5">
      <c r="H40176" s="958">
        <v>97075</v>
      </c>
      <c r="I40176" s="950" t="s">
        <v>1556</v>
      </c>
    </row>
    <row r="40177" spans="8:9" ht="12.5">
      <c r="H40177" s="958">
        <v>97076</v>
      </c>
      <c r="I40177" s="950" t="s">
        <v>1556</v>
      </c>
    </row>
    <row r="40178" spans="8:9" ht="12.5">
      <c r="H40178" s="958">
        <v>97077</v>
      </c>
      <c r="I40178" s="950" t="s">
        <v>1556</v>
      </c>
    </row>
    <row r="40179" spans="8:9" ht="12.5">
      <c r="H40179" s="958">
        <v>97078</v>
      </c>
      <c r="I40179" s="950" t="s">
        <v>1556</v>
      </c>
    </row>
    <row r="40180" spans="8:9" ht="12.5">
      <c r="H40180" s="958">
        <v>97080</v>
      </c>
      <c r="I40180" s="950" t="s">
        <v>1556</v>
      </c>
    </row>
    <row r="40181" spans="8:9" ht="12.5">
      <c r="H40181" s="958">
        <v>97086</v>
      </c>
      <c r="I40181" s="950" t="s">
        <v>1556</v>
      </c>
    </row>
    <row r="40182" spans="8:9" ht="12.5">
      <c r="H40182" s="958">
        <v>97089</v>
      </c>
      <c r="I40182" s="950" t="s">
        <v>1556</v>
      </c>
    </row>
    <row r="40183" spans="8:9" ht="12.5">
      <c r="H40183" s="958">
        <v>97101</v>
      </c>
      <c r="I40183" s="950" t="s">
        <v>1556</v>
      </c>
    </row>
    <row r="40184" spans="8:9" ht="12.5">
      <c r="H40184" s="958">
        <v>97102</v>
      </c>
      <c r="I40184" s="950" t="s">
        <v>1556</v>
      </c>
    </row>
    <row r="40185" spans="8:9" ht="12.5">
      <c r="H40185" s="958">
        <v>97103</v>
      </c>
      <c r="I40185" s="950" t="s">
        <v>1556</v>
      </c>
    </row>
    <row r="40186" spans="8:9" ht="12.5">
      <c r="H40186" s="958">
        <v>97106</v>
      </c>
      <c r="I40186" s="950" t="s">
        <v>1556</v>
      </c>
    </row>
    <row r="40187" spans="8:9" ht="12.5">
      <c r="H40187" s="958">
        <v>97107</v>
      </c>
      <c r="I40187" s="950" t="s">
        <v>1556</v>
      </c>
    </row>
    <row r="40188" spans="8:9" ht="12.5">
      <c r="H40188" s="958">
        <v>97108</v>
      </c>
      <c r="I40188" s="950" t="s">
        <v>1556</v>
      </c>
    </row>
    <row r="40189" spans="8:9" ht="12.5">
      <c r="H40189" s="958">
        <v>97109</v>
      </c>
      <c r="I40189" s="950" t="s">
        <v>1556</v>
      </c>
    </row>
    <row r="40190" spans="8:9" ht="12.5">
      <c r="H40190" s="958">
        <v>97110</v>
      </c>
      <c r="I40190" s="950" t="s">
        <v>1556</v>
      </c>
    </row>
    <row r="40191" spans="8:9" ht="12.5">
      <c r="H40191" s="958">
        <v>97111</v>
      </c>
      <c r="I40191" s="950" t="s">
        <v>1556</v>
      </c>
    </row>
    <row r="40192" spans="8:9" ht="12.5">
      <c r="H40192" s="958">
        <v>97112</v>
      </c>
      <c r="I40192" s="950" t="s">
        <v>1556</v>
      </c>
    </row>
    <row r="40193" spans="8:9" ht="12.5">
      <c r="H40193" s="958">
        <v>97113</v>
      </c>
      <c r="I40193" s="950" t="s">
        <v>1556</v>
      </c>
    </row>
    <row r="40194" spans="8:9" ht="12.5">
      <c r="H40194" s="958">
        <v>97114</v>
      </c>
      <c r="I40194" s="950" t="s">
        <v>1556</v>
      </c>
    </row>
    <row r="40195" spans="8:9" ht="12.5">
      <c r="H40195" s="958">
        <v>97115</v>
      </c>
      <c r="I40195" s="950" t="s">
        <v>1556</v>
      </c>
    </row>
    <row r="40196" spans="8:9" ht="12.5">
      <c r="H40196" s="958">
        <v>97116</v>
      </c>
      <c r="I40196" s="950" t="s">
        <v>1556</v>
      </c>
    </row>
    <row r="40197" spans="8:9" ht="12.5">
      <c r="H40197" s="958">
        <v>97117</v>
      </c>
      <c r="I40197" s="950" t="s">
        <v>1556</v>
      </c>
    </row>
    <row r="40198" spans="8:9" ht="12.5">
      <c r="H40198" s="958">
        <v>97118</v>
      </c>
      <c r="I40198" s="950" t="s">
        <v>1556</v>
      </c>
    </row>
    <row r="40199" spans="8:9" ht="12.5">
      <c r="H40199" s="958">
        <v>97119</v>
      </c>
      <c r="I40199" s="950" t="s">
        <v>1556</v>
      </c>
    </row>
    <row r="40200" spans="8:9" ht="12.5">
      <c r="H40200" s="958">
        <v>97121</v>
      </c>
      <c r="I40200" s="950" t="s">
        <v>1556</v>
      </c>
    </row>
    <row r="40201" spans="8:9" ht="12.5">
      <c r="H40201" s="958">
        <v>97122</v>
      </c>
      <c r="I40201" s="950" t="s">
        <v>1556</v>
      </c>
    </row>
    <row r="40202" spans="8:9" ht="12.5">
      <c r="H40202" s="958">
        <v>97123</v>
      </c>
      <c r="I40202" s="950" t="s">
        <v>1556</v>
      </c>
    </row>
    <row r="40203" spans="8:9" ht="12.5">
      <c r="H40203" s="958">
        <v>97124</v>
      </c>
      <c r="I40203" s="950" t="s">
        <v>1556</v>
      </c>
    </row>
    <row r="40204" spans="8:9" ht="12.5">
      <c r="H40204" s="958">
        <v>97125</v>
      </c>
      <c r="I40204" s="950" t="s">
        <v>1556</v>
      </c>
    </row>
    <row r="40205" spans="8:9" ht="12.5">
      <c r="H40205" s="958">
        <v>97127</v>
      </c>
      <c r="I40205" s="950" t="s">
        <v>1556</v>
      </c>
    </row>
    <row r="40206" spans="8:9" ht="12.5">
      <c r="H40206" s="958">
        <v>97128</v>
      </c>
      <c r="I40206" s="950" t="s">
        <v>1556</v>
      </c>
    </row>
    <row r="40207" spans="8:9" ht="12.5">
      <c r="H40207" s="958">
        <v>97130</v>
      </c>
      <c r="I40207" s="950" t="s">
        <v>1556</v>
      </c>
    </row>
    <row r="40208" spans="8:9" ht="12.5">
      <c r="H40208" s="958">
        <v>97131</v>
      </c>
      <c r="I40208" s="950" t="s">
        <v>1556</v>
      </c>
    </row>
    <row r="40209" spans="8:9" ht="12.5">
      <c r="H40209" s="958">
        <v>97132</v>
      </c>
      <c r="I40209" s="950" t="s">
        <v>1556</v>
      </c>
    </row>
    <row r="40210" spans="8:9" ht="12.5">
      <c r="H40210" s="958">
        <v>97133</v>
      </c>
      <c r="I40210" s="950" t="s">
        <v>1556</v>
      </c>
    </row>
    <row r="40211" spans="8:9" ht="12.5">
      <c r="H40211" s="958">
        <v>97134</v>
      </c>
      <c r="I40211" s="950" t="s">
        <v>1556</v>
      </c>
    </row>
    <row r="40212" spans="8:9" ht="12.5">
      <c r="H40212" s="958">
        <v>97135</v>
      </c>
      <c r="I40212" s="950" t="s">
        <v>1556</v>
      </c>
    </row>
    <row r="40213" spans="8:9" ht="12.5">
      <c r="H40213" s="958">
        <v>97136</v>
      </c>
      <c r="I40213" s="950" t="s">
        <v>1556</v>
      </c>
    </row>
    <row r="40214" spans="8:9" ht="12.5">
      <c r="H40214" s="958">
        <v>97137</v>
      </c>
      <c r="I40214" s="950" t="s">
        <v>1556</v>
      </c>
    </row>
    <row r="40215" spans="8:9" ht="12.5">
      <c r="H40215" s="958">
        <v>97138</v>
      </c>
      <c r="I40215" s="950" t="s">
        <v>1556</v>
      </c>
    </row>
    <row r="40216" spans="8:9" ht="12.5">
      <c r="H40216" s="958">
        <v>97140</v>
      </c>
      <c r="I40216" s="950" t="s">
        <v>1556</v>
      </c>
    </row>
    <row r="40217" spans="8:9" ht="12.5">
      <c r="H40217" s="958">
        <v>97141</v>
      </c>
      <c r="I40217" s="950" t="s">
        <v>1556</v>
      </c>
    </row>
    <row r="40218" spans="8:9" ht="12.5">
      <c r="H40218" s="958">
        <v>97143</v>
      </c>
      <c r="I40218" s="950" t="s">
        <v>1556</v>
      </c>
    </row>
    <row r="40219" spans="8:9" ht="12.5">
      <c r="H40219" s="958">
        <v>97144</v>
      </c>
      <c r="I40219" s="950" t="s">
        <v>1556</v>
      </c>
    </row>
    <row r="40220" spans="8:9" ht="12.5">
      <c r="H40220" s="958">
        <v>97145</v>
      </c>
      <c r="I40220" s="950" t="s">
        <v>1556</v>
      </c>
    </row>
    <row r="40221" spans="8:9" ht="12.5">
      <c r="H40221" s="958">
        <v>97146</v>
      </c>
      <c r="I40221" s="950" t="s">
        <v>1556</v>
      </c>
    </row>
    <row r="40222" spans="8:9" ht="12.5">
      <c r="H40222" s="958">
        <v>97147</v>
      </c>
      <c r="I40222" s="950" t="s">
        <v>1556</v>
      </c>
    </row>
    <row r="40223" spans="8:9" ht="12.5">
      <c r="H40223" s="958">
        <v>97148</v>
      </c>
      <c r="I40223" s="950" t="s">
        <v>1556</v>
      </c>
    </row>
    <row r="40224" spans="8:9" ht="12.5">
      <c r="H40224" s="958">
        <v>97149</v>
      </c>
      <c r="I40224" s="950" t="s">
        <v>1556</v>
      </c>
    </row>
    <row r="40225" spans="8:9" ht="12.5">
      <c r="H40225" s="958">
        <v>97201</v>
      </c>
      <c r="I40225" s="950" t="s">
        <v>1556</v>
      </c>
    </row>
    <row r="40226" spans="8:9" ht="12.5">
      <c r="H40226" s="958">
        <v>97202</v>
      </c>
      <c r="I40226" s="950" t="s">
        <v>1556</v>
      </c>
    </row>
    <row r="40227" spans="8:9" ht="12.5">
      <c r="H40227" s="958">
        <v>97203</v>
      </c>
      <c r="I40227" s="950" t="s">
        <v>1556</v>
      </c>
    </row>
    <row r="40228" spans="8:9" ht="12.5">
      <c r="H40228" s="958">
        <v>97204</v>
      </c>
      <c r="I40228" s="950" t="s">
        <v>1556</v>
      </c>
    </row>
    <row r="40229" spans="8:9" ht="12.5">
      <c r="H40229" s="958">
        <v>97205</v>
      </c>
      <c r="I40229" s="950" t="s">
        <v>1556</v>
      </c>
    </row>
    <row r="40230" spans="8:9" ht="12.5">
      <c r="H40230" s="958">
        <v>97206</v>
      </c>
      <c r="I40230" s="950" t="s">
        <v>1556</v>
      </c>
    </row>
    <row r="40231" spans="8:9" ht="12.5">
      <c r="H40231" s="958">
        <v>97207</v>
      </c>
      <c r="I40231" s="950" t="s">
        <v>1556</v>
      </c>
    </row>
    <row r="40232" spans="8:9" ht="12.5">
      <c r="H40232" s="958">
        <v>97208</v>
      </c>
      <c r="I40232" s="950" t="s">
        <v>1556</v>
      </c>
    </row>
    <row r="40233" spans="8:9" ht="12.5">
      <c r="H40233" s="958">
        <v>97209</v>
      </c>
      <c r="I40233" s="950" t="s">
        <v>1556</v>
      </c>
    </row>
    <row r="40234" spans="8:9" ht="12.5">
      <c r="H40234" s="958">
        <v>97210</v>
      </c>
      <c r="I40234" s="950" t="s">
        <v>1556</v>
      </c>
    </row>
    <row r="40235" spans="8:9" ht="12.5">
      <c r="H40235" s="958">
        <v>97211</v>
      </c>
      <c r="I40235" s="950" t="s">
        <v>1556</v>
      </c>
    </row>
    <row r="40236" spans="8:9" ht="12.5">
      <c r="H40236" s="958">
        <v>97212</v>
      </c>
      <c r="I40236" s="950" t="s">
        <v>1556</v>
      </c>
    </row>
    <row r="40237" spans="8:9" ht="12.5">
      <c r="H40237" s="958">
        <v>97213</v>
      </c>
      <c r="I40237" s="950" t="s">
        <v>1556</v>
      </c>
    </row>
    <row r="40238" spans="8:9" ht="12.5">
      <c r="H40238" s="958">
        <v>97214</v>
      </c>
      <c r="I40238" s="950" t="s">
        <v>1556</v>
      </c>
    </row>
    <row r="40239" spans="8:9" ht="12.5">
      <c r="H40239" s="958">
        <v>97215</v>
      </c>
      <c r="I40239" s="950" t="s">
        <v>1556</v>
      </c>
    </row>
    <row r="40240" spans="8:9" ht="12.5">
      <c r="H40240" s="958">
        <v>97216</v>
      </c>
      <c r="I40240" s="950" t="s">
        <v>1556</v>
      </c>
    </row>
    <row r="40241" spans="8:9" ht="12.5">
      <c r="H40241" s="958">
        <v>97217</v>
      </c>
      <c r="I40241" s="950" t="s">
        <v>1556</v>
      </c>
    </row>
    <row r="40242" spans="8:9" ht="12.5">
      <c r="H40242" s="958">
        <v>97218</v>
      </c>
      <c r="I40242" s="950" t="s">
        <v>1556</v>
      </c>
    </row>
    <row r="40243" spans="8:9" ht="12.5">
      <c r="H40243" s="958">
        <v>97219</v>
      </c>
      <c r="I40243" s="950" t="s">
        <v>1556</v>
      </c>
    </row>
    <row r="40244" spans="8:9" ht="12.5">
      <c r="H40244" s="958">
        <v>97220</v>
      </c>
      <c r="I40244" s="950" t="s">
        <v>1556</v>
      </c>
    </row>
    <row r="40245" spans="8:9" ht="12.5">
      <c r="H40245" s="958">
        <v>97221</v>
      </c>
      <c r="I40245" s="950" t="s">
        <v>1556</v>
      </c>
    </row>
    <row r="40246" spans="8:9" ht="12.5">
      <c r="H40246" s="958">
        <v>97222</v>
      </c>
      <c r="I40246" s="950" t="s">
        <v>1556</v>
      </c>
    </row>
    <row r="40247" spans="8:9" ht="12.5">
      <c r="H40247" s="958">
        <v>97223</v>
      </c>
      <c r="I40247" s="950" t="s">
        <v>1556</v>
      </c>
    </row>
    <row r="40248" spans="8:9" ht="12.5">
      <c r="H40248" s="958">
        <v>97224</v>
      </c>
      <c r="I40248" s="950" t="s">
        <v>1556</v>
      </c>
    </row>
    <row r="40249" spans="8:9" ht="12.5">
      <c r="H40249" s="958">
        <v>97225</v>
      </c>
      <c r="I40249" s="950" t="s">
        <v>1556</v>
      </c>
    </row>
    <row r="40250" spans="8:9" ht="12.5">
      <c r="H40250" s="958">
        <v>97227</v>
      </c>
      <c r="I40250" s="950" t="s">
        <v>1556</v>
      </c>
    </row>
    <row r="40251" spans="8:9" ht="12.5">
      <c r="H40251" s="958">
        <v>97228</v>
      </c>
      <c r="I40251" s="950" t="s">
        <v>1556</v>
      </c>
    </row>
    <row r="40252" spans="8:9" ht="12.5">
      <c r="H40252" s="958">
        <v>97229</v>
      </c>
      <c r="I40252" s="950" t="s">
        <v>1556</v>
      </c>
    </row>
    <row r="40253" spans="8:9" ht="12.5">
      <c r="H40253" s="958">
        <v>97230</v>
      </c>
      <c r="I40253" s="950" t="s">
        <v>1556</v>
      </c>
    </row>
    <row r="40254" spans="8:9" ht="12.5">
      <c r="H40254" s="958">
        <v>97231</v>
      </c>
      <c r="I40254" s="950" t="s">
        <v>1556</v>
      </c>
    </row>
    <row r="40255" spans="8:9" ht="12.5">
      <c r="H40255" s="958">
        <v>97232</v>
      </c>
      <c r="I40255" s="950" t="s">
        <v>1556</v>
      </c>
    </row>
    <row r="40256" spans="8:9" ht="12.5">
      <c r="H40256" s="958">
        <v>97233</v>
      </c>
      <c r="I40256" s="950" t="s">
        <v>1556</v>
      </c>
    </row>
    <row r="40257" spans="8:9" ht="12.5">
      <c r="H40257" s="958">
        <v>97236</v>
      </c>
      <c r="I40257" s="950" t="s">
        <v>1556</v>
      </c>
    </row>
    <row r="40258" spans="8:9" ht="12.5">
      <c r="H40258" s="958">
        <v>97238</v>
      </c>
      <c r="I40258" s="950" t="s">
        <v>1556</v>
      </c>
    </row>
    <row r="40259" spans="8:9" ht="12.5">
      <c r="H40259" s="958">
        <v>97239</v>
      </c>
      <c r="I40259" s="950" t="s">
        <v>1556</v>
      </c>
    </row>
    <row r="40260" spans="8:9" ht="12.5">
      <c r="H40260" s="958">
        <v>97240</v>
      </c>
      <c r="I40260" s="950" t="s">
        <v>1556</v>
      </c>
    </row>
    <row r="40261" spans="8:9" ht="12.5">
      <c r="H40261" s="958">
        <v>97242</v>
      </c>
      <c r="I40261" s="950" t="s">
        <v>1556</v>
      </c>
    </row>
    <row r="40262" spans="8:9" ht="12.5">
      <c r="H40262" s="958">
        <v>97256</v>
      </c>
      <c r="I40262" s="950" t="s">
        <v>1556</v>
      </c>
    </row>
    <row r="40263" spans="8:9" ht="12.5">
      <c r="H40263" s="958">
        <v>97258</v>
      </c>
      <c r="I40263" s="950" t="s">
        <v>1556</v>
      </c>
    </row>
    <row r="40264" spans="8:9" ht="12.5">
      <c r="H40264" s="958">
        <v>97266</v>
      </c>
      <c r="I40264" s="950" t="s">
        <v>1556</v>
      </c>
    </row>
    <row r="40265" spans="8:9" ht="12.5">
      <c r="H40265" s="958">
        <v>97267</v>
      </c>
      <c r="I40265" s="950" t="s">
        <v>1556</v>
      </c>
    </row>
    <row r="40266" spans="8:9" ht="12.5">
      <c r="H40266" s="958">
        <v>97268</v>
      </c>
      <c r="I40266" s="950" t="s">
        <v>1556</v>
      </c>
    </row>
    <row r="40267" spans="8:9" ht="12.5">
      <c r="H40267" s="958">
        <v>97269</v>
      </c>
      <c r="I40267" s="950" t="s">
        <v>1556</v>
      </c>
    </row>
    <row r="40268" spans="8:9" ht="12.5">
      <c r="H40268" s="958">
        <v>97280</v>
      </c>
      <c r="I40268" s="950" t="s">
        <v>1556</v>
      </c>
    </row>
    <row r="40269" spans="8:9" ht="12.5">
      <c r="H40269" s="958">
        <v>97281</v>
      </c>
      <c r="I40269" s="950" t="s">
        <v>1556</v>
      </c>
    </row>
    <row r="40270" spans="8:9" ht="12.5">
      <c r="H40270" s="958">
        <v>97282</v>
      </c>
      <c r="I40270" s="950" t="s">
        <v>1556</v>
      </c>
    </row>
    <row r="40271" spans="8:9" ht="12.5">
      <c r="H40271" s="958">
        <v>97283</v>
      </c>
      <c r="I40271" s="950" t="s">
        <v>1556</v>
      </c>
    </row>
    <row r="40272" spans="8:9" ht="12.5">
      <c r="H40272" s="958">
        <v>97286</v>
      </c>
      <c r="I40272" s="950" t="s">
        <v>1556</v>
      </c>
    </row>
    <row r="40273" spans="8:9" ht="12.5">
      <c r="H40273" s="958">
        <v>97290</v>
      </c>
      <c r="I40273" s="950" t="s">
        <v>1556</v>
      </c>
    </row>
    <row r="40274" spans="8:9" ht="12.5">
      <c r="H40274" s="958">
        <v>97291</v>
      </c>
      <c r="I40274" s="950" t="s">
        <v>1556</v>
      </c>
    </row>
    <row r="40275" spans="8:9" ht="12.5">
      <c r="H40275" s="958">
        <v>97292</v>
      </c>
      <c r="I40275" s="950" t="s">
        <v>1556</v>
      </c>
    </row>
    <row r="40276" spans="8:9" ht="12.5">
      <c r="H40276" s="958">
        <v>97293</v>
      </c>
      <c r="I40276" s="950" t="s">
        <v>1556</v>
      </c>
    </row>
    <row r="40277" spans="8:9" ht="12.5">
      <c r="H40277" s="958">
        <v>97294</v>
      </c>
      <c r="I40277" s="950" t="s">
        <v>1556</v>
      </c>
    </row>
    <row r="40278" spans="8:9" ht="12.5">
      <c r="H40278" s="958">
        <v>97296</v>
      </c>
      <c r="I40278" s="950" t="s">
        <v>1556</v>
      </c>
    </row>
    <row r="40279" spans="8:9" ht="12.5">
      <c r="H40279" s="958">
        <v>97298</v>
      </c>
      <c r="I40279" s="950" t="s">
        <v>1556</v>
      </c>
    </row>
    <row r="40280" spans="8:9" ht="12.5">
      <c r="H40280" s="958">
        <v>97299</v>
      </c>
      <c r="I40280" s="950" t="s">
        <v>1556</v>
      </c>
    </row>
    <row r="40281" spans="8:9" ht="12.5">
      <c r="H40281" s="958">
        <v>97301</v>
      </c>
      <c r="I40281" s="950" t="s">
        <v>1556</v>
      </c>
    </row>
    <row r="40282" spans="8:9" ht="12.5">
      <c r="H40282" s="958">
        <v>97302</v>
      </c>
      <c r="I40282" s="950" t="s">
        <v>1556</v>
      </c>
    </row>
    <row r="40283" spans="8:9" ht="12.5">
      <c r="H40283" s="958">
        <v>97303</v>
      </c>
      <c r="I40283" s="950" t="s">
        <v>1556</v>
      </c>
    </row>
    <row r="40284" spans="8:9" ht="12.5">
      <c r="H40284" s="958">
        <v>97304</v>
      </c>
      <c r="I40284" s="950" t="s">
        <v>1556</v>
      </c>
    </row>
    <row r="40285" spans="8:9" ht="12.5">
      <c r="H40285" s="958">
        <v>97305</v>
      </c>
      <c r="I40285" s="950" t="s">
        <v>1556</v>
      </c>
    </row>
    <row r="40286" spans="8:9" ht="12.5">
      <c r="H40286" s="958">
        <v>97306</v>
      </c>
      <c r="I40286" s="950" t="s">
        <v>1556</v>
      </c>
    </row>
    <row r="40287" spans="8:9" ht="12.5">
      <c r="H40287" s="958">
        <v>97307</v>
      </c>
      <c r="I40287" s="950" t="s">
        <v>1556</v>
      </c>
    </row>
    <row r="40288" spans="8:9" ht="12.5">
      <c r="H40288" s="958">
        <v>97308</v>
      </c>
      <c r="I40288" s="950" t="s">
        <v>1556</v>
      </c>
    </row>
    <row r="40289" spans="8:9" ht="12.5">
      <c r="H40289" s="958">
        <v>97309</v>
      </c>
      <c r="I40289" s="950" t="s">
        <v>1556</v>
      </c>
    </row>
    <row r="40290" spans="8:9" ht="12.5">
      <c r="H40290" s="958">
        <v>97310</v>
      </c>
      <c r="I40290" s="950" t="s">
        <v>1556</v>
      </c>
    </row>
    <row r="40291" spans="8:9" ht="12.5">
      <c r="H40291" s="958">
        <v>97311</v>
      </c>
      <c r="I40291" s="950" t="s">
        <v>1556</v>
      </c>
    </row>
    <row r="40292" spans="8:9" ht="12.5">
      <c r="H40292" s="958">
        <v>97312</v>
      </c>
      <c r="I40292" s="950" t="s">
        <v>1556</v>
      </c>
    </row>
    <row r="40293" spans="8:9" ht="12.5">
      <c r="H40293" s="958">
        <v>97314</v>
      </c>
      <c r="I40293" s="950" t="s">
        <v>1556</v>
      </c>
    </row>
    <row r="40294" spans="8:9" ht="12.5">
      <c r="H40294" s="958">
        <v>97317</v>
      </c>
      <c r="I40294" s="950" t="s">
        <v>1556</v>
      </c>
    </row>
    <row r="40295" spans="8:9" ht="12.5">
      <c r="H40295" s="958">
        <v>97321</v>
      </c>
      <c r="I40295" s="950" t="s">
        <v>1556</v>
      </c>
    </row>
    <row r="40296" spans="8:9" ht="12.5">
      <c r="H40296" s="958">
        <v>97322</v>
      </c>
      <c r="I40296" s="950" t="s">
        <v>1556</v>
      </c>
    </row>
    <row r="40297" spans="8:9" ht="12.5">
      <c r="H40297" s="958">
        <v>97324</v>
      </c>
      <c r="I40297" s="950" t="s">
        <v>1556</v>
      </c>
    </row>
    <row r="40298" spans="8:9" ht="12.5">
      <c r="H40298" s="958">
        <v>97325</v>
      </c>
      <c r="I40298" s="950" t="s">
        <v>1556</v>
      </c>
    </row>
    <row r="40299" spans="8:9" ht="12.5">
      <c r="H40299" s="958">
        <v>97326</v>
      </c>
      <c r="I40299" s="950" t="s">
        <v>1556</v>
      </c>
    </row>
    <row r="40300" spans="8:9" ht="12.5">
      <c r="H40300" s="958">
        <v>97327</v>
      </c>
      <c r="I40300" s="950" t="s">
        <v>1556</v>
      </c>
    </row>
    <row r="40301" spans="8:9" ht="12.5">
      <c r="H40301" s="958">
        <v>97329</v>
      </c>
      <c r="I40301" s="950" t="s">
        <v>1556</v>
      </c>
    </row>
    <row r="40302" spans="8:9" ht="12.5">
      <c r="H40302" s="958">
        <v>97330</v>
      </c>
      <c r="I40302" s="950" t="s">
        <v>1556</v>
      </c>
    </row>
    <row r="40303" spans="8:9" ht="12.5">
      <c r="H40303" s="958">
        <v>97331</v>
      </c>
      <c r="I40303" s="950" t="s">
        <v>1556</v>
      </c>
    </row>
    <row r="40304" spans="8:9" ht="12.5">
      <c r="H40304" s="958">
        <v>97333</v>
      </c>
      <c r="I40304" s="950" t="s">
        <v>1556</v>
      </c>
    </row>
    <row r="40305" spans="8:9" ht="12.5">
      <c r="H40305" s="958">
        <v>97335</v>
      </c>
      <c r="I40305" s="950" t="s">
        <v>1556</v>
      </c>
    </row>
    <row r="40306" spans="8:9" ht="12.5">
      <c r="H40306" s="958">
        <v>97336</v>
      </c>
      <c r="I40306" s="950" t="s">
        <v>1556</v>
      </c>
    </row>
    <row r="40307" spans="8:9" ht="12.5">
      <c r="H40307" s="958">
        <v>97338</v>
      </c>
      <c r="I40307" s="950" t="s">
        <v>1556</v>
      </c>
    </row>
    <row r="40308" spans="8:9" ht="12.5">
      <c r="H40308" s="958">
        <v>97339</v>
      </c>
      <c r="I40308" s="950" t="s">
        <v>1556</v>
      </c>
    </row>
    <row r="40309" spans="8:9" ht="12.5">
      <c r="H40309" s="958">
        <v>97341</v>
      </c>
      <c r="I40309" s="950" t="s">
        <v>1556</v>
      </c>
    </row>
    <row r="40310" spans="8:9" ht="12.5">
      <c r="H40310" s="958">
        <v>97342</v>
      </c>
      <c r="I40310" s="950" t="s">
        <v>1556</v>
      </c>
    </row>
    <row r="40311" spans="8:9" ht="12.5">
      <c r="H40311" s="958">
        <v>97343</v>
      </c>
      <c r="I40311" s="950" t="s">
        <v>1556</v>
      </c>
    </row>
    <row r="40312" spans="8:9" ht="12.5">
      <c r="H40312" s="958">
        <v>97344</v>
      </c>
      <c r="I40312" s="950" t="s">
        <v>1556</v>
      </c>
    </row>
    <row r="40313" spans="8:9" ht="12.5">
      <c r="H40313" s="958">
        <v>97345</v>
      </c>
      <c r="I40313" s="950" t="s">
        <v>1556</v>
      </c>
    </row>
    <row r="40314" spans="8:9" ht="12.5">
      <c r="H40314" s="958">
        <v>97346</v>
      </c>
      <c r="I40314" s="950" t="s">
        <v>1556</v>
      </c>
    </row>
    <row r="40315" spans="8:9" ht="12.5">
      <c r="H40315" s="958">
        <v>97347</v>
      </c>
      <c r="I40315" s="950" t="s">
        <v>1556</v>
      </c>
    </row>
    <row r="40316" spans="8:9" ht="12.5">
      <c r="H40316" s="958">
        <v>97348</v>
      </c>
      <c r="I40316" s="950" t="s">
        <v>1556</v>
      </c>
    </row>
    <row r="40317" spans="8:9" ht="12.5">
      <c r="H40317" s="958">
        <v>97350</v>
      </c>
      <c r="I40317" s="950" t="s">
        <v>1556</v>
      </c>
    </row>
    <row r="40318" spans="8:9" ht="12.5">
      <c r="H40318" s="958">
        <v>97351</v>
      </c>
      <c r="I40318" s="950" t="s">
        <v>1556</v>
      </c>
    </row>
    <row r="40319" spans="8:9" ht="12.5">
      <c r="H40319" s="958">
        <v>97352</v>
      </c>
      <c r="I40319" s="950" t="s">
        <v>1556</v>
      </c>
    </row>
    <row r="40320" spans="8:9" ht="12.5">
      <c r="H40320" s="958">
        <v>97355</v>
      </c>
      <c r="I40320" s="950" t="s">
        <v>1556</v>
      </c>
    </row>
    <row r="40321" spans="8:9" ht="12.5">
      <c r="H40321" s="958">
        <v>97357</v>
      </c>
      <c r="I40321" s="950" t="s">
        <v>1556</v>
      </c>
    </row>
    <row r="40322" spans="8:9" ht="12.5">
      <c r="H40322" s="958">
        <v>97358</v>
      </c>
      <c r="I40322" s="950" t="s">
        <v>1556</v>
      </c>
    </row>
    <row r="40323" spans="8:9" ht="12.5">
      <c r="H40323" s="958">
        <v>97360</v>
      </c>
      <c r="I40323" s="950" t="s">
        <v>1556</v>
      </c>
    </row>
    <row r="40324" spans="8:9" ht="12.5">
      <c r="H40324" s="958">
        <v>97361</v>
      </c>
      <c r="I40324" s="950" t="s">
        <v>1556</v>
      </c>
    </row>
    <row r="40325" spans="8:9" ht="12.5">
      <c r="H40325" s="958">
        <v>97362</v>
      </c>
      <c r="I40325" s="950" t="s">
        <v>1556</v>
      </c>
    </row>
    <row r="40326" spans="8:9" ht="12.5">
      <c r="H40326" s="958">
        <v>97364</v>
      </c>
      <c r="I40326" s="950" t="s">
        <v>1556</v>
      </c>
    </row>
    <row r="40327" spans="8:9" ht="12.5">
      <c r="H40327" s="958">
        <v>97365</v>
      </c>
      <c r="I40327" s="950" t="s">
        <v>1556</v>
      </c>
    </row>
    <row r="40328" spans="8:9" ht="12.5">
      <c r="H40328" s="958">
        <v>97366</v>
      </c>
      <c r="I40328" s="950" t="s">
        <v>1556</v>
      </c>
    </row>
    <row r="40329" spans="8:9" ht="12.5">
      <c r="H40329" s="958">
        <v>97367</v>
      </c>
      <c r="I40329" s="950" t="s">
        <v>1556</v>
      </c>
    </row>
    <row r="40330" spans="8:9" ht="12.5">
      <c r="H40330" s="958">
        <v>97368</v>
      </c>
      <c r="I40330" s="950" t="s">
        <v>1556</v>
      </c>
    </row>
    <row r="40331" spans="8:9" ht="12.5">
      <c r="H40331" s="958">
        <v>97369</v>
      </c>
      <c r="I40331" s="950" t="s">
        <v>1556</v>
      </c>
    </row>
    <row r="40332" spans="8:9" ht="12.5">
      <c r="H40332" s="958">
        <v>97370</v>
      </c>
      <c r="I40332" s="950" t="s">
        <v>1556</v>
      </c>
    </row>
    <row r="40333" spans="8:9" ht="12.5">
      <c r="H40333" s="958">
        <v>97371</v>
      </c>
      <c r="I40333" s="950" t="s">
        <v>1556</v>
      </c>
    </row>
    <row r="40334" spans="8:9" ht="12.5">
      <c r="H40334" s="958">
        <v>97373</v>
      </c>
      <c r="I40334" s="950" t="s">
        <v>1556</v>
      </c>
    </row>
    <row r="40335" spans="8:9" ht="12.5">
      <c r="H40335" s="958">
        <v>97374</v>
      </c>
      <c r="I40335" s="950" t="s">
        <v>1556</v>
      </c>
    </row>
    <row r="40336" spans="8:9" ht="12.5">
      <c r="H40336" s="958">
        <v>97375</v>
      </c>
      <c r="I40336" s="950" t="s">
        <v>1556</v>
      </c>
    </row>
    <row r="40337" spans="8:9" ht="12.5">
      <c r="H40337" s="958">
        <v>97376</v>
      </c>
      <c r="I40337" s="950" t="s">
        <v>1556</v>
      </c>
    </row>
    <row r="40338" spans="8:9" ht="12.5">
      <c r="H40338" s="958">
        <v>97377</v>
      </c>
      <c r="I40338" s="950" t="s">
        <v>1556</v>
      </c>
    </row>
    <row r="40339" spans="8:9" ht="12.5">
      <c r="H40339" s="958">
        <v>97378</v>
      </c>
      <c r="I40339" s="950" t="s">
        <v>1556</v>
      </c>
    </row>
    <row r="40340" spans="8:9" ht="12.5">
      <c r="H40340" s="958">
        <v>97380</v>
      </c>
      <c r="I40340" s="950" t="s">
        <v>1556</v>
      </c>
    </row>
    <row r="40341" spans="8:9" ht="12.5">
      <c r="H40341" s="958">
        <v>97381</v>
      </c>
      <c r="I40341" s="950" t="s">
        <v>1556</v>
      </c>
    </row>
    <row r="40342" spans="8:9" ht="12.5">
      <c r="H40342" s="958">
        <v>97383</v>
      </c>
      <c r="I40342" s="950" t="s">
        <v>1556</v>
      </c>
    </row>
    <row r="40343" spans="8:9" ht="12.5">
      <c r="H40343" s="958">
        <v>97384</v>
      </c>
      <c r="I40343" s="950" t="s">
        <v>1556</v>
      </c>
    </row>
    <row r="40344" spans="8:9" ht="12.5">
      <c r="H40344" s="958">
        <v>97385</v>
      </c>
      <c r="I40344" s="950" t="s">
        <v>1556</v>
      </c>
    </row>
    <row r="40345" spans="8:9" ht="12.5">
      <c r="H40345" s="958">
        <v>97386</v>
      </c>
      <c r="I40345" s="950" t="s">
        <v>1556</v>
      </c>
    </row>
    <row r="40346" spans="8:9" ht="12.5">
      <c r="H40346" s="958">
        <v>97388</v>
      </c>
      <c r="I40346" s="950" t="s">
        <v>1556</v>
      </c>
    </row>
    <row r="40347" spans="8:9" ht="12.5">
      <c r="H40347" s="958">
        <v>97389</v>
      </c>
      <c r="I40347" s="950" t="s">
        <v>1556</v>
      </c>
    </row>
    <row r="40348" spans="8:9" ht="12.5">
      <c r="H40348" s="958">
        <v>97390</v>
      </c>
      <c r="I40348" s="950" t="s">
        <v>1556</v>
      </c>
    </row>
    <row r="40349" spans="8:9" ht="12.5">
      <c r="H40349" s="958">
        <v>97391</v>
      </c>
      <c r="I40349" s="950" t="s">
        <v>1556</v>
      </c>
    </row>
    <row r="40350" spans="8:9" ht="12.5">
      <c r="H40350" s="958">
        <v>97392</v>
      </c>
      <c r="I40350" s="950" t="s">
        <v>1556</v>
      </c>
    </row>
    <row r="40351" spans="8:9" ht="12.5">
      <c r="H40351" s="958">
        <v>97394</v>
      </c>
      <c r="I40351" s="950" t="s">
        <v>1556</v>
      </c>
    </row>
    <row r="40352" spans="8:9" ht="12.5">
      <c r="H40352" s="958">
        <v>97396</v>
      </c>
      <c r="I40352" s="950" t="s">
        <v>1556</v>
      </c>
    </row>
    <row r="40353" spans="8:9" ht="12.5">
      <c r="H40353" s="958">
        <v>97401</v>
      </c>
      <c r="I40353" s="950" t="s">
        <v>1556</v>
      </c>
    </row>
    <row r="40354" spans="8:9" ht="12.5">
      <c r="H40354" s="958">
        <v>97402</v>
      </c>
      <c r="I40354" s="950" t="s">
        <v>1556</v>
      </c>
    </row>
    <row r="40355" spans="8:9" ht="12.5">
      <c r="H40355" s="958">
        <v>97403</v>
      </c>
      <c r="I40355" s="950" t="s">
        <v>1556</v>
      </c>
    </row>
    <row r="40356" spans="8:9" ht="12.5">
      <c r="H40356" s="958">
        <v>97404</v>
      </c>
      <c r="I40356" s="950" t="s">
        <v>1556</v>
      </c>
    </row>
    <row r="40357" spans="8:9" ht="12.5">
      <c r="H40357" s="958">
        <v>97405</v>
      </c>
      <c r="I40357" s="950" t="s">
        <v>1556</v>
      </c>
    </row>
    <row r="40358" spans="8:9" ht="12.5">
      <c r="H40358" s="958">
        <v>97406</v>
      </c>
      <c r="I40358" s="950" t="s">
        <v>1556</v>
      </c>
    </row>
    <row r="40359" spans="8:9" ht="12.5">
      <c r="H40359" s="958">
        <v>97407</v>
      </c>
      <c r="I40359" s="950" t="s">
        <v>1556</v>
      </c>
    </row>
    <row r="40360" spans="8:9" ht="12.5">
      <c r="H40360" s="958">
        <v>97408</v>
      </c>
      <c r="I40360" s="950" t="s">
        <v>1556</v>
      </c>
    </row>
    <row r="40361" spans="8:9" ht="12.5">
      <c r="H40361" s="958">
        <v>97409</v>
      </c>
      <c r="I40361" s="950" t="s">
        <v>1556</v>
      </c>
    </row>
    <row r="40362" spans="8:9" ht="12.5">
      <c r="H40362" s="958">
        <v>97410</v>
      </c>
      <c r="I40362" s="950" t="s">
        <v>1556</v>
      </c>
    </row>
    <row r="40363" spans="8:9" ht="12.5">
      <c r="H40363" s="958">
        <v>97411</v>
      </c>
      <c r="I40363" s="950" t="s">
        <v>1556</v>
      </c>
    </row>
    <row r="40364" spans="8:9" ht="12.5">
      <c r="H40364" s="958">
        <v>97412</v>
      </c>
      <c r="I40364" s="950" t="s">
        <v>1556</v>
      </c>
    </row>
    <row r="40365" spans="8:9" ht="12.5">
      <c r="H40365" s="958">
        <v>97413</v>
      </c>
      <c r="I40365" s="950" t="s">
        <v>1556</v>
      </c>
    </row>
    <row r="40366" spans="8:9" ht="12.5">
      <c r="H40366" s="958">
        <v>97414</v>
      </c>
      <c r="I40366" s="950" t="s">
        <v>1556</v>
      </c>
    </row>
    <row r="40367" spans="8:9" ht="12.5">
      <c r="H40367" s="958">
        <v>97415</v>
      </c>
      <c r="I40367" s="950" t="s">
        <v>1556</v>
      </c>
    </row>
    <row r="40368" spans="8:9" ht="12.5">
      <c r="H40368" s="958">
        <v>97416</v>
      </c>
      <c r="I40368" s="950" t="s">
        <v>1556</v>
      </c>
    </row>
    <row r="40369" spans="8:9" ht="12.5">
      <c r="H40369" s="958">
        <v>97417</v>
      </c>
      <c r="I40369" s="950" t="s">
        <v>1556</v>
      </c>
    </row>
    <row r="40370" spans="8:9" ht="12.5">
      <c r="H40370" s="958">
        <v>97419</v>
      </c>
      <c r="I40370" s="950" t="s">
        <v>1556</v>
      </c>
    </row>
    <row r="40371" spans="8:9" ht="12.5">
      <c r="H40371" s="958">
        <v>97420</v>
      </c>
      <c r="I40371" s="950" t="s">
        <v>1556</v>
      </c>
    </row>
    <row r="40372" spans="8:9" ht="12.5">
      <c r="H40372" s="958">
        <v>97423</v>
      </c>
      <c r="I40372" s="950" t="s">
        <v>1556</v>
      </c>
    </row>
    <row r="40373" spans="8:9" ht="12.5">
      <c r="H40373" s="958">
        <v>97424</v>
      </c>
      <c r="I40373" s="950" t="s">
        <v>1556</v>
      </c>
    </row>
    <row r="40374" spans="8:9" ht="12.5">
      <c r="H40374" s="958">
        <v>97426</v>
      </c>
      <c r="I40374" s="950" t="s">
        <v>1556</v>
      </c>
    </row>
    <row r="40375" spans="8:9" ht="12.5">
      <c r="H40375" s="958">
        <v>97427</v>
      </c>
      <c r="I40375" s="950" t="s">
        <v>1556</v>
      </c>
    </row>
    <row r="40376" spans="8:9" ht="12.5">
      <c r="H40376" s="958">
        <v>97429</v>
      </c>
      <c r="I40376" s="950" t="s">
        <v>1556</v>
      </c>
    </row>
    <row r="40377" spans="8:9" ht="12.5">
      <c r="H40377" s="958">
        <v>97430</v>
      </c>
      <c r="I40377" s="950" t="s">
        <v>1556</v>
      </c>
    </row>
    <row r="40378" spans="8:9" ht="12.5">
      <c r="H40378" s="958">
        <v>97431</v>
      </c>
      <c r="I40378" s="950" t="s">
        <v>1556</v>
      </c>
    </row>
    <row r="40379" spans="8:9" ht="12.5">
      <c r="H40379" s="958">
        <v>97432</v>
      </c>
      <c r="I40379" s="950" t="s">
        <v>1556</v>
      </c>
    </row>
    <row r="40380" spans="8:9" ht="12.5">
      <c r="H40380" s="958">
        <v>97434</v>
      </c>
      <c r="I40380" s="950" t="s">
        <v>1556</v>
      </c>
    </row>
    <row r="40381" spans="8:9" ht="12.5">
      <c r="H40381" s="958">
        <v>97435</v>
      </c>
      <c r="I40381" s="950" t="s">
        <v>1556</v>
      </c>
    </row>
    <row r="40382" spans="8:9" ht="12.5">
      <c r="H40382" s="958">
        <v>97436</v>
      </c>
      <c r="I40382" s="950" t="s">
        <v>1556</v>
      </c>
    </row>
    <row r="40383" spans="8:9" ht="12.5">
      <c r="H40383" s="958">
        <v>97437</v>
      </c>
      <c r="I40383" s="950" t="s">
        <v>1556</v>
      </c>
    </row>
    <row r="40384" spans="8:9" ht="12.5">
      <c r="H40384" s="958">
        <v>97438</v>
      </c>
      <c r="I40384" s="950" t="s">
        <v>1556</v>
      </c>
    </row>
    <row r="40385" spans="8:9" ht="12.5">
      <c r="H40385" s="958">
        <v>97439</v>
      </c>
      <c r="I40385" s="950" t="s">
        <v>1556</v>
      </c>
    </row>
    <row r="40386" spans="8:9" ht="12.5">
      <c r="H40386" s="958">
        <v>97440</v>
      </c>
      <c r="I40386" s="950" t="s">
        <v>1556</v>
      </c>
    </row>
    <row r="40387" spans="8:9" ht="12.5">
      <c r="H40387" s="958">
        <v>97441</v>
      </c>
      <c r="I40387" s="950" t="s">
        <v>1556</v>
      </c>
    </row>
    <row r="40388" spans="8:9" ht="12.5">
      <c r="H40388" s="958">
        <v>97442</v>
      </c>
      <c r="I40388" s="950" t="s">
        <v>1556</v>
      </c>
    </row>
    <row r="40389" spans="8:9" ht="12.5">
      <c r="H40389" s="958">
        <v>97443</v>
      </c>
      <c r="I40389" s="950" t="s">
        <v>1556</v>
      </c>
    </row>
    <row r="40390" spans="8:9" ht="12.5">
      <c r="H40390" s="958">
        <v>97444</v>
      </c>
      <c r="I40390" s="950" t="s">
        <v>1556</v>
      </c>
    </row>
    <row r="40391" spans="8:9" ht="12.5">
      <c r="H40391" s="958">
        <v>97446</v>
      </c>
      <c r="I40391" s="950" t="s">
        <v>1556</v>
      </c>
    </row>
    <row r="40392" spans="8:9" ht="12.5">
      <c r="H40392" s="958">
        <v>97447</v>
      </c>
      <c r="I40392" s="950" t="s">
        <v>1556</v>
      </c>
    </row>
    <row r="40393" spans="8:9" ht="12.5">
      <c r="H40393" s="958">
        <v>97448</v>
      </c>
      <c r="I40393" s="950" t="s">
        <v>1556</v>
      </c>
    </row>
    <row r="40394" spans="8:9" ht="12.5">
      <c r="H40394" s="958">
        <v>97449</v>
      </c>
      <c r="I40394" s="950" t="s">
        <v>1556</v>
      </c>
    </row>
    <row r="40395" spans="8:9" ht="12.5">
      <c r="H40395" s="958">
        <v>97450</v>
      </c>
      <c r="I40395" s="950" t="s">
        <v>1556</v>
      </c>
    </row>
    <row r="40396" spans="8:9" ht="12.5">
      <c r="H40396" s="958">
        <v>97451</v>
      </c>
      <c r="I40396" s="950" t="s">
        <v>1556</v>
      </c>
    </row>
    <row r="40397" spans="8:9" ht="12.5">
      <c r="H40397" s="958">
        <v>97452</v>
      </c>
      <c r="I40397" s="950" t="s">
        <v>1556</v>
      </c>
    </row>
    <row r="40398" spans="8:9" ht="12.5">
      <c r="H40398" s="958">
        <v>97453</v>
      </c>
      <c r="I40398" s="950" t="s">
        <v>1556</v>
      </c>
    </row>
    <row r="40399" spans="8:9" ht="12.5">
      <c r="H40399" s="958">
        <v>97454</v>
      </c>
      <c r="I40399" s="950" t="s">
        <v>1556</v>
      </c>
    </row>
    <row r="40400" spans="8:9" ht="12.5">
      <c r="H40400" s="958">
        <v>97455</v>
      </c>
      <c r="I40400" s="950" t="s">
        <v>1556</v>
      </c>
    </row>
    <row r="40401" spans="8:9" ht="12.5">
      <c r="H40401" s="958">
        <v>97456</v>
      </c>
      <c r="I40401" s="950" t="s">
        <v>1556</v>
      </c>
    </row>
    <row r="40402" spans="8:9" ht="12.5">
      <c r="H40402" s="958">
        <v>97457</v>
      </c>
      <c r="I40402" s="950" t="s">
        <v>1556</v>
      </c>
    </row>
    <row r="40403" spans="8:9" ht="12.5">
      <c r="H40403" s="958">
        <v>97458</v>
      </c>
      <c r="I40403" s="950" t="s">
        <v>1556</v>
      </c>
    </row>
    <row r="40404" spans="8:9" ht="12.5">
      <c r="H40404" s="958">
        <v>97459</v>
      </c>
      <c r="I40404" s="950" t="s">
        <v>1556</v>
      </c>
    </row>
    <row r="40405" spans="8:9" ht="12.5">
      <c r="H40405" s="958">
        <v>97461</v>
      </c>
      <c r="I40405" s="950" t="s">
        <v>1556</v>
      </c>
    </row>
    <row r="40406" spans="8:9" ht="12.5">
      <c r="H40406" s="958">
        <v>97462</v>
      </c>
      <c r="I40406" s="950" t="s">
        <v>1556</v>
      </c>
    </row>
    <row r="40407" spans="8:9" ht="12.5">
      <c r="H40407" s="958">
        <v>97463</v>
      </c>
      <c r="I40407" s="950" t="s">
        <v>1556</v>
      </c>
    </row>
    <row r="40408" spans="8:9" ht="12.5">
      <c r="H40408" s="958">
        <v>97464</v>
      </c>
      <c r="I40408" s="950" t="s">
        <v>1556</v>
      </c>
    </row>
    <row r="40409" spans="8:9" ht="12.5">
      <c r="H40409" s="958">
        <v>97465</v>
      </c>
      <c r="I40409" s="950" t="s">
        <v>1556</v>
      </c>
    </row>
    <row r="40410" spans="8:9" ht="12.5">
      <c r="H40410" s="958">
        <v>97466</v>
      </c>
      <c r="I40410" s="950" t="s">
        <v>1556</v>
      </c>
    </row>
    <row r="40411" spans="8:9" ht="12.5">
      <c r="H40411" s="958">
        <v>97467</v>
      </c>
      <c r="I40411" s="950" t="s">
        <v>1556</v>
      </c>
    </row>
    <row r="40412" spans="8:9" ht="12.5">
      <c r="H40412" s="958">
        <v>97469</v>
      </c>
      <c r="I40412" s="950" t="s">
        <v>1556</v>
      </c>
    </row>
    <row r="40413" spans="8:9" ht="12.5">
      <c r="H40413" s="958">
        <v>97470</v>
      </c>
      <c r="I40413" s="950" t="s">
        <v>1556</v>
      </c>
    </row>
    <row r="40414" spans="8:9" ht="12.5">
      <c r="H40414" s="958">
        <v>97471</v>
      </c>
      <c r="I40414" s="950" t="s">
        <v>1556</v>
      </c>
    </row>
    <row r="40415" spans="8:9" ht="12.5">
      <c r="H40415" s="958">
        <v>97473</v>
      </c>
      <c r="I40415" s="950" t="s">
        <v>1556</v>
      </c>
    </row>
    <row r="40416" spans="8:9" ht="12.5">
      <c r="H40416" s="958">
        <v>97475</v>
      </c>
      <c r="I40416" s="950" t="s">
        <v>1556</v>
      </c>
    </row>
    <row r="40417" spans="8:9" ht="12.5">
      <c r="H40417" s="958">
        <v>97476</v>
      </c>
      <c r="I40417" s="950" t="s">
        <v>1556</v>
      </c>
    </row>
    <row r="40418" spans="8:9" ht="12.5">
      <c r="H40418" s="958">
        <v>97477</v>
      </c>
      <c r="I40418" s="950" t="s">
        <v>1556</v>
      </c>
    </row>
    <row r="40419" spans="8:9" ht="12.5">
      <c r="H40419" s="958">
        <v>97478</v>
      </c>
      <c r="I40419" s="950" t="s">
        <v>1556</v>
      </c>
    </row>
    <row r="40420" spans="8:9" ht="12.5">
      <c r="H40420" s="958">
        <v>97479</v>
      </c>
      <c r="I40420" s="950" t="s">
        <v>1556</v>
      </c>
    </row>
    <row r="40421" spans="8:9" ht="12.5">
      <c r="H40421" s="958">
        <v>97480</v>
      </c>
      <c r="I40421" s="950" t="s">
        <v>1556</v>
      </c>
    </row>
    <row r="40422" spans="8:9" ht="12.5">
      <c r="H40422" s="958">
        <v>97481</v>
      </c>
      <c r="I40422" s="950" t="s">
        <v>1556</v>
      </c>
    </row>
    <row r="40423" spans="8:9" ht="12.5">
      <c r="H40423" s="958">
        <v>97482</v>
      </c>
      <c r="I40423" s="950" t="s">
        <v>1556</v>
      </c>
    </row>
    <row r="40424" spans="8:9" ht="12.5">
      <c r="H40424" s="958">
        <v>97484</v>
      </c>
      <c r="I40424" s="950" t="s">
        <v>1556</v>
      </c>
    </row>
    <row r="40425" spans="8:9" ht="12.5">
      <c r="H40425" s="958">
        <v>97486</v>
      </c>
      <c r="I40425" s="950" t="s">
        <v>1556</v>
      </c>
    </row>
    <row r="40426" spans="8:9" ht="12.5">
      <c r="H40426" s="958">
        <v>97487</v>
      </c>
      <c r="I40426" s="950" t="s">
        <v>1556</v>
      </c>
    </row>
    <row r="40427" spans="8:9" ht="12.5">
      <c r="H40427" s="958">
        <v>97488</v>
      </c>
      <c r="I40427" s="950" t="s">
        <v>1556</v>
      </c>
    </row>
    <row r="40428" spans="8:9" ht="12.5">
      <c r="H40428" s="958">
        <v>97489</v>
      </c>
      <c r="I40428" s="950" t="s">
        <v>1556</v>
      </c>
    </row>
    <row r="40429" spans="8:9" ht="12.5">
      <c r="H40429" s="958">
        <v>97490</v>
      </c>
      <c r="I40429" s="950" t="s">
        <v>1556</v>
      </c>
    </row>
    <row r="40430" spans="8:9" ht="12.5">
      <c r="H40430" s="958">
        <v>97491</v>
      </c>
      <c r="I40430" s="950" t="s">
        <v>1556</v>
      </c>
    </row>
    <row r="40431" spans="8:9" ht="12.5">
      <c r="H40431" s="958">
        <v>97492</v>
      </c>
      <c r="I40431" s="950" t="s">
        <v>1556</v>
      </c>
    </row>
    <row r="40432" spans="8:9" ht="12.5">
      <c r="H40432" s="958">
        <v>97493</v>
      </c>
      <c r="I40432" s="950" t="s">
        <v>1556</v>
      </c>
    </row>
    <row r="40433" spans="8:9" ht="12.5">
      <c r="H40433" s="958">
        <v>97494</v>
      </c>
      <c r="I40433" s="950" t="s">
        <v>1556</v>
      </c>
    </row>
    <row r="40434" spans="8:9" ht="12.5">
      <c r="H40434" s="958">
        <v>97495</v>
      </c>
      <c r="I40434" s="950" t="s">
        <v>1556</v>
      </c>
    </row>
    <row r="40435" spans="8:9" ht="12.5">
      <c r="H40435" s="958">
        <v>97496</v>
      </c>
      <c r="I40435" s="950" t="s">
        <v>1556</v>
      </c>
    </row>
    <row r="40436" spans="8:9" ht="12.5">
      <c r="H40436" s="958">
        <v>97497</v>
      </c>
      <c r="I40436" s="950" t="s">
        <v>1556</v>
      </c>
    </row>
    <row r="40437" spans="8:9" ht="12.5">
      <c r="H40437" s="958">
        <v>97498</v>
      </c>
      <c r="I40437" s="950" t="s">
        <v>1556</v>
      </c>
    </row>
    <row r="40438" spans="8:9" ht="12.5">
      <c r="H40438" s="958">
        <v>97499</v>
      </c>
      <c r="I40438" s="950" t="s">
        <v>1556</v>
      </c>
    </row>
    <row r="40439" spans="8:9" ht="12.5">
      <c r="H40439" s="958">
        <v>97501</v>
      </c>
      <c r="I40439" s="950" t="s">
        <v>1556</v>
      </c>
    </row>
    <row r="40440" spans="8:9" ht="12.5">
      <c r="H40440" s="958">
        <v>97502</v>
      </c>
      <c r="I40440" s="950" t="s">
        <v>1556</v>
      </c>
    </row>
    <row r="40441" spans="8:9" ht="12.5">
      <c r="H40441" s="958">
        <v>97503</v>
      </c>
      <c r="I40441" s="950" t="s">
        <v>1556</v>
      </c>
    </row>
    <row r="40442" spans="8:9" ht="12.5">
      <c r="H40442" s="958">
        <v>97504</v>
      </c>
      <c r="I40442" s="950" t="s">
        <v>1556</v>
      </c>
    </row>
    <row r="40443" spans="8:9" ht="12.5">
      <c r="H40443" s="958">
        <v>97520</v>
      </c>
      <c r="I40443" s="950" t="s">
        <v>1556</v>
      </c>
    </row>
    <row r="40444" spans="8:9" ht="12.5">
      <c r="H40444" s="958">
        <v>97522</v>
      </c>
      <c r="I40444" s="950" t="s">
        <v>1556</v>
      </c>
    </row>
    <row r="40445" spans="8:9" ht="12.5">
      <c r="H40445" s="958">
        <v>97523</v>
      </c>
      <c r="I40445" s="950" t="s">
        <v>1556</v>
      </c>
    </row>
    <row r="40446" spans="8:9" ht="12.5">
      <c r="H40446" s="958">
        <v>97524</v>
      </c>
      <c r="I40446" s="950" t="s">
        <v>1556</v>
      </c>
    </row>
    <row r="40447" spans="8:9" ht="12.5">
      <c r="H40447" s="958">
        <v>97525</v>
      </c>
      <c r="I40447" s="950" t="s">
        <v>1556</v>
      </c>
    </row>
    <row r="40448" spans="8:9" ht="12.5">
      <c r="H40448" s="958">
        <v>97526</v>
      </c>
      <c r="I40448" s="950" t="s">
        <v>1556</v>
      </c>
    </row>
    <row r="40449" spans="8:9" ht="12.5">
      <c r="H40449" s="958">
        <v>97527</v>
      </c>
      <c r="I40449" s="950" t="s">
        <v>1556</v>
      </c>
    </row>
    <row r="40450" spans="8:9" ht="12.5">
      <c r="H40450" s="958">
        <v>97528</v>
      </c>
      <c r="I40450" s="950" t="s">
        <v>1556</v>
      </c>
    </row>
    <row r="40451" spans="8:9" ht="12.5">
      <c r="H40451" s="958">
        <v>97530</v>
      </c>
      <c r="I40451" s="950" t="s">
        <v>1556</v>
      </c>
    </row>
    <row r="40452" spans="8:9" ht="12.5">
      <c r="H40452" s="958">
        <v>97531</v>
      </c>
      <c r="I40452" s="950" t="s">
        <v>1556</v>
      </c>
    </row>
    <row r="40453" spans="8:9" ht="12.5">
      <c r="H40453" s="958">
        <v>97532</v>
      </c>
      <c r="I40453" s="950" t="s">
        <v>1556</v>
      </c>
    </row>
    <row r="40454" spans="8:9" ht="12.5">
      <c r="H40454" s="958">
        <v>97533</v>
      </c>
      <c r="I40454" s="950" t="s">
        <v>1556</v>
      </c>
    </row>
    <row r="40455" spans="8:9" ht="12.5">
      <c r="H40455" s="958">
        <v>97534</v>
      </c>
      <c r="I40455" s="950" t="s">
        <v>1556</v>
      </c>
    </row>
    <row r="40456" spans="8:9" ht="12.5">
      <c r="H40456" s="958">
        <v>97535</v>
      </c>
      <c r="I40456" s="950" t="s">
        <v>1556</v>
      </c>
    </row>
    <row r="40457" spans="8:9" ht="12.5">
      <c r="H40457" s="958">
        <v>97536</v>
      </c>
      <c r="I40457" s="950" t="s">
        <v>1556</v>
      </c>
    </row>
    <row r="40458" spans="8:9" ht="12.5">
      <c r="H40458" s="958">
        <v>97537</v>
      </c>
      <c r="I40458" s="950" t="s">
        <v>1556</v>
      </c>
    </row>
    <row r="40459" spans="8:9" ht="12.5">
      <c r="H40459" s="958">
        <v>97538</v>
      </c>
      <c r="I40459" s="950" t="s">
        <v>1556</v>
      </c>
    </row>
    <row r="40460" spans="8:9" ht="12.5">
      <c r="H40460" s="958">
        <v>97539</v>
      </c>
      <c r="I40460" s="950" t="s">
        <v>1556</v>
      </c>
    </row>
    <row r="40461" spans="8:9" ht="12.5">
      <c r="H40461" s="958">
        <v>97540</v>
      </c>
      <c r="I40461" s="950" t="s">
        <v>1556</v>
      </c>
    </row>
    <row r="40462" spans="8:9" ht="12.5">
      <c r="H40462" s="958">
        <v>97541</v>
      </c>
      <c r="I40462" s="950" t="s">
        <v>1556</v>
      </c>
    </row>
    <row r="40463" spans="8:9" ht="12.5">
      <c r="H40463" s="958">
        <v>97543</v>
      </c>
      <c r="I40463" s="950" t="s">
        <v>1556</v>
      </c>
    </row>
    <row r="40464" spans="8:9" ht="12.5">
      <c r="H40464" s="958">
        <v>97544</v>
      </c>
      <c r="I40464" s="950" t="s">
        <v>1556</v>
      </c>
    </row>
    <row r="40465" spans="8:9" ht="12.5">
      <c r="H40465" s="958">
        <v>97601</v>
      </c>
      <c r="I40465" s="950" t="s">
        <v>1556</v>
      </c>
    </row>
    <row r="40466" spans="8:9" ht="12.5">
      <c r="H40466" s="958">
        <v>97602</v>
      </c>
      <c r="I40466" s="950" t="s">
        <v>1556</v>
      </c>
    </row>
    <row r="40467" spans="8:9" ht="12.5">
      <c r="H40467" s="958">
        <v>97603</v>
      </c>
      <c r="I40467" s="950" t="s">
        <v>1556</v>
      </c>
    </row>
    <row r="40468" spans="8:9" ht="12.5">
      <c r="H40468" s="958">
        <v>97604</v>
      </c>
      <c r="I40468" s="950" t="s">
        <v>1556</v>
      </c>
    </row>
    <row r="40469" spans="8:9" ht="12.5">
      <c r="H40469" s="958">
        <v>97620</v>
      </c>
      <c r="I40469" s="950" t="s">
        <v>1556</v>
      </c>
    </row>
    <row r="40470" spans="8:9" ht="12.5">
      <c r="H40470" s="958">
        <v>97621</v>
      </c>
      <c r="I40470" s="950" t="s">
        <v>1556</v>
      </c>
    </row>
    <row r="40471" spans="8:9" ht="12.5">
      <c r="H40471" s="958">
        <v>97622</v>
      </c>
      <c r="I40471" s="950" t="s">
        <v>1556</v>
      </c>
    </row>
    <row r="40472" spans="8:9" ht="12.5">
      <c r="H40472" s="958">
        <v>97623</v>
      </c>
      <c r="I40472" s="950" t="s">
        <v>1556</v>
      </c>
    </row>
    <row r="40473" spans="8:9" ht="12.5">
      <c r="H40473" s="958">
        <v>97624</v>
      </c>
      <c r="I40473" s="950" t="s">
        <v>1556</v>
      </c>
    </row>
    <row r="40474" spans="8:9" ht="12.5">
      <c r="H40474" s="958">
        <v>97625</v>
      </c>
      <c r="I40474" s="950" t="s">
        <v>1556</v>
      </c>
    </row>
    <row r="40475" spans="8:9" ht="12.5">
      <c r="H40475" s="958">
        <v>97626</v>
      </c>
      <c r="I40475" s="950" t="s">
        <v>1556</v>
      </c>
    </row>
    <row r="40476" spans="8:9" ht="12.5">
      <c r="H40476" s="958">
        <v>97627</v>
      </c>
      <c r="I40476" s="950" t="s">
        <v>1556</v>
      </c>
    </row>
    <row r="40477" spans="8:9" ht="12.5">
      <c r="H40477" s="958">
        <v>97630</v>
      </c>
      <c r="I40477" s="950" t="s">
        <v>1556</v>
      </c>
    </row>
    <row r="40478" spans="8:9" ht="12.5">
      <c r="H40478" s="958">
        <v>97632</v>
      </c>
      <c r="I40478" s="950" t="s">
        <v>1556</v>
      </c>
    </row>
    <row r="40479" spans="8:9" ht="12.5">
      <c r="H40479" s="958">
        <v>97633</v>
      </c>
      <c r="I40479" s="950" t="s">
        <v>1556</v>
      </c>
    </row>
    <row r="40480" spans="8:9" ht="12.5">
      <c r="H40480" s="958">
        <v>97634</v>
      </c>
      <c r="I40480" s="950" t="s">
        <v>1556</v>
      </c>
    </row>
    <row r="40481" spans="8:9" ht="12.5">
      <c r="H40481" s="958">
        <v>97635</v>
      </c>
      <c r="I40481" s="950" t="s">
        <v>1556</v>
      </c>
    </row>
    <row r="40482" spans="8:9" ht="12.5">
      <c r="H40482" s="958">
        <v>97636</v>
      </c>
      <c r="I40482" s="950" t="s">
        <v>1556</v>
      </c>
    </row>
    <row r="40483" spans="8:9" ht="12.5">
      <c r="H40483" s="958">
        <v>97637</v>
      </c>
      <c r="I40483" s="950" t="s">
        <v>1556</v>
      </c>
    </row>
    <row r="40484" spans="8:9" ht="12.5">
      <c r="H40484" s="958">
        <v>97638</v>
      </c>
      <c r="I40484" s="950" t="s">
        <v>1556</v>
      </c>
    </row>
    <row r="40485" spans="8:9" ht="12.5">
      <c r="H40485" s="958">
        <v>97639</v>
      </c>
      <c r="I40485" s="950" t="s">
        <v>1556</v>
      </c>
    </row>
    <row r="40486" spans="8:9" ht="12.5">
      <c r="H40486" s="958">
        <v>97640</v>
      </c>
      <c r="I40486" s="950" t="s">
        <v>1556</v>
      </c>
    </row>
    <row r="40487" spans="8:9" ht="12.5">
      <c r="H40487" s="958">
        <v>97641</v>
      </c>
      <c r="I40487" s="950" t="s">
        <v>1556</v>
      </c>
    </row>
    <row r="40488" spans="8:9" ht="12.5">
      <c r="H40488" s="958">
        <v>97701</v>
      </c>
      <c r="I40488" s="950" t="s">
        <v>1556</v>
      </c>
    </row>
    <row r="40489" spans="8:9" ht="12.5">
      <c r="H40489" s="958">
        <v>97702</v>
      </c>
      <c r="I40489" s="950" t="s">
        <v>1556</v>
      </c>
    </row>
    <row r="40490" spans="8:9" ht="12.5">
      <c r="H40490" s="958">
        <v>97703</v>
      </c>
      <c r="I40490" s="950" t="s">
        <v>1556</v>
      </c>
    </row>
    <row r="40491" spans="8:9" ht="12.5">
      <c r="H40491" s="958">
        <v>97707</v>
      </c>
      <c r="I40491" s="950" t="s">
        <v>1556</v>
      </c>
    </row>
    <row r="40492" spans="8:9" ht="12.5">
      <c r="H40492" s="958">
        <v>97708</v>
      </c>
      <c r="I40492" s="950" t="s">
        <v>1556</v>
      </c>
    </row>
    <row r="40493" spans="8:9" ht="12.5">
      <c r="H40493" s="958">
        <v>97709</v>
      </c>
      <c r="I40493" s="950" t="s">
        <v>1556</v>
      </c>
    </row>
    <row r="40494" spans="8:9" ht="12.5">
      <c r="H40494" s="958">
        <v>97710</v>
      </c>
      <c r="I40494" s="950" t="s">
        <v>1556</v>
      </c>
    </row>
    <row r="40495" spans="8:9" ht="12.5">
      <c r="H40495" s="958">
        <v>97711</v>
      </c>
      <c r="I40495" s="950" t="s">
        <v>1556</v>
      </c>
    </row>
    <row r="40496" spans="8:9" ht="12.5">
      <c r="H40496" s="958">
        <v>97712</v>
      </c>
      <c r="I40496" s="950" t="s">
        <v>1556</v>
      </c>
    </row>
    <row r="40497" spans="8:9" ht="12.5">
      <c r="H40497" s="958">
        <v>97720</v>
      </c>
      <c r="I40497" s="950" t="s">
        <v>1556</v>
      </c>
    </row>
    <row r="40498" spans="8:9" ht="12.5">
      <c r="H40498" s="958">
        <v>97721</v>
      </c>
      <c r="I40498" s="950" t="s">
        <v>1556</v>
      </c>
    </row>
    <row r="40499" spans="8:9" ht="12.5">
      <c r="H40499" s="958">
        <v>97722</v>
      </c>
      <c r="I40499" s="950" t="s">
        <v>1556</v>
      </c>
    </row>
    <row r="40500" spans="8:9" ht="12.5">
      <c r="H40500" s="958">
        <v>97730</v>
      </c>
      <c r="I40500" s="950" t="s">
        <v>1556</v>
      </c>
    </row>
    <row r="40501" spans="8:9" ht="12.5">
      <c r="H40501" s="958">
        <v>97731</v>
      </c>
      <c r="I40501" s="950" t="s">
        <v>1556</v>
      </c>
    </row>
    <row r="40502" spans="8:9" ht="12.5">
      <c r="H40502" s="958">
        <v>97732</v>
      </c>
      <c r="I40502" s="950" t="s">
        <v>1556</v>
      </c>
    </row>
    <row r="40503" spans="8:9" ht="12.5">
      <c r="H40503" s="958">
        <v>97733</v>
      </c>
      <c r="I40503" s="950" t="s">
        <v>1556</v>
      </c>
    </row>
    <row r="40504" spans="8:9" ht="12.5">
      <c r="H40504" s="958">
        <v>97734</v>
      </c>
      <c r="I40504" s="950" t="s">
        <v>1556</v>
      </c>
    </row>
    <row r="40505" spans="8:9" ht="12.5">
      <c r="H40505" s="958">
        <v>97735</v>
      </c>
      <c r="I40505" s="950" t="s">
        <v>1556</v>
      </c>
    </row>
    <row r="40506" spans="8:9" ht="12.5">
      <c r="H40506" s="958">
        <v>97736</v>
      </c>
      <c r="I40506" s="950" t="s">
        <v>1556</v>
      </c>
    </row>
    <row r="40507" spans="8:9" ht="12.5">
      <c r="H40507" s="958">
        <v>97737</v>
      </c>
      <c r="I40507" s="950" t="s">
        <v>1556</v>
      </c>
    </row>
    <row r="40508" spans="8:9" ht="12.5">
      <c r="H40508" s="958">
        <v>97738</v>
      </c>
      <c r="I40508" s="950" t="s">
        <v>1556</v>
      </c>
    </row>
    <row r="40509" spans="8:9" ht="12.5">
      <c r="H40509" s="958">
        <v>97739</v>
      </c>
      <c r="I40509" s="950" t="s">
        <v>1556</v>
      </c>
    </row>
    <row r="40510" spans="8:9" ht="12.5">
      <c r="H40510" s="958">
        <v>97741</v>
      </c>
      <c r="I40510" s="950" t="s">
        <v>1556</v>
      </c>
    </row>
    <row r="40511" spans="8:9" ht="12.5">
      <c r="H40511" s="958">
        <v>97750</v>
      </c>
      <c r="I40511" s="950" t="s">
        <v>1556</v>
      </c>
    </row>
    <row r="40512" spans="8:9" ht="12.5">
      <c r="H40512" s="958">
        <v>97751</v>
      </c>
      <c r="I40512" s="950" t="s">
        <v>1556</v>
      </c>
    </row>
    <row r="40513" spans="8:9" ht="12.5">
      <c r="H40513" s="958">
        <v>97752</v>
      </c>
      <c r="I40513" s="950" t="s">
        <v>1556</v>
      </c>
    </row>
    <row r="40514" spans="8:9" ht="12.5">
      <c r="H40514" s="958">
        <v>97753</v>
      </c>
      <c r="I40514" s="950" t="s">
        <v>1556</v>
      </c>
    </row>
    <row r="40515" spans="8:9" ht="12.5">
      <c r="H40515" s="958">
        <v>97754</v>
      </c>
      <c r="I40515" s="950" t="s">
        <v>1556</v>
      </c>
    </row>
    <row r="40516" spans="8:9" ht="12.5">
      <c r="H40516" s="958">
        <v>97756</v>
      </c>
      <c r="I40516" s="950" t="s">
        <v>1556</v>
      </c>
    </row>
    <row r="40517" spans="8:9" ht="12.5">
      <c r="H40517" s="958">
        <v>97758</v>
      </c>
      <c r="I40517" s="950" t="s">
        <v>1556</v>
      </c>
    </row>
    <row r="40518" spans="8:9" ht="12.5">
      <c r="H40518" s="958">
        <v>97759</v>
      </c>
      <c r="I40518" s="950" t="s">
        <v>1556</v>
      </c>
    </row>
    <row r="40519" spans="8:9" ht="12.5">
      <c r="H40519" s="958">
        <v>97760</v>
      </c>
      <c r="I40519" s="950" t="s">
        <v>1556</v>
      </c>
    </row>
    <row r="40520" spans="8:9" ht="12.5">
      <c r="H40520" s="958">
        <v>97761</v>
      </c>
      <c r="I40520" s="950" t="s">
        <v>1556</v>
      </c>
    </row>
    <row r="40521" spans="8:9" ht="12.5">
      <c r="H40521" s="958">
        <v>97801</v>
      </c>
      <c r="I40521" s="950" t="s">
        <v>1556</v>
      </c>
    </row>
    <row r="40522" spans="8:9" ht="12.5">
      <c r="H40522" s="958">
        <v>97810</v>
      </c>
      <c r="I40522" s="950" t="s">
        <v>1556</v>
      </c>
    </row>
    <row r="40523" spans="8:9" ht="12.5">
      <c r="H40523" s="958">
        <v>97812</v>
      </c>
      <c r="I40523" s="950" t="s">
        <v>1556</v>
      </c>
    </row>
    <row r="40524" spans="8:9" ht="12.5">
      <c r="H40524" s="958">
        <v>97813</v>
      </c>
      <c r="I40524" s="950" t="s">
        <v>1556</v>
      </c>
    </row>
    <row r="40525" spans="8:9" ht="12.5">
      <c r="H40525" s="958">
        <v>97814</v>
      </c>
      <c r="I40525" s="950" t="s">
        <v>1556</v>
      </c>
    </row>
    <row r="40526" spans="8:9" ht="12.5">
      <c r="H40526" s="958">
        <v>97817</v>
      </c>
      <c r="I40526" s="950" t="s">
        <v>1556</v>
      </c>
    </row>
    <row r="40527" spans="8:9" ht="12.5">
      <c r="H40527" s="958">
        <v>97818</v>
      </c>
      <c r="I40527" s="950" t="s">
        <v>1556</v>
      </c>
    </row>
    <row r="40528" spans="8:9" ht="12.5">
      <c r="H40528" s="958">
        <v>97819</v>
      </c>
      <c r="I40528" s="950" t="s">
        <v>1556</v>
      </c>
    </row>
    <row r="40529" spans="8:9" ht="12.5">
      <c r="H40529" s="958">
        <v>97820</v>
      </c>
      <c r="I40529" s="950" t="s">
        <v>1556</v>
      </c>
    </row>
    <row r="40530" spans="8:9" ht="12.5">
      <c r="H40530" s="958">
        <v>97823</v>
      </c>
      <c r="I40530" s="950" t="s">
        <v>1556</v>
      </c>
    </row>
    <row r="40531" spans="8:9" ht="12.5">
      <c r="H40531" s="958">
        <v>97824</v>
      </c>
      <c r="I40531" s="950" t="s">
        <v>1556</v>
      </c>
    </row>
    <row r="40532" spans="8:9" ht="12.5">
      <c r="H40532" s="958">
        <v>97825</v>
      </c>
      <c r="I40532" s="950" t="s">
        <v>1556</v>
      </c>
    </row>
    <row r="40533" spans="8:9" ht="12.5">
      <c r="H40533" s="958">
        <v>97826</v>
      </c>
      <c r="I40533" s="950" t="s">
        <v>1556</v>
      </c>
    </row>
    <row r="40534" spans="8:9" ht="12.5">
      <c r="H40534" s="958">
        <v>97827</v>
      </c>
      <c r="I40534" s="950" t="s">
        <v>1556</v>
      </c>
    </row>
    <row r="40535" spans="8:9" ht="12.5">
      <c r="H40535" s="958">
        <v>97828</v>
      </c>
      <c r="I40535" s="950" t="s">
        <v>1556</v>
      </c>
    </row>
    <row r="40536" spans="8:9" ht="12.5">
      <c r="H40536" s="958">
        <v>97830</v>
      </c>
      <c r="I40536" s="950" t="s">
        <v>1556</v>
      </c>
    </row>
    <row r="40537" spans="8:9" ht="12.5">
      <c r="H40537" s="958">
        <v>97833</v>
      </c>
      <c r="I40537" s="950" t="s">
        <v>1556</v>
      </c>
    </row>
    <row r="40538" spans="8:9" ht="12.5">
      <c r="H40538" s="958">
        <v>97834</v>
      </c>
      <c r="I40538" s="950" t="s">
        <v>1556</v>
      </c>
    </row>
    <row r="40539" spans="8:9" ht="12.5">
      <c r="H40539" s="958">
        <v>97835</v>
      </c>
      <c r="I40539" s="950" t="s">
        <v>1556</v>
      </c>
    </row>
    <row r="40540" spans="8:9" ht="12.5">
      <c r="H40540" s="958">
        <v>97836</v>
      </c>
      <c r="I40540" s="950" t="s">
        <v>1556</v>
      </c>
    </row>
    <row r="40541" spans="8:9" ht="12.5">
      <c r="H40541" s="958">
        <v>97837</v>
      </c>
      <c r="I40541" s="950" t="s">
        <v>1556</v>
      </c>
    </row>
    <row r="40542" spans="8:9" ht="12.5">
      <c r="H40542" s="958">
        <v>97838</v>
      </c>
      <c r="I40542" s="950" t="s">
        <v>1556</v>
      </c>
    </row>
    <row r="40543" spans="8:9" ht="12.5">
      <c r="H40543" s="958">
        <v>97839</v>
      </c>
      <c r="I40543" s="950" t="s">
        <v>1556</v>
      </c>
    </row>
    <row r="40544" spans="8:9" ht="12.5">
      <c r="H40544" s="958">
        <v>97840</v>
      </c>
      <c r="I40544" s="950" t="s">
        <v>1556</v>
      </c>
    </row>
    <row r="40545" spans="8:9" ht="12.5">
      <c r="H40545" s="958">
        <v>97841</v>
      </c>
      <c r="I40545" s="950" t="s">
        <v>1556</v>
      </c>
    </row>
    <row r="40546" spans="8:9" ht="12.5">
      <c r="H40546" s="958">
        <v>97842</v>
      </c>
      <c r="I40546" s="950" t="s">
        <v>1556</v>
      </c>
    </row>
    <row r="40547" spans="8:9" ht="12.5">
      <c r="H40547" s="958">
        <v>97843</v>
      </c>
      <c r="I40547" s="950" t="s">
        <v>1556</v>
      </c>
    </row>
    <row r="40548" spans="8:9" ht="12.5">
      <c r="H40548" s="958">
        <v>97844</v>
      </c>
      <c r="I40548" s="950" t="s">
        <v>1556</v>
      </c>
    </row>
    <row r="40549" spans="8:9" ht="12.5">
      <c r="H40549" s="958">
        <v>97845</v>
      </c>
      <c r="I40549" s="950" t="s">
        <v>1556</v>
      </c>
    </row>
    <row r="40550" spans="8:9" ht="12.5">
      <c r="H40550" s="958">
        <v>97846</v>
      </c>
      <c r="I40550" s="950" t="s">
        <v>1556</v>
      </c>
    </row>
    <row r="40551" spans="8:9" ht="12.5">
      <c r="H40551" s="958">
        <v>97848</v>
      </c>
      <c r="I40551" s="950" t="s">
        <v>1556</v>
      </c>
    </row>
    <row r="40552" spans="8:9" ht="12.5">
      <c r="H40552" s="958">
        <v>97850</v>
      </c>
      <c r="I40552" s="950" t="s">
        <v>1556</v>
      </c>
    </row>
    <row r="40553" spans="8:9" ht="12.5">
      <c r="H40553" s="958">
        <v>97856</v>
      </c>
      <c r="I40553" s="950" t="s">
        <v>1556</v>
      </c>
    </row>
    <row r="40554" spans="8:9" ht="12.5">
      <c r="H40554" s="958">
        <v>97857</v>
      </c>
      <c r="I40554" s="950" t="s">
        <v>1556</v>
      </c>
    </row>
    <row r="40555" spans="8:9" ht="12.5">
      <c r="H40555" s="958">
        <v>97859</v>
      </c>
      <c r="I40555" s="950" t="s">
        <v>1556</v>
      </c>
    </row>
    <row r="40556" spans="8:9" ht="12.5">
      <c r="H40556" s="958">
        <v>97861</v>
      </c>
      <c r="I40556" s="950" t="s">
        <v>1556</v>
      </c>
    </row>
    <row r="40557" spans="8:9" ht="12.5">
      <c r="H40557" s="958">
        <v>97862</v>
      </c>
      <c r="I40557" s="950" t="s">
        <v>1556</v>
      </c>
    </row>
    <row r="40558" spans="8:9" ht="12.5">
      <c r="H40558" s="958">
        <v>97864</v>
      </c>
      <c r="I40558" s="950" t="s">
        <v>1556</v>
      </c>
    </row>
    <row r="40559" spans="8:9" ht="12.5">
      <c r="H40559" s="958">
        <v>97865</v>
      </c>
      <c r="I40559" s="950" t="s">
        <v>1556</v>
      </c>
    </row>
    <row r="40560" spans="8:9" ht="12.5">
      <c r="H40560" s="958">
        <v>97867</v>
      </c>
      <c r="I40560" s="950" t="s">
        <v>1556</v>
      </c>
    </row>
    <row r="40561" spans="8:9" ht="12.5">
      <c r="H40561" s="958">
        <v>97868</v>
      </c>
      <c r="I40561" s="950" t="s">
        <v>1556</v>
      </c>
    </row>
    <row r="40562" spans="8:9" ht="12.5">
      <c r="H40562" s="958">
        <v>97869</v>
      </c>
      <c r="I40562" s="950" t="s">
        <v>1556</v>
      </c>
    </row>
    <row r="40563" spans="8:9" ht="12.5">
      <c r="H40563" s="958">
        <v>97870</v>
      </c>
      <c r="I40563" s="950" t="s">
        <v>1556</v>
      </c>
    </row>
    <row r="40564" spans="8:9" ht="12.5">
      <c r="H40564" s="958">
        <v>97873</v>
      </c>
      <c r="I40564" s="950" t="s">
        <v>1556</v>
      </c>
    </row>
    <row r="40565" spans="8:9" ht="12.5">
      <c r="H40565" s="958">
        <v>97874</v>
      </c>
      <c r="I40565" s="950" t="s">
        <v>1556</v>
      </c>
    </row>
    <row r="40566" spans="8:9" ht="12.5">
      <c r="H40566" s="958">
        <v>97875</v>
      </c>
      <c r="I40566" s="950" t="s">
        <v>1556</v>
      </c>
    </row>
    <row r="40567" spans="8:9" ht="12.5">
      <c r="H40567" s="958">
        <v>97876</v>
      </c>
      <c r="I40567" s="950" t="s">
        <v>1556</v>
      </c>
    </row>
    <row r="40568" spans="8:9" ht="12.5">
      <c r="H40568" s="958">
        <v>97877</v>
      </c>
      <c r="I40568" s="950" t="s">
        <v>1556</v>
      </c>
    </row>
    <row r="40569" spans="8:9" ht="12.5">
      <c r="H40569" s="958">
        <v>97880</v>
      </c>
      <c r="I40569" s="950" t="s">
        <v>1556</v>
      </c>
    </row>
    <row r="40570" spans="8:9" ht="12.5">
      <c r="H40570" s="958">
        <v>97882</v>
      </c>
      <c r="I40570" s="950" t="s">
        <v>1556</v>
      </c>
    </row>
    <row r="40571" spans="8:9" ht="12.5">
      <c r="H40571" s="958">
        <v>97883</v>
      </c>
      <c r="I40571" s="950" t="s">
        <v>1556</v>
      </c>
    </row>
    <row r="40572" spans="8:9" ht="12.5">
      <c r="H40572" s="958">
        <v>97884</v>
      </c>
      <c r="I40572" s="950" t="s">
        <v>1556</v>
      </c>
    </row>
    <row r="40573" spans="8:9" ht="12.5">
      <c r="H40573" s="958">
        <v>97885</v>
      </c>
      <c r="I40573" s="950" t="s">
        <v>1556</v>
      </c>
    </row>
    <row r="40574" spans="8:9" ht="12.5">
      <c r="H40574" s="958">
        <v>97886</v>
      </c>
      <c r="I40574" s="950" t="s">
        <v>1556</v>
      </c>
    </row>
    <row r="40575" spans="8:9" ht="12.5">
      <c r="H40575" s="958">
        <v>97901</v>
      </c>
      <c r="I40575" s="950" t="s">
        <v>1556</v>
      </c>
    </row>
    <row r="40576" spans="8:9" ht="12.5">
      <c r="H40576" s="958">
        <v>97902</v>
      </c>
      <c r="I40576" s="950" t="s">
        <v>1556</v>
      </c>
    </row>
    <row r="40577" spans="8:9" ht="12.5">
      <c r="H40577" s="958">
        <v>97903</v>
      </c>
      <c r="I40577" s="950" t="s">
        <v>1556</v>
      </c>
    </row>
    <row r="40578" spans="8:9" ht="12.5">
      <c r="H40578" s="958">
        <v>97904</v>
      </c>
      <c r="I40578" s="950" t="s">
        <v>1556</v>
      </c>
    </row>
    <row r="40579" spans="8:9" ht="12.5">
      <c r="H40579" s="958">
        <v>97905</v>
      </c>
      <c r="I40579" s="950" t="s">
        <v>1556</v>
      </c>
    </row>
    <row r="40580" spans="8:9" ht="12.5">
      <c r="H40580" s="958">
        <v>97906</v>
      </c>
      <c r="I40580" s="950" t="s">
        <v>1556</v>
      </c>
    </row>
    <row r="40581" spans="8:9" ht="12.5">
      <c r="H40581" s="958">
        <v>97907</v>
      </c>
      <c r="I40581" s="950" t="s">
        <v>1556</v>
      </c>
    </row>
    <row r="40582" spans="8:9" ht="12.5">
      <c r="H40582" s="958">
        <v>97908</v>
      </c>
      <c r="I40582" s="950" t="s">
        <v>1556</v>
      </c>
    </row>
    <row r="40583" spans="8:9" ht="12.5">
      <c r="H40583" s="958">
        <v>97909</v>
      </c>
      <c r="I40583" s="950" t="s">
        <v>1556</v>
      </c>
    </row>
    <row r="40584" spans="8:9" ht="12.5">
      <c r="H40584" s="958">
        <v>97910</v>
      </c>
      <c r="I40584" s="950" t="s">
        <v>1556</v>
      </c>
    </row>
    <row r="40585" spans="8:9" ht="12.5">
      <c r="H40585" s="958">
        <v>97911</v>
      </c>
      <c r="I40585" s="950" t="s">
        <v>1556</v>
      </c>
    </row>
    <row r="40586" spans="8:9" ht="12.5">
      <c r="H40586" s="958">
        <v>97913</v>
      </c>
      <c r="I40586" s="950" t="s">
        <v>1556</v>
      </c>
    </row>
    <row r="40587" spans="8:9" ht="12.5">
      <c r="H40587" s="958">
        <v>97914</v>
      </c>
      <c r="I40587" s="950" t="s">
        <v>1556</v>
      </c>
    </row>
    <row r="40588" spans="8:9" ht="12.5">
      <c r="H40588" s="958">
        <v>97917</v>
      </c>
      <c r="I40588" s="950" t="s">
        <v>1556</v>
      </c>
    </row>
    <row r="40589" spans="8:9" ht="12.5">
      <c r="H40589" s="958">
        <v>97918</v>
      </c>
      <c r="I40589" s="950" t="s">
        <v>1556</v>
      </c>
    </row>
    <row r="40590" spans="8:9" ht="12.5">
      <c r="H40590" s="958">
        <v>97920</v>
      </c>
      <c r="I40590" s="950" t="s">
        <v>1556</v>
      </c>
    </row>
    <row r="40591" spans="8:9" ht="12.5">
      <c r="H40591" s="958">
        <v>98001</v>
      </c>
      <c r="I40591" s="950" t="s">
        <v>1556</v>
      </c>
    </row>
    <row r="40592" spans="8:9" ht="12.5">
      <c r="H40592" s="958">
        <v>98002</v>
      </c>
      <c r="I40592" s="950" t="s">
        <v>1556</v>
      </c>
    </row>
    <row r="40593" spans="8:9" ht="12.5">
      <c r="H40593" s="958">
        <v>98003</v>
      </c>
      <c r="I40593" s="950" t="s">
        <v>1556</v>
      </c>
    </row>
    <row r="40594" spans="8:9" ht="12.5">
      <c r="H40594" s="958">
        <v>98004</v>
      </c>
      <c r="I40594" s="950" t="s">
        <v>1556</v>
      </c>
    </row>
    <row r="40595" spans="8:9" ht="12.5">
      <c r="H40595" s="958">
        <v>98005</v>
      </c>
      <c r="I40595" s="950" t="s">
        <v>1556</v>
      </c>
    </row>
    <row r="40596" spans="8:9" ht="12.5">
      <c r="H40596" s="958">
        <v>98006</v>
      </c>
      <c r="I40596" s="950" t="s">
        <v>1556</v>
      </c>
    </row>
    <row r="40597" spans="8:9" ht="12.5">
      <c r="H40597" s="958">
        <v>98007</v>
      </c>
      <c r="I40597" s="950" t="s">
        <v>1556</v>
      </c>
    </row>
    <row r="40598" spans="8:9" ht="12.5">
      <c r="H40598" s="958">
        <v>98008</v>
      </c>
      <c r="I40598" s="950" t="s">
        <v>1556</v>
      </c>
    </row>
    <row r="40599" spans="8:9" ht="12.5">
      <c r="H40599" s="958">
        <v>98009</v>
      </c>
      <c r="I40599" s="950" t="s">
        <v>1556</v>
      </c>
    </row>
    <row r="40600" spans="8:9" ht="12.5">
      <c r="H40600" s="958">
        <v>98010</v>
      </c>
      <c r="I40600" s="950" t="s">
        <v>1556</v>
      </c>
    </row>
    <row r="40601" spans="8:9" ht="12.5">
      <c r="H40601" s="958">
        <v>98011</v>
      </c>
      <c r="I40601" s="950" t="s">
        <v>1556</v>
      </c>
    </row>
    <row r="40602" spans="8:9" ht="12.5">
      <c r="H40602" s="958">
        <v>98012</v>
      </c>
      <c r="I40602" s="950" t="s">
        <v>1556</v>
      </c>
    </row>
    <row r="40603" spans="8:9" ht="12.5">
      <c r="H40603" s="958">
        <v>98013</v>
      </c>
      <c r="I40603" s="950" t="s">
        <v>1556</v>
      </c>
    </row>
    <row r="40604" spans="8:9" ht="12.5">
      <c r="H40604" s="958">
        <v>98014</v>
      </c>
      <c r="I40604" s="950" t="s">
        <v>1556</v>
      </c>
    </row>
    <row r="40605" spans="8:9" ht="12.5">
      <c r="H40605" s="958">
        <v>98015</v>
      </c>
      <c r="I40605" s="950" t="s">
        <v>1556</v>
      </c>
    </row>
    <row r="40606" spans="8:9" ht="12.5">
      <c r="H40606" s="958">
        <v>98019</v>
      </c>
      <c r="I40606" s="950" t="s">
        <v>1556</v>
      </c>
    </row>
    <row r="40607" spans="8:9" ht="12.5">
      <c r="H40607" s="958">
        <v>98020</v>
      </c>
      <c r="I40607" s="950" t="s">
        <v>1556</v>
      </c>
    </row>
    <row r="40608" spans="8:9" ht="12.5">
      <c r="H40608" s="958">
        <v>98021</v>
      </c>
      <c r="I40608" s="950" t="s">
        <v>1556</v>
      </c>
    </row>
    <row r="40609" spans="8:9" ht="12.5">
      <c r="H40609" s="958">
        <v>98022</v>
      </c>
      <c r="I40609" s="950" t="s">
        <v>1556</v>
      </c>
    </row>
    <row r="40610" spans="8:9" ht="12.5">
      <c r="H40610" s="958">
        <v>98023</v>
      </c>
      <c r="I40610" s="950" t="s">
        <v>1556</v>
      </c>
    </row>
    <row r="40611" spans="8:9" ht="12.5">
      <c r="H40611" s="958">
        <v>98024</v>
      </c>
      <c r="I40611" s="950" t="s">
        <v>1556</v>
      </c>
    </row>
    <row r="40612" spans="8:9" ht="12.5">
      <c r="H40612" s="958">
        <v>98025</v>
      </c>
      <c r="I40612" s="950" t="s">
        <v>1556</v>
      </c>
    </row>
    <row r="40613" spans="8:9" ht="12.5">
      <c r="H40613" s="958">
        <v>98026</v>
      </c>
      <c r="I40613" s="950" t="s">
        <v>1556</v>
      </c>
    </row>
    <row r="40614" spans="8:9" ht="12.5">
      <c r="H40614" s="958">
        <v>98027</v>
      </c>
      <c r="I40614" s="950" t="s">
        <v>1556</v>
      </c>
    </row>
    <row r="40615" spans="8:9" ht="12.5">
      <c r="H40615" s="958">
        <v>98028</v>
      </c>
      <c r="I40615" s="950" t="s">
        <v>1556</v>
      </c>
    </row>
    <row r="40616" spans="8:9" ht="12.5">
      <c r="H40616" s="958">
        <v>98029</v>
      </c>
      <c r="I40616" s="950" t="s">
        <v>1556</v>
      </c>
    </row>
    <row r="40617" spans="8:9" ht="12.5">
      <c r="H40617" s="958">
        <v>98030</v>
      </c>
      <c r="I40617" s="950" t="s">
        <v>1556</v>
      </c>
    </row>
    <row r="40618" spans="8:9" ht="12.5">
      <c r="H40618" s="958">
        <v>98031</v>
      </c>
      <c r="I40618" s="950" t="s">
        <v>1556</v>
      </c>
    </row>
    <row r="40619" spans="8:9" ht="12.5">
      <c r="H40619" s="958">
        <v>98032</v>
      </c>
      <c r="I40619" s="950" t="s">
        <v>1556</v>
      </c>
    </row>
    <row r="40620" spans="8:9" ht="12.5">
      <c r="H40620" s="958">
        <v>98033</v>
      </c>
      <c r="I40620" s="950" t="s">
        <v>1556</v>
      </c>
    </row>
    <row r="40621" spans="8:9" ht="12.5">
      <c r="H40621" s="958">
        <v>98034</v>
      </c>
      <c r="I40621" s="950" t="s">
        <v>1556</v>
      </c>
    </row>
    <row r="40622" spans="8:9" ht="12.5">
      <c r="H40622" s="958">
        <v>98035</v>
      </c>
      <c r="I40622" s="950" t="s">
        <v>1556</v>
      </c>
    </row>
    <row r="40623" spans="8:9" ht="12.5">
      <c r="H40623" s="958">
        <v>98036</v>
      </c>
      <c r="I40623" s="950" t="s">
        <v>1556</v>
      </c>
    </row>
    <row r="40624" spans="8:9" ht="12.5">
      <c r="H40624" s="958">
        <v>98037</v>
      </c>
      <c r="I40624" s="950" t="s">
        <v>1556</v>
      </c>
    </row>
    <row r="40625" spans="8:9" ht="12.5">
      <c r="H40625" s="958">
        <v>98038</v>
      </c>
      <c r="I40625" s="950" t="s">
        <v>1556</v>
      </c>
    </row>
    <row r="40626" spans="8:9" ht="12.5">
      <c r="H40626" s="958">
        <v>98039</v>
      </c>
      <c r="I40626" s="950" t="s">
        <v>1556</v>
      </c>
    </row>
    <row r="40627" spans="8:9" ht="12.5">
      <c r="H40627" s="958">
        <v>98040</v>
      </c>
      <c r="I40627" s="950" t="s">
        <v>1556</v>
      </c>
    </row>
    <row r="40628" spans="8:9" ht="12.5">
      <c r="H40628" s="958">
        <v>98041</v>
      </c>
      <c r="I40628" s="950" t="s">
        <v>1556</v>
      </c>
    </row>
    <row r="40629" spans="8:9" ht="12.5">
      <c r="H40629" s="958">
        <v>98042</v>
      </c>
      <c r="I40629" s="950" t="s">
        <v>1556</v>
      </c>
    </row>
    <row r="40630" spans="8:9" ht="12.5">
      <c r="H40630" s="958">
        <v>98043</v>
      </c>
      <c r="I40630" s="950" t="s">
        <v>1556</v>
      </c>
    </row>
    <row r="40631" spans="8:9" ht="12.5">
      <c r="H40631" s="958">
        <v>98045</v>
      </c>
      <c r="I40631" s="950" t="s">
        <v>1556</v>
      </c>
    </row>
    <row r="40632" spans="8:9" ht="12.5">
      <c r="H40632" s="958">
        <v>98046</v>
      </c>
      <c r="I40632" s="950" t="s">
        <v>1556</v>
      </c>
    </row>
    <row r="40633" spans="8:9" ht="12.5">
      <c r="H40633" s="958">
        <v>98047</v>
      </c>
      <c r="I40633" s="950" t="s">
        <v>1556</v>
      </c>
    </row>
    <row r="40634" spans="8:9" ht="12.5">
      <c r="H40634" s="958">
        <v>98050</v>
      </c>
      <c r="I40634" s="950" t="s">
        <v>1556</v>
      </c>
    </row>
    <row r="40635" spans="8:9" ht="12.5">
      <c r="H40635" s="958">
        <v>98051</v>
      </c>
      <c r="I40635" s="950" t="s">
        <v>1556</v>
      </c>
    </row>
    <row r="40636" spans="8:9" ht="12.5">
      <c r="H40636" s="958">
        <v>98052</v>
      </c>
      <c r="I40636" s="950" t="s">
        <v>1556</v>
      </c>
    </row>
    <row r="40637" spans="8:9" ht="12.5">
      <c r="H40637" s="958">
        <v>98053</v>
      </c>
      <c r="I40637" s="950" t="s">
        <v>1556</v>
      </c>
    </row>
    <row r="40638" spans="8:9" ht="12.5">
      <c r="H40638" s="958">
        <v>98054</v>
      </c>
      <c r="I40638" s="950" t="s">
        <v>1556</v>
      </c>
    </row>
    <row r="40639" spans="8:9" ht="12.5">
      <c r="H40639" s="958">
        <v>98055</v>
      </c>
      <c r="I40639" s="950" t="s">
        <v>1556</v>
      </c>
    </row>
    <row r="40640" spans="8:9" ht="12.5">
      <c r="H40640" s="958">
        <v>98056</v>
      </c>
      <c r="I40640" s="950" t="s">
        <v>1556</v>
      </c>
    </row>
    <row r="40641" spans="8:9" ht="12.5">
      <c r="H40641" s="958">
        <v>98057</v>
      </c>
      <c r="I40641" s="950" t="s">
        <v>1556</v>
      </c>
    </row>
    <row r="40642" spans="8:9" ht="12.5">
      <c r="H40642" s="958">
        <v>98058</v>
      </c>
      <c r="I40642" s="950" t="s">
        <v>1556</v>
      </c>
    </row>
    <row r="40643" spans="8:9" ht="12.5">
      <c r="H40643" s="958">
        <v>98059</v>
      </c>
      <c r="I40643" s="950" t="s">
        <v>1556</v>
      </c>
    </row>
    <row r="40644" spans="8:9" ht="12.5">
      <c r="H40644" s="958">
        <v>98061</v>
      </c>
      <c r="I40644" s="950" t="s">
        <v>1556</v>
      </c>
    </row>
    <row r="40645" spans="8:9" ht="12.5">
      <c r="H40645" s="958">
        <v>98062</v>
      </c>
      <c r="I40645" s="950" t="s">
        <v>1556</v>
      </c>
    </row>
    <row r="40646" spans="8:9" ht="12.5">
      <c r="H40646" s="958">
        <v>98063</v>
      </c>
      <c r="I40646" s="950" t="s">
        <v>1556</v>
      </c>
    </row>
    <row r="40647" spans="8:9" ht="12.5">
      <c r="H40647" s="958">
        <v>98064</v>
      </c>
      <c r="I40647" s="950" t="s">
        <v>1556</v>
      </c>
    </row>
    <row r="40648" spans="8:9" ht="12.5">
      <c r="H40648" s="958">
        <v>98065</v>
      </c>
      <c r="I40648" s="950" t="s">
        <v>1556</v>
      </c>
    </row>
    <row r="40649" spans="8:9" ht="12.5">
      <c r="H40649" s="958">
        <v>98068</v>
      </c>
      <c r="I40649" s="950" t="s">
        <v>1556</v>
      </c>
    </row>
    <row r="40650" spans="8:9" ht="12.5">
      <c r="H40650" s="958">
        <v>98070</v>
      </c>
      <c r="I40650" s="950" t="s">
        <v>1556</v>
      </c>
    </row>
    <row r="40651" spans="8:9" ht="12.5">
      <c r="H40651" s="958">
        <v>98071</v>
      </c>
      <c r="I40651" s="950" t="s">
        <v>1556</v>
      </c>
    </row>
    <row r="40652" spans="8:9" ht="12.5">
      <c r="H40652" s="958">
        <v>98072</v>
      </c>
      <c r="I40652" s="950" t="s">
        <v>1556</v>
      </c>
    </row>
    <row r="40653" spans="8:9" ht="12.5">
      <c r="H40653" s="958">
        <v>98073</v>
      </c>
      <c r="I40653" s="950" t="s">
        <v>1556</v>
      </c>
    </row>
    <row r="40654" spans="8:9" ht="12.5">
      <c r="H40654" s="958">
        <v>98074</v>
      </c>
      <c r="I40654" s="950" t="s">
        <v>1556</v>
      </c>
    </row>
    <row r="40655" spans="8:9" ht="12.5">
      <c r="H40655" s="958">
        <v>98075</v>
      </c>
      <c r="I40655" s="950" t="s">
        <v>1556</v>
      </c>
    </row>
    <row r="40656" spans="8:9" ht="12.5">
      <c r="H40656" s="958">
        <v>98077</v>
      </c>
      <c r="I40656" s="950" t="s">
        <v>1556</v>
      </c>
    </row>
    <row r="40657" spans="8:9" ht="12.5">
      <c r="H40657" s="958">
        <v>98082</v>
      </c>
      <c r="I40657" s="950" t="s">
        <v>1556</v>
      </c>
    </row>
    <row r="40658" spans="8:9" ht="12.5">
      <c r="H40658" s="958">
        <v>98083</v>
      </c>
      <c r="I40658" s="950" t="s">
        <v>1556</v>
      </c>
    </row>
    <row r="40659" spans="8:9" ht="12.5">
      <c r="H40659" s="958">
        <v>98087</v>
      </c>
      <c r="I40659" s="950" t="s">
        <v>1556</v>
      </c>
    </row>
    <row r="40660" spans="8:9" ht="12.5">
      <c r="H40660" s="958">
        <v>98089</v>
      </c>
      <c r="I40660" s="950" t="s">
        <v>1556</v>
      </c>
    </row>
    <row r="40661" spans="8:9" ht="12.5">
      <c r="H40661" s="958">
        <v>98092</v>
      </c>
      <c r="I40661" s="950" t="s">
        <v>1556</v>
      </c>
    </row>
    <row r="40662" spans="8:9" ht="12.5">
      <c r="H40662" s="958">
        <v>98093</v>
      </c>
      <c r="I40662" s="950" t="s">
        <v>1556</v>
      </c>
    </row>
    <row r="40663" spans="8:9" ht="12.5">
      <c r="H40663" s="958">
        <v>98101</v>
      </c>
      <c r="I40663" s="950" t="s">
        <v>1556</v>
      </c>
    </row>
    <row r="40664" spans="8:9" ht="12.5">
      <c r="H40664" s="958">
        <v>98102</v>
      </c>
      <c r="I40664" s="950" t="s">
        <v>1556</v>
      </c>
    </row>
    <row r="40665" spans="8:9" ht="12.5">
      <c r="H40665" s="958">
        <v>98103</v>
      </c>
      <c r="I40665" s="950" t="s">
        <v>1556</v>
      </c>
    </row>
    <row r="40666" spans="8:9" ht="12.5">
      <c r="H40666" s="958">
        <v>98104</v>
      </c>
      <c r="I40666" s="950" t="s">
        <v>1556</v>
      </c>
    </row>
    <row r="40667" spans="8:9" ht="12.5">
      <c r="H40667" s="958">
        <v>98105</v>
      </c>
      <c r="I40667" s="950" t="s">
        <v>1556</v>
      </c>
    </row>
    <row r="40668" spans="8:9" ht="12.5">
      <c r="H40668" s="958">
        <v>98106</v>
      </c>
      <c r="I40668" s="950" t="s">
        <v>1556</v>
      </c>
    </row>
    <row r="40669" spans="8:9" ht="12.5">
      <c r="H40669" s="958">
        <v>98107</v>
      </c>
      <c r="I40669" s="950" t="s">
        <v>1556</v>
      </c>
    </row>
    <row r="40670" spans="8:9" ht="12.5">
      <c r="H40670" s="958">
        <v>98108</v>
      </c>
      <c r="I40670" s="950" t="s">
        <v>1556</v>
      </c>
    </row>
    <row r="40671" spans="8:9" ht="12.5">
      <c r="H40671" s="958">
        <v>98109</v>
      </c>
      <c r="I40671" s="950" t="s">
        <v>1556</v>
      </c>
    </row>
    <row r="40672" spans="8:9" ht="12.5">
      <c r="H40672" s="958">
        <v>98110</v>
      </c>
      <c r="I40672" s="950" t="s">
        <v>1556</v>
      </c>
    </row>
    <row r="40673" spans="8:9" ht="12.5">
      <c r="H40673" s="958">
        <v>98111</v>
      </c>
      <c r="I40673" s="950" t="s">
        <v>1556</v>
      </c>
    </row>
    <row r="40674" spans="8:9" ht="12.5">
      <c r="H40674" s="958">
        <v>98112</v>
      </c>
      <c r="I40674" s="950" t="s">
        <v>1556</v>
      </c>
    </row>
    <row r="40675" spans="8:9" ht="12.5">
      <c r="H40675" s="958">
        <v>98113</v>
      </c>
      <c r="I40675" s="950" t="s">
        <v>1556</v>
      </c>
    </row>
    <row r="40676" spans="8:9" ht="12.5">
      <c r="H40676" s="958">
        <v>98114</v>
      </c>
      <c r="I40676" s="950" t="s">
        <v>1556</v>
      </c>
    </row>
    <row r="40677" spans="8:9" ht="12.5">
      <c r="H40677" s="958">
        <v>98115</v>
      </c>
      <c r="I40677" s="950" t="s">
        <v>1556</v>
      </c>
    </row>
    <row r="40678" spans="8:9" ht="12.5">
      <c r="H40678" s="958">
        <v>98116</v>
      </c>
      <c r="I40678" s="950" t="s">
        <v>1556</v>
      </c>
    </row>
    <row r="40679" spans="8:9" ht="12.5">
      <c r="H40679" s="958">
        <v>98117</v>
      </c>
      <c r="I40679" s="950" t="s">
        <v>1556</v>
      </c>
    </row>
    <row r="40680" spans="8:9" ht="12.5">
      <c r="H40680" s="958">
        <v>98118</v>
      </c>
      <c r="I40680" s="950" t="s">
        <v>1556</v>
      </c>
    </row>
    <row r="40681" spans="8:9" ht="12.5">
      <c r="H40681" s="958">
        <v>98119</v>
      </c>
      <c r="I40681" s="950" t="s">
        <v>1556</v>
      </c>
    </row>
    <row r="40682" spans="8:9" ht="12.5">
      <c r="H40682" s="958">
        <v>98121</v>
      </c>
      <c r="I40682" s="950" t="s">
        <v>1556</v>
      </c>
    </row>
    <row r="40683" spans="8:9" ht="12.5">
      <c r="H40683" s="958">
        <v>98122</v>
      </c>
      <c r="I40683" s="950" t="s">
        <v>1556</v>
      </c>
    </row>
    <row r="40684" spans="8:9" ht="12.5">
      <c r="H40684" s="958">
        <v>98124</v>
      </c>
      <c r="I40684" s="950" t="s">
        <v>1556</v>
      </c>
    </row>
    <row r="40685" spans="8:9" ht="12.5">
      <c r="H40685" s="958">
        <v>98125</v>
      </c>
      <c r="I40685" s="950" t="s">
        <v>1556</v>
      </c>
    </row>
    <row r="40686" spans="8:9" ht="12.5">
      <c r="H40686" s="958">
        <v>98126</v>
      </c>
      <c r="I40686" s="950" t="s">
        <v>1556</v>
      </c>
    </row>
    <row r="40687" spans="8:9" ht="12.5">
      <c r="H40687" s="958">
        <v>98127</v>
      </c>
      <c r="I40687" s="950" t="s">
        <v>1556</v>
      </c>
    </row>
    <row r="40688" spans="8:9" ht="12.5">
      <c r="H40688" s="958">
        <v>98129</v>
      </c>
      <c r="I40688" s="950" t="s">
        <v>1556</v>
      </c>
    </row>
    <row r="40689" spans="8:9" ht="12.5">
      <c r="H40689" s="958">
        <v>98131</v>
      </c>
      <c r="I40689" s="950" t="s">
        <v>1556</v>
      </c>
    </row>
    <row r="40690" spans="8:9" ht="12.5">
      <c r="H40690" s="958">
        <v>98132</v>
      </c>
      <c r="I40690" s="950" t="s">
        <v>1556</v>
      </c>
    </row>
    <row r="40691" spans="8:9" ht="12.5">
      <c r="H40691" s="958">
        <v>98133</v>
      </c>
      <c r="I40691" s="950" t="s">
        <v>1556</v>
      </c>
    </row>
    <row r="40692" spans="8:9" ht="12.5">
      <c r="H40692" s="958">
        <v>98134</v>
      </c>
      <c r="I40692" s="950" t="s">
        <v>1556</v>
      </c>
    </row>
    <row r="40693" spans="8:9" ht="12.5">
      <c r="H40693" s="958">
        <v>98136</v>
      </c>
      <c r="I40693" s="950" t="s">
        <v>1556</v>
      </c>
    </row>
    <row r="40694" spans="8:9" ht="12.5">
      <c r="H40694" s="958">
        <v>98138</v>
      </c>
      <c r="I40694" s="950" t="s">
        <v>1556</v>
      </c>
    </row>
    <row r="40695" spans="8:9" ht="12.5">
      <c r="H40695" s="958">
        <v>98139</v>
      </c>
      <c r="I40695" s="950" t="s">
        <v>1556</v>
      </c>
    </row>
    <row r="40696" spans="8:9" ht="12.5">
      <c r="H40696" s="958">
        <v>98141</v>
      </c>
      <c r="I40696" s="950" t="s">
        <v>1556</v>
      </c>
    </row>
    <row r="40697" spans="8:9" ht="12.5">
      <c r="H40697" s="958">
        <v>98144</v>
      </c>
      <c r="I40697" s="950" t="s">
        <v>1556</v>
      </c>
    </row>
    <row r="40698" spans="8:9" ht="12.5">
      <c r="H40698" s="958">
        <v>98145</v>
      </c>
      <c r="I40698" s="950" t="s">
        <v>1556</v>
      </c>
    </row>
    <row r="40699" spans="8:9" ht="12.5">
      <c r="H40699" s="958">
        <v>98146</v>
      </c>
      <c r="I40699" s="950" t="s">
        <v>1556</v>
      </c>
    </row>
    <row r="40700" spans="8:9" ht="12.5">
      <c r="H40700" s="958">
        <v>98148</v>
      </c>
      <c r="I40700" s="950" t="s">
        <v>1556</v>
      </c>
    </row>
    <row r="40701" spans="8:9" ht="12.5">
      <c r="H40701" s="958">
        <v>98154</v>
      </c>
      <c r="I40701" s="950" t="s">
        <v>1556</v>
      </c>
    </row>
    <row r="40702" spans="8:9" ht="12.5">
      <c r="H40702" s="958">
        <v>98155</v>
      </c>
      <c r="I40702" s="950" t="s">
        <v>1556</v>
      </c>
    </row>
    <row r="40703" spans="8:9" ht="12.5">
      <c r="H40703" s="958">
        <v>98158</v>
      </c>
      <c r="I40703" s="950" t="s">
        <v>1556</v>
      </c>
    </row>
    <row r="40704" spans="8:9" ht="12.5">
      <c r="H40704" s="958">
        <v>98160</v>
      </c>
      <c r="I40704" s="950" t="s">
        <v>1556</v>
      </c>
    </row>
    <row r="40705" spans="8:9" ht="12.5">
      <c r="H40705" s="958">
        <v>98161</v>
      </c>
      <c r="I40705" s="950" t="s">
        <v>1556</v>
      </c>
    </row>
    <row r="40706" spans="8:9" ht="12.5">
      <c r="H40706" s="958">
        <v>98164</v>
      </c>
      <c r="I40706" s="950" t="s">
        <v>1556</v>
      </c>
    </row>
    <row r="40707" spans="8:9" ht="12.5">
      <c r="H40707" s="958">
        <v>98165</v>
      </c>
      <c r="I40707" s="950" t="s">
        <v>1556</v>
      </c>
    </row>
    <row r="40708" spans="8:9" ht="12.5">
      <c r="H40708" s="958">
        <v>98166</v>
      </c>
      <c r="I40708" s="950" t="s">
        <v>1556</v>
      </c>
    </row>
    <row r="40709" spans="8:9" ht="12.5">
      <c r="H40709" s="958">
        <v>98168</v>
      </c>
      <c r="I40709" s="950" t="s">
        <v>1556</v>
      </c>
    </row>
    <row r="40710" spans="8:9" ht="12.5">
      <c r="H40710" s="958">
        <v>98170</v>
      </c>
      <c r="I40710" s="950" t="s">
        <v>1556</v>
      </c>
    </row>
    <row r="40711" spans="8:9" ht="12.5">
      <c r="H40711" s="958">
        <v>98171</v>
      </c>
      <c r="I40711" s="950" t="s">
        <v>1556</v>
      </c>
    </row>
    <row r="40712" spans="8:9" ht="12.5">
      <c r="H40712" s="958">
        <v>98174</v>
      </c>
      <c r="I40712" s="950" t="s">
        <v>1556</v>
      </c>
    </row>
    <row r="40713" spans="8:9" ht="12.5">
      <c r="H40713" s="958">
        <v>98175</v>
      </c>
      <c r="I40713" s="950" t="s">
        <v>1556</v>
      </c>
    </row>
    <row r="40714" spans="8:9" ht="12.5">
      <c r="H40714" s="958">
        <v>98177</v>
      </c>
      <c r="I40714" s="950" t="s">
        <v>1556</v>
      </c>
    </row>
    <row r="40715" spans="8:9" ht="12.5">
      <c r="H40715" s="958">
        <v>98178</v>
      </c>
      <c r="I40715" s="950" t="s">
        <v>1556</v>
      </c>
    </row>
    <row r="40716" spans="8:9" ht="12.5">
      <c r="H40716" s="958">
        <v>98181</v>
      </c>
      <c r="I40716" s="950" t="s">
        <v>1556</v>
      </c>
    </row>
    <row r="40717" spans="8:9" ht="12.5">
      <c r="H40717" s="958">
        <v>98184</v>
      </c>
      <c r="I40717" s="950" t="s">
        <v>1556</v>
      </c>
    </row>
    <row r="40718" spans="8:9" ht="12.5">
      <c r="H40718" s="958">
        <v>98185</v>
      </c>
      <c r="I40718" s="950" t="s">
        <v>1556</v>
      </c>
    </row>
    <row r="40719" spans="8:9" ht="12.5">
      <c r="H40719" s="958">
        <v>98188</v>
      </c>
      <c r="I40719" s="950" t="s">
        <v>1556</v>
      </c>
    </row>
    <row r="40720" spans="8:9" ht="12.5">
      <c r="H40720" s="958">
        <v>98189</v>
      </c>
      <c r="I40720" s="950" t="s">
        <v>1556</v>
      </c>
    </row>
    <row r="40721" spans="8:9" ht="12.5">
      <c r="H40721" s="958">
        <v>98190</v>
      </c>
      <c r="I40721" s="950" t="s">
        <v>1556</v>
      </c>
    </row>
    <row r="40722" spans="8:9" ht="12.5">
      <c r="H40722" s="958">
        <v>98191</v>
      </c>
      <c r="I40722" s="950" t="s">
        <v>1556</v>
      </c>
    </row>
    <row r="40723" spans="8:9" ht="12.5">
      <c r="H40723" s="958">
        <v>98194</v>
      </c>
      <c r="I40723" s="950" t="s">
        <v>1556</v>
      </c>
    </row>
    <row r="40724" spans="8:9" ht="12.5">
      <c r="H40724" s="958">
        <v>98195</v>
      </c>
      <c r="I40724" s="950" t="s">
        <v>1556</v>
      </c>
    </row>
    <row r="40725" spans="8:9" ht="12.5">
      <c r="H40725" s="958">
        <v>98198</v>
      </c>
      <c r="I40725" s="950" t="s">
        <v>1556</v>
      </c>
    </row>
    <row r="40726" spans="8:9" ht="12.5">
      <c r="H40726" s="958">
        <v>98199</v>
      </c>
      <c r="I40726" s="950" t="s">
        <v>1556</v>
      </c>
    </row>
    <row r="40727" spans="8:9" ht="12.5">
      <c r="H40727" s="958">
        <v>98201</v>
      </c>
      <c r="I40727" s="950" t="s">
        <v>1556</v>
      </c>
    </row>
    <row r="40728" spans="8:9" ht="12.5">
      <c r="H40728" s="958">
        <v>98203</v>
      </c>
      <c r="I40728" s="950" t="s">
        <v>1556</v>
      </c>
    </row>
    <row r="40729" spans="8:9" ht="12.5">
      <c r="H40729" s="958">
        <v>98204</v>
      </c>
      <c r="I40729" s="950" t="s">
        <v>1556</v>
      </c>
    </row>
    <row r="40730" spans="8:9" ht="12.5">
      <c r="H40730" s="958">
        <v>98205</v>
      </c>
      <c r="I40730" s="950" t="s">
        <v>1556</v>
      </c>
    </row>
    <row r="40731" spans="8:9" ht="12.5">
      <c r="H40731" s="958">
        <v>98206</v>
      </c>
      <c r="I40731" s="950" t="s">
        <v>1556</v>
      </c>
    </row>
    <row r="40732" spans="8:9" ht="12.5">
      <c r="H40732" s="958">
        <v>98207</v>
      </c>
      <c r="I40732" s="950" t="s">
        <v>1556</v>
      </c>
    </row>
    <row r="40733" spans="8:9" ht="12.5">
      <c r="H40733" s="958">
        <v>98208</v>
      </c>
      <c r="I40733" s="950" t="s">
        <v>1556</v>
      </c>
    </row>
    <row r="40734" spans="8:9" ht="12.5">
      <c r="H40734" s="958">
        <v>98213</v>
      </c>
      <c r="I40734" s="950" t="s">
        <v>1556</v>
      </c>
    </row>
    <row r="40735" spans="8:9" ht="12.5">
      <c r="H40735" s="958">
        <v>98220</v>
      </c>
      <c r="I40735" s="950" t="s">
        <v>1556</v>
      </c>
    </row>
    <row r="40736" spans="8:9" ht="12.5">
      <c r="H40736" s="958">
        <v>98221</v>
      </c>
      <c r="I40736" s="950" t="s">
        <v>1556</v>
      </c>
    </row>
    <row r="40737" spans="8:9" ht="12.5">
      <c r="H40737" s="958">
        <v>98222</v>
      </c>
      <c r="I40737" s="950" t="s">
        <v>1556</v>
      </c>
    </row>
    <row r="40738" spans="8:9" ht="12.5">
      <c r="H40738" s="958">
        <v>98223</v>
      </c>
      <c r="I40738" s="950" t="s">
        <v>1556</v>
      </c>
    </row>
    <row r="40739" spans="8:9" ht="12.5">
      <c r="H40739" s="958">
        <v>98224</v>
      </c>
      <c r="I40739" s="950" t="s">
        <v>1556</v>
      </c>
    </row>
    <row r="40740" spans="8:9" ht="12.5">
      <c r="H40740" s="958">
        <v>98225</v>
      </c>
      <c r="I40740" s="950" t="s">
        <v>1556</v>
      </c>
    </row>
    <row r="40741" spans="8:9" ht="12.5">
      <c r="H40741" s="958">
        <v>98226</v>
      </c>
      <c r="I40741" s="950" t="s">
        <v>1556</v>
      </c>
    </row>
    <row r="40742" spans="8:9" ht="12.5">
      <c r="H40742" s="958">
        <v>98227</v>
      </c>
      <c r="I40742" s="950" t="s">
        <v>1556</v>
      </c>
    </row>
    <row r="40743" spans="8:9" ht="12.5">
      <c r="H40743" s="958">
        <v>98228</v>
      </c>
      <c r="I40743" s="950" t="s">
        <v>1556</v>
      </c>
    </row>
    <row r="40744" spans="8:9" ht="12.5">
      <c r="H40744" s="958">
        <v>98229</v>
      </c>
      <c r="I40744" s="950" t="s">
        <v>1556</v>
      </c>
    </row>
    <row r="40745" spans="8:9" ht="12.5">
      <c r="H40745" s="958">
        <v>98230</v>
      </c>
      <c r="I40745" s="950" t="s">
        <v>1556</v>
      </c>
    </row>
    <row r="40746" spans="8:9" ht="12.5">
      <c r="H40746" s="958">
        <v>98231</v>
      </c>
      <c r="I40746" s="950" t="s">
        <v>1556</v>
      </c>
    </row>
    <row r="40747" spans="8:9" ht="12.5">
      <c r="H40747" s="958">
        <v>98232</v>
      </c>
      <c r="I40747" s="950" t="s">
        <v>1556</v>
      </c>
    </row>
    <row r="40748" spans="8:9" ht="12.5">
      <c r="H40748" s="958">
        <v>98233</v>
      </c>
      <c r="I40748" s="950" t="s">
        <v>1556</v>
      </c>
    </row>
    <row r="40749" spans="8:9" ht="12.5">
      <c r="H40749" s="958">
        <v>98235</v>
      </c>
      <c r="I40749" s="950" t="s">
        <v>1556</v>
      </c>
    </row>
    <row r="40750" spans="8:9" ht="12.5">
      <c r="H40750" s="958">
        <v>98236</v>
      </c>
      <c r="I40750" s="950" t="s">
        <v>1556</v>
      </c>
    </row>
    <row r="40751" spans="8:9" ht="12.5">
      <c r="H40751" s="958">
        <v>98237</v>
      </c>
      <c r="I40751" s="950" t="s">
        <v>1556</v>
      </c>
    </row>
    <row r="40752" spans="8:9" ht="12.5">
      <c r="H40752" s="958">
        <v>98238</v>
      </c>
      <c r="I40752" s="950" t="s">
        <v>1556</v>
      </c>
    </row>
    <row r="40753" spans="8:9" ht="12.5">
      <c r="H40753" s="958">
        <v>98239</v>
      </c>
      <c r="I40753" s="950" t="s">
        <v>1556</v>
      </c>
    </row>
    <row r="40754" spans="8:9" ht="12.5">
      <c r="H40754" s="958">
        <v>98240</v>
      </c>
      <c r="I40754" s="950" t="s">
        <v>1556</v>
      </c>
    </row>
    <row r="40755" spans="8:9" ht="12.5">
      <c r="H40755" s="958">
        <v>98241</v>
      </c>
      <c r="I40755" s="950" t="s">
        <v>1556</v>
      </c>
    </row>
    <row r="40756" spans="8:9" ht="12.5">
      <c r="H40756" s="958">
        <v>98243</v>
      </c>
      <c r="I40756" s="950" t="s">
        <v>1556</v>
      </c>
    </row>
    <row r="40757" spans="8:9" ht="12.5">
      <c r="H40757" s="958">
        <v>98244</v>
      </c>
      <c r="I40757" s="950" t="s">
        <v>1556</v>
      </c>
    </row>
    <row r="40758" spans="8:9" ht="12.5">
      <c r="H40758" s="958">
        <v>98245</v>
      </c>
      <c r="I40758" s="950" t="s">
        <v>1556</v>
      </c>
    </row>
    <row r="40759" spans="8:9" ht="12.5">
      <c r="H40759" s="958">
        <v>98247</v>
      </c>
      <c r="I40759" s="950" t="s">
        <v>1556</v>
      </c>
    </row>
    <row r="40760" spans="8:9" ht="12.5">
      <c r="H40760" s="958">
        <v>98248</v>
      </c>
      <c r="I40760" s="950" t="s">
        <v>1556</v>
      </c>
    </row>
    <row r="40761" spans="8:9" ht="12.5">
      <c r="H40761" s="958">
        <v>98249</v>
      </c>
      <c r="I40761" s="950" t="s">
        <v>1556</v>
      </c>
    </row>
    <row r="40762" spans="8:9" ht="12.5">
      <c r="H40762" s="958">
        <v>98250</v>
      </c>
      <c r="I40762" s="950" t="s">
        <v>1556</v>
      </c>
    </row>
    <row r="40763" spans="8:9" ht="12.5">
      <c r="H40763" s="958">
        <v>98251</v>
      </c>
      <c r="I40763" s="950" t="s">
        <v>1556</v>
      </c>
    </row>
    <row r="40764" spans="8:9" ht="12.5">
      <c r="H40764" s="958">
        <v>98252</v>
      </c>
      <c r="I40764" s="950" t="s">
        <v>1556</v>
      </c>
    </row>
    <row r="40765" spans="8:9" ht="12.5">
      <c r="H40765" s="958">
        <v>98253</v>
      </c>
      <c r="I40765" s="950" t="s">
        <v>1556</v>
      </c>
    </row>
    <row r="40766" spans="8:9" ht="12.5">
      <c r="H40766" s="958">
        <v>98255</v>
      </c>
      <c r="I40766" s="950" t="s">
        <v>1556</v>
      </c>
    </row>
    <row r="40767" spans="8:9" ht="12.5">
      <c r="H40767" s="958">
        <v>98256</v>
      </c>
      <c r="I40767" s="950" t="s">
        <v>1556</v>
      </c>
    </row>
    <row r="40768" spans="8:9" ht="12.5">
      <c r="H40768" s="958">
        <v>98257</v>
      </c>
      <c r="I40768" s="950" t="s">
        <v>1556</v>
      </c>
    </row>
    <row r="40769" spans="8:9" ht="12.5">
      <c r="H40769" s="958">
        <v>98258</v>
      </c>
      <c r="I40769" s="950" t="s">
        <v>1556</v>
      </c>
    </row>
    <row r="40770" spans="8:9" ht="12.5">
      <c r="H40770" s="958">
        <v>98259</v>
      </c>
      <c r="I40770" s="950" t="s">
        <v>1556</v>
      </c>
    </row>
    <row r="40771" spans="8:9" ht="12.5">
      <c r="H40771" s="958">
        <v>98260</v>
      </c>
      <c r="I40771" s="950" t="s">
        <v>1556</v>
      </c>
    </row>
    <row r="40772" spans="8:9" ht="12.5">
      <c r="H40772" s="958">
        <v>98261</v>
      </c>
      <c r="I40772" s="950" t="s">
        <v>1556</v>
      </c>
    </row>
    <row r="40773" spans="8:9" ht="12.5">
      <c r="H40773" s="958">
        <v>98262</v>
      </c>
      <c r="I40773" s="950" t="s">
        <v>1556</v>
      </c>
    </row>
    <row r="40774" spans="8:9" ht="12.5">
      <c r="H40774" s="958">
        <v>98263</v>
      </c>
      <c r="I40774" s="950" t="s">
        <v>1556</v>
      </c>
    </row>
    <row r="40775" spans="8:9" ht="12.5">
      <c r="H40775" s="958">
        <v>98264</v>
      </c>
      <c r="I40775" s="950" t="s">
        <v>1556</v>
      </c>
    </row>
    <row r="40776" spans="8:9" ht="12.5">
      <c r="H40776" s="958">
        <v>98266</v>
      </c>
      <c r="I40776" s="950" t="s">
        <v>1556</v>
      </c>
    </row>
    <row r="40777" spans="8:9" ht="12.5">
      <c r="H40777" s="958">
        <v>98267</v>
      </c>
      <c r="I40777" s="950" t="s">
        <v>1556</v>
      </c>
    </row>
    <row r="40778" spans="8:9" ht="12.5">
      <c r="H40778" s="958">
        <v>98270</v>
      </c>
      <c r="I40778" s="950" t="s">
        <v>1556</v>
      </c>
    </row>
    <row r="40779" spans="8:9" ht="12.5">
      <c r="H40779" s="958">
        <v>98271</v>
      </c>
      <c r="I40779" s="950" t="s">
        <v>1556</v>
      </c>
    </row>
    <row r="40780" spans="8:9" ht="12.5">
      <c r="H40780" s="958">
        <v>98272</v>
      </c>
      <c r="I40780" s="950" t="s">
        <v>1556</v>
      </c>
    </row>
    <row r="40781" spans="8:9" ht="12.5">
      <c r="H40781" s="958">
        <v>98273</v>
      </c>
      <c r="I40781" s="950" t="s">
        <v>1556</v>
      </c>
    </row>
    <row r="40782" spans="8:9" ht="12.5">
      <c r="H40782" s="958">
        <v>98274</v>
      </c>
      <c r="I40782" s="950" t="s">
        <v>1556</v>
      </c>
    </row>
    <row r="40783" spans="8:9" ht="12.5">
      <c r="H40783" s="958">
        <v>98275</v>
      </c>
      <c r="I40783" s="950" t="s">
        <v>1556</v>
      </c>
    </row>
    <row r="40784" spans="8:9" ht="12.5">
      <c r="H40784" s="958">
        <v>98276</v>
      </c>
      <c r="I40784" s="950" t="s">
        <v>1556</v>
      </c>
    </row>
    <row r="40785" spans="8:9" ht="12.5">
      <c r="H40785" s="958">
        <v>98277</v>
      </c>
      <c r="I40785" s="950" t="s">
        <v>1556</v>
      </c>
    </row>
    <row r="40786" spans="8:9" ht="12.5">
      <c r="H40786" s="958">
        <v>98278</v>
      </c>
      <c r="I40786" s="950" t="s">
        <v>1556</v>
      </c>
    </row>
    <row r="40787" spans="8:9" ht="12.5">
      <c r="H40787" s="958">
        <v>98279</v>
      </c>
      <c r="I40787" s="950" t="s">
        <v>1556</v>
      </c>
    </row>
    <row r="40788" spans="8:9" ht="12.5">
      <c r="H40788" s="958">
        <v>98280</v>
      </c>
      <c r="I40788" s="950" t="s">
        <v>1556</v>
      </c>
    </row>
    <row r="40789" spans="8:9" ht="12.5">
      <c r="H40789" s="958">
        <v>98281</v>
      </c>
      <c r="I40789" s="950" t="s">
        <v>1556</v>
      </c>
    </row>
    <row r="40790" spans="8:9" ht="12.5">
      <c r="H40790" s="958">
        <v>98282</v>
      </c>
      <c r="I40790" s="950" t="s">
        <v>1556</v>
      </c>
    </row>
    <row r="40791" spans="8:9" ht="12.5">
      <c r="H40791" s="958">
        <v>98283</v>
      </c>
      <c r="I40791" s="950" t="s">
        <v>1556</v>
      </c>
    </row>
    <row r="40792" spans="8:9" ht="12.5">
      <c r="H40792" s="958">
        <v>98284</v>
      </c>
      <c r="I40792" s="950" t="s">
        <v>1556</v>
      </c>
    </row>
    <row r="40793" spans="8:9" ht="12.5">
      <c r="H40793" s="958">
        <v>98286</v>
      </c>
      <c r="I40793" s="950" t="s">
        <v>1556</v>
      </c>
    </row>
    <row r="40794" spans="8:9" ht="12.5">
      <c r="H40794" s="958">
        <v>98287</v>
      </c>
      <c r="I40794" s="950" t="s">
        <v>1556</v>
      </c>
    </row>
    <row r="40795" spans="8:9" ht="12.5">
      <c r="H40795" s="958">
        <v>98288</v>
      </c>
      <c r="I40795" s="950" t="s">
        <v>1556</v>
      </c>
    </row>
    <row r="40796" spans="8:9" ht="12.5">
      <c r="H40796" s="958">
        <v>98290</v>
      </c>
      <c r="I40796" s="950" t="s">
        <v>1556</v>
      </c>
    </row>
    <row r="40797" spans="8:9" ht="12.5">
      <c r="H40797" s="958">
        <v>98291</v>
      </c>
      <c r="I40797" s="950" t="s">
        <v>1556</v>
      </c>
    </row>
    <row r="40798" spans="8:9" ht="12.5">
      <c r="H40798" s="958">
        <v>98292</v>
      </c>
      <c r="I40798" s="950" t="s">
        <v>1556</v>
      </c>
    </row>
    <row r="40799" spans="8:9" ht="12.5">
      <c r="H40799" s="958">
        <v>98293</v>
      </c>
      <c r="I40799" s="950" t="s">
        <v>1556</v>
      </c>
    </row>
    <row r="40800" spans="8:9" ht="12.5">
      <c r="H40800" s="958">
        <v>98294</v>
      </c>
      <c r="I40800" s="950" t="s">
        <v>1556</v>
      </c>
    </row>
    <row r="40801" spans="8:9" ht="12.5">
      <c r="H40801" s="958">
        <v>98295</v>
      </c>
      <c r="I40801" s="950" t="s">
        <v>1556</v>
      </c>
    </row>
    <row r="40802" spans="8:9" ht="12.5">
      <c r="H40802" s="958">
        <v>98296</v>
      </c>
      <c r="I40802" s="950" t="s">
        <v>1556</v>
      </c>
    </row>
    <row r="40803" spans="8:9" ht="12.5">
      <c r="H40803" s="958">
        <v>98297</v>
      </c>
      <c r="I40803" s="950" t="s">
        <v>1556</v>
      </c>
    </row>
    <row r="40804" spans="8:9" ht="12.5">
      <c r="H40804" s="958">
        <v>98303</v>
      </c>
      <c r="I40804" s="950" t="s">
        <v>1556</v>
      </c>
    </row>
    <row r="40805" spans="8:9" ht="12.5">
      <c r="H40805" s="958">
        <v>98304</v>
      </c>
      <c r="I40805" s="950" t="s">
        <v>1556</v>
      </c>
    </row>
    <row r="40806" spans="8:9" ht="12.5">
      <c r="H40806" s="958">
        <v>98305</v>
      </c>
      <c r="I40806" s="950" t="s">
        <v>1556</v>
      </c>
    </row>
    <row r="40807" spans="8:9" ht="12.5">
      <c r="H40807" s="958">
        <v>98310</v>
      </c>
      <c r="I40807" s="950" t="s">
        <v>1556</v>
      </c>
    </row>
    <row r="40808" spans="8:9" ht="12.5">
      <c r="H40808" s="958">
        <v>98311</v>
      </c>
      <c r="I40808" s="950" t="s">
        <v>1556</v>
      </c>
    </row>
    <row r="40809" spans="8:9" ht="12.5">
      <c r="H40809" s="958">
        <v>98312</v>
      </c>
      <c r="I40809" s="950" t="s">
        <v>1556</v>
      </c>
    </row>
    <row r="40810" spans="8:9" ht="12.5">
      <c r="H40810" s="958">
        <v>98314</v>
      </c>
      <c r="I40810" s="950" t="s">
        <v>1556</v>
      </c>
    </row>
    <row r="40811" spans="8:9" ht="12.5">
      <c r="H40811" s="958">
        <v>98315</v>
      </c>
      <c r="I40811" s="950" t="s">
        <v>1556</v>
      </c>
    </row>
    <row r="40812" spans="8:9" ht="12.5">
      <c r="H40812" s="958">
        <v>98320</v>
      </c>
      <c r="I40812" s="950" t="s">
        <v>1556</v>
      </c>
    </row>
    <row r="40813" spans="8:9" ht="12.5">
      <c r="H40813" s="958">
        <v>98321</v>
      </c>
      <c r="I40813" s="950" t="s">
        <v>1556</v>
      </c>
    </row>
    <row r="40814" spans="8:9" ht="12.5">
      <c r="H40814" s="958">
        <v>98322</v>
      </c>
      <c r="I40814" s="950" t="s">
        <v>1556</v>
      </c>
    </row>
    <row r="40815" spans="8:9" ht="12.5">
      <c r="H40815" s="958">
        <v>98323</v>
      </c>
      <c r="I40815" s="950" t="s">
        <v>1556</v>
      </c>
    </row>
    <row r="40816" spans="8:9" ht="12.5">
      <c r="H40816" s="958">
        <v>98324</v>
      </c>
      <c r="I40816" s="950" t="s">
        <v>1556</v>
      </c>
    </row>
    <row r="40817" spans="8:9" ht="12.5">
      <c r="H40817" s="958">
        <v>98325</v>
      </c>
      <c r="I40817" s="950" t="s">
        <v>1556</v>
      </c>
    </row>
    <row r="40818" spans="8:9" ht="12.5">
      <c r="H40818" s="958">
        <v>98326</v>
      </c>
      <c r="I40818" s="950" t="s">
        <v>1556</v>
      </c>
    </row>
    <row r="40819" spans="8:9" ht="12.5">
      <c r="H40819" s="958">
        <v>98327</v>
      </c>
      <c r="I40819" s="950" t="s">
        <v>1556</v>
      </c>
    </row>
    <row r="40820" spans="8:9" ht="12.5">
      <c r="H40820" s="958">
        <v>98328</v>
      </c>
      <c r="I40820" s="950" t="s">
        <v>1556</v>
      </c>
    </row>
    <row r="40821" spans="8:9" ht="12.5">
      <c r="H40821" s="958">
        <v>98329</v>
      </c>
      <c r="I40821" s="950" t="s">
        <v>1556</v>
      </c>
    </row>
    <row r="40822" spans="8:9" ht="12.5">
      <c r="H40822" s="958">
        <v>98330</v>
      </c>
      <c r="I40822" s="950" t="s">
        <v>1556</v>
      </c>
    </row>
    <row r="40823" spans="8:9" ht="12.5">
      <c r="H40823" s="958">
        <v>98331</v>
      </c>
      <c r="I40823" s="950" t="s">
        <v>1556</v>
      </c>
    </row>
    <row r="40824" spans="8:9" ht="12.5">
      <c r="H40824" s="958">
        <v>98332</v>
      </c>
      <c r="I40824" s="950" t="s">
        <v>1556</v>
      </c>
    </row>
    <row r="40825" spans="8:9" ht="12.5">
      <c r="H40825" s="958">
        <v>98333</v>
      </c>
      <c r="I40825" s="950" t="s">
        <v>1556</v>
      </c>
    </row>
    <row r="40826" spans="8:9" ht="12.5">
      <c r="H40826" s="958">
        <v>98335</v>
      </c>
      <c r="I40826" s="950" t="s">
        <v>1556</v>
      </c>
    </row>
    <row r="40827" spans="8:9" ht="12.5">
      <c r="H40827" s="958">
        <v>98336</v>
      </c>
      <c r="I40827" s="950" t="s">
        <v>1556</v>
      </c>
    </row>
    <row r="40828" spans="8:9" ht="12.5">
      <c r="H40828" s="958">
        <v>98337</v>
      </c>
      <c r="I40828" s="950" t="s">
        <v>1556</v>
      </c>
    </row>
    <row r="40829" spans="8:9" ht="12.5">
      <c r="H40829" s="958">
        <v>98338</v>
      </c>
      <c r="I40829" s="950" t="s">
        <v>1556</v>
      </c>
    </row>
    <row r="40830" spans="8:9" ht="12.5">
      <c r="H40830" s="958">
        <v>98339</v>
      </c>
      <c r="I40830" s="950" t="s">
        <v>1556</v>
      </c>
    </row>
    <row r="40831" spans="8:9" ht="12.5">
      <c r="H40831" s="958">
        <v>98340</v>
      </c>
      <c r="I40831" s="950" t="s">
        <v>1556</v>
      </c>
    </row>
    <row r="40832" spans="8:9" ht="12.5">
      <c r="H40832" s="958">
        <v>98342</v>
      </c>
      <c r="I40832" s="950" t="s">
        <v>1556</v>
      </c>
    </row>
    <row r="40833" spans="8:9" ht="12.5">
      <c r="H40833" s="958">
        <v>98343</v>
      </c>
      <c r="I40833" s="950" t="s">
        <v>1556</v>
      </c>
    </row>
    <row r="40834" spans="8:9" ht="12.5">
      <c r="H40834" s="958">
        <v>98344</v>
      </c>
      <c r="I40834" s="950" t="s">
        <v>1556</v>
      </c>
    </row>
    <row r="40835" spans="8:9" ht="12.5">
      <c r="H40835" s="958">
        <v>98345</v>
      </c>
      <c r="I40835" s="950" t="s">
        <v>1556</v>
      </c>
    </row>
    <row r="40836" spans="8:9" ht="12.5">
      <c r="H40836" s="958">
        <v>98346</v>
      </c>
      <c r="I40836" s="950" t="s">
        <v>1556</v>
      </c>
    </row>
    <row r="40837" spans="8:9" ht="12.5">
      <c r="H40837" s="958">
        <v>98348</v>
      </c>
      <c r="I40837" s="950" t="s">
        <v>1556</v>
      </c>
    </row>
    <row r="40838" spans="8:9" ht="12.5">
      <c r="H40838" s="958">
        <v>98349</v>
      </c>
      <c r="I40838" s="950" t="s">
        <v>1556</v>
      </c>
    </row>
    <row r="40839" spans="8:9" ht="12.5">
      <c r="H40839" s="958">
        <v>98350</v>
      </c>
      <c r="I40839" s="950" t="s">
        <v>1556</v>
      </c>
    </row>
    <row r="40840" spans="8:9" ht="12.5">
      <c r="H40840" s="958">
        <v>98351</v>
      </c>
      <c r="I40840" s="950" t="s">
        <v>1556</v>
      </c>
    </row>
    <row r="40841" spans="8:9" ht="12.5">
      <c r="H40841" s="958">
        <v>98352</v>
      </c>
      <c r="I40841" s="950" t="s">
        <v>1556</v>
      </c>
    </row>
    <row r="40842" spans="8:9" ht="12.5">
      <c r="H40842" s="958">
        <v>98353</v>
      </c>
      <c r="I40842" s="950" t="s">
        <v>1556</v>
      </c>
    </row>
    <row r="40843" spans="8:9" ht="12.5">
      <c r="H40843" s="958">
        <v>98354</v>
      </c>
      <c r="I40843" s="950" t="s">
        <v>1556</v>
      </c>
    </row>
    <row r="40844" spans="8:9" ht="12.5">
      <c r="H40844" s="958">
        <v>98355</v>
      </c>
      <c r="I40844" s="950" t="s">
        <v>1556</v>
      </c>
    </row>
    <row r="40845" spans="8:9" ht="12.5">
      <c r="H40845" s="958">
        <v>98356</v>
      </c>
      <c r="I40845" s="950" t="s">
        <v>1556</v>
      </c>
    </row>
    <row r="40846" spans="8:9" ht="12.5">
      <c r="H40846" s="958">
        <v>98357</v>
      </c>
      <c r="I40846" s="950" t="s">
        <v>1556</v>
      </c>
    </row>
    <row r="40847" spans="8:9" ht="12.5">
      <c r="H40847" s="958">
        <v>98358</v>
      </c>
      <c r="I40847" s="950" t="s">
        <v>1556</v>
      </c>
    </row>
    <row r="40848" spans="8:9" ht="12.5">
      <c r="H40848" s="958">
        <v>98359</v>
      </c>
      <c r="I40848" s="950" t="s">
        <v>1556</v>
      </c>
    </row>
    <row r="40849" spans="8:9" ht="12.5">
      <c r="H40849" s="958">
        <v>98360</v>
      </c>
      <c r="I40849" s="950" t="s">
        <v>1556</v>
      </c>
    </row>
    <row r="40850" spans="8:9" ht="12.5">
      <c r="H40850" s="958">
        <v>98361</v>
      </c>
      <c r="I40850" s="950" t="s">
        <v>1556</v>
      </c>
    </row>
    <row r="40851" spans="8:9" ht="12.5">
      <c r="H40851" s="958">
        <v>98362</v>
      </c>
      <c r="I40851" s="950" t="s">
        <v>1556</v>
      </c>
    </row>
    <row r="40852" spans="8:9" ht="12.5">
      <c r="H40852" s="958">
        <v>98363</v>
      </c>
      <c r="I40852" s="950" t="s">
        <v>1556</v>
      </c>
    </row>
    <row r="40853" spans="8:9" ht="12.5">
      <c r="H40853" s="958">
        <v>98364</v>
      </c>
      <c r="I40853" s="950" t="s">
        <v>1556</v>
      </c>
    </row>
    <row r="40854" spans="8:9" ht="12.5">
      <c r="H40854" s="958">
        <v>98365</v>
      </c>
      <c r="I40854" s="950" t="s">
        <v>1556</v>
      </c>
    </row>
    <row r="40855" spans="8:9" ht="12.5">
      <c r="H40855" s="958">
        <v>98366</v>
      </c>
      <c r="I40855" s="950" t="s">
        <v>1556</v>
      </c>
    </row>
    <row r="40856" spans="8:9" ht="12.5">
      <c r="H40856" s="958">
        <v>98367</v>
      </c>
      <c r="I40856" s="950" t="s">
        <v>1556</v>
      </c>
    </row>
    <row r="40857" spans="8:9" ht="12.5">
      <c r="H40857" s="958">
        <v>98368</v>
      </c>
      <c r="I40857" s="950" t="s">
        <v>1556</v>
      </c>
    </row>
    <row r="40858" spans="8:9" ht="12.5">
      <c r="H40858" s="958">
        <v>98370</v>
      </c>
      <c r="I40858" s="950" t="s">
        <v>1556</v>
      </c>
    </row>
    <row r="40859" spans="8:9" ht="12.5">
      <c r="H40859" s="958">
        <v>98371</v>
      </c>
      <c r="I40859" s="950" t="s">
        <v>1556</v>
      </c>
    </row>
    <row r="40860" spans="8:9" ht="12.5">
      <c r="H40860" s="958">
        <v>98372</v>
      </c>
      <c r="I40860" s="950" t="s">
        <v>1556</v>
      </c>
    </row>
    <row r="40861" spans="8:9" ht="12.5">
      <c r="H40861" s="958">
        <v>98373</v>
      </c>
      <c r="I40861" s="950" t="s">
        <v>1556</v>
      </c>
    </row>
    <row r="40862" spans="8:9" ht="12.5">
      <c r="H40862" s="958">
        <v>98374</v>
      </c>
      <c r="I40862" s="950" t="s">
        <v>1556</v>
      </c>
    </row>
    <row r="40863" spans="8:9" ht="12.5">
      <c r="H40863" s="958">
        <v>98375</v>
      </c>
      <c r="I40863" s="950" t="s">
        <v>1556</v>
      </c>
    </row>
    <row r="40864" spans="8:9" ht="12.5">
      <c r="H40864" s="958">
        <v>98376</v>
      </c>
      <c r="I40864" s="950" t="s">
        <v>1556</v>
      </c>
    </row>
    <row r="40865" spans="8:9" ht="12.5">
      <c r="H40865" s="958">
        <v>98377</v>
      </c>
      <c r="I40865" s="950" t="s">
        <v>1556</v>
      </c>
    </row>
    <row r="40866" spans="8:9" ht="12.5">
      <c r="H40866" s="958">
        <v>98378</v>
      </c>
      <c r="I40866" s="950" t="s">
        <v>1556</v>
      </c>
    </row>
    <row r="40867" spans="8:9" ht="12.5">
      <c r="H40867" s="958">
        <v>98380</v>
      </c>
      <c r="I40867" s="950" t="s">
        <v>1556</v>
      </c>
    </row>
    <row r="40868" spans="8:9" ht="12.5">
      <c r="H40868" s="958">
        <v>98381</v>
      </c>
      <c r="I40868" s="950" t="s">
        <v>1556</v>
      </c>
    </row>
    <row r="40869" spans="8:9" ht="12.5">
      <c r="H40869" s="958">
        <v>98382</v>
      </c>
      <c r="I40869" s="950" t="s">
        <v>1556</v>
      </c>
    </row>
    <row r="40870" spans="8:9" ht="12.5">
      <c r="H40870" s="958">
        <v>98383</v>
      </c>
      <c r="I40870" s="950" t="s">
        <v>1556</v>
      </c>
    </row>
    <row r="40871" spans="8:9" ht="12.5">
      <c r="H40871" s="958">
        <v>98384</v>
      </c>
      <c r="I40871" s="950" t="s">
        <v>1556</v>
      </c>
    </row>
    <row r="40872" spans="8:9" ht="12.5">
      <c r="H40872" s="958">
        <v>98385</v>
      </c>
      <c r="I40872" s="950" t="s">
        <v>1556</v>
      </c>
    </row>
    <row r="40873" spans="8:9" ht="12.5">
      <c r="H40873" s="958">
        <v>98386</v>
      </c>
      <c r="I40873" s="950" t="s">
        <v>1556</v>
      </c>
    </row>
    <row r="40874" spans="8:9" ht="12.5">
      <c r="H40874" s="958">
        <v>98387</v>
      </c>
      <c r="I40874" s="950" t="s">
        <v>1556</v>
      </c>
    </row>
    <row r="40875" spans="8:9" ht="12.5">
      <c r="H40875" s="958">
        <v>98388</v>
      </c>
      <c r="I40875" s="950" t="s">
        <v>1556</v>
      </c>
    </row>
    <row r="40876" spans="8:9" ht="12.5">
      <c r="H40876" s="958">
        <v>98390</v>
      </c>
      <c r="I40876" s="950" t="s">
        <v>1556</v>
      </c>
    </row>
    <row r="40877" spans="8:9" ht="12.5">
      <c r="H40877" s="958">
        <v>98391</v>
      </c>
      <c r="I40877" s="950" t="s">
        <v>1556</v>
      </c>
    </row>
    <row r="40878" spans="8:9" ht="12.5">
      <c r="H40878" s="958">
        <v>98392</v>
      </c>
      <c r="I40878" s="950" t="s">
        <v>1556</v>
      </c>
    </row>
    <row r="40879" spans="8:9" ht="12.5">
      <c r="H40879" s="958">
        <v>98393</v>
      </c>
      <c r="I40879" s="950" t="s">
        <v>1556</v>
      </c>
    </row>
    <row r="40880" spans="8:9" ht="12.5">
      <c r="H40880" s="958">
        <v>98394</v>
      </c>
      <c r="I40880" s="950" t="s">
        <v>1556</v>
      </c>
    </row>
    <row r="40881" spans="8:9" ht="12.5">
      <c r="H40881" s="958">
        <v>98395</v>
      </c>
      <c r="I40881" s="950" t="s">
        <v>1556</v>
      </c>
    </row>
    <row r="40882" spans="8:9" ht="12.5">
      <c r="H40882" s="958">
        <v>98396</v>
      </c>
      <c r="I40882" s="950" t="s">
        <v>1556</v>
      </c>
    </row>
    <row r="40883" spans="8:9" ht="12.5">
      <c r="H40883" s="958">
        <v>98397</v>
      </c>
      <c r="I40883" s="950" t="s">
        <v>1556</v>
      </c>
    </row>
    <row r="40884" spans="8:9" ht="12.5">
      <c r="H40884" s="958">
        <v>98398</v>
      </c>
      <c r="I40884" s="950" t="s">
        <v>1556</v>
      </c>
    </row>
    <row r="40885" spans="8:9" ht="12.5">
      <c r="H40885" s="958">
        <v>98401</v>
      </c>
      <c r="I40885" s="950" t="s">
        <v>1556</v>
      </c>
    </row>
    <row r="40886" spans="8:9" ht="12.5">
      <c r="H40886" s="958">
        <v>98402</v>
      </c>
      <c r="I40886" s="950" t="s">
        <v>1556</v>
      </c>
    </row>
    <row r="40887" spans="8:9" ht="12.5">
      <c r="H40887" s="958">
        <v>98403</v>
      </c>
      <c r="I40887" s="950" t="s">
        <v>1556</v>
      </c>
    </row>
    <row r="40888" spans="8:9" ht="12.5">
      <c r="H40888" s="958">
        <v>98404</v>
      </c>
      <c r="I40888" s="950" t="s">
        <v>1556</v>
      </c>
    </row>
    <row r="40889" spans="8:9" ht="12.5">
      <c r="H40889" s="958">
        <v>98405</v>
      </c>
      <c r="I40889" s="950" t="s">
        <v>1556</v>
      </c>
    </row>
    <row r="40890" spans="8:9" ht="12.5">
      <c r="H40890" s="958">
        <v>98406</v>
      </c>
      <c r="I40890" s="950" t="s">
        <v>1556</v>
      </c>
    </row>
    <row r="40891" spans="8:9" ht="12.5">
      <c r="H40891" s="958">
        <v>98407</v>
      </c>
      <c r="I40891" s="950" t="s">
        <v>1556</v>
      </c>
    </row>
    <row r="40892" spans="8:9" ht="12.5">
      <c r="H40892" s="958">
        <v>98408</v>
      </c>
      <c r="I40892" s="950" t="s">
        <v>1556</v>
      </c>
    </row>
    <row r="40893" spans="8:9" ht="12.5">
      <c r="H40893" s="958">
        <v>98409</v>
      </c>
      <c r="I40893" s="950" t="s">
        <v>1556</v>
      </c>
    </row>
    <row r="40894" spans="8:9" ht="12.5">
      <c r="H40894" s="958">
        <v>98411</v>
      </c>
      <c r="I40894" s="950" t="s">
        <v>1556</v>
      </c>
    </row>
    <row r="40895" spans="8:9" ht="12.5">
      <c r="H40895" s="958">
        <v>98412</v>
      </c>
      <c r="I40895" s="950" t="s">
        <v>1556</v>
      </c>
    </row>
    <row r="40896" spans="8:9" ht="12.5">
      <c r="H40896" s="958">
        <v>98413</v>
      </c>
      <c r="I40896" s="950" t="s">
        <v>1556</v>
      </c>
    </row>
    <row r="40897" spans="8:9" ht="12.5">
      <c r="H40897" s="958">
        <v>98415</v>
      </c>
      <c r="I40897" s="950" t="s">
        <v>1556</v>
      </c>
    </row>
    <row r="40898" spans="8:9" ht="12.5">
      <c r="H40898" s="958">
        <v>98416</v>
      </c>
      <c r="I40898" s="950" t="s">
        <v>1556</v>
      </c>
    </row>
    <row r="40899" spans="8:9" ht="12.5">
      <c r="H40899" s="958">
        <v>98417</v>
      </c>
      <c r="I40899" s="950" t="s">
        <v>1556</v>
      </c>
    </row>
    <row r="40900" spans="8:9" ht="12.5">
      <c r="H40900" s="958">
        <v>98418</v>
      </c>
      <c r="I40900" s="950" t="s">
        <v>1556</v>
      </c>
    </row>
    <row r="40901" spans="8:9" ht="12.5">
      <c r="H40901" s="958">
        <v>98419</v>
      </c>
      <c r="I40901" s="950" t="s">
        <v>1556</v>
      </c>
    </row>
    <row r="40902" spans="8:9" ht="12.5">
      <c r="H40902" s="958">
        <v>98421</v>
      </c>
      <c r="I40902" s="950" t="s">
        <v>1556</v>
      </c>
    </row>
    <row r="40903" spans="8:9" ht="12.5">
      <c r="H40903" s="958">
        <v>98422</v>
      </c>
      <c r="I40903" s="950" t="s">
        <v>1556</v>
      </c>
    </row>
    <row r="40904" spans="8:9" ht="12.5">
      <c r="H40904" s="958">
        <v>98424</v>
      </c>
      <c r="I40904" s="950" t="s">
        <v>1556</v>
      </c>
    </row>
    <row r="40905" spans="8:9" ht="12.5">
      <c r="H40905" s="958">
        <v>98430</v>
      </c>
      <c r="I40905" s="950" t="s">
        <v>1556</v>
      </c>
    </row>
    <row r="40906" spans="8:9" ht="12.5">
      <c r="H40906" s="958">
        <v>98431</v>
      </c>
      <c r="I40906" s="950" t="s">
        <v>1556</v>
      </c>
    </row>
    <row r="40907" spans="8:9" ht="12.5">
      <c r="H40907" s="958">
        <v>98433</v>
      </c>
      <c r="I40907" s="950" t="s">
        <v>1556</v>
      </c>
    </row>
    <row r="40908" spans="8:9" ht="12.5">
      <c r="H40908" s="958">
        <v>98438</v>
      </c>
      <c r="I40908" s="950" t="s">
        <v>1556</v>
      </c>
    </row>
    <row r="40909" spans="8:9" ht="12.5">
      <c r="H40909" s="958">
        <v>98439</v>
      </c>
      <c r="I40909" s="950" t="s">
        <v>1556</v>
      </c>
    </row>
    <row r="40910" spans="8:9" ht="12.5">
      <c r="H40910" s="958">
        <v>98442</v>
      </c>
      <c r="I40910" s="950" t="s">
        <v>1556</v>
      </c>
    </row>
    <row r="40911" spans="8:9" ht="12.5">
      <c r="H40911" s="958">
        <v>98443</v>
      </c>
      <c r="I40911" s="950" t="s">
        <v>1556</v>
      </c>
    </row>
    <row r="40912" spans="8:9" ht="12.5">
      <c r="H40912" s="958">
        <v>98444</v>
      </c>
      <c r="I40912" s="950" t="s">
        <v>1556</v>
      </c>
    </row>
    <row r="40913" spans="8:9" ht="12.5">
      <c r="H40913" s="958">
        <v>98445</v>
      </c>
      <c r="I40913" s="950" t="s">
        <v>1556</v>
      </c>
    </row>
    <row r="40914" spans="8:9" ht="12.5">
      <c r="H40914" s="958">
        <v>98446</v>
      </c>
      <c r="I40914" s="950" t="s">
        <v>1556</v>
      </c>
    </row>
    <row r="40915" spans="8:9" ht="12.5">
      <c r="H40915" s="958">
        <v>98447</v>
      </c>
      <c r="I40915" s="950" t="s">
        <v>1556</v>
      </c>
    </row>
    <row r="40916" spans="8:9" ht="12.5">
      <c r="H40916" s="958">
        <v>98448</v>
      </c>
      <c r="I40916" s="950" t="s">
        <v>1556</v>
      </c>
    </row>
    <row r="40917" spans="8:9" ht="12.5">
      <c r="H40917" s="958">
        <v>98464</v>
      </c>
      <c r="I40917" s="950" t="s">
        <v>1556</v>
      </c>
    </row>
    <row r="40918" spans="8:9" ht="12.5">
      <c r="H40918" s="958">
        <v>98465</v>
      </c>
      <c r="I40918" s="950" t="s">
        <v>1556</v>
      </c>
    </row>
    <row r="40919" spans="8:9" ht="12.5">
      <c r="H40919" s="958">
        <v>98466</v>
      </c>
      <c r="I40919" s="950" t="s">
        <v>1556</v>
      </c>
    </row>
    <row r="40920" spans="8:9" ht="12.5">
      <c r="H40920" s="958">
        <v>98467</v>
      </c>
      <c r="I40920" s="950" t="s">
        <v>1556</v>
      </c>
    </row>
    <row r="40921" spans="8:9" ht="12.5">
      <c r="H40921" s="958">
        <v>98471</v>
      </c>
      <c r="I40921" s="950" t="s">
        <v>1556</v>
      </c>
    </row>
    <row r="40922" spans="8:9" ht="12.5">
      <c r="H40922" s="958">
        <v>98481</v>
      </c>
      <c r="I40922" s="950" t="s">
        <v>1556</v>
      </c>
    </row>
    <row r="40923" spans="8:9" ht="12.5">
      <c r="H40923" s="958">
        <v>98490</v>
      </c>
      <c r="I40923" s="950" t="s">
        <v>1556</v>
      </c>
    </row>
    <row r="40924" spans="8:9" ht="12.5">
      <c r="H40924" s="958">
        <v>98492</v>
      </c>
      <c r="I40924" s="950" t="s">
        <v>1556</v>
      </c>
    </row>
    <row r="40925" spans="8:9" ht="12.5">
      <c r="H40925" s="958">
        <v>98493</v>
      </c>
      <c r="I40925" s="950" t="s">
        <v>1556</v>
      </c>
    </row>
    <row r="40926" spans="8:9" ht="12.5">
      <c r="H40926" s="958">
        <v>98496</v>
      </c>
      <c r="I40926" s="950" t="s">
        <v>1556</v>
      </c>
    </row>
    <row r="40927" spans="8:9" ht="12.5">
      <c r="H40927" s="958">
        <v>98497</v>
      </c>
      <c r="I40927" s="950" t="s">
        <v>1556</v>
      </c>
    </row>
    <row r="40928" spans="8:9" ht="12.5">
      <c r="H40928" s="958">
        <v>98498</v>
      </c>
      <c r="I40928" s="950" t="s">
        <v>1556</v>
      </c>
    </row>
    <row r="40929" spans="8:9" ht="12.5">
      <c r="H40929" s="958">
        <v>98499</v>
      </c>
      <c r="I40929" s="950" t="s">
        <v>1556</v>
      </c>
    </row>
    <row r="40930" spans="8:9" ht="12.5">
      <c r="H40930" s="958">
        <v>98501</v>
      </c>
      <c r="I40930" s="950" t="s">
        <v>1556</v>
      </c>
    </row>
    <row r="40931" spans="8:9" ht="12.5">
      <c r="H40931" s="958">
        <v>98502</v>
      </c>
      <c r="I40931" s="950" t="s">
        <v>1556</v>
      </c>
    </row>
    <row r="40932" spans="8:9" ht="12.5">
      <c r="H40932" s="958">
        <v>98503</v>
      </c>
      <c r="I40932" s="950" t="s">
        <v>1556</v>
      </c>
    </row>
    <row r="40933" spans="8:9" ht="12.5">
      <c r="H40933" s="958">
        <v>98504</v>
      </c>
      <c r="I40933" s="950" t="s">
        <v>1556</v>
      </c>
    </row>
    <row r="40934" spans="8:9" ht="12.5">
      <c r="H40934" s="958">
        <v>98505</v>
      </c>
      <c r="I40934" s="950" t="s">
        <v>1556</v>
      </c>
    </row>
    <row r="40935" spans="8:9" ht="12.5">
      <c r="H40935" s="958">
        <v>98506</v>
      </c>
      <c r="I40935" s="950" t="s">
        <v>1556</v>
      </c>
    </row>
    <row r="40936" spans="8:9" ht="12.5">
      <c r="H40936" s="958">
        <v>98507</v>
      </c>
      <c r="I40936" s="950" t="s">
        <v>1556</v>
      </c>
    </row>
    <row r="40937" spans="8:9" ht="12.5">
      <c r="H40937" s="958">
        <v>98508</v>
      </c>
      <c r="I40937" s="950" t="s">
        <v>1556</v>
      </c>
    </row>
    <row r="40938" spans="8:9" ht="12.5">
      <c r="H40938" s="958">
        <v>98509</v>
      </c>
      <c r="I40938" s="950" t="s">
        <v>1556</v>
      </c>
    </row>
    <row r="40939" spans="8:9" ht="12.5">
      <c r="H40939" s="958">
        <v>98511</v>
      </c>
      <c r="I40939" s="950" t="s">
        <v>1556</v>
      </c>
    </row>
    <row r="40940" spans="8:9" ht="12.5">
      <c r="H40940" s="958">
        <v>98512</v>
      </c>
      <c r="I40940" s="950" t="s">
        <v>1556</v>
      </c>
    </row>
    <row r="40941" spans="8:9" ht="12.5">
      <c r="H40941" s="958">
        <v>98513</v>
      </c>
      <c r="I40941" s="950" t="s">
        <v>1556</v>
      </c>
    </row>
    <row r="40942" spans="8:9" ht="12.5">
      <c r="H40942" s="958">
        <v>98516</v>
      </c>
      <c r="I40942" s="950" t="s">
        <v>1556</v>
      </c>
    </row>
    <row r="40943" spans="8:9" ht="12.5">
      <c r="H40943" s="958">
        <v>98520</v>
      </c>
      <c r="I40943" s="950" t="s">
        <v>1556</v>
      </c>
    </row>
    <row r="40944" spans="8:9" ht="12.5">
      <c r="H40944" s="958">
        <v>98522</v>
      </c>
      <c r="I40944" s="950" t="s">
        <v>1556</v>
      </c>
    </row>
    <row r="40945" spans="8:9" ht="12.5">
      <c r="H40945" s="958">
        <v>98524</v>
      </c>
      <c r="I40945" s="950" t="s">
        <v>1556</v>
      </c>
    </row>
    <row r="40946" spans="8:9" ht="12.5">
      <c r="H40946" s="958">
        <v>98526</v>
      </c>
      <c r="I40946" s="950" t="s">
        <v>1556</v>
      </c>
    </row>
    <row r="40947" spans="8:9" ht="12.5">
      <c r="H40947" s="958">
        <v>98527</v>
      </c>
      <c r="I40947" s="950" t="s">
        <v>1556</v>
      </c>
    </row>
    <row r="40948" spans="8:9" ht="12.5">
      <c r="H40948" s="958">
        <v>98528</v>
      </c>
      <c r="I40948" s="950" t="s">
        <v>1556</v>
      </c>
    </row>
    <row r="40949" spans="8:9" ht="12.5">
      <c r="H40949" s="958">
        <v>98530</v>
      </c>
      <c r="I40949" s="950" t="s">
        <v>1556</v>
      </c>
    </row>
    <row r="40950" spans="8:9" ht="12.5">
      <c r="H40950" s="958">
        <v>98531</v>
      </c>
      <c r="I40950" s="950" t="s">
        <v>1556</v>
      </c>
    </row>
    <row r="40951" spans="8:9" ht="12.5">
      <c r="H40951" s="958">
        <v>98532</v>
      </c>
      <c r="I40951" s="950" t="s">
        <v>1556</v>
      </c>
    </row>
    <row r="40952" spans="8:9" ht="12.5">
      <c r="H40952" s="958">
        <v>98533</v>
      </c>
      <c r="I40952" s="950" t="s">
        <v>1556</v>
      </c>
    </row>
    <row r="40953" spans="8:9" ht="12.5">
      <c r="H40953" s="958">
        <v>98535</v>
      </c>
      <c r="I40953" s="950" t="s">
        <v>1556</v>
      </c>
    </row>
    <row r="40954" spans="8:9" ht="12.5">
      <c r="H40954" s="958">
        <v>98536</v>
      </c>
      <c r="I40954" s="950" t="s">
        <v>1556</v>
      </c>
    </row>
    <row r="40955" spans="8:9" ht="12.5">
      <c r="H40955" s="958">
        <v>98537</v>
      </c>
      <c r="I40955" s="950" t="s">
        <v>1556</v>
      </c>
    </row>
    <row r="40956" spans="8:9" ht="12.5">
      <c r="H40956" s="958">
        <v>98538</v>
      </c>
      <c r="I40956" s="950" t="s">
        <v>1556</v>
      </c>
    </row>
    <row r="40957" spans="8:9" ht="12.5">
      <c r="H40957" s="958">
        <v>98539</v>
      </c>
      <c r="I40957" s="950" t="s">
        <v>1556</v>
      </c>
    </row>
    <row r="40958" spans="8:9" ht="12.5">
      <c r="H40958" s="958">
        <v>98540</v>
      </c>
      <c r="I40958" s="950" t="s">
        <v>1556</v>
      </c>
    </row>
    <row r="40959" spans="8:9" ht="12.5">
      <c r="H40959" s="958">
        <v>98541</v>
      </c>
      <c r="I40959" s="950" t="s">
        <v>1556</v>
      </c>
    </row>
    <row r="40960" spans="8:9" ht="12.5">
      <c r="H40960" s="958">
        <v>98542</v>
      </c>
      <c r="I40960" s="950" t="s">
        <v>1556</v>
      </c>
    </row>
    <row r="40961" spans="8:9" ht="12.5">
      <c r="H40961" s="958">
        <v>98544</v>
      </c>
      <c r="I40961" s="950" t="s">
        <v>1556</v>
      </c>
    </row>
    <row r="40962" spans="8:9" ht="12.5">
      <c r="H40962" s="958">
        <v>98546</v>
      </c>
      <c r="I40962" s="950" t="s">
        <v>1556</v>
      </c>
    </row>
    <row r="40963" spans="8:9" ht="12.5">
      <c r="H40963" s="958">
        <v>98547</v>
      </c>
      <c r="I40963" s="950" t="s">
        <v>1556</v>
      </c>
    </row>
    <row r="40964" spans="8:9" ht="12.5">
      <c r="H40964" s="958">
        <v>98548</v>
      </c>
      <c r="I40964" s="950" t="s">
        <v>1556</v>
      </c>
    </row>
    <row r="40965" spans="8:9" ht="12.5">
      <c r="H40965" s="958">
        <v>98550</v>
      </c>
      <c r="I40965" s="950" t="s">
        <v>1556</v>
      </c>
    </row>
    <row r="40966" spans="8:9" ht="12.5">
      <c r="H40966" s="958">
        <v>98552</v>
      </c>
      <c r="I40966" s="950" t="s">
        <v>1556</v>
      </c>
    </row>
    <row r="40967" spans="8:9" ht="12.5">
      <c r="H40967" s="958">
        <v>98554</v>
      </c>
      <c r="I40967" s="950" t="s">
        <v>1556</v>
      </c>
    </row>
    <row r="40968" spans="8:9" ht="12.5">
      <c r="H40968" s="958">
        <v>98555</v>
      </c>
      <c r="I40968" s="950" t="s">
        <v>1556</v>
      </c>
    </row>
    <row r="40969" spans="8:9" ht="12.5">
      <c r="H40969" s="958">
        <v>98556</v>
      </c>
      <c r="I40969" s="950" t="s">
        <v>1556</v>
      </c>
    </row>
    <row r="40970" spans="8:9" ht="12.5">
      <c r="H40970" s="958">
        <v>98557</v>
      </c>
      <c r="I40970" s="950" t="s">
        <v>1556</v>
      </c>
    </row>
    <row r="40971" spans="8:9" ht="12.5">
      <c r="H40971" s="958">
        <v>98558</v>
      </c>
      <c r="I40971" s="950" t="s">
        <v>1556</v>
      </c>
    </row>
    <row r="40972" spans="8:9" ht="12.5">
      <c r="H40972" s="958">
        <v>98559</v>
      </c>
      <c r="I40972" s="950" t="s">
        <v>1556</v>
      </c>
    </row>
    <row r="40973" spans="8:9" ht="12.5">
      <c r="H40973" s="958">
        <v>98560</v>
      </c>
      <c r="I40973" s="950" t="s">
        <v>1556</v>
      </c>
    </row>
    <row r="40974" spans="8:9" ht="12.5">
      <c r="H40974" s="958">
        <v>98561</v>
      </c>
      <c r="I40974" s="950" t="s">
        <v>1556</v>
      </c>
    </row>
    <row r="40975" spans="8:9" ht="12.5">
      <c r="H40975" s="958">
        <v>98562</v>
      </c>
      <c r="I40975" s="950" t="s">
        <v>1556</v>
      </c>
    </row>
    <row r="40976" spans="8:9" ht="12.5">
      <c r="H40976" s="958">
        <v>98563</v>
      </c>
      <c r="I40976" s="950" t="s">
        <v>1556</v>
      </c>
    </row>
    <row r="40977" spans="8:9" ht="12.5">
      <c r="H40977" s="958">
        <v>98564</v>
      </c>
      <c r="I40977" s="950" t="s">
        <v>1556</v>
      </c>
    </row>
    <row r="40978" spans="8:9" ht="12.5">
      <c r="H40978" s="958">
        <v>98565</v>
      </c>
      <c r="I40978" s="950" t="s">
        <v>1556</v>
      </c>
    </row>
    <row r="40979" spans="8:9" ht="12.5">
      <c r="H40979" s="958">
        <v>98566</v>
      </c>
      <c r="I40979" s="950" t="s">
        <v>1556</v>
      </c>
    </row>
    <row r="40980" spans="8:9" ht="12.5">
      <c r="H40980" s="958">
        <v>98568</v>
      </c>
      <c r="I40980" s="950" t="s">
        <v>1556</v>
      </c>
    </row>
    <row r="40981" spans="8:9" ht="12.5">
      <c r="H40981" s="958">
        <v>98569</v>
      </c>
      <c r="I40981" s="950" t="s">
        <v>1556</v>
      </c>
    </row>
    <row r="40982" spans="8:9" ht="12.5">
      <c r="H40982" s="958">
        <v>98570</v>
      </c>
      <c r="I40982" s="950" t="s">
        <v>1556</v>
      </c>
    </row>
    <row r="40983" spans="8:9" ht="12.5">
      <c r="H40983" s="958">
        <v>98571</v>
      </c>
      <c r="I40983" s="950" t="s">
        <v>1556</v>
      </c>
    </row>
    <row r="40984" spans="8:9" ht="12.5">
      <c r="H40984" s="958">
        <v>98572</v>
      </c>
      <c r="I40984" s="950" t="s">
        <v>1556</v>
      </c>
    </row>
    <row r="40985" spans="8:9" ht="12.5">
      <c r="H40985" s="958">
        <v>98575</v>
      </c>
      <c r="I40985" s="950" t="s">
        <v>1556</v>
      </c>
    </row>
    <row r="40986" spans="8:9" ht="12.5">
      <c r="H40986" s="958">
        <v>98576</v>
      </c>
      <c r="I40986" s="950" t="s">
        <v>1556</v>
      </c>
    </row>
    <row r="40987" spans="8:9" ht="12.5">
      <c r="H40987" s="958">
        <v>98577</v>
      </c>
      <c r="I40987" s="950" t="s">
        <v>1556</v>
      </c>
    </row>
    <row r="40988" spans="8:9" ht="12.5">
      <c r="H40988" s="958">
        <v>98579</v>
      </c>
      <c r="I40988" s="950" t="s">
        <v>1556</v>
      </c>
    </row>
    <row r="40989" spans="8:9" ht="12.5">
      <c r="H40989" s="958">
        <v>98580</v>
      </c>
      <c r="I40989" s="950" t="s">
        <v>1556</v>
      </c>
    </row>
    <row r="40990" spans="8:9" ht="12.5">
      <c r="H40990" s="958">
        <v>98581</v>
      </c>
      <c r="I40990" s="950" t="s">
        <v>1556</v>
      </c>
    </row>
    <row r="40991" spans="8:9" ht="12.5">
      <c r="H40991" s="958">
        <v>98582</v>
      </c>
      <c r="I40991" s="950" t="s">
        <v>1556</v>
      </c>
    </row>
    <row r="40992" spans="8:9" ht="12.5">
      <c r="H40992" s="958">
        <v>98583</v>
      </c>
      <c r="I40992" s="950" t="s">
        <v>1556</v>
      </c>
    </row>
    <row r="40993" spans="8:9" ht="12.5">
      <c r="H40993" s="958">
        <v>98584</v>
      </c>
      <c r="I40993" s="950" t="s">
        <v>1556</v>
      </c>
    </row>
    <row r="40994" spans="8:9" ht="12.5">
      <c r="H40994" s="958">
        <v>98585</v>
      </c>
      <c r="I40994" s="950" t="s">
        <v>1556</v>
      </c>
    </row>
    <row r="40995" spans="8:9" ht="12.5">
      <c r="H40995" s="958">
        <v>98586</v>
      </c>
      <c r="I40995" s="950" t="s">
        <v>1556</v>
      </c>
    </row>
    <row r="40996" spans="8:9" ht="12.5">
      <c r="H40996" s="958">
        <v>98587</v>
      </c>
      <c r="I40996" s="950" t="s">
        <v>1556</v>
      </c>
    </row>
    <row r="40997" spans="8:9" ht="12.5">
      <c r="H40997" s="958">
        <v>98588</v>
      </c>
      <c r="I40997" s="950" t="s">
        <v>1556</v>
      </c>
    </row>
    <row r="40998" spans="8:9" ht="12.5">
      <c r="H40998" s="958">
        <v>98589</v>
      </c>
      <c r="I40998" s="950" t="s">
        <v>1556</v>
      </c>
    </row>
    <row r="40999" spans="8:9" ht="12.5">
      <c r="H40999" s="958">
        <v>98590</v>
      </c>
      <c r="I40999" s="950" t="s">
        <v>1556</v>
      </c>
    </row>
    <row r="41000" spans="8:9" ht="12.5">
      <c r="H41000" s="958">
        <v>98591</v>
      </c>
      <c r="I41000" s="950" t="s">
        <v>1556</v>
      </c>
    </row>
    <row r="41001" spans="8:9" ht="12.5">
      <c r="H41001" s="958">
        <v>98592</v>
      </c>
      <c r="I41001" s="950" t="s">
        <v>1556</v>
      </c>
    </row>
    <row r="41002" spans="8:9" ht="12.5">
      <c r="H41002" s="958">
        <v>98593</v>
      </c>
      <c r="I41002" s="950" t="s">
        <v>1556</v>
      </c>
    </row>
    <row r="41003" spans="8:9" ht="12.5">
      <c r="H41003" s="958">
        <v>98595</v>
      </c>
      <c r="I41003" s="950" t="s">
        <v>1556</v>
      </c>
    </row>
    <row r="41004" spans="8:9" ht="12.5">
      <c r="H41004" s="958">
        <v>98596</v>
      </c>
      <c r="I41004" s="950" t="s">
        <v>1556</v>
      </c>
    </row>
    <row r="41005" spans="8:9" ht="12.5">
      <c r="H41005" s="958">
        <v>98597</v>
      </c>
      <c r="I41005" s="950" t="s">
        <v>1556</v>
      </c>
    </row>
    <row r="41006" spans="8:9" ht="12.5">
      <c r="H41006" s="958">
        <v>98599</v>
      </c>
      <c r="I41006" s="950" t="s">
        <v>1556</v>
      </c>
    </row>
    <row r="41007" spans="8:9" ht="12.5">
      <c r="H41007" s="958">
        <v>98601</v>
      </c>
      <c r="I41007" s="950" t="s">
        <v>1556</v>
      </c>
    </row>
    <row r="41008" spans="8:9" ht="12.5">
      <c r="H41008" s="958">
        <v>98602</v>
      </c>
      <c r="I41008" s="950" t="s">
        <v>1556</v>
      </c>
    </row>
    <row r="41009" spans="8:9" ht="12.5">
      <c r="H41009" s="958">
        <v>98603</v>
      </c>
      <c r="I41009" s="950" t="s">
        <v>1556</v>
      </c>
    </row>
    <row r="41010" spans="8:9" ht="12.5">
      <c r="H41010" s="958">
        <v>98604</v>
      </c>
      <c r="I41010" s="950" t="s">
        <v>1556</v>
      </c>
    </row>
    <row r="41011" spans="8:9" ht="12.5">
      <c r="H41011" s="958">
        <v>98605</v>
      </c>
      <c r="I41011" s="950" t="s">
        <v>1556</v>
      </c>
    </row>
    <row r="41012" spans="8:9" ht="12.5">
      <c r="H41012" s="958">
        <v>98606</v>
      </c>
      <c r="I41012" s="950" t="s">
        <v>1556</v>
      </c>
    </row>
    <row r="41013" spans="8:9" ht="12.5">
      <c r="H41013" s="958">
        <v>98607</v>
      </c>
      <c r="I41013" s="950" t="s">
        <v>1556</v>
      </c>
    </row>
    <row r="41014" spans="8:9" ht="12.5">
      <c r="H41014" s="958">
        <v>98609</v>
      </c>
      <c r="I41014" s="950" t="s">
        <v>1556</v>
      </c>
    </row>
    <row r="41015" spans="8:9" ht="12.5">
      <c r="H41015" s="958">
        <v>98610</v>
      </c>
      <c r="I41015" s="950" t="s">
        <v>1556</v>
      </c>
    </row>
    <row r="41016" spans="8:9" ht="12.5">
      <c r="H41016" s="958">
        <v>98611</v>
      </c>
      <c r="I41016" s="950" t="s">
        <v>1556</v>
      </c>
    </row>
    <row r="41017" spans="8:9" ht="12.5">
      <c r="H41017" s="958">
        <v>98612</v>
      </c>
      <c r="I41017" s="950" t="s">
        <v>1556</v>
      </c>
    </row>
    <row r="41018" spans="8:9" ht="12.5">
      <c r="H41018" s="958">
        <v>98613</v>
      </c>
      <c r="I41018" s="950" t="s">
        <v>1556</v>
      </c>
    </row>
    <row r="41019" spans="8:9" ht="12.5">
      <c r="H41019" s="958">
        <v>98614</v>
      </c>
      <c r="I41019" s="950" t="s">
        <v>1556</v>
      </c>
    </row>
    <row r="41020" spans="8:9" ht="12.5">
      <c r="H41020" s="958">
        <v>98616</v>
      </c>
      <c r="I41020" s="950" t="s">
        <v>1556</v>
      </c>
    </row>
    <row r="41021" spans="8:9" ht="12.5">
      <c r="H41021" s="958">
        <v>98617</v>
      </c>
      <c r="I41021" s="950" t="s">
        <v>1556</v>
      </c>
    </row>
    <row r="41022" spans="8:9" ht="12.5">
      <c r="H41022" s="958">
        <v>98619</v>
      </c>
      <c r="I41022" s="950" t="s">
        <v>1556</v>
      </c>
    </row>
    <row r="41023" spans="8:9" ht="12.5">
      <c r="H41023" s="958">
        <v>98620</v>
      </c>
      <c r="I41023" s="950" t="s">
        <v>1556</v>
      </c>
    </row>
    <row r="41024" spans="8:9" ht="12.5">
      <c r="H41024" s="958">
        <v>98621</v>
      </c>
      <c r="I41024" s="950" t="s">
        <v>1556</v>
      </c>
    </row>
    <row r="41025" spans="8:9" ht="12.5">
      <c r="H41025" s="958">
        <v>98622</v>
      </c>
      <c r="I41025" s="950" t="s">
        <v>1556</v>
      </c>
    </row>
    <row r="41026" spans="8:9" ht="12.5">
      <c r="H41026" s="958">
        <v>98623</v>
      </c>
      <c r="I41026" s="950" t="s">
        <v>1556</v>
      </c>
    </row>
    <row r="41027" spans="8:9" ht="12.5">
      <c r="H41027" s="958">
        <v>98624</v>
      </c>
      <c r="I41027" s="950" t="s">
        <v>1556</v>
      </c>
    </row>
    <row r="41028" spans="8:9" ht="12.5">
      <c r="H41028" s="958">
        <v>98625</v>
      </c>
      <c r="I41028" s="950" t="s">
        <v>1556</v>
      </c>
    </row>
    <row r="41029" spans="8:9" ht="12.5">
      <c r="H41029" s="958">
        <v>98626</v>
      </c>
      <c r="I41029" s="950" t="s">
        <v>1556</v>
      </c>
    </row>
    <row r="41030" spans="8:9" ht="12.5">
      <c r="H41030" s="958">
        <v>98628</v>
      </c>
      <c r="I41030" s="950" t="s">
        <v>1556</v>
      </c>
    </row>
    <row r="41031" spans="8:9" ht="12.5">
      <c r="H41031" s="958">
        <v>98629</v>
      </c>
      <c r="I41031" s="950" t="s">
        <v>1556</v>
      </c>
    </row>
    <row r="41032" spans="8:9" ht="12.5">
      <c r="H41032" s="958">
        <v>98631</v>
      </c>
      <c r="I41032" s="950" t="s">
        <v>1556</v>
      </c>
    </row>
    <row r="41033" spans="8:9" ht="12.5">
      <c r="H41033" s="958">
        <v>98632</v>
      </c>
      <c r="I41033" s="950" t="s">
        <v>1556</v>
      </c>
    </row>
    <row r="41034" spans="8:9" ht="12.5">
      <c r="H41034" s="958">
        <v>98635</v>
      </c>
      <c r="I41034" s="950" t="s">
        <v>1556</v>
      </c>
    </row>
    <row r="41035" spans="8:9" ht="12.5">
      <c r="H41035" s="958">
        <v>98637</v>
      </c>
      <c r="I41035" s="950" t="s">
        <v>1556</v>
      </c>
    </row>
    <row r="41036" spans="8:9" ht="12.5">
      <c r="H41036" s="958">
        <v>98638</v>
      </c>
      <c r="I41036" s="950" t="s">
        <v>1556</v>
      </c>
    </row>
    <row r="41037" spans="8:9" ht="12.5">
      <c r="H41037" s="958">
        <v>98639</v>
      </c>
      <c r="I41037" s="950" t="s">
        <v>1556</v>
      </c>
    </row>
    <row r="41038" spans="8:9" ht="12.5">
      <c r="H41038" s="958">
        <v>98640</v>
      </c>
      <c r="I41038" s="950" t="s">
        <v>1556</v>
      </c>
    </row>
    <row r="41039" spans="8:9" ht="12.5">
      <c r="H41039" s="958">
        <v>98641</v>
      </c>
      <c r="I41039" s="950" t="s">
        <v>1556</v>
      </c>
    </row>
    <row r="41040" spans="8:9" ht="12.5">
      <c r="H41040" s="958">
        <v>98642</v>
      </c>
      <c r="I41040" s="950" t="s">
        <v>1556</v>
      </c>
    </row>
    <row r="41041" spans="8:9" ht="12.5">
      <c r="H41041" s="958">
        <v>98643</v>
      </c>
      <c r="I41041" s="950" t="s">
        <v>1556</v>
      </c>
    </row>
    <row r="41042" spans="8:9" ht="12.5">
      <c r="H41042" s="958">
        <v>98644</v>
      </c>
      <c r="I41042" s="950" t="s">
        <v>1556</v>
      </c>
    </row>
    <row r="41043" spans="8:9" ht="12.5">
      <c r="H41043" s="958">
        <v>98645</v>
      </c>
      <c r="I41043" s="950" t="s">
        <v>1556</v>
      </c>
    </row>
    <row r="41044" spans="8:9" ht="12.5">
      <c r="H41044" s="958">
        <v>98647</v>
      </c>
      <c r="I41044" s="950" t="s">
        <v>1556</v>
      </c>
    </row>
    <row r="41045" spans="8:9" ht="12.5">
      <c r="H41045" s="958">
        <v>98648</v>
      </c>
      <c r="I41045" s="950" t="s">
        <v>1556</v>
      </c>
    </row>
    <row r="41046" spans="8:9" ht="12.5">
      <c r="H41046" s="958">
        <v>98649</v>
      </c>
      <c r="I41046" s="950" t="s">
        <v>1556</v>
      </c>
    </row>
    <row r="41047" spans="8:9" ht="12.5">
      <c r="H41047" s="958">
        <v>98650</v>
      </c>
      <c r="I41047" s="950" t="s">
        <v>1556</v>
      </c>
    </row>
    <row r="41048" spans="8:9" ht="12.5">
      <c r="H41048" s="958">
        <v>98651</v>
      </c>
      <c r="I41048" s="950" t="s">
        <v>1556</v>
      </c>
    </row>
    <row r="41049" spans="8:9" ht="12.5">
      <c r="H41049" s="958">
        <v>98660</v>
      </c>
      <c r="I41049" s="950" t="s">
        <v>1556</v>
      </c>
    </row>
    <row r="41050" spans="8:9" ht="12.5">
      <c r="H41050" s="958">
        <v>98661</v>
      </c>
      <c r="I41050" s="950" t="s">
        <v>1556</v>
      </c>
    </row>
    <row r="41051" spans="8:9" ht="12.5">
      <c r="H41051" s="958">
        <v>98662</v>
      </c>
      <c r="I41051" s="950" t="s">
        <v>1556</v>
      </c>
    </row>
    <row r="41052" spans="8:9" ht="12.5">
      <c r="H41052" s="958">
        <v>98663</v>
      </c>
      <c r="I41052" s="950" t="s">
        <v>1556</v>
      </c>
    </row>
    <row r="41053" spans="8:9" ht="12.5">
      <c r="H41053" s="958">
        <v>98664</v>
      </c>
      <c r="I41053" s="950" t="s">
        <v>1556</v>
      </c>
    </row>
    <row r="41054" spans="8:9" ht="12.5">
      <c r="H41054" s="958">
        <v>98665</v>
      </c>
      <c r="I41054" s="950" t="s">
        <v>1556</v>
      </c>
    </row>
    <row r="41055" spans="8:9" ht="12.5">
      <c r="H41055" s="958">
        <v>98666</v>
      </c>
      <c r="I41055" s="950" t="s">
        <v>1556</v>
      </c>
    </row>
    <row r="41056" spans="8:9" ht="12.5">
      <c r="H41056" s="958">
        <v>98668</v>
      </c>
      <c r="I41056" s="950" t="s">
        <v>1556</v>
      </c>
    </row>
    <row r="41057" spans="8:9" ht="12.5">
      <c r="H41057" s="958">
        <v>98670</v>
      </c>
      <c r="I41057" s="950" t="s">
        <v>1556</v>
      </c>
    </row>
    <row r="41058" spans="8:9" ht="12.5">
      <c r="H41058" s="958">
        <v>98671</v>
      </c>
      <c r="I41058" s="950" t="s">
        <v>1556</v>
      </c>
    </row>
    <row r="41059" spans="8:9" ht="12.5">
      <c r="H41059" s="958">
        <v>98672</v>
      </c>
      <c r="I41059" s="950" t="s">
        <v>1556</v>
      </c>
    </row>
    <row r="41060" spans="8:9" ht="12.5">
      <c r="H41060" s="958">
        <v>98673</v>
      </c>
      <c r="I41060" s="950" t="s">
        <v>1556</v>
      </c>
    </row>
    <row r="41061" spans="8:9" ht="12.5">
      <c r="H41061" s="958">
        <v>98674</v>
      </c>
      <c r="I41061" s="950" t="s">
        <v>1556</v>
      </c>
    </row>
    <row r="41062" spans="8:9" ht="12.5">
      <c r="H41062" s="958">
        <v>98675</v>
      </c>
      <c r="I41062" s="950" t="s">
        <v>1556</v>
      </c>
    </row>
    <row r="41063" spans="8:9" ht="12.5">
      <c r="H41063" s="958">
        <v>98682</v>
      </c>
      <c r="I41063" s="950" t="s">
        <v>1556</v>
      </c>
    </row>
    <row r="41064" spans="8:9" ht="12.5">
      <c r="H41064" s="958">
        <v>98683</v>
      </c>
      <c r="I41064" s="950" t="s">
        <v>1556</v>
      </c>
    </row>
    <row r="41065" spans="8:9" ht="12.5">
      <c r="H41065" s="958">
        <v>98684</v>
      </c>
      <c r="I41065" s="950" t="s">
        <v>1556</v>
      </c>
    </row>
    <row r="41066" spans="8:9" ht="12.5">
      <c r="H41066" s="958">
        <v>98685</v>
      </c>
      <c r="I41066" s="950" t="s">
        <v>1556</v>
      </c>
    </row>
    <row r="41067" spans="8:9" ht="12.5">
      <c r="H41067" s="958">
        <v>98686</v>
      </c>
      <c r="I41067" s="950" t="s">
        <v>1556</v>
      </c>
    </row>
    <row r="41068" spans="8:9" ht="12.5">
      <c r="H41068" s="958">
        <v>98687</v>
      </c>
      <c r="I41068" s="950" t="s">
        <v>1556</v>
      </c>
    </row>
    <row r="41069" spans="8:9" ht="12.5">
      <c r="H41069" s="958">
        <v>98801</v>
      </c>
      <c r="I41069" s="950" t="s">
        <v>1556</v>
      </c>
    </row>
    <row r="41070" spans="8:9" ht="12.5">
      <c r="H41070" s="958">
        <v>98802</v>
      </c>
      <c r="I41070" s="950" t="s">
        <v>1556</v>
      </c>
    </row>
    <row r="41071" spans="8:9" ht="12.5">
      <c r="H41071" s="958">
        <v>98807</v>
      </c>
      <c r="I41071" s="950" t="s">
        <v>1556</v>
      </c>
    </row>
    <row r="41072" spans="8:9" ht="12.5">
      <c r="H41072" s="958">
        <v>98811</v>
      </c>
      <c r="I41072" s="950" t="s">
        <v>1556</v>
      </c>
    </row>
    <row r="41073" spans="8:9" ht="12.5">
      <c r="H41073" s="958">
        <v>98812</v>
      </c>
      <c r="I41073" s="950" t="s">
        <v>1556</v>
      </c>
    </row>
    <row r="41074" spans="8:9" ht="12.5">
      <c r="H41074" s="958">
        <v>98813</v>
      </c>
      <c r="I41074" s="950" t="s">
        <v>1556</v>
      </c>
    </row>
    <row r="41075" spans="8:9" ht="12.5">
      <c r="H41075" s="958">
        <v>98814</v>
      </c>
      <c r="I41075" s="950" t="s">
        <v>1556</v>
      </c>
    </row>
    <row r="41076" spans="8:9" ht="12.5">
      <c r="H41076" s="958">
        <v>98815</v>
      </c>
      <c r="I41076" s="950" t="s">
        <v>1556</v>
      </c>
    </row>
    <row r="41077" spans="8:9" ht="12.5">
      <c r="H41077" s="958">
        <v>98816</v>
      </c>
      <c r="I41077" s="950" t="s">
        <v>1556</v>
      </c>
    </row>
    <row r="41078" spans="8:9" ht="12.5">
      <c r="H41078" s="958">
        <v>98817</v>
      </c>
      <c r="I41078" s="950" t="s">
        <v>1556</v>
      </c>
    </row>
    <row r="41079" spans="8:9" ht="12.5">
      <c r="H41079" s="958">
        <v>98819</v>
      </c>
      <c r="I41079" s="950" t="s">
        <v>1556</v>
      </c>
    </row>
    <row r="41080" spans="8:9" ht="12.5">
      <c r="H41080" s="958">
        <v>98821</v>
      </c>
      <c r="I41080" s="950" t="s">
        <v>1556</v>
      </c>
    </row>
    <row r="41081" spans="8:9" ht="12.5">
      <c r="H41081" s="958">
        <v>98822</v>
      </c>
      <c r="I41081" s="950" t="s">
        <v>1556</v>
      </c>
    </row>
    <row r="41082" spans="8:9" ht="12.5">
      <c r="H41082" s="958">
        <v>98823</v>
      </c>
      <c r="I41082" s="950" t="s">
        <v>1556</v>
      </c>
    </row>
    <row r="41083" spans="8:9" ht="12.5">
      <c r="H41083" s="958">
        <v>98824</v>
      </c>
      <c r="I41083" s="950" t="s">
        <v>1556</v>
      </c>
    </row>
    <row r="41084" spans="8:9" ht="12.5">
      <c r="H41084" s="958">
        <v>98826</v>
      </c>
      <c r="I41084" s="950" t="s">
        <v>1556</v>
      </c>
    </row>
    <row r="41085" spans="8:9" ht="12.5">
      <c r="H41085" s="958">
        <v>98827</v>
      </c>
      <c r="I41085" s="950" t="s">
        <v>1556</v>
      </c>
    </row>
    <row r="41086" spans="8:9" ht="12.5">
      <c r="H41086" s="958">
        <v>98828</v>
      </c>
      <c r="I41086" s="950" t="s">
        <v>1556</v>
      </c>
    </row>
    <row r="41087" spans="8:9" ht="12.5">
      <c r="H41087" s="958">
        <v>98829</v>
      </c>
      <c r="I41087" s="950" t="s">
        <v>1556</v>
      </c>
    </row>
    <row r="41088" spans="8:9" ht="12.5">
      <c r="H41088" s="958">
        <v>98830</v>
      </c>
      <c r="I41088" s="950" t="s">
        <v>1556</v>
      </c>
    </row>
    <row r="41089" spans="8:9" ht="12.5">
      <c r="H41089" s="958">
        <v>98831</v>
      </c>
      <c r="I41089" s="950" t="s">
        <v>1556</v>
      </c>
    </row>
    <row r="41090" spans="8:9" ht="12.5">
      <c r="H41090" s="958">
        <v>98832</v>
      </c>
      <c r="I41090" s="950" t="s">
        <v>1556</v>
      </c>
    </row>
    <row r="41091" spans="8:9" ht="12.5">
      <c r="H41091" s="958">
        <v>98833</v>
      </c>
      <c r="I41091" s="950" t="s">
        <v>1556</v>
      </c>
    </row>
    <row r="41092" spans="8:9" ht="12.5">
      <c r="H41092" s="958">
        <v>98834</v>
      </c>
      <c r="I41092" s="950" t="s">
        <v>1556</v>
      </c>
    </row>
    <row r="41093" spans="8:9" ht="12.5">
      <c r="H41093" s="958">
        <v>98836</v>
      </c>
      <c r="I41093" s="950" t="s">
        <v>1556</v>
      </c>
    </row>
    <row r="41094" spans="8:9" ht="12.5">
      <c r="H41094" s="958">
        <v>98837</v>
      </c>
      <c r="I41094" s="950" t="s">
        <v>1556</v>
      </c>
    </row>
    <row r="41095" spans="8:9" ht="12.5">
      <c r="H41095" s="958">
        <v>98840</v>
      </c>
      <c r="I41095" s="950" t="s">
        <v>1556</v>
      </c>
    </row>
    <row r="41096" spans="8:9" ht="12.5">
      <c r="H41096" s="958">
        <v>98841</v>
      </c>
      <c r="I41096" s="950" t="s">
        <v>1556</v>
      </c>
    </row>
    <row r="41097" spans="8:9" ht="12.5">
      <c r="H41097" s="958">
        <v>98843</v>
      </c>
      <c r="I41097" s="950" t="s">
        <v>1556</v>
      </c>
    </row>
    <row r="41098" spans="8:9" ht="12.5">
      <c r="H41098" s="958">
        <v>98844</v>
      </c>
      <c r="I41098" s="950" t="s">
        <v>1556</v>
      </c>
    </row>
    <row r="41099" spans="8:9" ht="12.5">
      <c r="H41099" s="958">
        <v>98845</v>
      </c>
      <c r="I41099" s="950" t="s">
        <v>1556</v>
      </c>
    </row>
    <row r="41100" spans="8:9" ht="12.5">
      <c r="H41100" s="958">
        <v>98846</v>
      </c>
      <c r="I41100" s="950" t="s">
        <v>1556</v>
      </c>
    </row>
    <row r="41101" spans="8:9" ht="12.5">
      <c r="H41101" s="958">
        <v>98847</v>
      </c>
      <c r="I41101" s="950" t="s">
        <v>1556</v>
      </c>
    </row>
    <row r="41102" spans="8:9" ht="12.5">
      <c r="H41102" s="958">
        <v>98848</v>
      </c>
      <c r="I41102" s="950" t="s">
        <v>1556</v>
      </c>
    </row>
    <row r="41103" spans="8:9" ht="12.5">
      <c r="H41103" s="958">
        <v>98849</v>
      </c>
      <c r="I41103" s="950" t="s">
        <v>1556</v>
      </c>
    </row>
    <row r="41104" spans="8:9" ht="12.5">
      <c r="H41104" s="958">
        <v>98850</v>
      </c>
      <c r="I41104" s="950" t="s">
        <v>1556</v>
      </c>
    </row>
    <row r="41105" spans="8:9" ht="12.5">
      <c r="H41105" s="958">
        <v>98851</v>
      </c>
      <c r="I41105" s="950" t="s">
        <v>1556</v>
      </c>
    </row>
    <row r="41106" spans="8:9" ht="12.5">
      <c r="H41106" s="958">
        <v>98852</v>
      </c>
      <c r="I41106" s="950" t="s">
        <v>1556</v>
      </c>
    </row>
    <row r="41107" spans="8:9" ht="12.5">
      <c r="H41107" s="958">
        <v>98853</v>
      </c>
      <c r="I41107" s="950" t="s">
        <v>1556</v>
      </c>
    </row>
    <row r="41108" spans="8:9" ht="12.5">
      <c r="H41108" s="958">
        <v>98855</v>
      </c>
      <c r="I41108" s="950" t="s">
        <v>1556</v>
      </c>
    </row>
    <row r="41109" spans="8:9" ht="12.5">
      <c r="H41109" s="958">
        <v>98856</v>
      </c>
      <c r="I41109" s="950" t="s">
        <v>1556</v>
      </c>
    </row>
    <row r="41110" spans="8:9" ht="12.5">
      <c r="H41110" s="958">
        <v>98857</v>
      </c>
      <c r="I41110" s="950" t="s">
        <v>1556</v>
      </c>
    </row>
    <row r="41111" spans="8:9" ht="12.5">
      <c r="H41111" s="958">
        <v>98858</v>
      </c>
      <c r="I41111" s="950" t="s">
        <v>1556</v>
      </c>
    </row>
    <row r="41112" spans="8:9" ht="12.5">
      <c r="H41112" s="958">
        <v>98859</v>
      </c>
      <c r="I41112" s="950" t="s">
        <v>1556</v>
      </c>
    </row>
    <row r="41113" spans="8:9" ht="12.5">
      <c r="H41113" s="958">
        <v>98860</v>
      </c>
      <c r="I41113" s="950" t="s">
        <v>1556</v>
      </c>
    </row>
    <row r="41114" spans="8:9" ht="12.5">
      <c r="H41114" s="958">
        <v>98862</v>
      </c>
      <c r="I41114" s="950" t="s">
        <v>1556</v>
      </c>
    </row>
    <row r="41115" spans="8:9" ht="12.5">
      <c r="H41115" s="958">
        <v>98901</v>
      </c>
      <c r="I41115" s="950" t="s">
        <v>1556</v>
      </c>
    </row>
    <row r="41116" spans="8:9" ht="12.5">
      <c r="H41116" s="958">
        <v>98902</v>
      </c>
      <c r="I41116" s="950" t="s">
        <v>1556</v>
      </c>
    </row>
    <row r="41117" spans="8:9" ht="12.5">
      <c r="H41117" s="958">
        <v>98903</v>
      </c>
      <c r="I41117" s="950" t="s">
        <v>1556</v>
      </c>
    </row>
    <row r="41118" spans="8:9" ht="12.5">
      <c r="H41118" s="958">
        <v>98904</v>
      </c>
      <c r="I41118" s="950" t="s">
        <v>1556</v>
      </c>
    </row>
    <row r="41119" spans="8:9" ht="12.5">
      <c r="H41119" s="958">
        <v>98907</v>
      </c>
      <c r="I41119" s="950" t="s">
        <v>1556</v>
      </c>
    </row>
    <row r="41120" spans="8:9" ht="12.5">
      <c r="H41120" s="958">
        <v>98908</v>
      </c>
      <c r="I41120" s="950" t="s">
        <v>1556</v>
      </c>
    </row>
    <row r="41121" spans="8:9" ht="12.5">
      <c r="H41121" s="958">
        <v>98909</v>
      </c>
      <c r="I41121" s="950" t="s">
        <v>1556</v>
      </c>
    </row>
    <row r="41122" spans="8:9" ht="12.5">
      <c r="H41122" s="958">
        <v>98920</v>
      </c>
      <c r="I41122" s="950" t="s">
        <v>1556</v>
      </c>
    </row>
    <row r="41123" spans="8:9" ht="12.5">
      <c r="H41123" s="958">
        <v>98921</v>
      </c>
      <c r="I41123" s="950" t="s">
        <v>1556</v>
      </c>
    </row>
    <row r="41124" spans="8:9" ht="12.5">
      <c r="H41124" s="958">
        <v>98922</v>
      </c>
      <c r="I41124" s="950" t="s">
        <v>1556</v>
      </c>
    </row>
    <row r="41125" spans="8:9" ht="12.5">
      <c r="H41125" s="958">
        <v>98923</v>
      </c>
      <c r="I41125" s="950" t="s">
        <v>1556</v>
      </c>
    </row>
    <row r="41126" spans="8:9" ht="12.5">
      <c r="H41126" s="958">
        <v>98925</v>
      </c>
      <c r="I41126" s="950" t="s">
        <v>1556</v>
      </c>
    </row>
    <row r="41127" spans="8:9" ht="12.5">
      <c r="H41127" s="958">
        <v>98926</v>
      </c>
      <c r="I41127" s="950" t="s">
        <v>1556</v>
      </c>
    </row>
    <row r="41128" spans="8:9" ht="12.5">
      <c r="H41128" s="958">
        <v>98929</v>
      </c>
      <c r="I41128" s="950" t="s">
        <v>1556</v>
      </c>
    </row>
    <row r="41129" spans="8:9" ht="12.5">
      <c r="H41129" s="958">
        <v>98930</v>
      </c>
      <c r="I41129" s="950" t="s">
        <v>1556</v>
      </c>
    </row>
    <row r="41130" spans="8:9" ht="12.5">
      <c r="H41130" s="958">
        <v>98932</v>
      </c>
      <c r="I41130" s="950" t="s">
        <v>1556</v>
      </c>
    </row>
    <row r="41131" spans="8:9" ht="12.5">
      <c r="H41131" s="958">
        <v>98933</v>
      </c>
      <c r="I41131" s="950" t="s">
        <v>1556</v>
      </c>
    </row>
    <row r="41132" spans="8:9" ht="12.5">
      <c r="H41132" s="958">
        <v>98934</v>
      </c>
      <c r="I41132" s="950" t="s">
        <v>1556</v>
      </c>
    </row>
    <row r="41133" spans="8:9" ht="12.5">
      <c r="H41133" s="958">
        <v>98935</v>
      </c>
      <c r="I41133" s="950" t="s">
        <v>1556</v>
      </c>
    </row>
    <row r="41134" spans="8:9" ht="12.5">
      <c r="H41134" s="958">
        <v>98936</v>
      </c>
      <c r="I41134" s="950" t="s">
        <v>1556</v>
      </c>
    </row>
    <row r="41135" spans="8:9" ht="12.5">
      <c r="H41135" s="958">
        <v>98937</v>
      </c>
      <c r="I41135" s="950" t="s">
        <v>1556</v>
      </c>
    </row>
    <row r="41136" spans="8:9" ht="12.5">
      <c r="H41136" s="958">
        <v>98938</v>
      </c>
      <c r="I41136" s="950" t="s">
        <v>1556</v>
      </c>
    </row>
    <row r="41137" spans="8:9" ht="12.5">
      <c r="H41137" s="958">
        <v>98939</v>
      </c>
      <c r="I41137" s="950" t="s">
        <v>1556</v>
      </c>
    </row>
    <row r="41138" spans="8:9" ht="12.5">
      <c r="H41138" s="958">
        <v>98940</v>
      </c>
      <c r="I41138" s="950" t="s">
        <v>1556</v>
      </c>
    </row>
    <row r="41139" spans="8:9" ht="12.5">
      <c r="H41139" s="958">
        <v>98941</v>
      </c>
      <c r="I41139" s="950" t="s">
        <v>1556</v>
      </c>
    </row>
    <row r="41140" spans="8:9" ht="12.5">
      <c r="H41140" s="958">
        <v>98942</v>
      </c>
      <c r="I41140" s="950" t="s">
        <v>1556</v>
      </c>
    </row>
    <row r="41141" spans="8:9" ht="12.5">
      <c r="H41141" s="958">
        <v>98943</v>
      </c>
      <c r="I41141" s="950" t="s">
        <v>1556</v>
      </c>
    </row>
    <row r="41142" spans="8:9" ht="12.5">
      <c r="H41142" s="958">
        <v>98944</v>
      </c>
      <c r="I41142" s="950" t="s">
        <v>1556</v>
      </c>
    </row>
    <row r="41143" spans="8:9" ht="12.5">
      <c r="H41143" s="958">
        <v>98946</v>
      </c>
      <c r="I41143" s="950" t="s">
        <v>1556</v>
      </c>
    </row>
    <row r="41144" spans="8:9" ht="12.5">
      <c r="H41144" s="958">
        <v>98947</v>
      </c>
      <c r="I41144" s="950" t="s">
        <v>1556</v>
      </c>
    </row>
    <row r="41145" spans="8:9" ht="12.5">
      <c r="H41145" s="958">
        <v>98948</v>
      </c>
      <c r="I41145" s="950" t="s">
        <v>1556</v>
      </c>
    </row>
    <row r="41146" spans="8:9" ht="12.5">
      <c r="H41146" s="958">
        <v>98950</v>
      </c>
      <c r="I41146" s="950" t="s">
        <v>1556</v>
      </c>
    </row>
    <row r="41147" spans="8:9" ht="12.5">
      <c r="H41147" s="958">
        <v>98951</v>
      </c>
      <c r="I41147" s="950" t="s">
        <v>1556</v>
      </c>
    </row>
    <row r="41148" spans="8:9" ht="12.5">
      <c r="H41148" s="958">
        <v>98952</v>
      </c>
      <c r="I41148" s="950" t="s">
        <v>1556</v>
      </c>
    </row>
    <row r="41149" spans="8:9" ht="12.5">
      <c r="H41149" s="958">
        <v>98953</v>
      </c>
      <c r="I41149" s="950" t="s">
        <v>1556</v>
      </c>
    </row>
    <row r="41150" spans="8:9" ht="12.5">
      <c r="H41150" s="958">
        <v>99001</v>
      </c>
      <c r="I41150" s="950" t="s">
        <v>1556</v>
      </c>
    </row>
    <row r="41151" spans="8:9" ht="12.5">
      <c r="H41151" s="958">
        <v>99003</v>
      </c>
      <c r="I41151" s="950" t="s">
        <v>1556</v>
      </c>
    </row>
    <row r="41152" spans="8:9" ht="12.5">
      <c r="H41152" s="958">
        <v>99004</v>
      </c>
      <c r="I41152" s="950" t="s">
        <v>1556</v>
      </c>
    </row>
    <row r="41153" spans="8:9" ht="12.5">
      <c r="H41153" s="958">
        <v>99005</v>
      </c>
      <c r="I41153" s="950" t="s">
        <v>1556</v>
      </c>
    </row>
    <row r="41154" spans="8:9" ht="12.5">
      <c r="H41154" s="958">
        <v>99006</v>
      </c>
      <c r="I41154" s="950" t="s">
        <v>1556</v>
      </c>
    </row>
    <row r="41155" spans="8:9" ht="12.5">
      <c r="H41155" s="958">
        <v>99008</v>
      </c>
      <c r="I41155" s="950" t="s">
        <v>1556</v>
      </c>
    </row>
    <row r="41156" spans="8:9" ht="12.5">
      <c r="H41156" s="958">
        <v>99009</v>
      </c>
      <c r="I41156" s="950" t="s">
        <v>1556</v>
      </c>
    </row>
    <row r="41157" spans="8:9" ht="12.5">
      <c r="H41157" s="958">
        <v>99011</v>
      </c>
      <c r="I41157" s="950" t="s">
        <v>1556</v>
      </c>
    </row>
    <row r="41158" spans="8:9" ht="12.5">
      <c r="H41158" s="958">
        <v>99012</v>
      </c>
      <c r="I41158" s="950" t="s">
        <v>1556</v>
      </c>
    </row>
    <row r="41159" spans="8:9" ht="12.5">
      <c r="H41159" s="958">
        <v>99013</v>
      </c>
      <c r="I41159" s="950" t="s">
        <v>1556</v>
      </c>
    </row>
    <row r="41160" spans="8:9" ht="12.5">
      <c r="H41160" s="958">
        <v>99014</v>
      </c>
      <c r="I41160" s="950" t="s">
        <v>1556</v>
      </c>
    </row>
    <row r="41161" spans="8:9" ht="12.5">
      <c r="H41161" s="958">
        <v>99016</v>
      </c>
      <c r="I41161" s="950" t="s">
        <v>1556</v>
      </c>
    </row>
    <row r="41162" spans="8:9" ht="12.5">
      <c r="H41162" s="958">
        <v>99017</v>
      </c>
      <c r="I41162" s="950" t="s">
        <v>1556</v>
      </c>
    </row>
    <row r="41163" spans="8:9" ht="12.5">
      <c r="H41163" s="958">
        <v>99018</v>
      </c>
      <c r="I41163" s="950" t="s">
        <v>1556</v>
      </c>
    </row>
    <row r="41164" spans="8:9" ht="12.5">
      <c r="H41164" s="958">
        <v>99019</v>
      </c>
      <c r="I41164" s="950" t="s">
        <v>1556</v>
      </c>
    </row>
    <row r="41165" spans="8:9" ht="12.5">
      <c r="H41165" s="958">
        <v>99020</v>
      </c>
      <c r="I41165" s="950" t="s">
        <v>1556</v>
      </c>
    </row>
    <row r="41166" spans="8:9" ht="12.5">
      <c r="H41166" s="958">
        <v>99021</v>
      </c>
      <c r="I41166" s="950" t="s">
        <v>1556</v>
      </c>
    </row>
    <row r="41167" spans="8:9" ht="12.5">
      <c r="H41167" s="958">
        <v>99022</v>
      </c>
      <c r="I41167" s="950" t="s">
        <v>1556</v>
      </c>
    </row>
    <row r="41168" spans="8:9" ht="12.5">
      <c r="H41168" s="958">
        <v>99023</v>
      </c>
      <c r="I41168" s="950" t="s">
        <v>1556</v>
      </c>
    </row>
    <row r="41169" spans="8:9" ht="12.5">
      <c r="H41169" s="958">
        <v>99025</v>
      </c>
      <c r="I41169" s="950" t="s">
        <v>1556</v>
      </c>
    </row>
    <row r="41170" spans="8:9" ht="12.5">
      <c r="H41170" s="958">
        <v>99026</v>
      </c>
      <c r="I41170" s="950" t="s">
        <v>1556</v>
      </c>
    </row>
    <row r="41171" spans="8:9" ht="12.5">
      <c r="H41171" s="958">
        <v>99027</v>
      </c>
      <c r="I41171" s="950" t="s">
        <v>1556</v>
      </c>
    </row>
    <row r="41172" spans="8:9" ht="12.5">
      <c r="H41172" s="958">
        <v>99029</v>
      </c>
      <c r="I41172" s="950" t="s">
        <v>1556</v>
      </c>
    </row>
    <row r="41173" spans="8:9" ht="12.5">
      <c r="H41173" s="958">
        <v>99030</v>
      </c>
      <c r="I41173" s="950" t="s">
        <v>1556</v>
      </c>
    </row>
    <row r="41174" spans="8:9" ht="12.5">
      <c r="H41174" s="958">
        <v>99031</v>
      </c>
      <c r="I41174" s="950" t="s">
        <v>1556</v>
      </c>
    </row>
    <row r="41175" spans="8:9" ht="12.5">
      <c r="H41175" s="958">
        <v>99032</v>
      </c>
      <c r="I41175" s="950" t="s">
        <v>1556</v>
      </c>
    </row>
    <row r="41176" spans="8:9" ht="12.5">
      <c r="H41176" s="958">
        <v>99033</v>
      </c>
      <c r="I41176" s="950" t="s">
        <v>1556</v>
      </c>
    </row>
    <row r="41177" spans="8:9" ht="12.5">
      <c r="H41177" s="958">
        <v>99034</v>
      </c>
      <c r="I41177" s="950" t="s">
        <v>1556</v>
      </c>
    </row>
    <row r="41178" spans="8:9" ht="12.5">
      <c r="H41178" s="958">
        <v>99036</v>
      </c>
      <c r="I41178" s="950" t="s">
        <v>1556</v>
      </c>
    </row>
    <row r="41179" spans="8:9" ht="12.5">
      <c r="H41179" s="958">
        <v>99037</v>
      </c>
      <c r="I41179" s="950" t="s">
        <v>1556</v>
      </c>
    </row>
    <row r="41180" spans="8:9" ht="12.5">
      <c r="H41180" s="958">
        <v>99039</v>
      </c>
      <c r="I41180" s="950" t="s">
        <v>1556</v>
      </c>
    </row>
    <row r="41181" spans="8:9" ht="12.5">
      <c r="H41181" s="958">
        <v>99040</v>
      </c>
      <c r="I41181" s="950" t="s">
        <v>1556</v>
      </c>
    </row>
    <row r="41182" spans="8:9" ht="12.5">
      <c r="H41182" s="958">
        <v>99101</v>
      </c>
      <c r="I41182" s="950" t="s">
        <v>1556</v>
      </c>
    </row>
    <row r="41183" spans="8:9" ht="12.5">
      <c r="H41183" s="958">
        <v>99102</v>
      </c>
      <c r="I41183" s="950" t="s">
        <v>1556</v>
      </c>
    </row>
    <row r="41184" spans="8:9" ht="12.5">
      <c r="H41184" s="958">
        <v>99103</v>
      </c>
      <c r="I41184" s="950" t="s">
        <v>1556</v>
      </c>
    </row>
    <row r="41185" spans="8:9" ht="12.5">
      <c r="H41185" s="958">
        <v>99104</v>
      </c>
      <c r="I41185" s="950" t="s">
        <v>1556</v>
      </c>
    </row>
    <row r="41186" spans="8:9" ht="12.5">
      <c r="H41186" s="958">
        <v>99105</v>
      </c>
      <c r="I41186" s="950" t="s">
        <v>1556</v>
      </c>
    </row>
    <row r="41187" spans="8:9" ht="12.5">
      <c r="H41187" s="958">
        <v>99107</v>
      </c>
      <c r="I41187" s="950" t="s">
        <v>1556</v>
      </c>
    </row>
    <row r="41188" spans="8:9" ht="12.5">
      <c r="H41188" s="958">
        <v>99109</v>
      </c>
      <c r="I41188" s="950" t="s">
        <v>1556</v>
      </c>
    </row>
    <row r="41189" spans="8:9" ht="12.5">
      <c r="H41189" s="958">
        <v>99110</v>
      </c>
      <c r="I41189" s="950" t="s">
        <v>1556</v>
      </c>
    </row>
    <row r="41190" spans="8:9" ht="12.5">
      <c r="H41190" s="958">
        <v>99111</v>
      </c>
      <c r="I41190" s="950" t="s">
        <v>1556</v>
      </c>
    </row>
    <row r="41191" spans="8:9" ht="12.5">
      <c r="H41191" s="958">
        <v>99113</v>
      </c>
      <c r="I41191" s="950" t="s">
        <v>1556</v>
      </c>
    </row>
    <row r="41192" spans="8:9" ht="12.5">
      <c r="H41192" s="958">
        <v>99114</v>
      </c>
      <c r="I41192" s="950" t="s">
        <v>1556</v>
      </c>
    </row>
    <row r="41193" spans="8:9" ht="12.5">
      <c r="H41193" s="958">
        <v>99115</v>
      </c>
      <c r="I41193" s="950" t="s">
        <v>1556</v>
      </c>
    </row>
    <row r="41194" spans="8:9" ht="12.5">
      <c r="H41194" s="958">
        <v>99116</v>
      </c>
      <c r="I41194" s="950" t="s">
        <v>1556</v>
      </c>
    </row>
    <row r="41195" spans="8:9" ht="12.5">
      <c r="H41195" s="958">
        <v>99117</v>
      </c>
      <c r="I41195" s="950" t="s">
        <v>1556</v>
      </c>
    </row>
    <row r="41196" spans="8:9" ht="12.5">
      <c r="H41196" s="958">
        <v>99118</v>
      </c>
      <c r="I41196" s="950" t="s">
        <v>1556</v>
      </c>
    </row>
    <row r="41197" spans="8:9" ht="12.5">
      <c r="H41197" s="958">
        <v>99119</v>
      </c>
      <c r="I41197" s="950" t="s">
        <v>1556</v>
      </c>
    </row>
    <row r="41198" spans="8:9" ht="12.5">
      <c r="H41198" s="958">
        <v>99121</v>
      </c>
      <c r="I41198" s="950" t="s">
        <v>1556</v>
      </c>
    </row>
    <row r="41199" spans="8:9" ht="12.5">
      <c r="H41199" s="958">
        <v>99122</v>
      </c>
      <c r="I41199" s="950" t="s">
        <v>1556</v>
      </c>
    </row>
    <row r="41200" spans="8:9" ht="12.5">
      <c r="H41200" s="958">
        <v>99123</v>
      </c>
      <c r="I41200" s="950" t="s">
        <v>1556</v>
      </c>
    </row>
    <row r="41201" spans="8:9" ht="12.5">
      <c r="H41201" s="958">
        <v>99124</v>
      </c>
      <c r="I41201" s="950" t="s">
        <v>1556</v>
      </c>
    </row>
    <row r="41202" spans="8:9" ht="12.5">
      <c r="H41202" s="958">
        <v>99125</v>
      </c>
      <c r="I41202" s="950" t="s">
        <v>1556</v>
      </c>
    </row>
    <row r="41203" spans="8:9" ht="12.5">
      <c r="H41203" s="958">
        <v>99126</v>
      </c>
      <c r="I41203" s="950" t="s">
        <v>1556</v>
      </c>
    </row>
    <row r="41204" spans="8:9" ht="12.5">
      <c r="H41204" s="958">
        <v>99128</v>
      </c>
      <c r="I41204" s="950" t="s">
        <v>1556</v>
      </c>
    </row>
    <row r="41205" spans="8:9" ht="12.5">
      <c r="H41205" s="958">
        <v>99129</v>
      </c>
      <c r="I41205" s="950" t="s">
        <v>1556</v>
      </c>
    </row>
    <row r="41206" spans="8:9" ht="12.5">
      <c r="H41206" s="958">
        <v>99130</v>
      </c>
      <c r="I41206" s="950" t="s">
        <v>1556</v>
      </c>
    </row>
    <row r="41207" spans="8:9" ht="12.5">
      <c r="H41207" s="958">
        <v>99131</v>
      </c>
      <c r="I41207" s="950" t="s">
        <v>1556</v>
      </c>
    </row>
    <row r="41208" spans="8:9" ht="12.5">
      <c r="H41208" s="958">
        <v>99133</v>
      </c>
      <c r="I41208" s="950" t="s">
        <v>1556</v>
      </c>
    </row>
    <row r="41209" spans="8:9" ht="12.5">
      <c r="H41209" s="958">
        <v>99134</v>
      </c>
      <c r="I41209" s="950" t="s">
        <v>1556</v>
      </c>
    </row>
    <row r="41210" spans="8:9" ht="12.5">
      <c r="H41210" s="958">
        <v>99135</v>
      </c>
      <c r="I41210" s="950" t="s">
        <v>1556</v>
      </c>
    </row>
    <row r="41211" spans="8:9" ht="12.5">
      <c r="H41211" s="958">
        <v>99136</v>
      </c>
      <c r="I41211" s="950" t="s">
        <v>1556</v>
      </c>
    </row>
    <row r="41212" spans="8:9" ht="12.5">
      <c r="H41212" s="958">
        <v>99137</v>
      </c>
      <c r="I41212" s="950" t="s">
        <v>1556</v>
      </c>
    </row>
    <row r="41213" spans="8:9" ht="12.5">
      <c r="H41213" s="958">
        <v>99138</v>
      </c>
      <c r="I41213" s="950" t="s">
        <v>1556</v>
      </c>
    </row>
    <row r="41214" spans="8:9" ht="12.5">
      <c r="H41214" s="958">
        <v>99139</v>
      </c>
      <c r="I41214" s="950" t="s">
        <v>1556</v>
      </c>
    </row>
    <row r="41215" spans="8:9" ht="12.5">
      <c r="H41215" s="958">
        <v>99140</v>
      </c>
      <c r="I41215" s="950" t="s">
        <v>1556</v>
      </c>
    </row>
    <row r="41216" spans="8:9" ht="12.5">
      <c r="H41216" s="958">
        <v>99141</v>
      </c>
      <c r="I41216" s="950" t="s">
        <v>1556</v>
      </c>
    </row>
    <row r="41217" spans="8:9" ht="12.5">
      <c r="H41217" s="958">
        <v>99143</v>
      </c>
      <c r="I41217" s="950" t="s">
        <v>1556</v>
      </c>
    </row>
    <row r="41218" spans="8:9" ht="12.5">
      <c r="H41218" s="958">
        <v>99144</v>
      </c>
      <c r="I41218" s="950" t="s">
        <v>1556</v>
      </c>
    </row>
    <row r="41219" spans="8:9" ht="12.5">
      <c r="H41219" s="958">
        <v>99146</v>
      </c>
      <c r="I41219" s="950" t="s">
        <v>1556</v>
      </c>
    </row>
    <row r="41220" spans="8:9" ht="12.5">
      <c r="H41220" s="958">
        <v>99147</v>
      </c>
      <c r="I41220" s="950" t="s">
        <v>1556</v>
      </c>
    </row>
    <row r="41221" spans="8:9" ht="12.5">
      <c r="H41221" s="958">
        <v>99148</v>
      </c>
      <c r="I41221" s="950" t="s">
        <v>1556</v>
      </c>
    </row>
    <row r="41222" spans="8:9" ht="12.5">
      <c r="H41222" s="958">
        <v>99149</v>
      </c>
      <c r="I41222" s="950" t="s">
        <v>1556</v>
      </c>
    </row>
    <row r="41223" spans="8:9" ht="12.5">
      <c r="H41223" s="958">
        <v>99150</v>
      </c>
      <c r="I41223" s="950" t="s">
        <v>1556</v>
      </c>
    </row>
    <row r="41224" spans="8:9" ht="12.5">
      <c r="H41224" s="958">
        <v>99151</v>
      </c>
      <c r="I41224" s="950" t="s">
        <v>1556</v>
      </c>
    </row>
    <row r="41225" spans="8:9" ht="12.5">
      <c r="H41225" s="958">
        <v>99152</v>
      </c>
      <c r="I41225" s="950" t="s">
        <v>1556</v>
      </c>
    </row>
    <row r="41226" spans="8:9" ht="12.5">
      <c r="H41226" s="958">
        <v>99153</v>
      </c>
      <c r="I41226" s="950" t="s">
        <v>1556</v>
      </c>
    </row>
    <row r="41227" spans="8:9" ht="12.5">
      <c r="H41227" s="958">
        <v>99154</v>
      </c>
      <c r="I41227" s="950" t="s">
        <v>1556</v>
      </c>
    </row>
    <row r="41228" spans="8:9" ht="12.5">
      <c r="H41228" s="958">
        <v>99155</v>
      </c>
      <c r="I41228" s="950" t="s">
        <v>1556</v>
      </c>
    </row>
    <row r="41229" spans="8:9" ht="12.5">
      <c r="H41229" s="958">
        <v>99156</v>
      </c>
      <c r="I41229" s="950" t="s">
        <v>1556</v>
      </c>
    </row>
    <row r="41230" spans="8:9" ht="12.5">
      <c r="H41230" s="958">
        <v>99157</v>
      </c>
      <c r="I41230" s="950" t="s">
        <v>1556</v>
      </c>
    </row>
    <row r="41231" spans="8:9" ht="12.5">
      <c r="H41231" s="958">
        <v>99158</v>
      </c>
      <c r="I41231" s="950" t="s">
        <v>1556</v>
      </c>
    </row>
    <row r="41232" spans="8:9" ht="12.5">
      <c r="H41232" s="958">
        <v>99159</v>
      </c>
      <c r="I41232" s="950" t="s">
        <v>1556</v>
      </c>
    </row>
    <row r="41233" spans="8:9" ht="12.5">
      <c r="H41233" s="958">
        <v>99160</v>
      </c>
      <c r="I41233" s="950" t="s">
        <v>1556</v>
      </c>
    </row>
    <row r="41234" spans="8:9" ht="12.5">
      <c r="H41234" s="958">
        <v>99161</v>
      </c>
      <c r="I41234" s="950" t="s">
        <v>1556</v>
      </c>
    </row>
    <row r="41235" spans="8:9" ht="12.5">
      <c r="H41235" s="958">
        <v>99163</v>
      </c>
      <c r="I41235" s="950" t="s">
        <v>1556</v>
      </c>
    </row>
    <row r="41236" spans="8:9" ht="12.5">
      <c r="H41236" s="958">
        <v>99164</v>
      </c>
      <c r="I41236" s="950" t="s">
        <v>1556</v>
      </c>
    </row>
    <row r="41237" spans="8:9" ht="12.5">
      <c r="H41237" s="958">
        <v>99166</v>
      </c>
      <c r="I41237" s="950" t="s">
        <v>1556</v>
      </c>
    </row>
    <row r="41238" spans="8:9" ht="12.5">
      <c r="H41238" s="958">
        <v>99167</v>
      </c>
      <c r="I41238" s="950" t="s">
        <v>1556</v>
      </c>
    </row>
    <row r="41239" spans="8:9" ht="12.5">
      <c r="H41239" s="958">
        <v>99169</v>
      </c>
      <c r="I41239" s="950" t="s">
        <v>1556</v>
      </c>
    </row>
    <row r="41240" spans="8:9" ht="12.5">
      <c r="H41240" s="958">
        <v>99170</v>
      </c>
      <c r="I41240" s="950" t="s">
        <v>1556</v>
      </c>
    </row>
    <row r="41241" spans="8:9" ht="12.5">
      <c r="H41241" s="958">
        <v>99171</v>
      </c>
      <c r="I41241" s="950" t="s">
        <v>1556</v>
      </c>
    </row>
    <row r="41242" spans="8:9" ht="12.5">
      <c r="H41242" s="958">
        <v>99173</v>
      </c>
      <c r="I41242" s="950" t="s">
        <v>1556</v>
      </c>
    </row>
    <row r="41243" spans="8:9" ht="12.5">
      <c r="H41243" s="958">
        <v>99174</v>
      </c>
      <c r="I41243" s="950" t="s">
        <v>1556</v>
      </c>
    </row>
    <row r="41244" spans="8:9" ht="12.5">
      <c r="H41244" s="958">
        <v>99176</v>
      </c>
      <c r="I41244" s="950" t="s">
        <v>1556</v>
      </c>
    </row>
    <row r="41245" spans="8:9" ht="12.5">
      <c r="H41245" s="958">
        <v>99179</v>
      </c>
      <c r="I41245" s="950" t="s">
        <v>1556</v>
      </c>
    </row>
    <row r="41246" spans="8:9" ht="12.5">
      <c r="H41246" s="958">
        <v>99180</v>
      </c>
      <c r="I41246" s="950" t="s">
        <v>1556</v>
      </c>
    </row>
    <row r="41247" spans="8:9" ht="12.5">
      <c r="H41247" s="958">
        <v>99181</v>
      </c>
      <c r="I41247" s="950" t="s">
        <v>1556</v>
      </c>
    </row>
    <row r="41248" spans="8:9" ht="12.5">
      <c r="H41248" s="958">
        <v>99185</v>
      </c>
      <c r="I41248" s="950" t="s">
        <v>1556</v>
      </c>
    </row>
    <row r="41249" spans="8:9" ht="12.5">
      <c r="H41249" s="958">
        <v>99201</v>
      </c>
      <c r="I41249" s="950" t="s">
        <v>1556</v>
      </c>
    </row>
    <row r="41250" spans="8:9" ht="12.5">
      <c r="H41250" s="958">
        <v>99202</v>
      </c>
      <c r="I41250" s="950" t="s">
        <v>1556</v>
      </c>
    </row>
    <row r="41251" spans="8:9" ht="12.5">
      <c r="H41251" s="958">
        <v>99203</v>
      </c>
      <c r="I41251" s="950" t="s">
        <v>1556</v>
      </c>
    </row>
    <row r="41252" spans="8:9" ht="12.5">
      <c r="H41252" s="958">
        <v>99204</v>
      </c>
      <c r="I41252" s="950" t="s">
        <v>1556</v>
      </c>
    </row>
    <row r="41253" spans="8:9" ht="12.5">
      <c r="H41253" s="958">
        <v>99205</v>
      </c>
      <c r="I41253" s="950" t="s">
        <v>1556</v>
      </c>
    </row>
    <row r="41254" spans="8:9" ht="12.5">
      <c r="H41254" s="958">
        <v>99206</v>
      </c>
      <c r="I41254" s="950" t="s">
        <v>1556</v>
      </c>
    </row>
    <row r="41255" spans="8:9" ht="12.5">
      <c r="H41255" s="958">
        <v>99207</v>
      </c>
      <c r="I41255" s="950" t="s">
        <v>1556</v>
      </c>
    </row>
    <row r="41256" spans="8:9" ht="12.5">
      <c r="H41256" s="958">
        <v>99208</v>
      </c>
      <c r="I41256" s="950" t="s">
        <v>1556</v>
      </c>
    </row>
    <row r="41257" spans="8:9" ht="12.5">
      <c r="H41257" s="958">
        <v>99209</v>
      </c>
      <c r="I41257" s="950" t="s">
        <v>1556</v>
      </c>
    </row>
    <row r="41258" spans="8:9" ht="12.5">
      <c r="H41258" s="958">
        <v>99210</v>
      </c>
      <c r="I41258" s="950" t="s">
        <v>1556</v>
      </c>
    </row>
    <row r="41259" spans="8:9" ht="12.5">
      <c r="H41259" s="958">
        <v>99211</v>
      </c>
      <c r="I41259" s="950" t="s">
        <v>1556</v>
      </c>
    </row>
    <row r="41260" spans="8:9" ht="12.5">
      <c r="H41260" s="958">
        <v>99212</v>
      </c>
      <c r="I41260" s="950" t="s">
        <v>1556</v>
      </c>
    </row>
    <row r="41261" spans="8:9" ht="12.5">
      <c r="H41261" s="958">
        <v>99213</v>
      </c>
      <c r="I41261" s="950" t="s">
        <v>1556</v>
      </c>
    </row>
    <row r="41262" spans="8:9" ht="12.5">
      <c r="H41262" s="958">
        <v>99214</v>
      </c>
      <c r="I41262" s="950" t="s">
        <v>1556</v>
      </c>
    </row>
    <row r="41263" spans="8:9" ht="12.5">
      <c r="H41263" s="958">
        <v>99215</v>
      </c>
      <c r="I41263" s="950" t="s">
        <v>1556</v>
      </c>
    </row>
    <row r="41264" spans="8:9" ht="12.5">
      <c r="H41264" s="958">
        <v>99216</v>
      </c>
      <c r="I41264" s="950" t="s">
        <v>1556</v>
      </c>
    </row>
    <row r="41265" spans="8:9" ht="12.5">
      <c r="H41265" s="958">
        <v>99217</v>
      </c>
      <c r="I41265" s="950" t="s">
        <v>1556</v>
      </c>
    </row>
    <row r="41266" spans="8:9" ht="12.5">
      <c r="H41266" s="958">
        <v>99218</v>
      </c>
      <c r="I41266" s="950" t="s">
        <v>1556</v>
      </c>
    </row>
    <row r="41267" spans="8:9" ht="12.5">
      <c r="H41267" s="958">
        <v>99219</v>
      </c>
      <c r="I41267" s="950" t="s">
        <v>1556</v>
      </c>
    </row>
    <row r="41268" spans="8:9" ht="12.5">
      <c r="H41268" s="958">
        <v>99220</v>
      </c>
      <c r="I41268" s="950" t="s">
        <v>1556</v>
      </c>
    </row>
    <row r="41269" spans="8:9" ht="12.5">
      <c r="H41269" s="958">
        <v>99223</v>
      </c>
      <c r="I41269" s="950" t="s">
        <v>1556</v>
      </c>
    </row>
    <row r="41270" spans="8:9" ht="12.5">
      <c r="H41270" s="958">
        <v>99224</v>
      </c>
      <c r="I41270" s="950" t="s">
        <v>1556</v>
      </c>
    </row>
    <row r="41271" spans="8:9" ht="12.5">
      <c r="H41271" s="958">
        <v>99228</v>
      </c>
      <c r="I41271" s="950" t="s">
        <v>1556</v>
      </c>
    </row>
    <row r="41272" spans="8:9" ht="12.5">
      <c r="H41272" s="958">
        <v>99251</v>
      </c>
      <c r="I41272" s="950" t="s">
        <v>1556</v>
      </c>
    </row>
    <row r="41273" spans="8:9" ht="12.5">
      <c r="H41273" s="958">
        <v>99252</v>
      </c>
      <c r="I41273" s="950" t="s">
        <v>1556</v>
      </c>
    </row>
    <row r="41274" spans="8:9" ht="12.5">
      <c r="H41274" s="958">
        <v>99256</v>
      </c>
      <c r="I41274" s="950" t="s">
        <v>1556</v>
      </c>
    </row>
    <row r="41275" spans="8:9" ht="12.5">
      <c r="H41275" s="958">
        <v>99258</v>
      </c>
      <c r="I41275" s="950" t="s">
        <v>1556</v>
      </c>
    </row>
    <row r="41276" spans="8:9" ht="12.5">
      <c r="H41276" s="958">
        <v>99260</v>
      </c>
      <c r="I41276" s="950" t="s">
        <v>1556</v>
      </c>
    </row>
    <row r="41277" spans="8:9" ht="12.5">
      <c r="H41277" s="958">
        <v>99299</v>
      </c>
      <c r="I41277" s="950" t="s">
        <v>1556</v>
      </c>
    </row>
    <row r="41278" spans="8:9" ht="12.5">
      <c r="H41278" s="958">
        <v>99301</v>
      </c>
      <c r="I41278" s="950" t="s">
        <v>1556</v>
      </c>
    </row>
    <row r="41279" spans="8:9" ht="12.5">
      <c r="H41279" s="958">
        <v>99302</v>
      </c>
      <c r="I41279" s="950" t="s">
        <v>1556</v>
      </c>
    </row>
    <row r="41280" spans="8:9" ht="12.5">
      <c r="H41280" s="958">
        <v>99320</v>
      </c>
      <c r="I41280" s="950" t="s">
        <v>1556</v>
      </c>
    </row>
    <row r="41281" spans="8:9" ht="12.5">
      <c r="H41281" s="958">
        <v>99321</v>
      </c>
      <c r="I41281" s="950" t="s">
        <v>1556</v>
      </c>
    </row>
    <row r="41282" spans="8:9" ht="12.5">
      <c r="H41282" s="958">
        <v>99322</v>
      </c>
      <c r="I41282" s="950" t="s">
        <v>1556</v>
      </c>
    </row>
    <row r="41283" spans="8:9" ht="12.5">
      <c r="H41283" s="958">
        <v>99323</v>
      </c>
      <c r="I41283" s="950" t="s">
        <v>1556</v>
      </c>
    </row>
    <row r="41284" spans="8:9" ht="12.5">
      <c r="H41284" s="958">
        <v>99324</v>
      </c>
      <c r="I41284" s="950" t="s">
        <v>1556</v>
      </c>
    </row>
    <row r="41285" spans="8:9" ht="12.5">
      <c r="H41285" s="958">
        <v>99326</v>
      </c>
      <c r="I41285" s="950" t="s">
        <v>1556</v>
      </c>
    </row>
    <row r="41286" spans="8:9" ht="12.5">
      <c r="H41286" s="958">
        <v>99328</v>
      </c>
      <c r="I41286" s="950" t="s">
        <v>1556</v>
      </c>
    </row>
    <row r="41287" spans="8:9" ht="12.5">
      <c r="H41287" s="958">
        <v>99329</v>
      </c>
      <c r="I41287" s="950" t="s">
        <v>1556</v>
      </c>
    </row>
    <row r="41288" spans="8:9" ht="12.5">
      <c r="H41288" s="958">
        <v>99330</v>
      </c>
      <c r="I41288" s="950" t="s">
        <v>1556</v>
      </c>
    </row>
    <row r="41289" spans="8:9" ht="12.5">
      <c r="H41289" s="958">
        <v>99333</v>
      </c>
      <c r="I41289" s="950" t="s">
        <v>1556</v>
      </c>
    </row>
    <row r="41290" spans="8:9" ht="12.5">
      <c r="H41290" s="958">
        <v>99335</v>
      </c>
      <c r="I41290" s="950" t="s">
        <v>1556</v>
      </c>
    </row>
    <row r="41291" spans="8:9" ht="12.5">
      <c r="H41291" s="958">
        <v>99336</v>
      </c>
      <c r="I41291" s="950" t="s">
        <v>1556</v>
      </c>
    </row>
    <row r="41292" spans="8:9" ht="12.5">
      <c r="H41292" s="958">
        <v>99337</v>
      </c>
      <c r="I41292" s="950" t="s">
        <v>1556</v>
      </c>
    </row>
    <row r="41293" spans="8:9" ht="12.5">
      <c r="H41293" s="958">
        <v>99338</v>
      </c>
      <c r="I41293" s="950" t="s">
        <v>1556</v>
      </c>
    </row>
    <row r="41294" spans="8:9" ht="12.5">
      <c r="H41294" s="958">
        <v>99341</v>
      </c>
      <c r="I41294" s="950" t="s">
        <v>1556</v>
      </c>
    </row>
    <row r="41295" spans="8:9" ht="12.5">
      <c r="H41295" s="958">
        <v>99343</v>
      </c>
      <c r="I41295" s="950" t="s">
        <v>1556</v>
      </c>
    </row>
    <row r="41296" spans="8:9" ht="12.5">
      <c r="H41296" s="958">
        <v>99344</v>
      </c>
      <c r="I41296" s="950" t="s">
        <v>1556</v>
      </c>
    </row>
    <row r="41297" spans="8:9" ht="12.5">
      <c r="H41297" s="958">
        <v>99345</v>
      </c>
      <c r="I41297" s="950" t="s">
        <v>1556</v>
      </c>
    </row>
    <row r="41298" spans="8:9" ht="12.5">
      <c r="H41298" s="958">
        <v>99346</v>
      </c>
      <c r="I41298" s="950" t="s">
        <v>1556</v>
      </c>
    </row>
    <row r="41299" spans="8:9" ht="12.5">
      <c r="H41299" s="958">
        <v>99347</v>
      </c>
      <c r="I41299" s="950" t="s">
        <v>1556</v>
      </c>
    </row>
    <row r="41300" spans="8:9" ht="12.5">
      <c r="H41300" s="958">
        <v>99348</v>
      </c>
      <c r="I41300" s="950" t="s">
        <v>1556</v>
      </c>
    </row>
    <row r="41301" spans="8:9" ht="12.5">
      <c r="H41301" s="958">
        <v>99349</v>
      </c>
      <c r="I41301" s="950" t="s">
        <v>1556</v>
      </c>
    </row>
    <row r="41302" spans="8:9" ht="12.5">
      <c r="H41302" s="958">
        <v>99350</v>
      </c>
      <c r="I41302" s="950" t="s">
        <v>1556</v>
      </c>
    </row>
    <row r="41303" spans="8:9" ht="12.5">
      <c r="H41303" s="958">
        <v>99352</v>
      </c>
      <c r="I41303" s="950" t="s">
        <v>1556</v>
      </c>
    </row>
    <row r="41304" spans="8:9" ht="12.5">
      <c r="H41304" s="958">
        <v>99353</v>
      </c>
      <c r="I41304" s="950" t="s">
        <v>1556</v>
      </c>
    </row>
    <row r="41305" spans="8:9" ht="12.5">
      <c r="H41305" s="958">
        <v>99354</v>
      </c>
      <c r="I41305" s="950" t="s">
        <v>1556</v>
      </c>
    </row>
    <row r="41306" spans="8:9" ht="12.5">
      <c r="H41306" s="958">
        <v>99356</v>
      </c>
      <c r="I41306" s="950" t="s">
        <v>1556</v>
      </c>
    </row>
    <row r="41307" spans="8:9" ht="12.5">
      <c r="H41307" s="958">
        <v>99357</v>
      </c>
      <c r="I41307" s="950" t="s">
        <v>1556</v>
      </c>
    </row>
    <row r="41308" spans="8:9" ht="12.5">
      <c r="H41308" s="958">
        <v>99359</v>
      </c>
      <c r="I41308" s="950" t="s">
        <v>1556</v>
      </c>
    </row>
    <row r="41309" spans="8:9" ht="12.5">
      <c r="H41309" s="958">
        <v>99360</v>
      </c>
      <c r="I41309" s="950" t="s">
        <v>1556</v>
      </c>
    </row>
    <row r="41310" spans="8:9" ht="12.5">
      <c r="H41310" s="958">
        <v>99361</v>
      </c>
      <c r="I41310" s="950" t="s">
        <v>1556</v>
      </c>
    </row>
    <row r="41311" spans="8:9" ht="12.5">
      <c r="H41311" s="958">
        <v>99362</v>
      </c>
      <c r="I41311" s="950" t="s">
        <v>1556</v>
      </c>
    </row>
    <row r="41312" spans="8:9" ht="12.5">
      <c r="H41312" s="958">
        <v>99363</v>
      </c>
      <c r="I41312" s="950" t="s">
        <v>1556</v>
      </c>
    </row>
    <row r="41313" spans="8:9" ht="12.5">
      <c r="H41313" s="958">
        <v>99371</v>
      </c>
      <c r="I41313" s="950" t="s">
        <v>1556</v>
      </c>
    </row>
    <row r="41314" spans="8:9" ht="12.5">
      <c r="H41314" s="958">
        <v>99401</v>
      </c>
      <c r="I41314" s="950" t="s">
        <v>1556</v>
      </c>
    </row>
    <row r="41315" spans="8:9" ht="12.5">
      <c r="H41315" s="958">
        <v>99402</v>
      </c>
      <c r="I41315" s="950" t="s">
        <v>1556</v>
      </c>
    </row>
    <row r="41316" spans="8:9" ht="12.5">
      <c r="H41316" s="958">
        <v>99403</v>
      </c>
      <c r="I41316" s="950" t="s">
        <v>1556</v>
      </c>
    </row>
    <row r="41317" spans="8:9" ht="12.5">
      <c r="H41317" s="958">
        <v>99501</v>
      </c>
      <c r="I41317" s="950" t="s">
        <v>1551</v>
      </c>
    </row>
    <row r="41318" spans="8:9" ht="12.5">
      <c r="H41318" s="958">
        <v>99502</v>
      </c>
      <c r="I41318" s="950" t="s">
        <v>1551</v>
      </c>
    </row>
    <row r="41319" spans="8:9" ht="12.5">
      <c r="H41319" s="958">
        <v>99503</v>
      </c>
      <c r="I41319" s="950" t="s">
        <v>1551</v>
      </c>
    </row>
    <row r="41320" spans="8:9" ht="12.5">
      <c r="H41320" s="958">
        <v>99504</v>
      </c>
      <c r="I41320" s="950" t="s">
        <v>1551</v>
      </c>
    </row>
    <row r="41321" spans="8:9" ht="12.5">
      <c r="H41321" s="958">
        <v>99505</v>
      </c>
      <c r="I41321" s="950" t="s">
        <v>1551</v>
      </c>
    </row>
    <row r="41322" spans="8:9" ht="12.5">
      <c r="H41322" s="958">
        <v>99506</v>
      </c>
      <c r="I41322" s="950" t="s">
        <v>1551</v>
      </c>
    </row>
    <row r="41323" spans="8:9" ht="12.5">
      <c r="H41323" s="958">
        <v>99507</v>
      </c>
      <c r="I41323" s="950" t="s">
        <v>1551</v>
      </c>
    </row>
    <row r="41324" spans="8:9" ht="12.5">
      <c r="H41324" s="958">
        <v>99508</v>
      </c>
      <c r="I41324" s="950" t="s">
        <v>1551</v>
      </c>
    </row>
    <row r="41325" spans="8:9" ht="12.5">
      <c r="H41325" s="958">
        <v>99509</v>
      </c>
      <c r="I41325" s="950" t="s">
        <v>1551</v>
      </c>
    </row>
    <row r="41326" spans="8:9" ht="12.5">
      <c r="H41326" s="958">
        <v>99510</v>
      </c>
      <c r="I41326" s="950" t="s">
        <v>1551</v>
      </c>
    </row>
    <row r="41327" spans="8:9" ht="12.5">
      <c r="H41327" s="958">
        <v>99511</v>
      </c>
      <c r="I41327" s="950" t="s">
        <v>1551</v>
      </c>
    </row>
    <row r="41328" spans="8:9" ht="12.5">
      <c r="H41328" s="958">
        <v>99513</v>
      </c>
      <c r="I41328" s="950" t="s">
        <v>1551</v>
      </c>
    </row>
    <row r="41329" spans="8:9" ht="12.5">
      <c r="H41329" s="958">
        <v>99514</v>
      </c>
      <c r="I41329" s="950" t="s">
        <v>1551</v>
      </c>
    </row>
    <row r="41330" spans="8:9" ht="12.5">
      <c r="H41330" s="958">
        <v>99515</v>
      </c>
      <c r="I41330" s="950" t="s">
        <v>1551</v>
      </c>
    </row>
    <row r="41331" spans="8:9" ht="12.5">
      <c r="H41331" s="958">
        <v>99516</v>
      </c>
      <c r="I41331" s="950" t="s">
        <v>1551</v>
      </c>
    </row>
    <row r="41332" spans="8:9" ht="12.5">
      <c r="H41332" s="958">
        <v>99517</v>
      </c>
      <c r="I41332" s="950" t="s">
        <v>1551</v>
      </c>
    </row>
    <row r="41333" spans="8:9" ht="12.5">
      <c r="H41333" s="958">
        <v>99518</v>
      </c>
      <c r="I41333" s="950" t="s">
        <v>1551</v>
      </c>
    </row>
    <row r="41334" spans="8:9" ht="12.5">
      <c r="H41334" s="958">
        <v>99519</v>
      </c>
      <c r="I41334" s="950" t="s">
        <v>1551</v>
      </c>
    </row>
    <row r="41335" spans="8:9" ht="12.5">
      <c r="H41335" s="958">
        <v>99520</v>
      </c>
      <c r="I41335" s="950" t="s">
        <v>1551</v>
      </c>
    </row>
    <row r="41336" spans="8:9" ht="12.5">
      <c r="H41336" s="958">
        <v>99521</v>
      </c>
      <c r="I41336" s="950" t="s">
        <v>1551</v>
      </c>
    </row>
    <row r="41337" spans="8:9" ht="12.5">
      <c r="H41337" s="958">
        <v>99522</v>
      </c>
      <c r="I41337" s="950" t="s">
        <v>1551</v>
      </c>
    </row>
    <row r="41338" spans="8:9" ht="12.5">
      <c r="H41338" s="958">
        <v>99523</v>
      </c>
      <c r="I41338" s="950" t="s">
        <v>1551</v>
      </c>
    </row>
    <row r="41339" spans="8:9" ht="12.5">
      <c r="H41339" s="958">
        <v>99524</v>
      </c>
      <c r="I41339" s="950" t="s">
        <v>1551</v>
      </c>
    </row>
    <row r="41340" spans="8:9" ht="12.5">
      <c r="H41340" s="958">
        <v>99529</v>
      </c>
      <c r="I41340" s="950" t="s">
        <v>1551</v>
      </c>
    </row>
    <row r="41341" spans="8:9" ht="12.5">
      <c r="H41341" s="958">
        <v>99530</v>
      </c>
      <c r="I41341" s="950" t="s">
        <v>1551</v>
      </c>
    </row>
    <row r="41342" spans="8:9" ht="12.5">
      <c r="H41342" s="958">
        <v>99540</v>
      </c>
      <c r="I41342" s="950" t="s">
        <v>1551</v>
      </c>
    </row>
    <row r="41343" spans="8:9" ht="12.5">
      <c r="H41343" s="958">
        <v>99545</v>
      </c>
      <c r="I41343" s="950" t="s">
        <v>1550</v>
      </c>
    </row>
    <row r="41344" spans="8:9" ht="12.5">
      <c r="H41344" s="958">
        <v>99546</v>
      </c>
      <c r="I41344" s="950" t="s">
        <v>1550</v>
      </c>
    </row>
    <row r="41345" spans="8:9" ht="12.5">
      <c r="H41345" s="958">
        <v>99547</v>
      </c>
      <c r="I41345" s="950" t="s">
        <v>1550</v>
      </c>
    </row>
    <row r="41346" spans="8:9" ht="12.5">
      <c r="H41346" s="958">
        <v>99548</v>
      </c>
      <c r="I41346" s="950" t="s">
        <v>1550</v>
      </c>
    </row>
    <row r="41347" spans="8:9" ht="12.5">
      <c r="H41347" s="958">
        <v>99549</v>
      </c>
      <c r="I41347" s="950" t="s">
        <v>1550</v>
      </c>
    </row>
    <row r="41348" spans="8:9" ht="12.5">
      <c r="H41348" s="958">
        <v>99550</v>
      </c>
      <c r="I41348" s="950" t="s">
        <v>1550</v>
      </c>
    </row>
    <row r="41349" spans="8:9" ht="12.5">
      <c r="H41349" s="958">
        <v>99551</v>
      </c>
      <c r="I41349" s="950" t="s">
        <v>1550</v>
      </c>
    </row>
    <row r="41350" spans="8:9" ht="12.5">
      <c r="H41350" s="958">
        <v>99552</v>
      </c>
      <c r="I41350" s="950" t="s">
        <v>1550</v>
      </c>
    </row>
    <row r="41351" spans="8:9" ht="12.5">
      <c r="H41351" s="958">
        <v>99553</v>
      </c>
      <c r="I41351" s="950" t="s">
        <v>1550</v>
      </c>
    </row>
    <row r="41352" spans="8:9" ht="12.5">
      <c r="H41352" s="958">
        <v>99554</v>
      </c>
      <c r="I41352" s="950" t="s">
        <v>1550</v>
      </c>
    </row>
    <row r="41353" spans="8:9" ht="12.5">
      <c r="H41353" s="958">
        <v>99555</v>
      </c>
      <c r="I41353" s="950" t="s">
        <v>1550</v>
      </c>
    </row>
    <row r="41354" spans="8:9" ht="12.5">
      <c r="H41354" s="958">
        <v>99556</v>
      </c>
      <c r="I41354" s="950" t="s">
        <v>1551</v>
      </c>
    </row>
    <row r="41355" spans="8:9" ht="12.5">
      <c r="H41355" s="958">
        <v>99557</v>
      </c>
      <c r="I41355" s="950" t="s">
        <v>1550</v>
      </c>
    </row>
    <row r="41356" spans="8:9" ht="12.5">
      <c r="H41356" s="958">
        <v>99558</v>
      </c>
      <c r="I41356" s="950" t="s">
        <v>1550</v>
      </c>
    </row>
    <row r="41357" spans="8:9" ht="12.5">
      <c r="H41357" s="958">
        <v>99559</v>
      </c>
      <c r="I41357" s="950" t="s">
        <v>1550</v>
      </c>
    </row>
    <row r="41358" spans="8:9" ht="12.5">
      <c r="H41358" s="958">
        <v>99561</v>
      </c>
      <c r="I41358" s="950" t="s">
        <v>1550</v>
      </c>
    </row>
    <row r="41359" spans="8:9" ht="12.5">
      <c r="H41359" s="958">
        <v>99563</v>
      </c>
      <c r="I41359" s="950" t="s">
        <v>1550</v>
      </c>
    </row>
    <row r="41360" spans="8:9" ht="12.5">
      <c r="H41360" s="958">
        <v>99564</v>
      </c>
      <c r="I41360" s="950" t="s">
        <v>1550</v>
      </c>
    </row>
    <row r="41361" spans="8:9" ht="12.5">
      <c r="H41361" s="958">
        <v>99565</v>
      </c>
      <c r="I41361" s="950" t="s">
        <v>1550</v>
      </c>
    </row>
    <row r="41362" spans="8:9" ht="12.5">
      <c r="H41362" s="958">
        <v>99566</v>
      </c>
      <c r="I41362" s="950" t="s">
        <v>1550</v>
      </c>
    </row>
    <row r="41363" spans="8:9" ht="12.5">
      <c r="H41363" s="958">
        <v>99567</v>
      </c>
      <c r="I41363" s="950" t="s">
        <v>1551</v>
      </c>
    </row>
    <row r="41364" spans="8:9" ht="12.5">
      <c r="H41364" s="958">
        <v>99568</v>
      </c>
      <c r="I41364" s="950" t="s">
        <v>1551</v>
      </c>
    </row>
    <row r="41365" spans="8:9" ht="12.5">
      <c r="H41365" s="958">
        <v>99569</v>
      </c>
      <c r="I41365" s="950" t="s">
        <v>1550</v>
      </c>
    </row>
    <row r="41366" spans="8:9" ht="12.5">
      <c r="H41366" s="958">
        <v>99571</v>
      </c>
      <c r="I41366" s="950" t="s">
        <v>1550</v>
      </c>
    </row>
    <row r="41367" spans="8:9" ht="12.5">
      <c r="H41367" s="958">
        <v>99572</v>
      </c>
      <c r="I41367" s="950" t="s">
        <v>1551</v>
      </c>
    </row>
    <row r="41368" spans="8:9" ht="12.5">
      <c r="H41368" s="958">
        <v>99573</v>
      </c>
      <c r="I41368" s="950" t="s">
        <v>1550</v>
      </c>
    </row>
    <row r="41369" spans="8:9" ht="12.5">
      <c r="H41369" s="958">
        <v>99574</v>
      </c>
      <c r="I41369" s="950" t="s">
        <v>1551</v>
      </c>
    </row>
    <row r="41370" spans="8:9" ht="12.5">
      <c r="H41370" s="958">
        <v>99575</v>
      </c>
      <c r="I41370" s="950" t="s">
        <v>1550</v>
      </c>
    </row>
    <row r="41371" spans="8:9" ht="12.5">
      <c r="H41371" s="958">
        <v>99576</v>
      </c>
      <c r="I41371" s="950" t="s">
        <v>1550</v>
      </c>
    </row>
    <row r="41372" spans="8:9" ht="12.5">
      <c r="H41372" s="958">
        <v>99577</v>
      </c>
      <c r="I41372" s="950" t="s">
        <v>1551</v>
      </c>
    </row>
    <row r="41373" spans="8:9" ht="12.5">
      <c r="H41373" s="958">
        <v>99578</v>
      </c>
      <c r="I41373" s="950" t="s">
        <v>1550</v>
      </c>
    </row>
    <row r="41374" spans="8:9" ht="12.5">
      <c r="H41374" s="958">
        <v>99579</v>
      </c>
      <c r="I41374" s="950" t="s">
        <v>1550</v>
      </c>
    </row>
    <row r="41375" spans="8:9" ht="12.5">
      <c r="H41375" s="958">
        <v>99580</v>
      </c>
      <c r="I41375" s="950" t="s">
        <v>1550</v>
      </c>
    </row>
    <row r="41376" spans="8:9" ht="12.5">
      <c r="H41376" s="958">
        <v>99581</v>
      </c>
      <c r="I41376" s="950" t="s">
        <v>1550</v>
      </c>
    </row>
    <row r="41377" spans="8:9" ht="12.5">
      <c r="H41377" s="958">
        <v>99583</v>
      </c>
      <c r="I41377" s="950" t="s">
        <v>1550</v>
      </c>
    </row>
    <row r="41378" spans="8:9" ht="12.5">
      <c r="H41378" s="958">
        <v>99585</v>
      </c>
      <c r="I41378" s="950" t="s">
        <v>1550</v>
      </c>
    </row>
    <row r="41379" spans="8:9" ht="12.5">
      <c r="H41379" s="958">
        <v>99586</v>
      </c>
      <c r="I41379" s="950" t="s">
        <v>1551</v>
      </c>
    </row>
    <row r="41380" spans="8:9" ht="12.5">
      <c r="H41380" s="958">
        <v>99587</v>
      </c>
      <c r="I41380" s="950" t="s">
        <v>1551</v>
      </c>
    </row>
    <row r="41381" spans="8:9" ht="12.5">
      <c r="H41381" s="958">
        <v>99588</v>
      </c>
      <c r="I41381" s="950" t="s">
        <v>1551</v>
      </c>
    </row>
    <row r="41382" spans="8:9" ht="12.5">
      <c r="H41382" s="958">
        <v>99589</v>
      </c>
      <c r="I41382" s="950" t="s">
        <v>1550</v>
      </c>
    </row>
    <row r="41383" spans="8:9" ht="12.5">
      <c r="H41383" s="958">
        <v>99590</v>
      </c>
      <c r="I41383" s="950" t="s">
        <v>1550</v>
      </c>
    </row>
    <row r="41384" spans="8:9" ht="12.5">
      <c r="H41384" s="958">
        <v>99591</v>
      </c>
      <c r="I41384" s="950" t="s">
        <v>1550</v>
      </c>
    </row>
    <row r="41385" spans="8:9" ht="12.5">
      <c r="H41385" s="958">
        <v>99599</v>
      </c>
      <c r="I41385" s="950" t="s">
        <v>1551</v>
      </c>
    </row>
    <row r="41386" spans="8:9" ht="12.5">
      <c r="H41386" s="958">
        <v>99602</v>
      </c>
      <c r="I41386" s="950" t="s">
        <v>1550</v>
      </c>
    </row>
    <row r="41387" spans="8:9" ht="12.5">
      <c r="H41387" s="958">
        <v>99603</v>
      </c>
      <c r="I41387" s="950" t="s">
        <v>1551</v>
      </c>
    </row>
    <row r="41388" spans="8:9" ht="12.5">
      <c r="H41388" s="958">
        <v>99604</v>
      </c>
      <c r="I41388" s="950" t="s">
        <v>1550</v>
      </c>
    </row>
    <row r="41389" spans="8:9" ht="12.5">
      <c r="H41389" s="958">
        <v>99605</v>
      </c>
      <c r="I41389" s="950" t="s">
        <v>1551</v>
      </c>
    </row>
    <row r="41390" spans="8:9" ht="12.5">
      <c r="H41390" s="958">
        <v>99606</v>
      </c>
      <c r="I41390" s="950" t="s">
        <v>1550</v>
      </c>
    </row>
    <row r="41391" spans="8:9" ht="12.5">
      <c r="H41391" s="958">
        <v>99607</v>
      </c>
      <c r="I41391" s="950" t="s">
        <v>1550</v>
      </c>
    </row>
    <row r="41392" spans="8:9" ht="12.5">
      <c r="H41392" s="958">
        <v>99608</v>
      </c>
      <c r="I41392" s="950" t="s">
        <v>1550</v>
      </c>
    </row>
    <row r="41393" spans="8:9" ht="12.5">
      <c r="H41393" s="958">
        <v>99609</v>
      </c>
      <c r="I41393" s="950" t="s">
        <v>1550</v>
      </c>
    </row>
    <row r="41394" spans="8:9" ht="12.5">
      <c r="H41394" s="958">
        <v>99610</v>
      </c>
      <c r="I41394" s="950" t="s">
        <v>1551</v>
      </c>
    </row>
    <row r="41395" spans="8:9" ht="12.5">
      <c r="H41395" s="958">
        <v>99611</v>
      </c>
      <c r="I41395" s="950" t="s">
        <v>1551</v>
      </c>
    </row>
    <row r="41396" spans="8:9" ht="12.5">
      <c r="H41396" s="958">
        <v>99612</v>
      </c>
      <c r="I41396" s="950" t="s">
        <v>1550</v>
      </c>
    </row>
    <row r="41397" spans="8:9" ht="12.5">
      <c r="H41397" s="958">
        <v>99613</v>
      </c>
      <c r="I41397" s="950" t="s">
        <v>1550</v>
      </c>
    </row>
    <row r="41398" spans="8:9" ht="12.5">
      <c r="H41398" s="958">
        <v>99614</v>
      </c>
      <c r="I41398" s="950" t="s">
        <v>1550</v>
      </c>
    </row>
    <row r="41399" spans="8:9" ht="12.5">
      <c r="H41399" s="958">
        <v>99615</v>
      </c>
      <c r="I41399" s="950" t="s">
        <v>1550</v>
      </c>
    </row>
    <row r="41400" spans="8:9" ht="12.5">
      <c r="H41400" s="958">
        <v>99619</v>
      </c>
      <c r="I41400" s="950" t="s">
        <v>1550</v>
      </c>
    </row>
    <row r="41401" spans="8:9" ht="12.5">
      <c r="H41401" s="958">
        <v>99620</v>
      </c>
      <c r="I41401" s="950" t="s">
        <v>1550</v>
      </c>
    </row>
    <row r="41402" spans="8:9" ht="12.5">
      <c r="H41402" s="958">
        <v>99621</v>
      </c>
      <c r="I41402" s="950" t="s">
        <v>1550</v>
      </c>
    </row>
    <row r="41403" spans="8:9" ht="12.5">
      <c r="H41403" s="958">
        <v>99622</v>
      </c>
      <c r="I41403" s="950" t="s">
        <v>1550</v>
      </c>
    </row>
    <row r="41404" spans="8:9" ht="12.5">
      <c r="H41404" s="958">
        <v>99623</v>
      </c>
      <c r="I41404" s="950" t="s">
        <v>1551</v>
      </c>
    </row>
    <row r="41405" spans="8:9" ht="12.5">
      <c r="H41405" s="958">
        <v>99624</v>
      </c>
      <c r="I41405" s="950" t="s">
        <v>1550</v>
      </c>
    </row>
    <row r="41406" spans="8:9" ht="12.5">
      <c r="H41406" s="958">
        <v>99625</v>
      </c>
      <c r="I41406" s="950" t="s">
        <v>1550</v>
      </c>
    </row>
    <row r="41407" spans="8:9" ht="12.5">
      <c r="H41407" s="958">
        <v>99626</v>
      </c>
      <c r="I41407" s="950" t="s">
        <v>1550</v>
      </c>
    </row>
    <row r="41408" spans="8:9" ht="12.5">
      <c r="H41408" s="958">
        <v>99627</v>
      </c>
      <c r="I41408" s="950" t="s">
        <v>1550</v>
      </c>
    </row>
    <row r="41409" spans="8:9" ht="12.5">
      <c r="H41409" s="958">
        <v>99628</v>
      </c>
      <c r="I41409" s="950" t="s">
        <v>1550</v>
      </c>
    </row>
    <row r="41410" spans="8:9" ht="12.5">
      <c r="H41410" s="958">
        <v>99629</v>
      </c>
      <c r="I41410" s="950" t="s">
        <v>1551</v>
      </c>
    </row>
    <row r="41411" spans="8:9" ht="12.5">
      <c r="H41411" s="958">
        <v>99630</v>
      </c>
      <c r="I41411" s="950" t="s">
        <v>1550</v>
      </c>
    </row>
    <row r="41412" spans="8:9" ht="12.5">
      <c r="H41412" s="958">
        <v>99631</v>
      </c>
      <c r="I41412" s="950" t="s">
        <v>1551</v>
      </c>
    </row>
    <row r="41413" spans="8:9" ht="12.5">
      <c r="H41413" s="958">
        <v>99632</v>
      </c>
      <c r="I41413" s="950" t="s">
        <v>1550</v>
      </c>
    </row>
    <row r="41414" spans="8:9" ht="12.5">
      <c r="H41414" s="958">
        <v>99633</v>
      </c>
      <c r="I41414" s="950" t="s">
        <v>1550</v>
      </c>
    </row>
    <row r="41415" spans="8:9" ht="12.5">
      <c r="H41415" s="958">
        <v>99634</v>
      </c>
      <c r="I41415" s="950" t="s">
        <v>1550</v>
      </c>
    </row>
    <row r="41416" spans="8:9" ht="12.5">
      <c r="H41416" s="958">
        <v>99635</v>
      </c>
      <c r="I41416" s="950" t="s">
        <v>1551</v>
      </c>
    </row>
    <row r="41417" spans="8:9" ht="12.5">
      <c r="H41417" s="958">
        <v>99636</v>
      </c>
      <c r="I41417" s="950" t="s">
        <v>1550</v>
      </c>
    </row>
    <row r="41418" spans="8:9" ht="12.5">
      <c r="H41418" s="958">
        <v>99637</v>
      </c>
      <c r="I41418" s="950" t="s">
        <v>1550</v>
      </c>
    </row>
    <row r="41419" spans="8:9" ht="12.5">
      <c r="H41419" s="958">
        <v>99638</v>
      </c>
      <c r="I41419" s="950" t="s">
        <v>1550</v>
      </c>
    </row>
    <row r="41420" spans="8:9" ht="12.5">
      <c r="H41420" s="958">
        <v>99639</v>
      </c>
      <c r="I41420" s="950" t="s">
        <v>1551</v>
      </c>
    </row>
    <row r="41421" spans="8:9" ht="12.5">
      <c r="H41421" s="958">
        <v>99640</v>
      </c>
      <c r="I41421" s="950" t="s">
        <v>1550</v>
      </c>
    </row>
    <row r="41422" spans="8:9" ht="12.5">
      <c r="H41422" s="958">
        <v>99641</v>
      </c>
      <c r="I41422" s="950" t="s">
        <v>1550</v>
      </c>
    </row>
    <row r="41423" spans="8:9" ht="12.5">
      <c r="H41423" s="958">
        <v>99643</v>
      </c>
      <c r="I41423" s="950" t="s">
        <v>1550</v>
      </c>
    </row>
    <row r="41424" spans="8:9" ht="12.5">
      <c r="H41424" s="958">
        <v>99644</v>
      </c>
      <c r="I41424" s="950" t="s">
        <v>1550</v>
      </c>
    </row>
    <row r="41425" spans="8:9" ht="12.5">
      <c r="H41425" s="958">
        <v>99645</v>
      </c>
      <c r="I41425" s="950" t="s">
        <v>1551</v>
      </c>
    </row>
    <row r="41426" spans="8:9" ht="12.5">
      <c r="H41426" s="958">
        <v>99647</v>
      </c>
      <c r="I41426" s="950" t="s">
        <v>1550</v>
      </c>
    </row>
    <row r="41427" spans="8:9" ht="12.5">
      <c r="H41427" s="958">
        <v>99648</v>
      </c>
      <c r="I41427" s="950" t="s">
        <v>1550</v>
      </c>
    </row>
    <row r="41428" spans="8:9" ht="12.5">
      <c r="H41428" s="958">
        <v>99649</v>
      </c>
      <c r="I41428" s="950" t="s">
        <v>1550</v>
      </c>
    </row>
    <row r="41429" spans="8:9" ht="12.5">
      <c r="H41429" s="958">
        <v>99650</v>
      </c>
      <c r="I41429" s="950" t="s">
        <v>1550</v>
      </c>
    </row>
    <row r="41430" spans="8:9" ht="12.5">
      <c r="H41430" s="958">
        <v>99651</v>
      </c>
      <c r="I41430" s="950" t="s">
        <v>1550</v>
      </c>
    </row>
    <row r="41431" spans="8:9" ht="12.5">
      <c r="H41431" s="958">
        <v>99652</v>
      </c>
      <c r="I41431" s="950" t="s">
        <v>1551</v>
      </c>
    </row>
    <row r="41432" spans="8:9" ht="12.5">
      <c r="H41432" s="958">
        <v>99653</v>
      </c>
      <c r="I41432" s="950" t="s">
        <v>1550</v>
      </c>
    </row>
    <row r="41433" spans="8:9" ht="12.5">
      <c r="H41433" s="958">
        <v>99654</v>
      </c>
      <c r="I41433" s="950" t="s">
        <v>1551</v>
      </c>
    </row>
    <row r="41434" spans="8:9" ht="12.5">
      <c r="H41434" s="958">
        <v>99655</v>
      </c>
      <c r="I41434" s="950" t="s">
        <v>1550</v>
      </c>
    </row>
    <row r="41435" spans="8:9" ht="12.5">
      <c r="H41435" s="958">
        <v>99656</v>
      </c>
      <c r="I41435" s="950" t="s">
        <v>1550</v>
      </c>
    </row>
    <row r="41436" spans="8:9" ht="12.5">
      <c r="H41436" s="958">
        <v>99657</v>
      </c>
      <c r="I41436" s="950" t="s">
        <v>1550</v>
      </c>
    </row>
    <row r="41437" spans="8:9" ht="12.5">
      <c r="H41437" s="958">
        <v>99658</v>
      </c>
      <c r="I41437" s="950" t="s">
        <v>1550</v>
      </c>
    </row>
    <row r="41438" spans="8:9" ht="12.5">
      <c r="H41438" s="958">
        <v>99659</v>
      </c>
      <c r="I41438" s="950" t="s">
        <v>1550</v>
      </c>
    </row>
    <row r="41439" spans="8:9" ht="12.5">
      <c r="H41439" s="958">
        <v>99660</v>
      </c>
      <c r="I41439" s="950" t="s">
        <v>1550</v>
      </c>
    </row>
    <row r="41440" spans="8:9" ht="12.5">
      <c r="H41440" s="958">
        <v>99661</v>
      </c>
      <c r="I41440" s="950" t="s">
        <v>1550</v>
      </c>
    </row>
    <row r="41441" spans="8:9" ht="12.5">
      <c r="H41441" s="958">
        <v>99662</v>
      </c>
      <c r="I41441" s="950" t="s">
        <v>1550</v>
      </c>
    </row>
    <row r="41442" spans="8:9" ht="12.5">
      <c r="H41442" s="958">
        <v>99663</v>
      </c>
      <c r="I41442" s="950" t="s">
        <v>1551</v>
      </c>
    </row>
    <row r="41443" spans="8:9" ht="12.5">
      <c r="H41443" s="958">
        <v>99664</v>
      </c>
      <c r="I41443" s="950" t="s">
        <v>1551</v>
      </c>
    </row>
    <row r="41444" spans="8:9" ht="12.5">
      <c r="H41444" s="958">
        <v>99665</v>
      </c>
      <c r="I41444" s="950" t="s">
        <v>1550</v>
      </c>
    </row>
    <row r="41445" spans="8:9" ht="12.5">
      <c r="H41445" s="958">
        <v>99666</v>
      </c>
      <c r="I41445" s="950" t="s">
        <v>1550</v>
      </c>
    </row>
    <row r="41446" spans="8:9" ht="12.5">
      <c r="H41446" s="958">
        <v>99667</v>
      </c>
      <c r="I41446" s="950" t="s">
        <v>1551</v>
      </c>
    </row>
    <row r="41447" spans="8:9" ht="12.5">
      <c r="H41447" s="958">
        <v>99668</v>
      </c>
      <c r="I41447" s="950" t="s">
        <v>1550</v>
      </c>
    </row>
    <row r="41448" spans="8:9" ht="12.5">
      <c r="H41448" s="958">
        <v>99669</v>
      </c>
      <c r="I41448" s="950" t="s">
        <v>1551</v>
      </c>
    </row>
    <row r="41449" spans="8:9" ht="12.5">
      <c r="H41449" s="958">
        <v>99670</v>
      </c>
      <c r="I41449" s="950" t="s">
        <v>1550</v>
      </c>
    </row>
    <row r="41450" spans="8:9" ht="12.5">
      <c r="H41450" s="958">
        <v>99671</v>
      </c>
      <c r="I41450" s="950" t="s">
        <v>1550</v>
      </c>
    </row>
    <row r="41451" spans="8:9" ht="12.5">
      <c r="H41451" s="958">
        <v>99672</v>
      </c>
      <c r="I41451" s="950" t="s">
        <v>1551</v>
      </c>
    </row>
    <row r="41452" spans="8:9" ht="12.5">
      <c r="H41452" s="958">
        <v>99674</v>
      </c>
      <c r="I41452" s="950" t="s">
        <v>1551</v>
      </c>
    </row>
    <row r="41453" spans="8:9" ht="12.5">
      <c r="H41453" s="958">
        <v>99675</v>
      </c>
      <c r="I41453" s="950" t="s">
        <v>1550</v>
      </c>
    </row>
    <row r="41454" spans="8:9" ht="12.5">
      <c r="H41454" s="958">
        <v>99676</v>
      </c>
      <c r="I41454" s="950" t="s">
        <v>1551</v>
      </c>
    </row>
    <row r="41455" spans="8:9" ht="12.5">
      <c r="H41455" s="958">
        <v>99677</v>
      </c>
      <c r="I41455" s="950" t="s">
        <v>1550</v>
      </c>
    </row>
    <row r="41456" spans="8:9" ht="12.5">
      <c r="H41456" s="958">
        <v>99678</v>
      </c>
      <c r="I41456" s="950" t="s">
        <v>1550</v>
      </c>
    </row>
    <row r="41457" spans="8:9" ht="12.5">
      <c r="H41457" s="958">
        <v>99679</v>
      </c>
      <c r="I41457" s="950" t="s">
        <v>1550</v>
      </c>
    </row>
    <row r="41458" spans="8:9" ht="12.5">
      <c r="H41458" s="958">
        <v>99680</v>
      </c>
      <c r="I41458" s="950" t="s">
        <v>1550</v>
      </c>
    </row>
    <row r="41459" spans="8:9" ht="12.5">
      <c r="H41459" s="958">
        <v>99681</v>
      </c>
      <c r="I41459" s="950" t="s">
        <v>1550</v>
      </c>
    </row>
    <row r="41460" spans="8:9" ht="12.5">
      <c r="H41460" s="958">
        <v>99682</v>
      </c>
      <c r="I41460" s="950" t="s">
        <v>1551</v>
      </c>
    </row>
    <row r="41461" spans="8:9" ht="12.5">
      <c r="H41461" s="958">
        <v>99683</v>
      </c>
      <c r="I41461" s="950" t="s">
        <v>1551</v>
      </c>
    </row>
    <row r="41462" spans="8:9" ht="12.5">
      <c r="H41462" s="958">
        <v>99684</v>
      </c>
      <c r="I41462" s="950" t="s">
        <v>1550</v>
      </c>
    </row>
    <row r="41463" spans="8:9" ht="12.5">
      <c r="H41463" s="958">
        <v>99685</v>
      </c>
      <c r="I41463" s="950" t="s">
        <v>1550</v>
      </c>
    </row>
    <row r="41464" spans="8:9" ht="12.5">
      <c r="H41464" s="958">
        <v>99686</v>
      </c>
      <c r="I41464" s="950" t="s">
        <v>1551</v>
      </c>
    </row>
    <row r="41465" spans="8:9" ht="12.5">
      <c r="H41465" s="958">
        <v>99687</v>
      </c>
      <c r="I41465" s="950" t="s">
        <v>1551</v>
      </c>
    </row>
    <row r="41466" spans="8:9" ht="12.5">
      <c r="H41466" s="958">
        <v>99688</v>
      </c>
      <c r="I41466" s="950" t="s">
        <v>1551</v>
      </c>
    </row>
    <row r="41467" spans="8:9" ht="12.5">
      <c r="H41467" s="958">
        <v>99689</v>
      </c>
      <c r="I41467" s="950" t="s">
        <v>1550</v>
      </c>
    </row>
    <row r="41468" spans="8:9" ht="12.5">
      <c r="H41468" s="958">
        <v>99690</v>
      </c>
      <c r="I41468" s="950" t="s">
        <v>1550</v>
      </c>
    </row>
    <row r="41469" spans="8:9" ht="12.5">
      <c r="H41469" s="958">
        <v>99691</v>
      </c>
      <c r="I41469" s="950" t="s">
        <v>1550</v>
      </c>
    </row>
    <row r="41470" spans="8:9" ht="12.5">
      <c r="H41470" s="958">
        <v>99692</v>
      </c>
      <c r="I41470" s="950" t="s">
        <v>1550</v>
      </c>
    </row>
    <row r="41471" spans="8:9" ht="12.5">
      <c r="H41471" s="958">
        <v>99693</v>
      </c>
      <c r="I41471" s="950" t="s">
        <v>1550</v>
      </c>
    </row>
    <row r="41472" spans="8:9" ht="12.5">
      <c r="H41472" s="958">
        <v>99694</v>
      </c>
      <c r="I41472" s="950" t="s">
        <v>1551</v>
      </c>
    </row>
    <row r="41473" spans="8:9" ht="12.5">
      <c r="H41473" s="958">
        <v>99695</v>
      </c>
      <c r="I41473" s="950" t="s">
        <v>1551</v>
      </c>
    </row>
    <row r="41474" spans="8:9" ht="12.5">
      <c r="H41474" s="958">
        <v>99697</v>
      </c>
      <c r="I41474" s="950" t="s">
        <v>1550</v>
      </c>
    </row>
    <row r="41475" spans="8:9" ht="12.5">
      <c r="H41475" s="958">
        <v>99701</v>
      </c>
      <c r="I41475" s="950" t="s">
        <v>1551</v>
      </c>
    </row>
    <row r="41476" spans="8:9" ht="12.5">
      <c r="H41476" s="958">
        <v>99702</v>
      </c>
      <c r="I41476" s="950" t="s">
        <v>1551</v>
      </c>
    </row>
    <row r="41477" spans="8:9" ht="12.5">
      <c r="H41477" s="958">
        <v>99703</v>
      </c>
      <c r="I41477" s="950" t="s">
        <v>1551</v>
      </c>
    </row>
    <row r="41478" spans="8:9" ht="12.5">
      <c r="H41478" s="958">
        <v>99704</v>
      </c>
      <c r="I41478" s="950" t="s">
        <v>1551</v>
      </c>
    </row>
    <row r="41479" spans="8:9" ht="12.5">
      <c r="H41479" s="958">
        <v>99705</v>
      </c>
      <c r="I41479" s="950" t="s">
        <v>1551</v>
      </c>
    </row>
    <row r="41480" spans="8:9" ht="12.5">
      <c r="H41480" s="958">
        <v>99706</v>
      </c>
      <c r="I41480" s="950" t="s">
        <v>1551</v>
      </c>
    </row>
    <row r="41481" spans="8:9" ht="12.5">
      <c r="H41481" s="958">
        <v>99707</v>
      </c>
      <c r="I41481" s="950" t="s">
        <v>1551</v>
      </c>
    </row>
    <row r="41482" spans="8:9" ht="12.5">
      <c r="H41482" s="958">
        <v>99708</v>
      </c>
      <c r="I41482" s="950" t="s">
        <v>1551</v>
      </c>
    </row>
    <row r="41483" spans="8:9" ht="12.5">
      <c r="H41483" s="958">
        <v>99709</v>
      </c>
      <c r="I41483" s="950" t="s">
        <v>1551</v>
      </c>
    </row>
    <row r="41484" spans="8:9" ht="12.5">
      <c r="H41484" s="958">
        <v>99710</v>
      </c>
      <c r="I41484" s="950" t="s">
        <v>1551</v>
      </c>
    </row>
    <row r="41485" spans="8:9" ht="12.5">
      <c r="H41485" s="958">
        <v>99711</v>
      </c>
      <c r="I41485" s="950" t="s">
        <v>1551</v>
      </c>
    </row>
    <row r="41486" spans="8:9" ht="12.5">
      <c r="H41486" s="958">
        <v>99712</v>
      </c>
      <c r="I41486" s="950" t="s">
        <v>1551</v>
      </c>
    </row>
    <row r="41487" spans="8:9" ht="12.5">
      <c r="H41487" s="958">
        <v>99714</v>
      </c>
      <c r="I41487" s="950" t="s">
        <v>1551</v>
      </c>
    </row>
    <row r="41488" spans="8:9" ht="12.5">
      <c r="H41488" s="958">
        <v>99716</v>
      </c>
      <c r="I41488" s="950" t="s">
        <v>1551</v>
      </c>
    </row>
    <row r="41489" spans="8:9" ht="12.5">
      <c r="H41489" s="958">
        <v>99720</v>
      </c>
      <c r="I41489" s="950" t="s">
        <v>1550</v>
      </c>
    </row>
    <row r="41490" spans="8:9" ht="12.5">
      <c r="H41490" s="958">
        <v>99721</v>
      </c>
      <c r="I41490" s="950" t="s">
        <v>1550</v>
      </c>
    </row>
    <row r="41491" spans="8:9" ht="12.5">
      <c r="H41491" s="958">
        <v>99722</v>
      </c>
      <c r="I41491" s="950" t="s">
        <v>1550</v>
      </c>
    </row>
    <row r="41492" spans="8:9" ht="12.5">
      <c r="H41492" s="958">
        <v>99723</v>
      </c>
      <c r="I41492" s="950" t="s">
        <v>1550</v>
      </c>
    </row>
    <row r="41493" spans="8:9" ht="12.5">
      <c r="H41493" s="958">
        <v>99724</v>
      </c>
      <c r="I41493" s="950" t="s">
        <v>1551</v>
      </c>
    </row>
    <row r="41494" spans="8:9" ht="12.5">
      <c r="H41494" s="958">
        <v>99725</v>
      </c>
      <c r="I41494" s="950" t="s">
        <v>1551</v>
      </c>
    </row>
    <row r="41495" spans="8:9" ht="12.5">
      <c r="H41495" s="958">
        <v>99726</v>
      </c>
      <c r="I41495" s="950" t="s">
        <v>1550</v>
      </c>
    </row>
    <row r="41496" spans="8:9" ht="12.5">
      <c r="H41496" s="958">
        <v>99727</v>
      </c>
      <c r="I41496" s="950" t="s">
        <v>1550</v>
      </c>
    </row>
    <row r="41497" spans="8:9" ht="12.5">
      <c r="H41497" s="958">
        <v>99729</v>
      </c>
      <c r="I41497" s="950" t="s">
        <v>1551</v>
      </c>
    </row>
    <row r="41498" spans="8:9" ht="12.5">
      <c r="H41498" s="958">
        <v>99730</v>
      </c>
      <c r="I41498" s="950" t="s">
        <v>1550</v>
      </c>
    </row>
    <row r="41499" spans="8:9" ht="12.5">
      <c r="H41499" s="958">
        <v>99731</v>
      </c>
      <c r="I41499" s="950" t="s">
        <v>1551</v>
      </c>
    </row>
    <row r="41500" spans="8:9" ht="12.5">
      <c r="H41500" s="958">
        <v>99732</v>
      </c>
      <c r="I41500" s="950" t="s">
        <v>1551</v>
      </c>
    </row>
    <row r="41501" spans="8:9" ht="12.5">
      <c r="H41501" s="958">
        <v>99733</v>
      </c>
      <c r="I41501" s="950" t="s">
        <v>1551</v>
      </c>
    </row>
    <row r="41502" spans="8:9" ht="12.5">
      <c r="H41502" s="958">
        <v>99734</v>
      </c>
      <c r="I41502" s="950" t="s">
        <v>1550</v>
      </c>
    </row>
    <row r="41503" spans="8:9" ht="12.5">
      <c r="H41503" s="958">
        <v>99736</v>
      </c>
      <c r="I41503" s="950" t="s">
        <v>1550</v>
      </c>
    </row>
    <row r="41504" spans="8:9" ht="12.5">
      <c r="H41504" s="958">
        <v>99737</v>
      </c>
      <c r="I41504" s="950" t="s">
        <v>1550</v>
      </c>
    </row>
    <row r="41505" spans="8:9" ht="12.5">
      <c r="H41505" s="958">
        <v>99738</v>
      </c>
      <c r="I41505" s="950" t="s">
        <v>1550</v>
      </c>
    </row>
    <row r="41506" spans="8:9" ht="12.5">
      <c r="H41506" s="958">
        <v>99739</v>
      </c>
      <c r="I41506" s="950" t="s">
        <v>1550</v>
      </c>
    </row>
    <row r="41507" spans="8:9" ht="12.5">
      <c r="H41507" s="958">
        <v>99740</v>
      </c>
      <c r="I41507" s="950" t="s">
        <v>1551</v>
      </c>
    </row>
    <row r="41508" spans="8:9" ht="12.5">
      <c r="H41508" s="958">
        <v>99741</v>
      </c>
      <c r="I41508" s="950" t="s">
        <v>1550</v>
      </c>
    </row>
    <row r="41509" spans="8:9" ht="12.5">
      <c r="H41509" s="958">
        <v>99742</v>
      </c>
      <c r="I41509" s="950" t="s">
        <v>1550</v>
      </c>
    </row>
    <row r="41510" spans="8:9" ht="12.5">
      <c r="H41510" s="958">
        <v>99743</v>
      </c>
      <c r="I41510" s="950" t="s">
        <v>1551</v>
      </c>
    </row>
    <row r="41511" spans="8:9" ht="12.5">
      <c r="H41511" s="958">
        <v>99744</v>
      </c>
      <c r="I41511" s="950" t="s">
        <v>1551</v>
      </c>
    </row>
    <row r="41512" spans="8:9" ht="12.5">
      <c r="H41512" s="958">
        <v>99745</v>
      </c>
      <c r="I41512" s="950" t="s">
        <v>1550</v>
      </c>
    </row>
    <row r="41513" spans="8:9" ht="12.5">
      <c r="H41513" s="958">
        <v>99746</v>
      </c>
      <c r="I41513" s="950" t="s">
        <v>1550</v>
      </c>
    </row>
    <row r="41514" spans="8:9" ht="12.5">
      <c r="H41514" s="958">
        <v>99747</v>
      </c>
      <c r="I41514" s="950" t="s">
        <v>1550</v>
      </c>
    </row>
    <row r="41515" spans="8:9" ht="12.5">
      <c r="H41515" s="958">
        <v>99748</v>
      </c>
      <c r="I41515" s="950" t="s">
        <v>1550</v>
      </c>
    </row>
    <row r="41516" spans="8:9" ht="12.5">
      <c r="H41516" s="958">
        <v>99749</v>
      </c>
      <c r="I41516" s="950" t="s">
        <v>1550</v>
      </c>
    </row>
    <row r="41517" spans="8:9" ht="12.5">
      <c r="H41517" s="958">
        <v>99750</v>
      </c>
      <c r="I41517" s="950" t="s">
        <v>1550</v>
      </c>
    </row>
    <row r="41518" spans="8:9" ht="12.5">
      <c r="H41518" s="958">
        <v>99751</v>
      </c>
      <c r="I41518" s="950" t="s">
        <v>1550</v>
      </c>
    </row>
    <row r="41519" spans="8:9" ht="12.5">
      <c r="H41519" s="958">
        <v>99752</v>
      </c>
      <c r="I41519" s="950" t="s">
        <v>1550</v>
      </c>
    </row>
    <row r="41520" spans="8:9" ht="12.5">
      <c r="H41520" s="958">
        <v>99753</v>
      </c>
      <c r="I41520" s="950" t="s">
        <v>1550</v>
      </c>
    </row>
    <row r="41521" spans="8:9" ht="12.5">
      <c r="H41521" s="958">
        <v>99754</v>
      </c>
      <c r="I41521" s="950" t="s">
        <v>1550</v>
      </c>
    </row>
    <row r="41522" spans="8:9" ht="12.5">
      <c r="H41522" s="958">
        <v>99755</v>
      </c>
      <c r="I41522" s="950" t="s">
        <v>1551</v>
      </c>
    </row>
    <row r="41523" spans="8:9" ht="12.5">
      <c r="H41523" s="958">
        <v>99756</v>
      </c>
      <c r="I41523" s="950" t="s">
        <v>1550</v>
      </c>
    </row>
    <row r="41524" spans="8:9" ht="12.5">
      <c r="H41524" s="958">
        <v>99757</v>
      </c>
      <c r="I41524" s="950" t="s">
        <v>1551</v>
      </c>
    </row>
    <row r="41525" spans="8:9" ht="12.5">
      <c r="H41525" s="958">
        <v>99758</v>
      </c>
      <c r="I41525" s="950" t="s">
        <v>1550</v>
      </c>
    </row>
    <row r="41526" spans="8:9" ht="12.5">
      <c r="H41526" s="958">
        <v>99759</v>
      </c>
      <c r="I41526" s="950" t="s">
        <v>1550</v>
      </c>
    </row>
    <row r="41527" spans="8:9" ht="12.5">
      <c r="H41527" s="958">
        <v>99760</v>
      </c>
      <c r="I41527" s="950" t="s">
        <v>1550</v>
      </c>
    </row>
    <row r="41528" spans="8:9" ht="12.5">
      <c r="H41528" s="958">
        <v>99761</v>
      </c>
      <c r="I41528" s="950" t="s">
        <v>1550</v>
      </c>
    </row>
    <row r="41529" spans="8:9" ht="12.5">
      <c r="H41529" s="958">
        <v>99762</v>
      </c>
      <c r="I41529" s="950" t="s">
        <v>1550</v>
      </c>
    </row>
    <row r="41530" spans="8:9" ht="12.5">
      <c r="H41530" s="958">
        <v>99763</v>
      </c>
      <c r="I41530" s="950" t="s">
        <v>1550</v>
      </c>
    </row>
    <row r="41531" spans="8:9" ht="12.5">
      <c r="H41531" s="958">
        <v>99764</v>
      </c>
      <c r="I41531" s="950" t="s">
        <v>1550</v>
      </c>
    </row>
    <row r="41532" spans="8:9" ht="12.5">
      <c r="H41532" s="958">
        <v>99765</v>
      </c>
      <c r="I41532" s="950" t="s">
        <v>1550</v>
      </c>
    </row>
    <row r="41533" spans="8:9" ht="12.5">
      <c r="H41533" s="958">
        <v>99766</v>
      </c>
      <c r="I41533" s="950" t="s">
        <v>1550</v>
      </c>
    </row>
    <row r="41534" spans="8:9" ht="12.5">
      <c r="H41534" s="958">
        <v>99767</v>
      </c>
      <c r="I41534" s="950" t="s">
        <v>1550</v>
      </c>
    </row>
    <row r="41535" spans="8:9" ht="12.5">
      <c r="H41535" s="958">
        <v>99768</v>
      </c>
      <c r="I41535" s="950" t="s">
        <v>1550</v>
      </c>
    </row>
    <row r="41536" spans="8:9" ht="12.5">
      <c r="H41536" s="958">
        <v>99769</v>
      </c>
      <c r="I41536" s="950" t="s">
        <v>1550</v>
      </c>
    </row>
    <row r="41537" spans="8:9" ht="12.5">
      <c r="H41537" s="958">
        <v>99770</v>
      </c>
      <c r="I41537" s="950" t="s">
        <v>1550</v>
      </c>
    </row>
    <row r="41538" spans="8:9" ht="12.5">
      <c r="H41538" s="958">
        <v>99771</v>
      </c>
      <c r="I41538" s="950" t="s">
        <v>1550</v>
      </c>
    </row>
    <row r="41539" spans="8:9" ht="12.5">
      <c r="H41539" s="958">
        <v>99772</v>
      </c>
      <c r="I41539" s="950" t="s">
        <v>1550</v>
      </c>
    </row>
    <row r="41540" spans="8:9" ht="12.5">
      <c r="H41540" s="958">
        <v>99773</v>
      </c>
      <c r="I41540" s="950" t="s">
        <v>1550</v>
      </c>
    </row>
    <row r="41541" spans="8:9" ht="12.5">
      <c r="H41541" s="958">
        <v>99774</v>
      </c>
      <c r="I41541" s="950" t="s">
        <v>1550</v>
      </c>
    </row>
    <row r="41542" spans="8:9" ht="12.5">
      <c r="H41542" s="958">
        <v>99775</v>
      </c>
      <c r="I41542" s="950" t="s">
        <v>1551</v>
      </c>
    </row>
    <row r="41543" spans="8:9" ht="12.5">
      <c r="H41543" s="958">
        <v>99776</v>
      </c>
      <c r="I41543" s="950" t="s">
        <v>1550</v>
      </c>
    </row>
    <row r="41544" spans="8:9" ht="12.5">
      <c r="H41544" s="958">
        <v>99777</v>
      </c>
      <c r="I41544" s="950" t="s">
        <v>1550</v>
      </c>
    </row>
    <row r="41545" spans="8:9" ht="12.5">
      <c r="H41545" s="958">
        <v>99778</v>
      </c>
      <c r="I41545" s="950" t="s">
        <v>1550</v>
      </c>
    </row>
    <row r="41546" spans="8:9" ht="12.5">
      <c r="H41546" s="958">
        <v>99780</v>
      </c>
      <c r="I41546" s="950" t="s">
        <v>1550</v>
      </c>
    </row>
    <row r="41547" spans="8:9" ht="12.5">
      <c r="H41547" s="958">
        <v>99781</v>
      </c>
      <c r="I41547" s="950" t="s">
        <v>1550</v>
      </c>
    </row>
    <row r="41548" spans="8:9" ht="12.5">
      <c r="H41548" s="958">
        <v>99782</v>
      </c>
      <c r="I41548" s="950" t="s">
        <v>1550</v>
      </c>
    </row>
    <row r="41549" spans="8:9" ht="12.5">
      <c r="H41549" s="958">
        <v>99783</v>
      </c>
      <c r="I41549" s="950" t="s">
        <v>1550</v>
      </c>
    </row>
    <row r="41550" spans="8:9" ht="12.5">
      <c r="H41550" s="958">
        <v>99784</v>
      </c>
      <c r="I41550" s="950" t="s">
        <v>1550</v>
      </c>
    </row>
    <row r="41551" spans="8:9" ht="12.5">
      <c r="H41551" s="958">
        <v>99785</v>
      </c>
      <c r="I41551" s="950" t="s">
        <v>1550</v>
      </c>
    </row>
    <row r="41552" spans="8:9" ht="12.5">
      <c r="H41552" s="958">
        <v>99786</v>
      </c>
      <c r="I41552" s="950" t="s">
        <v>1550</v>
      </c>
    </row>
    <row r="41553" spans="8:9" ht="12.5">
      <c r="H41553" s="958">
        <v>99788</v>
      </c>
      <c r="I41553" s="950" t="s">
        <v>1550</v>
      </c>
    </row>
    <row r="41554" spans="8:9" ht="12.5">
      <c r="H41554" s="958">
        <v>99789</v>
      </c>
      <c r="I41554" s="950" t="s">
        <v>1550</v>
      </c>
    </row>
    <row r="41555" spans="8:9" ht="12.5">
      <c r="H41555" s="958">
        <v>99790</v>
      </c>
      <c r="I41555" s="950" t="s">
        <v>1551</v>
      </c>
    </row>
    <row r="41556" spans="8:9" ht="12.5">
      <c r="H41556" s="958">
        <v>99791</v>
      </c>
      <c r="I41556" s="950" t="s">
        <v>1550</v>
      </c>
    </row>
    <row r="41557" spans="8:9" ht="12.5">
      <c r="H41557" s="958">
        <v>99801</v>
      </c>
      <c r="I41557" s="950" t="s">
        <v>1550</v>
      </c>
    </row>
    <row r="41558" spans="8:9" ht="12.5">
      <c r="H41558" s="958">
        <v>99802</v>
      </c>
      <c r="I41558" s="950" t="s">
        <v>1550</v>
      </c>
    </row>
    <row r="41559" spans="8:9" ht="12.5">
      <c r="H41559" s="958">
        <v>99803</v>
      </c>
      <c r="I41559" s="950" t="s">
        <v>1550</v>
      </c>
    </row>
    <row r="41560" spans="8:9" ht="12.5">
      <c r="H41560" s="958">
        <v>99811</v>
      </c>
      <c r="I41560" s="950" t="s">
        <v>1550</v>
      </c>
    </row>
    <row r="41561" spans="8:9" ht="12.5">
      <c r="H41561" s="958">
        <v>99812</v>
      </c>
      <c r="I41561" s="950" t="s">
        <v>1550</v>
      </c>
    </row>
    <row r="41562" spans="8:9" ht="12.5">
      <c r="H41562" s="958">
        <v>99820</v>
      </c>
      <c r="I41562" s="950" t="s">
        <v>1550</v>
      </c>
    </row>
    <row r="41563" spans="8:9" ht="12.5">
      <c r="H41563" s="958">
        <v>99821</v>
      </c>
      <c r="I41563" s="950" t="s">
        <v>1550</v>
      </c>
    </row>
    <row r="41564" spans="8:9" ht="12.5">
      <c r="H41564" s="958">
        <v>99824</v>
      </c>
      <c r="I41564" s="950" t="s">
        <v>1550</v>
      </c>
    </row>
    <row r="41565" spans="8:9" ht="12.5">
      <c r="H41565" s="958">
        <v>99825</v>
      </c>
      <c r="I41565" s="950" t="s">
        <v>1550</v>
      </c>
    </row>
    <row r="41566" spans="8:9" ht="12.5">
      <c r="H41566" s="958">
        <v>99826</v>
      </c>
      <c r="I41566" s="950" t="s">
        <v>1550</v>
      </c>
    </row>
    <row r="41567" spans="8:9" ht="12.5">
      <c r="H41567" s="958">
        <v>99827</v>
      </c>
      <c r="I41567" s="950" t="s">
        <v>1550</v>
      </c>
    </row>
    <row r="41568" spans="8:9" ht="12.5">
      <c r="H41568" s="958">
        <v>99829</v>
      </c>
      <c r="I41568" s="950" t="s">
        <v>1550</v>
      </c>
    </row>
    <row r="41569" spans="8:9" ht="12.5">
      <c r="H41569" s="958">
        <v>99830</v>
      </c>
      <c r="I41569" s="950" t="s">
        <v>1550</v>
      </c>
    </row>
    <row r="41570" spans="8:9" ht="12.5">
      <c r="H41570" s="958">
        <v>99832</v>
      </c>
      <c r="I41570" s="950" t="s">
        <v>1550</v>
      </c>
    </row>
    <row r="41571" spans="8:9" ht="12.5">
      <c r="H41571" s="958">
        <v>99833</v>
      </c>
      <c r="I41571" s="950" t="s">
        <v>1550</v>
      </c>
    </row>
    <row r="41572" spans="8:9" ht="12.5">
      <c r="H41572" s="958">
        <v>99835</v>
      </c>
      <c r="I41572" s="950" t="s">
        <v>1550</v>
      </c>
    </row>
    <row r="41573" spans="8:9" ht="12.5">
      <c r="H41573" s="958">
        <v>99836</v>
      </c>
      <c r="I41573" s="950" t="s">
        <v>1550</v>
      </c>
    </row>
    <row r="41574" spans="8:9" ht="12.5">
      <c r="H41574" s="958">
        <v>99840</v>
      </c>
      <c r="I41574" s="950" t="s">
        <v>1550</v>
      </c>
    </row>
    <row r="41575" spans="8:9" ht="12.5">
      <c r="H41575" s="958">
        <v>99841</v>
      </c>
      <c r="I41575" s="950" t="s">
        <v>1550</v>
      </c>
    </row>
    <row r="41576" spans="8:9" ht="12.5">
      <c r="H41576" s="958">
        <v>99850</v>
      </c>
      <c r="I41576" s="950" t="s">
        <v>1550</v>
      </c>
    </row>
    <row r="41577" spans="8:9" ht="12.5">
      <c r="H41577" s="958">
        <v>99901</v>
      </c>
      <c r="I41577" s="950" t="s">
        <v>1550</v>
      </c>
    </row>
    <row r="41578" spans="8:9" ht="12.5">
      <c r="H41578" s="958">
        <v>99903</v>
      </c>
      <c r="I41578" s="950" t="s">
        <v>1550</v>
      </c>
    </row>
    <row r="41579" spans="8:9" ht="12.5">
      <c r="H41579" s="958">
        <v>99918</v>
      </c>
      <c r="I41579" s="950" t="s">
        <v>1550</v>
      </c>
    </row>
    <row r="41580" spans="8:9" ht="12.5">
      <c r="H41580" s="958">
        <v>99919</v>
      </c>
      <c r="I41580" s="950" t="s">
        <v>1550</v>
      </c>
    </row>
    <row r="41581" spans="8:9" ht="12.5">
      <c r="H41581" s="958">
        <v>99921</v>
      </c>
      <c r="I41581" s="950" t="s">
        <v>1550</v>
      </c>
    </row>
    <row r="41582" spans="8:9" ht="12.5">
      <c r="H41582" s="958">
        <v>99922</v>
      </c>
      <c r="I41582" s="950" t="s">
        <v>1550</v>
      </c>
    </row>
    <row r="41583" spans="8:9" ht="12.5">
      <c r="H41583" s="958">
        <v>99923</v>
      </c>
      <c r="I41583" s="950" t="s">
        <v>1550</v>
      </c>
    </row>
    <row r="41584" spans="8:9" ht="12.5">
      <c r="H41584" s="958">
        <v>99925</v>
      </c>
      <c r="I41584" s="950" t="s">
        <v>1550</v>
      </c>
    </row>
    <row r="41585" spans="8:9" ht="12.5">
      <c r="H41585" s="958">
        <v>99926</v>
      </c>
      <c r="I41585" s="950" t="s">
        <v>1550</v>
      </c>
    </row>
    <row r="41586" spans="8:9" ht="12.5">
      <c r="H41586" s="958">
        <v>99927</v>
      </c>
      <c r="I41586" s="950" t="s">
        <v>1550</v>
      </c>
    </row>
    <row r="41587" spans="8:9" ht="12.5">
      <c r="H41587" s="958">
        <v>99928</v>
      </c>
      <c r="I41587" s="950" t="s">
        <v>1550</v>
      </c>
    </row>
    <row r="41588" spans="8:9" ht="12.5">
      <c r="H41588" s="958">
        <v>99929</v>
      </c>
      <c r="I41588" s="950" t="s">
        <v>1550</v>
      </c>
    </row>
    <row r="41589" spans="8:9" ht="12.5">
      <c r="H41589" s="958">
        <v>99950</v>
      </c>
      <c r="I41589" s="950" t="s">
        <v>1550</v>
      </c>
    </row>
  </sheetData>
  <sheetProtection algorithmName="SHA-512" hashValue="VbfXiRmYFeTxKGE/0U1SnwoprFfQ/eFCRArAit2WVLLBfdxg2ruuv/vk4km/99711isEf8LMH5P2jBJtFResgw==" saltValue="QA2zchhsO8F2FyXTI/MA3A==" spinCount="100000" sheet="1" objects="1" scenarios="1"/>
  <phoneticPr fontId="11" type="noConversion"/>
  <hyperlinks>
    <hyperlink ref="X2" r:id="rId1" location="_ftn1" xr:uid="{00000000-0004-0000-1000-000000000000}"/>
    <hyperlink ref="P197" r:id="rId2" xr:uid="{00000000-0004-0000-1000-000001000000}"/>
    <hyperlink ref="F280" r:id="rId3" xr:uid="{7599D8BE-A363-4E8D-8E1F-777D4C064C00}"/>
    <hyperlink ref="F294" r:id="rId4" display="National Greenhouse Accounts Factors: 2021" xr:uid="{1A76087C-DFA2-4B31-B3AC-1A8D1427DBF6}"/>
    <hyperlink ref="F228" r:id="rId5" xr:uid="{CD1AC5E7-128E-4DFE-AF8E-F6BAB332FD07}"/>
  </hyperlinks>
  <pageMargins left="0.75" right="0.75" top="1" bottom="1" header="0.5" footer="0.5"/>
  <pageSetup orientation="portrait" horizontalDpi="200" verticalDpi="200" r:id="rId6"/>
  <headerFooter alignWithMargins="0"/>
  <legacyDrawing r:id="rId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P93"/>
  <sheetViews>
    <sheetView topLeftCell="A6" workbookViewId="0">
      <selection activeCell="A25" sqref="A25"/>
    </sheetView>
  </sheetViews>
  <sheetFormatPr defaultColWidth="9.1796875" defaultRowHeight="12.5"/>
  <cols>
    <col min="1" max="1" width="23.81640625" style="4" customWidth="1"/>
    <col min="2" max="2" width="11.81640625" style="4" customWidth="1"/>
    <col min="3" max="3" width="16.54296875" style="4" customWidth="1"/>
    <col min="4" max="4" width="38.81640625" style="4" customWidth="1"/>
    <col min="5" max="5" width="11.453125" style="4" customWidth="1"/>
    <col min="6" max="7" width="19.1796875" style="4" customWidth="1"/>
    <col min="8" max="8" width="41.453125" style="4" customWidth="1"/>
    <col min="9" max="9" width="42.453125" style="4" customWidth="1"/>
    <col min="10" max="10" width="18.453125" style="4" hidden="1" customWidth="1"/>
    <col min="11" max="11" width="9.1796875" style="4"/>
    <col min="12" max="12" width="33.453125" style="4" hidden="1" customWidth="1"/>
    <col min="13" max="15" width="0" style="4" hidden="1" customWidth="1"/>
    <col min="16" max="16384" width="9.1796875" style="4"/>
  </cols>
  <sheetData>
    <row r="1" spans="1:16" ht="16.5">
      <c r="A1" s="1171" t="s">
        <v>1752</v>
      </c>
      <c r="B1" s="1171" t="s">
        <v>1207</v>
      </c>
      <c r="C1" s="1170" t="s">
        <v>17</v>
      </c>
      <c r="D1" s="1172" t="s">
        <v>1751</v>
      </c>
      <c r="E1" s="1172" t="s">
        <v>1127</v>
      </c>
      <c r="F1" s="1173" t="s">
        <v>1704</v>
      </c>
      <c r="G1" s="1174" t="s">
        <v>227</v>
      </c>
      <c r="H1" s="1175"/>
      <c r="I1" s="1175"/>
      <c r="J1" s="143" t="s">
        <v>1206</v>
      </c>
      <c r="L1" s="1162" t="s">
        <v>1081</v>
      </c>
      <c r="M1" s="1163"/>
      <c r="N1" s="1164" t="s">
        <v>1082</v>
      </c>
      <c r="O1" s="1164" t="s">
        <v>1083</v>
      </c>
    </row>
    <row r="2" spans="1:16" ht="14">
      <c r="A2" s="1176" t="s">
        <v>419</v>
      </c>
      <c r="B2" s="1177">
        <f>F2/$J$2</f>
        <v>8.8244105510185484</v>
      </c>
      <c r="C2" s="1174" t="s">
        <v>1730</v>
      </c>
      <c r="D2" s="1178" t="s">
        <v>1705</v>
      </c>
      <c r="E2" s="1173" t="s">
        <v>1706</v>
      </c>
      <c r="F2" s="1179">
        <v>2.3311626429530206</v>
      </c>
      <c r="G2" s="1174" t="s">
        <v>1731</v>
      </c>
      <c r="H2" s="1175"/>
      <c r="I2" s="1176"/>
      <c r="J2" s="1165">
        <v>0.26417205199999999</v>
      </c>
      <c r="K2" s="143"/>
      <c r="L2" s="1166" t="s">
        <v>419</v>
      </c>
      <c r="M2" s="1163"/>
      <c r="N2" s="1164" t="s">
        <v>1084</v>
      </c>
      <c r="O2" s="1163" t="s">
        <v>1085</v>
      </c>
      <c r="P2" s="143"/>
    </row>
    <row r="3" spans="1:16" ht="14">
      <c r="A3" s="1176" t="s">
        <v>422</v>
      </c>
      <c r="B3" s="1177">
        <f>F3/$J$2</f>
        <v>9.6251226454492613</v>
      </c>
      <c r="C3" s="1174" t="s">
        <v>1730</v>
      </c>
      <c r="D3" s="1178" t="s">
        <v>1707</v>
      </c>
      <c r="E3" s="1173" t="s">
        <v>1706</v>
      </c>
      <c r="F3" s="1179">
        <v>2.5426883999999998</v>
      </c>
      <c r="G3" s="1174" t="s">
        <v>1731</v>
      </c>
      <c r="H3" s="1175"/>
      <c r="I3" s="1176"/>
      <c r="J3" s="143" t="s">
        <v>1206</v>
      </c>
      <c r="K3" s="143"/>
      <c r="L3" s="1166" t="s">
        <v>420</v>
      </c>
      <c r="M3" s="1163"/>
      <c r="N3" s="1164" t="s">
        <v>1084</v>
      </c>
      <c r="O3" s="1163" t="s">
        <v>1086</v>
      </c>
      <c r="P3" s="143"/>
    </row>
    <row r="4" spans="1:16" ht="14">
      <c r="A4" s="1176" t="s">
        <v>416</v>
      </c>
      <c r="B4" s="1177">
        <f>F4/$J$2</f>
        <v>9.6155359249578716</v>
      </c>
      <c r="C4" s="1174" t="s">
        <v>1730</v>
      </c>
      <c r="D4" s="1180" t="s">
        <v>1708</v>
      </c>
      <c r="E4" s="1173" t="s">
        <v>1706</v>
      </c>
      <c r="F4" s="1179">
        <v>2.5401558563758391</v>
      </c>
      <c r="G4" s="1174" t="s">
        <v>1731</v>
      </c>
      <c r="H4" s="1175"/>
      <c r="I4" s="1176"/>
      <c r="J4" s="281" t="s">
        <v>1206</v>
      </c>
      <c r="K4" s="143"/>
      <c r="L4" s="1167" t="s">
        <v>1087</v>
      </c>
      <c r="M4" s="1163"/>
      <c r="N4" s="1163" t="s">
        <v>1084</v>
      </c>
      <c r="O4" s="1163" t="s">
        <v>1086</v>
      </c>
      <c r="P4" s="143"/>
    </row>
    <row r="5" spans="1:16" ht="14">
      <c r="A5" s="1175"/>
      <c r="B5" s="1177"/>
      <c r="C5" s="1175"/>
      <c r="D5" s="1180" t="s">
        <v>1709</v>
      </c>
      <c r="E5" s="1173" t="s">
        <v>1706</v>
      </c>
      <c r="F5" s="1179">
        <v>2.5120638845637586</v>
      </c>
      <c r="G5" s="1174" t="s">
        <v>1731</v>
      </c>
      <c r="H5" s="1175"/>
      <c r="I5" s="1175"/>
      <c r="J5" s="143" t="s">
        <v>1206</v>
      </c>
      <c r="K5" s="281"/>
      <c r="L5" s="1164" t="s">
        <v>1088</v>
      </c>
      <c r="M5" s="1163"/>
      <c r="N5" s="1164" t="s">
        <v>1089</v>
      </c>
      <c r="O5" s="1163" t="s">
        <v>1090</v>
      </c>
      <c r="P5" s="143"/>
    </row>
    <row r="6" spans="1:16" ht="14">
      <c r="A6" s="1176" t="s">
        <v>418</v>
      </c>
      <c r="B6" s="1177">
        <f>F6/$J$2</f>
        <v>10.066817124594056</v>
      </c>
      <c r="C6" s="1174" t="s">
        <v>1730</v>
      </c>
      <c r="D6" s="1180" t="s">
        <v>1710</v>
      </c>
      <c r="E6" s="1173" t="s">
        <v>1706</v>
      </c>
      <c r="F6" s="1179">
        <v>2.6593717369127514</v>
      </c>
      <c r="G6" s="1174" t="s">
        <v>1731</v>
      </c>
      <c r="H6" s="1175"/>
      <c r="I6" s="1176"/>
      <c r="J6" s="143" t="s">
        <v>1206</v>
      </c>
      <c r="K6" s="143"/>
      <c r="L6" s="1164" t="s">
        <v>288</v>
      </c>
      <c r="M6" s="1163"/>
      <c r="N6" s="1164" t="s">
        <v>1084</v>
      </c>
      <c r="O6" s="1163" t="s">
        <v>1086</v>
      </c>
      <c r="P6" s="143"/>
    </row>
    <row r="7" spans="1:16" ht="14">
      <c r="A7" s="1176" t="s">
        <v>53</v>
      </c>
      <c r="B7" s="1177">
        <f>F7/$J$2</f>
        <v>12.018398458555849</v>
      </c>
      <c r="C7" s="1174" t="s">
        <v>1730</v>
      </c>
      <c r="D7" s="1180" t="s">
        <v>1020</v>
      </c>
      <c r="E7" s="1173" t="s">
        <v>1706</v>
      </c>
      <c r="F7" s="1179">
        <v>3.1749249825503356</v>
      </c>
      <c r="G7" s="1174" t="s">
        <v>1731</v>
      </c>
      <c r="H7" s="1175"/>
      <c r="I7" s="1176"/>
      <c r="J7" s="143" t="s">
        <v>1206</v>
      </c>
      <c r="K7" s="143"/>
      <c r="L7" s="1163" t="s">
        <v>1091</v>
      </c>
      <c r="M7" s="1163"/>
      <c r="N7" s="1163" t="s">
        <v>1084</v>
      </c>
      <c r="O7" s="1163" t="s">
        <v>1086</v>
      </c>
      <c r="P7" s="143"/>
    </row>
    <row r="8" spans="1:16" ht="14">
      <c r="A8" s="1176" t="s">
        <v>1080</v>
      </c>
      <c r="B8" s="1177">
        <f>F8/$J$2</f>
        <v>10.430357631183067</v>
      </c>
      <c r="C8" s="1174" t="s">
        <v>1730</v>
      </c>
      <c r="D8" s="1180" t="s">
        <v>1711</v>
      </c>
      <c r="E8" s="1173" t="s">
        <v>1706</v>
      </c>
      <c r="F8" s="1179">
        <v>2.7554089785234899</v>
      </c>
      <c r="G8" s="1174" t="s">
        <v>1731</v>
      </c>
      <c r="H8" s="1175"/>
      <c r="I8" s="1176"/>
      <c r="J8" s="143" t="s">
        <v>1206</v>
      </c>
      <c r="K8" s="143"/>
      <c r="L8" s="1164" t="s">
        <v>1080</v>
      </c>
      <c r="M8" s="1163"/>
      <c r="N8" s="1164" t="s">
        <v>1084</v>
      </c>
      <c r="O8" s="1163" t="s">
        <v>1092</v>
      </c>
      <c r="P8" s="143"/>
    </row>
    <row r="9" spans="1:16" ht="14">
      <c r="A9" s="1175"/>
      <c r="B9" s="1177"/>
      <c r="C9" s="1175"/>
      <c r="D9" s="1180" t="s">
        <v>1712</v>
      </c>
      <c r="E9" s="1173" t="s">
        <v>1706</v>
      </c>
      <c r="F9" s="1179">
        <v>2.7493391489932888</v>
      </c>
      <c r="G9" s="1174" t="s">
        <v>1731</v>
      </c>
      <c r="H9" s="1175"/>
      <c r="I9" s="1175"/>
      <c r="J9" s="143" t="s">
        <v>1206</v>
      </c>
      <c r="K9" s="143"/>
      <c r="L9" s="1164" t="s">
        <v>1093</v>
      </c>
      <c r="M9" s="1163"/>
      <c r="N9" s="1164" t="s">
        <v>1084</v>
      </c>
      <c r="O9" s="1163" t="s">
        <v>1086</v>
      </c>
      <c r="P9" s="143"/>
    </row>
    <row r="10" spans="1:16" ht="14">
      <c r="A10" s="1175"/>
      <c r="B10" s="1177"/>
      <c r="C10" s="1175"/>
      <c r="D10" s="1180" t="s">
        <v>1713</v>
      </c>
      <c r="E10" s="1173" t="s">
        <v>1706</v>
      </c>
      <c r="F10" s="1179">
        <v>2.1189391543624159</v>
      </c>
      <c r="G10" s="1174" t="s">
        <v>1731</v>
      </c>
      <c r="H10" s="1175"/>
      <c r="I10" s="1175"/>
      <c r="J10" s="143" t="s">
        <v>1206</v>
      </c>
      <c r="K10" s="143"/>
      <c r="L10" s="1163" t="s">
        <v>1094</v>
      </c>
      <c r="M10" s="1163"/>
      <c r="N10" s="1163" t="s">
        <v>1084</v>
      </c>
      <c r="O10" s="1163" t="s">
        <v>1086</v>
      </c>
      <c r="P10" s="143"/>
    </row>
    <row r="11" spans="1:16" ht="14">
      <c r="A11" s="1175"/>
      <c r="B11" s="1177"/>
      <c r="C11" s="1175"/>
      <c r="D11" s="1180" t="s">
        <v>1714</v>
      </c>
      <c r="E11" s="1173" t="s">
        <v>1706</v>
      </c>
      <c r="F11" s="1179">
        <v>2.0974731275167788</v>
      </c>
      <c r="G11" s="1174" t="s">
        <v>1731</v>
      </c>
      <c r="H11" s="1175"/>
      <c r="I11" s="1175"/>
      <c r="J11" s="143" t="s">
        <v>1206</v>
      </c>
      <c r="K11" s="143"/>
      <c r="L11" s="1163" t="s">
        <v>1095</v>
      </c>
      <c r="M11" s="1163"/>
      <c r="N11" s="1163" t="s">
        <v>1096</v>
      </c>
      <c r="O11" s="1163" t="s">
        <v>1086</v>
      </c>
      <c r="P11" s="143"/>
    </row>
    <row r="12" spans="1:16" ht="14">
      <c r="A12" s="1181" t="s">
        <v>417</v>
      </c>
      <c r="B12" s="1177">
        <f>F12/$J$2</f>
        <v>8.8768865917304698</v>
      </c>
      <c r="C12" s="1174" t="s">
        <v>1730</v>
      </c>
      <c r="D12" s="1180" t="s">
        <v>1715</v>
      </c>
      <c r="E12" s="1173" t="s">
        <v>1706</v>
      </c>
      <c r="F12" s="1179">
        <v>2.3450253463087245</v>
      </c>
      <c r="G12" s="1174" t="s">
        <v>1731</v>
      </c>
      <c r="H12" s="1175"/>
      <c r="I12" s="1181"/>
      <c r="J12" s="143" t="s">
        <v>1206</v>
      </c>
      <c r="K12" s="143"/>
      <c r="L12" s="1164" t="s">
        <v>422</v>
      </c>
      <c r="M12" s="1163"/>
      <c r="N12" s="1164" t="s">
        <v>1084</v>
      </c>
      <c r="O12" s="1163" t="s">
        <v>1085</v>
      </c>
    </row>
    <row r="13" spans="1:16" ht="14">
      <c r="A13" s="1175"/>
      <c r="B13" s="1177"/>
      <c r="C13" s="1175"/>
      <c r="D13" s="1180" t="s">
        <v>1716</v>
      </c>
      <c r="E13" s="1173" t="s">
        <v>1706</v>
      </c>
      <c r="F13" s="1179">
        <v>3.1749249825503356</v>
      </c>
      <c r="G13" s="1174" t="s">
        <v>1731</v>
      </c>
      <c r="H13" s="1175"/>
      <c r="I13" s="1175"/>
      <c r="J13" s="143" t="s">
        <v>1206</v>
      </c>
      <c r="K13" s="143"/>
      <c r="L13" s="1164" t="s">
        <v>83</v>
      </c>
      <c r="M13" s="1163"/>
      <c r="N13" s="1164" t="s">
        <v>1084</v>
      </c>
      <c r="O13" s="1163" t="s">
        <v>1097</v>
      </c>
    </row>
    <row r="14" spans="1:16" ht="14">
      <c r="A14" s="1175"/>
      <c r="B14" s="1177"/>
      <c r="C14" s="1175"/>
      <c r="D14" s="1180" t="s">
        <v>1717</v>
      </c>
      <c r="E14" s="1173" t="s">
        <v>1706</v>
      </c>
      <c r="F14" s="1179">
        <v>2.7554089785234899</v>
      </c>
      <c r="G14" s="1174" t="s">
        <v>1731</v>
      </c>
      <c r="H14" s="1175"/>
      <c r="I14" s="1175"/>
      <c r="J14" s="143" t="s">
        <v>1206</v>
      </c>
      <c r="K14" s="143"/>
      <c r="L14" s="1164" t="s">
        <v>286</v>
      </c>
      <c r="M14" s="1163"/>
      <c r="N14" s="1164" t="s">
        <v>1084</v>
      </c>
      <c r="O14" s="1163" t="s">
        <v>1086</v>
      </c>
    </row>
    <row r="15" spans="1:16" ht="14" hidden="1">
      <c r="A15" s="1175"/>
      <c r="B15" s="1177"/>
      <c r="C15" s="1175"/>
      <c r="D15" s="1180" t="s">
        <v>1718</v>
      </c>
      <c r="E15" s="1173" t="s">
        <v>1706</v>
      </c>
      <c r="F15" s="1182"/>
      <c r="G15" s="1174"/>
      <c r="H15" s="1175"/>
      <c r="I15" s="1175"/>
      <c r="J15" s="143" t="s">
        <v>1206</v>
      </c>
      <c r="K15" s="143"/>
      <c r="L15" s="1164" t="s">
        <v>87</v>
      </c>
      <c r="M15" s="1163"/>
      <c r="N15" s="1164" t="s">
        <v>1098</v>
      </c>
      <c r="O15" s="1163" t="s">
        <v>1099</v>
      </c>
    </row>
    <row r="16" spans="1:16" ht="14">
      <c r="A16" s="1175"/>
      <c r="B16" s="1177"/>
      <c r="C16" s="1175"/>
      <c r="D16" s="1180" t="s">
        <v>1719</v>
      </c>
      <c r="E16" s="1173" t="s">
        <v>1706</v>
      </c>
      <c r="F16" s="1179">
        <v>2.7492366845637579</v>
      </c>
      <c r="G16" s="1174" t="s">
        <v>1731</v>
      </c>
      <c r="H16" s="1175"/>
      <c r="I16" s="1175"/>
      <c r="J16" s="143" t="s">
        <v>1206</v>
      </c>
      <c r="K16" s="143"/>
      <c r="L16" s="1164" t="s">
        <v>1100</v>
      </c>
      <c r="M16" s="1163"/>
      <c r="N16" s="1164" t="s">
        <v>1084</v>
      </c>
      <c r="O16" s="1163" t="s">
        <v>1101</v>
      </c>
      <c r="P16" s="143"/>
    </row>
    <row r="17" spans="1:16" ht="14">
      <c r="A17" s="1176" t="s">
        <v>486</v>
      </c>
      <c r="B17" s="1177">
        <f>F17/$J$2</f>
        <v>10.490847734166682</v>
      </c>
      <c r="C17" s="1174" t="s">
        <v>1730</v>
      </c>
      <c r="D17" s="1180" t="s">
        <v>1720</v>
      </c>
      <c r="E17" s="1173" t="s">
        <v>1706</v>
      </c>
      <c r="F17" s="1179">
        <v>2.7713887731543627</v>
      </c>
      <c r="G17" s="1174" t="s">
        <v>1731</v>
      </c>
      <c r="H17" s="1175"/>
      <c r="I17" s="1176"/>
      <c r="J17" s="143" t="s">
        <v>1206</v>
      </c>
      <c r="K17" s="143"/>
      <c r="L17" s="143"/>
      <c r="M17" s="143"/>
      <c r="N17" s="143"/>
      <c r="O17" s="143"/>
      <c r="P17" s="143"/>
    </row>
    <row r="18" spans="1:16" ht="14">
      <c r="A18" s="1175"/>
      <c r="B18" s="1177"/>
      <c r="C18" s="1175"/>
      <c r="D18" s="1180" t="s">
        <v>1721</v>
      </c>
      <c r="E18" s="1173" t="s">
        <v>1706</v>
      </c>
      <c r="F18" s="1179">
        <v>3.1020228859060399</v>
      </c>
      <c r="G18" s="1174" t="s">
        <v>1731</v>
      </c>
      <c r="H18" s="1175"/>
      <c r="I18" s="1175"/>
      <c r="J18" s="143" t="s">
        <v>1206</v>
      </c>
      <c r="K18" s="143"/>
    </row>
    <row r="19" spans="1:16">
      <c r="B19" s="666"/>
      <c r="G19" s="143"/>
      <c r="J19" s="143" t="s">
        <v>1206</v>
      </c>
      <c r="K19" s="143"/>
      <c r="L19" s="143"/>
      <c r="M19" s="143"/>
      <c r="P19" s="143"/>
    </row>
    <row r="20" spans="1:16" ht="16.5">
      <c r="A20" s="1175"/>
      <c r="B20" s="1177"/>
      <c r="C20" s="1175"/>
      <c r="D20" s="1172" t="s">
        <v>240</v>
      </c>
      <c r="E20" s="1172" t="s">
        <v>1127</v>
      </c>
      <c r="F20" s="1173" t="s">
        <v>1704</v>
      </c>
      <c r="G20" s="1174"/>
      <c r="H20" s="1175"/>
      <c r="I20" s="1175"/>
      <c r="J20" s="1168">
        <f>1/0.028317</f>
        <v>35.314475403467881</v>
      </c>
      <c r="K20" s="143"/>
      <c r="L20" s="143"/>
      <c r="M20" s="143"/>
      <c r="N20" s="143"/>
      <c r="O20" s="143"/>
      <c r="P20" s="143"/>
    </row>
    <row r="21" spans="1:16" ht="14">
      <c r="A21" s="1176" t="s">
        <v>1088</v>
      </c>
      <c r="B21" s="1177">
        <f>F21/$J$2</f>
        <v>6.6067913657072443</v>
      </c>
      <c r="C21" s="1174" t="s">
        <v>1730</v>
      </c>
      <c r="D21" s="1178" t="s">
        <v>1088</v>
      </c>
      <c r="E21" s="1173" t="s">
        <v>1706</v>
      </c>
      <c r="F21" s="1179">
        <v>1.7453296322147651</v>
      </c>
      <c r="G21" s="1174" t="s">
        <v>1731</v>
      </c>
      <c r="H21" s="1175"/>
      <c r="I21" s="1176"/>
      <c r="J21" s="143" t="s">
        <v>1206</v>
      </c>
      <c r="K21" s="143"/>
      <c r="L21" s="143"/>
      <c r="M21" s="143"/>
      <c r="N21" s="143"/>
      <c r="O21" s="143"/>
      <c r="P21" s="143"/>
    </row>
    <row r="22" spans="1:16" ht="14">
      <c r="A22" s="1176" t="s">
        <v>288</v>
      </c>
      <c r="B22" s="1177">
        <f>F22/$J$2</f>
        <v>1.6975547822195147</v>
      </c>
      <c r="C22" s="1174" t="s">
        <v>1730</v>
      </c>
      <c r="D22" s="1178" t="s">
        <v>288</v>
      </c>
      <c r="E22" s="1173" t="s">
        <v>1706</v>
      </c>
      <c r="F22" s="1179">
        <v>0.44844653020134229</v>
      </c>
      <c r="G22" s="1174" t="s">
        <v>1731</v>
      </c>
      <c r="H22" s="1175"/>
      <c r="I22" s="1176"/>
      <c r="J22" s="143" t="s">
        <v>1206</v>
      </c>
      <c r="K22" s="143"/>
      <c r="L22" s="143"/>
      <c r="M22" s="143"/>
      <c r="N22" s="143"/>
      <c r="O22" s="143"/>
      <c r="P22" s="143"/>
    </row>
    <row r="23" spans="1:16" ht="14">
      <c r="A23" s="1176" t="s">
        <v>286</v>
      </c>
      <c r="B23" s="1177">
        <f>F23/$J$2</f>
        <v>4.4226088294322281</v>
      </c>
      <c r="C23" s="1174" t="s">
        <v>1730</v>
      </c>
      <c r="D23" s="1178" t="s">
        <v>286</v>
      </c>
      <c r="E23" s="1173" t="s">
        <v>1706</v>
      </c>
      <c r="F23" s="1179">
        <v>1.1683296496644295</v>
      </c>
      <c r="G23" s="1174" t="s">
        <v>1731</v>
      </c>
      <c r="H23" s="1175"/>
      <c r="I23" s="1176"/>
      <c r="J23" s="143" t="s">
        <v>1206</v>
      </c>
      <c r="K23" s="143"/>
      <c r="L23" s="143"/>
      <c r="O23" s="143"/>
      <c r="P23" s="143"/>
    </row>
    <row r="24" spans="1:16" ht="14">
      <c r="A24" s="1181" t="s">
        <v>87</v>
      </c>
      <c r="B24" s="1177">
        <f>F24/$J$2</f>
        <v>5.8943698703321479</v>
      </c>
      <c r="C24" s="1174" t="s">
        <v>1730</v>
      </c>
      <c r="D24" s="1178" t="s">
        <v>287</v>
      </c>
      <c r="E24" s="1173" t="s">
        <v>1706</v>
      </c>
      <c r="F24" s="1179">
        <v>1.5571277838926174</v>
      </c>
      <c r="G24" s="1174" t="s">
        <v>1731</v>
      </c>
      <c r="H24" s="1175"/>
      <c r="I24" s="1176"/>
      <c r="J24" s="143"/>
      <c r="K24" s="143"/>
      <c r="L24" s="143"/>
      <c r="O24" s="143"/>
      <c r="P24" s="143"/>
    </row>
    <row r="25" spans="1:16" ht="16.5" customHeight="1">
      <c r="A25" s="1176" t="s">
        <v>287</v>
      </c>
      <c r="B25" s="1177">
        <f>F25/$J$2</f>
        <v>5.8943698703321479</v>
      </c>
      <c r="C25" s="1174" t="s">
        <v>1730</v>
      </c>
      <c r="D25" s="1178" t="s">
        <v>287</v>
      </c>
      <c r="E25" s="1173" t="s">
        <v>1706</v>
      </c>
      <c r="F25" s="1179">
        <v>1.5571277838926174</v>
      </c>
      <c r="G25" s="1174" t="s">
        <v>1731</v>
      </c>
      <c r="H25" s="1175"/>
      <c r="I25" s="1176"/>
      <c r="K25" s="143"/>
    </row>
    <row r="26" spans="1:16" ht="14">
      <c r="A26" s="1176" t="s">
        <v>239</v>
      </c>
      <c r="B26" s="1186">
        <f>F26/J20</f>
        <v>5.7721098410170465E-2</v>
      </c>
      <c r="C26" s="1183" t="s">
        <v>241</v>
      </c>
      <c r="D26" s="1178" t="s">
        <v>239</v>
      </c>
      <c r="E26" s="1173" t="s">
        <v>1722</v>
      </c>
      <c r="F26" s="1179">
        <v>2.0383903100671139</v>
      </c>
      <c r="G26" s="1174" t="s">
        <v>1731</v>
      </c>
      <c r="H26" s="1174"/>
      <c r="I26" s="1176"/>
    </row>
    <row r="27" spans="1:16" ht="14">
      <c r="A27" s="1176" t="s">
        <v>421</v>
      </c>
      <c r="B27" s="1177">
        <f>F27/$J$2</f>
        <v>3.575000142293375</v>
      </c>
      <c r="C27" s="1174" t="s">
        <v>1730</v>
      </c>
      <c r="D27" s="1178" t="s">
        <v>1723</v>
      </c>
      <c r="E27" s="1173" t="s">
        <v>1706</v>
      </c>
      <c r="F27" s="1179">
        <v>0.94441512348993284</v>
      </c>
      <c r="G27" s="1174" t="s">
        <v>1731</v>
      </c>
      <c r="H27" s="1175"/>
      <c r="I27" s="1176"/>
    </row>
    <row r="28" spans="1:16">
      <c r="A28" s="1181" t="s">
        <v>293</v>
      </c>
      <c r="B28" s="1184">
        <f>$B$27*0.85+0.15*B12</f>
        <v>4.3702831097089394</v>
      </c>
      <c r="C28" s="1174" t="s">
        <v>1730</v>
      </c>
      <c r="D28" s="1175"/>
      <c r="E28" s="1175"/>
      <c r="F28" s="1175"/>
      <c r="G28" s="1175" t="s">
        <v>423</v>
      </c>
      <c r="H28" s="1175"/>
      <c r="I28" s="1175"/>
    </row>
    <row r="29" spans="1:16">
      <c r="A29" s="1176" t="s">
        <v>1102</v>
      </c>
      <c r="B29" s="1177">
        <v>0</v>
      </c>
      <c r="C29" s="1185">
        <v>0</v>
      </c>
      <c r="D29" s="1176"/>
      <c r="E29" s="1176"/>
      <c r="F29" s="1175"/>
      <c r="G29" s="1175"/>
      <c r="H29" s="1175"/>
      <c r="I29" s="1175"/>
    </row>
    <row r="30" spans="1:16">
      <c r="A30" s="1181" t="s">
        <v>1081</v>
      </c>
      <c r="B30" s="1186">
        <f>0.11*M86/M87</f>
        <v>1.4695767195767196E-2</v>
      </c>
      <c r="C30" s="1175" t="s">
        <v>1746</v>
      </c>
      <c r="D30" s="1181" t="s">
        <v>1745</v>
      </c>
      <c r="E30" s="1175"/>
      <c r="F30" s="1175"/>
      <c r="G30" s="1174" t="s">
        <v>1744</v>
      </c>
      <c r="H30" s="1175"/>
      <c r="I30" s="1187"/>
    </row>
    <row r="31" spans="1:16" ht="13">
      <c r="A31" s="1175"/>
      <c r="B31" s="1174" t="s">
        <v>1413</v>
      </c>
      <c r="C31" s="1174" t="s">
        <v>1754</v>
      </c>
      <c r="D31" s="1175"/>
      <c r="E31" s="1175"/>
      <c r="F31" s="1188" t="s">
        <v>1413</v>
      </c>
      <c r="G31" s="1188" t="s">
        <v>1753</v>
      </c>
      <c r="H31" s="1175"/>
    </row>
    <row r="32" spans="1:16" ht="16.5">
      <c r="A32" s="1175"/>
      <c r="B32" s="1174" t="s">
        <v>1730</v>
      </c>
      <c r="C32" s="1174" t="s">
        <v>1730</v>
      </c>
      <c r="D32" s="1172" t="s">
        <v>240</v>
      </c>
      <c r="E32" s="1172" t="s">
        <v>1127</v>
      </c>
      <c r="F32" s="1189" t="s">
        <v>1704</v>
      </c>
      <c r="G32" s="1189" t="s">
        <v>1704</v>
      </c>
      <c r="H32" s="1190"/>
    </row>
    <row r="33" spans="1:8" ht="14">
      <c r="A33" s="1176" t="s">
        <v>1732</v>
      </c>
      <c r="B33" s="1177">
        <f>F33/$J$2</f>
        <v>3.4106560220079608E-2</v>
      </c>
      <c r="C33" s="1177">
        <f>G33/$J$2</f>
        <v>5.753825919480688</v>
      </c>
      <c r="D33" s="1178" t="s">
        <v>1732</v>
      </c>
      <c r="E33" s="1173" t="s">
        <v>1706</v>
      </c>
      <c r="F33" s="1190">
        <v>9.0100000000000006E-3</v>
      </c>
      <c r="G33" s="1156">
        <v>1.52</v>
      </c>
      <c r="H33" s="1174" t="s">
        <v>1768</v>
      </c>
    </row>
    <row r="34" spans="1:8" ht="14">
      <c r="A34" s="1176" t="s">
        <v>420</v>
      </c>
      <c r="B34" s="1177">
        <f>F34/$J$2</f>
        <v>0.6340943287975066</v>
      </c>
      <c r="C34" s="1177">
        <f>G34/$J$2</f>
        <v>9.0471341760255548</v>
      </c>
      <c r="D34" s="1178" t="s">
        <v>1724</v>
      </c>
      <c r="E34" s="1173" t="s">
        <v>1706</v>
      </c>
      <c r="F34" s="1190">
        <v>0.16750999999999999</v>
      </c>
      <c r="G34" s="1156">
        <v>2.39</v>
      </c>
      <c r="H34" s="1174" t="s">
        <v>1768</v>
      </c>
    </row>
    <row r="35" spans="1:8" ht="14" hidden="1">
      <c r="A35" s="1175"/>
      <c r="B35" s="1175"/>
      <c r="C35" s="1175"/>
      <c r="D35" s="1180" t="s">
        <v>1733</v>
      </c>
      <c r="E35" s="1173" t="s">
        <v>1706</v>
      </c>
      <c r="F35" s="1182"/>
      <c r="G35" s="1191"/>
      <c r="H35" s="1190"/>
    </row>
    <row r="36" spans="1:8" ht="14">
      <c r="A36" s="1175"/>
      <c r="B36" s="1175"/>
      <c r="C36" s="1175"/>
      <c r="D36" s="1180" t="s">
        <v>1734</v>
      </c>
      <c r="E36" s="1173" t="s">
        <v>1706</v>
      </c>
      <c r="F36" s="1190">
        <v>0.16750999999999999</v>
      </c>
      <c r="G36" s="1156">
        <v>2.39</v>
      </c>
      <c r="H36" s="1190"/>
    </row>
    <row r="37" spans="1:8" ht="14">
      <c r="A37" s="1175"/>
      <c r="B37" s="1175"/>
      <c r="C37" s="1175"/>
      <c r="D37" s="1180" t="s">
        <v>1735</v>
      </c>
      <c r="E37" s="1173" t="s">
        <v>1706</v>
      </c>
      <c r="F37" s="1190">
        <v>0.16750999999999999</v>
      </c>
      <c r="G37" s="1156">
        <v>2.39</v>
      </c>
      <c r="H37" s="1190"/>
    </row>
    <row r="38" spans="1:8" ht="14">
      <c r="A38" s="1176" t="s">
        <v>1068</v>
      </c>
      <c r="B38" s="1177">
        <f>F38/$J$2</f>
        <v>0.13468495145731768</v>
      </c>
      <c r="C38" s="1177">
        <f>G38/$J$2</f>
        <v>9.198550647590837</v>
      </c>
      <c r="D38" s="1180" t="s">
        <v>1736</v>
      </c>
      <c r="E38" s="1173" t="s">
        <v>1706</v>
      </c>
      <c r="F38" s="1190">
        <v>3.5580000000000001E-2</v>
      </c>
      <c r="G38" s="1156">
        <v>2.4300000000000002</v>
      </c>
      <c r="H38" s="1174" t="s">
        <v>1768</v>
      </c>
    </row>
    <row r="39" spans="1:8" ht="14">
      <c r="A39" s="1175"/>
      <c r="B39" s="1175"/>
      <c r="C39" s="1175"/>
      <c r="D39" s="1180" t="s">
        <v>1737</v>
      </c>
      <c r="E39" s="1173" t="s">
        <v>1706</v>
      </c>
      <c r="F39" s="1190">
        <v>2.14E-3</v>
      </c>
      <c r="G39" s="1156">
        <v>1.54</v>
      </c>
      <c r="H39" s="1190"/>
    </row>
    <row r="40" spans="1:8" ht="14">
      <c r="A40" s="1175"/>
      <c r="B40" s="1175"/>
      <c r="C40" s="1175"/>
      <c r="D40" s="1180" t="s">
        <v>1738</v>
      </c>
      <c r="E40" s="1173" t="s">
        <v>1706</v>
      </c>
      <c r="F40" s="1190">
        <v>3.703E-2</v>
      </c>
      <c r="G40" s="1156">
        <v>2.63</v>
      </c>
      <c r="H40" s="1190"/>
    </row>
    <row r="41" spans="1:8" ht="14">
      <c r="A41" s="1175"/>
      <c r="B41" s="1175"/>
      <c r="C41" s="1175"/>
      <c r="D41" s="1180" t="s">
        <v>1739</v>
      </c>
      <c r="E41" s="1173" t="s">
        <v>1706</v>
      </c>
      <c r="F41" s="1190">
        <v>1.405E-2</v>
      </c>
      <c r="G41" s="1156">
        <v>2.33</v>
      </c>
      <c r="H41" s="1190"/>
    </row>
    <row r="42" spans="1:8" ht="14">
      <c r="A42" s="1175"/>
      <c r="B42" s="1175"/>
      <c r="C42" s="1175"/>
      <c r="D42" s="1180" t="s">
        <v>1740</v>
      </c>
      <c r="E42" s="1173" t="s">
        <v>1706</v>
      </c>
      <c r="F42" s="1190">
        <v>0.16750999999999999</v>
      </c>
      <c r="G42" s="1156">
        <v>2.39</v>
      </c>
      <c r="H42" s="1190"/>
    </row>
    <row r="43" spans="1:8" ht="14">
      <c r="A43" s="1175"/>
      <c r="B43" s="1175"/>
      <c r="C43" s="1175"/>
      <c r="D43" s="1180" t="s">
        <v>1741</v>
      </c>
      <c r="E43" s="1173" t="s">
        <v>1706</v>
      </c>
      <c r="F43" s="1182"/>
      <c r="G43" s="1182"/>
      <c r="H43" s="1190"/>
    </row>
    <row r="44" spans="1:8" ht="14">
      <c r="A44" s="1176" t="s">
        <v>1742</v>
      </c>
      <c r="B44" s="1177">
        <f>F44/$J$2</f>
        <v>2.5324404869293288E-2</v>
      </c>
      <c r="C44" s="1177">
        <f>G44/$J$2</f>
        <v>4.1260988501539142</v>
      </c>
      <c r="D44" s="1180" t="s">
        <v>1742</v>
      </c>
      <c r="E44" s="1173" t="s">
        <v>1706</v>
      </c>
      <c r="F44" s="1190">
        <v>6.6899999999999998E-3</v>
      </c>
      <c r="G44" s="1156">
        <v>1.0900000000000001</v>
      </c>
      <c r="H44" s="1174" t="s">
        <v>1768</v>
      </c>
    </row>
    <row r="45" spans="1:8" ht="14">
      <c r="A45" s="1175"/>
      <c r="D45" s="1180" t="s">
        <v>1743</v>
      </c>
      <c r="E45" s="1173" t="s">
        <v>1706</v>
      </c>
      <c r="F45" s="1190">
        <v>2.5360000000000001E-2</v>
      </c>
      <c r="G45" s="1156">
        <v>2.5099999999999998</v>
      </c>
      <c r="H45" s="1190"/>
    </row>
    <row r="46" spans="1:8">
      <c r="B46" s="1174" t="s">
        <v>1413</v>
      </c>
      <c r="C46" s="1174" t="s">
        <v>1759</v>
      </c>
    </row>
    <row r="47" spans="1:8" ht="25">
      <c r="A47" s="1176" t="s">
        <v>280</v>
      </c>
      <c r="B47" s="1186">
        <f>$B$34*0.05+$B$6*0.95</f>
        <v>9.5951809848042284</v>
      </c>
      <c r="C47" s="1186">
        <f>$C$34*0.05</f>
        <v>0.45235670880127776</v>
      </c>
      <c r="D47" s="1174" t="s">
        <v>1730</v>
      </c>
      <c r="E47" s="1175"/>
      <c r="F47" s="1175"/>
      <c r="G47" s="1175"/>
      <c r="H47" s="1192" t="s">
        <v>1764</v>
      </c>
    </row>
    <row r="48" spans="1:8" ht="25">
      <c r="A48" s="1176" t="s">
        <v>281</v>
      </c>
      <c r="B48" s="1186">
        <f>$B$34*0.2+$B$6*0.8</f>
        <v>8.1802725654347466</v>
      </c>
      <c r="C48" s="1186">
        <f>$C$34*0.2</f>
        <v>1.8094268352051111</v>
      </c>
      <c r="D48" s="1174" t="s">
        <v>1730</v>
      </c>
      <c r="E48" s="1175"/>
      <c r="F48" s="1175"/>
      <c r="G48" s="1175"/>
      <c r="H48" s="1192" t="s">
        <v>1765</v>
      </c>
    </row>
    <row r="49" spans="1:8" ht="25">
      <c r="A49" s="1176" t="s">
        <v>282</v>
      </c>
      <c r="B49" s="1186">
        <f>$B$34*0.4+$B$6*0.6</f>
        <v>6.2937280062754368</v>
      </c>
      <c r="C49" s="1186">
        <f>$C$34*0.4</f>
        <v>3.6188536704102221</v>
      </c>
      <c r="D49" s="1174" t="s">
        <v>1730</v>
      </c>
      <c r="E49" s="1175"/>
      <c r="F49" s="1175"/>
      <c r="G49" s="1175"/>
      <c r="H49" s="1192" t="s">
        <v>1766</v>
      </c>
    </row>
    <row r="50" spans="1:8" ht="25">
      <c r="A50" s="1176" t="s">
        <v>283</v>
      </c>
      <c r="B50" s="1186">
        <f>$B$34*0.99+$B$6*0.01</f>
        <v>0.72842155675547204</v>
      </c>
      <c r="C50" s="1186">
        <f>$C$34*0.99</f>
        <v>8.9566628342652983</v>
      </c>
      <c r="D50" s="1174" t="s">
        <v>1730</v>
      </c>
      <c r="E50" s="1175"/>
      <c r="F50" s="1175"/>
      <c r="G50" s="1175"/>
      <c r="H50" s="1192" t="s">
        <v>1767</v>
      </c>
    </row>
    <row r="80" spans="11:11">
      <c r="K80" s="1169"/>
    </row>
    <row r="85" spans="10:14">
      <c r="M85" s="143" t="s">
        <v>1107</v>
      </c>
      <c r="N85" s="143"/>
    </row>
    <row r="86" spans="10:14">
      <c r="M86" s="143">
        <v>3.03</v>
      </c>
      <c r="N86" s="143" t="s">
        <v>408</v>
      </c>
    </row>
    <row r="87" spans="10:14">
      <c r="M87" s="4">
        <v>22.68</v>
      </c>
      <c r="N87" s="143" t="s">
        <v>692</v>
      </c>
    </row>
    <row r="88" spans="10:14">
      <c r="L88" s="97"/>
    </row>
    <row r="89" spans="10:14">
      <c r="L89" s="97"/>
    </row>
    <row r="90" spans="10:14">
      <c r="L90" s="97"/>
    </row>
    <row r="91" spans="10:14">
      <c r="J91" s="143" t="s">
        <v>692</v>
      </c>
      <c r="L91" s="97"/>
    </row>
    <row r="92" spans="10:14">
      <c r="K92" s="4">
        <f>H43/$J$2</f>
        <v>0</v>
      </c>
      <c r="L92" s="97"/>
    </row>
    <row r="93" spans="10:14">
      <c r="L93" s="97"/>
    </row>
  </sheetData>
  <sheetProtection algorithmName="SHA-512" hashValue="fmij/QupJv68vM1ZaoPIxiJjhX4dk3mJpYodMXt/LohOf547pa684uE3sAD2fQv+aTtq+TxjkYxvjvIsm0viRw==" saltValue="gYijONO75pW1cZD5KLmJuQ==" spinCount="100000" sheet="1" objects="1" scenarios="1"/>
  <phoneticPr fontId="11" type="noConversion"/>
  <pageMargins left="0.75" right="0.75" top="1" bottom="1" header="0.5" footer="0.5"/>
  <pageSetup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N28"/>
  <sheetViews>
    <sheetView topLeftCell="A2" workbookViewId="0">
      <selection activeCell="AK2" sqref="P1:AK1048576"/>
    </sheetView>
  </sheetViews>
  <sheetFormatPr defaultColWidth="8.81640625" defaultRowHeight="12.5"/>
  <cols>
    <col min="1" max="1" width="22.453125" bestFit="1" customWidth="1"/>
    <col min="2" max="2" width="11.54296875" customWidth="1"/>
    <col min="3" max="3" width="8.453125" customWidth="1"/>
    <col min="9" max="9" width="22.1796875" bestFit="1" customWidth="1"/>
    <col min="10" max="10" width="11.453125" customWidth="1"/>
    <col min="11" max="11" width="14.453125" customWidth="1"/>
  </cols>
  <sheetData>
    <row r="1" spans="1:14" ht="12.75" customHeight="1">
      <c r="B1" s="26" t="s">
        <v>273</v>
      </c>
      <c r="C1" s="26" t="s">
        <v>63</v>
      </c>
      <c r="D1" s="26" t="s">
        <v>53</v>
      </c>
      <c r="E1" s="26" t="s">
        <v>53</v>
      </c>
      <c r="I1" s="754"/>
      <c r="J1" s="755" t="s">
        <v>273</v>
      </c>
      <c r="K1" s="755" t="s">
        <v>63</v>
      </c>
      <c r="L1" s="755" t="s">
        <v>53</v>
      </c>
      <c r="M1" s="756"/>
      <c r="N1" s="756"/>
    </row>
    <row r="2" spans="1:14" ht="46.5" customHeight="1">
      <c r="A2" s="100" t="s">
        <v>271</v>
      </c>
      <c r="B2" s="101" t="s">
        <v>267</v>
      </c>
      <c r="C2" s="101" t="s">
        <v>268</v>
      </c>
      <c r="D2" s="2" t="s">
        <v>269</v>
      </c>
      <c r="E2" s="2" t="s">
        <v>1162</v>
      </c>
      <c r="I2" s="757" t="s">
        <v>271</v>
      </c>
      <c r="J2" s="758" t="s">
        <v>267</v>
      </c>
      <c r="K2" s="758" t="s">
        <v>268</v>
      </c>
      <c r="L2" s="759" t="s">
        <v>269</v>
      </c>
      <c r="M2" s="756"/>
      <c r="N2" s="756"/>
    </row>
    <row r="3" spans="1:14">
      <c r="A3" t="s">
        <v>1003</v>
      </c>
      <c r="B3">
        <v>9.4</v>
      </c>
      <c r="C3">
        <v>30.8</v>
      </c>
      <c r="D3">
        <f>E3/1000</f>
        <v>7.8700000000000006E-2</v>
      </c>
      <c r="E3">
        <v>78.7</v>
      </c>
      <c r="I3" s="760" t="s">
        <v>251</v>
      </c>
      <c r="J3" s="761">
        <v>11</v>
      </c>
      <c r="K3" s="762">
        <v>36.9</v>
      </c>
      <c r="L3" s="763">
        <v>0.18</v>
      </c>
      <c r="M3" s="756"/>
      <c r="N3" s="764"/>
    </row>
    <row r="4" spans="1:14">
      <c r="A4" t="s">
        <v>1004</v>
      </c>
      <c r="B4">
        <v>53.3</v>
      </c>
      <c r="C4">
        <v>69.2</v>
      </c>
      <c r="D4" t="s">
        <v>270</v>
      </c>
      <c r="E4" t="s">
        <v>270</v>
      </c>
      <c r="I4" s="760" t="s">
        <v>252</v>
      </c>
      <c r="J4" s="761">
        <v>49.4</v>
      </c>
      <c r="K4" s="762">
        <v>50.2</v>
      </c>
      <c r="L4" s="763" t="s">
        <v>270</v>
      </c>
      <c r="M4" s="756"/>
      <c r="N4" s="756"/>
    </row>
    <row r="5" spans="1:14">
      <c r="A5" t="s">
        <v>1005</v>
      </c>
      <c r="B5">
        <v>43.8</v>
      </c>
      <c r="C5">
        <v>147.6</v>
      </c>
      <c r="D5" t="s">
        <v>270</v>
      </c>
      <c r="E5" t="s">
        <v>270</v>
      </c>
      <c r="I5" s="760" t="s">
        <v>253</v>
      </c>
      <c r="J5" s="761">
        <v>38.4</v>
      </c>
      <c r="K5" s="762">
        <v>141.19999999999999</v>
      </c>
      <c r="L5" s="763" t="s">
        <v>270</v>
      </c>
      <c r="M5" s="756"/>
      <c r="N5" s="756"/>
    </row>
    <row r="6" spans="1:14">
      <c r="A6" t="s">
        <v>1006</v>
      </c>
      <c r="B6">
        <v>23.8</v>
      </c>
      <c r="C6">
        <v>59.1</v>
      </c>
      <c r="D6">
        <f t="shared" ref="D6:D11" si="0">E6/1000</f>
        <v>2.4199999999999999E-2</v>
      </c>
      <c r="E6">
        <v>24.2</v>
      </c>
      <c r="I6" s="760" t="s">
        <v>254</v>
      </c>
      <c r="J6" s="761">
        <v>22.9</v>
      </c>
      <c r="K6" s="762">
        <v>92.5</v>
      </c>
      <c r="L6" s="763">
        <v>0.04</v>
      </c>
      <c r="M6" s="756"/>
      <c r="N6" s="756"/>
    </row>
    <row r="7" spans="1:14">
      <c r="A7" t="s">
        <v>1007</v>
      </c>
      <c r="B7">
        <v>28.8</v>
      </c>
      <c r="C7">
        <v>77.900000000000006</v>
      </c>
      <c r="D7">
        <f t="shared" si="0"/>
        <v>2.8199999999999999E-2</v>
      </c>
      <c r="E7">
        <v>28.2</v>
      </c>
      <c r="I7" s="760" t="s">
        <v>255</v>
      </c>
      <c r="J7" s="761">
        <v>27.5</v>
      </c>
      <c r="K7" s="762">
        <v>109.8</v>
      </c>
      <c r="L7" s="763">
        <v>0.04</v>
      </c>
      <c r="M7" s="756"/>
      <c r="N7" s="756"/>
    </row>
    <row r="8" spans="1:14">
      <c r="A8" t="s">
        <v>1008</v>
      </c>
      <c r="B8">
        <v>17.399999999999999</v>
      </c>
      <c r="C8">
        <v>27.8</v>
      </c>
      <c r="D8">
        <f t="shared" si="0"/>
        <v>6.0999999999999995E-3</v>
      </c>
      <c r="E8">
        <v>6.1</v>
      </c>
      <c r="I8" s="760" t="s">
        <v>256</v>
      </c>
      <c r="J8" s="761">
        <v>16.100000000000001</v>
      </c>
      <c r="K8" s="762">
        <v>50.2</v>
      </c>
      <c r="L8" s="763" t="s">
        <v>270</v>
      </c>
      <c r="M8" s="756"/>
      <c r="N8" s="756"/>
    </row>
    <row r="9" spans="1:14">
      <c r="A9" t="s">
        <v>1009</v>
      </c>
      <c r="B9">
        <v>14.4</v>
      </c>
      <c r="C9">
        <v>37</v>
      </c>
      <c r="D9">
        <f t="shared" si="0"/>
        <v>2.0899999999999998E-2</v>
      </c>
      <c r="E9">
        <v>20.9</v>
      </c>
      <c r="I9" s="760" t="s">
        <v>257</v>
      </c>
      <c r="J9" s="761">
        <v>13.5</v>
      </c>
      <c r="K9" s="762">
        <v>48.9</v>
      </c>
      <c r="L9" s="763">
        <v>0.12</v>
      </c>
      <c r="M9" s="756"/>
      <c r="N9" s="756"/>
    </row>
    <row r="10" spans="1:14">
      <c r="A10" t="s">
        <v>1010</v>
      </c>
      <c r="B10">
        <v>16.7</v>
      </c>
      <c r="C10">
        <v>35.700000000000003</v>
      </c>
      <c r="D10">
        <f t="shared" si="0"/>
        <v>2.8799999999999999E-2</v>
      </c>
      <c r="E10">
        <v>28.8</v>
      </c>
      <c r="I10" s="756"/>
      <c r="J10" s="756"/>
      <c r="K10" s="756"/>
      <c r="L10" s="756"/>
      <c r="M10" s="756"/>
      <c r="N10" s="756"/>
    </row>
    <row r="11" spans="1:14">
      <c r="A11" t="s">
        <v>1011</v>
      </c>
      <c r="B11">
        <v>13.7</v>
      </c>
      <c r="C11">
        <v>23.3</v>
      </c>
      <c r="D11">
        <f t="shared" si="0"/>
        <v>5.8700000000000002E-2</v>
      </c>
      <c r="E11">
        <v>58.7</v>
      </c>
      <c r="I11" s="760" t="s">
        <v>258</v>
      </c>
      <c r="J11" s="761">
        <v>14.3</v>
      </c>
      <c r="K11" s="762">
        <v>30.9</v>
      </c>
      <c r="L11" s="763" t="s">
        <v>270</v>
      </c>
      <c r="M11" s="756"/>
      <c r="N11" s="756"/>
    </row>
    <row r="12" spans="1:14">
      <c r="A12" t="s">
        <v>1012</v>
      </c>
      <c r="B12">
        <v>19.600000000000001</v>
      </c>
      <c r="C12">
        <v>44</v>
      </c>
      <c r="D12" t="s">
        <v>270</v>
      </c>
      <c r="E12" t="s">
        <v>270</v>
      </c>
      <c r="I12" s="760" t="s">
        <v>259</v>
      </c>
      <c r="J12" s="761">
        <v>17.3</v>
      </c>
      <c r="K12" s="762">
        <v>31.8</v>
      </c>
      <c r="L12" s="763">
        <v>0.03</v>
      </c>
      <c r="M12" s="756"/>
      <c r="N12" s="756"/>
    </row>
    <row r="13" spans="1:14">
      <c r="A13" s="592" t="s">
        <v>1013</v>
      </c>
      <c r="B13" s="592">
        <v>13.6</v>
      </c>
      <c r="C13" s="592">
        <v>21.3</v>
      </c>
      <c r="D13">
        <f t="shared" ref="D13:D19" si="1">E13/1000</f>
        <v>1.55E-2</v>
      </c>
      <c r="E13" s="592">
        <v>15.5</v>
      </c>
      <c r="I13" s="760" t="s">
        <v>260</v>
      </c>
      <c r="J13" s="761">
        <v>12.5</v>
      </c>
      <c r="K13" s="762">
        <v>36.4</v>
      </c>
      <c r="L13" s="763">
        <v>0.22</v>
      </c>
      <c r="M13" s="756"/>
      <c r="N13" s="756"/>
    </row>
    <row r="14" spans="1:14">
      <c r="A14" t="s">
        <v>1014</v>
      </c>
      <c r="B14">
        <v>12.1</v>
      </c>
      <c r="C14">
        <v>39.799999999999997</v>
      </c>
      <c r="D14">
        <f t="shared" si="1"/>
        <v>3.5099999999999999E-2</v>
      </c>
      <c r="E14">
        <v>35.1</v>
      </c>
      <c r="I14" s="760" t="s">
        <v>261</v>
      </c>
      <c r="J14" s="761">
        <v>15.3</v>
      </c>
      <c r="K14" s="762">
        <v>43.7</v>
      </c>
      <c r="L14" s="763" t="s">
        <v>270</v>
      </c>
      <c r="M14" s="756"/>
      <c r="N14" s="756"/>
    </row>
    <row r="15" spans="1:14">
      <c r="A15" t="s">
        <v>1015</v>
      </c>
      <c r="B15">
        <v>13.9</v>
      </c>
      <c r="C15">
        <v>35.5</v>
      </c>
      <c r="D15" t="s">
        <v>270</v>
      </c>
      <c r="E15" t="s">
        <v>270</v>
      </c>
      <c r="I15" s="760" t="s">
        <v>262</v>
      </c>
      <c r="J15" s="761">
        <v>4.9000000000000004</v>
      </c>
      <c r="K15" s="762">
        <v>30.3</v>
      </c>
      <c r="L15" s="763">
        <v>0.28999999999999998</v>
      </c>
      <c r="M15" s="756"/>
      <c r="N15" s="756"/>
    </row>
    <row r="16" spans="1:14">
      <c r="A16" t="s">
        <v>1016</v>
      </c>
      <c r="B16">
        <v>4.9000000000000004</v>
      </c>
      <c r="C16">
        <v>22.2</v>
      </c>
      <c r="D16">
        <f t="shared" si="1"/>
        <v>0.1139</v>
      </c>
      <c r="E16">
        <v>113.9</v>
      </c>
      <c r="I16" s="760" t="s">
        <v>263</v>
      </c>
      <c r="J16" s="761">
        <v>11</v>
      </c>
      <c r="K16" s="762">
        <v>54.1</v>
      </c>
      <c r="L16" s="763" t="s">
        <v>270</v>
      </c>
      <c r="M16" s="756"/>
      <c r="N16" s="756"/>
    </row>
    <row r="17" spans="1:14">
      <c r="A17" t="s">
        <v>1017</v>
      </c>
      <c r="B17">
        <v>7.2</v>
      </c>
      <c r="C17">
        <v>41.9</v>
      </c>
      <c r="D17">
        <f t="shared" si="1"/>
        <v>7.22E-2</v>
      </c>
      <c r="E17">
        <v>72.2</v>
      </c>
      <c r="I17" s="760" t="s">
        <v>264</v>
      </c>
      <c r="J17" s="761">
        <v>7.6</v>
      </c>
      <c r="K17" s="762">
        <v>23.4</v>
      </c>
      <c r="L17" s="763">
        <v>0.05</v>
      </c>
      <c r="M17" s="756"/>
      <c r="N17" s="756"/>
    </row>
    <row r="18" spans="1:14">
      <c r="A18" s="592" t="s">
        <v>1018</v>
      </c>
      <c r="B18" s="592">
        <v>5.8</v>
      </c>
      <c r="C18" s="592">
        <v>18.600000000000001</v>
      </c>
      <c r="D18" s="1202">
        <f>D13</f>
        <v>1.55E-2</v>
      </c>
      <c r="E18" s="592" t="s">
        <v>270</v>
      </c>
      <c r="I18" s="760" t="s">
        <v>265</v>
      </c>
      <c r="J18" s="761">
        <v>22.5</v>
      </c>
      <c r="K18" s="762">
        <v>67.599999999999994</v>
      </c>
      <c r="L18" s="763" t="s">
        <v>270</v>
      </c>
      <c r="M18" s="756"/>
      <c r="N18" s="756"/>
    </row>
    <row r="19" spans="1:14">
      <c r="A19" t="s">
        <v>700</v>
      </c>
      <c r="B19">
        <v>29.1</v>
      </c>
      <c r="C19">
        <v>29.2</v>
      </c>
      <c r="D19">
        <f t="shared" si="1"/>
        <v>4.3999999999999997E-2</v>
      </c>
      <c r="E19">
        <v>44</v>
      </c>
      <c r="I19" s="760" t="s">
        <v>266</v>
      </c>
      <c r="J19" s="761">
        <v>2.4</v>
      </c>
      <c r="K19" s="762">
        <v>23</v>
      </c>
      <c r="L19" s="763" t="s">
        <v>270</v>
      </c>
      <c r="M19" s="756"/>
      <c r="N19" s="756"/>
    </row>
    <row r="20" spans="1:14">
      <c r="A20" t="s">
        <v>1019</v>
      </c>
      <c r="B20">
        <v>3.9</v>
      </c>
      <c r="C20">
        <v>19.2</v>
      </c>
      <c r="D20" t="s">
        <v>270</v>
      </c>
      <c r="E20" t="s">
        <v>270</v>
      </c>
      <c r="I20" s="756"/>
      <c r="J20" s="756"/>
      <c r="K20" s="756"/>
      <c r="L20" s="756"/>
      <c r="M20" s="756"/>
      <c r="N20" s="756"/>
    </row>
    <row r="21" spans="1:14" ht="14">
      <c r="A21" s="1703" t="s">
        <v>1755</v>
      </c>
      <c r="B21" s="1701" t="s">
        <v>1002</v>
      </c>
      <c r="C21" s="1701" t="s">
        <v>1021</v>
      </c>
      <c r="D21" s="1701" t="s">
        <v>1022</v>
      </c>
      <c r="I21" s="1702" t="s">
        <v>1023</v>
      </c>
      <c r="J21" s="1702"/>
      <c r="K21" s="1702"/>
      <c r="L21" s="1702"/>
      <c r="M21" s="756"/>
      <c r="N21" s="756"/>
    </row>
    <row r="22" spans="1:14">
      <c r="A22" s="1704"/>
      <c r="B22" s="1701"/>
      <c r="C22" s="1701"/>
      <c r="D22" s="1701"/>
      <c r="I22" s="756" t="s">
        <v>1024</v>
      </c>
      <c r="J22" s="756"/>
      <c r="K22" s="756"/>
      <c r="L22" s="756"/>
      <c r="M22" s="756"/>
      <c r="N22" s="756"/>
    </row>
    <row r="23" spans="1:14">
      <c r="A23" s="1704"/>
      <c r="B23" s="1701"/>
      <c r="C23" s="1701"/>
      <c r="D23" s="1701"/>
      <c r="I23" s="756"/>
      <c r="J23" s="756"/>
      <c r="K23" s="756"/>
      <c r="L23" s="756"/>
      <c r="M23" s="756"/>
      <c r="N23" s="756"/>
    </row>
    <row r="24" spans="1:14">
      <c r="A24" s="1704"/>
      <c r="B24" s="1701"/>
      <c r="C24" s="1701"/>
      <c r="D24" s="1701"/>
      <c r="I24" s="756"/>
      <c r="J24" s="756"/>
      <c r="K24" s="756"/>
      <c r="L24" s="756"/>
      <c r="M24" s="756"/>
      <c r="N24" s="756"/>
    </row>
    <row r="25" spans="1:14" ht="24" customHeight="1">
      <c r="A25" s="1704"/>
      <c r="B25" s="1701"/>
      <c r="C25" s="1701"/>
      <c r="D25" s="1701"/>
      <c r="I25" s="756"/>
      <c r="J25" s="756"/>
      <c r="K25" s="756"/>
      <c r="L25" s="756"/>
      <c r="M25" s="756"/>
      <c r="N25" s="756"/>
    </row>
    <row r="27" spans="1:14">
      <c r="A27" s="143"/>
    </row>
    <row r="28" spans="1:14" ht="51" customHeight="1">
      <c r="A28" s="1700"/>
      <c r="B28" s="1700"/>
      <c r="C28" s="1700"/>
      <c r="D28" s="1700"/>
    </row>
  </sheetData>
  <sheetProtection algorithmName="SHA-512" hashValue="bmc0ltRbWoR+xTKC9lgPJrVybzYJKAQ0aEmi9bXEnCPCKn3aeHPjSb7a/TlyuisJeF03ddJpJEF7sKfLksn7Aw==" saltValue="bMJzZfvDkVDjNdizHXGTVA==" spinCount="100000" sheet="1" objects="1" scenarios="1"/>
  <mergeCells count="6">
    <mergeCell ref="A28:D28"/>
    <mergeCell ref="B21:B25"/>
    <mergeCell ref="C21:C25"/>
    <mergeCell ref="D21:D25"/>
    <mergeCell ref="I21:L21"/>
    <mergeCell ref="A21:A25"/>
  </mergeCells>
  <phoneticPr fontId="11" type="noConversion"/>
  <hyperlinks>
    <hyperlink ref="B21" r:id="rId1" xr:uid="{04C8490C-5869-4C8E-AD02-734F97219B81}"/>
    <hyperlink ref="C21:C25" r:id="rId2" display="Table E8. Natural gas consumption and conditional energy intensities (cubic feet) by end use, 2012" xr:uid="{FBE0A767-D561-40CC-B2BD-7E444B0BE296}"/>
    <hyperlink ref="D21:D25" r:id="rId3" display="Table E10. Fuel oil consumption and energy intensities (gallons) by end use, 2012" xr:uid="{A0504895-FD89-418B-B95E-1EC56DF11130}"/>
    <hyperlink ref="B21:B25" r:id="rId4" display="Table E6. Electricity consumption intensities (kWh) by end use, 2012" xr:uid="{E965E972-59BA-424E-8E95-65991E654375}"/>
  </hyperlinks>
  <pageMargins left="0.75" right="0.75" top="1" bottom="1" header="0.5" footer="0.5"/>
  <headerFooter alignWithMargins="0"/>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L43"/>
  <sheetViews>
    <sheetView workbookViewId="0">
      <selection activeCell="H25" sqref="H25:K34"/>
    </sheetView>
  </sheetViews>
  <sheetFormatPr defaultColWidth="8.81640625" defaultRowHeight="12.5"/>
  <cols>
    <col min="5" max="5" width="39" customWidth="1"/>
    <col min="7" max="7" width="20" customWidth="1"/>
    <col min="8" max="8" width="12" customWidth="1"/>
    <col min="9" max="9" width="20" customWidth="1"/>
    <col min="10" max="10" width="5.453125" customWidth="1"/>
    <col min="11" max="11" width="63.54296875" customWidth="1"/>
    <col min="12" max="12" width="13.453125" customWidth="1"/>
  </cols>
  <sheetData>
    <row r="1" spans="1:12" ht="13">
      <c r="A1" s="5" t="s">
        <v>274</v>
      </c>
      <c r="B1" s="5" t="s">
        <v>276</v>
      </c>
      <c r="C1" s="5" t="s">
        <v>277</v>
      </c>
      <c r="D1" s="279" t="s">
        <v>596</v>
      </c>
      <c r="E1" s="279" t="s">
        <v>227</v>
      </c>
      <c r="G1" s="5" t="s">
        <v>274</v>
      </c>
      <c r="H1" s="5" t="s">
        <v>276</v>
      </c>
      <c r="I1" s="5" t="s">
        <v>277</v>
      </c>
      <c r="J1" s="279" t="s">
        <v>596</v>
      </c>
      <c r="K1" s="5" t="s">
        <v>227</v>
      </c>
      <c r="L1" s="4"/>
    </row>
    <row r="2" spans="1:12">
      <c r="A2" s="26" t="s">
        <v>273</v>
      </c>
      <c r="B2" s="104">
        <f>13.72/100</f>
        <v>0.13720000000000002</v>
      </c>
      <c r="C2" s="102" t="s">
        <v>278</v>
      </c>
      <c r="D2" s="289">
        <v>2022</v>
      </c>
      <c r="E2" s="1" t="s">
        <v>1041</v>
      </c>
      <c r="G2" s="26" t="s">
        <v>273</v>
      </c>
      <c r="H2" s="104">
        <v>0.1188</v>
      </c>
      <c r="I2" s="102" t="s">
        <v>278</v>
      </c>
      <c r="J2" s="289">
        <v>2012</v>
      </c>
      <c r="K2" s="1" t="s">
        <v>409</v>
      </c>
      <c r="L2" s="9"/>
    </row>
    <row r="3" spans="1:12">
      <c r="A3" s="26" t="s">
        <v>63</v>
      </c>
      <c r="B3" s="104">
        <f>12.27/1000</f>
        <v>1.227E-2</v>
      </c>
      <c r="C3" s="103" t="s">
        <v>408</v>
      </c>
      <c r="D3" s="289">
        <v>2022</v>
      </c>
      <c r="E3" t="s">
        <v>1041</v>
      </c>
      <c r="G3" s="26" t="s">
        <v>63</v>
      </c>
      <c r="H3" s="104">
        <v>1.0659999999999999E-2</v>
      </c>
      <c r="I3" s="103" t="s">
        <v>408</v>
      </c>
      <c r="J3" s="289">
        <v>2012</v>
      </c>
      <c r="K3" t="s">
        <v>409</v>
      </c>
      <c r="L3" s="7"/>
    </row>
    <row r="4" spans="1:12">
      <c r="A4" s="26" t="s">
        <v>53</v>
      </c>
      <c r="B4" s="104">
        <v>2.44</v>
      </c>
      <c r="C4" s="102" t="s">
        <v>407</v>
      </c>
      <c r="D4" s="289">
        <v>2022</v>
      </c>
      <c r="E4" t="s">
        <v>1041</v>
      </c>
      <c r="G4" s="26" t="s">
        <v>53</v>
      </c>
      <c r="H4" s="104">
        <v>3.76</v>
      </c>
      <c r="I4" s="102" t="s">
        <v>407</v>
      </c>
      <c r="J4" s="289">
        <v>2012</v>
      </c>
      <c r="K4" s="1" t="s">
        <v>603</v>
      </c>
      <c r="L4" s="10"/>
    </row>
    <row r="5" spans="1:12">
      <c r="A5" s="26"/>
      <c r="B5" s="104"/>
      <c r="C5" s="26"/>
      <c r="D5" s="289"/>
      <c r="G5" s="26" t="s">
        <v>417</v>
      </c>
      <c r="H5" s="104">
        <v>3.63</v>
      </c>
      <c r="I5" s="26" t="s">
        <v>407</v>
      </c>
      <c r="J5" s="289">
        <v>2012</v>
      </c>
      <c r="K5" s="1" t="s">
        <v>409</v>
      </c>
    </row>
    <row r="6" spans="1:12">
      <c r="A6" s="26"/>
      <c r="B6" s="290"/>
      <c r="C6" s="11"/>
      <c r="D6" s="289"/>
      <c r="G6" s="26" t="s">
        <v>65</v>
      </c>
      <c r="H6" s="290">
        <v>2.46</v>
      </c>
      <c r="I6" s="11" t="s">
        <v>407</v>
      </c>
      <c r="J6" s="289">
        <v>2012</v>
      </c>
      <c r="K6" t="s">
        <v>409</v>
      </c>
    </row>
    <row r="7" spans="1:12">
      <c r="A7" s="26"/>
      <c r="B7" s="290"/>
      <c r="C7" s="11"/>
      <c r="D7" s="289"/>
      <c r="G7" s="26" t="s">
        <v>420</v>
      </c>
      <c r="H7" s="290">
        <f>AVERAGE(4.9,5.04)</f>
        <v>4.9700000000000006</v>
      </c>
      <c r="I7" s="11" t="s">
        <v>407</v>
      </c>
      <c r="J7" s="289">
        <v>2013</v>
      </c>
      <c r="K7" s="1" t="s">
        <v>619</v>
      </c>
    </row>
    <row r="8" spans="1:12">
      <c r="A8" s="105"/>
      <c r="B8" s="290"/>
      <c r="C8" s="11"/>
      <c r="D8" s="11"/>
      <c r="G8" s="105" t="s">
        <v>280</v>
      </c>
      <c r="H8" s="290">
        <f>H7</f>
        <v>4.9700000000000006</v>
      </c>
      <c r="I8" s="11" t="s">
        <v>407</v>
      </c>
      <c r="J8" s="11"/>
      <c r="K8" t="s">
        <v>503</v>
      </c>
    </row>
    <row r="9" spans="1:12">
      <c r="A9" s="105"/>
      <c r="B9" s="290"/>
      <c r="C9" s="11"/>
      <c r="D9" s="11"/>
      <c r="G9" s="105" t="s">
        <v>281</v>
      </c>
      <c r="H9" s="290">
        <f>H8</f>
        <v>4.9700000000000006</v>
      </c>
      <c r="I9" s="11" t="s">
        <v>407</v>
      </c>
      <c r="J9" s="11"/>
      <c r="K9" t="s">
        <v>503</v>
      </c>
    </row>
    <row r="10" spans="1:12">
      <c r="A10" s="105"/>
      <c r="B10" s="290"/>
      <c r="C10" s="11"/>
      <c r="D10" s="11"/>
      <c r="G10" s="105" t="s">
        <v>282</v>
      </c>
      <c r="H10" s="290">
        <f>H9</f>
        <v>4.9700000000000006</v>
      </c>
      <c r="I10" s="11" t="s">
        <v>407</v>
      </c>
      <c r="J10" s="11"/>
      <c r="K10" t="s">
        <v>503</v>
      </c>
    </row>
    <row r="11" spans="1:12">
      <c r="A11" s="105"/>
      <c r="B11" s="290"/>
      <c r="C11" s="11"/>
      <c r="D11" s="11"/>
      <c r="G11" s="105" t="s">
        <v>283</v>
      </c>
      <c r="H11" s="290">
        <f>H10</f>
        <v>4.9700000000000006</v>
      </c>
      <c r="I11" s="11" t="s">
        <v>407</v>
      </c>
      <c r="J11" s="11"/>
      <c r="K11" t="s">
        <v>503</v>
      </c>
    </row>
    <row r="12" spans="1:12">
      <c r="A12" s="11"/>
      <c r="B12" s="290"/>
      <c r="C12" s="11"/>
      <c r="D12" s="11"/>
      <c r="G12" s="11" t="s">
        <v>287</v>
      </c>
      <c r="H12" s="290">
        <f>AVERAGE(4.29,1.93)</f>
        <v>3.11</v>
      </c>
      <c r="I12" s="11" t="s">
        <v>407</v>
      </c>
      <c r="J12" s="11">
        <v>2013</v>
      </c>
      <c r="K12" s="1" t="s">
        <v>604</v>
      </c>
    </row>
    <row r="13" spans="1:12">
      <c r="A13" s="11"/>
      <c r="B13" s="290"/>
      <c r="C13" s="11"/>
      <c r="D13" s="11"/>
      <c r="G13" s="11" t="s">
        <v>288</v>
      </c>
      <c r="H13" s="290">
        <f>AVERAGE(2.9,2.99)</f>
        <v>2.9450000000000003</v>
      </c>
      <c r="I13" s="11" t="s">
        <v>407</v>
      </c>
      <c r="J13" s="11">
        <v>2013</v>
      </c>
      <c r="K13" s="1" t="s">
        <v>604</v>
      </c>
    </row>
    <row r="14" spans="1:12">
      <c r="A14" s="11"/>
      <c r="B14" s="290"/>
      <c r="C14" s="11"/>
      <c r="D14" s="11"/>
      <c r="G14" s="11" t="s">
        <v>286</v>
      </c>
      <c r="H14" s="290">
        <f>AVERAGE(2.2,2.19)</f>
        <v>2.1950000000000003</v>
      </c>
      <c r="I14" s="11" t="s">
        <v>407</v>
      </c>
      <c r="J14" s="11">
        <v>2013</v>
      </c>
      <c r="K14" s="1" t="s">
        <v>604</v>
      </c>
    </row>
    <row r="15" spans="1:12">
      <c r="A15" s="105"/>
      <c r="B15" s="290"/>
      <c r="C15" s="11"/>
      <c r="D15" s="11"/>
      <c r="G15" s="105" t="s">
        <v>83</v>
      </c>
      <c r="H15" s="290">
        <v>3.843</v>
      </c>
      <c r="I15" s="11" t="s">
        <v>407</v>
      </c>
      <c r="J15" s="11">
        <v>2012</v>
      </c>
      <c r="K15" s="1" t="s">
        <v>607</v>
      </c>
    </row>
    <row r="16" spans="1:12">
      <c r="A16" s="105"/>
      <c r="B16" s="290"/>
      <c r="C16" s="11"/>
      <c r="D16" s="11"/>
      <c r="G16" s="105" t="s">
        <v>285</v>
      </c>
      <c r="H16" s="290">
        <v>1.7290000000000001</v>
      </c>
      <c r="I16" s="11" t="s">
        <v>407</v>
      </c>
      <c r="J16" s="11">
        <v>2010</v>
      </c>
      <c r="K16" s="1" t="s">
        <v>608</v>
      </c>
    </row>
    <row r="17" spans="1:12">
      <c r="A17" s="105"/>
      <c r="B17" s="290"/>
      <c r="C17" s="11"/>
      <c r="D17" s="11"/>
      <c r="G17" s="105" t="s">
        <v>87</v>
      </c>
      <c r="H17" s="290">
        <v>2.484</v>
      </c>
      <c r="I17" s="11" t="s">
        <v>407</v>
      </c>
      <c r="J17" s="11">
        <v>2013</v>
      </c>
      <c r="K17" s="1" t="s">
        <v>605</v>
      </c>
      <c r="L17" s="285" t="s">
        <v>606</v>
      </c>
    </row>
    <row r="18" spans="1:12">
      <c r="A18" s="105"/>
      <c r="B18" s="290"/>
      <c r="C18" s="11"/>
      <c r="D18" s="11"/>
      <c r="G18" s="105" t="s">
        <v>293</v>
      </c>
      <c r="H18" s="290">
        <f>AVERAGE(3.69,3.49)</f>
        <v>3.59</v>
      </c>
      <c r="I18" s="11" t="s">
        <v>407</v>
      </c>
      <c r="J18" s="11">
        <v>2013</v>
      </c>
      <c r="K18" s="1" t="s">
        <v>604</v>
      </c>
    </row>
    <row r="19" spans="1:12">
      <c r="A19" s="11"/>
      <c r="B19" s="290"/>
      <c r="C19" s="11"/>
      <c r="D19" s="11"/>
      <c r="G19" s="11" t="s">
        <v>295</v>
      </c>
      <c r="H19" s="290">
        <f>AVERAGE(2.55,2.75)</f>
        <v>2.65</v>
      </c>
      <c r="I19" s="11" t="s">
        <v>407</v>
      </c>
      <c r="J19" s="11">
        <v>2013</v>
      </c>
      <c r="K19" s="1" t="s">
        <v>619</v>
      </c>
    </row>
    <row r="21" spans="1:12" ht="13">
      <c r="G21" s="279" t="s">
        <v>1046</v>
      </c>
    </row>
    <row r="23" spans="1:12">
      <c r="A23" t="s">
        <v>1041</v>
      </c>
    </row>
    <row r="24" spans="1:12">
      <c r="A24" s="143" t="s">
        <v>1042</v>
      </c>
    </row>
    <row r="25" spans="1:12" ht="13" thickBot="1">
      <c r="A25" s="594">
        <v>2020</v>
      </c>
      <c r="B25" s="594">
        <v>2021</v>
      </c>
      <c r="C25" s="594">
        <v>2022</v>
      </c>
      <c r="D25" s="594">
        <v>2023</v>
      </c>
      <c r="E25" s="593"/>
      <c r="H25" s="1715" t="s">
        <v>1176</v>
      </c>
      <c r="I25" s="1715"/>
      <c r="J25" s="1715"/>
      <c r="K25" s="1715"/>
    </row>
    <row r="26" spans="1:12">
      <c r="A26" s="1716" t="s">
        <v>1026</v>
      </c>
      <c r="B26" s="1716"/>
      <c r="C26" s="1716"/>
      <c r="D26" s="1716"/>
      <c r="E26" s="1716"/>
      <c r="H26" s="1715"/>
      <c r="I26" s="1715"/>
      <c r="J26" s="1715"/>
      <c r="K26" s="1715"/>
    </row>
    <row r="27" spans="1:12">
      <c r="A27" s="1716" t="s">
        <v>1027</v>
      </c>
      <c r="B27" s="1716"/>
      <c r="C27" s="1716"/>
      <c r="D27" s="1716"/>
      <c r="E27" s="1716"/>
      <c r="H27" s="1715"/>
      <c r="I27" s="1715"/>
      <c r="J27" s="1715"/>
      <c r="K27" s="1715"/>
    </row>
    <row r="28" spans="1:12">
      <c r="A28" s="1716" t="s">
        <v>1028</v>
      </c>
      <c r="B28" s="1716"/>
      <c r="C28" s="1716"/>
      <c r="D28" s="1716"/>
      <c r="E28" s="1716"/>
      <c r="H28" s="1715"/>
      <c r="I28" s="1715"/>
      <c r="J28" s="1715"/>
      <c r="K28" s="1715"/>
    </row>
    <row r="29" spans="1:12" ht="13" thickBot="1">
      <c r="A29" s="1717" t="s">
        <v>1029</v>
      </c>
      <c r="B29" s="1717"/>
      <c r="C29" s="1717"/>
      <c r="D29" s="1717"/>
      <c r="E29" s="1717"/>
      <c r="H29" s="1715"/>
      <c r="I29" s="1715"/>
      <c r="J29" s="1715"/>
      <c r="K29" s="1715"/>
    </row>
    <row r="30" spans="1:12" ht="23">
      <c r="A30" s="595" t="s">
        <v>1030</v>
      </c>
      <c r="B30" s="1705">
        <v>39.17</v>
      </c>
      <c r="C30" s="1705">
        <v>68.209999999999994</v>
      </c>
      <c r="D30" s="1707">
        <v>98.2</v>
      </c>
      <c r="E30" s="1707">
        <v>93.24</v>
      </c>
      <c r="H30" s="1715"/>
      <c r="I30" s="1715"/>
      <c r="J30" s="1715"/>
      <c r="K30" s="1715"/>
    </row>
    <row r="31" spans="1:12" ht="20.5" thickBot="1">
      <c r="A31" s="596" t="s">
        <v>1031</v>
      </c>
      <c r="B31" s="1709"/>
      <c r="C31" s="1709"/>
      <c r="D31" s="1710"/>
      <c r="E31" s="1710"/>
      <c r="H31" s="1715"/>
      <c r="I31" s="1715"/>
      <c r="J31" s="1715"/>
      <c r="K31" s="1715"/>
    </row>
    <row r="32" spans="1:12" ht="21">
      <c r="A32" s="597" t="s">
        <v>1032</v>
      </c>
      <c r="B32" s="1711">
        <v>41.69</v>
      </c>
      <c r="C32" s="1711">
        <v>70.89</v>
      </c>
      <c r="D32" s="1713">
        <v>103.35</v>
      </c>
      <c r="E32" s="1713">
        <v>97.24</v>
      </c>
      <c r="H32" s="1715"/>
      <c r="I32" s="1715"/>
      <c r="J32" s="1715"/>
      <c r="K32" s="1715"/>
    </row>
    <row r="33" spans="1:11" ht="20.5" thickBot="1">
      <c r="A33" s="598" t="s">
        <v>1031</v>
      </c>
      <c r="B33" s="1712"/>
      <c r="C33" s="1712"/>
      <c r="D33" s="1714"/>
      <c r="E33" s="1714"/>
      <c r="H33" s="1715"/>
      <c r="I33" s="1715"/>
      <c r="J33" s="1715"/>
      <c r="K33" s="1715"/>
    </row>
    <row r="34" spans="1:11">
      <c r="A34" s="595" t="s">
        <v>1033</v>
      </c>
      <c r="B34" s="1705">
        <v>2.1800000000000002</v>
      </c>
      <c r="C34" s="1705">
        <v>3.02</v>
      </c>
      <c r="D34" s="1707">
        <v>3.82</v>
      </c>
      <c r="E34" s="1707">
        <v>3.51</v>
      </c>
      <c r="H34" s="1715"/>
      <c r="I34" s="1715"/>
      <c r="J34" s="1715"/>
      <c r="K34" s="1715"/>
    </row>
    <row r="35" spans="1:11" ht="20.5" thickBot="1">
      <c r="A35" s="596" t="s">
        <v>1034</v>
      </c>
      <c r="B35" s="1709"/>
      <c r="C35" s="1709"/>
      <c r="D35" s="1710"/>
      <c r="E35" s="1710"/>
    </row>
    <row r="36" spans="1:11">
      <c r="A36" s="597" t="s">
        <v>1035</v>
      </c>
      <c r="B36" s="1711">
        <v>2.56</v>
      </c>
      <c r="C36" s="1711">
        <v>3.29</v>
      </c>
      <c r="D36" s="1713">
        <v>4.72</v>
      </c>
      <c r="E36" s="1713">
        <v>4.0599999999999996</v>
      </c>
    </row>
    <row r="37" spans="1:11" ht="20.5" thickBot="1">
      <c r="A37" s="598" t="s">
        <v>1034</v>
      </c>
      <c r="B37" s="1712"/>
      <c r="C37" s="1712"/>
      <c r="D37" s="1714"/>
      <c r="E37" s="1714"/>
    </row>
    <row r="38" spans="1:11" ht="23">
      <c r="A38" s="595" t="s">
        <v>1036</v>
      </c>
      <c r="B38" s="1705">
        <v>2.44</v>
      </c>
      <c r="C38" s="1705">
        <v>3</v>
      </c>
      <c r="D38" s="1707">
        <v>4.38</v>
      </c>
      <c r="E38" s="1707">
        <v>3.82</v>
      </c>
    </row>
    <row r="39" spans="1:11" ht="20.5" thickBot="1">
      <c r="A39" s="596" t="s">
        <v>1034</v>
      </c>
      <c r="B39" s="1709"/>
      <c r="C39" s="1709"/>
      <c r="D39" s="1710"/>
      <c r="E39" s="1710"/>
    </row>
    <row r="40" spans="1:11" ht="23">
      <c r="A40" s="597" t="s">
        <v>1037</v>
      </c>
      <c r="B40" s="1711">
        <v>10.76</v>
      </c>
      <c r="C40" s="1711">
        <v>12.27</v>
      </c>
      <c r="D40" s="1713">
        <v>14.5</v>
      </c>
      <c r="E40" s="1713">
        <v>14.8</v>
      </c>
    </row>
    <row r="41" spans="1:11" ht="30.5" thickBot="1">
      <c r="A41" s="598" t="s">
        <v>1038</v>
      </c>
      <c r="B41" s="1712"/>
      <c r="C41" s="1712"/>
      <c r="D41" s="1714"/>
      <c r="E41" s="1714"/>
    </row>
    <row r="42" spans="1:11">
      <c r="A42" s="595" t="s">
        <v>1039</v>
      </c>
      <c r="B42" s="1705">
        <v>13.16</v>
      </c>
      <c r="C42" s="1705">
        <v>13.72</v>
      </c>
      <c r="D42" s="1707">
        <v>14.31</v>
      </c>
      <c r="E42" s="1707">
        <v>14.54</v>
      </c>
    </row>
    <row r="43" spans="1:11" ht="20.5" thickBot="1">
      <c r="A43" s="599" t="s">
        <v>1040</v>
      </c>
      <c r="B43" s="1706"/>
      <c r="C43" s="1706"/>
      <c r="D43" s="1708"/>
      <c r="E43" s="1708"/>
    </row>
  </sheetData>
  <mergeCells count="33">
    <mergeCell ref="H25:K34"/>
    <mergeCell ref="A26:E26"/>
    <mergeCell ref="A27:E27"/>
    <mergeCell ref="A28:E28"/>
    <mergeCell ref="A29:E29"/>
    <mergeCell ref="B30:B31"/>
    <mergeCell ref="C30:C31"/>
    <mergeCell ref="D30:D31"/>
    <mergeCell ref="E30:E31"/>
    <mergeCell ref="B32:B33"/>
    <mergeCell ref="C32:C33"/>
    <mergeCell ref="D32:D33"/>
    <mergeCell ref="E32:E33"/>
    <mergeCell ref="B34:B35"/>
    <mergeCell ref="C34:C35"/>
    <mergeCell ref="D34:D35"/>
    <mergeCell ref="E34:E35"/>
    <mergeCell ref="B36:B37"/>
    <mergeCell ref="C36:C37"/>
    <mergeCell ref="D36:D37"/>
    <mergeCell ref="E36:E37"/>
    <mergeCell ref="B42:B43"/>
    <mergeCell ref="C42:C43"/>
    <mergeCell ref="D42:D43"/>
    <mergeCell ref="E42:E43"/>
    <mergeCell ref="B38:B39"/>
    <mergeCell ref="C38:C39"/>
    <mergeCell ref="D38:D39"/>
    <mergeCell ref="E38:E39"/>
    <mergeCell ref="B40:B41"/>
    <mergeCell ref="C40:C41"/>
    <mergeCell ref="D40:D41"/>
    <mergeCell ref="E40:E41"/>
  </mergeCells>
  <phoneticPr fontId="11" type="noConversion"/>
  <hyperlinks>
    <hyperlink ref="K2" r:id="rId1" xr:uid="{00000000-0004-0000-1300-000000000000}"/>
    <hyperlink ref="K5" r:id="rId2" xr:uid="{00000000-0004-0000-1300-000001000000}"/>
    <hyperlink ref="K12" r:id="rId3" xr:uid="{00000000-0004-0000-1300-000002000000}"/>
    <hyperlink ref="K7" r:id="rId4" xr:uid="{00000000-0004-0000-1300-000003000000}"/>
    <hyperlink ref="K4" r:id="rId5" xr:uid="{00000000-0004-0000-1300-000004000000}"/>
    <hyperlink ref="K13" r:id="rId6" xr:uid="{00000000-0004-0000-1300-000005000000}"/>
    <hyperlink ref="K14" r:id="rId7" xr:uid="{00000000-0004-0000-1300-000006000000}"/>
    <hyperlink ref="K18" r:id="rId8" xr:uid="{00000000-0004-0000-1300-000007000000}"/>
    <hyperlink ref="K17" r:id="rId9" xr:uid="{00000000-0004-0000-1300-000008000000}"/>
    <hyperlink ref="L17" r:id="rId10" xr:uid="{00000000-0004-0000-1300-000009000000}"/>
    <hyperlink ref="K15" r:id="rId11" xr:uid="{00000000-0004-0000-1300-00000A000000}"/>
    <hyperlink ref="K16" r:id="rId12" xr:uid="{00000000-0004-0000-1300-00000B000000}"/>
    <hyperlink ref="K19" r:id="rId13" xr:uid="{00000000-0004-0000-1300-00000C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H29"/>
  <sheetViews>
    <sheetView workbookViewId="0">
      <selection activeCell="D8" sqref="D8"/>
    </sheetView>
  </sheetViews>
  <sheetFormatPr defaultColWidth="8.81640625" defaultRowHeight="12.5"/>
  <cols>
    <col min="1" max="1" width="18.54296875" customWidth="1"/>
    <col min="2" max="2" width="23" customWidth="1"/>
    <col min="3" max="3" width="34.54296875" bestFit="1" customWidth="1"/>
    <col min="4" max="4" width="43.453125" bestFit="1" customWidth="1"/>
    <col min="7" max="7" width="13.1796875" customWidth="1"/>
  </cols>
  <sheetData>
    <row r="1" spans="1:8" ht="24" customHeight="1">
      <c r="A1" s="106" t="s">
        <v>296</v>
      </c>
      <c r="B1" s="106" t="s">
        <v>297</v>
      </c>
      <c r="C1" s="99" t="s">
        <v>504</v>
      </c>
      <c r="D1" s="286" t="s">
        <v>615</v>
      </c>
      <c r="G1" s="142" t="s">
        <v>32</v>
      </c>
      <c r="H1" s="352" t="s">
        <v>801</v>
      </c>
    </row>
    <row r="2" spans="1:8" ht="14">
      <c r="A2" s="11" t="s">
        <v>299</v>
      </c>
      <c r="B2" s="143">
        <v>28.3</v>
      </c>
      <c r="C2" s="11" t="s">
        <v>424</v>
      </c>
      <c r="D2" s="142" t="s">
        <v>1208</v>
      </c>
      <c r="G2" s="340" t="s">
        <v>693</v>
      </c>
      <c r="H2" s="359">
        <f>(1-B2/B10)</f>
        <v>0.48545454545454547</v>
      </c>
    </row>
    <row r="3" spans="1:8" ht="14">
      <c r="A3" s="11" t="s">
        <v>425</v>
      </c>
      <c r="B3" s="11">
        <v>43.9</v>
      </c>
      <c r="C3" s="11" t="s">
        <v>425</v>
      </c>
      <c r="D3" s="142" t="s">
        <v>1209</v>
      </c>
      <c r="G3" s="340" t="s">
        <v>694</v>
      </c>
      <c r="H3" s="359">
        <f>(1-B5/B9)</f>
        <v>0.41714285714285715</v>
      </c>
    </row>
    <row r="4" spans="1:8">
      <c r="A4" s="11" t="s">
        <v>294</v>
      </c>
      <c r="B4" s="11">
        <v>7.3</v>
      </c>
      <c r="C4" s="11" t="s">
        <v>294</v>
      </c>
      <c r="D4" s="142" t="s">
        <v>1210</v>
      </c>
    </row>
    <row r="5" spans="1:8">
      <c r="A5" s="11" t="s">
        <v>426</v>
      </c>
      <c r="B5" s="143">
        <v>20.399999999999999</v>
      </c>
      <c r="C5" s="142" t="s">
        <v>429</v>
      </c>
      <c r="D5" s="143" t="s">
        <v>1213</v>
      </c>
    </row>
    <row r="6" spans="1:8">
      <c r="A6" s="11" t="s">
        <v>427</v>
      </c>
      <c r="B6" s="11">
        <v>7.5</v>
      </c>
      <c r="C6" s="11" t="s">
        <v>430</v>
      </c>
      <c r="D6" s="142" t="s">
        <v>1214</v>
      </c>
    </row>
    <row r="7" spans="1:8">
      <c r="A7" s="11" t="s">
        <v>428</v>
      </c>
      <c r="B7" s="11">
        <v>6</v>
      </c>
      <c r="C7" s="11" t="s">
        <v>431</v>
      </c>
      <c r="D7" s="142" t="s">
        <v>1211</v>
      </c>
    </row>
    <row r="8" spans="1:8">
      <c r="A8" s="1049" t="s">
        <v>1643</v>
      </c>
      <c r="B8" s="11">
        <v>6</v>
      </c>
      <c r="C8" s="11" t="s">
        <v>431</v>
      </c>
      <c r="D8" s="142" t="s">
        <v>1211</v>
      </c>
    </row>
    <row r="9" spans="1:8" ht="14">
      <c r="A9" s="340" t="s">
        <v>693</v>
      </c>
      <c r="B9" s="11">
        <v>35</v>
      </c>
      <c r="C9" s="142" t="s">
        <v>800</v>
      </c>
      <c r="D9" s="292" t="s">
        <v>1218</v>
      </c>
      <c r="F9" t="s">
        <v>1216</v>
      </c>
    </row>
    <row r="10" spans="1:8" ht="14">
      <c r="A10" s="340" t="s">
        <v>694</v>
      </c>
      <c r="B10" s="11">
        <v>55</v>
      </c>
      <c r="C10" s="142" t="s">
        <v>799</v>
      </c>
      <c r="D10" s="292" t="s">
        <v>1218</v>
      </c>
      <c r="F10" t="s">
        <v>1217</v>
      </c>
    </row>
    <row r="11" spans="1:8">
      <c r="A11" s="814" t="s">
        <v>1397</v>
      </c>
    </row>
    <row r="12" spans="1:8">
      <c r="A12" s="11" t="s">
        <v>91</v>
      </c>
      <c r="B12" s="291">
        <v>17.899999999999999</v>
      </c>
      <c r="C12" s="11" t="s">
        <v>432</v>
      </c>
      <c r="D12" s="142" t="s">
        <v>1212</v>
      </c>
    </row>
    <row r="13" spans="1:8">
      <c r="A13" t="s">
        <v>505</v>
      </c>
    </row>
    <row r="14" spans="1:8">
      <c r="A14" s="143" t="s">
        <v>1219</v>
      </c>
      <c r="C14" s="143"/>
    </row>
    <row r="15" spans="1:8">
      <c r="A15" s="143" t="s">
        <v>1215</v>
      </c>
    </row>
    <row r="16" spans="1:8">
      <c r="A16" s="143"/>
    </row>
    <row r="20" spans="2:4">
      <c r="B20">
        <v>1000</v>
      </c>
      <c r="C20" s="143" t="s">
        <v>55</v>
      </c>
    </row>
    <row r="21" spans="2:4">
      <c r="B21">
        <f>B20/B2</f>
        <v>35.335689045936398</v>
      </c>
      <c r="C21" s="143" t="s">
        <v>692</v>
      </c>
    </row>
    <row r="22" spans="2:4">
      <c r="B22">
        <f>B20/B10</f>
        <v>18.181818181818183</v>
      </c>
      <c r="C22" s="143" t="s">
        <v>692</v>
      </c>
      <c r="D22">
        <f>B21-B22</f>
        <v>17.153870864118215</v>
      </c>
    </row>
    <row r="23" spans="2:4">
      <c r="B23">
        <f>B21/B22</f>
        <v>1.9434628975265018</v>
      </c>
    </row>
    <row r="24" spans="2:4">
      <c r="B24">
        <f>B22/B21</f>
        <v>0.51454545454545453</v>
      </c>
      <c r="D24">
        <f>B21*(1-B24)</f>
        <v>17.153870864118215</v>
      </c>
    </row>
    <row r="26" spans="2:4">
      <c r="B26">
        <v>100</v>
      </c>
      <c r="C26" s="143" t="s">
        <v>692</v>
      </c>
      <c r="D26" s="143" t="s">
        <v>802</v>
      </c>
    </row>
    <row r="27" spans="2:4">
      <c r="B27">
        <f>B23*B26</f>
        <v>194.34628975265019</v>
      </c>
      <c r="C27" s="143" t="s">
        <v>692</v>
      </c>
      <c r="D27" s="143" t="s">
        <v>803</v>
      </c>
    </row>
    <row r="29" spans="2:4">
      <c r="B29">
        <v>8</v>
      </c>
    </row>
  </sheetData>
  <sheetProtection algorithmName="SHA-512" hashValue="R3jfxzsqFcDo4bnuckgCIz39kJl1ILp/IS5rzewodLA7Asj3lueoPP6ro6DFyPewJ76rv8nQWZ9m0eGWVIiMEw==" saltValue="GmzdOLKTHe+IvM5Qg3E8xA==" spinCount="100000" sheet="1" objects="1" scenarios="1"/>
  <phoneticPr fontId="11" type="noConversion"/>
  <hyperlinks>
    <hyperlink ref="D12" r:id="rId1" display="http://www.epa.gov/otaq/fetrends.htm" xr:uid="{00000000-0004-0000-1400-000000000000}"/>
    <hyperlink ref="D10" r:id="rId2" xr:uid="{8B519A6A-0897-4B6A-B138-269D6F5FBA83}"/>
    <hyperlink ref="D9" r:id="rId3" xr:uid="{C6D3EF52-D10A-4867-83A4-3E523B43BF50}"/>
  </hyperlinks>
  <pageMargins left="0.75" right="0.75" top="1" bottom="1" header="0.5" footer="0.5"/>
  <pageSetup orientation="portrait" horizontalDpi="4294967293"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Q44"/>
  <sheetViews>
    <sheetView workbookViewId="0">
      <selection activeCell="D17" sqref="D17"/>
    </sheetView>
  </sheetViews>
  <sheetFormatPr defaultColWidth="9.1796875" defaultRowHeight="12.5"/>
  <cols>
    <col min="1" max="1" width="19.1796875" style="111" customWidth="1"/>
    <col min="2" max="2" width="16.81640625" style="111" customWidth="1"/>
    <col min="3" max="3" width="20.453125" style="111" bestFit="1" customWidth="1"/>
    <col min="4" max="4" width="25.54296875" style="111" customWidth="1"/>
    <col min="5" max="6" width="21.453125" style="111" customWidth="1"/>
    <col min="7" max="7" width="9.1796875" style="111"/>
    <col min="8" max="8" width="22.81640625" style="111" bestFit="1" customWidth="1"/>
    <col min="9" max="9" width="14.54296875" style="111" bestFit="1" customWidth="1"/>
    <col min="10" max="10" width="7.54296875" style="111" customWidth="1"/>
    <col min="11" max="11" width="9.1796875" style="111"/>
    <col min="12" max="12" width="55.81640625" style="111" bestFit="1" customWidth="1"/>
    <col min="13" max="13" width="9.81640625" style="111" customWidth="1"/>
    <col min="14" max="14" width="18.1796875" style="111" bestFit="1" customWidth="1"/>
    <col min="15" max="15" width="31.453125" style="111" bestFit="1" customWidth="1"/>
    <col min="16" max="16384" width="9.1796875" style="111"/>
  </cols>
  <sheetData>
    <row r="1" spans="1:17" s="107" customFormat="1" ht="39">
      <c r="A1" s="99" t="s">
        <v>309</v>
      </c>
      <c r="B1" s="99" t="s">
        <v>310</v>
      </c>
      <c r="C1" s="286" t="s">
        <v>1220</v>
      </c>
      <c r="D1" s="292" t="s">
        <v>435</v>
      </c>
      <c r="E1" s="99" t="s">
        <v>311</v>
      </c>
      <c r="H1" s="29" t="s">
        <v>25</v>
      </c>
      <c r="I1" s="29" t="s">
        <v>19</v>
      </c>
      <c r="J1" s="29" t="s">
        <v>458</v>
      </c>
      <c r="K1" s="29" t="s">
        <v>459</v>
      </c>
      <c r="N1" s="114" t="s">
        <v>25</v>
      </c>
      <c r="O1" s="114" t="s">
        <v>470</v>
      </c>
      <c r="P1" s="114" t="s">
        <v>458</v>
      </c>
      <c r="Q1" s="8" t="s">
        <v>227</v>
      </c>
    </row>
    <row r="2" spans="1:17" s="107" customFormat="1">
      <c r="A2" s="108" t="s">
        <v>301</v>
      </c>
      <c r="B2" s="112">
        <f>C2*$D$7</f>
        <v>0.25908311689707386</v>
      </c>
      <c r="C2" s="1203">
        <v>0.16098678523489934</v>
      </c>
      <c r="D2" s="142" t="s">
        <v>616</v>
      </c>
      <c r="E2" s="293">
        <f>463/D7</f>
        <v>287.69486200588562</v>
      </c>
      <c r="H2" s="26" t="s">
        <v>456</v>
      </c>
      <c r="I2" s="108" t="s">
        <v>291</v>
      </c>
      <c r="J2" s="108">
        <f>ROUND(SUMIF(N:N, H2,P:P )/COUNTIF(N:N, H2), -1)</f>
        <v>950</v>
      </c>
      <c r="K2" s="108">
        <f>ROUND(1/2.65,1)</f>
        <v>0.4</v>
      </c>
      <c r="L2" s="143" t="s">
        <v>463</v>
      </c>
      <c r="M2" s="4"/>
      <c r="N2" s="26" t="s">
        <v>456</v>
      </c>
      <c r="O2" s="26" t="s">
        <v>454</v>
      </c>
      <c r="P2" s="26">
        <v>850</v>
      </c>
      <c r="Q2" s="28" t="s">
        <v>457</v>
      </c>
    </row>
    <row r="3" spans="1:17" s="107" customFormat="1">
      <c r="A3" s="108" t="s">
        <v>302</v>
      </c>
      <c r="B3" s="112">
        <f>C3*$D$7</f>
        <v>0.17660480718810204</v>
      </c>
      <c r="C3" s="1203">
        <v>0.10973713959731544</v>
      </c>
      <c r="D3" s="142" t="s">
        <v>617</v>
      </c>
      <c r="E3" s="293">
        <f>1108/D7</f>
        <v>688.47928099896603</v>
      </c>
      <c r="H3" s="26" t="s">
        <v>452</v>
      </c>
      <c r="I3" s="108" t="s">
        <v>291</v>
      </c>
      <c r="J3" s="108">
        <f>ROUND(SUMIF(N:N, H3,P:P )/COUNTIF(N:N, H3), -1)</f>
        <v>440</v>
      </c>
      <c r="K3" s="108">
        <f>ROUND(1.3, 1)</f>
        <v>1.3</v>
      </c>
      <c r="L3" s="6" t="s">
        <v>464</v>
      </c>
      <c r="N3" s="26" t="s">
        <v>456</v>
      </c>
      <c r="O3" s="26" t="s">
        <v>455</v>
      </c>
      <c r="P3" s="108">
        <v>1050</v>
      </c>
      <c r="Q3" s="107" t="s">
        <v>457</v>
      </c>
    </row>
    <row r="4" spans="1:17" s="107" customFormat="1">
      <c r="A4" s="108" t="s">
        <v>303</v>
      </c>
      <c r="B4" s="112">
        <f>C4*$D$7</f>
        <v>0.24821013825065236</v>
      </c>
      <c r="C4" s="1203">
        <v>0.15423062953020134</v>
      </c>
      <c r="D4" s="142" t="s">
        <v>618</v>
      </c>
      <c r="E4" s="293"/>
      <c r="H4" s="26" t="s">
        <v>453</v>
      </c>
      <c r="I4" s="108" t="s">
        <v>291</v>
      </c>
      <c r="J4" s="108">
        <f>ROUND(SUMIF(N:N, H4,P:P )/COUNTIF(N:N, H4), -1)</f>
        <v>220</v>
      </c>
      <c r="K4" s="108">
        <v>4</v>
      </c>
      <c r="L4" s="107" t="s">
        <v>464</v>
      </c>
      <c r="M4" s="107">
        <v>10</v>
      </c>
      <c r="N4" s="26" t="s">
        <v>453</v>
      </c>
      <c r="O4" s="26" t="s">
        <v>447</v>
      </c>
      <c r="P4" s="108">
        <v>250</v>
      </c>
      <c r="Q4" s="107" t="s">
        <v>506</v>
      </c>
    </row>
    <row r="5" spans="1:17" s="107" customFormat="1">
      <c r="A5" s="108" t="s">
        <v>304</v>
      </c>
      <c r="B5" s="112">
        <f>AVERAGE(B2:B4)</f>
        <v>0.22796602077860939</v>
      </c>
      <c r="C5" s="1203">
        <v>0.10377378389261746</v>
      </c>
      <c r="D5" s="142" t="s">
        <v>1071</v>
      </c>
      <c r="E5" s="108"/>
      <c r="H5" s="108" t="s">
        <v>77</v>
      </c>
      <c r="I5" s="108" t="s">
        <v>292</v>
      </c>
      <c r="J5" s="108">
        <f>ROUND(SUMIF(N:N, H5,P:P )/COUNTIF(N:N, H5), -1)</f>
        <v>50</v>
      </c>
      <c r="K5" s="108">
        <f>ROUND(1.65, 1)</f>
        <v>1.7</v>
      </c>
      <c r="L5" s="6" t="s">
        <v>462</v>
      </c>
      <c r="M5" s="107">
        <v>10</v>
      </c>
      <c r="N5" s="26" t="s">
        <v>453</v>
      </c>
      <c r="O5" s="26" t="s">
        <v>451</v>
      </c>
      <c r="P5" s="108">
        <v>166</v>
      </c>
      <c r="Q5" s="107" t="s">
        <v>506</v>
      </c>
    </row>
    <row r="6" spans="1:17" s="107" customFormat="1">
      <c r="N6" s="26" t="s">
        <v>453</v>
      </c>
      <c r="O6" s="142" t="s">
        <v>450</v>
      </c>
      <c r="P6" s="108">
        <v>184</v>
      </c>
      <c r="Q6" s="107" t="s">
        <v>506</v>
      </c>
    </row>
    <row r="7" spans="1:17" s="107" customFormat="1">
      <c r="D7" s="107">
        <v>1.6093440000000001</v>
      </c>
      <c r="E7" s="4" t="s">
        <v>437</v>
      </c>
      <c r="F7" s="4"/>
      <c r="N7" s="26" t="s">
        <v>453</v>
      </c>
      <c r="O7" s="26" t="s">
        <v>449</v>
      </c>
      <c r="P7" s="108">
        <v>80</v>
      </c>
      <c r="Q7" s="107" t="s">
        <v>506</v>
      </c>
    </row>
    <row r="8" spans="1:17" s="107" customFormat="1" ht="39">
      <c r="A8" s="659" t="s">
        <v>32</v>
      </c>
      <c r="B8" s="684" t="s">
        <v>1332</v>
      </c>
      <c r="C8" s="684" t="s">
        <v>1220</v>
      </c>
      <c r="E8" s="4"/>
      <c r="F8" s="4"/>
      <c r="N8" s="26" t="s">
        <v>77</v>
      </c>
      <c r="O8" s="26" t="s">
        <v>448</v>
      </c>
      <c r="P8" s="108">
        <v>45</v>
      </c>
      <c r="Q8" s="107" t="s">
        <v>506</v>
      </c>
    </row>
    <row r="9" spans="1:17" s="107" customFormat="1">
      <c r="A9" s="660" t="s">
        <v>1171</v>
      </c>
      <c r="B9" s="112">
        <f>C9*$D$7</f>
        <v>0.16700771646488058</v>
      </c>
      <c r="C9" s="1203">
        <f>C5</f>
        <v>0.10377378389261746</v>
      </c>
      <c r="E9" s="4"/>
      <c r="F9" s="4"/>
      <c r="M9" s="107">
        <v>16</v>
      </c>
      <c r="N9" s="26" t="s">
        <v>452</v>
      </c>
      <c r="O9" s="26" t="s">
        <v>438</v>
      </c>
      <c r="P9" s="108">
        <v>370</v>
      </c>
      <c r="Q9" s="107" t="s">
        <v>506</v>
      </c>
    </row>
    <row r="10" spans="1:17" s="107" customFormat="1">
      <c r="A10" s="661" t="s">
        <v>1137</v>
      </c>
      <c r="B10" s="112">
        <f>C10*$D$7</f>
        <v>5.7072107946781213E-2</v>
      </c>
      <c r="C10" s="1203">
        <v>3.5462963758389261E-2</v>
      </c>
      <c r="E10" s="4"/>
      <c r="F10" s="4"/>
      <c r="M10" s="107">
        <v>16</v>
      </c>
      <c r="N10" s="26" t="s">
        <v>452</v>
      </c>
      <c r="O10" s="26" t="s">
        <v>438</v>
      </c>
      <c r="P10" s="108">
        <v>510</v>
      </c>
      <c r="Q10" s="107" t="s">
        <v>506</v>
      </c>
    </row>
    <row r="11" spans="1:17" s="107" customFormat="1" ht="13.5" customHeight="1">
      <c r="A11" s="661" t="s">
        <v>1138</v>
      </c>
      <c r="B11" s="112">
        <f>C11*$D$7</f>
        <v>7.1761901872107381E-3</v>
      </c>
      <c r="C11" s="1203">
        <v>4.4590778523489931E-3</v>
      </c>
      <c r="E11" s="4"/>
      <c r="F11" s="4"/>
      <c r="G11" s="1"/>
      <c r="H11" s="1"/>
      <c r="N11" s="26" t="s">
        <v>453</v>
      </c>
      <c r="O11" s="108" t="s">
        <v>439</v>
      </c>
      <c r="P11" s="108">
        <v>316</v>
      </c>
      <c r="Q11" s="107" t="s">
        <v>506</v>
      </c>
    </row>
    <row r="12" spans="1:17" s="107" customFormat="1">
      <c r="A12" s="661" t="s">
        <v>1139</v>
      </c>
      <c r="B12" s="112">
        <f>C12*$D$7</f>
        <v>4.6032496310464438E-2</v>
      </c>
      <c r="C12" s="1203">
        <v>2.8603267114093962E-2</v>
      </c>
      <c r="E12" s="4"/>
      <c r="F12" s="4"/>
      <c r="N12" s="26" t="s">
        <v>453</v>
      </c>
      <c r="O12" s="108" t="s">
        <v>440</v>
      </c>
      <c r="P12" s="108">
        <v>254</v>
      </c>
      <c r="Q12" s="107" t="s">
        <v>506</v>
      </c>
    </row>
    <row r="13" spans="1:17" s="107" customFormat="1" ht="14">
      <c r="A13" s="660" t="s">
        <v>1131</v>
      </c>
      <c r="B13" s="112">
        <f>C13*$D$7</f>
        <v>0.18136998015563599</v>
      </c>
      <c r="C13" s="1203">
        <v>0.11269808080536912</v>
      </c>
      <c r="D13" s="1155" t="s">
        <v>1135</v>
      </c>
      <c r="E13" s="4"/>
      <c r="F13" s="4"/>
      <c r="N13" s="26" t="s">
        <v>77</v>
      </c>
      <c r="O13" s="108" t="s">
        <v>441</v>
      </c>
      <c r="P13" s="108">
        <v>45</v>
      </c>
      <c r="Q13" s="107" t="s">
        <v>506</v>
      </c>
    </row>
    <row r="14" spans="1:17" s="107" customFormat="1">
      <c r="E14" s="4"/>
      <c r="F14" s="4"/>
      <c r="N14" s="26" t="s">
        <v>452</v>
      </c>
      <c r="O14" s="108" t="s">
        <v>442</v>
      </c>
      <c r="P14" s="108">
        <v>450</v>
      </c>
      <c r="Q14" s="107" t="s">
        <v>506</v>
      </c>
    </row>
    <row r="15" spans="1:17" s="107" customFormat="1" ht="25">
      <c r="E15" s="4"/>
      <c r="F15" s="4"/>
      <c r="H15" s="331" t="s">
        <v>25</v>
      </c>
      <c r="I15" s="332" t="s">
        <v>644</v>
      </c>
      <c r="N15" s="26" t="s">
        <v>77</v>
      </c>
      <c r="O15" s="108" t="s">
        <v>441</v>
      </c>
      <c r="P15" s="108">
        <v>47</v>
      </c>
      <c r="Q15" s="107" t="s">
        <v>506</v>
      </c>
    </row>
    <row r="16" spans="1:17" s="107" customFormat="1">
      <c r="E16" s="4"/>
      <c r="F16" s="4"/>
      <c r="H16" s="329" t="s">
        <v>456</v>
      </c>
      <c r="I16" s="329" t="s">
        <v>643</v>
      </c>
      <c r="N16" s="26" t="s">
        <v>77</v>
      </c>
      <c r="O16" s="108" t="s">
        <v>443</v>
      </c>
      <c r="P16" s="108">
        <v>55</v>
      </c>
      <c r="Q16" s="107" t="s">
        <v>506</v>
      </c>
    </row>
    <row r="17" spans="1:17" s="107" customFormat="1">
      <c r="E17" s="4"/>
      <c r="F17" s="4"/>
      <c r="H17" s="329" t="s">
        <v>452</v>
      </c>
      <c r="I17" s="330" t="s">
        <v>641</v>
      </c>
      <c r="N17" s="26" t="s">
        <v>77</v>
      </c>
      <c r="O17" s="108" t="s">
        <v>444</v>
      </c>
      <c r="P17" s="108">
        <v>43</v>
      </c>
      <c r="Q17" s="107" t="s">
        <v>506</v>
      </c>
    </row>
    <row r="18" spans="1:17" s="107" customFormat="1">
      <c r="E18" s="4"/>
      <c r="F18" s="4"/>
      <c r="H18" s="329" t="s">
        <v>453</v>
      </c>
      <c r="I18" s="330" t="s">
        <v>642</v>
      </c>
      <c r="N18" s="26" t="s">
        <v>453</v>
      </c>
      <c r="O18" s="108" t="s">
        <v>445</v>
      </c>
      <c r="P18" s="108">
        <v>350</v>
      </c>
      <c r="Q18" s="107" t="s">
        <v>506</v>
      </c>
    </row>
    <row r="19" spans="1:17" s="107" customFormat="1">
      <c r="N19" s="26" t="s">
        <v>77</v>
      </c>
      <c r="O19" s="108" t="s">
        <v>446</v>
      </c>
      <c r="P19" s="108">
        <v>50</v>
      </c>
      <c r="Q19" s="107" t="s">
        <v>506</v>
      </c>
    </row>
    <row r="20" spans="1:17" s="109" customFormat="1" ht="13.5">
      <c r="A20" s="107"/>
      <c r="B20" s="107"/>
      <c r="C20" s="107"/>
      <c r="D20" s="613"/>
      <c r="E20" s="107"/>
      <c r="F20" s="107"/>
      <c r="N20" s="26" t="s">
        <v>453</v>
      </c>
      <c r="O20" s="115" t="s">
        <v>460</v>
      </c>
      <c r="P20" s="116">
        <v>140</v>
      </c>
      <c r="Q20" s="109" t="s">
        <v>461</v>
      </c>
    </row>
    <row r="21" spans="1:17" s="107" customFormat="1">
      <c r="A21" s="107" t="s">
        <v>507</v>
      </c>
      <c r="N21" s="1718"/>
    </row>
    <row r="22" spans="1:17" s="107" customFormat="1">
      <c r="A22" s="1" t="s">
        <v>1757</v>
      </c>
      <c r="B22" s="1"/>
      <c r="C22" s="1"/>
      <c r="D22" s="1"/>
      <c r="E22" s="1"/>
      <c r="F22" s="1"/>
      <c r="N22" s="1718"/>
    </row>
    <row r="23" spans="1:17">
      <c r="A23" s="107"/>
      <c r="B23" s="107"/>
      <c r="C23" s="107"/>
      <c r="D23" s="107"/>
      <c r="E23" s="107"/>
      <c r="F23" s="107"/>
      <c r="G23" s="111" t="s">
        <v>1130</v>
      </c>
    </row>
    <row r="24" spans="1:17">
      <c r="A24" s="107"/>
      <c r="B24" s="107"/>
      <c r="C24" s="107"/>
      <c r="D24" s="107"/>
      <c r="E24" s="107"/>
      <c r="F24" s="107"/>
      <c r="G24" s="111">
        <v>2.5000000000000001E-4</v>
      </c>
    </row>
    <row r="25" spans="1:17">
      <c r="A25" s="107"/>
      <c r="B25" s="107"/>
      <c r="C25" s="107"/>
      <c r="D25" s="107"/>
      <c r="E25" s="107"/>
      <c r="F25" s="107"/>
      <c r="G25" s="111">
        <v>1.74E-3</v>
      </c>
      <c r="N25" s="110"/>
    </row>
    <row r="26" spans="1:17">
      <c r="A26" s="143" t="s">
        <v>1070</v>
      </c>
      <c r="B26" s="109"/>
      <c r="C26" s="109"/>
      <c r="D26" s="109"/>
      <c r="E26" s="109"/>
      <c r="F26" s="107"/>
      <c r="G26" s="111">
        <v>1.5200000000000001E-3</v>
      </c>
    </row>
    <row r="27" spans="1:17">
      <c r="A27" s="107"/>
      <c r="B27" s="107"/>
      <c r="C27" s="107"/>
      <c r="D27" s="107"/>
      <c r="E27" s="107"/>
      <c r="F27" s="107"/>
    </row>
    <row r="28" spans="1:17" ht="13">
      <c r="A28" s="99" t="s">
        <v>309</v>
      </c>
      <c r="B28" s="99" t="s">
        <v>310</v>
      </c>
      <c r="C28" s="99" t="s">
        <v>311</v>
      </c>
      <c r="D28" s="99" t="s">
        <v>436</v>
      </c>
      <c r="E28" s="99" t="s">
        <v>435</v>
      </c>
      <c r="F28" s="107"/>
    </row>
    <row r="29" spans="1:17">
      <c r="A29" s="108" t="s">
        <v>301</v>
      </c>
      <c r="B29" s="112">
        <v>0.28966856244480005</v>
      </c>
      <c r="C29" s="293">
        <v>287.69486200588562</v>
      </c>
      <c r="D29" s="113">
        <v>0.1799917</v>
      </c>
      <c r="E29" s="142" t="s">
        <v>616</v>
      </c>
      <c r="F29" s="107"/>
      <c r="G29" s="111" t="s">
        <v>1130</v>
      </c>
    </row>
    <row r="30" spans="1:17">
      <c r="A30" s="108" t="s">
        <v>302</v>
      </c>
      <c r="B30" s="112">
        <v>0.16540209987840002</v>
      </c>
      <c r="C30" s="293">
        <v>688.47928099896603</v>
      </c>
      <c r="D30" s="113">
        <v>0.10277610000000001</v>
      </c>
      <c r="E30" s="142" t="s">
        <v>617</v>
      </c>
      <c r="F30" s="107"/>
      <c r="G30" s="111">
        <v>3.2000000000000003E-4</v>
      </c>
    </row>
    <row r="31" spans="1:17">
      <c r="A31" s="108" t="s">
        <v>303</v>
      </c>
      <c r="B31" s="112">
        <v>0.18925901533440004</v>
      </c>
      <c r="C31" s="293"/>
      <c r="D31" s="113">
        <v>0.11760010000000001</v>
      </c>
      <c r="E31" s="142" t="s">
        <v>618</v>
      </c>
      <c r="F31" s="109"/>
      <c r="G31" s="111">
        <v>3.0000000000000001E-5</v>
      </c>
    </row>
    <row r="32" spans="1:17">
      <c r="A32" s="108" t="s">
        <v>304</v>
      </c>
      <c r="B32" s="112">
        <v>0.21477655921920003</v>
      </c>
      <c r="C32" s="108"/>
      <c r="D32" s="108"/>
      <c r="E32" s="108"/>
      <c r="F32" s="107"/>
      <c r="G32" s="111">
        <v>1.8000000000000001E-4</v>
      </c>
    </row>
    <row r="33" spans="1:7" ht="13">
      <c r="F33" s="5"/>
      <c r="G33" s="111">
        <v>1.8000000000000001E-4</v>
      </c>
    </row>
    <row r="34" spans="1:7">
      <c r="A34" s="111" t="s">
        <v>1126</v>
      </c>
      <c r="B34" s="111" t="s">
        <v>32</v>
      </c>
      <c r="C34" s="111" t="s">
        <v>1127</v>
      </c>
      <c r="D34" s="111" t="s">
        <v>1128</v>
      </c>
      <c r="E34" s="111" t="s">
        <v>483</v>
      </c>
      <c r="F34" s="143" t="s">
        <v>1129</v>
      </c>
    </row>
    <row r="35" spans="1:7">
      <c r="A35" s="111" t="s">
        <v>1131</v>
      </c>
      <c r="B35" s="111" t="s">
        <v>1132</v>
      </c>
      <c r="C35" s="111" t="s">
        <v>1133</v>
      </c>
      <c r="D35" s="111">
        <v>1.874E-2</v>
      </c>
      <c r="E35" s="111">
        <v>1.848E-2</v>
      </c>
      <c r="F35" s="143">
        <v>1.0000000000000001E-5</v>
      </c>
    </row>
    <row r="36" spans="1:7">
      <c r="A36" s="111" t="s">
        <v>1131</v>
      </c>
      <c r="B36" s="111" t="s">
        <v>1134</v>
      </c>
      <c r="C36" s="111" t="s">
        <v>1133</v>
      </c>
      <c r="D36" s="111">
        <v>0.12952</v>
      </c>
      <c r="E36" s="111">
        <v>0.12773999999999999</v>
      </c>
      <c r="F36" s="143">
        <v>4.0000000000000003E-5</v>
      </c>
    </row>
    <row r="37" spans="1:7">
      <c r="A37" s="111" t="s">
        <v>1131</v>
      </c>
      <c r="B37" s="111" t="s">
        <v>1135</v>
      </c>
      <c r="C37" s="111" t="s">
        <v>1133</v>
      </c>
      <c r="D37" s="111">
        <v>0.11286</v>
      </c>
      <c r="E37" s="111">
        <v>0.11131000000000001</v>
      </c>
      <c r="F37" s="107">
        <v>3.0000000000000001E-5</v>
      </c>
    </row>
    <row r="40" spans="1:7">
      <c r="A40" s="111" t="s">
        <v>1126</v>
      </c>
      <c r="B40" s="111" t="s">
        <v>32</v>
      </c>
      <c r="C40" s="111" t="s">
        <v>1127</v>
      </c>
      <c r="D40" s="111" t="s">
        <v>1128</v>
      </c>
      <c r="E40" s="111" t="s">
        <v>483</v>
      </c>
      <c r="F40" s="111" t="s">
        <v>1129</v>
      </c>
    </row>
    <row r="41" spans="1:7">
      <c r="A41" s="111" t="s">
        <v>1136</v>
      </c>
      <c r="B41" s="111" t="s">
        <v>1137</v>
      </c>
      <c r="C41" s="111" t="s">
        <v>1133</v>
      </c>
      <c r="D41" s="111">
        <v>3.5490000000000001E-2</v>
      </c>
      <c r="E41" s="111">
        <v>3.5099999999999999E-2</v>
      </c>
      <c r="F41" s="111">
        <v>6.9999999999999994E-5</v>
      </c>
    </row>
    <row r="42" spans="1:7">
      <c r="A42" s="111" t="s">
        <v>1136</v>
      </c>
      <c r="B42" s="111" t="s">
        <v>1138</v>
      </c>
      <c r="C42" s="111" t="s">
        <v>1133</v>
      </c>
      <c r="D42" s="111">
        <v>4.4600000000000004E-3</v>
      </c>
      <c r="E42" s="111">
        <v>4.4099999999999999E-3</v>
      </c>
      <c r="F42" s="111">
        <v>2.0000000000000002E-5</v>
      </c>
    </row>
    <row r="43" spans="1:7">
      <c r="A43" s="111" t="s">
        <v>1136</v>
      </c>
      <c r="B43" s="111" t="s">
        <v>1139</v>
      </c>
      <c r="C43" s="111" t="s">
        <v>1133</v>
      </c>
      <c r="D43" s="111">
        <v>2.861E-2</v>
      </c>
      <c r="E43" s="111">
        <v>2.8320000000000001E-2</v>
      </c>
      <c r="F43" s="111">
        <v>1.1E-4</v>
      </c>
    </row>
    <row r="44" spans="1:7">
      <c r="B44" s="111" t="s">
        <v>1140</v>
      </c>
      <c r="C44" s="111" t="s">
        <v>1133</v>
      </c>
      <c r="D44" s="111">
        <v>2.7810000000000001E-2</v>
      </c>
      <c r="E44" s="111">
        <v>2.7529999999999999E-2</v>
      </c>
      <c r="F44" s="111">
        <v>1E-4</v>
      </c>
    </row>
  </sheetData>
  <sheetProtection algorithmName="SHA-512" hashValue="KXBUz6FfyROE+l9r+3wpYSQzXwvgMtOlG0x8kI7SgKW5eUdNRzymYQLh2iiUFeaVbWkfQTo8OIIqWzJjLWXE+w==" saltValue="hajMcJ+paUt2nUo28xyn7g==" spinCount="100000" sheet="1" objects="1" scenarios="1"/>
  <mergeCells count="1">
    <mergeCell ref="N21:N22"/>
  </mergeCells>
  <phoneticPr fontId="11" type="noConversion"/>
  <hyperlinks>
    <hyperlink ref="Q2" r:id="rId1" xr:uid="{00000000-0004-0000-1500-000000000000}"/>
    <hyperlink ref="L3" r:id="rId2" xr:uid="{00000000-0004-0000-1500-000001000000}"/>
    <hyperlink ref="L5" r:id="rId3" xr:uid="{00000000-0004-0000-1500-000002000000}"/>
    <hyperlink ref="D1" r:id="rId4" xr:uid="{603225AE-C8B4-4FF3-B512-DA297D41ECFA}"/>
    <hyperlink ref="A11:H11" r:id="rId5" display="Department for Environment, Food and Rural Affairs (2021). Greenhouse gas reporting: conversion factors 2021, Business travel- air, average factors without RF" xr:uid="{2CDE6038-615F-47D0-B42C-8A3448B67766}"/>
  </hyperlinks>
  <pageMargins left="0.75" right="0.75" top="1" bottom="1" header="0.5" footer="0.5"/>
  <pageSetup orientation="portrait" r:id="rId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H50"/>
  <sheetViews>
    <sheetView workbookViewId="0">
      <selection activeCell="H6" sqref="H6"/>
    </sheetView>
  </sheetViews>
  <sheetFormatPr defaultColWidth="8.81640625" defaultRowHeight="12.5"/>
  <cols>
    <col min="1" max="1" width="17.1796875" customWidth="1"/>
    <col min="2" max="2" width="20.453125" customWidth="1"/>
    <col min="3" max="3" width="30.453125" customWidth="1"/>
    <col min="4" max="4" width="10.81640625" customWidth="1"/>
    <col min="5" max="5" width="13.453125" customWidth="1"/>
    <col min="6" max="6" width="13.1796875" customWidth="1"/>
    <col min="7" max="7" width="5" bestFit="1" customWidth="1"/>
  </cols>
  <sheetData>
    <row r="1" spans="1:8" ht="13">
      <c r="A1" s="99" t="s">
        <v>30</v>
      </c>
      <c r="B1" s="99" t="s">
        <v>242</v>
      </c>
      <c r="C1" s="99" t="s">
        <v>475</v>
      </c>
      <c r="D1" s="99" t="s">
        <v>476</v>
      </c>
      <c r="E1" s="26" t="s">
        <v>477</v>
      </c>
      <c r="F1" s="26" t="s">
        <v>478</v>
      </c>
      <c r="G1" s="286" t="s">
        <v>596</v>
      </c>
    </row>
    <row r="2" spans="1:8">
      <c r="A2" s="142" t="s">
        <v>471</v>
      </c>
      <c r="B2" s="11">
        <v>535</v>
      </c>
      <c r="C2" s="11">
        <v>10.31</v>
      </c>
      <c r="D2" s="117">
        <f>B2*C2</f>
        <v>5515.85</v>
      </c>
      <c r="E2" s="11">
        <v>42.45</v>
      </c>
      <c r="F2" s="117">
        <f>E2*Lookups!$E$4/100*B2</f>
        <v>0.22092169260700392</v>
      </c>
      <c r="G2" s="287">
        <v>2005</v>
      </c>
      <c r="H2" s="1" t="s">
        <v>597</v>
      </c>
    </row>
    <row r="3" spans="1:8">
      <c r="A3" s="26" t="s">
        <v>472</v>
      </c>
      <c r="B3" s="11">
        <v>656</v>
      </c>
      <c r="C3" s="11">
        <v>16.57</v>
      </c>
      <c r="D3" s="117">
        <f>B3*C3</f>
        <v>10869.92</v>
      </c>
      <c r="E3" s="11">
        <v>54.04</v>
      </c>
      <c r="F3" s="117">
        <f>E3*Lookups!$E$4/100*B3</f>
        <v>0.3448466926070039</v>
      </c>
      <c r="G3" s="287">
        <v>2005</v>
      </c>
      <c r="H3" s="1" t="s">
        <v>598</v>
      </c>
    </row>
    <row r="4" spans="1:8">
      <c r="A4" s="26" t="s">
        <v>473</v>
      </c>
      <c r="B4" s="11">
        <v>842</v>
      </c>
      <c r="C4" s="11">
        <v>14.96</v>
      </c>
      <c r="D4" s="117">
        <f>B4*C4</f>
        <v>12596.320000000002</v>
      </c>
      <c r="E4" s="11">
        <v>40.57</v>
      </c>
      <c r="F4" s="117">
        <f>E4*Lookups!$E$4/100*B4</f>
        <v>0.33229513618677042</v>
      </c>
      <c r="G4" s="287">
        <v>2005</v>
      </c>
      <c r="H4" s="1" t="s">
        <v>599</v>
      </c>
    </row>
    <row r="5" spans="1:8">
      <c r="A5" s="26" t="s">
        <v>474</v>
      </c>
      <c r="B5" s="11">
        <v>905</v>
      </c>
      <c r="C5" s="11">
        <v>18.18</v>
      </c>
      <c r="D5" s="117">
        <f>B5*C5</f>
        <v>16452.900000000001</v>
      </c>
      <c r="E5" s="11">
        <v>49.01</v>
      </c>
      <c r="F5" s="117">
        <f>E5*Lookups!$E$4/100*B5</f>
        <v>0.43145963035019452</v>
      </c>
      <c r="G5" s="287">
        <v>2005</v>
      </c>
      <c r="H5" s="1" t="s">
        <v>600</v>
      </c>
    </row>
    <row r="6" spans="1:8">
      <c r="A6" s="142" t="s">
        <v>626</v>
      </c>
      <c r="B6" s="142" t="s">
        <v>630</v>
      </c>
      <c r="C6" s="11"/>
      <c r="D6" s="614">
        <v>10720</v>
      </c>
      <c r="E6" s="11"/>
      <c r="F6" s="117"/>
      <c r="G6" s="287">
        <v>2015</v>
      </c>
      <c r="H6" s="1" t="s">
        <v>1075</v>
      </c>
    </row>
    <row r="7" spans="1:8">
      <c r="A7" s="142" t="s">
        <v>627</v>
      </c>
      <c r="B7" s="11" t="s">
        <v>629</v>
      </c>
      <c r="C7" s="11"/>
      <c r="D7" s="615">
        <v>6040</v>
      </c>
      <c r="E7" s="11"/>
      <c r="F7" s="117"/>
      <c r="G7" s="287">
        <v>2015</v>
      </c>
      <c r="H7" s="1" t="s">
        <v>1075</v>
      </c>
    </row>
    <row r="8" spans="1:8">
      <c r="A8" s="142" t="s">
        <v>628</v>
      </c>
      <c r="B8" s="142" t="s">
        <v>1074</v>
      </c>
      <c r="C8" s="11"/>
      <c r="D8" s="615">
        <v>14210</v>
      </c>
      <c r="E8" s="11"/>
      <c r="F8" s="117"/>
      <c r="G8" s="287">
        <v>2015</v>
      </c>
      <c r="H8" s="1" t="s">
        <v>1075</v>
      </c>
    </row>
    <row r="9" spans="1:8">
      <c r="A9" s="26"/>
      <c r="B9" s="26"/>
      <c r="C9" s="11"/>
      <c r="D9" s="117"/>
      <c r="E9" s="11"/>
      <c r="F9" s="118"/>
      <c r="G9" s="288"/>
      <c r="H9" s="1"/>
    </row>
    <row r="10" spans="1:8">
      <c r="A10" s="4"/>
    </row>
    <row r="11" spans="1:8">
      <c r="A11" s="325" t="s">
        <v>638</v>
      </c>
      <c r="B11" s="325" t="s">
        <v>601</v>
      </c>
      <c r="C11" s="325" t="s">
        <v>602</v>
      </c>
    </row>
    <row r="12" spans="1:8">
      <c r="A12" s="326" t="s">
        <v>471</v>
      </c>
      <c r="B12" s="327" t="s">
        <v>591</v>
      </c>
      <c r="C12" s="327" t="s">
        <v>634</v>
      </c>
    </row>
    <row r="13" spans="1:8" ht="16.5" customHeight="1">
      <c r="A13" s="326" t="s">
        <v>472</v>
      </c>
      <c r="B13" s="327" t="s">
        <v>592</v>
      </c>
      <c r="C13" s="327" t="s">
        <v>595</v>
      </c>
    </row>
    <row r="14" spans="1:8">
      <c r="A14" s="326" t="s">
        <v>473</v>
      </c>
      <c r="B14" s="327" t="s">
        <v>593</v>
      </c>
      <c r="C14" s="327" t="s">
        <v>632</v>
      </c>
    </row>
    <row r="15" spans="1:8">
      <c r="A15" s="326" t="s">
        <v>474</v>
      </c>
      <c r="B15" s="327" t="s">
        <v>594</v>
      </c>
      <c r="C15" s="327" t="s">
        <v>635</v>
      </c>
    </row>
    <row r="16" spans="1:8">
      <c r="A16" s="326" t="s">
        <v>627</v>
      </c>
      <c r="B16" s="327"/>
      <c r="C16" s="327" t="s">
        <v>637</v>
      </c>
    </row>
    <row r="17" spans="1:6">
      <c r="A17" s="326" t="s">
        <v>626</v>
      </c>
      <c r="B17" s="327"/>
      <c r="C17" s="327" t="s">
        <v>639</v>
      </c>
    </row>
    <row r="18" spans="1:6">
      <c r="A18" s="326" t="s">
        <v>628</v>
      </c>
      <c r="B18" s="327"/>
      <c r="C18" s="327" t="s">
        <v>636</v>
      </c>
    </row>
    <row r="19" spans="1:6">
      <c r="A19" s="4"/>
    </row>
    <row r="20" spans="1:6">
      <c r="F20" s="143" t="s">
        <v>633</v>
      </c>
    </row>
    <row r="38" spans="1:7">
      <c r="A38" s="143" t="s">
        <v>1073</v>
      </c>
    </row>
    <row r="39" spans="1:7" ht="13">
      <c r="A39" s="99" t="s">
        <v>30</v>
      </c>
      <c r="B39" s="99" t="s">
        <v>242</v>
      </c>
      <c r="C39" s="99" t="s">
        <v>475</v>
      </c>
      <c r="D39" s="99" t="s">
        <v>476</v>
      </c>
      <c r="E39" s="26" t="s">
        <v>477</v>
      </c>
      <c r="F39" s="26" t="s">
        <v>478</v>
      </c>
      <c r="G39" s="286" t="s">
        <v>596</v>
      </c>
    </row>
    <row r="40" spans="1:7">
      <c r="A40" s="142" t="s">
        <v>471</v>
      </c>
      <c r="B40" s="11">
        <v>535</v>
      </c>
      <c r="C40" s="11">
        <v>10.31</v>
      </c>
      <c r="D40" s="117">
        <f>B40*C40</f>
        <v>5515.85</v>
      </c>
      <c r="E40" s="11">
        <v>42.45</v>
      </c>
      <c r="F40" s="117">
        <f>E40*Lookups!$E$4/100*B40</f>
        <v>0.22092169260700392</v>
      </c>
      <c r="G40" s="287">
        <v>2005</v>
      </c>
    </row>
    <row r="41" spans="1:7">
      <c r="A41" s="26" t="s">
        <v>472</v>
      </c>
      <c r="B41" s="11">
        <v>656</v>
      </c>
      <c r="C41" s="11">
        <v>16.57</v>
      </c>
      <c r="D41" s="117">
        <f>B41*C41</f>
        <v>10869.92</v>
      </c>
      <c r="E41" s="11">
        <v>54.04</v>
      </c>
      <c r="F41" s="117">
        <f>E41*Lookups!$E$4/100*B41</f>
        <v>0.3448466926070039</v>
      </c>
      <c r="G41" s="287">
        <v>2005</v>
      </c>
    </row>
    <row r="42" spans="1:7">
      <c r="A42" s="26" t="s">
        <v>473</v>
      </c>
      <c r="B42" s="11">
        <v>842</v>
      </c>
      <c r="C42" s="11">
        <v>14.96</v>
      </c>
      <c r="D42" s="117">
        <f>B42*C42</f>
        <v>12596.320000000002</v>
      </c>
      <c r="E42" s="11">
        <v>40.57</v>
      </c>
      <c r="F42" s="117">
        <f>E42*Lookups!$E$4/100*B42</f>
        <v>0.33229513618677042</v>
      </c>
      <c r="G42" s="287">
        <v>2005</v>
      </c>
    </row>
    <row r="43" spans="1:7">
      <c r="A43" s="26" t="s">
        <v>474</v>
      </c>
      <c r="B43" s="11">
        <v>905</v>
      </c>
      <c r="C43" s="11">
        <v>18.18</v>
      </c>
      <c r="D43" s="117">
        <f>B43*C43</f>
        <v>16452.900000000001</v>
      </c>
      <c r="E43" s="11">
        <v>49.01</v>
      </c>
      <c r="F43" s="117">
        <f>E43*Lookups!$E$4/100*B43</f>
        <v>0.43145963035019452</v>
      </c>
      <c r="G43" s="287">
        <v>2005</v>
      </c>
    </row>
    <row r="44" spans="1:7">
      <c r="A44" s="142" t="s">
        <v>626</v>
      </c>
      <c r="B44" s="142" t="s">
        <v>630</v>
      </c>
      <c r="C44" s="11"/>
      <c r="D44" s="117">
        <v>11320</v>
      </c>
      <c r="E44" s="11"/>
      <c r="F44" s="117"/>
      <c r="G44" s="287">
        <v>2009</v>
      </c>
    </row>
    <row r="45" spans="1:7">
      <c r="A45" s="142" t="s">
        <v>627</v>
      </c>
      <c r="B45" s="11" t="s">
        <v>629</v>
      </c>
      <c r="C45" s="11"/>
      <c r="D45" s="320">
        <v>6376</v>
      </c>
      <c r="E45" s="11"/>
      <c r="F45" s="117"/>
      <c r="G45" s="287">
        <v>2009</v>
      </c>
    </row>
    <row r="46" spans="1:7">
      <c r="A46" s="142" t="s">
        <v>628</v>
      </c>
      <c r="B46" s="142" t="s">
        <v>631</v>
      </c>
      <c r="C46" s="11"/>
      <c r="D46" s="320">
        <v>17498</v>
      </c>
      <c r="E46" s="11"/>
      <c r="F46" s="117"/>
      <c r="G46" s="287">
        <v>2009</v>
      </c>
    </row>
    <row r="47" spans="1:7">
      <c r="A47" s="26"/>
      <c r="B47" s="26"/>
      <c r="C47" s="11"/>
      <c r="D47" s="117"/>
      <c r="E47" s="11"/>
      <c r="F47" s="118"/>
      <c r="G47" s="288"/>
    </row>
    <row r="49" spans="1:2">
      <c r="A49" s="142"/>
      <c r="B49" s="11"/>
    </row>
    <row r="50" spans="1:2">
      <c r="A50" s="142"/>
      <c r="B50" s="142"/>
    </row>
  </sheetData>
  <sheetProtection algorithmName="SHA-512" hashValue="7AJEQ5dCU65nF5EvoX73FjYD2D0DOHin00Qoj/7fQB6gFa9XQTeDgcrO6L7UIiAgcgwU6vM7Yf5rdbhpSL6lgg==" saltValue="We9cyZLspfF0QLVLDkHl0g==" spinCount="100000" sheet="1" objects="1" scenarios="1"/>
  <phoneticPr fontId="11" type="noConversion"/>
  <hyperlinks>
    <hyperlink ref="H2" r:id="rId1" xr:uid="{00000000-0004-0000-1600-000000000000}"/>
    <hyperlink ref="H3:H5" r:id="rId2" display="hotel_casino_analysis.pdf, Table 16 &amp; 17" xr:uid="{00000000-0004-0000-1600-000001000000}"/>
    <hyperlink ref="H6" r:id="rId3" xr:uid="{00000000-0004-0000-1600-000002000000}"/>
    <hyperlink ref="H7:H8" r:id="rId4" display="Residential Energy Consumption Survey (RECS) Table CE2.1  Household Site Fuel Consumption in the U.S., Totals and Averages, 2015  (average site energy consumption)" xr:uid="{7A6B77E2-4FBA-45F8-AD4E-BDC2D3340C11}"/>
  </hyperlinks>
  <pageMargins left="0.7" right="0.7" top="0.75" bottom="0.75" header="0.3" footer="0.3"/>
  <pageSetup orientation="portrait" horizontalDpi="200" verticalDpi="200"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B1:G29"/>
  <sheetViews>
    <sheetView workbookViewId="0">
      <selection activeCell="B12" sqref="B12"/>
    </sheetView>
  </sheetViews>
  <sheetFormatPr defaultColWidth="8.81640625" defaultRowHeight="12.5"/>
  <cols>
    <col min="1" max="1" width="2.54296875" customWidth="1"/>
    <col min="2" max="2" width="26.453125" bestFit="1" customWidth="1"/>
  </cols>
  <sheetData>
    <row r="1" spans="2:7">
      <c r="B1" s="1" t="s">
        <v>614</v>
      </c>
    </row>
    <row r="2" spans="2:7">
      <c r="B2" s="1"/>
      <c r="G2" s="143" t="s">
        <v>620</v>
      </c>
    </row>
    <row r="3" spans="2:7">
      <c r="B3" t="s">
        <v>609</v>
      </c>
    </row>
    <row r="5" spans="2:7">
      <c r="B5" t="s">
        <v>492</v>
      </c>
    </row>
    <row r="6" spans="2:7">
      <c r="B6">
        <f>1/19.43</f>
        <v>5.1466803911477101E-2</v>
      </c>
      <c r="C6" t="s">
        <v>613</v>
      </c>
    </row>
    <row r="8" spans="2:7">
      <c r="B8" t="s">
        <v>493</v>
      </c>
    </row>
    <row r="9" spans="2:7">
      <c r="B9">
        <f>1/4.8</f>
        <v>0.20833333333333334</v>
      </c>
      <c r="C9" t="s">
        <v>610</v>
      </c>
    </row>
    <row r="11" spans="2:7">
      <c r="B11">
        <f>1/0.039</f>
        <v>25.641025641025642</v>
      </c>
      <c r="C11" t="s">
        <v>611</v>
      </c>
    </row>
    <row r="13" spans="2:7">
      <c r="B13">
        <f>1/0.00892</f>
        <v>112.10762331838563</v>
      </c>
      <c r="C13" t="s">
        <v>612</v>
      </c>
    </row>
    <row r="17" spans="7:7">
      <c r="G17" s="143" t="s">
        <v>621</v>
      </c>
    </row>
    <row r="24" spans="7:7">
      <c r="G24" s="143" t="s">
        <v>622</v>
      </c>
    </row>
    <row r="29" spans="7:7">
      <c r="G29" s="143" t="s">
        <v>623</v>
      </c>
    </row>
  </sheetData>
  <sheetProtection algorithmName="SHA-512" hashValue="R9dRTLyo69C8pE2trDhWkzx08W2YQPKBlWMrQu5NBRZEi0CHgSi6rc3ZrUbUwyvGl3+aqtbRxUL8kr+Q0faj8Q==" saltValue="WKdZGsSScNVKrygVYcSh3A==" spinCount="100000" sheet="1" objects="1" scenarios="1"/>
  <hyperlinks>
    <hyperlink ref="B1" r:id="rId1" xr:uid="{00000000-0004-0000-17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72C4-68D4-4A30-BB37-B9295BFCF7D2}">
  <sheetPr codeName="Sheet5">
    <tabColor theme="6" tint="-0.249977111117893"/>
  </sheetPr>
  <dimension ref="A1:AU72"/>
  <sheetViews>
    <sheetView view="pageBreakPreview" zoomScale="82" zoomScaleSheetLayoutView="82" workbookViewId="0">
      <selection activeCell="Z10" sqref="X1:Z1048576"/>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8.81640625" style="219"/>
    <col min="26" max="29" width="9.1796875" style="219" customWidth="1"/>
    <col min="30" max="30" width="8.81640625" style="219" customWidth="1"/>
    <col min="31" max="45" width="8.81640625" style="219"/>
    <col min="46" max="46" width="9.81640625" style="219" bestFit="1" customWidth="1"/>
    <col min="47" max="16384" width="8.81640625" style="219"/>
  </cols>
  <sheetData>
    <row r="1" spans="26:47" ht="15.75" customHeight="1">
      <c r="Z1" s="299" t="s">
        <v>744</v>
      </c>
      <c r="AA1" s="402" t="e">
        <f>'Simple Summary'!SIMPLE_TotalCO2MT</f>
        <v>#VALUE!</v>
      </c>
      <c r="AB1" s="402"/>
      <c r="AC1" s="402"/>
    </row>
    <row r="2" spans="26:47" ht="15.75" customHeight="1">
      <c r="Z2" s="299" t="s">
        <v>745</v>
      </c>
      <c r="AA2" s="219" t="str">
        <f>CONCATENATE("CO2 per ",IF(Type="Film","Shooting Day","Episode"))</f>
        <v>CO2 per Episode</v>
      </c>
    </row>
    <row r="3" spans="26:47" ht="15.75" customHeight="1">
      <c r="Z3" s="299" t="s">
        <v>746</v>
      </c>
      <c r="AA3" s="346" t="str">
        <f>IF(ISERROR($AA$1*homesperMTCO2),"", $AA$1*homesperMTCO2)</f>
        <v/>
      </c>
      <c r="AB3" s="346"/>
      <c r="AC3" s="346"/>
      <c r="AE3" s="299" t="s">
        <v>670</v>
      </c>
      <c r="AL3" s="219" t="s">
        <v>833</v>
      </c>
    </row>
    <row r="4" spans="26:47" ht="15.75" customHeight="1">
      <c r="Z4" s="299" t="s">
        <v>747</v>
      </c>
      <c r="AA4" s="346" t="str">
        <f>IF(ISERROR($AA$1*vehiclesperMTCO2), "", $AA$1*vehiclesperMTCO2)</f>
        <v/>
      </c>
      <c r="AB4" s="346"/>
      <c r="AC4" s="346"/>
    </row>
    <row r="5" spans="26:47" ht="15.75" customHeight="1">
      <c r="Z5" s="299" t="s">
        <v>748</v>
      </c>
      <c r="AA5" s="346" t="str">
        <f>IF(ISERROR($AA$1*treesperMTCO2), "", ROUND($AA$1*treesperMTCO2, -1))</f>
        <v/>
      </c>
      <c r="AB5" s="346"/>
      <c r="AC5" s="346"/>
    </row>
    <row r="6" spans="26:47" ht="15.75" customHeight="1">
      <c r="Z6" s="299" t="s">
        <v>749</v>
      </c>
      <c r="AA6" s="346" t="str">
        <f>IF(ISERROR($AA$1*gallonsperMTCO2), "", ROUND($AA$1*gallonsperMTCO2,-1))</f>
        <v/>
      </c>
      <c r="AB6" s="346"/>
      <c r="AC6" s="346"/>
      <c r="AT6" s="546"/>
    </row>
    <row r="7" spans="26:47" ht="15.75" customHeight="1">
      <c r="AU7" s="341"/>
    </row>
    <row r="10" spans="26:47" ht="7.4" customHeight="1"/>
    <row r="21" spans="31:38" ht="15.75" customHeight="1">
      <c r="AL21" s="341"/>
    </row>
    <row r="23" spans="31:38" ht="15.75" customHeight="1">
      <c r="AE23" s="219" t="s">
        <v>671</v>
      </c>
      <c r="AL23" s="299" t="s">
        <v>674</v>
      </c>
    </row>
    <row r="30" spans="31:38" ht="29.15" customHeight="1"/>
    <row r="44" spans="26:38" ht="15.75" customHeight="1">
      <c r="Z44" s="219" t="str">
        <f>'PEAR Metrics'!N42</f>
        <v/>
      </c>
      <c r="AE44" s="299" t="s">
        <v>672</v>
      </c>
      <c r="AL44" s="299" t="s">
        <v>905</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5" spans="1:1" ht="15.75" customHeight="1">
      <c r="A55" s="548" t="s">
        <v>1369</v>
      </c>
    </row>
    <row r="72" spans="39:39" ht="15.75" customHeight="1">
      <c r="AM72" s="341"/>
    </row>
  </sheetData>
  <sheetProtection algorithmName="SHA-512" hashValue="wRAiVBGwqqE1pwPLfiM3v7ZzawFBTCtYTIiuB3XSHKA6VjntEWgNLZwiXxozz/yBsyHIntLDOUI795K2rSozYA==" saltValue="OOBa1qwVcI8S+K4DGh8hTA==" spinCount="100000" sheet="1" selectLockedCells="1" selectUnlockedCells="1"/>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A2A55-F211-4E6A-ABCE-4C3E9ACAD0BD}">
  <sheetPr codeName="Sheet10">
    <tabColor theme="6" tint="-0.249977111117893"/>
  </sheetPr>
  <dimension ref="A1:CR16"/>
  <sheetViews>
    <sheetView topLeftCell="CB1" zoomScale="90" zoomScaleNormal="90" workbookViewId="0">
      <selection activeCell="CR4" sqref="CR4"/>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54296875" customWidth="1"/>
    <col min="21" max="21" width="7.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s>
  <sheetData>
    <row r="1" spans="1:96" s="279" customFormat="1" ht="13">
      <c r="A1" s="1372" t="s">
        <v>842</v>
      </c>
      <c r="B1" s="1373"/>
      <c r="C1" s="1373"/>
      <c r="D1" s="1373"/>
      <c r="E1" s="1373"/>
      <c r="F1" s="1373"/>
      <c r="G1" s="1374"/>
      <c r="H1" s="1375" t="s">
        <v>939</v>
      </c>
      <c r="I1" s="1375"/>
      <c r="J1" s="1376" t="s">
        <v>938</v>
      </c>
      <c r="K1" s="1376"/>
      <c r="L1" s="1376"/>
      <c r="M1" s="1376"/>
      <c r="N1" s="1371" t="s">
        <v>843</v>
      </c>
      <c r="O1" s="1371"/>
      <c r="P1" s="1377" t="s">
        <v>1183</v>
      </c>
      <c r="Q1" s="1377"/>
      <c r="R1" s="1371" t="s">
        <v>844</v>
      </c>
      <c r="S1" s="1371"/>
      <c r="T1" s="1371"/>
      <c r="U1" s="1371"/>
      <c r="V1" s="1371"/>
      <c r="W1" s="1371"/>
      <c r="X1" s="1371"/>
      <c r="Y1" s="1378" t="s">
        <v>845</v>
      </c>
      <c r="Z1" s="1378"/>
      <c r="AA1" s="1378"/>
      <c r="AB1" s="1379" t="s">
        <v>846</v>
      </c>
      <c r="AC1" s="1379"/>
      <c r="AD1" s="1379"/>
      <c r="AE1" s="1380" t="s">
        <v>1185</v>
      </c>
      <c r="AF1" s="1380"/>
      <c r="AG1" s="1381" t="s">
        <v>847</v>
      </c>
      <c r="AH1" s="1381"/>
      <c r="AI1" s="1382"/>
      <c r="AJ1" s="1368" t="s">
        <v>676</v>
      </c>
      <c r="AK1" s="1369"/>
      <c r="AL1" s="1369"/>
      <c r="AM1" s="1369"/>
      <c r="AN1" s="1369"/>
      <c r="AO1" s="1369"/>
      <c r="AP1" s="1369"/>
      <c r="AQ1" s="1369"/>
      <c r="AR1" s="1370"/>
      <c r="AS1" s="1368" t="s">
        <v>814</v>
      </c>
      <c r="AT1" s="1369"/>
      <c r="AU1" s="1370"/>
      <c r="AV1" s="1368" t="s">
        <v>690</v>
      </c>
      <c r="AW1" s="1369"/>
      <c r="AX1" s="1369"/>
      <c r="AY1" s="1369"/>
      <c r="AZ1" s="1369"/>
      <c r="BA1" s="1369"/>
      <c r="BB1" s="1369"/>
      <c r="BC1" s="1369"/>
      <c r="BD1" s="1369"/>
      <c r="BE1" s="1369"/>
      <c r="BF1" s="1369"/>
      <c r="BG1" s="1369"/>
      <c r="BH1" s="1369"/>
      <c r="BI1" s="1370"/>
      <c r="BJ1" s="1368" t="s">
        <v>822</v>
      </c>
      <c r="BK1" s="1369"/>
      <c r="BL1" s="1369"/>
      <c r="BM1" s="1369"/>
      <c r="BN1" s="1369"/>
      <c r="BO1" s="1369"/>
      <c r="BP1" s="1369"/>
      <c r="BQ1" s="1369"/>
      <c r="BR1" s="1369"/>
      <c r="BS1" s="1369"/>
      <c r="BT1" s="1369"/>
      <c r="BU1" s="1369"/>
      <c r="BV1" s="1369"/>
      <c r="BW1" s="1369"/>
      <c r="BX1" s="1369"/>
      <c r="BY1" s="1369"/>
      <c r="BZ1" s="1370"/>
      <c r="CA1" s="1368" t="s">
        <v>824</v>
      </c>
      <c r="CB1" s="1369"/>
      <c r="CC1" s="1369"/>
      <c r="CD1" s="1369"/>
      <c r="CE1" s="1369"/>
      <c r="CF1" s="1369"/>
      <c r="CG1" s="1369"/>
      <c r="CH1" s="1369"/>
      <c r="CI1" s="1370"/>
      <c r="CJ1" s="1386" t="s">
        <v>888</v>
      </c>
      <c r="CK1" s="1387"/>
      <c r="CL1" s="1387"/>
      <c r="CM1" s="1387"/>
      <c r="CN1" s="1388"/>
      <c r="CO1" s="1383" t="s">
        <v>1416</v>
      </c>
      <c r="CP1" s="1384"/>
      <c r="CQ1" s="1385"/>
      <c r="CR1" s="567" t="s">
        <v>1640</v>
      </c>
    </row>
    <row r="2" spans="1:96" s="337" customFormat="1" ht="52.5" thickBot="1">
      <c r="A2" s="173" t="s">
        <v>32</v>
      </c>
      <c r="B2" s="525" t="s">
        <v>390</v>
      </c>
      <c r="C2" s="173" t="s">
        <v>894</v>
      </c>
      <c r="D2" s="173" t="str">
        <f>IF(A3="Film Production", "Shooting Days", IF(A3 = "TV Production","Episodes", "Type Not Entered"))</f>
        <v>Episodes</v>
      </c>
      <c r="E2" s="173" t="s">
        <v>740</v>
      </c>
      <c r="F2" s="525" t="s">
        <v>925</v>
      </c>
      <c r="G2" s="525" t="s">
        <v>926</v>
      </c>
      <c r="H2" s="173" t="s">
        <v>937</v>
      </c>
      <c r="I2" s="173" t="str">
        <f>CONCATENATE("CO2e per ",IF(A3="Film Production","Shooting day",IF(A3="TV Production","episode")))</f>
        <v>CO2e per episode</v>
      </c>
      <c r="J2" s="404" t="s">
        <v>743</v>
      </c>
      <c r="K2" s="410" t="s">
        <v>741</v>
      </c>
      <c r="L2" s="409" t="s">
        <v>1184</v>
      </c>
      <c r="M2" s="479" t="s">
        <v>742</v>
      </c>
      <c r="N2" s="404" t="s">
        <v>940</v>
      </c>
      <c r="O2" s="405" t="s">
        <v>941</v>
      </c>
      <c r="P2" s="406" t="s">
        <v>942</v>
      </c>
      <c r="Q2" s="407" t="s">
        <v>943</v>
      </c>
      <c r="R2" s="404" t="s">
        <v>663</v>
      </c>
      <c r="S2" s="480" t="s">
        <v>664</v>
      </c>
      <c r="T2" s="480" t="s">
        <v>665</v>
      </c>
      <c r="U2" s="480" t="s">
        <v>666</v>
      </c>
      <c r="V2" s="404" t="s">
        <v>944</v>
      </c>
      <c r="W2" s="404" t="s">
        <v>945</v>
      </c>
      <c r="X2" s="404" t="s">
        <v>946</v>
      </c>
      <c r="Y2" s="405" t="s">
        <v>947</v>
      </c>
      <c r="Z2" s="405" t="s">
        <v>948</v>
      </c>
      <c r="AA2" s="405" t="s">
        <v>949</v>
      </c>
      <c r="AB2" s="408" t="s">
        <v>950</v>
      </c>
      <c r="AC2" s="408" t="s">
        <v>951</v>
      </c>
      <c r="AD2" s="408" t="s">
        <v>952</v>
      </c>
      <c r="AE2" s="406" t="s">
        <v>953</v>
      </c>
      <c r="AF2" s="406" t="s">
        <v>954</v>
      </c>
      <c r="AG2" s="407" t="s">
        <v>955</v>
      </c>
      <c r="AH2" s="407" t="s">
        <v>956</v>
      </c>
      <c r="AI2" s="449" t="s">
        <v>957</v>
      </c>
      <c r="AJ2" s="450" t="s">
        <v>929</v>
      </c>
      <c r="AK2" s="451" t="s">
        <v>784</v>
      </c>
      <c r="AL2" s="452" t="s">
        <v>930</v>
      </c>
      <c r="AM2" s="452" t="s">
        <v>931</v>
      </c>
      <c r="AN2" s="452" t="s">
        <v>932</v>
      </c>
      <c r="AO2" s="452" t="s">
        <v>933</v>
      </c>
      <c r="AP2" s="452" t="s">
        <v>934</v>
      </c>
      <c r="AQ2" s="452" t="s">
        <v>935</v>
      </c>
      <c r="AR2" s="453" t="s">
        <v>936</v>
      </c>
      <c r="AS2" s="454" t="s">
        <v>1374</v>
      </c>
      <c r="AT2" s="455" t="s">
        <v>1375</v>
      </c>
      <c r="AU2" s="456" t="s">
        <v>849</v>
      </c>
      <c r="AV2" s="454" t="s">
        <v>959</v>
      </c>
      <c r="AW2" s="455" t="s">
        <v>855</v>
      </c>
      <c r="AX2" s="455" t="s">
        <v>960</v>
      </c>
      <c r="AY2" s="457" t="s">
        <v>961</v>
      </c>
      <c r="AZ2" s="458" t="s">
        <v>962</v>
      </c>
      <c r="BA2" s="458" t="s">
        <v>963</v>
      </c>
      <c r="BB2" s="458" t="s">
        <v>964</v>
      </c>
      <c r="BC2" s="458" t="s">
        <v>965</v>
      </c>
      <c r="BD2" s="455" t="s">
        <v>856</v>
      </c>
      <c r="BE2" s="457" t="s">
        <v>857</v>
      </c>
      <c r="BF2" s="458" t="s">
        <v>858</v>
      </c>
      <c r="BG2" s="458" t="s">
        <v>859</v>
      </c>
      <c r="BH2" s="458" t="s">
        <v>860</v>
      </c>
      <c r="BI2" s="459" t="s">
        <v>861</v>
      </c>
      <c r="BJ2" s="460" t="s">
        <v>877</v>
      </c>
      <c r="BK2" s="461" t="s">
        <v>878</v>
      </c>
      <c r="BL2" s="461" t="s">
        <v>862</v>
      </c>
      <c r="BM2" s="461" t="s">
        <v>863</v>
      </c>
      <c r="BN2" s="461" t="s">
        <v>864</v>
      </c>
      <c r="BO2" s="461" t="s">
        <v>865</v>
      </c>
      <c r="BP2" s="461" t="s">
        <v>866</v>
      </c>
      <c r="BQ2" s="461" t="s">
        <v>867</v>
      </c>
      <c r="BR2" s="461" t="s">
        <v>868</v>
      </c>
      <c r="BS2" s="461" t="s">
        <v>869</v>
      </c>
      <c r="BT2" s="461" t="s">
        <v>870</v>
      </c>
      <c r="BU2" s="461" t="s">
        <v>871</v>
      </c>
      <c r="BV2" s="461" t="s">
        <v>872</v>
      </c>
      <c r="BW2" s="461" t="s">
        <v>873</v>
      </c>
      <c r="BX2" s="461" t="s">
        <v>874</v>
      </c>
      <c r="BY2" s="461" t="s">
        <v>875</v>
      </c>
      <c r="BZ2" s="462" t="s">
        <v>876</v>
      </c>
      <c r="CA2" s="460" t="s">
        <v>881</v>
      </c>
      <c r="CB2" s="461" t="s">
        <v>879</v>
      </c>
      <c r="CC2" s="461" t="s">
        <v>880</v>
      </c>
      <c r="CD2" s="461" t="s">
        <v>882</v>
      </c>
      <c r="CE2" s="463" t="s">
        <v>883</v>
      </c>
      <c r="CF2" s="463" t="s">
        <v>884</v>
      </c>
      <c r="CG2" s="463" t="s">
        <v>885</v>
      </c>
      <c r="CH2" s="463" t="s">
        <v>886</v>
      </c>
      <c r="CI2" s="835" t="s">
        <v>887</v>
      </c>
      <c r="CJ2" s="466" t="s">
        <v>707</v>
      </c>
      <c r="CK2" s="467" t="s">
        <v>708</v>
      </c>
      <c r="CL2" s="569" t="s">
        <v>970</v>
      </c>
      <c r="CM2" s="467" t="s">
        <v>969</v>
      </c>
      <c r="CN2" s="566" t="s">
        <v>889</v>
      </c>
      <c r="CO2" s="903" t="s">
        <v>1413</v>
      </c>
      <c r="CP2" s="903" t="s">
        <v>1414</v>
      </c>
      <c r="CQ2" s="903" t="s">
        <v>1415</v>
      </c>
      <c r="CR2" s="568" t="s">
        <v>730</v>
      </c>
    </row>
    <row r="3" spans="1:96" s="1045" customFormat="1" ht="29.25" customHeight="1">
      <c r="A3" s="1024" t="str">
        <f>'Simple PEAR'!D4</f>
        <v>TV Production</v>
      </c>
      <c r="B3" s="1025">
        <f>'Simple PEAR'!D5</f>
        <v>0</v>
      </c>
      <c r="C3" s="1026">
        <f>'Simple PEAR'!G5</f>
        <v>0</v>
      </c>
      <c r="D3" s="1027">
        <f>IF(A3="Film Production",'Simple PEAR'!K7,IF(A3="TV Production",'Simple PEAR'!D7,"Type Not Entered"))</f>
        <v>0</v>
      </c>
      <c r="E3" s="1026">
        <f>'Simple PEAR'!M5</f>
        <v>0</v>
      </c>
      <c r="F3" s="1028">
        <f>'Simple PEAR'!G6</f>
        <v>0</v>
      </c>
      <c r="G3" s="1028">
        <f>'Simple PEAR'!G7</f>
        <v>0</v>
      </c>
      <c r="H3" s="1029" t="e">
        <f>SUM(J3:M3)</f>
        <v>#VALUE!</v>
      </c>
      <c r="I3" s="1029" t="str">
        <f>IFERROR(H3/D3, "Not Entered")</f>
        <v>Not Entered</v>
      </c>
      <c r="J3" s="1029">
        <f>'Simple PEAR'!AG18/1000</f>
        <v>0</v>
      </c>
      <c r="K3" s="1030">
        <f>'Simple PEAR'!X65/1000</f>
        <v>0</v>
      </c>
      <c r="L3" s="1030">
        <f>'Simple PEAR'!AG32/1000</f>
        <v>0</v>
      </c>
      <c r="M3" s="1030" t="e">
        <f>'Simple PEAR'!X31/1000</f>
        <v>#VALUE!</v>
      </c>
      <c r="N3" s="1030">
        <f>'Simple PEAR'!AG14/1000</f>
        <v>0</v>
      </c>
      <c r="O3" s="1030">
        <f>'Simple PEAR'!AG21/1000</f>
        <v>0</v>
      </c>
      <c r="P3" s="1030">
        <f>'Simple PEAR'!AG30/1000</f>
        <v>0</v>
      </c>
      <c r="Q3" s="1030">
        <f>'Simple PEAR'!AG31/1000</f>
        <v>0</v>
      </c>
      <c r="R3" s="1030">
        <f>'Simple PEAR'!AH14</f>
        <v>0</v>
      </c>
      <c r="S3" s="1030">
        <f>'Simple PEAR'!AH15</f>
        <v>0</v>
      </c>
      <c r="T3" s="1030">
        <f>'Simple PEAR'!AH16</f>
        <v>0</v>
      </c>
      <c r="U3" s="1031"/>
      <c r="V3" s="1030">
        <f>'Simple PEAR'!AG15/1000</f>
        <v>0</v>
      </c>
      <c r="W3" s="1030">
        <f>'Simple PEAR'!AG16/1000</f>
        <v>0</v>
      </c>
      <c r="X3" s="1031"/>
      <c r="Y3" s="1030">
        <f>'Simple PEAR'!AG22/1000</f>
        <v>0</v>
      </c>
      <c r="Z3" s="1030">
        <f>'Simple PEAR'!AG23/1000</f>
        <v>0</v>
      </c>
      <c r="AA3" s="1031"/>
      <c r="AB3" s="1030">
        <f>'Simple PEAR'!X66/1000</f>
        <v>0</v>
      </c>
      <c r="AC3" s="1032"/>
      <c r="AD3" s="1032"/>
      <c r="AE3" s="1032"/>
      <c r="AF3" s="1030">
        <f>('Simple PEAR'!AC31+SUM('Simple PEAR'!AC36:AC39))/1000</f>
        <v>0</v>
      </c>
      <c r="AG3" s="1032"/>
      <c r="AH3" s="1032"/>
      <c r="AI3" s="1032"/>
      <c r="AJ3" s="1033"/>
      <c r="AK3" s="1034"/>
      <c r="AL3" s="1033"/>
      <c r="AM3" s="1035"/>
      <c r="AN3" s="1035"/>
      <c r="AO3" s="1035"/>
      <c r="AP3" s="1035"/>
      <c r="AQ3" s="1035"/>
      <c r="AR3" s="1035"/>
      <c r="AS3" s="1036">
        <f>'Simple PEAR'!T82</f>
        <v>0</v>
      </c>
      <c r="AT3" s="1036">
        <f>'Simple PEAR'!T81</f>
        <v>0</v>
      </c>
      <c r="AU3" s="1037">
        <f>'Simple PEAR'!T87</f>
        <v>0</v>
      </c>
      <c r="AV3" s="1035"/>
      <c r="AW3" s="1035"/>
      <c r="AX3" s="1035"/>
      <c r="AY3" s="1033"/>
      <c r="AZ3" s="1035"/>
      <c r="BA3" s="1033"/>
      <c r="BB3" s="1033"/>
      <c r="BC3" s="1035"/>
      <c r="BD3" s="1035"/>
      <c r="BE3" s="1035"/>
      <c r="BF3" s="1035"/>
      <c r="BG3" s="1035"/>
      <c r="BH3" s="1035"/>
      <c r="BI3" s="1033"/>
      <c r="BJ3" s="1038">
        <f>SUM('Simple PEAR'!N43:N47)</f>
        <v>0</v>
      </c>
      <c r="BK3" s="1038" t="str">
        <f>'Simple PEAR'!Y42</f>
        <v/>
      </c>
      <c r="BL3" s="1038">
        <f>'Simple PEAR'!L43</f>
        <v>0</v>
      </c>
      <c r="BM3" s="1038" t="str">
        <f>'Simple PEAR'!M43</f>
        <v>lbs</v>
      </c>
      <c r="BN3" s="1038">
        <f>'Simple PEAR'!N43</f>
        <v>0</v>
      </c>
      <c r="BO3" s="1038">
        <f>'Simple PEAR'!L43</f>
        <v>0</v>
      </c>
      <c r="BP3" s="1038">
        <f>'Simple PEAR'!M44</f>
        <v>0</v>
      </c>
      <c r="BQ3" s="1038">
        <f>'Simple PEAR'!N44</f>
        <v>0</v>
      </c>
      <c r="BR3" s="1038">
        <f>'Simple PEAR'!L45</f>
        <v>0</v>
      </c>
      <c r="BS3" s="1038">
        <f>'Simple PEAR'!M45</f>
        <v>0</v>
      </c>
      <c r="BT3" s="1038">
        <f>'Simple PEAR'!N45</f>
        <v>0</v>
      </c>
      <c r="BU3" s="1038">
        <f>'Simple PEAR'!L46</f>
        <v>0</v>
      </c>
      <c r="BV3" s="1038">
        <f>'Simple PEAR'!M46</f>
        <v>0</v>
      </c>
      <c r="BW3" s="1038">
        <f>'Simple PEAR'!N46</f>
        <v>0</v>
      </c>
      <c r="BX3" s="1038">
        <f>'Simple PEAR'!L47</f>
        <v>0</v>
      </c>
      <c r="BY3" s="1038">
        <f>'Simple PEAR'!M47</f>
        <v>0</v>
      </c>
      <c r="BZ3" s="1038">
        <f>'Simple PEAR'!N47</f>
        <v>0</v>
      </c>
      <c r="CA3" s="1036">
        <f>'Simple PEAR'!AC75</f>
        <v>0</v>
      </c>
      <c r="CB3" s="1036">
        <f>'Simple PEAR'!AA75</f>
        <v>0</v>
      </c>
      <c r="CC3" s="1036">
        <f>'Simple PEAR'!AB75</f>
        <v>0</v>
      </c>
      <c r="CD3" s="1036">
        <f>'Simple PEAR'!AE69</f>
        <v>0</v>
      </c>
      <c r="CE3" s="1039">
        <f>SUM('Simple PEAR'!AC65:AC66)</f>
        <v>0</v>
      </c>
      <c r="CF3" s="1039">
        <f>SUM('Simple PEAR'!AC67:AC68)</f>
        <v>0</v>
      </c>
      <c r="CG3" s="1039">
        <f>SUM('Simple PEAR'!AC69:AC70)</f>
        <v>0</v>
      </c>
      <c r="CH3" s="1039">
        <f>SUM('Simple PEAR'!AC71:AC72)</f>
        <v>0</v>
      </c>
      <c r="CI3" s="1039">
        <f>SUM('Simple PEAR'!AC73:AC74)</f>
        <v>0</v>
      </c>
      <c r="CJ3" s="1040"/>
      <c r="CK3" s="1040"/>
      <c r="CL3" s="1041"/>
      <c r="CM3" s="1040"/>
      <c r="CN3" s="1042"/>
      <c r="CO3" s="1043">
        <f>Simple_Fuel+Simple_heat_combustion</f>
        <v>0</v>
      </c>
      <c r="CP3" s="1043">
        <f>Simple_purchased_electricity</f>
        <v>0</v>
      </c>
      <c r="CQ3" s="1043" t="e">
        <f>Simple_Travel+simple_housing</f>
        <v>#VALUE!</v>
      </c>
      <c r="CR3" s="1044" t="s">
        <v>1790</v>
      </c>
    </row>
    <row r="16" spans="1:96">
      <c r="I16" s="143"/>
    </row>
  </sheetData>
  <sheetProtection algorithmName="SHA-512" hashValue="FnpeuoIKBiqGAPjgDJc+8CekE73jUVu0I3Nqbom/ibm00SCmvoEIv6j5jlcO7rJglKQ/cYIf6hLnKwMgKCGM7A==" saltValue="YH6uX4TjhYTgzVtVIt/CSQ==" spinCount="100000" sheet="1" selectLockedCells="1"/>
  <mergeCells count="17">
    <mergeCell ref="CO1:CQ1"/>
    <mergeCell ref="AV1:BI1"/>
    <mergeCell ref="BJ1:BZ1"/>
    <mergeCell ref="CA1:CI1"/>
    <mergeCell ref="CJ1:CN1"/>
    <mergeCell ref="AS1:AU1"/>
    <mergeCell ref="R1:X1"/>
    <mergeCell ref="A1:G1"/>
    <mergeCell ref="H1:I1"/>
    <mergeCell ref="J1:M1"/>
    <mergeCell ref="N1:O1"/>
    <mergeCell ref="P1:Q1"/>
    <mergeCell ref="Y1:AA1"/>
    <mergeCell ref="AB1:AD1"/>
    <mergeCell ref="AE1:AF1"/>
    <mergeCell ref="AG1:AI1"/>
    <mergeCell ref="AJ1:AR1"/>
  </mergeCells>
  <conditionalFormatting sqref="CE3:CI3">
    <cfRule type="expression" dxfId="125" priority="1">
      <formula>ISBLANK($E3)</formula>
    </cfRule>
  </conditionalFormatting>
  <dataValidations count="1">
    <dataValidation type="decimal" operator="greaterThanOrEqual" allowBlank="1" showInputMessage="1" showErrorMessage="1" prompt="Enter the number of reams used containing the percent recycled content." sqref="CE3:CI3" xr:uid="{E360C63D-585B-48E9-8FB0-BB8B81E6F681}">
      <formula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5"/>
  </sheetPr>
  <dimension ref="A1:DD663"/>
  <sheetViews>
    <sheetView workbookViewId="0">
      <selection activeCell="C7" sqref="C7"/>
    </sheetView>
  </sheetViews>
  <sheetFormatPr defaultColWidth="9.1796875" defaultRowHeight="12.5"/>
  <cols>
    <col min="1" max="1" width="3.453125" style="219" customWidth="1"/>
    <col min="2" max="2" width="9" style="85" customWidth="1"/>
    <col min="3" max="3" width="23.81640625" style="87" customWidth="1"/>
    <col min="4" max="4" width="58.453125" style="84" customWidth="1"/>
    <col min="5" max="5" width="28.54296875" style="219" hidden="1" customWidth="1"/>
    <col min="6" max="108" width="9.1796875" style="219"/>
    <col min="109" max="16384" width="9.1796875" style="83"/>
  </cols>
  <sheetData>
    <row r="1" spans="2:7" s="219" customFormat="1" ht="13.5" customHeight="1" thickBot="1">
      <c r="B1" s="217"/>
      <c r="C1" s="218"/>
      <c r="D1" s="228" t="s">
        <v>1789</v>
      </c>
    </row>
    <row r="2" spans="2:7" ht="16" thickBot="1">
      <c r="B2" s="1395" t="s">
        <v>967</v>
      </c>
      <c r="C2" s="1396"/>
      <c r="D2" s="1397"/>
      <c r="E2" s="220"/>
    </row>
    <row r="3" spans="2:7" ht="99" customHeight="1">
      <c r="B3" s="1389" t="s">
        <v>968</v>
      </c>
      <c r="C3" s="1390"/>
      <c r="D3" s="1391"/>
      <c r="E3" s="221"/>
    </row>
    <row r="4" spans="2:7" ht="20.25" customHeight="1">
      <c r="B4" s="1392"/>
      <c r="C4" s="1393"/>
      <c r="D4" s="1394"/>
      <c r="E4" s="221"/>
    </row>
    <row r="5" spans="2:7" ht="12" customHeight="1">
      <c r="B5" s="232" t="s">
        <v>549</v>
      </c>
      <c r="C5" s="120"/>
      <c r="D5" s="121"/>
      <c r="E5" s="221"/>
    </row>
    <row r="6" spans="2:7" ht="13">
      <c r="B6" s="88" t="s">
        <v>491</v>
      </c>
      <c r="C6" s="89" t="s">
        <v>494</v>
      </c>
      <c r="D6" s="122" t="s">
        <v>496</v>
      </c>
      <c r="E6" s="222" t="s">
        <v>497</v>
      </c>
    </row>
    <row r="7" spans="2:7" ht="58" customHeight="1">
      <c r="B7" s="230" t="str">
        <f>'1-Production Info'!J14</f>
        <v>Data Not Entered</v>
      </c>
      <c r="C7" s="90" t="s">
        <v>495</v>
      </c>
      <c r="D7" s="229" t="s">
        <v>508</v>
      </c>
      <c r="E7" s="222"/>
      <c r="G7" s="223"/>
    </row>
    <row r="8" spans="2:7" ht="58" customHeight="1">
      <c r="B8" s="230" t="str">
        <f>'2-Utilities'!U10</f>
        <v>Data Not Entered</v>
      </c>
      <c r="C8" s="91" t="s">
        <v>1144</v>
      </c>
      <c r="D8" s="429" t="s">
        <v>1143</v>
      </c>
      <c r="E8" s="224" t="s">
        <v>498</v>
      </c>
    </row>
    <row r="9" spans="2:7" ht="58" customHeight="1">
      <c r="B9" s="230" t="str">
        <f>'3-Fuel'!O9</f>
        <v>Data Not Entered</v>
      </c>
      <c r="C9" s="92" t="s">
        <v>1145</v>
      </c>
      <c r="D9" s="229" t="s">
        <v>499</v>
      </c>
      <c r="E9" s="222"/>
    </row>
    <row r="10" spans="2:7" ht="58" customHeight="1">
      <c r="B10" s="1114" t="str">
        <f>'4-EV Charging'!R5</f>
        <v>Data Not Entered</v>
      </c>
      <c r="C10" s="1116" t="s">
        <v>1676</v>
      </c>
      <c r="D10" s="1115" t="s">
        <v>1677</v>
      </c>
      <c r="E10" s="222"/>
    </row>
    <row r="11" spans="2:7" ht="58" customHeight="1">
      <c r="B11" s="230" t="str">
        <f>'5-Hotels-Housing'!J6</f>
        <v>Data Not Entered</v>
      </c>
      <c r="C11" s="93" t="s">
        <v>1678</v>
      </c>
      <c r="D11" s="229" t="s">
        <v>500</v>
      </c>
      <c r="E11" s="222" t="str">
        <f>IF(COUNTIF(B7:B13, "Data Not Entered")=7, "Data Not Entered", IF(COUNTIF(B7:B13, "Data Input Error")&gt;0, "Data Input Error", "Data Entered Correctly"))</f>
        <v>Data Not Entered</v>
      </c>
    </row>
    <row r="12" spans="2:7" ht="58" customHeight="1">
      <c r="B12" s="230" t="str">
        <f>'6-Commercial  Travel'!K8</f>
        <v>Data Not Entered</v>
      </c>
      <c r="C12" s="94" t="s">
        <v>1679</v>
      </c>
      <c r="D12" s="229" t="s">
        <v>1160</v>
      </c>
      <c r="E12" s="222"/>
    </row>
    <row r="13" spans="2:7" ht="33.75" customHeight="1">
      <c r="B13" s="230" t="str">
        <f>'7-Charter and Heli Flights'!L8</f>
        <v>Data Not Entered</v>
      </c>
      <c r="C13" s="95" t="s">
        <v>1680</v>
      </c>
      <c r="D13" s="229" t="s">
        <v>501</v>
      </c>
      <c r="E13" s="222"/>
    </row>
    <row r="14" spans="2:7" ht="20">
      <c r="B14" s="230" t="str">
        <f>'PEAR Metrics'!S69</f>
        <v>Data Entered Correctly</v>
      </c>
      <c r="C14" s="1398" t="s">
        <v>923</v>
      </c>
      <c r="D14" s="428" t="s">
        <v>829</v>
      </c>
      <c r="E14" s="222"/>
    </row>
    <row r="15" spans="2:7" ht="35.25" customHeight="1">
      <c r="B15" s="230" t="str">
        <f>'PEAR Metrics'!O6</f>
        <v>Data Entered Correctly</v>
      </c>
      <c r="C15" s="1399"/>
      <c r="D15" s="428" t="s">
        <v>831</v>
      </c>
      <c r="E15" s="222"/>
    </row>
    <row r="16" spans="2:7" ht="20">
      <c r="B16" s="230" t="str">
        <f>'PEAR Metrics'!O39</f>
        <v>Data Not Entered</v>
      </c>
      <c r="C16" s="1399"/>
      <c r="D16" s="428" t="s">
        <v>830</v>
      </c>
      <c r="E16" s="222"/>
    </row>
    <row r="17" spans="2:5" ht="20">
      <c r="B17" s="230" t="str">
        <f>'PEAR Metrics'!P50</f>
        <v>Data Not Entered</v>
      </c>
      <c r="C17" s="1399"/>
      <c r="D17" s="428" t="s">
        <v>832</v>
      </c>
      <c r="E17" s="222"/>
    </row>
    <row r="18" spans="2:5" ht="48" customHeight="1" thickBot="1">
      <c r="B18" s="230" t="str">
        <f>E11</f>
        <v>Data Not Entered</v>
      </c>
      <c r="C18" s="1400" t="s">
        <v>924</v>
      </c>
      <c r="D18" s="429" t="s">
        <v>1146</v>
      </c>
      <c r="E18" s="225"/>
    </row>
    <row r="19" spans="2:5" ht="58" customHeight="1" thickBot="1">
      <c r="B19" s="231" t="str">
        <f>'PEAR Metrics'!L37</f>
        <v>Data Entered Correctly</v>
      </c>
      <c r="C19" s="1401"/>
      <c r="D19" s="427" t="s">
        <v>1659</v>
      </c>
    </row>
    <row r="20" spans="2:5" s="219" customFormat="1" ht="13">
      <c r="B20" s="217"/>
      <c r="C20" s="226"/>
      <c r="D20" s="228" t="s">
        <v>1788</v>
      </c>
    </row>
    <row r="21" spans="2:5" s="219" customFormat="1">
      <c r="B21" s="217"/>
      <c r="C21" s="226"/>
      <c r="D21" s="227"/>
    </row>
    <row r="22" spans="2:5" s="219" customFormat="1">
      <c r="B22" s="217"/>
      <c r="C22" s="226"/>
      <c r="D22" s="227"/>
    </row>
    <row r="23" spans="2:5" s="219" customFormat="1">
      <c r="B23" s="217"/>
      <c r="C23" s="226"/>
      <c r="D23" s="227"/>
    </row>
    <row r="24" spans="2:5" s="219" customFormat="1">
      <c r="B24" s="217"/>
      <c r="C24" s="226"/>
      <c r="D24" s="227"/>
    </row>
    <row r="25" spans="2:5" s="219" customFormat="1">
      <c r="B25" s="217"/>
      <c r="C25" s="226"/>
      <c r="D25" s="227"/>
    </row>
    <row r="26" spans="2:5" s="219" customFormat="1">
      <c r="B26" s="217"/>
      <c r="C26" s="226"/>
      <c r="D26" s="227"/>
    </row>
    <row r="27" spans="2:5" s="219" customFormat="1">
      <c r="B27" s="217"/>
      <c r="C27" s="226"/>
      <c r="D27" s="227"/>
    </row>
    <row r="28" spans="2:5" s="219" customFormat="1">
      <c r="B28" s="217"/>
      <c r="C28" s="226"/>
      <c r="D28" s="227"/>
    </row>
    <row r="29" spans="2:5" s="219" customFormat="1">
      <c r="B29" s="217"/>
      <c r="C29" s="226"/>
      <c r="D29" s="227"/>
    </row>
    <row r="30" spans="2:5" s="219" customFormat="1">
      <c r="B30" s="217"/>
      <c r="C30" s="226"/>
      <c r="D30" s="227"/>
    </row>
    <row r="31" spans="2:5" s="219" customFormat="1">
      <c r="B31" s="217"/>
      <c r="C31" s="226"/>
      <c r="D31" s="227"/>
    </row>
    <row r="32" spans="2:5" s="219" customFormat="1">
      <c r="B32" s="217"/>
      <c r="C32" s="226"/>
      <c r="D32" s="227"/>
    </row>
    <row r="33" spans="2:4" s="219" customFormat="1">
      <c r="B33" s="217"/>
      <c r="C33" s="226"/>
      <c r="D33" s="227"/>
    </row>
    <row r="34" spans="2:4" s="219" customFormat="1">
      <c r="B34" s="217"/>
      <c r="C34" s="226"/>
      <c r="D34" s="227"/>
    </row>
    <row r="35" spans="2:4" s="219" customFormat="1">
      <c r="B35" s="217"/>
      <c r="C35" s="226"/>
      <c r="D35" s="227"/>
    </row>
    <row r="36" spans="2:4" s="219" customFormat="1">
      <c r="B36" s="217"/>
      <c r="C36" s="226"/>
      <c r="D36" s="227"/>
    </row>
    <row r="37" spans="2:4" s="219" customFormat="1">
      <c r="B37" s="217"/>
      <c r="C37" s="226"/>
      <c r="D37" s="227"/>
    </row>
    <row r="38" spans="2:4" s="219" customFormat="1">
      <c r="B38" s="217"/>
      <c r="C38" s="226"/>
      <c r="D38" s="227"/>
    </row>
    <row r="39" spans="2:4" s="219" customFormat="1">
      <c r="B39" s="217"/>
      <c r="C39" s="226"/>
      <c r="D39" s="227"/>
    </row>
    <row r="40" spans="2:4" s="219" customFormat="1">
      <c r="B40" s="217"/>
      <c r="C40" s="226"/>
      <c r="D40" s="227"/>
    </row>
    <row r="41" spans="2:4" s="219" customFormat="1">
      <c r="B41" s="217"/>
      <c r="C41" s="226"/>
      <c r="D41" s="227"/>
    </row>
    <row r="42" spans="2:4" s="219" customFormat="1">
      <c r="B42" s="217"/>
      <c r="C42" s="226"/>
      <c r="D42" s="227"/>
    </row>
    <row r="43" spans="2:4" s="219" customFormat="1">
      <c r="B43" s="217"/>
      <c r="C43" s="226"/>
      <c r="D43" s="227"/>
    </row>
    <row r="44" spans="2:4" s="219" customFormat="1" ht="13" thickBot="1">
      <c r="B44" s="217"/>
      <c r="C44" s="226"/>
      <c r="D44" s="227"/>
    </row>
    <row r="45" spans="2:4" s="219" customFormat="1" ht="13" thickBot="1">
      <c r="B45" s="217"/>
      <c r="C45" s="226"/>
      <c r="D45" s="227"/>
    </row>
    <row r="46" spans="2:4" s="219" customFormat="1">
      <c r="B46" s="217"/>
      <c r="C46" s="226"/>
      <c r="D46" s="227"/>
    </row>
    <row r="47" spans="2:4" s="219" customFormat="1">
      <c r="B47" s="217"/>
      <c r="C47" s="226"/>
      <c r="D47" s="227"/>
    </row>
    <row r="48" spans="2:4" s="219" customFormat="1">
      <c r="B48" s="217"/>
      <c r="C48" s="226"/>
      <c r="D48" s="227"/>
    </row>
    <row r="49" spans="2:4" s="219" customFormat="1">
      <c r="B49" s="217"/>
      <c r="C49" s="226"/>
      <c r="D49" s="227"/>
    </row>
    <row r="50" spans="2:4" s="219" customFormat="1">
      <c r="B50" s="217"/>
      <c r="C50" s="226"/>
      <c r="D50" s="227"/>
    </row>
    <row r="51" spans="2:4" s="219" customFormat="1">
      <c r="B51" s="217"/>
      <c r="C51" s="226"/>
      <c r="D51" s="227"/>
    </row>
    <row r="52" spans="2:4" s="219" customFormat="1">
      <c r="B52" s="217"/>
      <c r="C52" s="226"/>
      <c r="D52" s="227"/>
    </row>
    <row r="53" spans="2:4" s="219" customFormat="1">
      <c r="B53" s="217"/>
      <c r="C53" s="226"/>
      <c r="D53" s="227"/>
    </row>
    <row r="54" spans="2:4" s="219" customFormat="1">
      <c r="B54" s="217"/>
      <c r="C54" s="226"/>
      <c r="D54" s="227"/>
    </row>
    <row r="55" spans="2:4" s="219" customFormat="1">
      <c r="B55" s="217"/>
      <c r="C55" s="226"/>
      <c r="D55" s="227"/>
    </row>
    <row r="56" spans="2:4" s="219" customFormat="1">
      <c r="B56" s="217"/>
      <c r="C56" s="226"/>
      <c r="D56" s="227"/>
    </row>
    <row r="57" spans="2:4" s="219" customFormat="1">
      <c r="B57" s="217"/>
      <c r="C57" s="226"/>
      <c r="D57" s="227"/>
    </row>
    <row r="58" spans="2:4" s="219" customFormat="1">
      <c r="B58" s="217"/>
      <c r="C58" s="226"/>
      <c r="D58" s="227"/>
    </row>
    <row r="59" spans="2:4" s="219" customFormat="1">
      <c r="B59" s="217"/>
      <c r="C59" s="226"/>
      <c r="D59" s="227"/>
    </row>
    <row r="60" spans="2:4" s="219" customFormat="1">
      <c r="B60" s="217"/>
      <c r="C60" s="226"/>
      <c r="D60" s="227"/>
    </row>
    <row r="61" spans="2:4" s="219" customFormat="1">
      <c r="B61" s="217"/>
      <c r="C61" s="226"/>
      <c r="D61" s="227"/>
    </row>
    <row r="62" spans="2:4" s="219" customFormat="1">
      <c r="B62" s="217"/>
      <c r="C62" s="226"/>
      <c r="D62" s="227"/>
    </row>
    <row r="63" spans="2:4" s="219" customFormat="1">
      <c r="B63" s="217"/>
      <c r="C63" s="226"/>
      <c r="D63" s="227"/>
    </row>
    <row r="64" spans="2:4" s="219" customFormat="1">
      <c r="B64" s="217"/>
      <c r="C64" s="226"/>
      <c r="D64" s="227"/>
    </row>
    <row r="65" spans="2:4" s="219" customFormat="1">
      <c r="B65" s="217"/>
      <c r="C65" s="226"/>
      <c r="D65" s="227"/>
    </row>
    <row r="66" spans="2:4" s="219" customFormat="1">
      <c r="B66" s="217"/>
      <c r="C66" s="226"/>
      <c r="D66" s="227"/>
    </row>
    <row r="67" spans="2:4" s="219" customFormat="1">
      <c r="B67" s="217"/>
      <c r="C67" s="226"/>
      <c r="D67" s="227"/>
    </row>
    <row r="68" spans="2:4" s="219" customFormat="1">
      <c r="B68" s="217"/>
      <c r="C68" s="226"/>
      <c r="D68" s="227"/>
    </row>
    <row r="69" spans="2:4" s="219" customFormat="1">
      <c r="B69" s="217"/>
      <c r="C69" s="226"/>
      <c r="D69" s="227"/>
    </row>
    <row r="70" spans="2:4" s="219" customFormat="1">
      <c r="B70" s="217"/>
      <c r="C70" s="226"/>
      <c r="D70" s="227"/>
    </row>
    <row r="71" spans="2:4" s="219" customFormat="1">
      <c r="B71" s="217"/>
      <c r="C71" s="226"/>
      <c r="D71" s="227"/>
    </row>
    <row r="72" spans="2:4" s="219" customFormat="1">
      <c r="B72" s="217"/>
      <c r="C72" s="226"/>
      <c r="D72" s="227"/>
    </row>
    <row r="73" spans="2:4" s="219" customFormat="1">
      <c r="B73" s="217"/>
      <c r="C73" s="226"/>
      <c r="D73" s="227"/>
    </row>
    <row r="74" spans="2:4" s="219" customFormat="1">
      <c r="B74" s="217"/>
      <c r="C74" s="226"/>
      <c r="D74" s="227"/>
    </row>
    <row r="75" spans="2:4" s="219" customFormat="1">
      <c r="B75" s="217"/>
      <c r="C75" s="226"/>
      <c r="D75" s="227"/>
    </row>
    <row r="76" spans="2:4" s="219" customFormat="1">
      <c r="B76" s="217"/>
      <c r="C76" s="226"/>
      <c r="D76" s="227"/>
    </row>
    <row r="77" spans="2:4" s="219" customFormat="1">
      <c r="B77" s="217"/>
      <c r="C77" s="226"/>
      <c r="D77" s="227"/>
    </row>
    <row r="78" spans="2:4" s="219" customFormat="1">
      <c r="B78" s="217"/>
      <c r="C78" s="226"/>
      <c r="D78" s="227"/>
    </row>
    <row r="79" spans="2:4" s="219" customFormat="1">
      <c r="B79" s="217"/>
      <c r="C79" s="226"/>
      <c r="D79" s="227"/>
    </row>
    <row r="80" spans="2:4" s="219" customFormat="1">
      <c r="B80" s="217"/>
      <c r="C80" s="226"/>
      <c r="D80" s="227"/>
    </row>
    <row r="81" spans="2:4" s="219" customFormat="1">
      <c r="B81" s="217"/>
      <c r="C81" s="226"/>
      <c r="D81" s="227"/>
    </row>
    <row r="82" spans="2:4" s="219" customFormat="1">
      <c r="B82" s="217"/>
      <c r="C82" s="226"/>
      <c r="D82" s="227"/>
    </row>
    <row r="83" spans="2:4" s="219" customFormat="1">
      <c r="B83" s="217"/>
      <c r="C83" s="226"/>
      <c r="D83" s="227"/>
    </row>
    <row r="84" spans="2:4" s="219" customFormat="1">
      <c r="B84" s="217"/>
      <c r="C84" s="226"/>
      <c r="D84" s="227"/>
    </row>
    <row r="85" spans="2:4" s="219" customFormat="1">
      <c r="B85" s="217"/>
      <c r="C85" s="226"/>
      <c r="D85" s="227"/>
    </row>
    <row r="86" spans="2:4" s="219" customFormat="1">
      <c r="B86" s="217"/>
      <c r="C86" s="226"/>
      <c r="D86" s="227"/>
    </row>
    <row r="87" spans="2:4" s="219" customFormat="1">
      <c r="B87" s="217"/>
      <c r="C87" s="226"/>
      <c r="D87" s="227"/>
    </row>
    <row r="88" spans="2:4" s="219" customFormat="1">
      <c r="B88" s="217"/>
      <c r="C88" s="226"/>
      <c r="D88" s="227"/>
    </row>
    <row r="89" spans="2:4" s="219" customFormat="1">
      <c r="B89" s="217"/>
      <c r="C89" s="226"/>
      <c r="D89" s="227"/>
    </row>
    <row r="90" spans="2:4" s="219" customFormat="1">
      <c r="B90" s="217"/>
      <c r="C90" s="226"/>
      <c r="D90" s="227"/>
    </row>
    <row r="91" spans="2:4" s="219" customFormat="1">
      <c r="B91" s="217"/>
      <c r="C91" s="226"/>
      <c r="D91" s="227"/>
    </row>
    <row r="92" spans="2:4" s="219" customFormat="1">
      <c r="B92" s="217"/>
      <c r="C92" s="226"/>
      <c r="D92" s="227"/>
    </row>
    <row r="93" spans="2:4" s="219" customFormat="1">
      <c r="B93" s="217"/>
      <c r="C93" s="226"/>
      <c r="D93" s="227"/>
    </row>
    <row r="94" spans="2:4" s="219" customFormat="1">
      <c r="B94" s="217"/>
      <c r="C94" s="226"/>
      <c r="D94" s="227"/>
    </row>
    <row r="95" spans="2:4" s="219" customFormat="1">
      <c r="B95" s="217"/>
      <c r="C95" s="226"/>
      <c r="D95" s="227"/>
    </row>
    <row r="96" spans="2:4" s="219" customFormat="1">
      <c r="B96" s="217"/>
      <c r="C96" s="226"/>
      <c r="D96" s="227"/>
    </row>
    <row r="97" spans="2:4" s="219" customFormat="1">
      <c r="B97" s="217"/>
      <c r="C97" s="226"/>
      <c r="D97" s="227"/>
    </row>
    <row r="98" spans="2:4" s="219" customFormat="1">
      <c r="B98" s="217"/>
      <c r="C98" s="226"/>
      <c r="D98" s="227"/>
    </row>
    <row r="99" spans="2:4" s="219" customFormat="1">
      <c r="B99" s="217"/>
      <c r="C99" s="226"/>
      <c r="D99" s="227"/>
    </row>
    <row r="100" spans="2:4" s="219" customFormat="1">
      <c r="B100" s="217"/>
      <c r="C100" s="226"/>
      <c r="D100" s="227"/>
    </row>
    <row r="101" spans="2:4" s="219" customFormat="1">
      <c r="B101" s="217"/>
      <c r="C101" s="226"/>
      <c r="D101" s="227"/>
    </row>
    <row r="102" spans="2:4" s="219" customFormat="1">
      <c r="B102" s="217"/>
      <c r="C102" s="226"/>
      <c r="D102" s="227"/>
    </row>
    <row r="103" spans="2:4" s="219" customFormat="1">
      <c r="B103" s="217"/>
      <c r="C103" s="226"/>
      <c r="D103" s="227"/>
    </row>
    <row r="104" spans="2:4" s="219" customFormat="1">
      <c r="B104" s="217"/>
      <c r="C104" s="226"/>
      <c r="D104" s="227"/>
    </row>
    <row r="105" spans="2:4" s="219" customFormat="1">
      <c r="B105" s="217"/>
      <c r="C105" s="226"/>
      <c r="D105" s="227"/>
    </row>
    <row r="106" spans="2:4" s="219" customFormat="1">
      <c r="B106" s="217"/>
      <c r="C106" s="226"/>
      <c r="D106" s="227"/>
    </row>
    <row r="107" spans="2:4" s="219" customFormat="1">
      <c r="B107" s="217"/>
      <c r="C107" s="226"/>
      <c r="D107" s="227"/>
    </row>
    <row r="108" spans="2:4" s="219" customFormat="1">
      <c r="B108" s="217"/>
      <c r="C108" s="226"/>
      <c r="D108" s="227"/>
    </row>
    <row r="109" spans="2:4" s="219" customFormat="1">
      <c r="B109" s="217"/>
      <c r="C109" s="226"/>
      <c r="D109" s="227"/>
    </row>
    <row r="110" spans="2:4" s="219" customFormat="1">
      <c r="B110" s="217"/>
      <c r="C110" s="226"/>
      <c r="D110" s="227"/>
    </row>
    <row r="111" spans="2:4" s="219" customFormat="1">
      <c r="B111" s="217"/>
      <c r="C111" s="226"/>
      <c r="D111" s="227"/>
    </row>
    <row r="112" spans="2:4" s="219" customFormat="1">
      <c r="B112" s="217"/>
      <c r="C112" s="226"/>
      <c r="D112" s="227"/>
    </row>
    <row r="113" spans="2:4" s="219" customFormat="1">
      <c r="B113" s="217"/>
      <c r="C113" s="226"/>
      <c r="D113" s="227"/>
    </row>
    <row r="114" spans="2:4" s="219" customFormat="1">
      <c r="B114" s="217"/>
      <c r="C114" s="226"/>
      <c r="D114" s="227"/>
    </row>
    <row r="115" spans="2:4" s="219" customFormat="1">
      <c r="B115" s="217"/>
      <c r="C115" s="226"/>
      <c r="D115" s="227"/>
    </row>
    <row r="116" spans="2:4" s="219" customFormat="1">
      <c r="B116" s="217"/>
      <c r="C116" s="226"/>
      <c r="D116" s="227"/>
    </row>
    <row r="117" spans="2:4" s="219" customFormat="1">
      <c r="B117" s="217"/>
      <c r="C117" s="226"/>
      <c r="D117" s="227"/>
    </row>
    <row r="118" spans="2:4" s="219" customFormat="1">
      <c r="B118" s="217"/>
      <c r="C118" s="226"/>
      <c r="D118" s="227"/>
    </row>
    <row r="119" spans="2:4" s="219" customFormat="1">
      <c r="B119" s="217"/>
      <c r="C119" s="226"/>
      <c r="D119" s="227"/>
    </row>
    <row r="120" spans="2:4" s="219" customFormat="1">
      <c r="B120" s="217"/>
      <c r="C120" s="226"/>
      <c r="D120" s="227"/>
    </row>
    <row r="121" spans="2:4" s="219" customFormat="1">
      <c r="B121" s="217"/>
      <c r="C121" s="226"/>
      <c r="D121" s="227"/>
    </row>
    <row r="122" spans="2:4" s="219" customFormat="1">
      <c r="B122" s="217"/>
      <c r="C122" s="226"/>
      <c r="D122" s="227"/>
    </row>
    <row r="123" spans="2:4" s="219" customFormat="1">
      <c r="B123" s="217"/>
      <c r="C123" s="226"/>
      <c r="D123" s="227"/>
    </row>
    <row r="124" spans="2:4" s="219" customFormat="1">
      <c r="B124" s="217"/>
      <c r="C124" s="226"/>
      <c r="D124" s="227"/>
    </row>
    <row r="125" spans="2:4" s="219" customFormat="1">
      <c r="B125" s="217"/>
      <c r="C125" s="226"/>
      <c r="D125" s="227"/>
    </row>
    <row r="126" spans="2:4" s="219" customFormat="1">
      <c r="B126" s="217"/>
      <c r="C126" s="226"/>
      <c r="D126" s="227"/>
    </row>
    <row r="127" spans="2:4" s="219" customFormat="1">
      <c r="B127" s="217"/>
      <c r="C127" s="226"/>
      <c r="D127" s="227"/>
    </row>
    <row r="128" spans="2:4" s="219" customFormat="1">
      <c r="B128" s="217"/>
      <c r="C128" s="226"/>
      <c r="D128" s="227"/>
    </row>
    <row r="129" spans="2:4" s="219" customFormat="1">
      <c r="B129" s="217"/>
      <c r="C129" s="226"/>
      <c r="D129" s="227"/>
    </row>
    <row r="130" spans="2:4" s="219" customFormat="1">
      <c r="B130" s="217"/>
      <c r="C130" s="226"/>
      <c r="D130" s="227"/>
    </row>
    <row r="131" spans="2:4" s="219" customFormat="1">
      <c r="B131" s="217"/>
      <c r="C131" s="226"/>
      <c r="D131" s="227"/>
    </row>
    <row r="132" spans="2:4" s="219" customFormat="1">
      <c r="B132" s="217"/>
      <c r="C132" s="226"/>
      <c r="D132" s="227"/>
    </row>
    <row r="133" spans="2:4" s="219" customFormat="1">
      <c r="B133" s="217"/>
      <c r="C133" s="226"/>
      <c r="D133" s="227"/>
    </row>
    <row r="134" spans="2:4" s="219" customFormat="1">
      <c r="B134" s="217"/>
      <c r="C134" s="226"/>
      <c r="D134" s="227"/>
    </row>
    <row r="135" spans="2:4" s="219" customFormat="1">
      <c r="B135" s="217"/>
      <c r="C135" s="226"/>
      <c r="D135" s="227"/>
    </row>
    <row r="136" spans="2:4" s="219" customFormat="1">
      <c r="B136" s="217"/>
      <c r="C136" s="226"/>
      <c r="D136" s="227"/>
    </row>
    <row r="137" spans="2:4" s="219" customFormat="1">
      <c r="B137" s="217"/>
      <c r="C137" s="226"/>
      <c r="D137" s="227"/>
    </row>
    <row r="138" spans="2:4" s="219" customFormat="1">
      <c r="B138" s="217"/>
      <c r="C138" s="226"/>
      <c r="D138" s="227"/>
    </row>
    <row r="139" spans="2:4" s="219" customFormat="1">
      <c r="B139" s="217"/>
      <c r="C139" s="226"/>
      <c r="D139" s="227"/>
    </row>
    <row r="140" spans="2:4" s="219" customFormat="1">
      <c r="B140" s="217"/>
      <c r="C140" s="226"/>
      <c r="D140" s="227"/>
    </row>
    <row r="141" spans="2:4" s="219" customFormat="1">
      <c r="B141" s="217"/>
      <c r="C141" s="226"/>
      <c r="D141" s="227"/>
    </row>
    <row r="142" spans="2:4" s="219" customFormat="1">
      <c r="B142" s="217"/>
      <c r="C142" s="226"/>
      <c r="D142" s="227"/>
    </row>
    <row r="143" spans="2:4" s="219" customFormat="1">
      <c r="B143" s="217"/>
      <c r="C143" s="226"/>
      <c r="D143" s="227"/>
    </row>
    <row r="144" spans="2:4" s="219" customFormat="1">
      <c r="B144" s="217"/>
      <c r="C144" s="226"/>
      <c r="D144" s="227"/>
    </row>
    <row r="145" spans="2:4" s="219" customFormat="1">
      <c r="B145" s="217"/>
      <c r="C145" s="226"/>
      <c r="D145" s="227"/>
    </row>
    <row r="146" spans="2:4" s="219" customFormat="1">
      <c r="B146" s="217"/>
      <c r="C146" s="226"/>
      <c r="D146" s="227"/>
    </row>
    <row r="147" spans="2:4" s="219" customFormat="1">
      <c r="B147" s="217"/>
      <c r="C147" s="226"/>
      <c r="D147" s="227"/>
    </row>
    <row r="148" spans="2:4" s="219" customFormat="1">
      <c r="B148" s="217"/>
      <c r="C148" s="226"/>
      <c r="D148" s="227"/>
    </row>
    <row r="149" spans="2:4" s="219" customFormat="1">
      <c r="B149" s="217"/>
      <c r="C149" s="226"/>
      <c r="D149" s="227"/>
    </row>
    <row r="150" spans="2:4" s="219" customFormat="1">
      <c r="B150" s="217"/>
      <c r="C150" s="226"/>
      <c r="D150" s="227"/>
    </row>
    <row r="151" spans="2:4" s="219" customFormat="1">
      <c r="B151" s="217"/>
      <c r="C151" s="226"/>
      <c r="D151" s="227"/>
    </row>
    <row r="152" spans="2:4" s="219" customFormat="1">
      <c r="B152" s="217"/>
      <c r="C152" s="226"/>
      <c r="D152" s="227"/>
    </row>
    <row r="153" spans="2:4" s="219" customFormat="1">
      <c r="B153" s="217"/>
      <c r="C153" s="226"/>
      <c r="D153" s="227"/>
    </row>
    <row r="154" spans="2:4" s="219" customFormat="1">
      <c r="B154" s="217"/>
      <c r="C154" s="226"/>
      <c r="D154" s="227"/>
    </row>
    <row r="155" spans="2:4" s="219" customFormat="1">
      <c r="B155" s="217"/>
      <c r="C155" s="226"/>
      <c r="D155" s="227"/>
    </row>
    <row r="156" spans="2:4" s="219" customFormat="1">
      <c r="B156" s="217"/>
      <c r="C156" s="226"/>
      <c r="D156" s="227"/>
    </row>
    <row r="157" spans="2:4" s="219" customFormat="1">
      <c r="B157" s="217"/>
      <c r="C157" s="226"/>
      <c r="D157" s="227"/>
    </row>
    <row r="158" spans="2:4" s="219" customFormat="1">
      <c r="B158" s="217"/>
      <c r="C158" s="226"/>
      <c r="D158" s="227"/>
    </row>
    <row r="159" spans="2:4" s="219" customFormat="1">
      <c r="B159" s="217"/>
      <c r="C159" s="226"/>
      <c r="D159" s="227"/>
    </row>
    <row r="160" spans="2:4" s="219" customFormat="1">
      <c r="B160" s="217"/>
      <c r="C160" s="226"/>
      <c r="D160" s="227"/>
    </row>
    <row r="161" spans="2:4" s="219" customFormat="1">
      <c r="B161" s="217"/>
      <c r="C161" s="226"/>
      <c r="D161" s="227"/>
    </row>
    <row r="162" spans="2:4" s="219" customFormat="1">
      <c r="B162" s="217"/>
      <c r="C162" s="226"/>
      <c r="D162" s="227"/>
    </row>
    <row r="163" spans="2:4" s="219" customFormat="1">
      <c r="B163" s="217"/>
      <c r="C163" s="226"/>
      <c r="D163" s="227"/>
    </row>
    <row r="164" spans="2:4" s="219" customFormat="1">
      <c r="B164" s="217"/>
      <c r="C164" s="226"/>
      <c r="D164" s="227"/>
    </row>
    <row r="165" spans="2:4" s="219" customFormat="1">
      <c r="B165" s="217"/>
      <c r="C165" s="226"/>
      <c r="D165" s="227"/>
    </row>
    <row r="166" spans="2:4" s="219" customFormat="1">
      <c r="B166" s="217"/>
      <c r="C166" s="226"/>
      <c r="D166" s="227"/>
    </row>
    <row r="167" spans="2:4" s="219" customFormat="1">
      <c r="B167" s="217"/>
      <c r="C167" s="226"/>
      <c r="D167" s="227"/>
    </row>
    <row r="168" spans="2:4" s="219" customFormat="1">
      <c r="B168" s="217"/>
      <c r="C168" s="226"/>
      <c r="D168" s="227"/>
    </row>
    <row r="169" spans="2:4" s="219" customFormat="1">
      <c r="B169" s="217"/>
      <c r="C169" s="226"/>
      <c r="D169" s="227"/>
    </row>
    <row r="170" spans="2:4" s="219" customFormat="1">
      <c r="B170" s="217"/>
      <c r="C170" s="226"/>
      <c r="D170" s="227"/>
    </row>
    <row r="171" spans="2:4" s="219" customFormat="1">
      <c r="B171" s="217"/>
      <c r="C171" s="226"/>
      <c r="D171" s="227"/>
    </row>
    <row r="172" spans="2:4" s="219" customFormat="1">
      <c r="B172" s="217"/>
      <c r="C172" s="226"/>
      <c r="D172" s="227"/>
    </row>
    <row r="173" spans="2:4" s="219" customFormat="1">
      <c r="B173" s="217"/>
      <c r="C173" s="226"/>
      <c r="D173" s="227"/>
    </row>
    <row r="174" spans="2:4" s="219" customFormat="1">
      <c r="B174" s="217"/>
      <c r="C174" s="226"/>
      <c r="D174" s="227"/>
    </row>
    <row r="175" spans="2:4" s="219" customFormat="1">
      <c r="B175" s="217"/>
      <c r="C175" s="226"/>
      <c r="D175" s="227"/>
    </row>
    <row r="176" spans="2:4" s="219" customFormat="1">
      <c r="B176" s="217"/>
      <c r="C176" s="226"/>
      <c r="D176" s="227"/>
    </row>
    <row r="177" spans="2:4" s="219" customFormat="1">
      <c r="B177" s="217"/>
      <c r="C177" s="226"/>
      <c r="D177" s="227"/>
    </row>
    <row r="178" spans="2:4" s="219" customFormat="1">
      <c r="B178" s="217"/>
      <c r="C178" s="226"/>
      <c r="D178" s="227"/>
    </row>
    <row r="179" spans="2:4" s="219" customFormat="1">
      <c r="B179" s="217"/>
      <c r="C179" s="226"/>
      <c r="D179" s="227"/>
    </row>
    <row r="180" spans="2:4" s="219" customFormat="1">
      <c r="B180" s="217"/>
      <c r="C180" s="226"/>
      <c r="D180" s="227"/>
    </row>
    <row r="181" spans="2:4" s="219" customFormat="1">
      <c r="B181" s="217"/>
      <c r="C181" s="226"/>
      <c r="D181" s="227"/>
    </row>
    <row r="182" spans="2:4" s="219" customFormat="1">
      <c r="B182" s="217"/>
      <c r="C182" s="226"/>
      <c r="D182" s="227"/>
    </row>
    <row r="183" spans="2:4" s="219" customFormat="1">
      <c r="B183" s="217"/>
      <c r="C183" s="226"/>
      <c r="D183" s="227"/>
    </row>
    <row r="184" spans="2:4" s="219" customFormat="1">
      <c r="B184" s="217"/>
      <c r="C184" s="226"/>
      <c r="D184" s="227"/>
    </row>
    <row r="185" spans="2:4" s="219" customFormat="1">
      <c r="B185" s="217"/>
      <c r="C185" s="226"/>
      <c r="D185" s="227"/>
    </row>
    <row r="186" spans="2:4" s="219" customFormat="1">
      <c r="B186" s="217"/>
      <c r="C186" s="226"/>
      <c r="D186" s="227"/>
    </row>
    <row r="187" spans="2:4" s="219" customFormat="1">
      <c r="B187" s="217"/>
      <c r="C187" s="226"/>
      <c r="D187" s="227"/>
    </row>
    <row r="188" spans="2:4" s="219" customFormat="1">
      <c r="B188" s="217"/>
      <c r="C188" s="226"/>
      <c r="D188" s="227"/>
    </row>
    <row r="189" spans="2:4" s="219" customFormat="1">
      <c r="B189" s="217"/>
      <c r="C189" s="226"/>
      <c r="D189" s="227"/>
    </row>
    <row r="190" spans="2:4" s="219" customFormat="1">
      <c r="B190" s="217"/>
      <c r="C190" s="226"/>
      <c r="D190" s="227"/>
    </row>
    <row r="191" spans="2:4" s="219" customFormat="1">
      <c r="B191" s="217"/>
      <c r="C191" s="226"/>
      <c r="D191" s="227"/>
    </row>
    <row r="192" spans="2:4" s="219" customFormat="1">
      <c r="B192" s="217"/>
      <c r="C192" s="226"/>
      <c r="D192" s="227"/>
    </row>
    <row r="193" spans="2:4" s="219" customFormat="1">
      <c r="B193" s="217"/>
      <c r="C193" s="226"/>
      <c r="D193" s="227"/>
    </row>
    <row r="194" spans="2:4" s="219" customFormat="1">
      <c r="B194" s="217"/>
      <c r="C194" s="226"/>
      <c r="D194" s="227"/>
    </row>
    <row r="195" spans="2:4" s="219" customFormat="1">
      <c r="B195" s="217"/>
      <c r="C195" s="226"/>
      <c r="D195" s="227"/>
    </row>
    <row r="196" spans="2:4" s="219" customFormat="1">
      <c r="B196" s="217"/>
      <c r="C196" s="226"/>
      <c r="D196" s="227"/>
    </row>
    <row r="197" spans="2:4" s="219" customFormat="1">
      <c r="B197" s="217"/>
      <c r="C197" s="226"/>
      <c r="D197" s="227"/>
    </row>
    <row r="198" spans="2:4" s="219" customFormat="1">
      <c r="B198" s="217"/>
      <c r="C198" s="226"/>
      <c r="D198" s="227"/>
    </row>
    <row r="199" spans="2:4" s="219" customFormat="1">
      <c r="B199" s="217"/>
      <c r="C199" s="226"/>
      <c r="D199" s="227"/>
    </row>
    <row r="200" spans="2:4" s="219" customFormat="1">
      <c r="B200" s="217"/>
      <c r="C200" s="226"/>
      <c r="D200" s="227"/>
    </row>
    <row r="201" spans="2:4" s="219" customFormat="1">
      <c r="B201" s="217"/>
      <c r="C201" s="226"/>
      <c r="D201" s="227"/>
    </row>
    <row r="202" spans="2:4" s="219" customFormat="1">
      <c r="B202" s="217"/>
      <c r="C202" s="226"/>
      <c r="D202" s="227"/>
    </row>
    <row r="203" spans="2:4" s="219" customFormat="1">
      <c r="B203" s="217"/>
      <c r="C203" s="226"/>
      <c r="D203" s="227"/>
    </row>
    <row r="204" spans="2:4" s="219" customFormat="1">
      <c r="B204" s="217"/>
      <c r="C204" s="226"/>
      <c r="D204" s="227"/>
    </row>
    <row r="205" spans="2:4" s="219" customFormat="1">
      <c r="B205" s="217"/>
      <c r="C205" s="226"/>
      <c r="D205" s="227"/>
    </row>
    <row r="206" spans="2:4" s="219" customFormat="1">
      <c r="B206" s="217"/>
      <c r="C206" s="226"/>
      <c r="D206" s="227"/>
    </row>
    <row r="207" spans="2:4" s="219" customFormat="1">
      <c r="B207" s="217"/>
      <c r="C207" s="226"/>
      <c r="D207" s="227"/>
    </row>
    <row r="208" spans="2:4" s="219" customFormat="1">
      <c r="B208" s="217"/>
      <c r="C208" s="226"/>
      <c r="D208" s="227"/>
    </row>
    <row r="209" spans="2:4" s="219" customFormat="1">
      <c r="B209" s="217"/>
      <c r="C209" s="226"/>
      <c r="D209" s="227"/>
    </row>
    <row r="210" spans="2:4" s="219" customFormat="1">
      <c r="B210" s="217"/>
      <c r="C210" s="226"/>
      <c r="D210" s="227"/>
    </row>
    <row r="211" spans="2:4" s="219" customFormat="1">
      <c r="B211" s="217"/>
      <c r="C211" s="226"/>
      <c r="D211" s="227"/>
    </row>
    <row r="212" spans="2:4" s="219" customFormat="1">
      <c r="B212" s="217"/>
      <c r="C212" s="226"/>
      <c r="D212" s="227"/>
    </row>
    <row r="213" spans="2:4" s="219" customFormat="1">
      <c r="B213" s="217"/>
      <c r="C213" s="226"/>
      <c r="D213" s="227"/>
    </row>
    <row r="214" spans="2:4" s="219" customFormat="1">
      <c r="B214" s="217"/>
      <c r="C214" s="226"/>
      <c r="D214" s="227"/>
    </row>
    <row r="215" spans="2:4" s="219" customFormat="1">
      <c r="B215" s="217"/>
      <c r="C215" s="226"/>
      <c r="D215" s="227"/>
    </row>
    <row r="216" spans="2:4" s="219" customFormat="1">
      <c r="B216" s="217"/>
      <c r="C216" s="226"/>
      <c r="D216" s="227"/>
    </row>
    <row r="217" spans="2:4" s="219" customFormat="1">
      <c r="B217" s="217"/>
      <c r="C217" s="226"/>
      <c r="D217" s="227"/>
    </row>
    <row r="218" spans="2:4" s="219" customFormat="1">
      <c r="B218" s="217"/>
      <c r="C218" s="226"/>
      <c r="D218" s="227"/>
    </row>
    <row r="219" spans="2:4" s="219" customFormat="1">
      <c r="B219" s="217"/>
      <c r="C219" s="226"/>
      <c r="D219" s="227"/>
    </row>
    <row r="220" spans="2:4" s="219" customFormat="1">
      <c r="B220" s="217"/>
      <c r="C220" s="226"/>
      <c r="D220" s="227"/>
    </row>
    <row r="221" spans="2:4" s="219" customFormat="1">
      <c r="B221" s="217"/>
      <c r="C221" s="226"/>
      <c r="D221" s="227"/>
    </row>
    <row r="222" spans="2:4" s="219" customFormat="1">
      <c r="B222" s="217"/>
      <c r="C222" s="226"/>
      <c r="D222" s="227"/>
    </row>
    <row r="223" spans="2:4" s="219" customFormat="1">
      <c r="B223" s="217"/>
      <c r="C223" s="226"/>
      <c r="D223" s="227"/>
    </row>
    <row r="224" spans="2:4" s="219" customFormat="1">
      <c r="B224" s="217"/>
      <c r="C224" s="226"/>
      <c r="D224" s="227"/>
    </row>
    <row r="225" spans="2:4" s="219" customFormat="1">
      <c r="B225" s="217"/>
      <c r="C225" s="226"/>
      <c r="D225" s="227"/>
    </row>
    <row r="226" spans="2:4" s="219" customFormat="1">
      <c r="B226" s="217"/>
      <c r="C226" s="226"/>
      <c r="D226" s="227"/>
    </row>
    <row r="227" spans="2:4" s="219" customFormat="1">
      <c r="B227" s="217"/>
      <c r="C227" s="226"/>
      <c r="D227" s="227"/>
    </row>
    <row r="228" spans="2:4" s="219" customFormat="1">
      <c r="B228" s="217"/>
      <c r="C228" s="226"/>
      <c r="D228" s="227"/>
    </row>
    <row r="229" spans="2:4" s="219" customFormat="1">
      <c r="B229" s="217"/>
      <c r="C229" s="226"/>
      <c r="D229" s="227"/>
    </row>
    <row r="230" spans="2:4" s="219" customFormat="1">
      <c r="B230" s="217"/>
      <c r="C230" s="226"/>
      <c r="D230" s="227"/>
    </row>
    <row r="231" spans="2:4" s="219" customFormat="1">
      <c r="B231" s="217"/>
      <c r="C231" s="226"/>
      <c r="D231" s="227"/>
    </row>
    <row r="232" spans="2:4" s="219" customFormat="1">
      <c r="B232" s="217"/>
      <c r="C232" s="226"/>
      <c r="D232" s="227"/>
    </row>
    <row r="233" spans="2:4" s="219" customFormat="1">
      <c r="B233" s="217"/>
      <c r="C233" s="226"/>
      <c r="D233" s="227"/>
    </row>
    <row r="234" spans="2:4" s="219" customFormat="1">
      <c r="B234" s="217"/>
      <c r="C234" s="226"/>
      <c r="D234" s="227"/>
    </row>
    <row r="235" spans="2:4" s="219" customFormat="1">
      <c r="B235" s="217"/>
      <c r="C235" s="226"/>
      <c r="D235" s="227"/>
    </row>
    <row r="236" spans="2:4" s="219" customFormat="1">
      <c r="B236" s="217"/>
      <c r="C236" s="226"/>
      <c r="D236" s="227"/>
    </row>
    <row r="237" spans="2:4" s="219" customFormat="1">
      <c r="B237" s="217"/>
      <c r="C237" s="226"/>
      <c r="D237" s="227"/>
    </row>
    <row r="238" spans="2:4" s="219" customFormat="1">
      <c r="B238" s="217"/>
      <c r="C238" s="226"/>
      <c r="D238" s="227"/>
    </row>
    <row r="239" spans="2:4" s="219" customFormat="1">
      <c r="B239" s="217"/>
      <c r="C239" s="226"/>
      <c r="D239" s="227"/>
    </row>
    <row r="240" spans="2:4" s="219" customFormat="1">
      <c r="B240" s="217"/>
      <c r="C240" s="226"/>
      <c r="D240" s="227"/>
    </row>
    <row r="241" spans="2:4" s="219" customFormat="1">
      <c r="B241" s="217"/>
      <c r="C241" s="226"/>
      <c r="D241" s="227"/>
    </row>
    <row r="242" spans="2:4" s="219" customFormat="1">
      <c r="B242" s="217"/>
      <c r="C242" s="226"/>
      <c r="D242" s="227"/>
    </row>
    <row r="243" spans="2:4" s="219" customFormat="1">
      <c r="B243" s="217"/>
      <c r="C243" s="226"/>
      <c r="D243" s="227"/>
    </row>
    <row r="244" spans="2:4" s="219" customFormat="1">
      <c r="B244" s="217"/>
      <c r="C244" s="226"/>
      <c r="D244" s="227"/>
    </row>
    <row r="245" spans="2:4" s="219" customFormat="1">
      <c r="B245" s="217"/>
      <c r="C245" s="226"/>
      <c r="D245" s="227"/>
    </row>
    <row r="246" spans="2:4" s="219" customFormat="1">
      <c r="B246" s="217"/>
      <c r="C246" s="226"/>
      <c r="D246" s="227"/>
    </row>
    <row r="247" spans="2:4" s="219" customFormat="1">
      <c r="B247" s="217"/>
      <c r="C247" s="226"/>
      <c r="D247" s="227"/>
    </row>
    <row r="248" spans="2:4" s="219" customFormat="1">
      <c r="B248" s="217"/>
      <c r="C248" s="226"/>
      <c r="D248" s="227"/>
    </row>
    <row r="249" spans="2:4" s="219" customFormat="1">
      <c r="B249" s="217"/>
      <c r="C249" s="226"/>
      <c r="D249" s="227"/>
    </row>
    <row r="250" spans="2:4" s="219" customFormat="1">
      <c r="B250" s="217"/>
      <c r="C250" s="226"/>
      <c r="D250" s="227"/>
    </row>
    <row r="251" spans="2:4" s="219" customFormat="1">
      <c r="B251" s="217"/>
      <c r="C251" s="226"/>
      <c r="D251" s="227"/>
    </row>
    <row r="252" spans="2:4" s="219" customFormat="1">
      <c r="B252" s="217"/>
      <c r="C252" s="226"/>
      <c r="D252" s="227"/>
    </row>
    <row r="253" spans="2:4" s="219" customFormat="1">
      <c r="B253" s="217"/>
      <c r="C253" s="226"/>
      <c r="D253" s="227"/>
    </row>
    <row r="254" spans="2:4" s="219" customFormat="1">
      <c r="B254" s="217"/>
      <c r="C254" s="226"/>
      <c r="D254" s="227"/>
    </row>
    <row r="255" spans="2:4" s="219" customFormat="1">
      <c r="B255" s="217"/>
      <c r="C255" s="226"/>
      <c r="D255" s="227"/>
    </row>
    <row r="256" spans="2:4" s="219" customFormat="1">
      <c r="B256" s="217"/>
      <c r="C256" s="226"/>
      <c r="D256" s="227"/>
    </row>
    <row r="257" spans="2:4" s="219" customFormat="1">
      <c r="B257" s="217"/>
      <c r="C257" s="226"/>
      <c r="D257" s="227"/>
    </row>
    <row r="258" spans="2:4" s="219" customFormat="1">
      <c r="B258" s="217"/>
      <c r="C258" s="226"/>
      <c r="D258" s="227"/>
    </row>
    <row r="259" spans="2:4" s="219" customFormat="1">
      <c r="B259" s="217"/>
      <c r="C259" s="226"/>
      <c r="D259" s="227"/>
    </row>
    <row r="260" spans="2:4" s="219" customFormat="1">
      <c r="B260" s="217"/>
      <c r="C260" s="226"/>
      <c r="D260" s="227"/>
    </row>
    <row r="261" spans="2:4" s="219" customFormat="1">
      <c r="B261" s="217"/>
      <c r="C261" s="226"/>
      <c r="D261" s="227"/>
    </row>
    <row r="262" spans="2:4" s="219" customFormat="1">
      <c r="B262" s="217"/>
      <c r="C262" s="226"/>
      <c r="D262" s="227"/>
    </row>
    <row r="263" spans="2:4" s="219" customFormat="1">
      <c r="B263" s="217"/>
      <c r="C263" s="226"/>
      <c r="D263" s="227"/>
    </row>
    <row r="264" spans="2:4" s="219" customFormat="1">
      <c r="B264" s="217"/>
      <c r="C264" s="226"/>
      <c r="D264" s="227"/>
    </row>
    <row r="265" spans="2:4" s="219" customFormat="1">
      <c r="B265" s="217"/>
      <c r="C265" s="226"/>
      <c r="D265" s="227"/>
    </row>
    <row r="266" spans="2:4" s="219" customFormat="1">
      <c r="B266" s="217"/>
      <c r="C266" s="226"/>
      <c r="D266" s="227"/>
    </row>
    <row r="267" spans="2:4" s="219" customFormat="1">
      <c r="B267" s="217"/>
      <c r="C267" s="226"/>
      <c r="D267" s="227"/>
    </row>
    <row r="268" spans="2:4" s="219" customFormat="1">
      <c r="B268" s="217"/>
      <c r="C268" s="226"/>
      <c r="D268" s="227"/>
    </row>
    <row r="269" spans="2:4" s="219" customFormat="1">
      <c r="B269" s="217"/>
      <c r="C269" s="226"/>
      <c r="D269" s="227"/>
    </row>
    <row r="270" spans="2:4" s="219" customFormat="1">
      <c r="B270" s="217"/>
      <c r="C270" s="226"/>
      <c r="D270" s="227"/>
    </row>
    <row r="271" spans="2:4" s="219" customFormat="1">
      <c r="B271" s="217"/>
      <c r="C271" s="226"/>
      <c r="D271" s="227"/>
    </row>
    <row r="272" spans="2:4" s="219" customFormat="1">
      <c r="B272" s="217"/>
      <c r="C272" s="226"/>
      <c r="D272" s="227"/>
    </row>
    <row r="273" spans="2:4" s="219" customFormat="1">
      <c r="B273" s="217"/>
      <c r="C273" s="226"/>
      <c r="D273" s="227"/>
    </row>
    <row r="274" spans="2:4" s="219" customFormat="1">
      <c r="B274" s="217"/>
      <c r="C274" s="226"/>
      <c r="D274" s="227"/>
    </row>
    <row r="275" spans="2:4" s="219" customFormat="1">
      <c r="B275" s="217"/>
      <c r="C275" s="226"/>
      <c r="D275" s="227"/>
    </row>
    <row r="276" spans="2:4" s="219" customFormat="1">
      <c r="B276" s="217"/>
      <c r="C276" s="226"/>
      <c r="D276" s="227"/>
    </row>
    <row r="277" spans="2:4" s="219" customFormat="1">
      <c r="B277" s="217"/>
      <c r="C277" s="226"/>
      <c r="D277" s="227"/>
    </row>
    <row r="278" spans="2:4" s="219" customFormat="1">
      <c r="B278" s="217"/>
      <c r="C278" s="226"/>
      <c r="D278" s="227"/>
    </row>
    <row r="279" spans="2:4" s="219" customFormat="1">
      <c r="B279" s="217"/>
      <c r="C279" s="226"/>
      <c r="D279" s="227"/>
    </row>
    <row r="280" spans="2:4" s="219" customFormat="1">
      <c r="B280" s="217"/>
      <c r="C280" s="226"/>
      <c r="D280" s="227"/>
    </row>
    <row r="281" spans="2:4" s="219" customFormat="1">
      <c r="B281" s="217"/>
      <c r="C281" s="226"/>
      <c r="D281" s="227"/>
    </row>
    <row r="282" spans="2:4" s="219" customFormat="1">
      <c r="B282" s="217"/>
      <c r="C282" s="226"/>
      <c r="D282" s="227"/>
    </row>
    <row r="283" spans="2:4" s="219" customFormat="1">
      <c r="B283" s="217"/>
      <c r="C283" s="226"/>
      <c r="D283" s="227"/>
    </row>
    <row r="284" spans="2:4" s="219" customFormat="1">
      <c r="B284" s="217"/>
      <c r="C284" s="226"/>
      <c r="D284" s="227"/>
    </row>
    <row r="285" spans="2:4" s="219" customFormat="1">
      <c r="B285" s="217"/>
      <c r="C285" s="226"/>
      <c r="D285" s="227"/>
    </row>
    <row r="286" spans="2:4" s="219" customFormat="1">
      <c r="B286" s="217"/>
      <c r="C286" s="226"/>
      <c r="D286" s="227"/>
    </row>
    <row r="287" spans="2:4" s="219" customFormat="1">
      <c r="B287" s="217"/>
      <c r="C287" s="226"/>
      <c r="D287" s="227"/>
    </row>
    <row r="288" spans="2:4" s="219" customFormat="1">
      <c r="B288" s="217"/>
      <c r="C288" s="226"/>
      <c r="D288" s="227"/>
    </row>
    <row r="289" spans="2:4" s="219" customFormat="1">
      <c r="B289" s="217"/>
      <c r="C289" s="226"/>
      <c r="D289" s="227"/>
    </row>
    <row r="290" spans="2:4" s="219" customFormat="1">
      <c r="B290" s="217"/>
      <c r="C290" s="226"/>
      <c r="D290" s="227"/>
    </row>
    <row r="291" spans="2:4" s="219" customFormat="1">
      <c r="B291" s="217"/>
      <c r="C291" s="226"/>
      <c r="D291" s="227"/>
    </row>
    <row r="292" spans="2:4" s="219" customFormat="1">
      <c r="B292" s="217"/>
      <c r="C292" s="226"/>
      <c r="D292" s="227"/>
    </row>
    <row r="293" spans="2:4" s="219" customFormat="1">
      <c r="B293" s="217"/>
      <c r="C293" s="226"/>
      <c r="D293" s="227"/>
    </row>
    <row r="294" spans="2:4" s="219" customFormat="1">
      <c r="B294" s="217"/>
      <c r="C294" s="226"/>
      <c r="D294" s="227"/>
    </row>
    <row r="295" spans="2:4" s="219" customFormat="1">
      <c r="B295" s="217"/>
      <c r="C295" s="226"/>
      <c r="D295" s="227"/>
    </row>
    <row r="296" spans="2:4" s="219" customFormat="1">
      <c r="B296" s="217"/>
      <c r="C296" s="226"/>
      <c r="D296" s="227"/>
    </row>
    <row r="297" spans="2:4" s="219" customFormat="1">
      <c r="B297" s="217"/>
      <c r="C297" s="226"/>
      <c r="D297" s="227"/>
    </row>
    <row r="298" spans="2:4" s="219" customFormat="1">
      <c r="B298" s="217"/>
      <c r="C298" s="226"/>
      <c r="D298" s="227"/>
    </row>
    <row r="299" spans="2:4" s="219" customFormat="1">
      <c r="B299" s="217"/>
      <c r="C299" s="226"/>
      <c r="D299" s="227"/>
    </row>
    <row r="300" spans="2:4" s="219" customFormat="1">
      <c r="B300" s="217"/>
      <c r="C300" s="226"/>
      <c r="D300" s="227"/>
    </row>
    <row r="301" spans="2:4" s="219" customFormat="1">
      <c r="B301" s="217"/>
      <c r="C301" s="226"/>
      <c r="D301" s="227"/>
    </row>
    <row r="302" spans="2:4" s="219" customFormat="1">
      <c r="B302" s="217"/>
      <c r="C302" s="226"/>
      <c r="D302" s="227"/>
    </row>
    <row r="303" spans="2:4" s="219" customFormat="1">
      <c r="B303" s="217"/>
      <c r="C303" s="226"/>
      <c r="D303" s="227"/>
    </row>
    <row r="304" spans="2:4" s="219" customFormat="1">
      <c r="B304" s="217"/>
      <c r="C304" s="226"/>
      <c r="D304" s="227"/>
    </row>
    <row r="305" spans="2:4" s="219" customFormat="1">
      <c r="B305" s="217"/>
      <c r="C305" s="226"/>
      <c r="D305" s="227"/>
    </row>
    <row r="306" spans="2:4" s="219" customFormat="1">
      <c r="B306" s="217"/>
      <c r="C306" s="226"/>
      <c r="D306" s="227"/>
    </row>
    <row r="307" spans="2:4" s="219" customFormat="1">
      <c r="B307" s="217"/>
      <c r="C307" s="226"/>
      <c r="D307" s="227"/>
    </row>
    <row r="308" spans="2:4" s="219" customFormat="1">
      <c r="B308" s="217"/>
      <c r="C308" s="226"/>
      <c r="D308" s="227"/>
    </row>
    <row r="309" spans="2:4" s="219" customFormat="1">
      <c r="B309" s="217"/>
      <c r="C309" s="226"/>
      <c r="D309" s="227"/>
    </row>
    <row r="310" spans="2:4" s="219" customFormat="1">
      <c r="B310" s="217"/>
      <c r="C310" s="226"/>
      <c r="D310" s="227"/>
    </row>
    <row r="311" spans="2:4" s="219" customFormat="1">
      <c r="B311" s="217"/>
      <c r="C311" s="226"/>
      <c r="D311" s="227"/>
    </row>
    <row r="312" spans="2:4" s="219" customFormat="1">
      <c r="B312" s="217"/>
      <c r="C312" s="226"/>
      <c r="D312" s="227"/>
    </row>
    <row r="313" spans="2:4" s="219" customFormat="1">
      <c r="B313" s="217"/>
      <c r="C313" s="226"/>
      <c r="D313" s="227"/>
    </row>
    <row r="314" spans="2:4" s="219" customFormat="1">
      <c r="B314" s="217"/>
      <c r="C314" s="226"/>
      <c r="D314" s="227"/>
    </row>
    <row r="315" spans="2:4" s="219" customFormat="1">
      <c r="B315" s="217"/>
      <c r="C315" s="226"/>
      <c r="D315" s="227"/>
    </row>
    <row r="316" spans="2:4" s="219" customFormat="1">
      <c r="B316" s="217"/>
      <c r="C316" s="226"/>
      <c r="D316" s="227"/>
    </row>
    <row r="317" spans="2:4" s="219" customFormat="1">
      <c r="B317" s="217"/>
      <c r="C317" s="226"/>
      <c r="D317" s="227"/>
    </row>
    <row r="318" spans="2:4" s="219" customFormat="1">
      <c r="B318" s="217"/>
      <c r="C318" s="226"/>
      <c r="D318" s="227"/>
    </row>
    <row r="319" spans="2:4" s="219" customFormat="1">
      <c r="B319" s="217"/>
      <c r="C319" s="226"/>
      <c r="D319" s="227"/>
    </row>
    <row r="320" spans="2:4" s="219" customFormat="1">
      <c r="B320" s="217"/>
      <c r="C320" s="226"/>
      <c r="D320" s="227"/>
    </row>
    <row r="321" spans="2:4" s="219" customFormat="1">
      <c r="B321" s="217"/>
      <c r="C321" s="226"/>
      <c r="D321" s="227"/>
    </row>
    <row r="322" spans="2:4" s="219" customFormat="1">
      <c r="B322" s="217"/>
      <c r="C322" s="226"/>
      <c r="D322" s="227"/>
    </row>
    <row r="323" spans="2:4" s="219" customFormat="1">
      <c r="B323" s="217"/>
      <c r="C323" s="226"/>
      <c r="D323" s="227"/>
    </row>
    <row r="324" spans="2:4" s="219" customFormat="1">
      <c r="B324" s="217"/>
      <c r="C324" s="226"/>
      <c r="D324" s="227"/>
    </row>
    <row r="325" spans="2:4" s="219" customFormat="1">
      <c r="B325" s="217"/>
      <c r="C325" s="226"/>
      <c r="D325" s="227"/>
    </row>
    <row r="326" spans="2:4" s="219" customFormat="1">
      <c r="B326" s="217"/>
      <c r="C326" s="226"/>
      <c r="D326" s="227"/>
    </row>
    <row r="327" spans="2:4" s="219" customFormat="1">
      <c r="B327" s="217"/>
      <c r="C327" s="226"/>
      <c r="D327" s="227"/>
    </row>
    <row r="328" spans="2:4" s="219" customFormat="1">
      <c r="B328" s="217"/>
      <c r="C328" s="226"/>
      <c r="D328" s="227"/>
    </row>
    <row r="329" spans="2:4" s="219" customFormat="1">
      <c r="B329" s="217"/>
      <c r="C329" s="226"/>
      <c r="D329" s="227"/>
    </row>
    <row r="330" spans="2:4" s="219" customFormat="1">
      <c r="B330" s="217"/>
      <c r="C330" s="226"/>
      <c r="D330" s="227"/>
    </row>
    <row r="331" spans="2:4" s="219" customFormat="1">
      <c r="B331" s="217"/>
      <c r="C331" s="226"/>
      <c r="D331" s="227"/>
    </row>
    <row r="332" spans="2:4" s="219" customFormat="1">
      <c r="B332" s="217"/>
      <c r="C332" s="226"/>
      <c r="D332" s="227"/>
    </row>
    <row r="333" spans="2:4" s="219" customFormat="1">
      <c r="B333" s="217"/>
      <c r="C333" s="226"/>
      <c r="D333" s="227"/>
    </row>
    <row r="334" spans="2:4" s="219" customFormat="1">
      <c r="B334" s="217"/>
      <c r="C334" s="226"/>
      <c r="D334" s="227"/>
    </row>
    <row r="335" spans="2:4" s="219" customFormat="1">
      <c r="B335" s="217"/>
      <c r="C335" s="226"/>
      <c r="D335" s="227"/>
    </row>
    <row r="336" spans="2:4" s="219" customFormat="1">
      <c r="B336" s="217"/>
      <c r="C336" s="226"/>
      <c r="D336" s="227"/>
    </row>
    <row r="337" spans="2:4" s="219" customFormat="1">
      <c r="B337" s="217"/>
      <c r="C337" s="226"/>
      <c r="D337" s="227"/>
    </row>
    <row r="338" spans="2:4" s="219" customFormat="1">
      <c r="B338" s="217"/>
      <c r="C338" s="226"/>
      <c r="D338" s="227"/>
    </row>
    <row r="339" spans="2:4" s="219" customFormat="1">
      <c r="B339" s="217"/>
      <c r="C339" s="226"/>
      <c r="D339" s="227"/>
    </row>
    <row r="340" spans="2:4" s="219" customFormat="1">
      <c r="B340" s="217"/>
      <c r="C340" s="226"/>
      <c r="D340" s="227"/>
    </row>
    <row r="341" spans="2:4" s="219" customFormat="1">
      <c r="B341" s="217"/>
      <c r="C341" s="226"/>
      <c r="D341" s="227"/>
    </row>
    <row r="342" spans="2:4" s="219" customFormat="1">
      <c r="B342" s="217"/>
      <c r="C342" s="226"/>
      <c r="D342" s="227"/>
    </row>
    <row r="343" spans="2:4" s="219" customFormat="1">
      <c r="B343" s="217"/>
      <c r="C343" s="226"/>
      <c r="D343" s="227"/>
    </row>
    <row r="344" spans="2:4" s="219" customFormat="1">
      <c r="B344" s="217"/>
      <c r="C344" s="226"/>
      <c r="D344" s="227"/>
    </row>
    <row r="345" spans="2:4" s="219" customFormat="1">
      <c r="B345" s="217"/>
      <c r="C345" s="226"/>
      <c r="D345" s="227"/>
    </row>
    <row r="346" spans="2:4" s="219" customFormat="1">
      <c r="B346" s="217"/>
      <c r="C346" s="226"/>
      <c r="D346" s="227"/>
    </row>
    <row r="347" spans="2:4" s="219" customFormat="1">
      <c r="B347" s="217"/>
      <c r="C347" s="226"/>
      <c r="D347" s="227"/>
    </row>
    <row r="348" spans="2:4" s="219" customFormat="1">
      <c r="B348" s="217"/>
      <c r="C348" s="226"/>
      <c r="D348" s="227"/>
    </row>
    <row r="349" spans="2:4" s="219" customFormat="1">
      <c r="B349" s="217"/>
      <c r="C349" s="226"/>
      <c r="D349" s="227"/>
    </row>
    <row r="350" spans="2:4" s="219" customFormat="1">
      <c r="B350" s="217"/>
      <c r="C350" s="226"/>
      <c r="D350" s="227"/>
    </row>
    <row r="351" spans="2:4" s="219" customFormat="1">
      <c r="B351" s="217"/>
      <c r="C351" s="226"/>
      <c r="D351" s="227"/>
    </row>
    <row r="352" spans="2:4" s="219" customFormat="1">
      <c r="B352" s="217"/>
      <c r="C352" s="226"/>
      <c r="D352" s="227"/>
    </row>
    <row r="353" spans="2:4" s="219" customFormat="1">
      <c r="B353" s="217"/>
      <c r="C353" s="226"/>
      <c r="D353" s="227"/>
    </row>
    <row r="354" spans="2:4" s="219" customFormat="1">
      <c r="B354" s="217"/>
      <c r="C354" s="226"/>
      <c r="D354" s="227"/>
    </row>
    <row r="355" spans="2:4" s="219" customFormat="1">
      <c r="B355" s="217"/>
      <c r="C355" s="226"/>
      <c r="D355" s="227"/>
    </row>
    <row r="356" spans="2:4" s="219" customFormat="1">
      <c r="B356" s="217"/>
      <c r="C356" s="226"/>
      <c r="D356" s="227"/>
    </row>
    <row r="357" spans="2:4" s="219" customFormat="1">
      <c r="B357" s="217"/>
      <c r="C357" s="226"/>
      <c r="D357" s="227"/>
    </row>
    <row r="358" spans="2:4" s="219" customFormat="1">
      <c r="B358" s="217"/>
      <c r="C358" s="226"/>
      <c r="D358" s="227"/>
    </row>
    <row r="359" spans="2:4" s="219" customFormat="1">
      <c r="B359" s="217"/>
      <c r="C359" s="226"/>
      <c r="D359" s="227"/>
    </row>
    <row r="360" spans="2:4" s="219" customFormat="1">
      <c r="B360" s="217"/>
      <c r="C360" s="226"/>
      <c r="D360" s="227"/>
    </row>
    <row r="361" spans="2:4" s="219" customFormat="1">
      <c r="B361" s="217"/>
      <c r="C361" s="226"/>
      <c r="D361" s="227"/>
    </row>
    <row r="362" spans="2:4" s="219" customFormat="1">
      <c r="B362" s="217"/>
      <c r="C362" s="226"/>
      <c r="D362" s="227"/>
    </row>
    <row r="363" spans="2:4" s="219" customFormat="1">
      <c r="B363" s="217"/>
      <c r="C363" s="226"/>
      <c r="D363" s="227"/>
    </row>
    <row r="364" spans="2:4" s="219" customFormat="1">
      <c r="B364" s="217"/>
      <c r="C364" s="226"/>
      <c r="D364" s="227"/>
    </row>
    <row r="365" spans="2:4" s="219" customFormat="1">
      <c r="B365" s="217"/>
      <c r="C365" s="226"/>
      <c r="D365" s="227"/>
    </row>
    <row r="366" spans="2:4" s="219" customFormat="1">
      <c r="B366" s="217"/>
      <c r="C366" s="226"/>
      <c r="D366" s="227"/>
    </row>
    <row r="367" spans="2:4" s="219" customFormat="1">
      <c r="B367" s="217"/>
      <c r="C367" s="226"/>
      <c r="D367" s="227"/>
    </row>
    <row r="368" spans="2:4" s="219" customFormat="1">
      <c r="B368" s="217"/>
      <c r="C368" s="226"/>
      <c r="D368" s="227"/>
    </row>
    <row r="369" spans="2:4" s="219" customFormat="1">
      <c r="B369" s="217"/>
      <c r="C369" s="226"/>
      <c r="D369" s="227"/>
    </row>
    <row r="370" spans="2:4" s="219" customFormat="1">
      <c r="B370" s="217"/>
      <c r="C370" s="226"/>
      <c r="D370" s="227"/>
    </row>
    <row r="371" spans="2:4" s="219" customFormat="1">
      <c r="B371" s="217"/>
      <c r="C371" s="226"/>
      <c r="D371" s="227"/>
    </row>
    <row r="372" spans="2:4" s="219" customFormat="1">
      <c r="B372" s="217"/>
      <c r="C372" s="226"/>
      <c r="D372" s="227"/>
    </row>
    <row r="373" spans="2:4" s="219" customFormat="1">
      <c r="B373" s="217"/>
      <c r="C373" s="226"/>
      <c r="D373" s="227"/>
    </row>
    <row r="374" spans="2:4" s="219" customFormat="1">
      <c r="B374" s="217"/>
      <c r="C374" s="226"/>
      <c r="D374" s="227"/>
    </row>
    <row r="375" spans="2:4" s="219" customFormat="1">
      <c r="B375" s="217"/>
      <c r="C375" s="226"/>
      <c r="D375" s="227"/>
    </row>
    <row r="376" spans="2:4" s="219" customFormat="1">
      <c r="B376" s="217"/>
      <c r="C376" s="226"/>
      <c r="D376" s="227"/>
    </row>
    <row r="377" spans="2:4" s="219" customFormat="1">
      <c r="B377" s="217"/>
      <c r="C377" s="226"/>
      <c r="D377" s="227"/>
    </row>
    <row r="378" spans="2:4" s="219" customFormat="1">
      <c r="B378" s="217"/>
      <c r="C378" s="226"/>
      <c r="D378" s="227"/>
    </row>
    <row r="379" spans="2:4" s="219" customFormat="1">
      <c r="B379" s="217"/>
      <c r="C379" s="226"/>
      <c r="D379" s="227"/>
    </row>
    <row r="380" spans="2:4" s="219" customFormat="1">
      <c r="B380" s="217"/>
      <c r="C380" s="226"/>
      <c r="D380" s="227"/>
    </row>
    <row r="381" spans="2:4" s="219" customFormat="1">
      <c r="B381" s="217"/>
      <c r="C381" s="226"/>
      <c r="D381" s="227"/>
    </row>
    <row r="382" spans="2:4" s="219" customFormat="1">
      <c r="B382" s="217"/>
      <c r="C382" s="226"/>
      <c r="D382" s="227"/>
    </row>
    <row r="383" spans="2:4" s="219" customFormat="1">
      <c r="B383" s="217"/>
      <c r="C383" s="226"/>
      <c r="D383" s="227"/>
    </row>
    <row r="384" spans="2:4" s="219" customFormat="1">
      <c r="B384" s="217"/>
      <c r="C384" s="226"/>
      <c r="D384" s="227"/>
    </row>
    <row r="385" spans="2:4" s="219" customFormat="1">
      <c r="B385" s="217"/>
      <c r="C385" s="226"/>
      <c r="D385" s="227"/>
    </row>
    <row r="386" spans="2:4" s="219" customFormat="1">
      <c r="B386" s="217"/>
      <c r="C386" s="226"/>
      <c r="D386" s="227"/>
    </row>
    <row r="387" spans="2:4" s="219" customFormat="1">
      <c r="B387" s="217"/>
      <c r="C387" s="226"/>
      <c r="D387" s="227"/>
    </row>
    <row r="388" spans="2:4" s="219" customFormat="1">
      <c r="B388" s="217"/>
      <c r="C388" s="226"/>
      <c r="D388" s="227"/>
    </row>
    <row r="389" spans="2:4" s="219" customFormat="1">
      <c r="B389" s="217"/>
      <c r="C389" s="226"/>
      <c r="D389" s="227"/>
    </row>
    <row r="390" spans="2:4" s="219" customFormat="1">
      <c r="B390" s="217"/>
      <c r="C390" s="226"/>
      <c r="D390" s="227"/>
    </row>
    <row r="391" spans="2:4" s="219" customFormat="1">
      <c r="B391" s="217"/>
      <c r="C391" s="226"/>
      <c r="D391" s="227"/>
    </row>
    <row r="392" spans="2:4" s="219" customFormat="1">
      <c r="B392" s="217"/>
      <c r="C392" s="226"/>
      <c r="D392" s="227"/>
    </row>
    <row r="393" spans="2:4" s="219" customFormat="1">
      <c r="B393" s="217"/>
      <c r="C393" s="226"/>
      <c r="D393" s="227"/>
    </row>
    <row r="394" spans="2:4" s="219" customFormat="1">
      <c r="B394" s="217"/>
      <c r="C394" s="226"/>
      <c r="D394" s="227"/>
    </row>
    <row r="395" spans="2:4" s="219" customFormat="1">
      <c r="B395" s="217"/>
      <c r="C395" s="226"/>
      <c r="D395" s="227"/>
    </row>
    <row r="396" spans="2:4" s="219" customFormat="1">
      <c r="B396" s="217"/>
      <c r="C396" s="226"/>
      <c r="D396" s="227"/>
    </row>
    <row r="397" spans="2:4" s="219" customFormat="1">
      <c r="B397" s="217"/>
      <c r="C397" s="226"/>
      <c r="D397" s="227"/>
    </row>
    <row r="398" spans="2:4" s="219" customFormat="1">
      <c r="B398" s="217"/>
      <c r="C398" s="226"/>
      <c r="D398" s="227"/>
    </row>
    <row r="399" spans="2:4" s="219" customFormat="1">
      <c r="B399" s="217"/>
      <c r="C399" s="226"/>
      <c r="D399" s="227"/>
    </row>
    <row r="400" spans="2:4" s="219" customFormat="1">
      <c r="B400" s="217"/>
      <c r="C400" s="226"/>
      <c r="D400" s="227"/>
    </row>
    <row r="401" spans="2:4" s="219" customFormat="1">
      <c r="B401" s="217"/>
      <c r="C401" s="226"/>
      <c r="D401" s="227"/>
    </row>
    <row r="402" spans="2:4" s="219" customFormat="1">
      <c r="B402" s="217"/>
      <c r="C402" s="226"/>
      <c r="D402" s="227"/>
    </row>
    <row r="403" spans="2:4" s="219" customFormat="1">
      <c r="B403" s="217"/>
      <c r="C403" s="226"/>
      <c r="D403" s="227"/>
    </row>
    <row r="404" spans="2:4" s="219" customFormat="1">
      <c r="B404" s="217"/>
      <c r="C404" s="226"/>
      <c r="D404" s="227"/>
    </row>
    <row r="405" spans="2:4" s="219" customFormat="1">
      <c r="B405" s="217"/>
      <c r="C405" s="226"/>
      <c r="D405" s="227"/>
    </row>
    <row r="406" spans="2:4" s="219" customFormat="1">
      <c r="B406" s="217"/>
      <c r="C406" s="226"/>
      <c r="D406" s="227"/>
    </row>
    <row r="407" spans="2:4" s="219" customFormat="1">
      <c r="B407" s="217"/>
      <c r="C407" s="226"/>
      <c r="D407" s="227"/>
    </row>
    <row r="408" spans="2:4" s="219" customFormat="1">
      <c r="B408" s="217"/>
      <c r="C408" s="226"/>
      <c r="D408" s="227"/>
    </row>
    <row r="409" spans="2:4" s="219" customFormat="1">
      <c r="B409" s="217"/>
      <c r="C409" s="226"/>
      <c r="D409" s="227"/>
    </row>
    <row r="410" spans="2:4" s="219" customFormat="1">
      <c r="B410" s="217"/>
      <c r="C410" s="226"/>
      <c r="D410" s="227"/>
    </row>
    <row r="411" spans="2:4" s="219" customFormat="1">
      <c r="B411" s="217"/>
      <c r="C411" s="226"/>
      <c r="D411" s="227"/>
    </row>
    <row r="412" spans="2:4" s="219" customFormat="1">
      <c r="B412" s="217"/>
      <c r="C412" s="226"/>
      <c r="D412" s="227"/>
    </row>
    <row r="413" spans="2:4" s="219" customFormat="1">
      <c r="B413" s="217"/>
      <c r="C413" s="226"/>
      <c r="D413" s="227"/>
    </row>
    <row r="414" spans="2:4" s="219" customFormat="1">
      <c r="B414" s="217"/>
      <c r="C414" s="226"/>
      <c r="D414" s="227"/>
    </row>
    <row r="415" spans="2:4" s="219" customFormat="1">
      <c r="B415" s="217"/>
      <c r="C415" s="226"/>
      <c r="D415" s="227"/>
    </row>
    <row r="416" spans="2:4" s="219" customFormat="1">
      <c r="B416" s="217"/>
      <c r="C416" s="226"/>
      <c r="D416" s="227"/>
    </row>
    <row r="417" spans="2:4" s="219" customFormat="1">
      <c r="B417" s="217"/>
      <c r="C417" s="226"/>
      <c r="D417" s="227"/>
    </row>
    <row r="418" spans="2:4" s="219" customFormat="1">
      <c r="B418" s="217"/>
      <c r="C418" s="226"/>
      <c r="D418" s="227"/>
    </row>
    <row r="419" spans="2:4" s="219" customFormat="1">
      <c r="B419" s="217"/>
      <c r="C419" s="226"/>
      <c r="D419" s="227"/>
    </row>
    <row r="420" spans="2:4" s="219" customFormat="1">
      <c r="B420" s="217"/>
      <c r="C420" s="226"/>
      <c r="D420" s="227"/>
    </row>
    <row r="421" spans="2:4" s="219" customFormat="1">
      <c r="B421" s="217"/>
      <c r="C421" s="226"/>
      <c r="D421" s="227"/>
    </row>
    <row r="422" spans="2:4" s="219" customFormat="1">
      <c r="B422" s="217"/>
      <c r="C422" s="226"/>
      <c r="D422" s="227"/>
    </row>
    <row r="423" spans="2:4" s="219" customFormat="1">
      <c r="B423" s="217"/>
      <c r="C423" s="226"/>
      <c r="D423" s="227"/>
    </row>
    <row r="424" spans="2:4" s="219" customFormat="1">
      <c r="B424" s="217"/>
      <c r="C424" s="226"/>
      <c r="D424" s="227"/>
    </row>
    <row r="425" spans="2:4" s="219" customFormat="1">
      <c r="B425" s="217"/>
      <c r="C425" s="226"/>
      <c r="D425" s="227"/>
    </row>
    <row r="426" spans="2:4" s="219" customFormat="1">
      <c r="B426" s="217"/>
      <c r="C426" s="226"/>
      <c r="D426" s="227"/>
    </row>
    <row r="427" spans="2:4" s="219" customFormat="1">
      <c r="B427" s="217"/>
      <c r="C427" s="226"/>
      <c r="D427" s="227"/>
    </row>
    <row r="428" spans="2:4" s="219" customFormat="1">
      <c r="B428" s="217"/>
      <c r="C428" s="226"/>
      <c r="D428" s="227"/>
    </row>
    <row r="429" spans="2:4" s="219" customFormat="1">
      <c r="B429" s="217"/>
      <c r="C429" s="226"/>
      <c r="D429" s="227"/>
    </row>
    <row r="430" spans="2:4" s="219" customFormat="1">
      <c r="B430" s="217"/>
      <c r="C430" s="226"/>
      <c r="D430" s="227"/>
    </row>
    <row r="431" spans="2:4" s="219" customFormat="1">
      <c r="B431" s="217"/>
      <c r="C431" s="226"/>
      <c r="D431" s="227"/>
    </row>
    <row r="432" spans="2:4" s="219" customFormat="1">
      <c r="B432" s="217"/>
      <c r="C432" s="226"/>
      <c r="D432" s="227"/>
    </row>
    <row r="433" spans="2:4" s="219" customFormat="1">
      <c r="B433" s="217"/>
      <c r="C433" s="226"/>
      <c r="D433" s="227"/>
    </row>
    <row r="434" spans="2:4" s="219" customFormat="1">
      <c r="B434" s="217"/>
      <c r="C434" s="226"/>
      <c r="D434" s="227"/>
    </row>
    <row r="435" spans="2:4" s="219" customFormat="1">
      <c r="B435" s="217"/>
      <c r="C435" s="226"/>
      <c r="D435" s="227"/>
    </row>
    <row r="436" spans="2:4" s="219" customFormat="1">
      <c r="B436" s="217"/>
      <c r="C436" s="226"/>
      <c r="D436" s="227"/>
    </row>
    <row r="437" spans="2:4" s="219" customFormat="1">
      <c r="B437" s="217"/>
      <c r="C437" s="226"/>
      <c r="D437" s="227"/>
    </row>
    <row r="438" spans="2:4" s="219" customFormat="1">
      <c r="B438" s="217"/>
      <c r="C438" s="226"/>
      <c r="D438" s="227"/>
    </row>
    <row r="439" spans="2:4" s="219" customFormat="1">
      <c r="B439" s="217"/>
      <c r="C439" s="226"/>
      <c r="D439" s="227"/>
    </row>
    <row r="440" spans="2:4" s="219" customFormat="1">
      <c r="B440" s="217"/>
      <c r="C440" s="226"/>
      <c r="D440" s="227"/>
    </row>
    <row r="441" spans="2:4" s="219" customFormat="1">
      <c r="B441" s="217"/>
      <c r="C441" s="226"/>
      <c r="D441" s="227"/>
    </row>
    <row r="442" spans="2:4" s="219" customFormat="1">
      <c r="B442" s="217"/>
      <c r="C442" s="226"/>
      <c r="D442" s="227"/>
    </row>
    <row r="443" spans="2:4" s="219" customFormat="1">
      <c r="B443" s="217"/>
      <c r="C443" s="226"/>
      <c r="D443" s="227"/>
    </row>
    <row r="444" spans="2:4" s="219" customFormat="1">
      <c r="B444" s="217"/>
      <c r="C444" s="226"/>
      <c r="D444" s="227"/>
    </row>
    <row r="445" spans="2:4" s="219" customFormat="1">
      <c r="B445" s="217"/>
      <c r="C445" s="226"/>
      <c r="D445" s="227"/>
    </row>
    <row r="446" spans="2:4" s="219" customFormat="1">
      <c r="B446" s="217"/>
      <c r="C446" s="226"/>
      <c r="D446" s="227"/>
    </row>
    <row r="447" spans="2:4" s="219" customFormat="1">
      <c r="B447" s="217"/>
      <c r="C447" s="226"/>
      <c r="D447" s="227"/>
    </row>
    <row r="448" spans="2:4" s="219" customFormat="1">
      <c r="B448" s="217"/>
      <c r="C448" s="226"/>
      <c r="D448" s="227"/>
    </row>
    <row r="449" spans="2:4" s="219" customFormat="1">
      <c r="B449" s="217"/>
      <c r="C449" s="226"/>
      <c r="D449" s="227"/>
    </row>
    <row r="450" spans="2:4" s="219" customFormat="1">
      <c r="B450" s="217"/>
      <c r="C450" s="226"/>
      <c r="D450" s="227"/>
    </row>
    <row r="451" spans="2:4" s="219" customFormat="1">
      <c r="B451" s="217"/>
      <c r="C451" s="226"/>
      <c r="D451" s="227"/>
    </row>
    <row r="452" spans="2:4" s="219" customFormat="1">
      <c r="B452" s="217"/>
      <c r="C452" s="226"/>
      <c r="D452" s="227"/>
    </row>
    <row r="453" spans="2:4" s="219" customFormat="1">
      <c r="B453" s="217"/>
      <c r="C453" s="226"/>
      <c r="D453" s="227"/>
    </row>
    <row r="454" spans="2:4" s="219" customFormat="1">
      <c r="B454" s="217"/>
      <c r="C454" s="226"/>
      <c r="D454" s="227"/>
    </row>
    <row r="455" spans="2:4" s="219" customFormat="1">
      <c r="B455" s="217"/>
      <c r="C455" s="226"/>
      <c r="D455" s="227"/>
    </row>
    <row r="456" spans="2:4" s="219" customFormat="1">
      <c r="B456" s="217"/>
      <c r="C456" s="226"/>
      <c r="D456" s="227"/>
    </row>
    <row r="457" spans="2:4" s="219" customFormat="1">
      <c r="B457" s="217"/>
      <c r="C457" s="226"/>
      <c r="D457" s="227"/>
    </row>
    <row r="458" spans="2:4" s="219" customFormat="1">
      <c r="B458" s="217"/>
      <c r="C458" s="226"/>
      <c r="D458" s="227"/>
    </row>
    <row r="459" spans="2:4" s="219" customFormat="1">
      <c r="B459" s="217"/>
      <c r="C459" s="226"/>
      <c r="D459" s="227"/>
    </row>
    <row r="460" spans="2:4" s="219" customFormat="1">
      <c r="B460" s="217"/>
      <c r="C460" s="226"/>
      <c r="D460" s="227"/>
    </row>
    <row r="461" spans="2:4" s="219" customFormat="1">
      <c r="B461" s="217"/>
      <c r="C461" s="226"/>
      <c r="D461" s="227"/>
    </row>
    <row r="462" spans="2:4" s="219" customFormat="1">
      <c r="B462" s="217"/>
      <c r="C462" s="226"/>
      <c r="D462" s="227"/>
    </row>
    <row r="463" spans="2:4" s="219" customFormat="1">
      <c r="B463" s="217"/>
      <c r="C463" s="226"/>
      <c r="D463" s="227"/>
    </row>
    <row r="464" spans="2:4" s="219" customFormat="1">
      <c r="B464" s="217"/>
      <c r="C464" s="226"/>
      <c r="D464" s="227"/>
    </row>
    <row r="465" spans="2:4" s="219" customFormat="1">
      <c r="B465" s="217"/>
      <c r="C465" s="226"/>
      <c r="D465" s="227"/>
    </row>
    <row r="466" spans="2:4" s="219" customFormat="1">
      <c r="B466" s="217"/>
      <c r="C466" s="226"/>
      <c r="D466" s="227"/>
    </row>
    <row r="467" spans="2:4" s="219" customFormat="1">
      <c r="B467" s="217"/>
      <c r="C467" s="226"/>
      <c r="D467" s="227"/>
    </row>
    <row r="468" spans="2:4" s="219" customFormat="1">
      <c r="B468" s="217"/>
      <c r="C468" s="226"/>
      <c r="D468" s="227"/>
    </row>
    <row r="469" spans="2:4" s="219" customFormat="1">
      <c r="B469" s="217"/>
      <c r="C469" s="226"/>
      <c r="D469" s="227"/>
    </row>
    <row r="470" spans="2:4" s="219" customFormat="1">
      <c r="B470" s="217"/>
      <c r="C470" s="226"/>
      <c r="D470" s="227"/>
    </row>
    <row r="471" spans="2:4" s="219" customFormat="1">
      <c r="B471" s="217"/>
      <c r="C471" s="226"/>
      <c r="D471" s="227"/>
    </row>
    <row r="472" spans="2:4" s="219" customFormat="1">
      <c r="B472" s="217"/>
      <c r="C472" s="226"/>
      <c r="D472" s="227"/>
    </row>
    <row r="473" spans="2:4" s="219" customFormat="1">
      <c r="B473" s="217"/>
      <c r="C473" s="226"/>
      <c r="D473" s="227"/>
    </row>
    <row r="474" spans="2:4" s="219" customFormat="1">
      <c r="B474" s="217"/>
      <c r="C474" s="226"/>
      <c r="D474" s="227"/>
    </row>
    <row r="475" spans="2:4" s="219" customFormat="1">
      <c r="B475" s="217"/>
      <c r="C475" s="226"/>
      <c r="D475" s="227"/>
    </row>
    <row r="476" spans="2:4" s="219" customFormat="1">
      <c r="B476" s="217"/>
      <c r="C476" s="226"/>
      <c r="D476" s="227"/>
    </row>
    <row r="477" spans="2:4" s="219" customFormat="1">
      <c r="B477" s="217"/>
      <c r="C477" s="226"/>
      <c r="D477" s="227"/>
    </row>
    <row r="478" spans="2:4" s="219" customFormat="1">
      <c r="B478" s="217"/>
      <c r="C478" s="226"/>
      <c r="D478" s="227"/>
    </row>
    <row r="479" spans="2:4" s="219" customFormat="1">
      <c r="B479" s="217"/>
      <c r="C479" s="226"/>
      <c r="D479" s="227"/>
    </row>
    <row r="480" spans="2:4" s="219" customFormat="1">
      <c r="B480" s="217"/>
      <c r="C480" s="226"/>
      <c r="D480" s="227"/>
    </row>
    <row r="481" spans="2:4" s="219" customFormat="1">
      <c r="B481" s="217"/>
      <c r="C481" s="226"/>
      <c r="D481" s="227"/>
    </row>
    <row r="482" spans="2:4" s="219" customFormat="1">
      <c r="B482" s="217"/>
      <c r="C482" s="226"/>
      <c r="D482" s="227"/>
    </row>
    <row r="483" spans="2:4" s="219" customFormat="1">
      <c r="B483" s="217"/>
      <c r="C483" s="226"/>
      <c r="D483" s="227"/>
    </row>
    <row r="484" spans="2:4" s="219" customFormat="1">
      <c r="B484" s="217"/>
      <c r="C484" s="226"/>
      <c r="D484" s="227"/>
    </row>
    <row r="485" spans="2:4" s="219" customFormat="1">
      <c r="B485" s="217"/>
      <c r="C485" s="226"/>
      <c r="D485" s="227"/>
    </row>
    <row r="486" spans="2:4" s="219" customFormat="1">
      <c r="B486" s="217"/>
      <c r="C486" s="226"/>
      <c r="D486" s="227"/>
    </row>
    <row r="487" spans="2:4" s="219" customFormat="1">
      <c r="B487" s="217"/>
      <c r="C487" s="226"/>
      <c r="D487" s="227"/>
    </row>
    <row r="488" spans="2:4" s="219" customFormat="1">
      <c r="B488" s="217"/>
      <c r="C488" s="226"/>
      <c r="D488" s="227"/>
    </row>
    <row r="489" spans="2:4" s="219" customFormat="1">
      <c r="B489" s="217"/>
      <c r="C489" s="226"/>
      <c r="D489" s="227"/>
    </row>
    <row r="490" spans="2:4" s="219" customFormat="1">
      <c r="B490" s="217"/>
      <c r="C490" s="226"/>
      <c r="D490" s="227"/>
    </row>
    <row r="491" spans="2:4" s="219" customFormat="1">
      <c r="B491" s="217"/>
      <c r="C491" s="226"/>
      <c r="D491" s="227"/>
    </row>
    <row r="492" spans="2:4" s="219" customFormat="1">
      <c r="B492" s="217"/>
      <c r="C492" s="226"/>
      <c r="D492" s="227"/>
    </row>
    <row r="493" spans="2:4" s="219" customFormat="1">
      <c r="B493" s="217"/>
      <c r="C493" s="226"/>
      <c r="D493" s="227"/>
    </row>
    <row r="494" spans="2:4" s="219" customFormat="1">
      <c r="B494" s="217"/>
      <c r="C494" s="226"/>
      <c r="D494" s="227"/>
    </row>
    <row r="495" spans="2:4" s="219" customFormat="1">
      <c r="B495" s="217"/>
      <c r="C495" s="226"/>
      <c r="D495" s="227"/>
    </row>
    <row r="496" spans="2:4" s="219" customFormat="1">
      <c r="B496" s="217"/>
      <c r="C496" s="226"/>
      <c r="D496" s="227"/>
    </row>
    <row r="497" spans="2:4" s="219" customFormat="1">
      <c r="B497" s="217"/>
      <c r="C497" s="226"/>
      <c r="D497" s="227"/>
    </row>
    <row r="498" spans="2:4" s="219" customFormat="1">
      <c r="B498" s="217"/>
      <c r="C498" s="226"/>
      <c r="D498" s="227"/>
    </row>
    <row r="499" spans="2:4" s="219" customFormat="1">
      <c r="B499" s="217"/>
      <c r="C499" s="226"/>
      <c r="D499" s="227"/>
    </row>
    <row r="500" spans="2:4" s="219" customFormat="1">
      <c r="B500" s="217"/>
      <c r="C500" s="226"/>
      <c r="D500" s="227"/>
    </row>
    <row r="501" spans="2:4" s="219" customFormat="1">
      <c r="B501" s="217"/>
      <c r="C501" s="226"/>
      <c r="D501" s="227"/>
    </row>
    <row r="502" spans="2:4" s="219" customFormat="1">
      <c r="B502" s="217"/>
      <c r="C502" s="226"/>
      <c r="D502" s="227"/>
    </row>
    <row r="503" spans="2:4" s="219" customFormat="1">
      <c r="B503" s="217"/>
      <c r="C503" s="226"/>
      <c r="D503" s="227"/>
    </row>
    <row r="504" spans="2:4" s="219" customFormat="1">
      <c r="B504" s="217"/>
      <c r="C504" s="226"/>
      <c r="D504" s="227"/>
    </row>
    <row r="505" spans="2:4" s="219" customFormat="1">
      <c r="B505" s="217"/>
      <c r="C505" s="226"/>
      <c r="D505" s="227"/>
    </row>
    <row r="506" spans="2:4" s="219" customFormat="1">
      <c r="B506" s="217"/>
      <c r="C506" s="226"/>
      <c r="D506" s="227"/>
    </row>
    <row r="507" spans="2:4" s="219" customFormat="1">
      <c r="B507" s="217"/>
      <c r="C507" s="226"/>
      <c r="D507" s="227"/>
    </row>
    <row r="508" spans="2:4" s="219" customFormat="1">
      <c r="B508" s="217"/>
      <c r="C508" s="226"/>
      <c r="D508" s="227"/>
    </row>
    <row r="509" spans="2:4" s="219" customFormat="1">
      <c r="B509" s="217"/>
      <c r="C509" s="226"/>
      <c r="D509" s="227"/>
    </row>
    <row r="510" spans="2:4" s="219" customFormat="1">
      <c r="B510" s="217"/>
      <c r="C510" s="226"/>
      <c r="D510" s="227"/>
    </row>
    <row r="511" spans="2:4" s="219" customFormat="1">
      <c r="B511" s="217"/>
      <c r="C511" s="226"/>
      <c r="D511" s="227"/>
    </row>
    <row r="512" spans="2:4" s="219" customFormat="1">
      <c r="B512" s="217"/>
      <c r="C512" s="226"/>
      <c r="D512" s="227"/>
    </row>
    <row r="513" spans="2:4" s="219" customFormat="1">
      <c r="B513" s="217"/>
      <c r="C513" s="226"/>
      <c r="D513" s="227"/>
    </row>
    <row r="514" spans="2:4" s="219" customFormat="1">
      <c r="B514" s="217"/>
      <c r="C514" s="226"/>
      <c r="D514" s="227"/>
    </row>
    <row r="515" spans="2:4" s="219" customFormat="1">
      <c r="B515" s="217"/>
      <c r="C515" s="226"/>
      <c r="D515" s="227"/>
    </row>
    <row r="516" spans="2:4" s="219" customFormat="1">
      <c r="B516" s="217"/>
      <c r="C516" s="226"/>
      <c r="D516" s="227"/>
    </row>
    <row r="517" spans="2:4" s="219" customFormat="1">
      <c r="B517" s="217"/>
      <c r="C517" s="226"/>
      <c r="D517" s="227"/>
    </row>
    <row r="518" spans="2:4" s="219" customFormat="1">
      <c r="B518" s="217"/>
      <c r="C518" s="226"/>
      <c r="D518" s="227"/>
    </row>
    <row r="519" spans="2:4" s="219" customFormat="1">
      <c r="B519" s="217"/>
      <c r="C519" s="226"/>
      <c r="D519" s="227"/>
    </row>
    <row r="520" spans="2:4" s="219" customFormat="1">
      <c r="B520" s="217"/>
      <c r="C520" s="226"/>
      <c r="D520" s="227"/>
    </row>
    <row r="521" spans="2:4" s="219" customFormat="1">
      <c r="B521" s="217"/>
      <c r="C521" s="226"/>
      <c r="D521" s="227"/>
    </row>
    <row r="522" spans="2:4" s="219" customFormat="1">
      <c r="B522" s="217"/>
      <c r="C522" s="226"/>
      <c r="D522" s="227"/>
    </row>
    <row r="523" spans="2:4" s="219" customFormat="1">
      <c r="B523" s="217"/>
      <c r="C523" s="226"/>
      <c r="D523" s="227"/>
    </row>
    <row r="524" spans="2:4" s="219" customFormat="1">
      <c r="B524" s="217"/>
      <c r="C524" s="226"/>
      <c r="D524" s="227"/>
    </row>
    <row r="525" spans="2:4" s="219" customFormat="1">
      <c r="B525" s="217"/>
      <c r="C525" s="226"/>
      <c r="D525" s="227"/>
    </row>
    <row r="526" spans="2:4" s="219" customFormat="1">
      <c r="B526" s="217"/>
      <c r="C526" s="226"/>
      <c r="D526" s="227"/>
    </row>
    <row r="527" spans="2:4" s="219" customFormat="1">
      <c r="B527" s="217"/>
      <c r="C527" s="226"/>
      <c r="D527" s="227"/>
    </row>
    <row r="528" spans="2:4" s="219" customFormat="1">
      <c r="B528" s="217"/>
      <c r="C528" s="226"/>
      <c r="D528" s="227"/>
    </row>
    <row r="529" spans="2:4" s="219" customFormat="1">
      <c r="B529" s="217"/>
      <c r="C529" s="226"/>
      <c r="D529" s="227"/>
    </row>
    <row r="530" spans="2:4" s="219" customFormat="1">
      <c r="B530" s="217"/>
      <c r="C530" s="226"/>
      <c r="D530" s="227"/>
    </row>
    <row r="531" spans="2:4" s="219" customFormat="1">
      <c r="B531" s="217"/>
      <c r="C531" s="226"/>
      <c r="D531" s="227"/>
    </row>
    <row r="532" spans="2:4" s="219" customFormat="1">
      <c r="B532" s="217"/>
      <c r="C532" s="226"/>
      <c r="D532" s="227"/>
    </row>
    <row r="533" spans="2:4" s="219" customFormat="1">
      <c r="B533" s="217"/>
      <c r="C533" s="226"/>
      <c r="D533" s="227"/>
    </row>
    <row r="534" spans="2:4" s="219" customFormat="1">
      <c r="B534" s="217"/>
      <c r="C534" s="226"/>
      <c r="D534" s="227"/>
    </row>
    <row r="535" spans="2:4" s="219" customFormat="1">
      <c r="B535" s="217"/>
      <c r="C535" s="226"/>
      <c r="D535" s="227"/>
    </row>
    <row r="536" spans="2:4" s="219" customFormat="1">
      <c r="B536" s="217"/>
      <c r="C536" s="226"/>
      <c r="D536" s="227"/>
    </row>
    <row r="537" spans="2:4" s="219" customFormat="1">
      <c r="B537" s="217"/>
      <c r="C537" s="226"/>
      <c r="D537" s="227"/>
    </row>
    <row r="538" spans="2:4" s="219" customFormat="1">
      <c r="B538" s="217"/>
      <c r="C538" s="226"/>
      <c r="D538" s="227"/>
    </row>
    <row r="539" spans="2:4" s="219" customFormat="1">
      <c r="B539" s="217"/>
      <c r="C539" s="226"/>
      <c r="D539" s="227"/>
    </row>
    <row r="540" spans="2:4" s="219" customFormat="1">
      <c r="B540" s="217"/>
      <c r="C540" s="226"/>
      <c r="D540" s="227"/>
    </row>
    <row r="541" spans="2:4" s="219" customFormat="1">
      <c r="B541" s="217"/>
      <c r="C541" s="226"/>
      <c r="D541" s="227"/>
    </row>
    <row r="542" spans="2:4" s="219" customFormat="1">
      <c r="B542" s="217"/>
      <c r="C542" s="226"/>
      <c r="D542" s="227"/>
    </row>
    <row r="543" spans="2:4" s="219" customFormat="1">
      <c r="B543" s="217"/>
      <c r="C543" s="226"/>
      <c r="D543" s="227"/>
    </row>
    <row r="544" spans="2:4" s="219" customFormat="1">
      <c r="B544" s="217"/>
      <c r="C544" s="226"/>
      <c r="D544" s="227"/>
    </row>
    <row r="545" spans="2:4" s="219" customFormat="1">
      <c r="B545" s="217"/>
      <c r="C545" s="226"/>
      <c r="D545" s="227"/>
    </row>
    <row r="546" spans="2:4" s="219" customFormat="1">
      <c r="B546" s="217"/>
      <c r="C546" s="226"/>
      <c r="D546" s="227"/>
    </row>
    <row r="547" spans="2:4" s="219" customFormat="1">
      <c r="B547" s="217"/>
      <c r="C547" s="226"/>
      <c r="D547" s="227"/>
    </row>
    <row r="548" spans="2:4" s="219" customFormat="1">
      <c r="B548" s="217"/>
      <c r="C548" s="226"/>
      <c r="D548" s="227"/>
    </row>
    <row r="549" spans="2:4" s="219" customFormat="1">
      <c r="B549" s="217"/>
      <c r="C549" s="226"/>
      <c r="D549" s="227"/>
    </row>
    <row r="550" spans="2:4" s="219" customFormat="1">
      <c r="B550" s="217"/>
      <c r="C550" s="226"/>
      <c r="D550" s="227"/>
    </row>
    <row r="551" spans="2:4" s="219" customFormat="1">
      <c r="B551" s="217"/>
      <c r="C551" s="226"/>
      <c r="D551" s="227"/>
    </row>
    <row r="552" spans="2:4" s="219" customFormat="1">
      <c r="B552" s="217"/>
      <c r="C552" s="226"/>
      <c r="D552" s="227"/>
    </row>
    <row r="553" spans="2:4" s="219" customFormat="1">
      <c r="B553" s="217"/>
      <c r="C553" s="226"/>
      <c r="D553" s="227"/>
    </row>
    <row r="554" spans="2:4" s="219" customFormat="1">
      <c r="B554" s="217"/>
      <c r="C554" s="226"/>
      <c r="D554" s="227"/>
    </row>
    <row r="555" spans="2:4" s="219" customFormat="1">
      <c r="B555" s="217"/>
      <c r="C555" s="226"/>
      <c r="D555" s="227"/>
    </row>
    <row r="556" spans="2:4" s="219" customFormat="1">
      <c r="B556" s="217"/>
      <c r="C556" s="226"/>
      <c r="D556" s="227"/>
    </row>
    <row r="557" spans="2:4" s="219" customFormat="1">
      <c r="B557" s="217"/>
      <c r="C557" s="226"/>
      <c r="D557" s="227"/>
    </row>
    <row r="558" spans="2:4" s="219" customFormat="1">
      <c r="B558" s="217"/>
      <c r="C558" s="226"/>
      <c r="D558" s="227"/>
    </row>
    <row r="559" spans="2:4" s="219" customFormat="1">
      <c r="B559" s="217"/>
      <c r="C559" s="226"/>
      <c r="D559" s="227"/>
    </row>
    <row r="560" spans="2:4" s="219" customFormat="1">
      <c r="B560" s="217"/>
      <c r="C560" s="226"/>
      <c r="D560" s="227"/>
    </row>
    <row r="561" spans="2:4" s="219" customFormat="1">
      <c r="B561" s="217"/>
      <c r="C561" s="226"/>
      <c r="D561" s="227"/>
    </row>
    <row r="562" spans="2:4" s="219" customFormat="1">
      <c r="B562" s="217"/>
      <c r="C562" s="226"/>
      <c r="D562" s="227"/>
    </row>
    <row r="563" spans="2:4" s="219" customFormat="1">
      <c r="B563" s="217"/>
      <c r="C563" s="226"/>
      <c r="D563" s="227"/>
    </row>
    <row r="564" spans="2:4" s="219" customFormat="1">
      <c r="B564" s="217"/>
      <c r="C564" s="226"/>
      <c r="D564" s="227"/>
    </row>
    <row r="565" spans="2:4" s="219" customFormat="1">
      <c r="B565" s="217"/>
      <c r="C565" s="226"/>
      <c r="D565" s="227"/>
    </row>
    <row r="566" spans="2:4" s="219" customFormat="1">
      <c r="B566" s="217"/>
      <c r="C566" s="226"/>
      <c r="D566" s="227"/>
    </row>
    <row r="567" spans="2:4" s="219" customFormat="1">
      <c r="B567" s="217"/>
      <c r="C567" s="226"/>
      <c r="D567" s="227"/>
    </row>
    <row r="568" spans="2:4" s="219" customFormat="1">
      <c r="B568" s="217"/>
      <c r="C568" s="226"/>
      <c r="D568" s="227"/>
    </row>
    <row r="569" spans="2:4" s="219" customFormat="1">
      <c r="B569" s="217"/>
      <c r="C569" s="226"/>
      <c r="D569" s="227"/>
    </row>
    <row r="570" spans="2:4" s="219" customFormat="1">
      <c r="B570" s="217"/>
      <c r="C570" s="226"/>
      <c r="D570" s="227"/>
    </row>
    <row r="571" spans="2:4" s="219" customFormat="1">
      <c r="B571" s="217"/>
      <c r="C571" s="226"/>
      <c r="D571" s="227"/>
    </row>
    <row r="572" spans="2:4" s="219" customFormat="1">
      <c r="B572" s="217"/>
      <c r="C572" s="226"/>
      <c r="D572" s="227"/>
    </row>
    <row r="573" spans="2:4" s="219" customFormat="1">
      <c r="B573" s="217"/>
      <c r="C573" s="226"/>
      <c r="D573" s="227"/>
    </row>
    <row r="574" spans="2:4" s="219" customFormat="1">
      <c r="B574" s="217"/>
      <c r="C574" s="226"/>
      <c r="D574" s="227"/>
    </row>
    <row r="575" spans="2:4" s="219" customFormat="1">
      <c r="B575" s="217"/>
      <c r="C575" s="226"/>
      <c r="D575" s="227"/>
    </row>
    <row r="576" spans="2:4" s="219" customFormat="1">
      <c r="B576" s="217"/>
      <c r="C576" s="226"/>
      <c r="D576" s="227"/>
    </row>
    <row r="577" spans="2:4" s="219" customFormat="1">
      <c r="B577" s="217"/>
      <c r="C577" s="226"/>
      <c r="D577" s="227"/>
    </row>
    <row r="578" spans="2:4" s="219" customFormat="1">
      <c r="B578" s="217"/>
      <c r="C578" s="226"/>
      <c r="D578" s="227"/>
    </row>
    <row r="579" spans="2:4" s="219" customFormat="1">
      <c r="B579" s="217"/>
      <c r="C579" s="226"/>
      <c r="D579" s="227"/>
    </row>
    <row r="580" spans="2:4" s="219" customFormat="1">
      <c r="B580" s="217"/>
      <c r="C580" s="226"/>
      <c r="D580" s="227"/>
    </row>
    <row r="581" spans="2:4" s="219" customFormat="1">
      <c r="B581" s="217"/>
      <c r="C581" s="226"/>
      <c r="D581" s="227"/>
    </row>
    <row r="582" spans="2:4" s="219" customFormat="1">
      <c r="B582" s="217"/>
      <c r="C582" s="226"/>
      <c r="D582" s="227"/>
    </row>
    <row r="583" spans="2:4" s="219" customFormat="1">
      <c r="B583" s="217"/>
      <c r="C583" s="226"/>
      <c r="D583" s="227"/>
    </row>
    <row r="584" spans="2:4" s="219" customFormat="1">
      <c r="B584" s="217"/>
      <c r="C584" s="226"/>
      <c r="D584" s="227"/>
    </row>
    <row r="585" spans="2:4" s="219" customFormat="1">
      <c r="B585" s="217"/>
      <c r="C585" s="226"/>
      <c r="D585" s="227"/>
    </row>
    <row r="586" spans="2:4" s="219" customFormat="1">
      <c r="B586" s="217"/>
      <c r="C586" s="226"/>
      <c r="D586" s="227"/>
    </row>
    <row r="587" spans="2:4" s="219" customFormat="1">
      <c r="B587" s="217"/>
      <c r="C587" s="226"/>
      <c r="D587" s="227"/>
    </row>
    <row r="588" spans="2:4" s="219" customFormat="1">
      <c r="B588" s="217"/>
      <c r="C588" s="226"/>
      <c r="D588" s="227"/>
    </row>
    <row r="589" spans="2:4" s="219" customFormat="1">
      <c r="B589" s="217"/>
      <c r="C589" s="226"/>
      <c r="D589" s="227"/>
    </row>
    <row r="590" spans="2:4" s="219" customFormat="1">
      <c r="B590" s="217"/>
      <c r="C590" s="226"/>
      <c r="D590" s="227"/>
    </row>
    <row r="591" spans="2:4" s="219" customFormat="1">
      <c r="B591" s="217"/>
      <c r="C591" s="226"/>
      <c r="D591" s="227"/>
    </row>
    <row r="592" spans="2:4" s="219" customFormat="1">
      <c r="B592" s="217"/>
      <c r="C592" s="226"/>
      <c r="D592" s="227"/>
    </row>
    <row r="593" spans="2:4" s="219" customFormat="1">
      <c r="B593" s="217"/>
      <c r="C593" s="226"/>
      <c r="D593" s="227"/>
    </row>
    <row r="594" spans="2:4" s="219" customFormat="1">
      <c r="B594" s="217"/>
      <c r="C594" s="226"/>
      <c r="D594" s="227"/>
    </row>
    <row r="595" spans="2:4" s="219" customFormat="1">
      <c r="B595" s="217"/>
      <c r="C595" s="226"/>
      <c r="D595" s="227"/>
    </row>
    <row r="596" spans="2:4" s="219" customFormat="1">
      <c r="B596" s="217"/>
      <c r="C596" s="226"/>
      <c r="D596" s="227"/>
    </row>
    <row r="597" spans="2:4" s="219" customFormat="1">
      <c r="B597" s="217"/>
      <c r="C597" s="226"/>
      <c r="D597" s="227"/>
    </row>
    <row r="598" spans="2:4" s="219" customFormat="1">
      <c r="B598" s="217"/>
      <c r="C598" s="226"/>
      <c r="D598" s="227"/>
    </row>
    <row r="599" spans="2:4" s="219" customFormat="1">
      <c r="B599" s="217"/>
      <c r="C599" s="226"/>
      <c r="D599" s="227"/>
    </row>
    <row r="600" spans="2:4" s="219" customFormat="1">
      <c r="B600" s="217"/>
      <c r="C600" s="226"/>
      <c r="D600" s="227"/>
    </row>
    <row r="601" spans="2:4" s="219" customFormat="1">
      <c r="B601" s="217"/>
      <c r="C601" s="226"/>
      <c r="D601" s="227"/>
    </row>
    <row r="602" spans="2:4" s="219" customFormat="1">
      <c r="B602" s="217"/>
      <c r="C602" s="226"/>
      <c r="D602" s="227"/>
    </row>
    <row r="603" spans="2:4" s="219" customFormat="1">
      <c r="B603" s="217"/>
      <c r="C603" s="226"/>
      <c r="D603" s="227"/>
    </row>
    <row r="604" spans="2:4" s="219" customFormat="1">
      <c r="B604" s="217"/>
      <c r="C604" s="226"/>
      <c r="D604" s="227"/>
    </row>
    <row r="605" spans="2:4" s="219" customFormat="1">
      <c r="B605" s="217"/>
      <c r="C605" s="226"/>
      <c r="D605" s="227"/>
    </row>
    <row r="606" spans="2:4" s="219" customFormat="1">
      <c r="B606" s="217"/>
      <c r="C606" s="226"/>
      <c r="D606" s="227"/>
    </row>
    <row r="607" spans="2:4" s="219" customFormat="1">
      <c r="B607" s="217"/>
      <c r="C607" s="226"/>
      <c r="D607" s="227"/>
    </row>
    <row r="608" spans="2:4" s="219" customFormat="1">
      <c r="B608" s="217"/>
      <c r="C608" s="226"/>
      <c r="D608" s="227"/>
    </row>
    <row r="609" spans="2:4" s="219" customFormat="1">
      <c r="B609" s="217"/>
      <c r="C609" s="226"/>
      <c r="D609" s="227"/>
    </row>
    <row r="610" spans="2:4" s="219" customFormat="1">
      <c r="B610" s="217"/>
      <c r="C610" s="226"/>
      <c r="D610" s="227"/>
    </row>
    <row r="611" spans="2:4" s="219" customFormat="1">
      <c r="B611" s="217"/>
      <c r="C611" s="226"/>
      <c r="D611" s="227"/>
    </row>
    <row r="612" spans="2:4" s="219" customFormat="1">
      <c r="B612" s="217"/>
      <c r="C612" s="226"/>
      <c r="D612" s="227"/>
    </row>
    <row r="613" spans="2:4" s="219" customFormat="1">
      <c r="B613" s="217"/>
      <c r="C613" s="226"/>
      <c r="D613" s="227"/>
    </row>
    <row r="614" spans="2:4" s="219" customFormat="1">
      <c r="B614" s="217"/>
      <c r="C614" s="226"/>
      <c r="D614" s="227"/>
    </row>
    <row r="615" spans="2:4" s="219" customFormat="1">
      <c r="B615" s="217"/>
      <c r="C615" s="226"/>
      <c r="D615" s="227"/>
    </row>
    <row r="616" spans="2:4" s="219" customFormat="1">
      <c r="B616" s="217"/>
      <c r="C616" s="226"/>
      <c r="D616" s="227"/>
    </row>
    <row r="617" spans="2:4" s="219" customFormat="1">
      <c r="B617" s="217"/>
      <c r="C617" s="226"/>
      <c r="D617" s="227"/>
    </row>
    <row r="618" spans="2:4" s="219" customFormat="1">
      <c r="B618" s="217"/>
      <c r="C618" s="226"/>
      <c r="D618" s="227"/>
    </row>
    <row r="619" spans="2:4" s="219" customFormat="1">
      <c r="B619" s="217"/>
      <c r="C619" s="226"/>
      <c r="D619" s="227"/>
    </row>
    <row r="620" spans="2:4" s="219" customFormat="1">
      <c r="B620" s="217"/>
      <c r="C620" s="226"/>
      <c r="D620" s="227"/>
    </row>
    <row r="621" spans="2:4" s="219" customFormat="1">
      <c r="B621" s="217"/>
      <c r="C621" s="226"/>
      <c r="D621" s="227"/>
    </row>
    <row r="622" spans="2:4" s="219" customFormat="1">
      <c r="B622" s="217"/>
      <c r="C622" s="226"/>
      <c r="D622" s="227"/>
    </row>
    <row r="623" spans="2:4" s="219" customFormat="1">
      <c r="B623" s="217"/>
      <c r="C623" s="226"/>
      <c r="D623" s="227"/>
    </row>
    <row r="624" spans="2:4" s="219" customFormat="1">
      <c r="B624" s="217"/>
      <c r="C624" s="226"/>
      <c r="D624" s="227"/>
    </row>
    <row r="625" spans="2:4" s="219" customFormat="1">
      <c r="B625" s="217"/>
      <c r="C625" s="226"/>
      <c r="D625" s="227"/>
    </row>
    <row r="626" spans="2:4" s="219" customFormat="1">
      <c r="B626" s="217"/>
      <c r="C626" s="226"/>
      <c r="D626" s="227"/>
    </row>
    <row r="627" spans="2:4" s="219" customFormat="1">
      <c r="B627" s="217"/>
      <c r="C627" s="226"/>
      <c r="D627" s="227"/>
    </row>
    <row r="628" spans="2:4" s="219" customFormat="1">
      <c r="B628" s="217"/>
      <c r="C628" s="226"/>
      <c r="D628" s="227"/>
    </row>
    <row r="629" spans="2:4" s="219" customFormat="1">
      <c r="B629" s="217"/>
      <c r="C629" s="226"/>
      <c r="D629" s="227"/>
    </row>
    <row r="630" spans="2:4" s="219" customFormat="1">
      <c r="B630" s="217"/>
      <c r="C630" s="226"/>
      <c r="D630" s="227"/>
    </row>
    <row r="631" spans="2:4" s="219" customFormat="1">
      <c r="B631" s="217"/>
      <c r="C631" s="226"/>
      <c r="D631" s="227"/>
    </row>
    <row r="632" spans="2:4" s="219" customFormat="1">
      <c r="B632" s="217"/>
      <c r="C632" s="226"/>
      <c r="D632" s="227"/>
    </row>
    <row r="633" spans="2:4" s="219" customFormat="1">
      <c r="B633" s="217"/>
      <c r="C633" s="226"/>
      <c r="D633" s="227"/>
    </row>
    <row r="634" spans="2:4" s="219" customFormat="1">
      <c r="B634" s="217"/>
      <c r="C634" s="226"/>
      <c r="D634" s="227"/>
    </row>
    <row r="635" spans="2:4" s="219" customFormat="1">
      <c r="B635" s="217"/>
      <c r="C635" s="226"/>
      <c r="D635" s="227"/>
    </row>
    <row r="636" spans="2:4" s="219" customFormat="1">
      <c r="B636" s="217"/>
      <c r="C636" s="226"/>
      <c r="D636" s="227"/>
    </row>
    <row r="637" spans="2:4" s="219" customFormat="1">
      <c r="B637" s="217"/>
      <c r="C637" s="226"/>
      <c r="D637" s="227"/>
    </row>
    <row r="638" spans="2:4" s="219" customFormat="1">
      <c r="B638" s="217"/>
      <c r="C638" s="226"/>
      <c r="D638" s="227"/>
    </row>
    <row r="639" spans="2:4" s="219" customFormat="1">
      <c r="B639" s="217"/>
      <c r="C639" s="226"/>
      <c r="D639" s="227"/>
    </row>
    <row r="640" spans="2:4" s="219" customFormat="1">
      <c r="B640" s="217"/>
      <c r="C640" s="226"/>
      <c r="D640" s="227"/>
    </row>
    <row r="641" spans="2:4" s="219" customFormat="1">
      <c r="B641" s="217"/>
      <c r="C641" s="226"/>
      <c r="D641" s="227"/>
    </row>
    <row r="642" spans="2:4" s="219" customFormat="1">
      <c r="B642" s="217"/>
      <c r="C642" s="226"/>
      <c r="D642" s="227"/>
    </row>
    <row r="643" spans="2:4" s="219" customFormat="1">
      <c r="B643" s="217"/>
      <c r="C643" s="226"/>
      <c r="D643" s="227"/>
    </row>
    <row r="644" spans="2:4" s="219" customFormat="1">
      <c r="B644" s="217"/>
      <c r="C644" s="226"/>
      <c r="D644" s="227"/>
    </row>
    <row r="645" spans="2:4" s="219" customFormat="1">
      <c r="B645" s="217"/>
      <c r="C645" s="226"/>
      <c r="D645" s="227"/>
    </row>
    <row r="646" spans="2:4" s="219" customFormat="1">
      <c r="B646" s="217"/>
      <c r="C646" s="226"/>
      <c r="D646" s="227"/>
    </row>
    <row r="647" spans="2:4" s="219" customFormat="1">
      <c r="B647" s="217"/>
      <c r="C647" s="226"/>
      <c r="D647" s="227"/>
    </row>
    <row r="648" spans="2:4" s="219" customFormat="1">
      <c r="B648" s="217"/>
      <c r="C648" s="226"/>
      <c r="D648" s="227"/>
    </row>
    <row r="649" spans="2:4" s="219" customFormat="1">
      <c r="B649" s="217"/>
      <c r="C649" s="226"/>
      <c r="D649" s="227"/>
    </row>
    <row r="650" spans="2:4" s="219" customFormat="1">
      <c r="B650" s="217"/>
      <c r="C650" s="226"/>
      <c r="D650" s="227"/>
    </row>
    <row r="651" spans="2:4" s="219" customFormat="1">
      <c r="B651" s="217"/>
      <c r="C651" s="226"/>
      <c r="D651" s="227"/>
    </row>
    <row r="652" spans="2:4" s="219" customFormat="1">
      <c r="B652" s="217"/>
      <c r="C652" s="226"/>
      <c r="D652" s="227"/>
    </row>
    <row r="653" spans="2:4" s="219" customFormat="1">
      <c r="B653" s="217"/>
      <c r="C653" s="226"/>
      <c r="D653" s="227"/>
    </row>
    <row r="654" spans="2:4" s="219" customFormat="1">
      <c r="B654" s="217"/>
      <c r="C654" s="226"/>
      <c r="D654" s="227"/>
    </row>
    <row r="655" spans="2:4" s="219" customFormat="1">
      <c r="B655" s="217"/>
      <c r="C655" s="226"/>
      <c r="D655" s="227"/>
    </row>
    <row r="656" spans="2:4" s="219" customFormat="1">
      <c r="B656" s="217"/>
      <c r="C656" s="226"/>
      <c r="D656" s="227"/>
    </row>
    <row r="657" spans="2:4" s="219" customFormat="1">
      <c r="B657" s="217"/>
      <c r="C657" s="226"/>
      <c r="D657" s="227"/>
    </row>
    <row r="658" spans="2:4" s="219" customFormat="1">
      <c r="B658" s="217"/>
      <c r="C658" s="226"/>
      <c r="D658" s="227"/>
    </row>
    <row r="659" spans="2:4" s="219" customFormat="1">
      <c r="B659" s="217"/>
      <c r="C659" s="226"/>
      <c r="D659" s="227"/>
    </row>
    <row r="660" spans="2:4" s="219" customFormat="1">
      <c r="B660" s="217"/>
      <c r="C660" s="226"/>
      <c r="D660" s="227"/>
    </row>
    <row r="661" spans="2:4" s="219" customFormat="1">
      <c r="B661" s="217"/>
      <c r="C661" s="226"/>
      <c r="D661" s="227"/>
    </row>
    <row r="662" spans="2:4" s="219" customFormat="1">
      <c r="B662" s="217"/>
      <c r="C662" s="226"/>
      <c r="D662" s="227"/>
    </row>
    <row r="663" spans="2:4" s="219" customFormat="1">
      <c r="B663" s="217"/>
      <c r="C663" s="226"/>
      <c r="D663" s="227"/>
    </row>
  </sheetData>
  <sheetProtection algorithmName="SHA-512" hashValue="IXUmBIh6V/LR4ia1iL6R+P/Ehe8aas4agytNyTV6CU4EdliJFS8/A+YpMJSXx/wV2LsjOgMoWutBjx66kW1eWQ==" saltValue="jQT1Lbvg4iA/An7/XxEDJw==" spinCount="100000" sheet="1" selectLockedCells="1"/>
  <mergeCells count="5">
    <mergeCell ref="B3:D3"/>
    <mergeCell ref="B4:D4"/>
    <mergeCell ref="B2:D2"/>
    <mergeCell ref="C14:C17"/>
    <mergeCell ref="C18:C19"/>
  </mergeCells>
  <phoneticPr fontId="11" type="noConversion"/>
  <conditionalFormatting sqref="B7:B19">
    <cfRule type="cellIs" dxfId="124" priority="2" stopIfTrue="1" operator="equal">
      <formula>"Data Input Error"</formula>
    </cfRule>
    <cfRule type="cellIs" dxfId="123" priority="3" stopIfTrue="1" operator="equal">
      <formula>"Data Entered Correctly"</formula>
    </cfRule>
    <cfRule type="cellIs" dxfId="122" priority="4" stopIfTrue="1" operator="equal">
      <formula>"Multiple Options Entered"</formula>
    </cfRule>
  </conditionalFormatting>
  <hyperlinks>
    <hyperlink ref="C7" location="'1-Production Info'!A1" display="1-Production Information" xr:uid="{00000000-0004-0000-0000-000000000000}"/>
    <hyperlink ref="C8" location="'2-Electricity'!A1" display="2-Electricity" xr:uid="{00000000-0004-0000-0000-000001000000}"/>
    <hyperlink ref="C9" location="'4-Fuel'!A1" display="4-Fuel" xr:uid="{00000000-0004-0000-0000-000003000000}"/>
    <hyperlink ref="C11" location="'5-Hotels-Housing'!A1" display="5-Hotels &amp; Housing" xr:uid="{00000000-0004-0000-0000-000004000000}"/>
    <hyperlink ref="C12" location="'6-Commercial Air Travel'!A1" display="6-Commercial Air Travel" xr:uid="{00000000-0004-0000-0000-000005000000}"/>
    <hyperlink ref="C13" location="'7-Charter and Heli Flights'!A1" display="7-Charter &amp; Helicopter Flights" xr:uid="{00000000-0004-0000-0000-000006000000}"/>
    <hyperlink ref="C18" location="Results!Print_Area" display="Results" xr:uid="{00000000-0004-0000-0000-000007000000}"/>
    <hyperlink ref="C14:C17" location="'PEAR Metrics'!A1" display="Environmental Accounting Report Metrics" xr:uid="{00000000-0004-0000-0000-000008000000}"/>
    <hyperlink ref="C18:C19" location="PEAR!A1" display="Environmental Accounting Report" xr:uid="{00000000-0004-0000-0000-000009000000}"/>
    <hyperlink ref="C10" location="'4-EV Charging'!Print_Area" display="4- Electric Vehicle Charging" xr:uid="{C90E2AEC-BDA2-49A8-9A3A-8C23897A25D5}"/>
  </hyperlinks>
  <pageMargins left="0.7" right="0.7" top="0.75" bottom="0.75" header="0.3" footer="0.3"/>
  <pageSetup scale="95" orientation="portrait" horizontalDpi="200" verticalDpi="200" r:id="rId1"/>
  <rowBreaks count="1" manualBreakCount="1">
    <brk id="20"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62"/>
  </sheetPr>
  <dimension ref="A1:AH1087"/>
  <sheetViews>
    <sheetView workbookViewId="0">
      <selection activeCell="C10" sqref="C10"/>
    </sheetView>
  </sheetViews>
  <sheetFormatPr defaultColWidth="9.1796875" defaultRowHeight="12.75" customHeight="1"/>
  <cols>
    <col min="1" max="1" width="5" style="385" customWidth="1"/>
    <col min="2" max="2" width="28.54296875" style="3" customWidth="1"/>
    <col min="3" max="3" width="24.453125" style="3" customWidth="1"/>
    <col min="4" max="4" width="26.54296875" style="3" customWidth="1"/>
    <col min="5" max="5" width="17.1796875" style="3" customWidth="1"/>
    <col min="6" max="6" width="27.1796875" style="3" customWidth="1"/>
    <col min="7" max="7" width="26.1796875" style="3" customWidth="1"/>
    <col min="8" max="8" width="1.453125" style="187" customWidth="1"/>
    <col min="9" max="9" width="14.54296875" style="3" hidden="1" customWidth="1"/>
    <col min="10" max="10" width="13" style="3" hidden="1" customWidth="1"/>
    <col min="11" max="11" width="12.54296875" style="3" hidden="1" customWidth="1"/>
    <col min="12" max="13" width="9.1796875" style="3" hidden="1" customWidth="1"/>
    <col min="14" max="14" width="1.54296875" style="163" customWidth="1"/>
    <col min="15" max="15" width="4.1796875" style="163" customWidth="1"/>
    <col min="16" max="20" width="9.1796875" style="163"/>
    <col min="21" max="21" width="11.453125" style="163" customWidth="1"/>
    <col min="22" max="22" width="2.453125" style="175" customWidth="1"/>
    <col min="23" max="34" width="9.1796875" style="187"/>
    <col min="35" max="16384" width="9.1796875" style="3"/>
  </cols>
  <sheetData>
    <row r="1" spans="1:21" s="175" customFormat="1" ht="5.25" customHeight="1">
      <c r="A1" s="384"/>
      <c r="E1" s="176"/>
      <c r="N1" s="163"/>
      <c r="O1" s="163"/>
      <c r="P1" s="163"/>
      <c r="Q1" s="163"/>
      <c r="R1" s="163"/>
      <c r="S1" s="163"/>
      <c r="T1" s="163"/>
      <c r="U1" s="163"/>
    </row>
    <row r="2" spans="1:21" s="175" customFormat="1" ht="12.75" customHeight="1">
      <c r="A2" s="384"/>
      <c r="B2" s="275" t="s">
        <v>532</v>
      </c>
      <c r="C2" s="165"/>
      <c r="D2" s="190" t="s">
        <v>400</v>
      </c>
      <c r="E2" s="191"/>
      <c r="F2" s="190" t="s">
        <v>401</v>
      </c>
      <c r="G2" s="554" t="s">
        <v>1637</v>
      </c>
      <c r="N2" s="163"/>
      <c r="O2" s="163"/>
      <c r="P2" s="163"/>
      <c r="Q2" s="163"/>
      <c r="R2" s="163"/>
      <c r="S2" s="163"/>
      <c r="T2" s="163"/>
      <c r="U2" s="163"/>
    </row>
    <row r="3" spans="1:21" s="175" customFormat="1" ht="9.75" customHeight="1" thickBot="1">
      <c r="A3" s="384"/>
      <c r="B3" s="189"/>
      <c r="I3" s="177"/>
      <c r="J3" s="177"/>
      <c r="N3" s="1402"/>
      <c r="O3" s="1402"/>
      <c r="P3" s="1402"/>
      <c r="Q3" s="1402"/>
      <c r="R3" s="1402"/>
      <c r="S3" s="1402"/>
      <c r="T3" s="1402"/>
      <c r="U3" s="1402"/>
    </row>
    <row r="4" spans="1:21" ht="15.75" customHeight="1">
      <c r="B4" s="1416" t="s">
        <v>398</v>
      </c>
      <c r="C4" s="1417"/>
      <c r="D4" s="1417"/>
      <c r="E4" s="74"/>
      <c r="F4" s="1414" t="s">
        <v>389</v>
      </c>
      <c r="G4" s="1415"/>
      <c r="N4" s="1402"/>
      <c r="O4" s="1402"/>
      <c r="P4" s="1402"/>
      <c r="Q4" s="1402"/>
      <c r="R4" s="1402"/>
      <c r="S4" s="1402"/>
      <c r="T4" s="1402"/>
      <c r="U4" s="1402"/>
    </row>
    <row r="5" spans="1:21" ht="12.75" customHeight="1">
      <c r="B5" s="78" t="s">
        <v>390</v>
      </c>
      <c r="C5" s="73" t="s">
        <v>397</v>
      </c>
      <c r="D5" s="73" t="s">
        <v>391</v>
      </c>
      <c r="F5" s="73" t="s">
        <v>390</v>
      </c>
      <c r="G5" s="75" t="s">
        <v>391</v>
      </c>
      <c r="N5" s="507"/>
      <c r="O5" s="1403"/>
      <c r="P5" s="1404"/>
      <c r="Q5" s="1404"/>
      <c r="R5" s="1404"/>
      <c r="S5" s="1404"/>
      <c r="T5" s="1404"/>
      <c r="U5" s="1404"/>
    </row>
    <row r="6" spans="1:21" ht="12.75" customHeight="1" thickBot="1">
      <c r="B6" s="298"/>
      <c r="C6" s="233"/>
      <c r="D6" s="276"/>
      <c r="F6" s="297"/>
      <c r="G6" s="277"/>
      <c r="N6" s="508"/>
      <c r="O6" s="1404"/>
      <c r="P6" s="1404"/>
      <c r="Q6" s="1404"/>
      <c r="R6" s="1404"/>
      <c r="S6" s="1404"/>
      <c r="T6" s="1404"/>
      <c r="U6" s="1404"/>
    </row>
    <row r="7" spans="1:21" ht="12.75" customHeight="1">
      <c r="B7" s="76"/>
      <c r="G7" s="77"/>
      <c r="N7" s="508"/>
      <c r="O7" s="1403"/>
      <c r="P7" s="1404"/>
      <c r="Q7" s="1404"/>
      <c r="R7" s="1404"/>
      <c r="S7" s="1404"/>
      <c r="T7" s="1404"/>
      <c r="U7" s="1404"/>
    </row>
    <row r="8" spans="1:21" ht="16.5" customHeight="1">
      <c r="B8" s="1408" t="str">
        <f>C10&amp;" Production Information"</f>
        <v xml:space="preserve"> Production Information</v>
      </c>
      <c r="C8" s="1409"/>
      <c r="D8" s="1409"/>
      <c r="E8" s="1409"/>
      <c r="F8" s="1409"/>
      <c r="G8" s="1410"/>
      <c r="N8" s="508"/>
      <c r="O8" s="1404"/>
      <c r="P8" s="1404"/>
      <c r="Q8" s="1404"/>
      <c r="R8" s="1404"/>
      <c r="S8" s="1404"/>
      <c r="T8" s="1404"/>
      <c r="U8" s="1404"/>
    </row>
    <row r="9" spans="1:21" ht="13">
      <c r="B9" s="344" t="s">
        <v>828</v>
      </c>
      <c r="C9" s="382" t="s">
        <v>1188</v>
      </c>
      <c r="D9" s="378"/>
      <c r="E9" s="379"/>
      <c r="F9" s="380"/>
      <c r="G9" s="381"/>
      <c r="N9" s="508"/>
      <c r="O9" s="477"/>
      <c r="P9" s="477"/>
      <c r="Q9" s="477"/>
      <c r="R9" s="477"/>
      <c r="S9" s="477"/>
      <c r="T9" s="477"/>
      <c r="U9" s="477"/>
    </row>
    <row r="10" spans="1:21" ht="30.75" customHeight="1">
      <c r="B10" s="344" t="s">
        <v>388</v>
      </c>
      <c r="C10" s="80"/>
      <c r="D10" s="345" t="s">
        <v>1648</v>
      </c>
      <c r="E10" s="159"/>
      <c r="F10" s="345" t="s">
        <v>1649</v>
      </c>
      <c r="G10" s="160"/>
      <c r="N10" s="508"/>
      <c r="O10" s="1403"/>
      <c r="P10" s="1404"/>
      <c r="Q10" s="1404"/>
      <c r="R10" s="1404"/>
      <c r="S10" s="1404"/>
      <c r="T10" s="1404"/>
      <c r="U10" s="1404"/>
    </row>
    <row r="11" spans="1:21" ht="22.5" customHeight="1">
      <c r="A11" s="385" t="s">
        <v>662</v>
      </c>
      <c r="B11" s="344" t="s">
        <v>14</v>
      </c>
      <c r="C11" s="80"/>
      <c r="D11" s="345" t="s">
        <v>660</v>
      </c>
      <c r="E11" s="80"/>
      <c r="F11" s="345" t="s">
        <v>731</v>
      </c>
      <c r="G11" s="161"/>
      <c r="N11" s="508"/>
      <c r="O11" s="477"/>
      <c r="P11" s="477"/>
      <c r="Q11" s="477"/>
      <c r="R11" s="477"/>
      <c r="S11" s="477"/>
      <c r="T11" s="477"/>
      <c r="U11" s="477"/>
    </row>
    <row r="12" spans="1:21" ht="27.75" customHeight="1">
      <c r="A12" s="385" t="s">
        <v>668</v>
      </c>
      <c r="B12" s="344" t="s">
        <v>669</v>
      </c>
      <c r="C12" s="80"/>
      <c r="D12" s="345" t="s">
        <v>661</v>
      </c>
      <c r="E12" s="80"/>
      <c r="F12" s="836"/>
      <c r="G12" s="836"/>
      <c r="N12" s="508"/>
      <c r="O12" s="477"/>
      <c r="P12" s="477"/>
      <c r="Q12" s="477"/>
      <c r="R12" s="477"/>
      <c r="S12" s="477"/>
      <c r="T12" s="477"/>
      <c r="U12" s="477"/>
    </row>
    <row r="13" spans="1:21" ht="30.75" customHeight="1">
      <c r="B13" s="344" t="s">
        <v>735</v>
      </c>
      <c r="C13" s="80"/>
      <c r="D13" s="345" t="s">
        <v>736</v>
      </c>
      <c r="E13" s="80"/>
      <c r="F13" s="345" t="s">
        <v>737</v>
      </c>
      <c r="G13" s="80"/>
      <c r="N13" s="508"/>
      <c r="O13" s="477"/>
      <c r="P13" s="477"/>
      <c r="Q13" s="477"/>
      <c r="R13" s="477"/>
      <c r="S13" s="477"/>
      <c r="T13" s="477"/>
      <c r="U13" s="477"/>
    </row>
    <row r="14" spans="1:21" ht="26.25" hidden="1" customHeight="1" thickBot="1">
      <c r="A14" s="385" t="s">
        <v>662</v>
      </c>
      <c r="B14" s="344" t="s">
        <v>733</v>
      </c>
      <c r="C14" s="80"/>
      <c r="D14" s="193" t="s">
        <v>732</v>
      </c>
      <c r="E14" s="80"/>
      <c r="F14" s="194" t="s">
        <v>734</v>
      </c>
      <c r="G14" s="161"/>
      <c r="I14" s="50" t="s">
        <v>482</v>
      </c>
      <c r="J14" s="81" t="str">
        <f>IF(ISERROR(SUM(K:K)),"Data Input Error",IF((L20&gt;0),"Data Entered Correctly","Data Not Entered"))</f>
        <v>Data Not Entered</v>
      </c>
      <c r="N14" s="239"/>
      <c r="O14" s="240"/>
      <c r="P14" s="240"/>
      <c r="Q14" s="240"/>
      <c r="R14" s="240"/>
      <c r="S14" s="240"/>
      <c r="T14" s="240"/>
      <c r="U14" s="240"/>
    </row>
    <row r="15" spans="1:21" ht="28.5" customHeight="1">
      <c r="B15" s="192" t="s">
        <v>392</v>
      </c>
      <c r="C15" s="80"/>
      <c r="D15" s="193" t="s">
        <v>738</v>
      </c>
      <c r="E15" s="80"/>
      <c r="F15" s="194" t="s">
        <v>739</v>
      </c>
      <c r="G15" s="80"/>
      <c r="I15" s="71" t="str">
        <f xml:space="preserve"> IF(OR(C14="USA", C14="Canada", C14= "Australia"), "StatesList", "")</f>
        <v/>
      </c>
      <c r="N15" s="509"/>
      <c r="O15" s="240"/>
      <c r="P15" s="240"/>
      <c r="Q15" s="240"/>
      <c r="R15" s="240"/>
      <c r="S15" s="240"/>
      <c r="T15" s="240"/>
      <c r="U15" s="240"/>
    </row>
    <row r="16" spans="1:21" ht="12.75" hidden="1" customHeight="1">
      <c r="A16" s="385" t="s">
        <v>668</v>
      </c>
      <c r="B16" s="192"/>
      <c r="C16" s="158"/>
      <c r="D16" s="193"/>
      <c r="E16" s="296"/>
      <c r="F16" s="335"/>
      <c r="G16" s="336"/>
      <c r="I16" s="1418" t="s">
        <v>490</v>
      </c>
      <c r="J16" s="1418"/>
      <c r="K16" s="1418"/>
      <c r="N16" s="510"/>
      <c r="O16" s="240"/>
      <c r="P16" s="240"/>
      <c r="Q16" s="240"/>
      <c r="R16" s="240"/>
      <c r="S16" s="240"/>
      <c r="T16" s="240"/>
      <c r="U16" s="240"/>
    </row>
    <row r="17" spans="1:34" ht="32.25" customHeight="1" thickBot="1">
      <c r="B17" s="192" t="s">
        <v>1408</v>
      </c>
      <c r="C17" s="1053"/>
      <c r="D17" s="1424" t="s">
        <v>1409</v>
      </c>
      <c r="E17" s="1425"/>
      <c r="F17" s="1426" t="s">
        <v>1411</v>
      </c>
      <c r="G17" s="1427"/>
      <c r="I17" s="900"/>
      <c r="J17" s="900"/>
      <c r="K17" s="900"/>
      <c r="N17" s="510"/>
      <c r="O17" s="240"/>
      <c r="P17" s="240"/>
      <c r="Q17" s="240"/>
      <c r="R17" s="240"/>
      <c r="S17" s="240"/>
      <c r="T17" s="240"/>
      <c r="U17" s="240"/>
    </row>
    <row r="18" spans="1:34" ht="35.25" customHeight="1" thickBot="1">
      <c r="B18" s="1421" t="s">
        <v>1410</v>
      </c>
      <c r="C18" s="1422"/>
      <c r="D18" s="1422"/>
      <c r="E18" s="1422"/>
      <c r="F18" s="1422"/>
      <c r="G18" s="1423"/>
      <c r="N18" s="510"/>
      <c r="O18" s="240"/>
      <c r="P18" s="240"/>
      <c r="Q18" s="240"/>
      <c r="R18" s="240"/>
      <c r="S18" s="240"/>
      <c r="T18" s="240"/>
      <c r="U18" s="240"/>
    </row>
    <row r="19" spans="1:34" ht="15.75" customHeight="1">
      <c r="B19" s="1411" t="s">
        <v>1651</v>
      </c>
      <c r="C19" s="1412"/>
      <c r="D19" s="1412"/>
      <c r="E19" s="1412"/>
      <c r="F19" s="1412"/>
      <c r="G19" s="1413"/>
      <c r="I19" s="1419" t="s">
        <v>489</v>
      </c>
      <c r="J19" s="1420"/>
      <c r="K19" s="1420"/>
      <c r="N19" s="241"/>
      <c r="O19" s="240"/>
      <c r="P19" s="240"/>
      <c r="Q19" s="240"/>
      <c r="R19" s="240"/>
      <c r="S19" s="240"/>
      <c r="T19" s="240"/>
      <c r="U19" s="240"/>
    </row>
    <row r="20" spans="1:34" s="70" customFormat="1" ht="13.5" customHeight="1">
      <c r="A20" s="386"/>
      <c r="B20" s="901" t="s">
        <v>1652</v>
      </c>
      <c r="C20" s="902" t="s">
        <v>32</v>
      </c>
      <c r="D20" s="72" t="s">
        <v>23</v>
      </c>
      <c r="E20" s="72" t="s">
        <v>31</v>
      </c>
      <c r="F20" s="902" t="s">
        <v>1660</v>
      </c>
      <c r="G20" s="79" t="s">
        <v>533</v>
      </c>
      <c r="H20" s="188"/>
      <c r="I20" s="71" t="s">
        <v>331</v>
      </c>
      <c r="J20" s="71" t="s">
        <v>386</v>
      </c>
      <c r="K20" s="71" t="s">
        <v>502</v>
      </c>
      <c r="L20" s="125">
        <f>SUM(K:K)</f>
        <v>0</v>
      </c>
      <c r="N20" s="241"/>
      <c r="O20" s="240"/>
      <c r="P20" s="240"/>
      <c r="Q20" s="240"/>
      <c r="R20" s="240"/>
      <c r="S20" s="240"/>
      <c r="T20" s="240"/>
      <c r="U20" s="240"/>
      <c r="V20" s="175"/>
      <c r="W20" s="188"/>
      <c r="X20" s="188"/>
      <c r="Y20" s="188"/>
      <c r="Z20" s="188"/>
      <c r="AA20" s="188"/>
      <c r="AB20" s="188"/>
      <c r="AC20" s="188"/>
      <c r="AD20" s="188"/>
      <c r="AE20" s="188"/>
      <c r="AF20" s="188"/>
      <c r="AG20" s="188"/>
      <c r="AH20" s="188"/>
    </row>
    <row r="21" spans="1:34" ht="13">
      <c r="B21" s="162"/>
      <c r="C21" s="49"/>
      <c r="D21" s="49"/>
      <c r="E21" s="49"/>
      <c r="F21" s="957"/>
      <c r="G21" s="119"/>
      <c r="I21" s="71" t="str">
        <f xml:space="preserve"> IF(OR(D21="USA", D21="Canada", D21= "Australia"), "StatesList", "")</f>
        <v/>
      </c>
      <c r="J21" s="71" t="str">
        <f>_xlfn.IFNA(IF(ISBLANK(D21),"",IF(AND(D21="USA",ISNUMBER(F21)), VLOOKUP(F21,ElectricityEFs!H:I,2,FALSE),IF(OR(D21="Canada",D21="Australia",D21="USA"),CONCATENATE(D21,E21),D21))), "World")</f>
        <v/>
      </c>
      <c r="K21" s="86" t="str">
        <f>IF(ISBLANK(B21), "", VLOOKUP(J21,ElecFactor,5,FALSE))</f>
        <v/>
      </c>
      <c r="N21" s="172"/>
      <c r="O21" s="241"/>
      <c r="P21" s="241"/>
      <c r="Q21" s="1406"/>
      <c r="R21" s="1406"/>
      <c r="S21" s="1406"/>
      <c r="T21" s="1406"/>
      <c r="U21" s="1406"/>
      <c r="V21" s="1406"/>
    </row>
    <row r="22" spans="1:34" ht="13">
      <c r="B22" s="162"/>
      <c r="C22" s="49"/>
      <c r="D22" s="49"/>
      <c r="E22" s="49"/>
      <c r="F22" s="957"/>
      <c r="G22" s="119"/>
      <c r="I22" s="71" t="str">
        <f t="shared" ref="I22:I45" si="0" xml:space="preserve"> IF(OR(D22="USA", D22="Canada", D22= "Australia"), "StatesList", "")</f>
        <v/>
      </c>
      <c r="J22" s="71" t="str">
        <f>_xlfn.IFNA(IF(ISBLANK(D22),"",IF(AND(D22="USA",ISNUMBER(F22)), VLOOKUP(F22,ElectricityEFs!H:I,2,FALSE),IF(OR(D22="Canada",D22="Australia",D22="USA"),CONCATENATE(D22,E22),D22))), "World")</f>
        <v/>
      </c>
      <c r="K22" s="86" t="str">
        <f t="shared" ref="K22:K45" si="1">IF(ISBLANK(B22), "", VLOOKUP(J22,ElecFactor,5,FALSE))</f>
        <v/>
      </c>
      <c r="N22" s="172"/>
      <c r="O22" s="172"/>
      <c r="P22" s="172"/>
      <c r="Q22" s="1406"/>
      <c r="R22" s="1406"/>
      <c r="S22" s="1406"/>
      <c r="T22" s="1406"/>
      <c r="U22" s="1406"/>
      <c r="V22" s="1406"/>
    </row>
    <row r="23" spans="1:34" ht="13">
      <c r="B23" s="162"/>
      <c r="C23" s="49"/>
      <c r="D23" s="49"/>
      <c r="E23" s="49"/>
      <c r="F23" s="957"/>
      <c r="G23" s="119"/>
      <c r="I23" s="71" t="str">
        <f t="shared" si="0"/>
        <v/>
      </c>
      <c r="J23" s="71" t="str">
        <f>_xlfn.IFNA(IF(ISBLANK(D23),"",IF(AND(D23="USA",ISNUMBER(F23)), VLOOKUP(F23,ElectricityEFs!H:I,2,FALSE),IF(OR(D23="Canada",D23="Australia",D23="USA"),CONCATENATE(D23,E23),D23))), "World")</f>
        <v/>
      </c>
      <c r="K23" s="86" t="str">
        <f t="shared" si="1"/>
        <v/>
      </c>
      <c r="N23" s="172"/>
      <c r="O23" s="172"/>
      <c r="P23" s="172"/>
      <c r="Q23" s="1406"/>
      <c r="R23" s="1406"/>
      <c r="S23" s="1406"/>
      <c r="T23" s="1406"/>
      <c r="U23" s="1406"/>
      <c r="V23" s="1406"/>
    </row>
    <row r="24" spans="1:34" ht="13">
      <c r="B24" s="162"/>
      <c r="C24" s="49"/>
      <c r="D24" s="49"/>
      <c r="E24" s="49"/>
      <c r="F24" s="957"/>
      <c r="G24" s="119"/>
      <c r="I24" s="71" t="str">
        <f t="shared" si="0"/>
        <v/>
      </c>
      <c r="J24" s="71" t="str">
        <f>_xlfn.IFNA(IF(ISBLANK(D24),"",IF(AND(D24="USA",ISNUMBER(F24)), VLOOKUP(F24,ElectricityEFs!H:I,2,FALSE),IF(OR(D24="Canada",D24="Australia",D24="USA"),CONCATENATE(D24,E24),D24))), "World")</f>
        <v/>
      </c>
      <c r="K24" s="86" t="str">
        <f t="shared" si="1"/>
        <v/>
      </c>
      <c r="O24" s="172"/>
      <c r="P24" s="172"/>
      <c r="Q24" s="1407"/>
      <c r="R24" s="1407"/>
      <c r="S24" s="1407"/>
      <c r="T24" s="1407"/>
      <c r="U24" s="1407"/>
      <c r="V24" s="1407"/>
    </row>
    <row r="25" spans="1:34" ht="13">
      <c r="B25" s="162"/>
      <c r="C25" s="49"/>
      <c r="D25" s="49"/>
      <c r="E25" s="49"/>
      <c r="F25" s="957"/>
      <c r="G25" s="119"/>
      <c r="I25" s="71" t="str">
        <f t="shared" si="0"/>
        <v/>
      </c>
      <c r="J25" s="71" t="str">
        <f>_xlfn.IFNA(IF(ISBLANK(D25),"",IF(AND(D25="USA",ISNUMBER(F25)), VLOOKUP(F25,ElectricityEFs!H:I,2,FALSE),IF(OR(D25="Canada",D25="Australia",D25="USA"),CONCATENATE(D25,E25),D25))), "World")</f>
        <v/>
      </c>
      <c r="K25" s="86" t="str">
        <f t="shared" si="1"/>
        <v/>
      </c>
      <c r="N25" s="172"/>
      <c r="O25" s="172"/>
      <c r="P25" s="172"/>
      <c r="Q25" s="1407"/>
      <c r="R25" s="1407"/>
      <c r="S25" s="1407"/>
      <c r="T25" s="1407"/>
      <c r="U25" s="1407"/>
      <c r="V25" s="1407"/>
    </row>
    <row r="26" spans="1:34" ht="13">
      <c r="B26" s="162"/>
      <c r="C26" s="49"/>
      <c r="D26" s="49"/>
      <c r="E26" s="49"/>
      <c r="F26" s="957"/>
      <c r="G26" s="119"/>
      <c r="I26" s="71" t="str">
        <f t="shared" si="0"/>
        <v/>
      </c>
      <c r="J26" s="71" t="str">
        <f>_xlfn.IFNA(IF(ISBLANK(D26),"",IF(AND(D26="USA",ISNUMBER(F26)), VLOOKUP(F26,ElectricityEFs!H:I,2,FALSE),IF(OR(D26="Canada",D26="Australia",D26="USA"),CONCATENATE(D26,E26),D26))), "World")</f>
        <v/>
      </c>
      <c r="K26" s="86" t="str">
        <f t="shared" si="1"/>
        <v/>
      </c>
      <c r="N26" s="172"/>
      <c r="O26" s="172"/>
      <c r="P26" s="172"/>
      <c r="Q26" s="1407"/>
      <c r="R26" s="1407"/>
      <c r="S26" s="1407"/>
      <c r="T26" s="1407"/>
      <c r="U26" s="1407"/>
      <c r="V26" s="1407"/>
    </row>
    <row r="27" spans="1:34" ht="13">
      <c r="B27" s="162"/>
      <c r="C27" s="49"/>
      <c r="D27" s="49"/>
      <c r="E27" s="49"/>
      <c r="F27" s="957"/>
      <c r="G27" s="119"/>
      <c r="I27" s="71" t="str">
        <f t="shared" si="0"/>
        <v/>
      </c>
      <c r="J27" s="71" t="str">
        <f>_xlfn.IFNA(IF(ISBLANK(D27),"",IF(AND(D27="USA",ISNUMBER(F27)), VLOOKUP(F27,ElectricityEFs!H:I,2,FALSE),IF(OR(D27="Canada",D27="Australia",D27="USA"),CONCATENATE(D27,E27),D27))), "World")</f>
        <v/>
      </c>
      <c r="K27" s="86" t="str">
        <f t="shared" si="1"/>
        <v/>
      </c>
      <c r="O27" s="172"/>
      <c r="P27" s="1405"/>
      <c r="Q27" s="1405"/>
      <c r="R27" s="1405"/>
      <c r="S27" s="1405"/>
      <c r="T27" s="1405"/>
      <c r="U27" s="1405"/>
    </row>
    <row r="28" spans="1:34" ht="13">
      <c r="B28" s="162"/>
      <c r="C28" s="49"/>
      <c r="D28" s="49"/>
      <c r="E28" s="49"/>
      <c r="F28" s="957"/>
      <c r="G28" s="119"/>
      <c r="I28" s="71" t="str">
        <f t="shared" si="0"/>
        <v/>
      </c>
      <c r="J28" s="71" t="str">
        <f>_xlfn.IFNA(IF(ISBLANK(D28),"",IF(AND(D28="USA",ISNUMBER(F28)), VLOOKUP(F28,ElectricityEFs!H:I,2,FALSE),IF(OR(D28="Canada",D28="Australia",D28="USA"),CONCATENATE(D28,E28),D28))), "World")</f>
        <v/>
      </c>
      <c r="K28" s="86" t="str">
        <f t="shared" si="1"/>
        <v/>
      </c>
      <c r="N28" s="172"/>
      <c r="O28" s="172"/>
      <c r="P28" s="1405"/>
      <c r="Q28" s="1405"/>
      <c r="R28" s="1405"/>
      <c r="S28" s="1405"/>
      <c r="T28" s="1405"/>
      <c r="U28" s="1405"/>
    </row>
    <row r="29" spans="1:34" ht="13">
      <c r="B29" s="162"/>
      <c r="C29" s="49"/>
      <c r="D29" s="49"/>
      <c r="E29" s="49"/>
      <c r="F29" s="957"/>
      <c r="G29" s="119"/>
      <c r="I29" s="71" t="str">
        <f t="shared" si="0"/>
        <v/>
      </c>
      <c r="J29" s="71" t="str">
        <f>_xlfn.IFNA(IF(ISBLANK(D29),"",IF(AND(D29="USA",ISNUMBER(F29)), VLOOKUP(F29,ElectricityEFs!H:I,2,FALSE),IF(OR(D29="Canada",D29="Australia",D29="USA"),CONCATENATE(D29,E29),D29))), "World")</f>
        <v/>
      </c>
      <c r="K29" s="86" t="str">
        <f t="shared" si="1"/>
        <v/>
      </c>
      <c r="N29" s="172"/>
      <c r="O29" s="172"/>
      <c r="P29" s="1405"/>
      <c r="Q29" s="1405"/>
      <c r="R29" s="1405"/>
      <c r="S29" s="1405"/>
      <c r="T29" s="1405"/>
      <c r="U29" s="1405"/>
    </row>
    <row r="30" spans="1:34" ht="13">
      <c r="B30" s="162"/>
      <c r="C30" s="49"/>
      <c r="D30" s="49"/>
      <c r="E30" s="49"/>
      <c r="F30" s="957"/>
      <c r="G30" s="119"/>
      <c r="I30" s="71" t="str">
        <f t="shared" si="0"/>
        <v/>
      </c>
      <c r="J30" s="71" t="str">
        <f>_xlfn.IFNA(IF(ISBLANK(D30),"",IF(AND(D30="USA",ISNUMBER(F30)), VLOOKUP(F30,ElectricityEFs!H:I,2,FALSE),IF(OR(D30="Canada",D30="Australia",D30="USA"),CONCATENATE(D30,E30),D30))), "World")</f>
        <v/>
      </c>
      <c r="K30" s="86" t="str">
        <f t="shared" si="1"/>
        <v/>
      </c>
    </row>
    <row r="31" spans="1:34" ht="13">
      <c r="B31" s="162"/>
      <c r="C31" s="49"/>
      <c r="D31" s="49"/>
      <c r="E31" s="49"/>
      <c r="F31" s="957"/>
      <c r="G31" s="119"/>
      <c r="I31" s="71" t="str">
        <f t="shared" si="0"/>
        <v/>
      </c>
      <c r="J31" s="71" t="str">
        <f>_xlfn.IFNA(IF(ISBLANK(D31),"",IF(AND(D31="USA",ISNUMBER(F31)), VLOOKUP(F31,ElectricityEFs!H:I,2,FALSE),IF(OR(D31="Canada",D31="Australia",D31="USA"),CONCATENATE(D31,E31),D31))), "World")</f>
        <v/>
      </c>
      <c r="K31" s="86" t="str">
        <f t="shared" si="1"/>
        <v/>
      </c>
    </row>
    <row r="32" spans="1:34" ht="13">
      <c r="B32" s="162"/>
      <c r="C32" s="49"/>
      <c r="D32" s="49"/>
      <c r="E32" s="49"/>
      <c r="F32" s="957"/>
      <c r="G32" s="119"/>
      <c r="I32" s="71" t="str">
        <f t="shared" si="0"/>
        <v/>
      </c>
      <c r="J32" s="71" t="str">
        <f>_xlfn.IFNA(IF(ISBLANK(D32),"",IF(AND(D32="USA",ISNUMBER(F32)), VLOOKUP(F32,ElectricityEFs!H:I,2,FALSE),IF(OR(D32="Canada",D32="Australia",D32="USA"),CONCATENATE(D32,E32),D32))), "World")</f>
        <v/>
      </c>
      <c r="K32" s="86" t="str">
        <f t="shared" si="1"/>
        <v/>
      </c>
    </row>
    <row r="33" spans="1:22" ht="13">
      <c r="B33" s="162"/>
      <c r="C33" s="49"/>
      <c r="D33" s="49"/>
      <c r="E33" s="49"/>
      <c r="F33" s="957"/>
      <c r="G33" s="119"/>
      <c r="I33" s="71" t="str">
        <f t="shared" si="0"/>
        <v/>
      </c>
      <c r="J33" s="71" t="str">
        <f>_xlfn.IFNA(IF(ISBLANK(D33),"",IF(AND(D33="USA",ISNUMBER(F33)), VLOOKUP(F33,ElectricityEFs!H:I,2,FALSE),IF(OR(D33="Canada",D33="Australia",D33="USA"),CONCATENATE(D33,E33),D33))), "World")</f>
        <v/>
      </c>
      <c r="K33" s="86" t="str">
        <f t="shared" si="1"/>
        <v/>
      </c>
    </row>
    <row r="34" spans="1:22" ht="13">
      <c r="B34" s="162"/>
      <c r="C34" s="49"/>
      <c r="D34" s="49"/>
      <c r="E34" s="49"/>
      <c r="F34" s="957"/>
      <c r="G34" s="119"/>
      <c r="I34" s="71" t="str">
        <f t="shared" si="0"/>
        <v/>
      </c>
      <c r="J34" s="71" t="str">
        <f>_xlfn.IFNA(IF(ISBLANK(D34),"",IF(AND(D34="USA",ISNUMBER(F34)), VLOOKUP(F34,ElectricityEFs!H:I,2,FALSE),IF(OR(D34="Canada",D34="Australia",D34="USA"),CONCATENATE(D34,E34),D34))), "World")</f>
        <v/>
      </c>
      <c r="K34" s="86" t="str">
        <f t="shared" si="1"/>
        <v/>
      </c>
    </row>
    <row r="35" spans="1:22" ht="13">
      <c r="B35" s="162"/>
      <c r="C35" s="49"/>
      <c r="D35" s="49"/>
      <c r="E35" s="49"/>
      <c r="F35" s="957"/>
      <c r="G35" s="119"/>
      <c r="I35" s="71" t="str">
        <f t="shared" si="0"/>
        <v/>
      </c>
      <c r="J35" s="71" t="str">
        <f>_xlfn.IFNA(IF(ISBLANK(D35),"",IF(AND(D35="USA",ISNUMBER(F35)), VLOOKUP(F35,ElectricityEFs!H:I,2,FALSE),IF(OR(D35="Canada",D35="Australia",D35="USA"),CONCATENATE(D35,E35),D35))), "World")</f>
        <v/>
      </c>
      <c r="K35" s="86" t="str">
        <f t="shared" si="1"/>
        <v/>
      </c>
    </row>
    <row r="36" spans="1:22" ht="13">
      <c r="B36" s="162"/>
      <c r="C36" s="49"/>
      <c r="D36" s="49"/>
      <c r="E36" s="49"/>
      <c r="F36" s="957"/>
      <c r="G36" s="119"/>
      <c r="I36" s="71" t="str">
        <f t="shared" si="0"/>
        <v/>
      </c>
      <c r="J36" s="71" t="str">
        <f>_xlfn.IFNA(IF(ISBLANK(D36),"",IF(AND(D36="USA",ISNUMBER(F36)), VLOOKUP(F36,ElectricityEFs!H:I,2,FALSE),IF(OR(D36="Canada",D36="Australia",D36="USA"),CONCATENATE(D36,E36),D36))), "World")</f>
        <v/>
      </c>
      <c r="K36" s="86" t="str">
        <f t="shared" si="1"/>
        <v/>
      </c>
    </row>
    <row r="37" spans="1:22" ht="13">
      <c r="B37" s="162"/>
      <c r="C37" s="49"/>
      <c r="D37" s="49"/>
      <c r="E37" s="49"/>
      <c r="F37" s="957"/>
      <c r="G37" s="119"/>
      <c r="I37" s="71" t="str">
        <f t="shared" si="0"/>
        <v/>
      </c>
      <c r="J37" s="71" t="str">
        <f>_xlfn.IFNA(IF(ISBLANK(D37),"",IF(AND(D37="USA",ISNUMBER(F37)), VLOOKUP(F37,ElectricityEFs!H:I,2,FALSE),IF(OR(D37="Canada",D37="Australia",D37="USA"),CONCATENATE(D37,E37),D37))), "World")</f>
        <v/>
      </c>
      <c r="K37" s="86" t="str">
        <f t="shared" si="1"/>
        <v/>
      </c>
    </row>
    <row r="38" spans="1:22" ht="13">
      <c r="B38" s="162"/>
      <c r="C38" s="49"/>
      <c r="D38" s="49"/>
      <c r="E38" s="49"/>
      <c r="F38" s="957"/>
      <c r="G38" s="119"/>
      <c r="I38" s="71" t="str">
        <f t="shared" si="0"/>
        <v/>
      </c>
      <c r="J38" s="71" t="str">
        <f>_xlfn.IFNA(IF(ISBLANK(D38),"",IF(AND(D38="USA",ISNUMBER(F38)), VLOOKUP(F38,ElectricityEFs!H:I,2,FALSE),IF(OR(D38="Canada",D38="Australia",D38="USA"),CONCATENATE(D38,E38),D38))), "World")</f>
        <v/>
      </c>
      <c r="K38" s="86" t="str">
        <f t="shared" si="1"/>
        <v/>
      </c>
    </row>
    <row r="39" spans="1:22" ht="13">
      <c r="B39" s="162"/>
      <c r="C39" s="49"/>
      <c r="D39" s="49"/>
      <c r="E39" s="49"/>
      <c r="F39" s="957"/>
      <c r="G39" s="119"/>
      <c r="I39" s="71" t="str">
        <f t="shared" si="0"/>
        <v/>
      </c>
      <c r="J39" s="71" t="str">
        <f>_xlfn.IFNA(IF(ISBLANK(D39),"",IF(AND(D39="USA",ISNUMBER(F39)), VLOOKUP(F39,ElectricityEFs!H:I,2,FALSE),IF(OR(D39="Canada",D39="Australia",D39="USA"),CONCATENATE(D39,E39),D39))), "World")</f>
        <v/>
      </c>
      <c r="K39" s="86" t="str">
        <f t="shared" si="1"/>
        <v/>
      </c>
    </row>
    <row r="40" spans="1:22" ht="13">
      <c r="B40" s="162"/>
      <c r="C40" s="49"/>
      <c r="D40" s="49"/>
      <c r="E40" s="49"/>
      <c r="F40" s="957"/>
      <c r="G40" s="119"/>
      <c r="I40" s="71" t="str">
        <f t="shared" si="0"/>
        <v/>
      </c>
      <c r="J40" s="71" t="str">
        <f>_xlfn.IFNA(IF(ISBLANK(D40),"",IF(AND(D40="USA",ISNUMBER(F40)), VLOOKUP(F40,ElectricityEFs!H:I,2,FALSE),IF(OR(D40="Canada",D40="Australia",D40="USA"),CONCATENATE(D40,E40),D40))), "World")</f>
        <v/>
      </c>
      <c r="K40" s="86" t="str">
        <f t="shared" si="1"/>
        <v/>
      </c>
    </row>
    <row r="41" spans="1:22" ht="13">
      <c r="B41" s="162"/>
      <c r="C41" s="49"/>
      <c r="D41" s="49"/>
      <c r="E41" s="49"/>
      <c r="F41" s="957"/>
      <c r="G41" s="119"/>
      <c r="I41" s="71" t="str">
        <f t="shared" si="0"/>
        <v/>
      </c>
      <c r="J41" s="71" t="str">
        <f>_xlfn.IFNA(IF(ISBLANK(D41),"",IF(AND(D41="USA",ISNUMBER(F41)), VLOOKUP(F41,ElectricityEFs!H:I,2,FALSE),IF(OR(D41="Canada",D41="Australia",D41="USA"),CONCATENATE(D41,E41),D41))), "World")</f>
        <v/>
      </c>
      <c r="K41" s="86" t="str">
        <f t="shared" si="1"/>
        <v/>
      </c>
    </row>
    <row r="42" spans="1:22" ht="13">
      <c r="B42" s="162"/>
      <c r="C42" s="49"/>
      <c r="D42" s="49"/>
      <c r="E42" s="49"/>
      <c r="F42" s="957"/>
      <c r="G42" s="119"/>
      <c r="I42" s="71" t="str">
        <f t="shared" si="0"/>
        <v/>
      </c>
      <c r="J42" s="71" t="str">
        <f>_xlfn.IFNA(IF(ISBLANK(D42),"",IF(AND(D42="USA",ISNUMBER(F42)), VLOOKUP(F42,ElectricityEFs!H:I,2,FALSE),IF(OR(D42="Canada",D42="Australia",D42="USA"),CONCATENATE(D42,E42),D42))), "World")</f>
        <v/>
      </c>
      <c r="K42" s="86" t="str">
        <f t="shared" si="1"/>
        <v/>
      </c>
    </row>
    <row r="43" spans="1:22" ht="13">
      <c r="B43" s="162"/>
      <c r="C43" s="49"/>
      <c r="D43" s="49"/>
      <c r="E43" s="49"/>
      <c r="F43" s="957"/>
      <c r="G43" s="119"/>
      <c r="I43" s="71" t="str">
        <f t="shared" si="0"/>
        <v/>
      </c>
      <c r="J43" s="71" t="str">
        <f>_xlfn.IFNA(IF(ISBLANK(D43),"",IF(AND(D43="USA",ISNUMBER(F43)), VLOOKUP(F43,ElectricityEFs!H:I,2,FALSE),IF(OR(D43="Canada",D43="Australia",D43="USA"),CONCATENATE(D43,E43),D43))), "World")</f>
        <v/>
      </c>
      <c r="K43" s="86" t="str">
        <f t="shared" si="1"/>
        <v/>
      </c>
    </row>
    <row r="44" spans="1:22" ht="13">
      <c r="B44" s="162"/>
      <c r="C44" s="526"/>
      <c r="D44" s="526"/>
      <c r="E44" s="526"/>
      <c r="F44" s="957"/>
      <c r="G44" s="527"/>
      <c r="I44" s="71" t="str">
        <f t="shared" si="0"/>
        <v/>
      </c>
      <c r="J44" s="71" t="str">
        <f>_xlfn.IFNA(IF(ISBLANK(D44),"",IF(AND(D44="USA",ISNUMBER(F44)), VLOOKUP(F44,ElectricityEFs!H:I,2,FALSE),IF(OR(D44="Canada",D44="Australia",D44="USA"),CONCATENATE(D44,E44),D44))), "World")</f>
        <v/>
      </c>
      <c r="K44" s="86" t="str">
        <f t="shared" si="1"/>
        <v/>
      </c>
    </row>
    <row r="45" spans="1:22" ht="13">
      <c r="B45" s="162"/>
      <c r="C45" s="528"/>
      <c r="D45" s="528"/>
      <c r="E45" s="528"/>
      <c r="F45" s="957"/>
      <c r="G45" s="528"/>
      <c r="I45" s="71" t="str">
        <f t="shared" si="0"/>
        <v/>
      </c>
      <c r="J45" s="71" t="str">
        <f>_xlfn.IFNA(IF(ISBLANK(D45),"",IF(AND(D45="USA",ISNUMBER(F45)), VLOOKUP(F45,ElectricityEFs!H:I,2,FALSE),IF(OR(D45="Canada",D45="Australia",D45="USA"),CONCATENATE(D45,E45),D45))), "World")</f>
        <v/>
      </c>
      <c r="K45" s="86" t="str">
        <f t="shared" si="1"/>
        <v/>
      </c>
    </row>
    <row r="46" spans="1:22" s="187" customFormat="1" ht="12.75" customHeight="1">
      <c r="A46" s="385"/>
      <c r="B46" s="162"/>
      <c r="C46" s="528"/>
      <c r="D46" s="528"/>
      <c r="E46" s="528"/>
      <c r="F46" s="957"/>
      <c r="G46" s="528"/>
      <c r="I46" s="71" t="str">
        <f t="shared" ref="I46:I88" si="2" xml:space="preserve"> IF(OR(D46="USA", D46="Canada", D46= "Australia"), "StatesList", "")</f>
        <v/>
      </c>
      <c r="J46" s="71" t="str">
        <f>_xlfn.IFNA(IF(ISBLANK(D46),"",IF(AND(D46="USA",ISNUMBER(F46)), VLOOKUP(F46,ElectricityEFs!H:I,2,FALSE),IF(OR(D46="Canada",D46="Australia",D46="USA"),CONCATENATE(D46,E46),D46))), "World")</f>
        <v/>
      </c>
      <c r="K46" s="86" t="str">
        <f t="shared" ref="K46:K88" si="3">IF(ISBLANK(B46), "", VLOOKUP(J46,ElecFactor,5,FALSE))</f>
        <v/>
      </c>
      <c r="N46" s="163"/>
      <c r="O46" s="163"/>
      <c r="P46" s="163"/>
      <c r="Q46" s="163"/>
      <c r="R46" s="163"/>
      <c r="S46" s="163"/>
      <c r="T46" s="163"/>
      <c r="U46" s="163"/>
      <c r="V46" s="175"/>
    </row>
    <row r="47" spans="1:22" s="187" customFormat="1" ht="12.75" customHeight="1">
      <c r="A47" s="385"/>
      <c r="B47" s="162"/>
      <c r="C47" s="528"/>
      <c r="D47" s="528"/>
      <c r="E47" s="528"/>
      <c r="F47" s="957"/>
      <c r="G47" s="528"/>
      <c r="I47" s="71" t="str">
        <f t="shared" si="2"/>
        <v/>
      </c>
      <c r="J47" s="71" t="str">
        <f>_xlfn.IFNA(IF(ISBLANK(D47),"",IF(AND(D47="USA",ISNUMBER(F47)), VLOOKUP(F47,ElectricityEFs!H:I,2,FALSE),IF(OR(D47="Canada",D47="Australia",D47="USA"),CONCATENATE(D47,E47),D47))), "World")</f>
        <v/>
      </c>
      <c r="K47" s="86" t="str">
        <f t="shared" si="3"/>
        <v/>
      </c>
      <c r="N47" s="163"/>
      <c r="O47" s="163"/>
      <c r="P47" s="163"/>
      <c r="Q47" s="163"/>
      <c r="R47" s="163"/>
      <c r="S47" s="163"/>
      <c r="T47" s="163"/>
      <c r="U47" s="163"/>
      <c r="V47" s="175"/>
    </row>
    <row r="48" spans="1:22" s="187" customFormat="1" ht="12.75" customHeight="1">
      <c r="A48" s="385"/>
      <c r="B48" s="162"/>
      <c r="C48" s="528"/>
      <c r="D48" s="528"/>
      <c r="E48" s="528"/>
      <c r="F48" s="957"/>
      <c r="G48" s="528"/>
      <c r="I48" s="71" t="str">
        <f t="shared" si="2"/>
        <v/>
      </c>
      <c r="J48" s="71" t="str">
        <f>_xlfn.IFNA(IF(ISBLANK(D48),"",IF(AND(D48="USA",ISNUMBER(F48)), VLOOKUP(F48,ElectricityEFs!H:I,2,FALSE),IF(OR(D48="Canada",D48="Australia",D48="USA"),CONCATENATE(D48,E48),D48))), "World")</f>
        <v/>
      </c>
      <c r="K48" s="86" t="str">
        <f t="shared" si="3"/>
        <v/>
      </c>
      <c r="N48" s="163"/>
      <c r="O48" s="163"/>
      <c r="P48" s="163"/>
      <c r="Q48" s="163"/>
      <c r="R48" s="163"/>
      <c r="S48" s="163"/>
      <c r="T48" s="163"/>
      <c r="U48" s="163"/>
      <c r="V48" s="175"/>
    </row>
    <row r="49" spans="1:22" s="187" customFormat="1" ht="12.75" customHeight="1">
      <c r="A49" s="385"/>
      <c r="B49" s="162"/>
      <c r="C49" s="528"/>
      <c r="D49" s="528"/>
      <c r="E49" s="528"/>
      <c r="F49" s="957"/>
      <c r="G49" s="528"/>
      <c r="I49" s="71" t="str">
        <f t="shared" si="2"/>
        <v/>
      </c>
      <c r="J49" s="71" t="str">
        <f>_xlfn.IFNA(IF(ISBLANK(D49),"",IF(AND(D49="USA",ISNUMBER(F49)), VLOOKUP(F49,ElectricityEFs!H:I,2,FALSE),IF(OR(D49="Canada",D49="Australia",D49="USA"),CONCATENATE(D49,E49),D49))), "World")</f>
        <v/>
      </c>
      <c r="K49" s="86" t="str">
        <f t="shared" si="3"/>
        <v/>
      </c>
      <c r="N49" s="163"/>
      <c r="O49" s="163"/>
      <c r="P49" s="163"/>
      <c r="Q49" s="163"/>
      <c r="R49" s="163"/>
      <c r="S49" s="163"/>
      <c r="T49" s="163"/>
      <c r="U49" s="163"/>
      <c r="V49" s="175"/>
    </row>
    <row r="50" spans="1:22" s="187" customFormat="1" ht="12.75" customHeight="1">
      <c r="A50" s="385"/>
      <c r="B50" s="162"/>
      <c r="C50" s="528"/>
      <c r="D50" s="528"/>
      <c r="E50" s="528"/>
      <c r="F50" s="957"/>
      <c r="G50" s="528"/>
      <c r="I50" s="71" t="str">
        <f t="shared" si="2"/>
        <v/>
      </c>
      <c r="J50" s="71" t="str">
        <f>_xlfn.IFNA(IF(ISBLANK(D50),"",IF(AND(D50="USA",ISNUMBER(F50)), VLOOKUP(F50,ElectricityEFs!H:I,2,FALSE),IF(OR(D50="Canada",D50="Australia",D50="USA"),CONCATENATE(D50,E50),D50))), "World")</f>
        <v/>
      </c>
      <c r="K50" s="86" t="str">
        <f t="shared" si="3"/>
        <v/>
      </c>
      <c r="N50" s="163"/>
      <c r="O50" s="163"/>
      <c r="P50" s="163"/>
      <c r="Q50" s="163"/>
      <c r="R50" s="163"/>
      <c r="S50" s="163"/>
      <c r="T50" s="163"/>
      <c r="U50" s="163"/>
      <c r="V50" s="175"/>
    </row>
    <row r="51" spans="1:22" s="187" customFormat="1" ht="12.75" customHeight="1">
      <c r="A51" s="385"/>
      <c r="B51" s="162"/>
      <c r="C51" s="528"/>
      <c r="D51" s="528"/>
      <c r="E51" s="528"/>
      <c r="F51" s="957"/>
      <c r="G51" s="528"/>
      <c r="I51" s="71" t="str">
        <f t="shared" si="2"/>
        <v/>
      </c>
      <c r="J51" s="71" t="str">
        <f>_xlfn.IFNA(IF(ISBLANK(D51),"",IF(AND(D51="USA",ISNUMBER(F51)), VLOOKUP(F51,ElectricityEFs!H:I,2,FALSE),IF(OR(D51="Canada",D51="Australia",D51="USA"),CONCATENATE(D51,E51),D51))), "World")</f>
        <v/>
      </c>
      <c r="K51" s="86" t="str">
        <f t="shared" si="3"/>
        <v/>
      </c>
      <c r="N51" s="163"/>
      <c r="O51" s="163"/>
      <c r="P51" s="163"/>
      <c r="Q51" s="163"/>
      <c r="R51" s="163"/>
      <c r="S51" s="163"/>
      <c r="T51" s="163"/>
      <c r="U51" s="163"/>
      <c r="V51" s="175"/>
    </row>
    <row r="52" spans="1:22" s="187" customFormat="1" ht="12.75" customHeight="1">
      <c r="A52" s="385"/>
      <c r="B52" s="162"/>
      <c r="C52" s="528"/>
      <c r="D52" s="528"/>
      <c r="E52" s="528"/>
      <c r="F52" s="957"/>
      <c r="G52" s="528"/>
      <c r="I52" s="71" t="str">
        <f t="shared" si="2"/>
        <v/>
      </c>
      <c r="J52" s="71" t="str">
        <f>_xlfn.IFNA(IF(ISBLANK(D52),"",IF(AND(D52="USA",ISNUMBER(F52)), VLOOKUP(F52,ElectricityEFs!H:I,2,FALSE),IF(OR(D52="Canada",D52="Australia",D52="USA"),CONCATENATE(D52,E52),D52))), "World")</f>
        <v/>
      </c>
      <c r="K52" s="86" t="str">
        <f t="shared" si="3"/>
        <v/>
      </c>
      <c r="N52" s="163"/>
      <c r="O52" s="163"/>
      <c r="P52" s="163"/>
      <c r="Q52" s="163"/>
      <c r="R52" s="163"/>
      <c r="S52" s="163"/>
      <c r="T52" s="163"/>
      <c r="U52" s="163"/>
      <c r="V52" s="175"/>
    </row>
    <row r="53" spans="1:22" s="187" customFormat="1" ht="12.75" customHeight="1">
      <c r="A53" s="385"/>
      <c r="B53" s="162"/>
      <c r="C53" s="528"/>
      <c r="D53" s="528"/>
      <c r="E53" s="528"/>
      <c r="F53" s="957"/>
      <c r="G53" s="528"/>
      <c r="I53" s="71" t="str">
        <f t="shared" si="2"/>
        <v/>
      </c>
      <c r="J53" s="71" t="str">
        <f>_xlfn.IFNA(IF(ISBLANK(D53),"",IF(AND(D53="USA",ISNUMBER(F53)), VLOOKUP(F53,ElectricityEFs!H:I,2,FALSE),IF(OR(D53="Canada",D53="Australia",D53="USA"),CONCATENATE(D53,E53),D53))), "World")</f>
        <v/>
      </c>
      <c r="K53" s="86" t="str">
        <f t="shared" si="3"/>
        <v/>
      </c>
      <c r="N53" s="163"/>
      <c r="O53" s="163"/>
      <c r="P53" s="163"/>
      <c r="Q53" s="163"/>
      <c r="R53" s="163"/>
      <c r="S53" s="163"/>
      <c r="T53" s="163"/>
      <c r="U53" s="163"/>
      <c r="V53" s="175"/>
    </row>
    <row r="54" spans="1:22" s="187" customFormat="1" ht="12.75" customHeight="1">
      <c r="A54" s="385"/>
      <c r="B54" s="162"/>
      <c r="C54" s="528"/>
      <c r="D54" s="528"/>
      <c r="E54" s="528"/>
      <c r="F54" s="957"/>
      <c r="G54" s="528"/>
      <c r="I54" s="71" t="str">
        <f t="shared" si="2"/>
        <v/>
      </c>
      <c r="J54" s="71" t="str">
        <f>_xlfn.IFNA(IF(ISBLANK(D54),"",IF(AND(D54="USA",ISNUMBER(F54)), VLOOKUP(F54,ElectricityEFs!H:I,2,FALSE),IF(OR(D54="Canada",D54="Australia",D54="USA"),CONCATENATE(D54,E54),D54))), "World")</f>
        <v/>
      </c>
      <c r="K54" s="86" t="str">
        <f t="shared" si="3"/>
        <v/>
      </c>
      <c r="N54" s="163"/>
      <c r="O54" s="163"/>
      <c r="P54" s="163"/>
      <c r="Q54" s="163"/>
      <c r="R54" s="163"/>
      <c r="S54" s="163"/>
      <c r="T54" s="163"/>
      <c r="U54" s="163"/>
      <c r="V54" s="175"/>
    </row>
    <row r="55" spans="1:22" s="187" customFormat="1" ht="12.75" customHeight="1">
      <c r="A55" s="385"/>
      <c r="B55" s="162"/>
      <c r="C55" s="528"/>
      <c r="D55" s="528"/>
      <c r="E55" s="528"/>
      <c r="F55" s="957"/>
      <c r="G55" s="528"/>
      <c r="I55" s="71" t="str">
        <f t="shared" si="2"/>
        <v/>
      </c>
      <c r="J55" s="71" t="str">
        <f>_xlfn.IFNA(IF(ISBLANK(D55),"",IF(AND(D55="USA",ISNUMBER(F55)), VLOOKUP(F55,ElectricityEFs!H:I,2,FALSE),IF(OR(D55="Canada",D55="Australia",D55="USA"),CONCATENATE(D55,E55),D55))), "World")</f>
        <v/>
      </c>
      <c r="K55" s="86" t="str">
        <f t="shared" si="3"/>
        <v/>
      </c>
      <c r="N55" s="163"/>
      <c r="O55" s="163"/>
      <c r="P55" s="163"/>
      <c r="Q55" s="163"/>
      <c r="R55" s="163"/>
      <c r="S55" s="163"/>
      <c r="T55" s="163"/>
      <c r="U55" s="163"/>
      <c r="V55" s="175"/>
    </row>
    <row r="56" spans="1:22" s="187" customFormat="1" ht="12.75" customHeight="1">
      <c r="A56" s="385"/>
      <c r="B56" s="162"/>
      <c r="C56" s="528"/>
      <c r="D56" s="528"/>
      <c r="E56" s="528"/>
      <c r="F56" s="957"/>
      <c r="G56" s="528"/>
      <c r="I56" s="71" t="str">
        <f t="shared" si="2"/>
        <v/>
      </c>
      <c r="J56" s="71" t="str">
        <f>_xlfn.IFNA(IF(ISBLANK(D56),"",IF(AND(D56="USA",ISNUMBER(F56)), VLOOKUP(F56,ElectricityEFs!H:I,2,FALSE),IF(OR(D56="Canada",D56="Australia",D56="USA"),CONCATENATE(D56,E56),D56))), "World")</f>
        <v/>
      </c>
      <c r="K56" s="86" t="str">
        <f t="shared" si="3"/>
        <v/>
      </c>
      <c r="N56" s="163"/>
      <c r="O56" s="163"/>
      <c r="P56" s="163"/>
      <c r="Q56" s="163"/>
      <c r="R56" s="163"/>
      <c r="S56" s="163"/>
      <c r="T56" s="163"/>
      <c r="U56" s="163"/>
      <c r="V56" s="175"/>
    </row>
    <row r="57" spans="1:22" s="187" customFormat="1" ht="12.75" customHeight="1">
      <c r="A57" s="385"/>
      <c r="B57" s="162"/>
      <c r="C57" s="528"/>
      <c r="D57" s="528"/>
      <c r="E57" s="528"/>
      <c r="F57" s="957"/>
      <c r="G57" s="528"/>
      <c r="I57" s="71" t="str">
        <f t="shared" si="2"/>
        <v/>
      </c>
      <c r="J57" s="71" t="str">
        <f>_xlfn.IFNA(IF(ISBLANK(D57),"",IF(AND(D57="USA",ISNUMBER(F57)), VLOOKUP(F57,ElectricityEFs!H:I,2,FALSE),IF(OR(D57="Canada",D57="Australia",D57="USA"),CONCATENATE(D57,E57),D57))), "World")</f>
        <v/>
      </c>
      <c r="K57" s="86" t="str">
        <f t="shared" si="3"/>
        <v/>
      </c>
      <c r="N57" s="163"/>
      <c r="O57" s="163"/>
      <c r="P57" s="163"/>
      <c r="Q57" s="163"/>
      <c r="R57" s="163"/>
      <c r="S57" s="163"/>
      <c r="T57" s="163"/>
      <c r="U57" s="163"/>
      <c r="V57" s="175"/>
    </row>
    <row r="58" spans="1:22" s="187" customFormat="1" ht="12.75" customHeight="1">
      <c r="A58" s="385"/>
      <c r="B58" s="162"/>
      <c r="C58" s="528"/>
      <c r="D58" s="528"/>
      <c r="E58" s="528"/>
      <c r="F58" s="957"/>
      <c r="G58" s="528"/>
      <c r="I58" s="71" t="str">
        <f t="shared" si="2"/>
        <v/>
      </c>
      <c r="J58" s="71" t="str">
        <f>_xlfn.IFNA(IF(ISBLANK(D58),"",IF(AND(D58="USA",ISNUMBER(F58)), VLOOKUP(F58,ElectricityEFs!H:I,2,FALSE),IF(OR(D58="Canada",D58="Australia",D58="USA"),CONCATENATE(D58,E58),D58))), "World")</f>
        <v/>
      </c>
      <c r="K58" s="86" t="str">
        <f t="shared" si="3"/>
        <v/>
      </c>
      <c r="N58" s="163"/>
      <c r="O58" s="163"/>
      <c r="P58" s="163"/>
      <c r="Q58" s="163"/>
      <c r="R58" s="163"/>
      <c r="S58" s="163"/>
      <c r="T58" s="163"/>
      <c r="U58" s="163"/>
      <c r="V58" s="175"/>
    </row>
    <row r="59" spans="1:22" s="187" customFormat="1" ht="12.75" customHeight="1">
      <c r="A59" s="385"/>
      <c r="B59" s="162"/>
      <c r="C59" s="528"/>
      <c r="D59" s="528"/>
      <c r="E59" s="528"/>
      <c r="F59" s="957"/>
      <c r="G59" s="528"/>
      <c r="I59" s="71" t="str">
        <f t="shared" si="2"/>
        <v/>
      </c>
      <c r="J59" s="71" t="str">
        <f>_xlfn.IFNA(IF(ISBLANK(D59),"",IF(AND(D59="USA",ISNUMBER(F59)), VLOOKUP(F59,ElectricityEFs!H:I,2,FALSE),IF(OR(D59="Canada",D59="Australia",D59="USA"),CONCATENATE(D59,E59),D59))), "World")</f>
        <v/>
      </c>
      <c r="K59" s="86" t="str">
        <f t="shared" si="3"/>
        <v/>
      </c>
      <c r="N59" s="163"/>
      <c r="O59" s="163"/>
      <c r="P59" s="163"/>
      <c r="Q59" s="163"/>
      <c r="R59" s="163"/>
      <c r="S59" s="163"/>
      <c r="T59" s="163"/>
      <c r="U59" s="163"/>
      <c r="V59" s="175"/>
    </row>
    <row r="60" spans="1:22" s="187" customFormat="1" ht="12.75" customHeight="1">
      <c r="A60" s="385"/>
      <c r="B60" s="162"/>
      <c r="C60" s="528"/>
      <c r="D60" s="528"/>
      <c r="E60" s="528"/>
      <c r="F60" s="957"/>
      <c r="G60" s="528"/>
      <c r="I60" s="71" t="str">
        <f t="shared" si="2"/>
        <v/>
      </c>
      <c r="J60" s="71" t="str">
        <f>_xlfn.IFNA(IF(ISBLANK(D60),"",IF(AND(D60="USA",ISNUMBER(F60)), VLOOKUP(F60,ElectricityEFs!H:I,2,FALSE),IF(OR(D60="Canada",D60="Australia",D60="USA"),CONCATENATE(D60,E60),D60))), "World")</f>
        <v/>
      </c>
      <c r="K60" s="86" t="str">
        <f t="shared" si="3"/>
        <v/>
      </c>
      <c r="N60" s="163"/>
      <c r="O60" s="163"/>
      <c r="P60" s="163"/>
      <c r="Q60" s="163"/>
      <c r="R60" s="163"/>
      <c r="S60" s="163"/>
      <c r="T60" s="163"/>
      <c r="U60" s="163"/>
      <c r="V60" s="175"/>
    </row>
    <row r="61" spans="1:22" s="187" customFormat="1" ht="12.75" customHeight="1">
      <c r="A61" s="385"/>
      <c r="B61" s="162"/>
      <c r="C61" s="528"/>
      <c r="D61" s="528"/>
      <c r="E61" s="528"/>
      <c r="F61" s="957"/>
      <c r="G61" s="528"/>
      <c r="I61" s="71" t="str">
        <f t="shared" si="2"/>
        <v/>
      </c>
      <c r="J61" s="71" t="str">
        <f>_xlfn.IFNA(IF(ISBLANK(D61),"",IF(AND(D61="USA",ISNUMBER(F61)), VLOOKUP(F61,ElectricityEFs!H:I,2,FALSE),IF(OR(D61="Canada",D61="Australia",D61="USA"),CONCATENATE(D61,E61),D61))), "World")</f>
        <v/>
      </c>
      <c r="K61" s="86" t="str">
        <f t="shared" si="3"/>
        <v/>
      </c>
      <c r="N61" s="163"/>
      <c r="O61" s="163"/>
      <c r="P61" s="163"/>
      <c r="Q61" s="163"/>
      <c r="R61" s="163"/>
      <c r="S61" s="163"/>
      <c r="T61" s="163"/>
      <c r="U61" s="163"/>
      <c r="V61" s="175"/>
    </row>
    <row r="62" spans="1:22" s="187" customFormat="1" ht="12.75" customHeight="1">
      <c r="A62" s="385"/>
      <c r="B62" s="162"/>
      <c r="C62" s="528"/>
      <c r="D62" s="528"/>
      <c r="E62" s="528"/>
      <c r="F62" s="957"/>
      <c r="G62" s="528"/>
      <c r="I62" s="71" t="str">
        <f t="shared" si="2"/>
        <v/>
      </c>
      <c r="J62" s="71" t="str">
        <f>_xlfn.IFNA(IF(ISBLANK(D62),"",IF(AND(D62="USA",ISNUMBER(F62)), VLOOKUP(F62,ElectricityEFs!H:I,2,FALSE),IF(OR(D62="Canada",D62="Australia",D62="USA"),CONCATENATE(D62,E62),D62))), "World")</f>
        <v/>
      </c>
      <c r="K62" s="86" t="str">
        <f t="shared" si="3"/>
        <v/>
      </c>
      <c r="N62" s="163"/>
      <c r="O62" s="163"/>
      <c r="P62" s="163"/>
      <c r="Q62" s="163"/>
      <c r="R62" s="163"/>
      <c r="S62" s="163"/>
      <c r="T62" s="163"/>
      <c r="U62" s="163"/>
      <c r="V62" s="175"/>
    </row>
    <row r="63" spans="1:22" s="187" customFormat="1" ht="12.75" customHeight="1">
      <c r="A63" s="385"/>
      <c r="B63" s="162"/>
      <c r="C63" s="528"/>
      <c r="D63" s="528"/>
      <c r="E63" s="528"/>
      <c r="F63" s="957"/>
      <c r="G63" s="528"/>
      <c r="I63" s="71" t="str">
        <f t="shared" si="2"/>
        <v/>
      </c>
      <c r="J63" s="71" t="str">
        <f>_xlfn.IFNA(IF(ISBLANK(D63),"",IF(AND(D63="USA",ISNUMBER(F63)), VLOOKUP(F63,ElectricityEFs!H:I,2,FALSE),IF(OR(D63="Canada",D63="Australia",D63="USA"),CONCATENATE(D63,E63),D63))), "World")</f>
        <v/>
      </c>
      <c r="K63" s="86" t="str">
        <f t="shared" si="3"/>
        <v/>
      </c>
      <c r="N63" s="163"/>
      <c r="O63" s="163"/>
      <c r="P63" s="163"/>
      <c r="Q63" s="163"/>
      <c r="R63" s="163"/>
      <c r="S63" s="163"/>
      <c r="T63" s="163"/>
      <c r="U63" s="163"/>
      <c r="V63" s="175"/>
    </row>
    <row r="64" spans="1:22" s="187" customFormat="1" ht="12.75" customHeight="1">
      <c r="A64" s="385"/>
      <c r="B64" s="162"/>
      <c r="C64" s="528"/>
      <c r="D64" s="528"/>
      <c r="E64" s="528"/>
      <c r="F64" s="957"/>
      <c r="G64" s="528"/>
      <c r="I64" s="71" t="str">
        <f t="shared" si="2"/>
        <v/>
      </c>
      <c r="J64" s="71" t="str">
        <f>_xlfn.IFNA(IF(ISBLANK(D64),"",IF(AND(D64="USA",ISNUMBER(F64)), VLOOKUP(F64,ElectricityEFs!H:I,2,FALSE),IF(OR(D64="Canada",D64="Australia",D64="USA"),CONCATENATE(D64,E64),D64))), "World")</f>
        <v/>
      </c>
      <c r="K64" s="86" t="str">
        <f t="shared" si="3"/>
        <v/>
      </c>
      <c r="N64" s="163"/>
      <c r="O64" s="163"/>
      <c r="P64" s="163"/>
      <c r="Q64" s="163"/>
      <c r="R64" s="163"/>
      <c r="S64" s="163"/>
      <c r="T64" s="163"/>
      <c r="U64" s="163"/>
      <c r="V64" s="175"/>
    </row>
    <row r="65" spans="1:22" s="187" customFormat="1" ht="12.75" customHeight="1">
      <c r="A65" s="385"/>
      <c r="B65" s="162"/>
      <c r="C65" s="528"/>
      <c r="D65" s="528"/>
      <c r="E65" s="528"/>
      <c r="F65" s="957"/>
      <c r="G65" s="528"/>
      <c r="I65" s="71" t="str">
        <f t="shared" si="2"/>
        <v/>
      </c>
      <c r="J65" s="71" t="str">
        <f>_xlfn.IFNA(IF(ISBLANK(D65),"",IF(AND(D65="USA",ISNUMBER(F65)), VLOOKUP(F65,ElectricityEFs!H:I,2,FALSE),IF(OR(D65="Canada",D65="Australia",D65="USA"),CONCATENATE(D65,E65),D65))), "World")</f>
        <v/>
      </c>
      <c r="K65" s="86" t="str">
        <f t="shared" si="3"/>
        <v/>
      </c>
      <c r="N65" s="163"/>
      <c r="O65" s="163"/>
      <c r="P65" s="163"/>
      <c r="Q65" s="163"/>
      <c r="R65" s="163"/>
      <c r="S65" s="163"/>
      <c r="T65" s="163"/>
      <c r="U65" s="163"/>
      <c r="V65" s="175"/>
    </row>
    <row r="66" spans="1:22" s="187" customFormat="1" ht="12.75" customHeight="1">
      <c r="A66" s="385"/>
      <c r="B66" s="162"/>
      <c r="C66" s="528"/>
      <c r="D66" s="528"/>
      <c r="E66" s="528"/>
      <c r="F66" s="957"/>
      <c r="G66" s="528"/>
      <c r="I66" s="71" t="str">
        <f t="shared" si="2"/>
        <v/>
      </c>
      <c r="J66" s="71" t="str">
        <f>_xlfn.IFNA(IF(ISBLANK(D66),"",IF(AND(D66="USA",ISNUMBER(F66)), VLOOKUP(F66,ElectricityEFs!H:I,2,FALSE),IF(OR(D66="Canada",D66="Australia",D66="USA"),CONCATENATE(D66,E66),D66))), "World")</f>
        <v/>
      </c>
      <c r="K66" s="86" t="str">
        <f t="shared" si="3"/>
        <v/>
      </c>
      <c r="N66" s="163"/>
      <c r="O66" s="163"/>
      <c r="P66" s="163"/>
      <c r="Q66" s="163"/>
      <c r="R66" s="163"/>
      <c r="S66" s="163"/>
      <c r="T66" s="163"/>
      <c r="U66" s="163"/>
      <c r="V66" s="175"/>
    </row>
    <row r="67" spans="1:22" s="187" customFormat="1" ht="12.75" customHeight="1">
      <c r="A67" s="385"/>
      <c r="B67" s="162"/>
      <c r="C67" s="528"/>
      <c r="D67" s="528"/>
      <c r="E67" s="528"/>
      <c r="F67" s="957"/>
      <c r="G67" s="528"/>
      <c r="I67" s="71" t="str">
        <f t="shared" si="2"/>
        <v/>
      </c>
      <c r="J67" s="71" t="str">
        <f>_xlfn.IFNA(IF(ISBLANK(D67),"",IF(AND(D67="USA",ISNUMBER(F67)), VLOOKUP(F67,ElectricityEFs!H:I,2,FALSE),IF(OR(D67="Canada",D67="Australia",D67="USA"),CONCATENATE(D67,E67),D67))), "World")</f>
        <v/>
      </c>
      <c r="K67" s="86" t="str">
        <f t="shared" si="3"/>
        <v/>
      </c>
      <c r="N67" s="163"/>
      <c r="O67" s="163"/>
      <c r="P67" s="163"/>
      <c r="Q67" s="163"/>
      <c r="R67" s="163"/>
      <c r="S67" s="163"/>
      <c r="T67" s="163"/>
      <c r="U67" s="163"/>
      <c r="V67" s="175"/>
    </row>
    <row r="68" spans="1:22" s="187" customFormat="1" ht="12.75" customHeight="1">
      <c r="A68" s="385"/>
      <c r="B68" s="162"/>
      <c r="C68" s="528"/>
      <c r="D68" s="528"/>
      <c r="E68" s="528"/>
      <c r="F68" s="957"/>
      <c r="G68" s="528"/>
      <c r="I68" s="71" t="str">
        <f t="shared" si="2"/>
        <v/>
      </c>
      <c r="J68" s="71" t="str">
        <f>_xlfn.IFNA(IF(ISBLANK(D68),"",IF(AND(D68="USA",ISNUMBER(F68)), VLOOKUP(F68,ElectricityEFs!H:I,2,FALSE),IF(OR(D68="Canada",D68="Australia",D68="USA"),CONCATENATE(D68,E68),D68))), "World")</f>
        <v/>
      </c>
      <c r="K68" s="86" t="str">
        <f t="shared" si="3"/>
        <v/>
      </c>
      <c r="N68" s="163"/>
      <c r="O68" s="163"/>
      <c r="P68" s="163"/>
      <c r="Q68" s="163"/>
      <c r="R68" s="163"/>
      <c r="S68" s="163"/>
      <c r="T68" s="163"/>
      <c r="U68" s="163"/>
      <c r="V68" s="175"/>
    </row>
    <row r="69" spans="1:22" s="187" customFormat="1" ht="12.75" customHeight="1">
      <c r="A69" s="385"/>
      <c r="B69" s="162"/>
      <c r="C69" s="528"/>
      <c r="D69" s="528"/>
      <c r="E69" s="528"/>
      <c r="F69" s="957"/>
      <c r="G69" s="528"/>
      <c r="I69" s="71" t="str">
        <f t="shared" si="2"/>
        <v/>
      </c>
      <c r="J69" s="71" t="str">
        <f>_xlfn.IFNA(IF(ISBLANK(D69),"",IF(AND(D69="USA",ISNUMBER(F69)), VLOOKUP(F69,ElectricityEFs!H:I,2,FALSE),IF(OR(D69="Canada",D69="Australia",D69="USA"),CONCATENATE(D69,E69),D69))), "World")</f>
        <v/>
      </c>
      <c r="K69" s="86" t="str">
        <f t="shared" si="3"/>
        <v/>
      </c>
      <c r="N69" s="163"/>
      <c r="O69" s="163"/>
      <c r="P69" s="163"/>
      <c r="Q69" s="163"/>
      <c r="R69" s="163"/>
      <c r="S69" s="163"/>
      <c r="T69" s="163"/>
      <c r="U69" s="163"/>
      <c r="V69" s="175"/>
    </row>
    <row r="70" spans="1:22" s="187" customFormat="1" ht="12.75" customHeight="1">
      <c r="A70" s="385"/>
      <c r="B70" s="162"/>
      <c r="C70" s="528"/>
      <c r="D70" s="528"/>
      <c r="E70" s="528"/>
      <c r="F70" s="957"/>
      <c r="G70" s="528"/>
      <c r="I70" s="71" t="str">
        <f t="shared" si="2"/>
        <v/>
      </c>
      <c r="J70" s="71" t="str">
        <f>_xlfn.IFNA(IF(ISBLANK(D70),"",IF(AND(D70="USA",ISNUMBER(F70)), VLOOKUP(F70,ElectricityEFs!H:I,2,FALSE),IF(OR(D70="Canada",D70="Australia",D70="USA"),CONCATENATE(D70,E70),D70))), "World")</f>
        <v/>
      </c>
      <c r="K70" s="86" t="str">
        <f t="shared" si="3"/>
        <v/>
      </c>
      <c r="N70" s="163"/>
      <c r="O70" s="163"/>
      <c r="P70" s="163"/>
      <c r="Q70" s="163"/>
      <c r="R70" s="163"/>
      <c r="S70" s="163"/>
      <c r="T70" s="163"/>
      <c r="U70" s="163"/>
      <c r="V70" s="175"/>
    </row>
    <row r="71" spans="1:22" s="187" customFormat="1" ht="12.75" customHeight="1">
      <c r="A71" s="385"/>
      <c r="B71" s="162"/>
      <c r="C71" s="528"/>
      <c r="D71" s="528"/>
      <c r="E71" s="528"/>
      <c r="F71" s="957"/>
      <c r="G71" s="528"/>
      <c r="I71" s="71" t="str">
        <f t="shared" si="2"/>
        <v/>
      </c>
      <c r="J71" s="71" t="str">
        <f>_xlfn.IFNA(IF(ISBLANK(D71),"",IF(AND(D71="USA",ISNUMBER(F71)), VLOOKUP(F71,ElectricityEFs!H:I,2,FALSE),IF(OR(D71="Canada",D71="Australia",D71="USA"),CONCATENATE(D71,E71),D71))), "World")</f>
        <v/>
      </c>
      <c r="K71" s="86" t="str">
        <f t="shared" si="3"/>
        <v/>
      </c>
      <c r="N71" s="163"/>
      <c r="O71" s="163"/>
      <c r="P71" s="163"/>
      <c r="Q71" s="163"/>
      <c r="R71" s="163"/>
      <c r="S71" s="163"/>
      <c r="T71" s="163"/>
      <c r="U71" s="163"/>
      <c r="V71" s="175"/>
    </row>
    <row r="72" spans="1:22" s="187" customFormat="1" ht="12.75" customHeight="1">
      <c r="A72" s="385"/>
      <c r="B72" s="162"/>
      <c r="C72" s="528"/>
      <c r="D72" s="528"/>
      <c r="E72" s="528"/>
      <c r="F72" s="957"/>
      <c r="G72" s="528"/>
      <c r="I72" s="71" t="str">
        <f t="shared" si="2"/>
        <v/>
      </c>
      <c r="J72" s="71" t="str">
        <f>_xlfn.IFNA(IF(ISBLANK(D72),"",IF(AND(D72="USA",ISNUMBER(F72)), VLOOKUP(F72,ElectricityEFs!H:I,2,FALSE),IF(OR(D72="Canada",D72="Australia",D72="USA"),CONCATENATE(D72,E72),D72))), "World")</f>
        <v/>
      </c>
      <c r="K72" s="86" t="str">
        <f t="shared" si="3"/>
        <v/>
      </c>
      <c r="N72" s="163"/>
      <c r="O72" s="163"/>
      <c r="P72" s="163"/>
      <c r="Q72" s="163"/>
      <c r="R72" s="163"/>
      <c r="S72" s="163"/>
      <c r="T72" s="163"/>
      <c r="U72" s="163"/>
      <c r="V72" s="175"/>
    </row>
    <row r="73" spans="1:22" s="187" customFormat="1" ht="12.75" customHeight="1">
      <c r="A73" s="385"/>
      <c r="B73" s="162"/>
      <c r="C73" s="528"/>
      <c r="D73" s="528"/>
      <c r="E73" s="528"/>
      <c r="F73" s="957"/>
      <c r="G73" s="528"/>
      <c r="I73" s="71" t="str">
        <f t="shared" si="2"/>
        <v/>
      </c>
      <c r="J73" s="71" t="str">
        <f>_xlfn.IFNA(IF(ISBLANK(D73),"",IF(AND(D73="USA",ISNUMBER(F73)), VLOOKUP(F73,ElectricityEFs!H:I,2,FALSE),IF(OR(D73="Canada",D73="Australia",D73="USA"),CONCATENATE(D73,E73),D73))), "World")</f>
        <v/>
      </c>
      <c r="K73" s="86" t="str">
        <f t="shared" si="3"/>
        <v/>
      </c>
      <c r="N73" s="163"/>
      <c r="O73" s="163"/>
      <c r="P73" s="163"/>
      <c r="Q73" s="163"/>
      <c r="R73" s="163"/>
      <c r="S73" s="163"/>
      <c r="T73" s="163"/>
      <c r="U73" s="163"/>
      <c r="V73" s="175"/>
    </row>
    <row r="74" spans="1:22" s="187" customFormat="1" ht="12.75" customHeight="1">
      <c r="A74" s="385"/>
      <c r="B74" s="162"/>
      <c r="C74" s="528"/>
      <c r="D74" s="528"/>
      <c r="E74" s="528"/>
      <c r="F74" s="957"/>
      <c r="G74" s="528"/>
      <c r="I74" s="71" t="str">
        <f t="shared" si="2"/>
        <v/>
      </c>
      <c r="J74" s="71" t="str">
        <f>_xlfn.IFNA(IF(ISBLANK(D74),"",IF(AND(D74="USA",ISNUMBER(F74)), VLOOKUP(F74,ElectricityEFs!H:I,2,FALSE),IF(OR(D74="Canada",D74="Australia",D74="USA"),CONCATENATE(D74,E74),D74))), "World")</f>
        <v/>
      </c>
      <c r="K74" s="86" t="str">
        <f t="shared" si="3"/>
        <v/>
      </c>
      <c r="N74" s="163"/>
      <c r="O74" s="163"/>
      <c r="P74" s="163"/>
      <c r="Q74" s="163"/>
      <c r="R74" s="163"/>
      <c r="S74" s="163"/>
      <c r="T74" s="163"/>
      <c r="U74" s="163"/>
      <c r="V74" s="175"/>
    </row>
    <row r="75" spans="1:22" s="187" customFormat="1" ht="12.75" customHeight="1">
      <c r="A75" s="385"/>
      <c r="B75" s="162"/>
      <c r="C75" s="528"/>
      <c r="D75" s="528"/>
      <c r="E75" s="528"/>
      <c r="F75" s="957"/>
      <c r="G75" s="528"/>
      <c r="I75" s="71" t="str">
        <f t="shared" si="2"/>
        <v/>
      </c>
      <c r="J75" s="71" t="str">
        <f>_xlfn.IFNA(IF(ISBLANK(D75),"",IF(AND(D75="USA",ISNUMBER(F75)), VLOOKUP(F75,ElectricityEFs!H:I,2,FALSE),IF(OR(D75="Canada",D75="Australia",D75="USA"),CONCATENATE(D75,E75),D75))), "World")</f>
        <v/>
      </c>
      <c r="K75" s="86" t="str">
        <f t="shared" si="3"/>
        <v/>
      </c>
      <c r="N75" s="163"/>
      <c r="O75" s="163"/>
      <c r="P75" s="163"/>
      <c r="Q75" s="163"/>
      <c r="R75" s="163"/>
      <c r="S75" s="163"/>
      <c r="T75" s="163"/>
      <c r="U75" s="163"/>
      <c r="V75" s="175"/>
    </row>
    <row r="76" spans="1:22" s="187" customFormat="1" ht="12.75" customHeight="1">
      <c r="A76" s="385"/>
      <c r="B76" s="162"/>
      <c r="C76" s="528"/>
      <c r="D76" s="528"/>
      <c r="E76" s="528"/>
      <c r="F76" s="957"/>
      <c r="G76" s="528"/>
      <c r="I76" s="71" t="str">
        <f t="shared" si="2"/>
        <v/>
      </c>
      <c r="J76" s="71" t="str">
        <f>_xlfn.IFNA(IF(ISBLANK(D76),"",IF(AND(D76="USA",ISNUMBER(F76)), VLOOKUP(F76,ElectricityEFs!H:I,2,FALSE),IF(OR(D76="Canada",D76="Australia",D76="USA"),CONCATENATE(D76,E76),D76))), "World")</f>
        <v/>
      </c>
      <c r="K76" s="86" t="str">
        <f t="shared" si="3"/>
        <v/>
      </c>
      <c r="N76" s="163"/>
      <c r="O76" s="163"/>
      <c r="P76" s="163"/>
      <c r="Q76" s="163"/>
      <c r="R76" s="163"/>
      <c r="S76" s="163"/>
      <c r="T76" s="163"/>
      <c r="U76" s="163"/>
      <c r="V76" s="175"/>
    </row>
    <row r="77" spans="1:22" s="187" customFormat="1" ht="12.75" customHeight="1">
      <c r="A77" s="385"/>
      <c r="B77" s="162"/>
      <c r="C77" s="528"/>
      <c r="D77" s="528"/>
      <c r="E77" s="528"/>
      <c r="F77" s="957"/>
      <c r="G77" s="528"/>
      <c r="I77" s="71" t="str">
        <f t="shared" si="2"/>
        <v/>
      </c>
      <c r="J77" s="71" t="str">
        <f>_xlfn.IFNA(IF(ISBLANK(D77),"",IF(AND(D77="USA",ISNUMBER(F77)), VLOOKUP(F77,ElectricityEFs!H:I,2,FALSE),IF(OR(D77="Canada",D77="Australia",D77="USA"),CONCATENATE(D77,E77),D77))), "World")</f>
        <v/>
      </c>
      <c r="K77" s="86" t="str">
        <f t="shared" si="3"/>
        <v/>
      </c>
      <c r="N77" s="163"/>
      <c r="O77" s="163"/>
      <c r="P77" s="163"/>
      <c r="Q77" s="163"/>
      <c r="R77" s="163"/>
      <c r="S77" s="163"/>
      <c r="T77" s="163"/>
      <c r="U77" s="163"/>
      <c r="V77" s="175"/>
    </row>
    <row r="78" spans="1:22" s="187" customFormat="1" ht="12.75" customHeight="1">
      <c r="A78" s="385"/>
      <c r="B78" s="162"/>
      <c r="C78" s="528"/>
      <c r="D78" s="528"/>
      <c r="E78" s="528"/>
      <c r="F78" s="957"/>
      <c r="G78" s="528"/>
      <c r="I78" s="71" t="str">
        <f t="shared" si="2"/>
        <v/>
      </c>
      <c r="J78" s="71" t="str">
        <f>_xlfn.IFNA(IF(ISBLANK(D78),"",IF(AND(D78="USA",ISNUMBER(F78)), VLOOKUP(F78,ElectricityEFs!H:I,2,FALSE),IF(OR(D78="Canada",D78="Australia",D78="USA"),CONCATENATE(D78,E78),D78))), "World")</f>
        <v/>
      </c>
      <c r="K78" s="86" t="str">
        <f t="shared" si="3"/>
        <v/>
      </c>
      <c r="N78" s="163"/>
      <c r="O78" s="163"/>
      <c r="P78" s="163"/>
      <c r="Q78" s="163"/>
      <c r="R78" s="163"/>
      <c r="S78" s="163"/>
      <c r="T78" s="163"/>
      <c r="U78" s="163"/>
      <c r="V78" s="175"/>
    </row>
    <row r="79" spans="1:22" s="187" customFormat="1" ht="12.75" customHeight="1">
      <c r="A79" s="385"/>
      <c r="B79" s="162"/>
      <c r="C79" s="528"/>
      <c r="D79" s="528"/>
      <c r="E79" s="528"/>
      <c r="F79" s="957"/>
      <c r="G79" s="528"/>
      <c r="I79" s="71" t="str">
        <f t="shared" si="2"/>
        <v/>
      </c>
      <c r="J79" s="71" t="str">
        <f>_xlfn.IFNA(IF(ISBLANK(D79),"",IF(AND(D79="USA",ISNUMBER(F79)), VLOOKUP(F79,ElectricityEFs!H:I,2,FALSE),IF(OR(D79="Canada",D79="Australia",D79="USA"),CONCATENATE(D79,E79),D79))), "World")</f>
        <v/>
      </c>
      <c r="K79" s="86" t="str">
        <f t="shared" si="3"/>
        <v/>
      </c>
      <c r="N79" s="163"/>
      <c r="O79" s="163"/>
      <c r="P79" s="163"/>
      <c r="Q79" s="163"/>
      <c r="R79" s="163"/>
      <c r="S79" s="163"/>
      <c r="T79" s="163"/>
      <c r="U79" s="163"/>
      <c r="V79" s="175"/>
    </row>
    <row r="80" spans="1:22" s="187" customFormat="1" ht="12.75" customHeight="1">
      <c r="A80" s="385"/>
      <c r="B80" s="162"/>
      <c r="C80" s="528"/>
      <c r="D80" s="528"/>
      <c r="E80" s="528"/>
      <c r="F80" s="957"/>
      <c r="G80" s="528"/>
      <c r="I80" s="71" t="str">
        <f t="shared" si="2"/>
        <v/>
      </c>
      <c r="J80" s="71" t="str">
        <f>_xlfn.IFNA(IF(ISBLANK(D80),"",IF(AND(D80="USA",ISNUMBER(F80)), VLOOKUP(F80,ElectricityEFs!H:I,2,FALSE),IF(OR(D80="Canada",D80="Australia",D80="USA"),CONCATENATE(D80,E80),D80))), "World")</f>
        <v/>
      </c>
      <c r="K80" s="86" t="str">
        <f t="shared" si="3"/>
        <v/>
      </c>
      <c r="N80" s="163"/>
      <c r="O80" s="163"/>
      <c r="P80" s="163"/>
      <c r="Q80" s="163"/>
      <c r="R80" s="163"/>
      <c r="S80" s="163"/>
      <c r="T80" s="163"/>
      <c r="U80" s="163"/>
      <c r="V80" s="175"/>
    </row>
    <row r="81" spans="1:22" s="187" customFormat="1" ht="12.75" customHeight="1">
      <c r="A81" s="385"/>
      <c r="B81" s="162"/>
      <c r="C81" s="528"/>
      <c r="D81" s="528"/>
      <c r="E81" s="528"/>
      <c r="F81" s="957"/>
      <c r="G81" s="528"/>
      <c r="I81" s="71" t="str">
        <f t="shared" si="2"/>
        <v/>
      </c>
      <c r="J81" s="71" t="str">
        <f>_xlfn.IFNA(IF(ISBLANK(D81),"",IF(AND(D81="USA",ISNUMBER(F81)), VLOOKUP(F81,ElectricityEFs!H:I,2,FALSE),IF(OR(D81="Canada",D81="Australia",D81="USA"),CONCATENATE(D81,E81),D81))), "World")</f>
        <v/>
      </c>
      <c r="K81" s="86" t="str">
        <f t="shared" si="3"/>
        <v/>
      </c>
      <c r="N81" s="163"/>
      <c r="O81" s="163"/>
      <c r="P81" s="163"/>
      <c r="Q81" s="163"/>
      <c r="R81" s="163"/>
      <c r="S81" s="163"/>
      <c r="T81" s="163"/>
      <c r="U81" s="163"/>
      <c r="V81" s="175"/>
    </row>
    <row r="82" spans="1:22" s="187" customFormat="1" ht="12.75" customHeight="1">
      <c r="A82" s="385"/>
      <c r="B82" s="162"/>
      <c r="C82" s="528"/>
      <c r="D82" s="528"/>
      <c r="E82" s="528"/>
      <c r="F82" s="957"/>
      <c r="G82" s="528"/>
      <c r="I82" s="71" t="str">
        <f t="shared" si="2"/>
        <v/>
      </c>
      <c r="J82" s="71" t="str">
        <f>_xlfn.IFNA(IF(ISBLANK(D82),"",IF(AND(D82="USA",ISNUMBER(F82)), VLOOKUP(F82,ElectricityEFs!H:I,2,FALSE),IF(OR(D82="Canada",D82="Australia",D82="USA"),CONCATENATE(D82,E82),D82))), "World")</f>
        <v/>
      </c>
      <c r="K82" s="86" t="str">
        <f t="shared" si="3"/>
        <v/>
      </c>
      <c r="N82" s="163"/>
      <c r="O82" s="163"/>
      <c r="P82" s="163"/>
      <c r="Q82" s="163"/>
      <c r="R82" s="163"/>
      <c r="S82" s="163"/>
      <c r="T82" s="163"/>
      <c r="U82" s="163"/>
      <c r="V82" s="175"/>
    </row>
    <row r="83" spans="1:22" s="187" customFormat="1" ht="12.75" customHeight="1">
      <c r="A83" s="385"/>
      <c r="B83" s="162"/>
      <c r="C83" s="528"/>
      <c r="D83" s="528"/>
      <c r="E83" s="528"/>
      <c r="F83" s="957"/>
      <c r="G83" s="528"/>
      <c r="I83" s="71" t="str">
        <f t="shared" si="2"/>
        <v/>
      </c>
      <c r="J83" s="71" t="str">
        <f>_xlfn.IFNA(IF(ISBLANK(D83),"",IF(AND(D83="USA",ISNUMBER(F83)), VLOOKUP(F83,ElectricityEFs!H:I,2,FALSE),IF(OR(D83="Canada",D83="Australia",D83="USA"),CONCATENATE(D83,E83),D83))), "World")</f>
        <v/>
      </c>
      <c r="K83" s="86" t="str">
        <f t="shared" si="3"/>
        <v/>
      </c>
      <c r="N83" s="163"/>
      <c r="O83" s="163"/>
      <c r="P83" s="163"/>
      <c r="Q83" s="163"/>
      <c r="R83" s="163"/>
      <c r="S83" s="163"/>
      <c r="T83" s="163"/>
      <c r="U83" s="163"/>
      <c r="V83" s="175"/>
    </row>
    <row r="84" spans="1:22" s="187" customFormat="1" ht="12.75" customHeight="1">
      <c r="A84" s="385"/>
      <c r="B84" s="162"/>
      <c r="C84" s="528"/>
      <c r="D84" s="528"/>
      <c r="E84" s="528"/>
      <c r="F84" s="957"/>
      <c r="G84" s="528"/>
      <c r="I84" s="71" t="str">
        <f t="shared" si="2"/>
        <v/>
      </c>
      <c r="J84" s="71" t="str">
        <f>_xlfn.IFNA(IF(ISBLANK(D84),"",IF(AND(D84="USA",ISNUMBER(F84)), VLOOKUP(F84,ElectricityEFs!H:I,2,FALSE),IF(OR(D84="Canada",D84="Australia",D84="USA"),CONCATENATE(D84,E84),D84))), "World")</f>
        <v/>
      </c>
      <c r="K84" s="86" t="str">
        <f t="shared" si="3"/>
        <v/>
      </c>
      <c r="N84" s="163"/>
      <c r="O84" s="163"/>
      <c r="P84" s="163"/>
      <c r="Q84" s="163"/>
      <c r="R84" s="163"/>
      <c r="S84" s="163"/>
      <c r="T84" s="163"/>
      <c r="U84" s="163"/>
      <c r="V84" s="175"/>
    </row>
    <row r="85" spans="1:22" s="187" customFormat="1" ht="12.75" customHeight="1">
      <c r="A85" s="385"/>
      <c r="B85" s="162"/>
      <c r="C85" s="528"/>
      <c r="D85" s="528"/>
      <c r="E85" s="528"/>
      <c r="F85" s="957"/>
      <c r="G85" s="528"/>
      <c r="I85" s="71" t="str">
        <f t="shared" si="2"/>
        <v/>
      </c>
      <c r="J85" s="71" t="str">
        <f>_xlfn.IFNA(IF(ISBLANK(D85),"",IF(AND(D85="USA",ISNUMBER(F85)), VLOOKUP(F85,ElectricityEFs!H:I,2,FALSE),IF(OR(D85="Canada",D85="Australia",D85="USA"),CONCATENATE(D85,E85),D85))), "World")</f>
        <v/>
      </c>
      <c r="K85" s="86" t="str">
        <f t="shared" si="3"/>
        <v/>
      </c>
      <c r="N85" s="163"/>
      <c r="O85" s="163"/>
      <c r="P85" s="163"/>
      <c r="Q85" s="163"/>
      <c r="R85" s="163"/>
      <c r="S85" s="163"/>
      <c r="T85" s="163"/>
      <c r="U85" s="163"/>
      <c r="V85" s="175"/>
    </row>
    <row r="86" spans="1:22" s="187" customFormat="1" ht="12.75" customHeight="1">
      <c r="A86" s="385"/>
      <c r="B86" s="162"/>
      <c r="C86" s="528"/>
      <c r="D86" s="528"/>
      <c r="E86" s="528"/>
      <c r="F86" s="957"/>
      <c r="G86" s="528"/>
      <c r="I86" s="71" t="str">
        <f t="shared" si="2"/>
        <v/>
      </c>
      <c r="J86" s="71" t="str">
        <f>_xlfn.IFNA(IF(ISBLANK(D86),"",IF(AND(D86="USA",ISNUMBER(F86)), VLOOKUP(F86,ElectricityEFs!H:I,2,FALSE),IF(OR(D86="Canada",D86="Australia",D86="USA"),CONCATENATE(D86,E86),D86))), "World")</f>
        <v/>
      </c>
      <c r="K86" s="86" t="str">
        <f t="shared" si="3"/>
        <v/>
      </c>
      <c r="N86" s="163"/>
      <c r="O86" s="163"/>
      <c r="P86" s="163"/>
      <c r="Q86" s="163"/>
      <c r="R86" s="163"/>
      <c r="S86" s="163"/>
      <c r="T86" s="163"/>
      <c r="U86" s="163"/>
      <c r="V86" s="175"/>
    </row>
    <row r="87" spans="1:22" s="187" customFormat="1" ht="12.75" customHeight="1">
      <c r="A87" s="385"/>
      <c r="B87" s="162"/>
      <c r="C87" s="528"/>
      <c r="D87" s="528"/>
      <c r="E87" s="528"/>
      <c r="F87" s="957"/>
      <c r="G87" s="528"/>
      <c r="I87" s="71" t="str">
        <f t="shared" si="2"/>
        <v/>
      </c>
      <c r="J87" s="71" t="str">
        <f>_xlfn.IFNA(IF(ISBLANK(D87),"",IF(AND(D87="USA",ISNUMBER(F87)), VLOOKUP(F87,ElectricityEFs!H:I,2,FALSE),IF(OR(D87="Canada",D87="Australia",D87="USA"),CONCATENATE(D87,E87),D87))), "World")</f>
        <v/>
      </c>
      <c r="K87" s="86" t="str">
        <f t="shared" si="3"/>
        <v/>
      </c>
      <c r="N87" s="163"/>
      <c r="O87" s="163"/>
      <c r="P87" s="163"/>
      <c r="Q87" s="163"/>
      <c r="R87" s="163"/>
      <c r="S87" s="163"/>
      <c r="T87" s="163"/>
      <c r="U87" s="163"/>
      <c r="V87" s="175"/>
    </row>
    <row r="88" spans="1:22" s="187" customFormat="1" ht="12.75" customHeight="1">
      <c r="A88" s="385"/>
      <c r="B88" s="162"/>
      <c r="C88" s="528"/>
      <c r="D88" s="528"/>
      <c r="E88" s="528"/>
      <c r="F88" s="957"/>
      <c r="G88" s="528"/>
      <c r="I88" s="71" t="str">
        <f t="shared" si="2"/>
        <v/>
      </c>
      <c r="J88" s="71" t="str">
        <f>_xlfn.IFNA(IF(ISBLANK(D88),"",IF(AND(D88="USA",ISNUMBER(F88)), VLOOKUP(F88,ElectricityEFs!H:I,2,FALSE),IF(OR(D88="Canada",D88="Australia",D88="USA"),CONCATENATE(D88,E88),D88))), "World")</f>
        <v/>
      </c>
      <c r="K88" s="86" t="str">
        <f t="shared" si="3"/>
        <v/>
      </c>
      <c r="N88" s="163"/>
      <c r="O88" s="163"/>
      <c r="P88" s="163"/>
      <c r="Q88" s="163"/>
      <c r="R88" s="163"/>
      <c r="S88" s="163"/>
      <c r="T88" s="163"/>
      <c r="U88" s="163"/>
      <c r="V88" s="175"/>
    </row>
    <row r="89" spans="1:22" s="187" customFormat="1" ht="12.75" customHeight="1">
      <c r="A89" s="385"/>
      <c r="B89" s="162"/>
      <c r="C89" s="528"/>
      <c r="D89" s="528"/>
      <c r="E89" s="528"/>
      <c r="F89" s="957"/>
      <c r="G89" s="528"/>
      <c r="I89" s="71" t="str">
        <f t="shared" ref="I89:I101" si="4" xml:space="preserve"> IF(OR(D89="USA", D89="Canada", D89= "Australia"), "StatesList", "")</f>
        <v/>
      </c>
      <c r="J89" s="71" t="str">
        <f>_xlfn.IFNA(IF(ISBLANK(D89),"",IF(AND(D89="USA",ISNUMBER(F89)), VLOOKUP(F89,ElectricityEFs!H:I,2,FALSE),IF(OR(D89="Canada",D89="Australia",D89="USA"),CONCATENATE(D89,E89),D89))), "World")</f>
        <v/>
      </c>
      <c r="K89" s="86" t="str">
        <f t="shared" ref="K89:K101" si="5">IF(ISBLANK(B89), "", VLOOKUP(J89,ElecFactor,5,FALSE))</f>
        <v/>
      </c>
      <c r="N89" s="163"/>
      <c r="O89" s="163"/>
      <c r="P89" s="163"/>
      <c r="Q89" s="163"/>
      <c r="R89" s="163"/>
      <c r="S89" s="163"/>
      <c r="T89" s="163"/>
      <c r="U89" s="163"/>
      <c r="V89" s="175"/>
    </row>
    <row r="90" spans="1:22" s="187" customFormat="1" ht="12.75" customHeight="1">
      <c r="A90" s="385"/>
      <c r="B90" s="162"/>
      <c r="C90" s="528"/>
      <c r="D90" s="528"/>
      <c r="E90" s="528"/>
      <c r="F90" s="957"/>
      <c r="G90" s="528"/>
      <c r="I90" s="71" t="str">
        <f t="shared" si="4"/>
        <v/>
      </c>
      <c r="J90" s="71" t="str">
        <f>_xlfn.IFNA(IF(ISBLANK(D90),"",IF(AND(D90="USA",ISNUMBER(F90)), VLOOKUP(F90,ElectricityEFs!H:I,2,FALSE),IF(OR(D90="Canada",D90="Australia",D90="USA"),CONCATENATE(D90,E90),D90))), "World")</f>
        <v/>
      </c>
      <c r="K90" s="86" t="str">
        <f t="shared" si="5"/>
        <v/>
      </c>
      <c r="N90" s="163"/>
      <c r="O90" s="163"/>
      <c r="P90" s="163"/>
      <c r="Q90" s="163"/>
      <c r="R90" s="163"/>
      <c r="S90" s="163"/>
      <c r="T90" s="163"/>
      <c r="U90" s="163"/>
      <c r="V90" s="175"/>
    </row>
    <row r="91" spans="1:22" s="187" customFormat="1" ht="12.75" customHeight="1">
      <c r="A91" s="385"/>
      <c r="B91" s="162"/>
      <c r="C91" s="528"/>
      <c r="D91" s="528"/>
      <c r="E91" s="528"/>
      <c r="F91" s="957"/>
      <c r="G91" s="528"/>
      <c r="I91" s="71" t="str">
        <f t="shared" si="4"/>
        <v/>
      </c>
      <c r="J91" s="71" t="str">
        <f>_xlfn.IFNA(IF(ISBLANK(D91),"",IF(AND(D91="USA",ISNUMBER(F91)), VLOOKUP(F91,ElectricityEFs!H:I,2,FALSE),IF(OR(D91="Canada",D91="Australia",D91="USA"),CONCATENATE(D91,E91),D91))), "World")</f>
        <v/>
      </c>
      <c r="K91" s="86" t="str">
        <f t="shared" si="5"/>
        <v/>
      </c>
      <c r="N91" s="163"/>
      <c r="O91" s="163"/>
      <c r="P91" s="163"/>
      <c r="Q91" s="163"/>
      <c r="R91" s="163"/>
      <c r="S91" s="163"/>
      <c r="T91" s="163"/>
      <c r="U91" s="163"/>
      <c r="V91" s="175"/>
    </row>
    <row r="92" spans="1:22" s="187" customFormat="1" ht="12.75" customHeight="1">
      <c r="A92" s="385"/>
      <c r="B92" s="162"/>
      <c r="C92" s="528"/>
      <c r="D92" s="528"/>
      <c r="E92" s="528"/>
      <c r="F92" s="957"/>
      <c r="G92" s="528"/>
      <c r="I92" s="71" t="str">
        <f t="shared" si="4"/>
        <v/>
      </c>
      <c r="J92" s="71" t="str">
        <f>_xlfn.IFNA(IF(ISBLANK(D92),"",IF(AND(D92="USA",ISNUMBER(F92)), VLOOKUP(F92,ElectricityEFs!H:I,2,FALSE),IF(OR(D92="Canada",D92="Australia",D92="USA"),CONCATENATE(D92,E92),D92))), "World")</f>
        <v/>
      </c>
      <c r="K92" s="86" t="str">
        <f t="shared" si="5"/>
        <v/>
      </c>
      <c r="N92" s="163"/>
      <c r="O92" s="163"/>
      <c r="P92" s="163"/>
      <c r="Q92" s="163"/>
      <c r="R92" s="163"/>
      <c r="S92" s="163"/>
      <c r="T92" s="163"/>
      <c r="U92" s="163"/>
      <c r="V92" s="175"/>
    </row>
    <row r="93" spans="1:22" s="187" customFormat="1" ht="12.75" customHeight="1">
      <c r="A93" s="385"/>
      <c r="B93" s="162"/>
      <c r="C93" s="528"/>
      <c r="D93" s="528"/>
      <c r="E93" s="528"/>
      <c r="F93" s="957"/>
      <c r="G93" s="528"/>
      <c r="I93" s="71" t="str">
        <f t="shared" si="4"/>
        <v/>
      </c>
      <c r="J93" s="71" t="str">
        <f>_xlfn.IFNA(IF(ISBLANK(D93),"",IF(AND(D93="USA",ISNUMBER(F93)), VLOOKUP(F93,ElectricityEFs!H:I,2,FALSE),IF(OR(D93="Canada",D93="Australia",D93="USA"),CONCATENATE(D93,E93),D93))), "World")</f>
        <v/>
      </c>
      <c r="K93" s="86" t="str">
        <f t="shared" si="5"/>
        <v/>
      </c>
      <c r="N93" s="163"/>
      <c r="O93" s="163"/>
      <c r="P93" s="163"/>
      <c r="Q93" s="163"/>
      <c r="R93" s="163"/>
      <c r="S93" s="163"/>
      <c r="T93" s="163"/>
      <c r="U93" s="163"/>
      <c r="V93" s="175"/>
    </row>
    <row r="94" spans="1:22" s="187" customFormat="1" ht="12.75" customHeight="1">
      <c r="A94" s="385"/>
      <c r="B94" s="162"/>
      <c r="C94" s="528"/>
      <c r="D94" s="528"/>
      <c r="E94" s="528"/>
      <c r="F94" s="957"/>
      <c r="G94" s="528"/>
      <c r="I94" s="71" t="str">
        <f t="shared" si="4"/>
        <v/>
      </c>
      <c r="J94" s="71" t="str">
        <f>_xlfn.IFNA(IF(ISBLANK(D94),"",IF(AND(D94="USA",ISNUMBER(F94)), VLOOKUP(F94,ElectricityEFs!H:I,2,FALSE),IF(OR(D94="Canada",D94="Australia",D94="USA"),CONCATENATE(D94,E94),D94))), "World")</f>
        <v/>
      </c>
      <c r="K94" s="86" t="str">
        <f t="shared" si="5"/>
        <v/>
      </c>
      <c r="N94" s="163"/>
      <c r="O94" s="163"/>
      <c r="P94" s="163"/>
      <c r="Q94" s="163"/>
      <c r="R94" s="163"/>
      <c r="S94" s="163"/>
      <c r="T94" s="163"/>
      <c r="U94" s="163"/>
      <c r="V94" s="175"/>
    </row>
    <row r="95" spans="1:22" s="187" customFormat="1" ht="12.75" customHeight="1">
      <c r="A95" s="385"/>
      <c r="B95" s="162"/>
      <c r="C95" s="528"/>
      <c r="D95" s="528"/>
      <c r="E95" s="528"/>
      <c r="F95" s="957"/>
      <c r="G95" s="528"/>
      <c r="I95" s="71" t="str">
        <f t="shared" si="4"/>
        <v/>
      </c>
      <c r="J95" s="71" t="str">
        <f>_xlfn.IFNA(IF(ISBLANK(D95),"",IF(AND(D95="USA",ISNUMBER(F95)), VLOOKUP(F95,ElectricityEFs!H:I,2,FALSE),IF(OR(D95="Canada",D95="Australia",D95="USA"),CONCATENATE(D95,E95),D95))), "World")</f>
        <v/>
      </c>
      <c r="K95" s="86" t="str">
        <f t="shared" si="5"/>
        <v/>
      </c>
      <c r="N95" s="163"/>
      <c r="O95" s="163"/>
      <c r="P95" s="163"/>
      <c r="Q95" s="163"/>
      <c r="R95" s="163"/>
      <c r="S95" s="163"/>
      <c r="T95" s="163"/>
      <c r="U95" s="163"/>
      <c r="V95" s="175"/>
    </row>
    <row r="96" spans="1:22" s="187" customFormat="1" ht="12.75" customHeight="1">
      <c r="A96" s="385"/>
      <c r="B96" s="162"/>
      <c r="C96" s="528"/>
      <c r="D96" s="528"/>
      <c r="E96" s="528"/>
      <c r="F96" s="957"/>
      <c r="G96" s="528"/>
      <c r="I96" s="71" t="str">
        <f t="shared" si="4"/>
        <v/>
      </c>
      <c r="J96" s="71" t="str">
        <f>_xlfn.IFNA(IF(ISBLANK(D96),"",IF(AND(D96="USA",ISNUMBER(F96)), VLOOKUP(F96,ElectricityEFs!H:I,2,FALSE),IF(OR(D96="Canada",D96="Australia",D96="USA"),CONCATENATE(D96,E96),D96))), "World")</f>
        <v/>
      </c>
      <c r="K96" s="86" t="str">
        <f t="shared" si="5"/>
        <v/>
      </c>
      <c r="N96" s="163"/>
      <c r="O96" s="163"/>
      <c r="P96" s="163"/>
      <c r="Q96" s="163"/>
      <c r="R96" s="163"/>
      <c r="S96" s="163"/>
      <c r="T96" s="163"/>
      <c r="U96" s="163"/>
      <c r="V96" s="175"/>
    </row>
    <row r="97" spans="1:22" s="187" customFormat="1" ht="12.75" customHeight="1">
      <c r="A97" s="385"/>
      <c r="B97" s="162"/>
      <c r="C97" s="528"/>
      <c r="D97" s="528"/>
      <c r="E97" s="528"/>
      <c r="F97" s="957"/>
      <c r="G97" s="528"/>
      <c r="I97" s="71" t="str">
        <f t="shared" si="4"/>
        <v/>
      </c>
      <c r="J97" s="71" t="str">
        <f>_xlfn.IFNA(IF(ISBLANK(D97),"",IF(AND(D97="USA",ISNUMBER(F97)), VLOOKUP(F97,ElectricityEFs!H:I,2,FALSE),IF(OR(D97="Canada",D97="Australia",D97="USA"),CONCATENATE(D97,E97),D97))), "World")</f>
        <v/>
      </c>
      <c r="K97" s="86" t="str">
        <f t="shared" si="5"/>
        <v/>
      </c>
      <c r="N97" s="163"/>
      <c r="O97" s="163"/>
      <c r="P97" s="163"/>
      <c r="Q97" s="163"/>
      <c r="R97" s="163"/>
      <c r="S97" s="163"/>
      <c r="T97" s="163"/>
      <c r="U97" s="163"/>
      <c r="V97" s="175"/>
    </row>
    <row r="98" spans="1:22" s="187" customFormat="1" ht="12.75" customHeight="1">
      <c r="A98" s="385"/>
      <c r="B98" s="162"/>
      <c r="C98" s="528"/>
      <c r="D98" s="528"/>
      <c r="E98" s="528"/>
      <c r="F98" s="957"/>
      <c r="G98" s="528"/>
      <c r="I98" s="71" t="str">
        <f t="shared" si="4"/>
        <v/>
      </c>
      <c r="J98" s="71" t="str">
        <f>_xlfn.IFNA(IF(ISBLANK(D98),"",IF(AND(D98="USA",ISNUMBER(F98)), VLOOKUP(F98,ElectricityEFs!H:I,2,FALSE),IF(OR(D98="Canada",D98="Australia",D98="USA"),CONCATENATE(D98,E98),D98))), "World")</f>
        <v/>
      </c>
      <c r="K98" s="86" t="str">
        <f t="shared" si="5"/>
        <v/>
      </c>
      <c r="N98" s="163"/>
      <c r="O98" s="163"/>
      <c r="P98" s="163"/>
      <c r="Q98" s="163"/>
      <c r="R98" s="163"/>
      <c r="S98" s="163"/>
      <c r="T98" s="163"/>
      <c r="U98" s="163"/>
      <c r="V98" s="175"/>
    </row>
    <row r="99" spans="1:22" s="187" customFormat="1" ht="12.75" customHeight="1">
      <c r="A99" s="385"/>
      <c r="B99" s="162"/>
      <c r="C99" s="528"/>
      <c r="D99" s="528"/>
      <c r="E99" s="528"/>
      <c r="F99" s="957"/>
      <c r="G99" s="528"/>
      <c r="I99" s="71" t="str">
        <f t="shared" si="4"/>
        <v/>
      </c>
      <c r="J99" s="71" t="str">
        <f>_xlfn.IFNA(IF(ISBLANK(D99),"",IF(AND(D99="USA",ISNUMBER(F99)), VLOOKUP(F99,ElectricityEFs!H:I,2,FALSE),IF(OR(D99="Canada",D99="Australia",D99="USA"),CONCATENATE(D99,E99),D99))), "World")</f>
        <v/>
      </c>
      <c r="K99" s="86" t="str">
        <f t="shared" si="5"/>
        <v/>
      </c>
      <c r="N99" s="163"/>
      <c r="O99" s="163"/>
      <c r="P99" s="163"/>
      <c r="Q99" s="163"/>
      <c r="R99" s="163"/>
      <c r="S99" s="163"/>
      <c r="T99" s="163"/>
      <c r="U99" s="163"/>
      <c r="V99" s="175"/>
    </row>
    <row r="100" spans="1:22" s="187" customFormat="1" ht="12.75" customHeight="1">
      <c r="A100" s="385"/>
      <c r="B100" s="162"/>
      <c r="C100" s="528"/>
      <c r="D100" s="528"/>
      <c r="E100" s="528"/>
      <c r="F100" s="957"/>
      <c r="G100" s="528"/>
      <c r="I100" s="71" t="str">
        <f t="shared" si="4"/>
        <v/>
      </c>
      <c r="J100" s="71" t="str">
        <f>_xlfn.IFNA(IF(ISBLANK(D100),"",IF(AND(D100="USA",ISNUMBER(F100)), VLOOKUP(F100,ElectricityEFs!H:I,2,FALSE),IF(OR(D100="Canada",D100="Australia",D100="USA"),CONCATENATE(D100,E100),D100))), "World")</f>
        <v/>
      </c>
      <c r="K100" s="86" t="str">
        <f t="shared" si="5"/>
        <v/>
      </c>
      <c r="N100" s="163"/>
      <c r="O100" s="163"/>
      <c r="P100" s="163"/>
      <c r="Q100" s="163"/>
      <c r="R100" s="163"/>
      <c r="S100" s="163"/>
      <c r="T100" s="163"/>
      <c r="U100" s="163"/>
      <c r="V100" s="175"/>
    </row>
    <row r="101" spans="1:22" s="187" customFormat="1" ht="12.75" customHeight="1">
      <c r="A101" s="385"/>
      <c r="B101" s="162"/>
      <c r="C101" s="528"/>
      <c r="D101" s="528"/>
      <c r="E101" s="528"/>
      <c r="F101" s="957"/>
      <c r="G101" s="528"/>
      <c r="I101" s="71" t="str">
        <f t="shared" si="4"/>
        <v/>
      </c>
      <c r="J101" s="71" t="str">
        <f>_xlfn.IFNA(IF(ISBLANK(D101),"",IF(AND(D101="USA",ISNUMBER(F101)), VLOOKUP(F101,ElectricityEFs!H:I,2,FALSE),IF(OR(D101="Canada",D101="Australia",D101="USA"),CONCATENATE(D101,E101),D101))), "World")</f>
        <v/>
      </c>
      <c r="K101" s="86" t="str">
        <f t="shared" si="5"/>
        <v/>
      </c>
      <c r="N101" s="163"/>
      <c r="O101" s="163"/>
      <c r="P101" s="163"/>
      <c r="Q101" s="163"/>
      <c r="R101" s="163"/>
      <c r="S101" s="163"/>
      <c r="T101" s="163"/>
      <c r="U101" s="163"/>
      <c r="V101" s="175"/>
    </row>
    <row r="102" spans="1:22" s="187" customFormat="1" ht="12.75" customHeight="1">
      <c r="A102" s="385"/>
      <c r="N102" s="163"/>
      <c r="O102" s="163"/>
      <c r="P102" s="163"/>
      <c r="Q102" s="163"/>
      <c r="R102" s="163"/>
      <c r="S102" s="163"/>
      <c r="T102" s="163"/>
      <c r="U102" s="163"/>
      <c r="V102" s="175"/>
    </row>
    <row r="103" spans="1:22" s="187" customFormat="1" ht="12.75" customHeight="1">
      <c r="A103" s="385"/>
      <c r="N103" s="163"/>
      <c r="O103" s="163"/>
      <c r="P103" s="163"/>
      <c r="Q103" s="163"/>
      <c r="R103" s="163"/>
      <c r="S103" s="163"/>
      <c r="T103" s="163"/>
      <c r="U103" s="163"/>
      <c r="V103" s="175"/>
    </row>
    <row r="104" spans="1:22" s="187" customFormat="1" ht="12.75" customHeight="1">
      <c r="A104" s="385"/>
      <c r="N104" s="163"/>
      <c r="O104" s="163"/>
      <c r="P104" s="163"/>
      <c r="Q104" s="163"/>
      <c r="R104" s="163"/>
      <c r="S104" s="163"/>
      <c r="T104" s="163"/>
      <c r="U104" s="163"/>
      <c r="V104" s="175"/>
    </row>
    <row r="105" spans="1:22" s="187" customFormat="1" ht="12.75" customHeight="1">
      <c r="A105" s="385"/>
      <c r="N105" s="163"/>
      <c r="O105" s="163"/>
      <c r="P105" s="163"/>
      <c r="Q105" s="163"/>
      <c r="R105" s="163"/>
      <c r="S105" s="163"/>
      <c r="T105" s="163"/>
      <c r="U105" s="163"/>
      <c r="V105" s="175"/>
    </row>
    <row r="106" spans="1:22" s="187" customFormat="1" ht="12.75" customHeight="1">
      <c r="A106" s="385"/>
      <c r="N106" s="163"/>
      <c r="O106" s="163"/>
      <c r="P106" s="163"/>
      <c r="Q106" s="163"/>
      <c r="R106" s="163"/>
      <c r="S106" s="163"/>
      <c r="T106" s="163"/>
      <c r="U106" s="163"/>
      <c r="V106" s="175"/>
    </row>
    <row r="107" spans="1:22" s="187" customFormat="1" ht="12.75" customHeight="1">
      <c r="A107" s="385"/>
      <c r="N107" s="163"/>
      <c r="O107" s="163"/>
      <c r="P107" s="163"/>
      <c r="Q107" s="163"/>
      <c r="R107" s="163"/>
      <c r="S107" s="163"/>
      <c r="T107" s="163"/>
      <c r="U107" s="163"/>
      <c r="V107" s="175"/>
    </row>
    <row r="108" spans="1:22" s="187" customFormat="1" ht="12.75" customHeight="1">
      <c r="A108" s="385"/>
      <c r="N108" s="163"/>
      <c r="O108" s="163"/>
      <c r="P108" s="163"/>
      <c r="Q108" s="163"/>
      <c r="R108" s="163"/>
      <c r="S108" s="163"/>
      <c r="T108" s="163"/>
      <c r="U108" s="163"/>
      <c r="V108" s="175"/>
    </row>
    <row r="109" spans="1:22" s="187" customFormat="1" ht="12.75" customHeight="1">
      <c r="A109" s="385"/>
      <c r="N109" s="163"/>
      <c r="O109" s="163"/>
      <c r="P109" s="163"/>
      <c r="Q109" s="163"/>
      <c r="R109" s="163"/>
      <c r="S109" s="163"/>
      <c r="T109" s="163"/>
      <c r="U109" s="163"/>
      <c r="V109" s="175"/>
    </row>
    <row r="110" spans="1:22" s="187" customFormat="1" ht="12.75" customHeight="1">
      <c r="A110" s="385"/>
      <c r="N110" s="163"/>
      <c r="O110" s="163"/>
      <c r="P110" s="163"/>
      <c r="Q110" s="163"/>
      <c r="R110" s="163"/>
      <c r="S110" s="163"/>
      <c r="T110" s="163"/>
      <c r="U110" s="163"/>
      <c r="V110" s="175"/>
    </row>
    <row r="111" spans="1:22" s="187" customFormat="1" ht="12.75" customHeight="1">
      <c r="A111" s="385"/>
      <c r="N111" s="163"/>
      <c r="O111" s="163"/>
      <c r="P111" s="163"/>
      <c r="Q111" s="163"/>
      <c r="R111" s="163"/>
      <c r="S111" s="163"/>
      <c r="T111" s="163"/>
      <c r="U111" s="163"/>
      <c r="V111" s="175"/>
    </row>
    <row r="112" spans="1:22" s="187" customFormat="1" ht="12.75" customHeight="1">
      <c r="A112" s="385"/>
      <c r="N112" s="163"/>
      <c r="O112" s="163"/>
      <c r="P112" s="163"/>
      <c r="Q112" s="163"/>
      <c r="R112" s="163"/>
      <c r="S112" s="163"/>
      <c r="T112" s="163"/>
      <c r="U112" s="163"/>
      <c r="V112" s="175"/>
    </row>
    <row r="113" spans="1:22" s="187" customFormat="1" ht="12.75" customHeight="1">
      <c r="A113" s="385"/>
      <c r="N113" s="163"/>
      <c r="O113" s="163"/>
      <c r="P113" s="163"/>
      <c r="Q113" s="163"/>
      <c r="R113" s="163"/>
      <c r="S113" s="163"/>
      <c r="T113" s="163"/>
      <c r="U113" s="163"/>
      <c r="V113" s="175"/>
    </row>
    <row r="114" spans="1:22" s="187" customFormat="1" ht="12.75" customHeight="1">
      <c r="A114" s="385"/>
      <c r="N114" s="163"/>
      <c r="O114" s="163"/>
      <c r="P114" s="163"/>
      <c r="Q114" s="163"/>
      <c r="R114" s="163"/>
      <c r="S114" s="163"/>
      <c r="T114" s="163"/>
      <c r="U114" s="163"/>
      <c r="V114" s="175"/>
    </row>
    <row r="115" spans="1:22" s="187" customFormat="1" ht="12.75" customHeight="1">
      <c r="A115" s="385"/>
      <c r="N115" s="163"/>
      <c r="O115" s="163"/>
      <c r="P115" s="163"/>
      <c r="Q115" s="163"/>
      <c r="R115" s="163"/>
      <c r="S115" s="163"/>
      <c r="T115" s="163"/>
      <c r="U115" s="163"/>
      <c r="V115" s="175"/>
    </row>
    <row r="116" spans="1:22" s="187" customFormat="1" ht="12.75" customHeight="1">
      <c r="A116" s="385"/>
      <c r="N116" s="163"/>
      <c r="O116" s="163"/>
      <c r="P116" s="163"/>
      <c r="Q116" s="163"/>
      <c r="R116" s="163"/>
      <c r="S116" s="163"/>
      <c r="T116" s="163"/>
      <c r="U116" s="163"/>
      <c r="V116" s="175"/>
    </row>
    <row r="117" spans="1:22" s="187" customFormat="1" ht="12.75" customHeight="1">
      <c r="A117" s="385"/>
      <c r="N117" s="163"/>
      <c r="O117" s="163"/>
      <c r="P117" s="163"/>
      <c r="Q117" s="163"/>
      <c r="R117" s="163"/>
      <c r="S117" s="163"/>
      <c r="T117" s="163"/>
      <c r="U117" s="163"/>
      <c r="V117" s="175"/>
    </row>
    <row r="118" spans="1:22" s="187" customFormat="1" ht="12.75" customHeight="1">
      <c r="A118" s="385"/>
      <c r="N118" s="163"/>
      <c r="O118" s="163"/>
      <c r="P118" s="163"/>
      <c r="Q118" s="163"/>
      <c r="R118" s="163"/>
      <c r="S118" s="163"/>
      <c r="T118" s="163"/>
      <c r="U118" s="163"/>
      <c r="V118" s="175"/>
    </row>
    <row r="119" spans="1:22" s="187" customFormat="1" ht="12.75" customHeight="1">
      <c r="A119" s="385"/>
      <c r="N119" s="163"/>
      <c r="O119" s="163"/>
      <c r="P119" s="163"/>
      <c r="Q119" s="163"/>
      <c r="R119" s="163"/>
      <c r="S119" s="163"/>
      <c r="T119" s="163"/>
      <c r="U119" s="163"/>
      <c r="V119" s="175"/>
    </row>
    <row r="120" spans="1:22" s="187" customFormat="1" ht="12.75" customHeight="1">
      <c r="A120" s="385"/>
      <c r="N120" s="163"/>
      <c r="O120" s="163"/>
      <c r="P120" s="163"/>
      <c r="Q120" s="163"/>
      <c r="R120" s="163"/>
      <c r="S120" s="163"/>
      <c r="T120" s="163"/>
      <c r="U120" s="163"/>
      <c r="V120" s="175"/>
    </row>
    <row r="121" spans="1:22" s="187" customFormat="1" ht="12.75" customHeight="1">
      <c r="A121" s="385"/>
      <c r="N121" s="163"/>
      <c r="O121" s="163"/>
      <c r="P121" s="163"/>
      <c r="Q121" s="163"/>
      <c r="R121" s="163"/>
      <c r="S121" s="163"/>
      <c r="T121" s="163"/>
      <c r="U121" s="163"/>
      <c r="V121" s="175"/>
    </row>
    <row r="122" spans="1:22" s="187" customFormat="1" ht="12.75" customHeight="1">
      <c r="A122" s="385"/>
      <c r="N122" s="163"/>
      <c r="O122" s="163"/>
      <c r="P122" s="163"/>
      <c r="Q122" s="163"/>
      <c r="R122" s="163"/>
      <c r="S122" s="163"/>
      <c r="T122" s="163"/>
      <c r="U122" s="163"/>
      <c r="V122" s="175"/>
    </row>
    <row r="123" spans="1:22" s="187" customFormat="1" ht="12.75" customHeight="1">
      <c r="A123" s="385"/>
      <c r="N123" s="163"/>
      <c r="O123" s="163"/>
      <c r="P123" s="163"/>
      <c r="Q123" s="163"/>
      <c r="R123" s="163"/>
      <c r="S123" s="163"/>
      <c r="T123" s="163"/>
      <c r="U123" s="163"/>
      <c r="V123" s="175"/>
    </row>
    <row r="124" spans="1:22" s="187" customFormat="1" ht="12.75" customHeight="1">
      <c r="A124" s="385"/>
      <c r="N124" s="163"/>
      <c r="O124" s="163"/>
      <c r="P124" s="163"/>
      <c r="Q124" s="163"/>
      <c r="R124" s="163"/>
      <c r="S124" s="163"/>
      <c r="T124" s="163"/>
      <c r="U124" s="163"/>
      <c r="V124" s="175"/>
    </row>
    <row r="125" spans="1:22" s="187" customFormat="1" ht="12.75" customHeight="1">
      <c r="A125" s="385"/>
      <c r="N125" s="163"/>
      <c r="O125" s="163"/>
      <c r="P125" s="163"/>
      <c r="Q125" s="163"/>
      <c r="R125" s="163"/>
      <c r="S125" s="163"/>
      <c r="T125" s="163"/>
      <c r="U125" s="163"/>
      <c r="V125" s="175"/>
    </row>
    <row r="126" spans="1:22" s="187" customFormat="1" ht="12.75" customHeight="1">
      <c r="A126" s="385"/>
      <c r="N126" s="163"/>
      <c r="O126" s="163"/>
      <c r="P126" s="163"/>
      <c r="Q126" s="163"/>
      <c r="R126" s="163"/>
      <c r="S126" s="163"/>
      <c r="T126" s="163"/>
      <c r="U126" s="163"/>
      <c r="V126" s="175"/>
    </row>
    <row r="127" spans="1:22" s="187" customFormat="1" ht="12.75" customHeight="1">
      <c r="A127" s="385"/>
      <c r="N127" s="163"/>
      <c r="O127" s="163"/>
      <c r="P127" s="163"/>
      <c r="Q127" s="163"/>
      <c r="R127" s="163"/>
      <c r="S127" s="163"/>
      <c r="T127" s="163"/>
      <c r="U127" s="163"/>
      <c r="V127" s="175"/>
    </row>
    <row r="128" spans="1:22" s="187" customFormat="1" ht="12.75" customHeight="1">
      <c r="A128" s="385"/>
      <c r="N128" s="163"/>
      <c r="O128" s="163"/>
      <c r="P128" s="163"/>
      <c r="Q128" s="163"/>
      <c r="R128" s="163"/>
      <c r="S128" s="163"/>
      <c r="T128" s="163"/>
      <c r="U128" s="163"/>
      <c r="V128" s="175"/>
    </row>
    <row r="129" spans="1:22" s="187" customFormat="1" ht="12.75" customHeight="1">
      <c r="A129" s="385"/>
      <c r="N129" s="163"/>
      <c r="O129" s="163"/>
      <c r="P129" s="163"/>
      <c r="Q129" s="163"/>
      <c r="R129" s="163"/>
      <c r="S129" s="163"/>
      <c r="T129" s="163"/>
      <c r="U129" s="163"/>
      <c r="V129" s="175"/>
    </row>
    <row r="130" spans="1:22" s="187" customFormat="1" ht="12.75" customHeight="1">
      <c r="A130" s="385"/>
      <c r="N130" s="163"/>
      <c r="O130" s="163"/>
      <c r="P130" s="163"/>
      <c r="Q130" s="163"/>
      <c r="R130" s="163"/>
      <c r="S130" s="163"/>
      <c r="T130" s="163"/>
      <c r="U130" s="163"/>
      <c r="V130" s="175"/>
    </row>
    <row r="131" spans="1:22" s="187" customFormat="1" ht="12.75" customHeight="1">
      <c r="A131" s="385"/>
      <c r="N131" s="163"/>
      <c r="O131" s="163"/>
      <c r="P131" s="163"/>
      <c r="Q131" s="163"/>
      <c r="R131" s="163"/>
      <c r="S131" s="163"/>
      <c r="T131" s="163"/>
      <c r="U131" s="163"/>
      <c r="V131" s="175"/>
    </row>
    <row r="132" spans="1:22" s="187" customFormat="1" ht="12.75" customHeight="1">
      <c r="A132" s="385"/>
      <c r="N132" s="163"/>
      <c r="O132" s="163"/>
      <c r="P132" s="163"/>
      <c r="Q132" s="163"/>
      <c r="R132" s="163"/>
      <c r="S132" s="163"/>
      <c r="T132" s="163"/>
      <c r="U132" s="163"/>
      <c r="V132" s="175"/>
    </row>
    <row r="133" spans="1:22" s="187" customFormat="1" ht="12.75" customHeight="1">
      <c r="A133" s="385"/>
      <c r="N133" s="163"/>
      <c r="O133" s="163"/>
      <c r="P133" s="163"/>
      <c r="Q133" s="163"/>
      <c r="R133" s="163"/>
      <c r="S133" s="163"/>
      <c r="T133" s="163"/>
      <c r="U133" s="163"/>
      <c r="V133" s="175"/>
    </row>
    <row r="134" spans="1:22" s="187" customFormat="1" ht="12.75" customHeight="1">
      <c r="A134" s="385"/>
      <c r="N134" s="163"/>
      <c r="O134" s="163"/>
      <c r="P134" s="163"/>
      <c r="Q134" s="163"/>
      <c r="R134" s="163"/>
      <c r="S134" s="163"/>
      <c r="T134" s="163"/>
      <c r="U134" s="163"/>
      <c r="V134" s="175"/>
    </row>
    <row r="135" spans="1:22" s="187" customFormat="1" ht="12.75" customHeight="1">
      <c r="A135" s="385"/>
      <c r="N135" s="163"/>
      <c r="O135" s="163"/>
      <c r="P135" s="163"/>
      <c r="Q135" s="163"/>
      <c r="R135" s="163"/>
      <c r="S135" s="163"/>
      <c r="T135" s="163"/>
      <c r="U135" s="163"/>
      <c r="V135" s="175"/>
    </row>
    <row r="136" spans="1:22" s="187" customFormat="1" ht="12.75" customHeight="1">
      <c r="A136" s="385"/>
      <c r="N136" s="163"/>
      <c r="O136" s="163"/>
      <c r="P136" s="163"/>
      <c r="Q136" s="163"/>
      <c r="R136" s="163"/>
      <c r="S136" s="163"/>
      <c r="T136" s="163"/>
      <c r="U136" s="163"/>
      <c r="V136" s="175"/>
    </row>
    <row r="137" spans="1:22" s="187" customFormat="1" ht="12.75" customHeight="1">
      <c r="A137" s="385"/>
      <c r="N137" s="163"/>
      <c r="O137" s="163"/>
      <c r="P137" s="163"/>
      <c r="Q137" s="163"/>
      <c r="R137" s="163"/>
      <c r="S137" s="163"/>
      <c r="T137" s="163"/>
      <c r="U137" s="163"/>
      <c r="V137" s="175"/>
    </row>
    <row r="138" spans="1:22" s="187" customFormat="1" ht="12.75" customHeight="1">
      <c r="A138" s="385"/>
      <c r="N138" s="163"/>
      <c r="O138" s="163"/>
      <c r="P138" s="163"/>
      <c r="Q138" s="163"/>
      <c r="R138" s="163"/>
      <c r="S138" s="163"/>
      <c r="T138" s="163"/>
      <c r="U138" s="163"/>
      <c r="V138" s="175"/>
    </row>
    <row r="139" spans="1:22" s="187" customFormat="1" ht="12.75" customHeight="1">
      <c r="A139" s="385"/>
      <c r="N139" s="163"/>
      <c r="O139" s="163"/>
      <c r="P139" s="163"/>
      <c r="Q139" s="163"/>
      <c r="R139" s="163"/>
      <c r="S139" s="163"/>
      <c r="T139" s="163"/>
      <c r="U139" s="163"/>
      <c r="V139" s="175"/>
    </row>
    <row r="140" spans="1:22" s="187" customFormat="1" ht="12.75" customHeight="1">
      <c r="A140" s="385"/>
      <c r="N140" s="163"/>
      <c r="O140" s="163"/>
      <c r="P140" s="163"/>
      <c r="Q140" s="163"/>
      <c r="R140" s="163"/>
      <c r="S140" s="163"/>
      <c r="T140" s="163"/>
      <c r="U140" s="163"/>
      <c r="V140" s="175"/>
    </row>
    <row r="141" spans="1:22" s="187" customFormat="1" ht="12.75" customHeight="1">
      <c r="A141" s="385"/>
      <c r="N141" s="163"/>
      <c r="O141" s="163"/>
      <c r="P141" s="163"/>
      <c r="Q141" s="163"/>
      <c r="R141" s="163"/>
      <c r="S141" s="163"/>
      <c r="T141" s="163"/>
      <c r="U141" s="163"/>
      <c r="V141" s="175"/>
    </row>
    <row r="142" spans="1:22" s="187" customFormat="1" ht="12.75" customHeight="1">
      <c r="A142" s="385"/>
      <c r="N142" s="163"/>
      <c r="O142" s="163"/>
      <c r="P142" s="163"/>
      <c r="Q142" s="163"/>
      <c r="R142" s="163"/>
      <c r="S142" s="163"/>
      <c r="T142" s="163"/>
      <c r="U142" s="163"/>
      <c r="V142" s="175"/>
    </row>
    <row r="143" spans="1:22" s="187" customFormat="1" ht="12.75" customHeight="1">
      <c r="A143" s="385"/>
      <c r="N143" s="163"/>
      <c r="O143" s="163"/>
      <c r="P143" s="163"/>
      <c r="Q143" s="163"/>
      <c r="R143" s="163"/>
      <c r="S143" s="163"/>
      <c r="T143" s="163"/>
      <c r="U143" s="163"/>
      <c r="V143" s="175"/>
    </row>
    <row r="144" spans="1:22" s="187" customFormat="1" ht="12.75" customHeight="1">
      <c r="A144" s="385"/>
      <c r="N144" s="163"/>
      <c r="O144" s="163"/>
      <c r="P144" s="163"/>
      <c r="Q144" s="163"/>
      <c r="R144" s="163"/>
      <c r="S144" s="163"/>
      <c r="T144" s="163"/>
      <c r="U144" s="163"/>
      <c r="V144" s="175"/>
    </row>
    <row r="145" spans="1:22" s="187" customFormat="1" ht="12.75" customHeight="1">
      <c r="A145" s="385"/>
      <c r="N145" s="163"/>
      <c r="O145" s="163"/>
      <c r="P145" s="163"/>
      <c r="Q145" s="163"/>
      <c r="R145" s="163"/>
      <c r="S145" s="163"/>
      <c r="T145" s="163"/>
      <c r="U145" s="163"/>
      <c r="V145" s="175"/>
    </row>
    <row r="146" spans="1:22" s="187" customFormat="1" ht="12.75" customHeight="1">
      <c r="A146" s="385"/>
      <c r="N146" s="163"/>
      <c r="O146" s="163"/>
      <c r="P146" s="163"/>
      <c r="Q146" s="163"/>
      <c r="R146" s="163"/>
      <c r="S146" s="163"/>
      <c r="T146" s="163"/>
      <c r="U146" s="163"/>
      <c r="V146" s="175"/>
    </row>
    <row r="147" spans="1:22" s="187" customFormat="1" ht="12.75" customHeight="1">
      <c r="A147" s="385"/>
      <c r="N147" s="163"/>
      <c r="O147" s="163"/>
      <c r="P147" s="163"/>
      <c r="Q147" s="163"/>
      <c r="R147" s="163"/>
      <c r="S147" s="163"/>
      <c r="T147" s="163"/>
      <c r="U147" s="163"/>
      <c r="V147" s="175"/>
    </row>
    <row r="148" spans="1:22" s="187" customFormat="1" ht="12.75" customHeight="1">
      <c r="A148" s="385"/>
      <c r="N148" s="163"/>
      <c r="O148" s="163"/>
      <c r="P148" s="163"/>
      <c r="Q148" s="163"/>
      <c r="R148" s="163"/>
      <c r="S148" s="163"/>
      <c r="T148" s="163"/>
      <c r="U148" s="163"/>
      <c r="V148" s="175"/>
    </row>
    <row r="149" spans="1:22" s="187" customFormat="1" ht="12.75" customHeight="1">
      <c r="A149" s="385"/>
      <c r="N149" s="163"/>
      <c r="O149" s="163"/>
      <c r="P149" s="163"/>
      <c r="Q149" s="163"/>
      <c r="R149" s="163"/>
      <c r="S149" s="163"/>
      <c r="T149" s="163"/>
      <c r="U149" s="163"/>
      <c r="V149" s="175"/>
    </row>
    <row r="150" spans="1:22" s="187" customFormat="1" ht="12.75" customHeight="1">
      <c r="A150" s="385"/>
      <c r="N150" s="163"/>
      <c r="O150" s="163"/>
      <c r="P150" s="163"/>
      <c r="Q150" s="163"/>
      <c r="R150" s="163"/>
      <c r="S150" s="163"/>
      <c r="T150" s="163"/>
      <c r="U150" s="163"/>
      <c r="V150" s="175"/>
    </row>
    <row r="151" spans="1:22" s="187" customFormat="1" ht="12.75" customHeight="1">
      <c r="A151" s="385"/>
      <c r="N151" s="163"/>
      <c r="O151" s="163"/>
      <c r="P151" s="163"/>
      <c r="Q151" s="163"/>
      <c r="R151" s="163"/>
      <c r="S151" s="163"/>
      <c r="T151" s="163"/>
      <c r="U151" s="163"/>
      <c r="V151" s="175"/>
    </row>
    <row r="152" spans="1:22" s="187" customFormat="1" ht="12.75" customHeight="1">
      <c r="A152" s="385"/>
      <c r="N152" s="163"/>
      <c r="O152" s="163"/>
      <c r="P152" s="163"/>
      <c r="Q152" s="163"/>
      <c r="R152" s="163"/>
      <c r="S152" s="163"/>
      <c r="T152" s="163"/>
      <c r="U152" s="163"/>
      <c r="V152" s="175"/>
    </row>
    <row r="153" spans="1:22" s="187" customFormat="1" ht="12.75" customHeight="1">
      <c r="A153" s="385"/>
      <c r="N153" s="163"/>
      <c r="O153" s="163"/>
      <c r="P153" s="163"/>
      <c r="Q153" s="163"/>
      <c r="R153" s="163"/>
      <c r="S153" s="163"/>
      <c r="T153" s="163"/>
      <c r="U153" s="163"/>
      <c r="V153" s="175"/>
    </row>
    <row r="154" spans="1:22" s="187" customFormat="1" ht="12.75" customHeight="1">
      <c r="A154" s="385"/>
      <c r="N154" s="163"/>
      <c r="O154" s="163"/>
      <c r="P154" s="163"/>
      <c r="Q154" s="163"/>
      <c r="R154" s="163"/>
      <c r="S154" s="163"/>
      <c r="T154" s="163"/>
      <c r="U154" s="163"/>
      <c r="V154" s="175"/>
    </row>
    <row r="155" spans="1:22" s="187" customFormat="1" ht="12.75" customHeight="1">
      <c r="A155" s="385"/>
      <c r="N155" s="163"/>
      <c r="O155" s="163"/>
      <c r="P155" s="163"/>
      <c r="Q155" s="163"/>
      <c r="R155" s="163"/>
      <c r="S155" s="163"/>
      <c r="T155" s="163"/>
      <c r="U155" s="163"/>
      <c r="V155" s="175"/>
    </row>
    <row r="156" spans="1:22" s="187" customFormat="1" ht="12.75" customHeight="1">
      <c r="A156" s="385"/>
      <c r="N156" s="163"/>
      <c r="O156" s="163"/>
      <c r="P156" s="163"/>
      <c r="Q156" s="163"/>
      <c r="R156" s="163"/>
      <c r="S156" s="163"/>
      <c r="T156" s="163"/>
      <c r="U156" s="163"/>
      <c r="V156" s="175"/>
    </row>
    <row r="157" spans="1:22" s="187" customFormat="1" ht="12.75" customHeight="1">
      <c r="A157" s="385"/>
      <c r="N157" s="163"/>
      <c r="O157" s="163"/>
      <c r="P157" s="163"/>
      <c r="Q157" s="163"/>
      <c r="R157" s="163"/>
      <c r="S157" s="163"/>
      <c r="T157" s="163"/>
      <c r="U157" s="163"/>
      <c r="V157" s="175"/>
    </row>
    <row r="158" spans="1:22" s="187" customFormat="1" ht="12.75" customHeight="1">
      <c r="A158" s="385"/>
      <c r="N158" s="163"/>
      <c r="O158" s="163"/>
      <c r="P158" s="163"/>
      <c r="Q158" s="163"/>
      <c r="R158" s="163"/>
      <c r="S158" s="163"/>
      <c r="T158" s="163"/>
      <c r="U158" s="163"/>
      <c r="V158" s="175"/>
    </row>
    <row r="159" spans="1:22" s="187" customFormat="1" ht="12.75" customHeight="1">
      <c r="A159" s="385"/>
      <c r="N159" s="163"/>
      <c r="O159" s="163"/>
      <c r="P159" s="163"/>
      <c r="Q159" s="163"/>
      <c r="R159" s="163"/>
      <c r="S159" s="163"/>
      <c r="T159" s="163"/>
      <c r="U159" s="163"/>
      <c r="V159" s="175"/>
    </row>
    <row r="160" spans="1:22" s="187" customFormat="1" ht="12.75" customHeight="1">
      <c r="A160" s="385"/>
      <c r="N160" s="163"/>
      <c r="O160" s="163"/>
      <c r="P160" s="163"/>
      <c r="Q160" s="163"/>
      <c r="R160" s="163"/>
      <c r="S160" s="163"/>
      <c r="T160" s="163"/>
      <c r="U160" s="163"/>
      <c r="V160" s="175"/>
    </row>
    <row r="161" spans="1:22" s="187" customFormat="1" ht="12.75" customHeight="1">
      <c r="A161" s="385"/>
      <c r="N161" s="163"/>
      <c r="O161" s="163"/>
      <c r="P161" s="163"/>
      <c r="Q161" s="163"/>
      <c r="R161" s="163"/>
      <c r="S161" s="163"/>
      <c r="T161" s="163"/>
      <c r="U161" s="163"/>
      <c r="V161" s="175"/>
    </row>
    <row r="162" spans="1:22" s="187" customFormat="1" ht="12.75" customHeight="1">
      <c r="A162" s="385"/>
      <c r="N162" s="163"/>
      <c r="O162" s="163"/>
      <c r="P162" s="163"/>
      <c r="Q162" s="163"/>
      <c r="R162" s="163"/>
      <c r="S162" s="163"/>
      <c r="T162" s="163"/>
      <c r="U162" s="163"/>
      <c r="V162" s="175"/>
    </row>
    <row r="163" spans="1:22" s="187" customFormat="1" ht="12.75" customHeight="1">
      <c r="A163" s="385"/>
      <c r="N163" s="163"/>
      <c r="O163" s="163"/>
      <c r="P163" s="163"/>
      <c r="Q163" s="163"/>
      <c r="R163" s="163"/>
      <c r="S163" s="163"/>
      <c r="T163" s="163"/>
      <c r="U163" s="163"/>
      <c r="V163" s="175"/>
    </row>
    <row r="164" spans="1:22" s="187" customFormat="1" ht="12.75" customHeight="1">
      <c r="A164" s="385"/>
      <c r="N164" s="163"/>
      <c r="O164" s="163"/>
      <c r="P164" s="163"/>
      <c r="Q164" s="163"/>
      <c r="R164" s="163"/>
      <c r="S164" s="163"/>
      <c r="T164" s="163"/>
      <c r="U164" s="163"/>
      <c r="V164" s="175"/>
    </row>
    <row r="165" spans="1:22" s="187" customFormat="1" ht="12.75" customHeight="1">
      <c r="A165" s="385"/>
      <c r="N165" s="163"/>
      <c r="O165" s="163"/>
      <c r="P165" s="163"/>
      <c r="Q165" s="163"/>
      <c r="R165" s="163"/>
      <c r="S165" s="163"/>
      <c r="T165" s="163"/>
      <c r="U165" s="163"/>
      <c r="V165" s="175"/>
    </row>
    <row r="166" spans="1:22" s="187" customFormat="1" ht="12.75" customHeight="1">
      <c r="A166" s="385"/>
      <c r="N166" s="163"/>
      <c r="O166" s="163"/>
      <c r="P166" s="163"/>
      <c r="Q166" s="163"/>
      <c r="R166" s="163"/>
      <c r="S166" s="163"/>
      <c r="T166" s="163"/>
      <c r="U166" s="163"/>
      <c r="V166" s="175"/>
    </row>
    <row r="167" spans="1:22" s="187" customFormat="1" ht="12.75" customHeight="1">
      <c r="A167" s="385"/>
      <c r="N167" s="163"/>
      <c r="O167" s="163"/>
      <c r="P167" s="163"/>
      <c r="Q167" s="163"/>
      <c r="R167" s="163"/>
      <c r="S167" s="163"/>
      <c r="T167" s="163"/>
      <c r="U167" s="163"/>
      <c r="V167" s="175"/>
    </row>
    <row r="168" spans="1:22" s="187" customFormat="1" ht="12.75" customHeight="1">
      <c r="A168" s="385"/>
      <c r="N168" s="163"/>
      <c r="O168" s="163"/>
      <c r="P168" s="163"/>
      <c r="Q168" s="163"/>
      <c r="R168" s="163"/>
      <c r="S168" s="163"/>
      <c r="T168" s="163"/>
      <c r="U168" s="163"/>
      <c r="V168" s="175"/>
    </row>
    <row r="169" spans="1:22" s="187" customFormat="1" ht="12.75" customHeight="1">
      <c r="A169" s="385"/>
      <c r="N169" s="163"/>
      <c r="O169" s="163"/>
      <c r="P169" s="163"/>
      <c r="Q169" s="163"/>
      <c r="R169" s="163"/>
      <c r="S169" s="163"/>
      <c r="T169" s="163"/>
      <c r="U169" s="163"/>
      <c r="V169" s="175"/>
    </row>
    <row r="170" spans="1:22" s="187" customFormat="1" ht="12.75" customHeight="1">
      <c r="A170" s="385"/>
      <c r="N170" s="163"/>
      <c r="O170" s="163"/>
      <c r="P170" s="163"/>
      <c r="Q170" s="163"/>
      <c r="R170" s="163"/>
      <c r="S170" s="163"/>
      <c r="T170" s="163"/>
      <c r="U170" s="163"/>
      <c r="V170" s="175"/>
    </row>
    <row r="171" spans="1:22" s="187" customFormat="1" ht="12.75" customHeight="1">
      <c r="A171" s="385"/>
      <c r="N171" s="163"/>
      <c r="O171" s="163"/>
      <c r="P171" s="163"/>
      <c r="Q171" s="163"/>
      <c r="R171" s="163"/>
      <c r="S171" s="163"/>
      <c r="T171" s="163"/>
      <c r="U171" s="163"/>
      <c r="V171" s="175"/>
    </row>
    <row r="172" spans="1:22" s="187" customFormat="1" ht="12.75" customHeight="1">
      <c r="A172" s="385"/>
      <c r="N172" s="163"/>
      <c r="O172" s="163"/>
      <c r="P172" s="163"/>
      <c r="Q172" s="163"/>
      <c r="R172" s="163"/>
      <c r="S172" s="163"/>
      <c r="T172" s="163"/>
      <c r="U172" s="163"/>
      <c r="V172" s="175"/>
    </row>
    <row r="173" spans="1:22" s="187" customFormat="1" ht="12.75" customHeight="1">
      <c r="A173" s="385"/>
      <c r="N173" s="163"/>
      <c r="O173" s="163"/>
      <c r="P173" s="163"/>
      <c r="Q173" s="163"/>
      <c r="R173" s="163"/>
      <c r="S173" s="163"/>
      <c r="T173" s="163"/>
      <c r="U173" s="163"/>
      <c r="V173" s="175"/>
    </row>
    <row r="174" spans="1:22" s="187" customFormat="1" ht="12.75" customHeight="1">
      <c r="A174" s="385"/>
      <c r="N174" s="163"/>
      <c r="O174" s="163"/>
      <c r="P174" s="163"/>
      <c r="Q174" s="163"/>
      <c r="R174" s="163"/>
      <c r="S174" s="163"/>
      <c r="T174" s="163"/>
      <c r="U174" s="163"/>
      <c r="V174" s="175"/>
    </row>
    <row r="175" spans="1:22" s="187" customFormat="1" ht="12.75" customHeight="1">
      <c r="A175" s="385"/>
      <c r="N175" s="163"/>
      <c r="O175" s="163"/>
      <c r="P175" s="163"/>
      <c r="Q175" s="163"/>
      <c r="R175" s="163"/>
      <c r="S175" s="163"/>
      <c r="T175" s="163"/>
      <c r="U175" s="163"/>
      <c r="V175" s="175"/>
    </row>
    <row r="176" spans="1:22" s="187" customFormat="1" ht="12.75" customHeight="1">
      <c r="A176" s="385"/>
      <c r="N176" s="163"/>
      <c r="O176" s="163"/>
      <c r="P176" s="163"/>
      <c r="Q176" s="163"/>
      <c r="R176" s="163"/>
      <c r="S176" s="163"/>
      <c r="T176" s="163"/>
      <c r="U176" s="163"/>
      <c r="V176" s="175"/>
    </row>
    <row r="177" spans="1:22" s="187" customFormat="1" ht="12.75" customHeight="1">
      <c r="A177" s="385"/>
      <c r="N177" s="163"/>
      <c r="O177" s="163"/>
      <c r="P177" s="163"/>
      <c r="Q177" s="163"/>
      <c r="R177" s="163"/>
      <c r="S177" s="163"/>
      <c r="T177" s="163"/>
      <c r="U177" s="163"/>
      <c r="V177" s="175"/>
    </row>
    <row r="178" spans="1:22" s="187" customFormat="1" ht="12.75" customHeight="1">
      <c r="A178" s="385"/>
      <c r="N178" s="163"/>
      <c r="O178" s="163"/>
      <c r="P178" s="163"/>
      <c r="Q178" s="163"/>
      <c r="R178" s="163"/>
      <c r="S178" s="163"/>
      <c r="T178" s="163"/>
      <c r="U178" s="163"/>
      <c r="V178" s="175"/>
    </row>
    <row r="179" spans="1:22" s="187" customFormat="1" ht="12.75" customHeight="1">
      <c r="A179" s="385"/>
      <c r="N179" s="163"/>
      <c r="O179" s="163"/>
      <c r="P179" s="163"/>
      <c r="Q179" s="163"/>
      <c r="R179" s="163"/>
      <c r="S179" s="163"/>
      <c r="T179" s="163"/>
      <c r="U179" s="163"/>
      <c r="V179" s="175"/>
    </row>
    <row r="180" spans="1:22" s="187" customFormat="1" ht="12.75" customHeight="1">
      <c r="A180" s="385"/>
      <c r="N180" s="163"/>
      <c r="O180" s="163"/>
      <c r="P180" s="163"/>
      <c r="Q180" s="163"/>
      <c r="R180" s="163"/>
      <c r="S180" s="163"/>
      <c r="T180" s="163"/>
      <c r="U180" s="163"/>
      <c r="V180" s="175"/>
    </row>
    <row r="181" spans="1:22" s="187" customFormat="1" ht="12.75" customHeight="1">
      <c r="A181" s="385"/>
      <c r="N181" s="163"/>
      <c r="O181" s="163"/>
      <c r="P181" s="163"/>
      <c r="Q181" s="163"/>
      <c r="R181" s="163"/>
      <c r="S181" s="163"/>
      <c r="T181" s="163"/>
      <c r="U181" s="163"/>
      <c r="V181" s="175"/>
    </row>
    <row r="182" spans="1:22" s="187" customFormat="1" ht="12.75" customHeight="1">
      <c r="A182" s="385"/>
      <c r="N182" s="163"/>
      <c r="O182" s="163"/>
      <c r="P182" s="163"/>
      <c r="Q182" s="163"/>
      <c r="R182" s="163"/>
      <c r="S182" s="163"/>
      <c r="T182" s="163"/>
      <c r="U182" s="163"/>
      <c r="V182" s="175"/>
    </row>
    <row r="183" spans="1:22" s="187" customFormat="1" ht="12.75" customHeight="1">
      <c r="A183" s="385"/>
      <c r="N183" s="163"/>
      <c r="O183" s="163"/>
      <c r="P183" s="163"/>
      <c r="Q183" s="163"/>
      <c r="R183" s="163"/>
      <c r="S183" s="163"/>
      <c r="T183" s="163"/>
      <c r="U183" s="163"/>
      <c r="V183" s="175"/>
    </row>
    <row r="184" spans="1:22" s="187" customFormat="1" ht="12.75" customHeight="1">
      <c r="A184" s="385"/>
      <c r="N184" s="163"/>
      <c r="O184" s="163"/>
      <c r="P184" s="163"/>
      <c r="Q184" s="163"/>
      <c r="R184" s="163"/>
      <c r="S184" s="163"/>
      <c r="T184" s="163"/>
      <c r="U184" s="163"/>
      <c r="V184" s="175"/>
    </row>
    <row r="185" spans="1:22" s="187" customFormat="1" ht="12.75" customHeight="1">
      <c r="A185" s="385"/>
      <c r="N185" s="163"/>
      <c r="O185" s="163"/>
      <c r="P185" s="163"/>
      <c r="Q185" s="163"/>
      <c r="R185" s="163"/>
      <c r="S185" s="163"/>
      <c r="T185" s="163"/>
      <c r="U185" s="163"/>
      <c r="V185" s="175"/>
    </row>
    <row r="186" spans="1:22" s="187" customFormat="1" ht="12.75" customHeight="1">
      <c r="A186" s="385"/>
      <c r="N186" s="163"/>
      <c r="O186" s="163"/>
      <c r="P186" s="163"/>
      <c r="Q186" s="163"/>
      <c r="R186" s="163"/>
      <c r="S186" s="163"/>
      <c r="T186" s="163"/>
      <c r="U186" s="163"/>
      <c r="V186" s="175"/>
    </row>
    <row r="187" spans="1:22" s="187" customFormat="1" ht="12.75" customHeight="1">
      <c r="A187" s="385"/>
      <c r="N187" s="163"/>
      <c r="O187" s="163"/>
      <c r="P187" s="163"/>
      <c r="Q187" s="163"/>
      <c r="R187" s="163"/>
      <c r="S187" s="163"/>
      <c r="T187" s="163"/>
      <c r="U187" s="163"/>
      <c r="V187" s="175"/>
    </row>
    <row r="188" spans="1:22" s="187" customFormat="1" ht="12.75" customHeight="1">
      <c r="A188" s="385"/>
      <c r="N188" s="163"/>
      <c r="O188" s="163"/>
      <c r="P188" s="163"/>
      <c r="Q188" s="163"/>
      <c r="R188" s="163"/>
      <c r="S188" s="163"/>
      <c r="T188" s="163"/>
      <c r="U188" s="163"/>
      <c r="V188" s="175"/>
    </row>
    <row r="189" spans="1:22" s="187" customFormat="1" ht="12.75" customHeight="1">
      <c r="A189" s="385"/>
      <c r="N189" s="163"/>
      <c r="O189" s="163"/>
      <c r="P189" s="163"/>
      <c r="Q189" s="163"/>
      <c r="R189" s="163"/>
      <c r="S189" s="163"/>
      <c r="T189" s="163"/>
      <c r="U189" s="163"/>
      <c r="V189" s="175"/>
    </row>
    <row r="190" spans="1:22" s="187" customFormat="1" ht="12.75" customHeight="1">
      <c r="A190" s="385"/>
      <c r="N190" s="163"/>
      <c r="O190" s="163"/>
      <c r="P190" s="163"/>
      <c r="Q190" s="163"/>
      <c r="R190" s="163"/>
      <c r="S190" s="163"/>
      <c r="T190" s="163"/>
      <c r="U190" s="163"/>
      <c r="V190" s="175"/>
    </row>
    <row r="191" spans="1:22" s="187" customFormat="1" ht="12.75" customHeight="1">
      <c r="A191" s="385"/>
      <c r="N191" s="163"/>
      <c r="O191" s="163"/>
      <c r="P191" s="163"/>
      <c r="Q191" s="163"/>
      <c r="R191" s="163"/>
      <c r="S191" s="163"/>
      <c r="T191" s="163"/>
      <c r="U191" s="163"/>
      <c r="V191" s="175"/>
    </row>
    <row r="192" spans="1:22" s="187" customFormat="1" ht="12.75" customHeight="1">
      <c r="A192" s="385"/>
      <c r="N192" s="163"/>
      <c r="O192" s="163"/>
      <c r="P192" s="163"/>
      <c r="Q192" s="163"/>
      <c r="R192" s="163"/>
      <c r="S192" s="163"/>
      <c r="T192" s="163"/>
      <c r="U192" s="163"/>
      <c r="V192" s="175"/>
    </row>
    <row r="193" spans="1:22" s="187" customFormat="1" ht="12.75" customHeight="1">
      <c r="A193" s="385"/>
      <c r="N193" s="163"/>
      <c r="O193" s="163"/>
      <c r="P193" s="163"/>
      <c r="Q193" s="163"/>
      <c r="R193" s="163"/>
      <c r="S193" s="163"/>
      <c r="T193" s="163"/>
      <c r="U193" s="163"/>
      <c r="V193" s="175"/>
    </row>
    <row r="194" spans="1:22" s="187" customFormat="1" ht="12.75" customHeight="1">
      <c r="A194" s="385"/>
      <c r="N194" s="163"/>
      <c r="O194" s="163"/>
      <c r="P194" s="163"/>
      <c r="Q194" s="163"/>
      <c r="R194" s="163"/>
      <c r="S194" s="163"/>
      <c r="T194" s="163"/>
      <c r="U194" s="163"/>
      <c r="V194" s="175"/>
    </row>
    <row r="195" spans="1:22" s="187" customFormat="1" ht="12.75" customHeight="1">
      <c r="A195" s="385"/>
      <c r="N195" s="163"/>
      <c r="O195" s="163"/>
      <c r="P195" s="163"/>
      <c r="Q195" s="163"/>
      <c r="R195" s="163"/>
      <c r="S195" s="163"/>
      <c r="T195" s="163"/>
      <c r="U195" s="163"/>
      <c r="V195" s="175"/>
    </row>
    <row r="196" spans="1:22" s="187" customFormat="1" ht="12.75" customHeight="1">
      <c r="A196" s="385"/>
      <c r="N196" s="163"/>
      <c r="O196" s="163"/>
      <c r="P196" s="163"/>
      <c r="Q196" s="163"/>
      <c r="R196" s="163"/>
      <c r="S196" s="163"/>
      <c r="T196" s="163"/>
      <c r="U196" s="163"/>
      <c r="V196" s="175"/>
    </row>
    <row r="197" spans="1:22" s="187" customFormat="1" ht="12.75" customHeight="1">
      <c r="A197" s="385"/>
      <c r="N197" s="163"/>
      <c r="O197" s="163"/>
      <c r="P197" s="163"/>
      <c r="Q197" s="163"/>
      <c r="R197" s="163"/>
      <c r="S197" s="163"/>
      <c r="T197" s="163"/>
      <c r="U197" s="163"/>
      <c r="V197" s="175"/>
    </row>
    <row r="198" spans="1:22" s="187" customFormat="1" ht="12.75" customHeight="1">
      <c r="A198" s="385"/>
      <c r="N198" s="163"/>
      <c r="O198" s="163"/>
      <c r="P198" s="163"/>
      <c r="Q198" s="163"/>
      <c r="R198" s="163"/>
      <c r="S198" s="163"/>
      <c r="T198" s="163"/>
      <c r="U198" s="163"/>
      <c r="V198" s="175"/>
    </row>
    <row r="199" spans="1:22" s="187" customFormat="1" ht="12.75" customHeight="1">
      <c r="A199" s="385"/>
      <c r="N199" s="163"/>
      <c r="O199" s="163"/>
      <c r="P199" s="163"/>
      <c r="Q199" s="163"/>
      <c r="R199" s="163"/>
      <c r="S199" s="163"/>
      <c r="T199" s="163"/>
      <c r="U199" s="163"/>
      <c r="V199" s="175"/>
    </row>
    <row r="200" spans="1:22" s="187" customFormat="1" ht="12.75" customHeight="1">
      <c r="A200" s="385"/>
      <c r="N200" s="163"/>
      <c r="O200" s="163"/>
      <c r="P200" s="163"/>
      <c r="Q200" s="163"/>
      <c r="R200" s="163"/>
      <c r="S200" s="163"/>
      <c r="T200" s="163"/>
      <c r="U200" s="163"/>
      <c r="V200" s="175"/>
    </row>
    <row r="201" spans="1:22" s="187" customFormat="1" ht="12.75" customHeight="1">
      <c r="A201" s="385"/>
      <c r="N201" s="163"/>
      <c r="O201" s="163"/>
      <c r="P201" s="163"/>
      <c r="Q201" s="163"/>
      <c r="R201" s="163"/>
      <c r="S201" s="163"/>
      <c r="T201" s="163"/>
      <c r="U201" s="163"/>
      <c r="V201" s="175"/>
    </row>
    <row r="202" spans="1:22" s="187" customFormat="1" ht="12.75" customHeight="1">
      <c r="A202" s="385"/>
      <c r="N202" s="163"/>
      <c r="O202" s="163"/>
      <c r="P202" s="163"/>
      <c r="Q202" s="163"/>
      <c r="R202" s="163"/>
      <c r="S202" s="163"/>
      <c r="T202" s="163"/>
      <c r="U202" s="163"/>
      <c r="V202" s="175"/>
    </row>
    <row r="203" spans="1:22" s="187" customFormat="1" ht="12.75" customHeight="1">
      <c r="A203" s="385"/>
      <c r="N203" s="163"/>
      <c r="O203" s="163"/>
      <c r="P203" s="163"/>
      <c r="Q203" s="163"/>
      <c r="R203" s="163"/>
      <c r="S203" s="163"/>
      <c r="T203" s="163"/>
      <c r="U203" s="163"/>
      <c r="V203" s="175"/>
    </row>
    <row r="204" spans="1:22" s="187" customFormat="1" ht="12.75" customHeight="1">
      <c r="A204" s="385"/>
      <c r="N204" s="163"/>
      <c r="O204" s="163"/>
      <c r="P204" s="163"/>
      <c r="Q204" s="163"/>
      <c r="R204" s="163"/>
      <c r="S204" s="163"/>
      <c r="T204" s="163"/>
      <c r="U204" s="163"/>
      <c r="V204" s="175"/>
    </row>
    <row r="205" spans="1:22" s="187" customFormat="1" ht="12.75" customHeight="1">
      <c r="A205" s="385"/>
      <c r="N205" s="163"/>
      <c r="O205" s="163"/>
      <c r="P205" s="163"/>
      <c r="Q205" s="163"/>
      <c r="R205" s="163"/>
      <c r="S205" s="163"/>
      <c r="T205" s="163"/>
      <c r="U205" s="163"/>
      <c r="V205" s="175"/>
    </row>
    <row r="206" spans="1:22" s="187" customFormat="1" ht="12.75" customHeight="1">
      <c r="A206" s="385"/>
      <c r="N206" s="163"/>
      <c r="O206" s="163"/>
      <c r="P206" s="163"/>
      <c r="Q206" s="163"/>
      <c r="R206" s="163"/>
      <c r="S206" s="163"/>
      <c r="T206" s="163"/>
      <c r="U206" s="163"/>
      <c r="V206" s="175"/>
    </row>
    <row r="207" spans="1:22" s="187" customFormat="1" ht="12.75" customHeight="1">
      <c r="A207" s="385"/>
      <c r="N207" s="163"/>
      <c r="O207" s="163"/>
      <c r="P207" s="163"/>
      <c r="Q207" s="163"/>
      <c r="R207" s="163"/>
      <c r="S207" s="163"/>
      <c r="T207" s="163"/>
      <c r="U207" s="163"/>
      <c r="V207" s="175"/>
    </row>
    <row r="208" spans="1:22" s="187" customFormat="1" ht="12.75" customHeight="1">
      <c r="A208" s="385"/>
      <c r="N208" s="163"/>
      <c r="O208" s="163"/>
      <c r="P208" s="163"/>
      <c r="Q208" s="163"/>
      <c r="R208" s="163"/>
      <c r="S208" s="163"/>
      <c r="T208" s="163"/>
      <c r="U208" s="163"/>
      <c r="V208" s="175"/>
    </row>
    <row r="209" spans="1:22" s="187" customFormat="1" ht="12.75" customHeight="1">
      <c r="A209" s="385"/>
      <c r="N209" s="163"/>
      <c r="O209" s="163"/>
      <c r="P209" s="163"/>
      <c r="Q209" s="163"/>
      <c r="R209" s="163"/>
      <c r="S209" s="163"/>
      <c r="T209" s="163"/>
      <c r="U209" s="163"/>
      <c r="V209" s="175"/>
    </row>
    <row r="210" spans="1:22" s="187" customFormat="1" ht="12.75" customHeight="1">
      <c r="A210" s="385"/>
      <c r="N210" s="163"/>
      <c r="O210" s="163"/>
      <c r="P210" s="163"/>
      <c r="Q210" s="163"/>
      <c r="R210" s="163"/>
      <c r="S210" s="163"/>
      <c r="T210" s="163"/>
      <c r="U210" s="163"/>
      <c r="V210" s="175"/>
    </row>
    <row r="211" spans="1:22" s="187" customFormat="1" ht="12.75" customHeight="1">
      <c r="A211" s="385"/>
      <c r="N211" s="163"/>
      <c r="O211" s="163"/>
      <c r="P211" s="163"/>
      <c r="Q211" s="163"/>
      <c r="R211" s="163"/>
      <c r="S211" s="163"/>
      <c r="T211" s="163"/>
      <c r="U211" s="163"/>
      <c r="V211" s="175"/>
    </row>
    <row r="212" spans="1:22" s="187" customFormat="1" ht="12.75" customHeight="1">
      <c r="A212" s="385"/>
      <c r="N212" s="163"/>
      <c r="O212" s="163"/>
      <c r="P212" s="163"/>
      <c r="Q212" s="163"/>
      <c r="R212" s="163"/>
      <c r="S212" s="163"/>
      <c r="T212" s="163"/>
      <c r="U212" s="163"/>
      <c r="V212" s="175"/>
    </row>
    <row r="213" spans="1:22" s="187" customFormat="1" ht="12.75" customHeight="1">
      <c r="A213" s="385"/>
      <c r="N213" s="163"/>
      <c r="O213" s="163"/>
      <c r="P213" s="163"/>
      <c r="Q213" s="163"/>
      <c r="R213" s="163"/>
      <c r="S213" s="163"/>
      <c r="T213" s="163"/>
      <c r="U213" s="163"/>
      <c r="V213" s="175"/>
    </row>
    <row r="214" spans="1:22" s="187" customFormat="1" ht="12.75" customHeight="1">
      <c r="A214" s="385"/>
      <c r="N214" s="163"/>
      <c r="O214" s="163"/>
      <c r="P214" s="163"/>
      <c r="Q214" s="163"/>
      <c r="R214" s="163"/>
      <c r="S214" s="163"/>
      <c r="T214" s="163"/>
      <c r="U214" s="163"/>
      <c r="V214" s="175"/>
    </row>
    <row r="215" spans="1:22" s="187" customFormat="1" ht="12.75" customHeight="1">
      <c r="A215" s="385"/>
      <c r="N215" s="163"/>
      <c r="O215" s="163"/>
      <c r="P215" s="163"/>
      <c r="Q215" s="163"/>
      <c r="R215" s="163"/>
      <c r="S215" s="163"/>
      <c r="T215" s="163"/>
      <c r="U215" s="163"/>
      <c r="V215" s="175"/>
    </row>
    <row r="216" spans="1:22" s="187" customFormat="1" ht="12.75" customHeight="1">
      <c r="A216" s="385"/>
      <c r="N216" s="163"/>
      <c r="O216" s="163"/>
      <c r="P216" s="163"/>
      <c r="Q216" s="163"/>
      <c r="R216" s="163"/>
      <c r="S216" s="163"/>
      <c r="T216" s="163"/>
      <c r="U216" s="163"/>
      <c r="V216" s="175"/>
    </row>
    <row r="217" spans="1:22" s="187" customFormat="1" ht="12.75" customHeight="1">
      <c r="A217" s="385"/>
      <c r="N217" s="163"/>
      <c r="O217" s="163"/>
      <c r="P217" s="163"/>
      <c r="Q217" s="163"/>
      <c r="R217" s="163"/>
      <c r="S217" s="163"/>
      <c r="T217" s="163"/>
      <c r="U217" s="163"/>
      <c r="V217" s="175"/>
    </row>
    <row r="218" spans="1:22" s="187" customFormat="1" ht="12.75" customHeight="1">
      <c r="A218" s="385"/>
      <c r="N218" s="163"/>
      <c r="O218" s="163"/>
      <c r="P218" s="163"/>
      <c r="Q218" s="163"/>
      <c r="R218" s="163"/>
      <c r="S218" s="163"/>
      <c r="T218" s="163"/>
      <c r="U218" s="163"/>
      <c r="V218" s="175"/>
    </row>
    <row r="219" spans="1:22" s="187" customFormat="1" ht="12.75" customHeight="1">
      <c r="A219" s="385"/>
      <c r="N219" s="163"/>
      <c r="O219" s="163"/>
      <c r="P219" s="163"/>
      <c r="Q219" s="163"/>
      <c r="R219" s="163"/>
      <c r="S219" s="163"/>
      <c r="T219" s="163"/>
      <c r="U219" s="163"/>
      <c r="V219" s="175"/>
    </row>
    <row r="220" spans="1:22" s="187" customFormat="1" ht="12.75" customHeight="1">
      <c r="A220" s="385"/>
      <c r="N220" s="163"/>
      <c r="O220" s="163"/>
      <c r="P220" s="163"/>
      <c r="Q220" s="163"/>
      <c r="R220" s="163"/>
      <c r="S220" s="163"/>
      <c r="T220" s="163"/>
      <c r="U220" s="163"/>
      <c r="V220" s="175"/>
    </row>
    <row r="221" spans="1:22" s="187" customFormat="1" ht="12.75" customHeight="1">
      <c r="A221" s="385"/>
      <c r="N221" s="163"/>
      <c r="O221" s="163"/>
      <c r="P221" s="163"/>
      <c r="Q221" s="163"/>
      <c r="R221" s="163"/>
      <c r="S221" s="163"/>
      <c r="T221" s="163"/>
      <c r="U221" s="163"/>
      <c r="V221" s="175"/>
    </row>
    <row r="222" spans="1:22" s="187" customFormat="1" ht="12.75" customHeight="1">
      <c r="A222" s="385"/>
      <c r="N222" s="163"/>
      <c r="O222" s="163"/>
      <c r="P222" s="163"/>
      <c r="Q222" s="163"/>
      <c r="R222" s="163"/>
      <c r="S222" s="163"/>
      <c r="T222" s="163"/>
      <c r="U222" s="163"/>
      <c r="V222" s="175"/>
    </row>
    <row r="223" spans="1:22" s="187" customFormat="1" ht="12.75" customHeight="1">
      <c r="A223" s="385"/>
      <c r="N223" s="163"/>
      <c r="O223" s="163"/>
      <c r="P223" s="163"/>
      <c r="Q223" s="163"/>
      <c r="R223" s="163"/>
      <c r="S223" s="163"/>
      <c r="T223" s="163"/>
      <c r="U223" s="163"/>
      <c r="V223" s="175"/>
    </row>
    <row r="224" spans="1:22" s="187" customFormat="1" ht="12.75" customHeight="1">
      <c r="A224" s="385"/>
      <c r="N224" s="163"/>
      <c r="O224" s="163"/>
      <c r="P224" s="163"/>
      <c r="Q224" s="163"/>
      <c r="R224" s="163"/>
      <c r="S224" s="163"/>
      <c r="T224" s="163"/>
      <c r="U224" s="163"/>
      <c r="V224" s="175"/>
    </row>
    <row r="225" spans="1:22" s="187" customFormat="1" ht="12.75" customHeight="1">
      <c r="A225" s="385"/>
      <c r="N225" s="163"/>
      <c r="O225" s="163"/>
      <c r="P225" s="163"/>
      <c r="Q225" s="163"/>
      <c r="R225" s="163"/>
      <c r="S225" s="163"/>
      <c r="T225" s="163"/>
      <c r="U225" s="163"/>
      <c r="V225" s="175"/>
    </row>
    <row r="226" spans="1:22" s="187" customFormat="1" ht="12.75" customHeight="1">
      <c r="A226" s="385"/>
      <c r="N226" s="163"/>
      <c r="O226" s="163"/>
      <c r="P226" s="163"/>
      <c r="Q226" s="163"/>
      <c r="R226" s="163"/>
      <c r="S226" s="163"/>
      <c r="T226" s="163"/>
      <c r="U226" s="163"/>
      <c r="V226" s="175"/>
    </row>
    <row r="227" spans="1:22" s="187" customFormat="1" ht="12.75" customHeight="1">
      <c r="A227" s="385"/>
      <c r="N227" s="163"/>
      <c r="O227" s="163"/>
      <c r="P227" s="163"/>
      <c r="Q227" s="163"/>
      <c r="R227" s="163"/>
      <c r="S227" s="163"/>
      <c r="T227" s="163"/>
      <c r="U227" s="163"/>
      <c r="V227" s="175"/>
    </row>
    <row r="228" spans="1:22" s="187" customFormat="1" ht="12.75" customHeight="1">
      <c r="A228" s="385"/>
      <c r="N228" s="163"/>
      <c r="O228" s="163"/>
      <c r="P228" s="163"/>
      <c r="Q228" s="163"/>
      <c r="R228" s="163"/>
      <c r="S228" s="163"/>
      <c r="T228" s="163"/>
      <c r="U228" s="163"/>
      <c r="V228" s="175"/>
    </row>
    <row r="229" spans="1:22" s="187" customFormat="1" ht="12.75" customHeight="1">
      <c r="A229" s="385"/>
      <c r="N229" s="163"/>
      <c r="O229" s="163"/>
      <c r="P229" s="163"/>
      <c r="Q229" s="163"/>
      <c r="R229" s="163"/>
      <c r="S229" s="163"/>
      <c r="T229" s="163"/>
      <c r="U229" s="163"/>
      <c r="V229" s="175"/>
    </row>
    <row r="230" spans="1:22" s="187" customFormat="1" ht="12.75" customHeight="1">
      <c r="A230" s="385"/>
      <c r="N230" s="163"/>
      <c r="O230" s="163"/>
      <c r="P230" s="163"/>
      <c r="Q230" s="163"/>
      <c r="R230" s="163"/>
      <c r="S230" s="163"/>
      <c r="T230" s="163"/>
      <c r="U230" s="163"/>
      <c r="V230" s="175"/>
    </row>
    <row r="231" spans="1:22" s="187" customFormat="1" ht="12.75" customHeight="1">
      <c r="A231" s="385"/>
      <c r="N231" s="163"/>
      <c r="O231" s="163"/>
      <c r="P231" s="163"/>
      <c r="Q231" s="163"/>
      <c r="R231" s="163"/>
      <c r="S231" s="163"/>
      <c r="T231" s="163"/>
      <c r="U231" s="163"/>
      <c r="V231" s="175"/>
    </row>
    <row r="232" spans="1:22" s="187" customFormat="1" ht="12.75" customHeight="1">
      <c r="A232" s="385"/>
      <c r="N232" s="163"/>
      <c r="O232" s="163"/>
      <c r="P232" s="163"/>
      <c r="Q232" s="163"/>
      <c r="R232" s="163"/>
      <c r="S232" s="163"/>
      <c r="T232" s="163"/>
      <c r="U232" s="163"/>
      <c r="V232" s="175"/>
    </row>
    <row r="233" spans="1:22" s="187" customFormat="1" ht="12.75" customHeight="1">
      <c r="A233" s="385"/>
      <c r="N233" s="163"/>
      <c r="O233" s="163"/>
      <c r="P233" s="163"/>
      <c r="Q233" s="163"/>
      <c r="R233" s="163"/>
      <c r="S233" s="163"/>
      <c r="T233" s="163"/>
      <c r="U233" s="163"/>
      <c r="V233" s="175"/>
    </row>
    <row r="234" spans="1:22" s="187" customFormat="1" ht="12.75" customHeight="1">
      <c r="A234" s="385"/>
      <c r="N234" s="163"/>
      <c r="O234" s="163"/>
      <c r="P234" s="163"/>
      <c r="Q234" s="163"/>
      <c r="R234" s="163"/>
      <c r="S234" s="163"/>
      <c r="T234" s="163"/>
      <c r="U234" s="163"/>
      <c r="V234" s="175"/>
    </row>
    <row r="235" spans="1:22" s="187" customFormat="1" ht="12.75" customHeight="1">
      <c r="A235" s="385"/>
      <c r="N235" s="163"/>
      <c r="O235" s="163"/>
      <c r="P235" s="163"/>
      <c r="Q235" s="163"/>
      <c r="R235" s="163"/>
      <c r="S235" s="163"/>
      <c r="T235" s="163"/>
      <c r="U235" s="163"/>
      <c r="V235" s="175"/>
    </row>
    <row r="236" spans="1:22" s="187" customFormat="1" ht="12.75" customHeight="1">
      <c r="A236" s="385"/>
      <c r="N236" s="163"/>
      <c r="O236" s="163"/>
      <c r="P236" s="163"/>
      <c r="Q236" s="163"/>
      <c r="R236" s="163"/>
      <c r="S236" s="163"/>
      <c r="T236" s="163"/>
      <c r="U236" s="163"/>
      <c r="V236" s="175"/>
    </row>
    <row r="237" spans="1:22" s="187" customFormat="1" ht="12.75" customHeight="1">
      <c r="A237" s="385"/>
      <c r="N237" s="163"/>
      <c r="O237" s="163"/>
      <c r="P237" s="163"/>
      <c r="Q237" s="163"/>
      <c r="R237" s="163"/>
      <c r="S237" s="163"/>
      <c r="T237" s="163"/>
      <c r="U237" s="163"/>
      <c r="V237" s="175"/>
    </row>
    <row r="238" spans="1:22" s="187" customFormat="1" ht="12.75" customHeight="1">
      <c r="A238" s="385"/>
      <c r="N238" s="163"/>
      <c r="O238" s="163"/>
      <c r="P238" s="163"/>
      <c r="Q238" s="163"/>
      <c r="R238" s="163"/>
      <c r="S238" s="163"/>
      <c r="T238" s="163"/>
      <c r="U238" s="163"/>
      <c r="V238" s="175"/>
    </row>
    <row r="239" spans="1:22" s="187" customFormat="1" ht="12.75" customHeight="1">
      <c r="A239" s="385"/>
      <c r="N239" s="163"/>
      <c r="O239" s="163"/>
      <c r="P239" s="163"/>
      <c r="Q239" s="163"/>
      <c r="R239" s="163"/>
      <c r="S239" s="163"/>
      <c r="T239" s="163"/>
      <c r="U239" s="163"/>
      <c r="V239" s="175"/>
    </row>
    <row r="240" spans="1:22" s="187" customFormat="1" ht="12.75" customHeight="1">
      <c r="A240" s="385"/>
      <c r="N240" s="163"/>
      <c r="O240" s="163"/>
      <c r="P240" s="163"/>
      <c r="Q240" s="163"/>
      <c r="R240" s="163"/>
      <c r="S240" s="163"/>
      <c r="T240" s="163"/>
      <c r="U240" s="163"/>
      <c r="V240" s="175"/>
    </row>
    <row r="241" spans="1:22" s="187" customFormat="1" ht="12.75" customHeight="1">
      <c r="A241" s="385"/>
      <c r="N241" s="163"/>
      <c r="O241" s="163"/>
      <c r="P241" s="163"/>
      <c r="Q241" s="163"/>
      <c r="R241" s="163"/>
      <c r="S241" s="163"/>
      <c r="T241" s="163"/>
      <c r="U241" s="163"/>
      <c r="V241" s="175"/>
    </row>
    <row r="242" spans="1:22" s="187" customFormat="1" ht="12.75" customHeight="1">
      <c r="A242" s="385"/>
      <c r="N242" s="163"/>
      <c r="O242" s="163"/>
      <c r="P242" s="163"/>
      <c r="Q242" s="163"/>
      <c r="R242" s="163"/>
      <c r="S242" s="163"/>
      <c r="T242" s="163"/>
      <c r="U242" s="163"/>
      <c r="V242" s="175"/>
    </row>
    <row r="243" spans="1:22" s="187" customFormat="1" ht="12.75" customHeight="1">
      <c r="A243" s="385"/>
      <c r="N243" s="163"/>
      <c r="O243" s="163"/>
      <c r="P243" s="163"/>
      <c r="Q243" s="163"/>
      <c r="R243" s="163"/>
      <c r="S243" s="163"/>
      <c r="T243" s="163"/>
      <c r="U243" s="163"/>
      <c r="V243" s="175"/>
    </row>
    <row r="244" spans="1:22" s="187" customFormat="1" ht="12.75" customHeight="1">
      <c r="A244" s="385"/>
      <c r="N244" s="163"/>
      <c r="O244" s="163"/>
      <c r="P244" s="163"/>
      <c r="Q244" s="163"/>
      <c r="R244" s="163"/>
      <c r="S244" s="163"/>
      <c r="T244" s="163"/>
      <c r="U244" s="163"/>
      <c r="V244" s="175"/>
    </row>
    <row r="245" spans="1:22" s="187" customFormat="1" ht="12.75" customHeight="1">
      <c r="A245" s="385"/>
      <c r="N245" s="163"/>
      <c r="O245" s="163"/>
      <c r="P245" s="163"/>
      <c r="Q245" s="163"/>
      <c r="R245" s="163"/>
      <c r="S245" s="163"/>
      <c r="T245" s="163"/>
      <c r="U245" s="163"/>
      <c r="V245" s="175"/>
    </row>
    <row r="246" spans="1:22" s="187" customFormat="1" ht="12.75" customHeight="1">
      <c r="A246" s="385"/>
      <c r="N246" s="163"/>
      <c r="O246" s="163"/>
      <c r="P246" s="163"/>
      <c r="Q246" s="163"/>
      <c r="R246" s="163"/>
      <c r="S246" s="163"/>
      <c r="T246" s="163"/>
      <c r="U246" s="163"/>
      <c r="V246" s="175"/>
    </row>
    <row r="247" spans="1:22" s="187" customFormat="1" ht="12.75" customHeight="1">
      <c r="A247" s="385"/>
      <c r="N247" s="163"/>
      <c r="O247" s="163"/>
      <c r="P247" s="163"/>
      <c r="Q247" s="163"/>
      <c r="R247" s="163"/>
      <c r="S247" s="163"/>
      <c r="T247" s="163"/>
      <c r="U247" s="163"/>
      <c r="V247" s="175"/>
    </row>
    <row r="248" spans="1:22" s="187" customFormat="1" ht="12.75" customHeight="1">
      <c r="A248" s="385"/>
      <c r="N248" s="163"/>
      <c r="O248" s="163"/>
      <c r="P248" s="163"/>
      <c r="Q248" s="163"/>
      <c r="R248" s="163"/>
      <c r="S248" s="163"/>
      <c r="T248" s="163"/>
      <c r="U248" s="163"/>
      <c r="V248" s="175"/>
    </row>
    <row r="249" spans="1:22" s="187" customFormat="1" ht="12.75" customHeight="1">
      <c r="A249" s="385"/>
      <c r="N249" s="163"/>
      <c r="O249" s="163"/>
      <c r="P249" s="163"/>
      <c r="Q249" s="163"/>
      <c r="R249" s="163"/>
      <c r="S249" s="163"/>
      <c r="T249" s="163"/>
      <c r="U249" s="163"/>
      <c r="V249" s="175"/>
    </row>
    <row r="250" spans="1:22" s="187" customFormat="1" ht="12.75" customHeight="1">
      <c r="A250" s="385"/>
      <c r="N250" s="163"/>
      <c r="O250" s="163"/>
      <c r="P250" s="163"/>
      <c r="Q250" s="163"/>
      <c r="R250" s="163"/>
      <c r="S250" s="163"/>
      <c r="T250" s="163"/>
      <c r="U250" s="163"/>
      <c r="V250" s="175"/>
    </row>
    <row r="251" spans="1:22" s="187" customFormat="1" ht="12.75" customHeight="1">
      <c r="A251" s="385"/>
      <c r="N251" s="163"/>
      <c r="O251" s="163"/>
      <c r="P251" s="163"/>
      <c r="Q251" s="163"/>
      <c r="R251" s="163"/>
      <c r="S251" s="163"/>
      <c r="T251" s="163"/>
      <c r="U251" s="163"/>
      <c r="V251" s="175"/>
    </row>
    <row r="252" spans="1:22" s="187" customFormat="1" ht="12.75" customHeight="1">
      <c r="A252" s="385"/>
      <c r="N252" s="163"/>
      <c r="O252" s="163"/>
      <c r="P252" s="163"/>
      <c r="Q252" s="163"/>
      <c r="R252" s="163"/>
      <c r="S252" s="163"/>
      <c r="T252" s="163"/>
      <c r="U252" s="163"/>
      <c r="V252" s="175"/>
    </row>
    <row r="253" spans="1:22" s="187" customFormat="1" ht="12.75" customHeight="1">
      <c r="A253" s="385"/>
      <c r="N253" s="163"/>
      <c r="O253" s="163"/>
      <c r="P253" s="163"/>
      <c r="Q253" s="163"/>
      <c r="R253" s="163"/>
      <c r="S253" s="163"/>
      <c r="T253" s="163"/>
      <c r="U253" s="163"/>
      <c r="V253" s="175"/>
    </row>
    <row r="254" spans="1:22" s="187" customFormat="1" ht="12.75" customHeight="1">
      <c r="A254" s="385"/>
      <c r="N254" s="163"/>
      <c r="O254" s="163"/>
      <c r="P254" s="163"/>
      <c r="Q254" s="163"/>
      <c r="R254" s="163"/>
      <c r="S254" s="163"/>
      <c r="T254" s="163"/>
      <c r="U254" s="163"/>
      <c r="V254" s="175"/>
    </row>
    <row r="255" spans="1:22" s="187" customFormat="1" ht="12.75" customHeight="1">
      <c r="A255" s="385"/>
      <c r="N255" s="163"/>
      <c r="O255" s="163"/>
      <c r="P255" s="163"/>
      <c r="Q255" s="163"/>
      <c r="R255" s="163"/>
      <c r="S255" s="163"/>
      <c r="T255" s="163"/>
      <c r="U255" s="163"/>
      <c r="V255" s="175"/>
    </row>
    <row r="256" spans="1:22" s="187" customFormat="1" ht="12.75" customHeight="1">
      <c r="A256" s="385"/>
      <c r="N256" s="163"/>
      <c r="O256" s="163"/>
      <c r="P256" s="163"/>
      <c r="Q256" s="163"/>
      <c r="R256" s="163"/>
      <c r="S256" s="163"/>
      <c r="T256" s="163"/>
      <c r="U256" s="163"/>
      <c r="V256" s="175"/>
    </row>
    <row r="257" spans="1:22" s="187" customFormat="1" ht="12.75" customHeight="1">
      <c r="A257" s="385"/>
      <c r="N257" s="163"/>
      <c r="O257" s="163"/>
      <c r="P257" s="163"/>
      <c r="Q257" s="163"/>
      <c r="R257" s="163"/>
      <c r="S257" s="163"/>
      <c r="T257" s="163"/>
      <c r="U257" s="163"/>
      <c r="V257" s="175"/>
    </row>
    <row r="258" spans="1:22" s="187" customFormat="1" ht="12.75" customHeight="1">
      <c r="A258" s="385"/>
      <c r="N258" s="163"/>
      <c r="O258" s="163"/>
      <c r="P258" s="163"/>
      <c r="Q258" s="163"/>
      <c r="R258" s="163"/>
      <c r="S258" s="163"/>
      <c r="T258" s="163"/>
      <c r="U258" s="163"/>
      <c r="V258" s="175"/>
    </row>
    <row r="259" spans="1:22" s="187" customFormat="1" ht="12.75" customHeight="1">
      <c r="A259" s="385"/>
      <c r="N259" s="163"/>
      <c r="O259" s="163"/>
      <c r="P259" s="163"/>
      <c r="Q259" s="163"/>
      <c r="R259" s="163"/>
      <c r="S259" s="163"/>
      <c r="T259" s="163"/>
      <c r="U259" s="163"/>
      <c r="V259" s="175"/>
    </row>
    <row r="260" spans="1:22" s="187" customFormat="1" ht="12.75" customHeight="1">
      <c r="A260" s="385"/>
      <c r="N260" s="163"/>
      <c r="O260" s="163"/>
      <c r="P260" s="163"/>
      <c r="Q260" s="163"/>
      <c r="R260" s="163"/>
      <c r="S260" s="163"/>
      <c r="T260" s="163"/>
      <c r="U260" s="163"/>
      <c r="V260" s="175"/>
    </row>
    <row r="261" spans="1:22" s="187" customFormat="1" ht="12.75" customHeight="1">
      <c r="A261" s="385"/>
      <c r="N261" s="163"/>
      <c r="O261" s="163"/>
      <c r="P261" s="163"/>
      <c r="Q261" s="163"/>
      <c r="R261" s="163"/>
      <c r="S261" s="163"/>
      <c r="T261" s="163"/>
      <c r="U261" s="163"/>
      <c r="V261" s="175"/>
    </row>
    <row r="262" spans="1:22" s="187" customFormat="1" ht="12.75" customHeight="1">
      <c r="A262" s="385"/>
      <c r="N262" s="163"/>
      <c r="O262" s="163"/>
      <c r="P262" s="163"/>
      <c r="Q262" s="163"/>
      <c r="R262" s="163"/>
      <c r="S262" s="163"/>
      <c r="T262" s="163"/>
      <c r="U262" s="163"/>
      <c r="V262" s="175"/>
    </row>
    <row r="263" spans="1:22" s="187" customFormat="1" ht="12.75" customHeight="1">
      <c r="A263" s="385"/>
      <c r="N263" s="163"/>
      <c r="O263" s="163"/>
      <c r="P263" s="163"/>
      <c r="Q263" s="163"/>
      <c r="R263" s="163"/>
      <c r="S263" s="163"/>
      <c r="T263" s="163"/>
      <c r="U263" s="163"/>
      <c r="V263" s="175"/>
    </row>
    <row r="264" spans="1:22" s="187" customFormat="1" ht="12.75" customHeight="1">
      <c r="A264" s="385"/>
      <c r="N264" s="163"/>
      <c r="O264" s="163"/>
      <c r="P264" s="163"/>
      <c r="Q264" s="163"/>
      <c r="R264" s="163"/>
      <c r="S264" s="163"/>
      <c r="T264" s="163"/>
      <c r="U264" s="163"/>
      <c r="V264" s="175"/>
    </row>
    <row r="265" spans="1:22" s="187" customFormat="1" ht="12.75" customHeight="1">
      <c r="A265" s="385"/>
      <c r="N265" s="163"/>
      <c r="O265" s="163"/>
      <c r="P265" s="163"/>
      <c r="Q265" s="163"/>
      <c r="R265" s="163"/>
      <c r="S265" s="163"/>
      <c r="T265" s="163"/>
      <c r="U265" s="163"/>
      <c r="V265" s="175"/>
    </row>
    <row r="266" spans="1:22" s="187" customFormat="1" ht="12.75" customHeight="1">
      <c r="A266" s="385"/>
      <c r="N266" s="163"/>
      <c r="O266" s="163"/>
      <c r="P266" s="163"/>
      <c r="Q266" s="163"/>
      <c r="R266" s="163"/>
      <c r="S266" s="163"/>
      <c r="T266" s="163"/>
      <c r="U266" s="163"/>
      <c r="V266" s="175"/>
    </row>
    <row r="267" spans="1:22" s="187" customFormat="1" ht="12.75" customHeight="1">
      <c r="A267" s="385"/>
      <c r="N267" s="163"/>
      <c r="O267" s="163"/>
      <c r="P267" s="163"/>
      <c r="Q267" s="163"/>
      <c r="R267" s="163"/>
      <c r="S267" s="163"/>
      <c r="T267" s="163"/>
      <c r="U267" s="163"/>
      <c r="V267" s="175"/>
    </row>
    <row r="268" spans="1:22" s="187" customFormat="1" ht="12.75" customHeight="1">
      <c r="A268" s="385"/>
      <c r="N268" s="163"/>
      <c r="O268" s="163"/>
      <c r="P268" s="163"/>
      <c r="Q268" s="163"/>
      <c r="R268" s="163"/>
      <c r="S268" s="163"/>
      <c r="T268" s="163"/>
      <c r="U268" s="163"/>
      <c r="V268" s="175"/>
    </row>
    <row r="269" spans="1:22" s="187" customFormat="1" ht="12.75" customHeight="1">
      <c r="A269" s="385"/>
      <c r="N269" s="163"/>
      <c r="O269" s="163"/>
      <c r="P269" s="163"/>
      <c r="Q269" s="163"/>
      <c r="R269" s="163"/>
      <c r="S269" s="163"/>
      <c r="T269" s="163"/>
      <c r="U269" s="163"/>
      <c r="V269" s="175"/>
    </row>
    <row r="270" spans="1:22" s="187" customFormat="1" ht="12.75" customHeight="1">
      <c r="A270" s="385"/>
      <c r="N270" s="163"/>
      <c r="O270" s="163"/>
      <c r="P270" s="163"/>
      <c r="Q270" s="163"/>
      <c r="R270" s="163"/>
      <c r="S270" s="163"/>
      <c r="T270" s="163"/>
      <c r="U270" s="163"/>
      <c r="V270" s="175"/>
    </row>
    <row r="271" spans="1:22" s="187" customFormat="1" ht="12.75" customHeight="1">
      <c r="A271" s="385"/>
      <c r="N271" s="163"/>
      <c r="O271" s="163"/>
      <c r="P271" s="163"/>
      <c r="Q271" s="163"/>
      <c r="R271" s="163"/>
      <c r="S271" s="163"/>
      <c r="T271" s="163"/>
      <c r="U271" s="163"/>
      <c r="V271" s="175"/>
    </row>
    <row r="272" spans="1:22" s="187" customFormat="1" ht="12.75" customHeight="1">
      <c r="A272" s="385"/>
      <c r="N272" s="163"/>
      <c r="O272" s="163"/>
      <c r="P272" s="163"/>
      <c r="Q272" s="163"/>
      <c r="R272" s="163"/>
      <c r="S272" s="163"/>
      <c r="T272" s="163"/>
      <c r="U272" s="163"/>
      <c r="V272" s="175"/>
    </row>
    <row r="273" spans="1:22" s="187" customFormat="1" ht="12.75" customHeight="1">
      <c r="A273" s="385"/>
      <c r="N273" s="163"/>
      <c r="O273" s="163"/>
      <c r="P273" s="163"/>
      <c r="Q273" s="163"/>
      <c r="R273" s="163"/>
      <c r="S273" s="163"/>
      <c r="T273" s="163"/>
      <c r="U273" s="163"/>
      <c r="V273" s="175"/>
    </row>
    <row r="274" spans="1:22" s="187" customFormat="1" ht="12.75" customHeight="1">
      <c r="A274" s="385"/>
      <c r="N274" s="163"/>
      <c r="O274" s="163"/>
      <c r="P274" s="163"/>
      <c r="Q274" s="163"/>
      <c r="R274" s="163"/>
      <c r="S274" s="163"/>
      <c r="T274" s="163"/>
      <c r="U274" s="163"/>
      <c r="V274" s="175"/>
    </row>
    <row r="275" spans="1:22" s="187" customFormat="1" ht="12.75" customHeight="1">
      <c r="A275" s="385"/>
      <c r="N275" s="163"/>
      <c r="O275" s="163"/>
      <c r="P275" s="163"/>
      <c r="Q275" s="163"/>
      <c r="R275" s="163"/>
      <c r="S275" s="163"/>
      <c r="T275" s="163"/>
      <c r="U275" s="163"/>
      <c r="V275" s="175"/>
    </row>
    <row r="276" spans="1:22" s="187" customFormat="1" ht="12.75" customHeight="1">
      <c r="A276" s="385"/>
      <c r="N276" s="163"/>
      <c r="O276" s="163"/>
      <c r="P276" s="163"/>
      <c r="Q276" s="163"/>
      <c r="R276" s="163"/>
      <c r="S276" s="163"/>
      <c r="T276" s="163"/>
      <c r="U276" s="163"/>
      <c r="V276" s="175"/>
    </row>
    <row r="277" spans="1:22" s="187" customFormat="1" ht="12.75" customHeight="1">
      <c r="A277" s="385"/>
      <c r="N277" s="163"/>
      <c r="O277" s="163"/>
      <c r="P277" s="163"/>
      <c r="Q277" s="163"/>
      <c r="R277" s="163"/>
      <c r="S277" s="163"/>
      <c r="T277" s="163"/>
      <c r="U277" s="163"/>
      <c r="V277" s="175"/>
    </row>
    <row r="278" spans="1:22" s="187" customFormat="1" ht="12.75" customHeight="1">
      <c r="A278" s="385"/>
      <c r="N278" s="163"/>
      <c r="O278" s="163"/>
      <c r="P278" s="163"/>
      <c r="Q278" s="163"/>
      <c r="R278" s="163"/>
      <c r="S278" s="163"/>
      <c r="T278" s="163"/>
      <c r="U278" s="163"/>
      <c r="V278" s="175"/>
    </row>
    <row r="279" spans="1:22" s="187" customFormat="1" ht="12.75" customHeight="1">
      <c r="A279" s="385"/>
      <c r="N279" s="163"/>
      <c r="O279" s="163"/>
      <c r="P279" s="163"/>
      <c r="Q279" s="163"/>
      <c r="R279" s="163"/>
      <c r="S279" s="163"/>
      <c r="T279" s="163"/>
      <c r="U279" s="163"/>
      <c r="V279" s="175"/>
    </row>
    <row r="280" spans="1:22" s="187" customFormat="1" ht="12.75" customHeight="1">
      <c r="A280" s="385"/>
      <c r="N280" s="163"/>
      <c r="O280" s="163"/>
      <c r="P280" s="163"/>
      <c r="Q280" s="163"/>
      <c r="R280" s="163"/>
      <c r="S280" s="163"/>
      <c r="T280" s="163"/>
      <c r="U280" s="163"/>
      <c r="V280" s="175"/>
    </row>
    <row r="281" spans="1:22" s="187" customFormat="1" ht="12.75" customHeight="1">
      <c r="A281" s="385"/>
      <c r="N281" s="163"/>
      <c r="O281" s="163"/>
      <c r="P281" s="163"/>
      <c r="Q281" s="163"/>
      <c r="R281" s="163"/>
      <c r="S281" s="163"/>
      <c r="T281" s="163"/>
      <c r="U281" s="163"/>
      <c r="V281" s="175"/>
    </row>
    <row r="282" spans="1:22" s="187" customFormat="1" ht="12.75" customHeight="1">
      <c r="A282" s="385"/>
      <c r="N282" s="163"/>
      <c r="O282" s="163"/>
      <c r="P282" s="163"/>
      <c r="Q282" s="163"/>
      <c r="R282" s="163"/>
      <c r="S282" s="163"/>
      <c r="T282" s="163"/>
      <c r="U282" s="163"/>
      <c r="V282" s="175"/>
    </row>
    <row r="283" spans="1:22" s="187" customFormat="1" ht="12.75" customHeight="1">
      <c r="A283" s="385"/>
      <c r="N283" s="163"/>
      <c r="O283" s="163"/>
      <c r="P283" s="163"/>
      <c r="Q283" s="163"/>
      <c r="R283" s="163"/>
      <c r="S283" s="163"/>
      <c r="T283" s="163"/>
      <c r="U283" s="163"/>
      <c r="V283" s="175"/>
    </row>
    <row r="284" spans="1:22" s="187" customFormat="1" ht="12.75" customHeight="1">
      <c r="A284" s="385"/>
      <c r="N284" s="163"/>
      <c r="O284" s="163"/>
      <c r="P284" s="163"/>
      <c r="Q284" s="163"/>
      <c r="R284" s="163"/>
      <c r="S284" s="163"/>
      <c r="T284" s="163"/>
      <c r="U284" s="163"/>
      <c r="V284" s="175"/>
    </row>
    <row r="285" spans="1:22" s="187" customFormat="1" ht="12.75" customHeight="1">
      <c r="A285" s="385"/>
      <c r="N285" s="163"/>
      <c r="O285" s="163"/>
      <c r="P285" s="163"/>
      <c r="Q285" s="163"/>
      <c r="R285" s="163"/>
      <c r="S285" s="163"/>
      <c r="T285" s="163"/>
      <c r="U285" s="163"/>
      <c r="V285" s="175"/>
    </row>
    <row r="286" spans="1:22" s="187" customFormat="1" ht="12.75" customHeight="1">
      <c r="A286" s="385"/>
      <c r="N286" s="163"/>
      <c r="O286" s="163"/>
      <c r="P286" s="163"/>
      <c r="Q286" s="163"/>
      <c r="R286" s="163"/>
      <c r="S286" s="163"/>
      <c r="T286" s="163"/>
      <c r="U286" s="163"/>
      <c r="V286" s="175"/>
    </row>
    <row r="287" spans="1:22" s="187" customFormat="1" ht="12.75" customHeight="1">
      <c r="A287" s="385"/>
      <c r="N287" s="163"/>
      <c r="O287" s="163"/>
      <c r="P287" s="163"/>
      <c r="Q287" s="163"/>
      <c r="R287" s="163"/>
      <c r="S287" s="163"/>
      <c r="T287" s="163"/>
      <c r="U287" s="163"/>
      <c r="V287" s="175"/>
    </row>
    <row r="288" spans="1:22" s="187" customFormat="1" ht="12.75" customHeight="1">
      <c r="A288" s="385"/>
      <c r="N288" s="163"/>
      <c r="O288" s="163"/>
      <c r="P288" s="163"/>
      <c r="Q288" s="163"/>
      <c r="R288" s="163"/>
      <c r="S288" s="163"/>
      <c r="T288" s="163"/>
      <c r="U288" s="163"/>
      <c r="V288" s="175"/>
    </row>
    <row r="289" spans="1:22" s="187" customFormat="1" ht="12.75" customHeight="1">
      <c r="A289" s="385"/>
      <c r="N289" s="163"/>
      <c r="O289" s="163"/>
      <c r="P289" s="163"/>
      <c r="Q289" s="163"/>
      <c r="R289" s="163"/>
      <c r="S289" s="163"/>
      <c r="T289" s="163"/>
      <c r="U289" s="163"/>
      <c r="V289" s="175"/>
    </row>
    <row r="290" spans="1:22" s="187" customFormat="1" ht="12.75" customHeight="1">
      <c r="A290" s="385"/>
      <c r="N290" s="163"/>
      <c r="O290" s="163"/>
      <c r="P290" s="163"/>
      <c r="Q290" s="163"/>
      <c r="R290" s="163"/>
      <c r="S290" s="163"/>
      <c r="T290" s="163"/>
      <c r="U290" s="163"/>
      <c r="V290" s="175"/>
    </row>
    <row r="291" spans="1:22" s="187" customFormat="1" ht="12.75" customHeight="1">
      <c r="A291" s="385"/>
      <c r="N291" s="163"/>
      <c r="O291" s="163"/>
      <c r="P291" s="163"/>
      <c r="Q291" s="163"/>
      <c r="R291" s="163"/>
      <c r="S291" s="163"/>
      <c r="T291" s="163"/>
      <c r="U291" s="163"/>
      <c r="V291" s="175"/>
    </row>
    <row r="292" spans="1:22" s="187" customFormat="1" ht="12.75" customHeight="1">
      <c r="A292" s="385"/>
      <c r="N292" s="163"/>
      <c r="O292" s="163"/>
      <c r="P292" s="163"/>
      <c r="Q292" s="163"/>
      <c r="R292" s="163"/>
      <c r="S292" s="163"/>
      <c r="T292" s="163"/>
      <c r="U292" s="163"/>
      <c r="V292" s="175"/>
    </row>
    <row r="293" spans="1:22" s="187" customFormat="1" ht="12.75" customHeight="1">
      <c r="A293" s="385"/>
      <c r="N293" s="163"/>
      <c r="O293" s="163"/>
      <c r="P293" s="163"/>
      <c r="Q293" s="163"/>
      <c r="R293" s="163"/>
      <c r="S293" s="163"/>
      <c r="T293" s="163"/>
      <c r="U293" s="163"/>
      <c r="V293" s="175"/>
    </row>
    <row r="294" spans="1:22" s="187" customFormat="1" ht="12.75" customHeight="1">
      <c r="A294" s="385"/>
      <c r="N294" s="163"/>
      <c r="O294" s="163"/>
      <c r="P294" s="163"/>
      <c r="Q294" s="163"/>
      <c r="R294" s="163"/>
      <c r="S294" s="163"/>
      <c r="T294" s="163"/>
      <c r="U294" s="163"/>
      <c r="V294" s="175"/>
    </row>
    <row r="295" spans="1:22" s="187" customFormat="1" ht="12.75" customHeight="1">
      <c r="A295" s="385"/>
      <c r="N295" s="163"/>
      <c r="O295" s="163"/>
      <c r="P295" s="163"/>
      <c r="Q295" s="163"/>
      <c r="R295" s="163"/>
      <c r="S295" s="163"/>
      <c r="T295" s="163"/>
      <c r="U295" s="163"/>
      <c r="V295" s="175"/>
    </row>
    <row r="296" spans="1:22" s="187" customFormat="1" ht="12.75" customHeight="1">
      <c r="A296" s="385"/>
      <c r="N296" s="163"/>
      <c r="O296" s="163"/>
      <c r="P296" s="163"/>
      <c r="Q296" s="163"/>
      <c r="R296" s="163"/>
      <c r="S296" s="163"/>
      <c r="T296" s="163"/>
      <c r="U296" s="163"/>
      <c r="V296" s="175"/>
    </row>
    <row r="297" spans="1:22" s="187" customFormat="1" ht="12.75" customHeight="1">
      <c r="A297" s="385"/>
      <c r="N297" s="163"/>
      <c r="O297" s="163"/>
      <c r="P297" s="163"/>
      <c r="Q297" s="163"/>
      <c r="R297" s="163"/>
      <c r="S297" s="163"/>
      <c r="T297" s="163"/>
      <c r="U297" s="163"/>
      <c r="V297" s="175"/>
    </row>
    <row r="298" spans="1:22" s="187" customFormat="1" ht="12.75" customHeight="1">
      <c r="A298" s="385"/>
      <c r="N298" s="163"/>
      <c r="O298" s="163"/>
      <c r="P298" s="163"/>
      <c r="Q298" s="163"/>
      <c r="R298" s="163"/>
      <c r="S298" s="163"/>
      <c r="T298" s="163"/>
      <c r="U298" s="163"/>
      <c r="V298" s="175"/>
    </row>
    <row r="299" spans="1:22" s="187" customFormat="1" ht="12.75" customHeight="1">
      <c r="A299" s="385"/>
      <c r="N299" s="163"/>
      <c r="O299" s="163"/>
      <c r="P299" s="163"/>
      <c r="Q299" s="163"/>
      <c r="R299" s="163"/>
      <c r="S299" s="163"/>
      <c r="T299" s="163"/>
      <c r="U299" s="163"/>
      <c r="V299" s="175"/>
    </row>
    <row r="300" spans="1:22" s="187" customFormat="1" ht="12.75" customHeight="1">
      <c r="A300" s="385"/>
      <c r="N300" s="163"/>
      <c r="O300" s="163"/>
      <c r="P300" s="163"/>
      <c r="Q300" s="163"/>
      <c r="R300" s="163"/>
      <c r="S300" s="163"/>
      <c r="T300" s="163"/>
      <c r="U300" s="163"/>
      <c r="V300" s="175"/>
    </row>
    <row r="301" spans="1:22" s="187" customFormat="1" ht="12.75" customHeight="1">
      <c r="A301" s="385"/>
      <c r="N301" s="163"/>
      <c r="O301" s="163"/>
      <c r="P301" s="163"/>
      <c r="Q301" s="163"/>
      <c r="R301" s="163"/>
      <c r="S301" s="163"/>
      <c r="T301" s="163"/>
      <c r="U301" s="163"/>
      <c r="V301" s="175"/>
    </row>
    <row r="302" spans="1:22" s="187" customFormat="1" ht="12.75" customHeight="1">
      <c r="A302" s="385"/>
      <c r="N302" s="163"/>
      <c r="O302" s="163"/>
      <c r="P302" s="163"/>
      <c r="Q302" s="163"/>
      <c r="R302" s="163"/>
      <c r="S302" s="163"/>
      <c r="T302" s="163"/>
      <c r="U302" s="163"/>
      <c r="V302" s="175"/>
    </row>
    <row r="303" spans="1:22" s="187" customFormat="1" ht="12.75" customHeight="1">
      <c r="A303" s="385"/>
      <c r="N303" s="163"/>
      <c r="O303" s="163"/>
      <c r="P303" s="163"/>
      <c r="Q303" s="163"/>
      <c r="R303" s="163"/>
      <c r="S303" s="163"/>
      <c r="T303" s="163"/>
      <c r="U303" s="163"/>
      <c r="V303" s="175"/>
    </row>
    <row r="304" spans="1:22" s="187" customFormat="1" ht="12.75" customHeight="1">
      <c r="A304" s="385"/>
      <c r="N304" s="163"/>
      <c r="O304" s="163"/>
      <c r="P304" s="163"/>
      <c r="Q304" s="163"/>
      <c r="R304" s="163"/>
      <c r="S304" s="163"/>
      <c r="T304" s="163"/>
      <c r="U304" s="163"/>
      <c r="V304" s="175"/>
    </row>
    <row r="305" spans="1:22" s="187" customFormat="1" ht="12.75" customHeight="1">
      <c r="A305" s="385"/>
      <c r="N305" s="163"/>
      <c r="O305" s="163"/>
      <c r="P305" s="163"/>
      <c r="Q305" s="163"/>
      <c r="R305" s="163"/>
      <c r="S305" s="163"/>
      <c r="T305" s="163"/>
      <c r="U305" s="163"/>
      <c r="V305" s="175"/>
    </row>
    <row r="306" spans="1:22" s="187" customFormat="1" ht="12.75" customHeight="1">
      <c r="A306" s="385"/>
      <c r="N306" s="163"/>
      <c r="O306" s="163"/>
      <c r="P306" s="163"/>
      <c r="Q306" s="163"/>
      <c r="R306" s="163"/>
      <c r="S306" s="163"/>
      <c r="T306" s="163"/>
      <c r="U306" s="163"/>
      <c r="V306" s="175"/>
    </row>
    <row r="307" spans="1:22" s="187" customFormat="1" ht="12.75" customHeight="1">
      <c r="A307" s="385"/>
      <c r="N307" s="163"/>
      <c r="O307" s="163"/>
      <c r="P307" s="163"/>
      <c r="Q307" s="163"/>
      <c r="R307" s="163"/>
      <c r="S307" s="163"/>
      <c r="T307" s="163"/>
      <c r="U307" s="163"/>
      <c r="V307" s="175"/>
    </row>
    <row r="308" spans="1:22" s="187" customFormat="1" ht="12.75" customHeight="1">
      <c r="A308" s="385"/>
      <c r="N308" s="163"/>
      <c r="O308" s="163"/>
      <c r="P308" s="163"/>
      <c r="Q308" s="163"/>
      <c r="R308" s="163"/>
      <c r="S308" s="163"/>
      <c r="T308" s="163"/>
      <c r="U308" s="163"/>
      <c r="V308" s="175"/>
    </row>
    <row r="309" spans="1:22" s="187" customFormat="1" ht="12.75" customHeight="1">
      <c r="A309" s="385"/>
      <c r="N309" s="163"/>
      <c r="O309" s="163"/>
      <c r="P309" s="163"/>
      <c r="Q309" s="163"/>
      <c r="R309" s="163"/>
      <c r="S309" s="163"/>
      <c r="T309" s="163"/>
      <c r="U309" s="163"/>
      <c r="V309" s="175"/>
    </row>
    <row r="310" spans="1:22" s="187" customFormat="1" ht="12.75" customHeight="1">
      <c r="A310" s="385"/>
      <c r="N310" s="163"/>
      <c r="O310" s="163"/>
      <c r="P310" s="163"/>
      <c r="Q310" s="163"/>
      <c r="R310" s="163"/>
      <c r="S310" s="163"/>
      <c r="T310" s="163"/>
      <c r="U310" s="163"/>
      <c r="V310" s="175"/>
    </row>
    <row r="311" spans="1:22" s="187" customFormat="1" ht="12.75" customHeight="1">
      <c r="A311" s="385"/>
      <c r="N311" s="163"/>
      <c r="O311" s="163"/>
      <c r="P311" s="163"/>
      <c r="Q311" s="163"/>
      <c r="R311" s="163"/>
      <c r="S311" s="163"/>
      <c r="T311" s="163"/>
      <c r="U311" s="163"/>
      <c r="V311" s="175"/>
    </row>
    <row r="312" spans="1:22" s="187" customFormat="1" ht="12.75" customHeight="1">
      <c r="A312" s="385"/>
      <c r="N312" s="163"/>
      <c r="O312" s="163"/>
      <c r="P312" s="163"/>
      <c r="Q312" s="163"/>
      <c r="R312" s="163"/>
      <c r="S312" s="163"/>
      <c r="T312" s="163"/>
      <c r="U312" s="163"/>
      <c r="V312" s="175"/>
    </row>
    <row r="313" spans="1:22" s="187" customFormat="1" ht="12.75" customHeight="1">
      <c r="A313" s="385"/>
      <c r="N313" s="163"/>
      <c r="O313" s="163"/>
      <c r="P313" s="163"/>
      <c r="Q313" s="163"/>
      <c r="R313" s="163"/>
      <c r="S313" s="163"/>
      <c r="T313" s="163"/>
      <c r="U313" s="163"/>
      <c r="V313" s="175"/>
    </row>
    <row r="314" spans="1:22" s="187" customFormat="1" ht="12.75" customHeight="1">
      <c r="A314" s="385"/>
      <c r="N314" s="163"/>
      <c r="O314" s="163"/>
      <c r="P314" s="163"/>
      <c r="Q314" s="163"/>
      <c r="R314" s="163"/>
      <c r="S314" s="163"/>
      <c r="T314" s="163"/>
      <c r="U314" s="163"/>
      <c r="V314" s="175"/>
    </row>
    <row r="315" spans="1:22" s="187" customFormat="1" ht="12.75" customHeight="1">
      <c r="A315" s="385"/>
      <c r="N315" s="163"/>
      <c r="O315" s="163"/>
      <c r="P315" s="163"/>
      <c r="Q315" s="163"/>
      <c r="R315" s="163"/>
      <c r="S315" s="163"/>
      <c r="T315" s="163"/>
      <c r="U315" s="163"/>
      <c r="V315" s="175"/>
    </row>
    <row r="316" spans="1:22" s="187" customFormat="1" ht="12.75" customHeight="1">
      <c r="A316" s="385"/>
      <c r="N316" s="163"/>
      <c r="O316" s="163"/>
      <c r="P316" s="163"/>
      <c r="Q316" s="163"/>
      <c r="R316" s="163"/>
      <c r="S316" s="163"/>
      <c r="T316" s="163"/>
      <c r="U316" s="163"/>
      <c r="V316" s="175"/>
    </row>
    <row r="317" spans="1:22" s="187" customFormat="1" ht="12.75" customHeight="1">
      <c r="A317" s="385"/>
      <c r="N317" s="163"/>
      <c r="O317" s="163"/>
      <c r="P317" s="163"/>
      <c r="Q317" s="163"/>
      <c r="R317" s="163"/>
      <c r="S317" s="163"/>
      <c r="T317" s="163"/>
      <c r="U317" s="163"/>
      <c r="V317" s="175"/>
    </row>
    <row r="318" spans="1:22" s="187" customFormat="1" ht="12.75" customHeight="1">
      <c r="A318" s="385"/>
      <c r="N318" s="163"/>
      <c r="O318" s="163"/>
      <c r="P318" s="163"/>
      <c r="Q318" s="163"/>
      <c r="R318" s="163"/>
      <c r="S318" s="163"/>
      <c r="T318" s="163"/>
      <c r="U318" s="163"/>
      <c r="V318" s="175"/>
    </row>
    <row r="319" spans="1:22" s="187" customFormat="1" ht="12.75" customHeight="1">
      <c r="A319" s="385"/>
      <c r="N319" s="163"/>
      <c r="O319" s="163"/>
      <c r="P319" s="163"/>
      <c r="Q319" s="163"/>
      <c r="R319" s="163"/>
      <c r="S319" s="163"/>
      <c r="T319" s="163"/>
      <c r="U319" s="163"/>
      <c r="V319" s="175"/>
    </row>
    <row r="320" spans="1:22" s="187" customFormat="1" ht="12.75" customHeight="1">
      <c r="A320" s="385"/>
      <c r="N320" s="163"/>
      <c r="O320" s="163"/>
      <c r="P320" s="163"/>
      <c r="Q320" s="163"/>
      <c r="R320" s="163"/>
      <c r="S320" s="163"/>
      <c r="T320" s="163"/>
      <c r="U320" s="163"/>
      <c r="V320" s="175"/>
    </row>
    <row r="321" spans="1:22" s="187" customFormat="1" ht="12.75" customHeight="1">
      <c r="A321" s="385"/>
      <c r="N321" s="163"/>
      <c r="O321" s="163"/>
      <c r="P321" s="163"/>
      <c r="Q321" s="163"/>
      <c r="R321" s="163"/>
      <c r="S321" s="163"/>
      <c r="T321" s="163"/>
      <c r="U321" s="163"/>
      <c r="V321" s="175"/>
    </row>
    <row r="322" spans="1:22" s="187" customFormat="1" ht="12.75" customHeight="1">
      <c r="A322" s="385"/>
      <c r="N322" s="163"/>
      <c r="O322" s="163"/>
      <c r="P322" s="163"/>
      <c r="Q322" s="163"/>
      <c r="R322" s="163"/>
      <c r="S322" s="163"/>
      <c r="T322" s="163"/>
      <c r="U322" s="163"/>
      <c r="V322" s="175"/>
    </row>
    <row r="323" spans="1:22" s="187" customFormat="1" ht="12.75" customHeight="1">
      <c r="A323" s="385"/>
      <c r="N323" s="163"/>
      <c r="O323" s="163"/>
      <c r="P323" s="163"/>
      <c r="Q323" s="163"/>
      <c r="R323" s="163"/>
      <c r="S323" s="163"/>
      <c r="T323" s="163"/>
      <c r="U323" s="163"/>
      <c r="V323" s="175"/>
    </row>
    <row r="324" spans="1:22" s="187" customFormat="1" ht="12.75" customHeight="1">
      <c r="A324" s="385"/>
      <c r="N324" s="163"/>
      <c r="O324" s="163"/>
      <c r="P324" s="163"/>
      <c r="Q324" s="163"/>
      <c r="R324" s="163"/>
      <c r="S324" s="163"/>
      <c r="T324" s="163"/>
      <c r="U324" s="163"/>
      <c r="V324" s="175"/>
    </row>
    <row r="325" spans="1:22" s="187" customFormat="1" ht="12.75" customHeight="1">
      <c r="A325" s="385"/>
      <c r="N325" s="163"/>
      <c r="O325" s="163"/>
      <c r="P325" s="163"/>
      <c r="Q325" s="163"/>
      <c r="R325" s="163"/>
      <c r="S325" s="163"/>
      <c r="T325" s="163"/>
      <c r="U325" s="163"/>
      <c r="V325" s="175"/>
    </row>
    <row r="326" spans="1:22" s="187" customFormat="1" ht="12.75" customHeight="1">
      <c r="A326" s="385"/>
      <c r="N326" s="163"/>
      <c r="O326" s="163"/>
      <c r="P326" s="163"/>
      <c r="Q326" s="163"/>
      <c r="R326" s="163"/>
      <c r="S326" s="163"/>
      <c r="T326" s="163"/>
      <c r="U326" s="163"/>
      <c r="V326" s="175"/>
    </row>
    <row r="327" spans="1:22" s="187" customFormat="1" ht="12.75" customHeight="1">
      <c r="A327" s="385"/>
      <c r="N327" s="163"/>
      <c r="O327" s="163"/>
      <c r="P327" s="163"/>
      <c r="Q327" s="163"/>
      <c r="R327" s="163"/>
      <c r="S327" s="163"/>
      <c r="T327" s="163"/>
      <c r="U327" s="163"/>
      <c r="V327" s="175"/>
    </row>
    <row r="328" spans="1:22" s="187" customFormat="1" ht="12.75" customHeight="1">
      <c r="A328" s="385"/>
      <c r="N328" s="163"/>
      <c r="O328" s="163"/>
      <c r="P328" s="163"/>
      <c r="Q328" s="163"/>
      <c r="R328" s="163"/>
      <c r="S328" s="163"/>
      <c r="T328" s="163"/>
      <c r="U328" s="163"/>
      <c r="V328" s="175"/>
    </row>
    <row r="329" spans="1:22" s="187" customFormat="1" ht="12.75" customHeight="1">
      <c r="A329" s="385"/>
      <c r="N329" s="163"/>
      <c r="O329" s="163"/>
      <c r="P329" s="163"/>
      <c r="Q329" s="163"/>
      <c r="R329" s="163"/>
      <c r="S329" s="163"/>
      <c r="T329" s="163"/>
      <c r="U329" s="163"/>
      <c r="V329" s="175"/>
    </row>
    <row r="330" spans="1:22" s="187" customFormat="1" ht="12.75" customHeight="1">
      <c r="A330" s="385"/>
      <c r="N330" s="163"/>
      <c r="O330" s="163"/>
      <c r="P330" s="163"/>
      <c r="Q330" s="163"/>
      <c r="R330" s="163"/>
      <c r="S330" s="163"/>
      <c r="T330" s="163"/>
      <c r="U330" s="163"/>
      <c r="V330" s="175"/>
    </row>
    <row r="331" spans="1:22" s="187" customFormat="1" ht="12.75" customHeight="1">
      <c r="A331" s="385"/>
      <c r="N331" s="163"/>
      <c r="O331" s="163"/>
      <c r="P331" s="163"/>
      <c r="Q331" s="163"/>
      <c r="R331" s="163"/>
      <c r="S331" s="163"/>
      <c r="T331" s="163"/>
      <c r="U331" s="163"/>
      <c r="V331" s="175"/>
    </row>
    <row r="332" spans="1:22" s="187" customFormat="1" ht="12.75" customHeight="1">
      <c r="A332" s="385"/>
      <c r="N332" s="163"/>
      <c r="O332" s="163"/>
      <c r="P332" s="163"/>
      <c r="Q332" s="163"/>
      <c r="R332" s="163"/>
      <c r="S332" s="163"/>
      <c r="T332" s="163"/>
      <c r="U332" s="163"/>
      <c r="V332" s="175"/>
    </row>
    <row r="333" spans="1:22" s="187" customFormat="1" ht="12.75" customHeight="1">
      <c r="A333" s="385"/>
      <c r="N333" s="163"/>
      <c r="O333" s="163"/>
      <c r="P333" s="163"/>
      <c r="Q333" s="163"/>
      <c r="R333" s="163"/>
      <c r="S333" s="163"/>
      <c r="T333" s="163"/>
      <c r="U333" s="163"/>
      <c r="V333" s="175"/>
    </row>
    <row r="334" spans="1:22" s="187" customFormat="1" ht="12.75" customHeight="1">
      <c r="A334" s="385"/>
      <c r="N334" s="163"/>
      <c r="O334" s="163"/>
      <c r="P334" s="163"/>
      <c r="Q334" s="163"/>
      <c r="R334" s="163"/>
      <c r="S334" s="163"/>
      <c r="T334" s="163"/>
      <c r="U334" s="163"/>
      <c r="V334" s="175"/>
    </row>
    <row r="335" spans="1:22" s="187" customFormat="1" ht="12.75" customHeight="1">
      <c r="A335" s="385"/>
      <c r="N335" s="163"/>
      <c r="O335" s="163"/>
      <c r="P335" s="163"/>
      <c r="Q335" s="163"/>
      <c r="R335" s="163"/>
      <c r="S335" s="163"/>
      <c r="T335" s="163"/>
      <c r="U335" s="163"/>
      <c r="V335" s="175"/>
    </row>
    <row r="336" spans="1:22" s="187" customFormat="1" ht="12.75" customHeight="1">
      <c r="A336" s="385"/>
      <c r="N336" s="163"/>
      <c r="O336" s="163"/>
      <c r="P336" s="163"/>
      <c r="Q336" s="163"/>
      <c r="R336" s="163"/>
      <c r="S336" s="163"/>
      <c r="T336" s="163"/>
      <c r="U336" s="163"/>
      <c r="V336" s="175"/>
    </row>
    <row r="337" spans="1:22" s="187" customFormat="1" ht="12.75" customHeight="1">
      <c r="A337" s="385"/>
      <c r="N337" s="163"/>
      <c r="O337" s="163"/>
      <c r="P337" s="163"/>
      <c r="Q337" s="163"/>
      <c r="R337" s="163"/>
      <c r="S337" s="163"/>
      <c r="T337" s="163"/>
      <c r="U337" s="163"/>
      <c r="V337" s="175"/>
    </row>
    <row r="338" spans="1:22" s="187" customFormat="1" ht="12.75" customHeight="1">
      <c r="A338" s="385"/>
      <c r="N338" s="163"/>
      <c r="O338" s="163"/>
      <c r="P338" s="163"/>
      <c r="Q338" s="163"/>
      <c r="R338" s="163"/>
      <c r="S338" s="163"/>
      <c r="T338" s="163"/>
      <c r="U338" s="163"/>
      <c r="V338" s="175"/>
    </row>
    <row r="339" spans="1:22" s="187" customFormat="1" ht="12.75" customHeight="1">
      <c r="A339" s="385"/>
      <c r="N339" s="163"/>
      <c r="O339" s="163"/>
      <c r="P339" s="163"/>
      <c r="Q339" s="163"/>
      <c r="R339" s="163"/>
      <c r="S339" s="163"/>
      <c r="T339" s="163"/>
      <c r="U339" s="163"/>
      <c r="V339" s="175"/>
    </row>
    <row r="340" spans="1:22" s="187" customFormat="1" ht="12.75" customHeight="1">
      <c r="A340" s="385"/>
      <c r="N340" s="163"/>
      <c r="O340" s="163"/>
      <c r="P340" s="163"/>
      <c r="Q340" s="163"/>
      <c r="R340" s="163"/>
      <c r="S340" s="163"/>
      <c r="T340" s="163"/>
      <c r="U340" s="163"/>
      <c r="V340" s="175"/>
    </row>
    <row r="341" spans="1:22" s="187" customFormat="1" ht="12.75" customHeight="1">
      <c r="A341" s="385"/>
      <c r="N341" s="163"/>
      <c r="O341" s="163"/>
      <c r="P341" s="163"/>
      <c r="Q341" s="163"/>
      <c r="R341" s="163"/>
      <c r="S341" s="163"/>
      <c r="T341" s="163"/>
      <c r="U341" s="163"/>
      <c r="V341" s="175"/>
    </row>
    <row r="342" spans="1:22" s="187" customFormat="1" ht="12.75" customHeight="1">
      <c r="A342" s="385"/>
      <c r="N342" s="163"/>
      <c r="O342" s="163"/>
      <c r="P342" s="163"/>
      <c r="Q342" s="163"/>
      <c r="R342" s="163"/>
      <c r="S342" s="163"/>
      <c r="T342" s="163"/>
      <c r="U342" s="163"/>
      <c r="V342" s="175"/>
    </row>
    <row r="343" spans="1:22" s="187" customFormat="1" ht="12.75" customHeight="1">
      <c r="A343" s="385"/>
      <c r="N343" s="163"/>
      <c r="O343" s="163"/>
      <c r="P343" s="163"/>
      <c r="Q343" s="163"/>
      <c r="R343" s="163"/>
      <c r="S343" s="163"/>
      <c r="T343" s="163"/>
      <c r="U343" s="163"/>
      <c r="V343" s="175"/>
    </row>
    <row r="344" spans="1:22" s="187" customFormat="1" ht="12.75" customHeight="1">
      <c r="A344" s="385"/>
      <c r="N344" s="163"/>
      <c r="O344" s="163"/>
      <c r="P344" s="163"/>
      <c r="Q344" s="163"/>
      <c r="R344" s="163"/>
      <c r="S344" s="163"/>
      <c r="T344" s="163"/>
      <c r="U344" s="163"/>
      <c r="V344" s="175"/>
    </row>
    <row r="345" spans="1:22" s="187" customFormat="1" ht="12.75" customHeight="1">
      <c r="A345" s="385"/>
      <c r="N345" s="163"/>
      <c r="O345" s="163"/>
      <c r="P345" s="163"/>
      <c r="Q345" s="163"/>
      <c r="R345" s="163"/>
      <c r="S345" s="163"/>
      <c r="T345" s="163"/>
      <c r="U345" s="163"/>
      <c r="V345" s="175"/>
    </row>
    <row r="346" spans="1:22" s="187" customFormat="1" ht="12.75" customHeight="1">
      <c r="A346" s="385"/>
      <c r="N346" s="163"/>
      <c r="O346" s="163"/>
      <c r="P346" s="163"/>
      <c r="Q346" s="163"/>
      <c r="R346" s="163"/>
      <c r="S346" s="163"/>
      <c r="T346" s="163"/>
      <c r="U346" s="163"/>
      <c r="V346" s="175"/>
    </row>
    <row r="347" spans="1:22" s="187" customFormat="1" ht="12.75" customHeight="1">
      <c r="A347" s="385"/>
      <c r="N347" s="163"/>
      <c r="O347" s="163"/>
      <c r="P347" s="163"/>
      <c r="Q347" s="163"/>
      <c r="R347" s="163"/>
      <c r="S347" s="163"/>
      <c r="T347" s="163"/>
      <c r="U347" s="163"/>
      <c r="V347" s="175"/>
    </row>
    <row r="348" spans="1:22" s="187" customFormat="1" ht="12.75" customHeight="1">
      <c r="A348" s="385"/>
      <c r="N348" s="163"/>
      <c r="O348" s="163"/>
      <c r="P348" s="163"/>
      <c r="Q348" s="163"/>
      <c r="R348" s="163"/>
      <c r="S348" s="163"/>
      <c r="T348" s="163"/>
      <c r="U348" s="163"/>
      <c r="V348" s="175"/>
    </row>
    <row r="349" spans="1:22" s="187" customFormat="1" ht="12.75" customHeight="1">
      <c r="A349" s="385"/>
      <c r="N349" s="163"/>
      <c r="O349" s="163"/>
      <c r="P349" s="163"/>
      <c r="Q349" s="163"/>
      <c r="R349" s="163"/>
      <c r="S349" s="163"/>
      <c r="T349" s="163"/>
      <c r="U349" s="163"/>
      <c r="V349" s="175"/>
    </row>
    <row r="350" spans="1:22" s="187" customFormat="1" ht="12.75" customHeight="1">
      <c r="A350" s="385"/>
      <c r="N350" s="163"/>
      <c r="O350" s="163"/>
      <c r="P350" s="163"/>
      <c r="Q350" s="163"/>
      <c r="R350" s="163"/>
      <c r="S350" s="163"/>
      <c r="T350" s="163"/>
      <c r="U350" s="163"/>
      <c r="V350" s="175"/>
    </row>
    <row r="351" spans="1:22" s="187" customFormat="1" ht="12.75" customHeight="1">
      <c r="A351" s="385"/>
      <c r="N351" s="163"/>
      <c r="O351" s="163"/>
      <c r="P351" s="163"/>
      <c r="Q351" s="163"/>
      <c r="R351" s="163"/>
      <c r="S351" s="163"/>
      <c r="T351" s="163"/>
      <c r="U351" s="163"/>
      <c r="V351" s="175"/>
    </row>
    <row r="352" spans="1:22" s="187" customFormat="1" ht="12.75" customHeight="1">
      <c r="A352" s="385"/>
      <c r="N352" s="163"/>
      <c r="O352" s="163"/>
      <c r="P352" s="163"/>
      <c r="Q352" s="163"/>
      <c r="R352" s="163"/>
      <c r="S352" s="163"/>
      <c r="T352" s="163"/>
      <c r="U352" s="163"/>
      <c r="V352" s="175"/>
    </row>
    <row r="353" spans="1:22" s="187" customFormat="1" ht="12.75" customHeight="1">
      <c r="A353" s="385"/>
      <c r="N353" s="163"/>
      <c r="O353" s="163"/>
      <c r="P353" s="163"/>
      <c r="Q353" s="163"/>
      <c r="R353" s="163"/>
      <c r="S353" s="163"/>
      <c r="T353" s="163"/>
      <c r="U353" s="163"/>
      <c r="V353" s="175"/>
    </row>
    <row r="354" spans="1:22" s="187" customFormat="1" ht="12.75" customHeight="1">
      <c r="A354" s="385"/>
      <c r="N354" s="163"/>
      <c r="O354" s="163"/>
      <c r="P354" s="163"/>
      <c r="Q354" s="163"/>
      <c r="R354" s="163"/>
      <c r="S354" s="163"/>
      <c r="T354" s="163"/>
      <c r="U354" s="163"/>
      <c r="V354" s="175"/>
    </row>
    <row r="355" spans="1:22" s="187" customFormat="1" ht="12.75" customHeight="1">
      <c r="A355" s="385"/>
      <c r="N355" s="163"/>
      <c r="O355" s="163"/>
      <c r="P355" s="163"/>
      <c r="Q355" s="163"/>
      <c r="R355" s="163"/>
      <c r="S355" s="163"/>
      <c r="T355" s="163"/>
      <c r="U355" s="163"/>
      <c r="V355" s="175"/>
    </row>
    <row r="356" spans="1:22" s="187" customFormat="1" ht="12.75" customHeight="1">
      <c r="A356" s="385"/>
      <c r="N356" s="163"/>
      <c r="O356" s="163"/>
      <c r="P356" s="163"/>
      <c r="Q356" s="163"/>
      <c r="R356" s="163"/>
      <c r="S356" s="163"/>
      <c r="T356" s="163"/>
      <c r="U356" s="163"/>
      <c r="V356" s="175"/>
    </row>
    <row r="357" spans="1:22" s="187" customFormat="1" ht="12.75" customHeight="1">
      <c r="A357" s="385"/>
      <c r="N357" s="163"/>
      <c r="O357" s="163"/>
      <c r="P357" s="163"/>
      <c r="Q357" s="163"/>
      <c r="R357" s="163"/>
      <c r="S357" s="163"/>
      <c r="T357" s="163"/>
      <c r="U357" s="163"/>
      <c r="V357" s="175"/>
    </row>
    <row r="358" spans="1:22" s="187" customFormat="1" ht="12.75" customHeight="1">
      <c r="A358" s="385"/>
      <c r="N358" s="163"/>
      <c r="O358" s="163"/>
      <c r="P358" s="163"/>
      <c r="Q358" s="163"/>
      <c r="R358" s="163"/>
      <c r="S358" s="163"/>
      <c r="T358" s="163"/>
      <c r="U358" s="163"/>
      <c r="V358" s="175"/>
    </row>
    <row r="359" spans="1:22" s="187" customFormat="1" ht="12.75" customHeight="1">
      <c r="A359" s="385"/>
      <c r="N359" s="163"/>
      <c r="O359" s="163"/>
      <c r="P359" s="163"/>
      <c r="Q359" s="163"/>
      <c r="R359" s="163"/>
      <c r="S359" s="163"/>
      <c r="T359" s="163"/>
      <c r="U359" s="163"/>
      <c r="V359" s="175"/>
    </row>
    <row r="360" spans="1:22" s="187" customFormat="1" ht="12.75" customHeight="1">
      <c r="A360" s="385"/>
      <c r="N360" s="163"/>
      <c r="O360" s="163"/>
      <c r="P360" s="163"/>
      <c r="Q360" s="163"/>
      <c r="R360" s="163"/>
      <c r="S360" s="163"/>
      <c r="T360" s="163"/>
      <c r="U360" s="163"/>
      <c r="V360" s="175"/>
    </row>
    <row r="361" spans="1:22" s="187" customFormat="1" ht="12.75" customHeight="1">
      <c r="A361" s="385"/>
      <c r="N361" s="163"/>
      <c r="O361" s="163"/>
      <c r="P361" s="163"/>
      <c r="Q361" s="163"/>
      <c r="R361" s="163"/>
      <c r="S361" s="163"/>
      <c r="T361" s="163"/>
      <c r="U361" s="163"/>
      <c r="V361" s="175"/>
    </row>
    <row r="362" spans="1:22" s="187" customFormat="1" ht="12.75" customHeight="1">
      <c r="A362" s="385"/>
      <c r="N362" s="163"/>
      <c r="O362" s="163"/>
      <c r="P362" s="163"/>
      <c r="Q362" s="163"/>
      <c r="R362" s="163"/>
      <c r="S362" s="163"/>
      <c r="T362" s="163"/>
      <c r="U362" s="163"/>
      <c r="V362" s="175"/>
    </row>
    <row r="363" spans="1:22" s="187" customFormat="1" ht="12.75" customHeight="1">
      <c r="A363" s="385"/>
      <c r="N363" s="163"/>
      <c r="O363" s="163"/>
      <c r="P363" s="163"/>
      <c r="Q363" s="163"/>
      <c r="R363" s="163"/>
      <c r="S363" s="163"/>
      <c r="T363" s="163"/>
      <c r="U363" s="163"/>
      <c r="V363" s="175"/>
    </row>
    <row r="364" spans="1:22" s="187" customFormat="1" ht="12.75" customHeight="1">
      <c r="A364" s="385"/>
      <c r="N364" s="163"/>
      <c r="O364" s="163"/>
      <c r="P364" s="163"/>
      <c r="Q364" s="163"/>
      <c r="R364" s="163"/>
      <c r="S364" s="163"/>
      <c r="T364" s="163"/>
      <c r="U364" s="163"/>
      <c r="V364" s="175"/>
    </row>
    <row r="365" spans="1:22" s="187" customFormat="1" ht="12.75" customHeight="1">
      <c r="A365" s="385"/>
      <c r="N365" s="163"/>
      <c r="O365" s="163"/>
      <c r="P365" s="163"/>
      <c r="Q365" s="163"/>
      <c r="R365" s="163"/>
      <c r="S365" s="163"/>
      <c r="T365" s="163"/>
      <c r="U365" s="163"/>
      <c r="V365" s="175"/>
    </row>
    <row r="366" spans="1:22" s="187" customFormat="1" ht="12.75" customHeight="1">
      <c r="A366" s="385"/>
      <c r="N366" s="163"/>
      <c r="O366" s="163"/>
      <c r="P366" s="163"/>
      <c r="Q366" s="163"/>
      <c r="R366" s="163"/>
      <c r="S366" s="163"/>
      <c r="T366" s="163"/>
      <c r="U366" s="163"/>
      <c r="V366" s="175"/>
    </row>
    <row r="367" spans="1:22" s="187" customFormat="1" ht="12.75" customHeight="1">
      <c r="A367" s="385"/>
      <c r="N367" s="163"/>
      <c r="O367" s="163"/>
      <c r="P367" s="163"/>
      <c r="Q367" s="163"/>
      <c r="R367" s="163"/>
      <c r="S367" s="163"/>
      <c r="T367" s="163"/>
      <c r="U367" s="163"/>
      <c r="V367" s="175"/>
    </row>
    <row r="368" spans="1:22" s="187" customFormat="1" ht="12.75" customHeight="1">
      <c r="A368" s="385"/>
      <c r="N368" s="163"/>
      <c r="O368" s="163"/>
      <c r="P368" s="163"/>
      <c r="Q368" s="163"/>
      <c r="R368" s="163"/>
      <c r="S368" s="163"/>
      <c r="T368" s="163"/>
      <c r="U368" s="163"/>
      <c r="V368" s="175"/>
    </row>
    <row r="369" spans="1:22" s="187" customFormat="1" ht="12.75" customHeight="1">
      <c r="A369" s="385"/>
      <c r="N369" s="163"/>
      <c r="O369" s="163"/>
      <c r="P369" s="163"/>
      <c r="Q369" s="163"/>
      <c r="R369" s="163"/>
      <c r="S369" s="163"/>
      <c r="T369" s="163"/>
      <c r="U369" s="163"/>
      <c r="V369" s="175"/>
    </row>
    <row r="370" spans="1:22" s="187" customFormat="1" ht="12.75" customHeight="1">
      <c r="A370" s="385"/>
      <c r="N370" s="163"/>
      <c r="O370" s="163"/>
      <c r="P370" s="163"/>
      <c r="Q370" s="163"/>
      <c r="R370" s="163"/>
      <c r="S370" s="163"/>
      <c r="T370" s="163"/>
      <c r="U370" s="163"/>
      <c r="V370" s="175"/>
    </row>
    <row r="371" spans="1:22" s="187" customFormat="1" ht="12.75" customHeight="1">
      <c r="A371" s="385"/>
      <c r="N371" s="163"/>
      <c r="O371" s="163"/>
      <c r="P371" s="163"/>
      <c r="Q371" s="163"/>
      <c r="R371" s="163"/>
      <c r="S371" s="163"/>
      <c r="T371" s="163"/>
      <c r="U371" s="163"/>
      <c r="V371" s="175"/>
    </row>
    <row r="372" spans="1:22" s="187" customFormat="1" ht="12.75" customHeight="1">
      <c r="A372" s="385"/>
      <c r="N372" s="163"/>
      <c r="O372" s="163"/>
      <c r="P372" s="163"/>
      <c r="Q372" s="163"/>
      <c r="R372" s="163"/>
      <c r="S372" s="163"/>
      <c r="T372" s="163"/>
      <c r="U372" s="163"/>
      <c r="V372" s="175"/>
    </row>
    <row r="373" spans="1:22" s="187" customFormat="1" ht="12.75" customHeight="1">
      <c r="A373" s="385"/>
      <c r="N373" s="163"/>
      <c r="O373" s="163"/>
      <c r="P373" s="163"/>
      <c r="Q373" s="163"/>
      <c r="R373" s="163"/>
      <c r="S373" s="163"/>
      <c r="T373" s="163"/>
      <c r="U373" s="163"/>
      <c r="V373" s="175"/>
    </row>
    <row r="374" spans="1:22" s="187" customFormat="1" ht="12.75" customHeight="1">
      <c r="A374" s="385"/>
      <c r="N374" s="163"/>
      <c r="O374" s="163"/>
      <c r="P374" s="163"/>
      <c r="Q374" s="163"/>
      <c r="R374" s="163"/>
      <c r="S374" s="163"/>
      <c r="T374" s="163"/>
      <c r="U374" s="163"/>
      <c r="V374" s="175"/>
    </row>
    <row r="375" spans="1:22" s="187" customFormat="1" ht="12.75" customHeight="1">
      <c r="A375" s="385"/>
      <c r="N375" s="163"/>
      <c r="O375" s="163"/>
      <c r="P375" s="163"/>
      <c r="Q375" s="163"/>
      <c r="R375" s="163"/>
      <c r="S375" s="163"/>
      <c r="T375" s="163"/>
      <c r="U375" s="163"/>
      <c r="V375" s="175"/>
    </row>
    <row r="376" spans="1:22" s="187" customFormat="1" ht="12.75" customHeight="1">
      <c r="A376" s="385"/>
      <c r="N376" s="163"/>
      <c r="O376" s="163"/>
      <c r="P376" s="163"/>
      <c r="Q376" s="163"/>
      <c r="R376" s="163"/>
      <c r="S376" s="163"/>
      <c r="T376" s="163"/>
      <c r="U376" s="163"/>
      <c r="V376" s="175"/>
    </row>
    <row r="377" spans="1:22" s="187" customFormat="1" ht="12.75" customHeight="1">
      <c r="A377" s="385"/>
      <c r="N377" s="163"/>
      <c r="O377" s="163"/>
      <c r="P377" s="163"/>
      <c r="Q377" s="163"/>
      <c r="R377" s="163"/>
      <c r="S377" s="163"/>
      <c r="T377" s="163"/>
      <c r="U377" s="163"/>
      <c r="V377" s="175"/>
    </row>
    <row r="378" spans="1:22" s="187" customFormat="1" ht="12.75" customHeight="1">
      <c r="A378" s="385"/>
      <c r="N378" s="163"/>
      <c r="O378" s="163"/>
      <c r="P378" s="163"/>
      <c r="Q378" s="163"/>
      <c r="R378" s="163"/>
      <c r="S378" s="163"/>
      <c r="T378" s="163"/>
      <c r="U378" s="163"/>
      <c r="V378" s="175"/>
    </row>
    <row r="379" spans="1:22" s="187" customFormat="1" ht="12.75" customHeight="1">
      <c r="A379" s="385"/>
      <c r="N379" s="163"/>
      <c r="O379" s="163"/>
      <c r="P379" s="163"/>
      <c r="Q379" s="163"/>
      <c r="R379" s="163"/>
      <c r="S379" s="163"/>
      <c r="T379" s="163"/>
      <c r="U379" s="163"/>
      <c r="V379" s="175"/>
    </row>
    <row r="380" spans="1:22" s="187" customFormat="1" ht="12.75" customHeight="1">
      <c r="A380" s="385"/>
      <c r="N380" s="163"/>
      <c r="O380" s="163"/>
      <c r="P380" s="163"/>
      <c r="Q380" s="163"/>
      <c r="R380" s="163"/>
      <c r="S380" s="163"/>
      <c r="T380" s="163"/>
      <c r="U380" s="163"/>
      <c r="V380" s="175"/>
    </row>
    <row r="381" spans="1:22" s="187" customFormat="1" ht="12.75" customHeight="1">
      <c r="A381" s="385"/>
      <c r="N381" s="163"/>
      <c r="O381" s="163"/>
      <c r="P381" s="163"/>
      <c r="Q381" s="163"/>
      <c r="R381" s="163"/>
      <c r="S381" s="163"/>
      <c r="T381" s="163"/>
      <c r="U381" s="163"/>
      <c r="V381" s="175"/>
    </row>
    <row r="382" spans="1:22" s="187" customFormat="1" ht="12.75" customHeight="1">
      <c r="A382" s="385"/>
      <c r="N382" s="163"/>
      <c r="O382" s="163"/>
      <c r="P382" s="163"/>
      <c r="Q382" s="163"/>
      <c r="R382" s="163"/>
      <c r="S382" s="163"/>
      <c r="T382" s="163"/>
      <c r="U382" s="163"/>
      <c r="V382" s="175"/>
    </row>
    <row r="383" spans="1:22" s="187" customFormat="1" ht="12.75" customHeight="1">
      <c r="A383" s="385"/>
      <c r="N383" s="163"/>
      <c r="O383" s="163"/>
      <c r="P383" s="163"/>
      <c r="Q383" s="163"/>
      <c r="R383" s="163"/>
      <c r="S383" s="163"/>
      <c r="T383" s="163"/>
      <c r="U383" s="163"/>
      <c r="V383" s="175"/>
    </row>
    <row r="384" spans="1:22" s="187" customFormat="1" ht="12.75" customHeight="1">
      <c r="A384" s="385"/>
      <c r="N384" s="163"/>
      <c r="O384" s="163"/>
      <c r="P384" s="163"/>
      <c r="Q384" s="163"/>
      <c r="R384" s="163"/>
      <c r="S384" s="163"/>
      <c r="T384" s="163"/>
      <c r="U384" s="163"/>
      <c r="V384" s="175"/>
    </row>
    <row r="385" spans="1:22" s="187" customFormat="1" ht="12.75" customHeight="1">
      <c r="A385" s="385"/>
      <c r="N385" s="163"/>
      <c r="O385" s="163"/>
      <c r="P385" s="163"/>
      <c r="Q385" s="163"/>
      <c r="R385" s="163"/>
      <c r="S385" s="163"/>
      <c r="T385" s="163"/>
      <c r="U385" s="163"/>
      <c r="V385" s="175"/>
    </row>
    <row r="386" spans="1:22" s="187" customFormat="1" ht="12.75" customHeight="1">
      <c r="A386" s="385"/>
      <c r="N386" s="163"/>
      <c r="O386" s="163"/>
      <c r="P386" s="163"/>
      <c r="Q386" s="163"/>
      <c r="R386" s="163"/>
      <c r="S386" s="163"/>
      <c r="T386" s="163"/>
      <c r="U386" s="163"/>
      <c r="V386" s="175"/>
    </row>
    <row r="387" spans="1:22" s="187" customFormat="1" ht="12.75" customHeight="1">
      <c r="A387" s="385"/>
      <c r="N387" s="163"/>
      <c r="O387" s="163"/>
      <c r="P387" s="163"/>
      <c r="Q387" s="163"/>
      <c r="R387" s="163"/>
      <c r="S387" s="163"/>
      <c r="T387" s="163"/>
      <c r="U387" s="163"/>
      <c r="V387" s="175"/>
    </row>
    <row r="388" spans="1:22" s="187" customFormat="1" ht="12.75" customHeight="1">
      <c r="A388" s="385"/>
      <c r="N388" s="163"/>
      <c r="O388" s="163"/>
      <c r="P388" s="163"/>
      <c r="Q388" s="163"/>
      <c r="R388" s="163"/>
      <c r="S388" s="163"/>
      <c r="T388" s="163"/>
      <c r="U388" s="163"/>
      <c r="V388" s="175"/>
    </row>
    <row r="389" spans="1:22" s="187" customFormat="1" ht="12.75" customHeight="1">
      <c r="A389" s="385"/>
      <c r="N389" s="163"/>
      <c r="O389" s="163"/>
      <c r="P389" s="163"/>
      <c r="Q389" s="163"/>
      <c r="R389" s="163"/>
      <c r="S389" s="163"/>
      <c r="T389" s="163"/>
      <c r="U389" s="163"/>
      <c r="V389" s="175"/>
    </row>
    <row r="390" spans="1:22" s="187" customFormat="1" ht="12.75" customHeight="1">
      <c r="A390" s="385"/>
      <c r="N390" s="163"/>
      <c r="O390" s="163"/>
      <c r="P390" s="163"/>
      <c r="Q390" s="163"/>
      <c r="R390" s="163"/>
      <c r="S390" s="163"/>
      <c r="T390" s="163"/>
      <c r="U390" s="163"/>
      <c r="V390" s="175"/>
    </row>
    <row r="391" spans="1:22" s="187" customFormat="1" ht="12.75" customHeight="1">
      <c r="A391" s="385"/>
      <c r="N391" s="163"/>
      <c r="O391" s="163"/>
      <c r="P391" s="163"/>
      <c r="Q391" s="163"/>
      <c r="R391" s="163"/>
      <c r="S391" s="163"/>
      <c r="T391" s="163"/>
      <c r="U391" s="163"/>
      <c r="V391" s="175"/>
    </row>
    <row r="392" spans="1:22" s="187" customFormat="1" ht="12.75" customHeight="1">
      <c r="A392" s="385"/>
      <c r="N392" s="163"/>
      <c r="O392" s="163"/>
      <c r="P392" s="163"/>
      <c r="Q392" s="163"/>
      <c r="R392" s="163"/>
      <c r="S392" s="163"/>
      <c r="T392" s="163"/>
      <c r="U392" s="163"/>
      <c r="V392" s="175"/>
    </row>
    <row r="393" spans="1:22" s="187" customFormat="1" ht="12.75" customHeight="1">
      <c r="A393" s="385"/>
      <c r="N393" s="163"/>
      <c r="O393" s="163"/>
      <c r="P393" s="163"/>
      <c r="Q393" s="163"/>
      <c r="R393" s="163"/>
      <c r="S393" s="163"/>
      <c r="T393" s="163"/>
      <c r="U393" s="163"/>
      <c r="V393" s="175"/>
    </row>
    <row r="394" spans="1:22" s="187" customFormat="1" ht="12.75" customHeight="1">
      <c r="A394" s="385"/>
      <c r="N394" s="163"/>
      <c r="O394" s="163"/>
      <c r="P394" s="163"/>
      <c r="Q394" s="163"/>
      <c r="R394" s="163"/>
      <c r="S394" s="163"/>
      <c r="T394" s="163"/>
      <c r="U394" s="163"/>
      <c r="V394" s="175"/>
    </row>
    <row r="395" spans="1:22" s="187" customFormat="1" ht="12.75" customHeight="1">
      <c r="A395" s="385"/>
      <c r="N395" s="163"/>
      <c r="O395" s="163"/>
      <c r="P395" s="163"/>
      <c r="Q395" s="163"/>
      <c r="R395" s="163"/>
      <c r="S395" s="163"/>
      <c r="T395" s="163"/>
      <c r="U395" s="163"/>
      <c r="V395" s="175"/>
    </row>
    <row r="396" spans="1:22" s="187" customFormat="1" ht="12.75" customHeight="1">
      <c r="A396" s="385"/>
      <c r="N396" s="163"/>
      <c r="O396" s="163"/>
      <c r="P396" s="163"/>
      <c r="Q396" s="163"/>
      <c r="R396" s="163"/>
      <c r="S396" s="163"/>
      <c r="T396" s="163"/>
      <c r="U396" s="163"/>
      <c r="V396" s="175"/>
    </row>
    <row r="397" spans="1:22" s="187" customFormat="1" ht="12.75" customHeight="1">
      <c r="A397" s="385"/>
      <c r="N397" s="163"/>
      <c r="O397" s="163"/>
      <c r="P397" s="163"/>
      <c r="Q397" s="163"/>
      <c r="R397" s="163"/>
      <c r="S397" s="163"/>
      <c r="T397" s="163"/>
      <c r="U397" s="163"/>
      <c r="V397" s="175"/>
    </row>
    <row r="398" spans="1:22" s="187" customFormat="1" ht="12.75" customHeight="1">
      <c r="A398" s="385"/>
      <c r="N398" s="163"/>
      <c r="O398" s="163"/>
      <c r="P398" s="163"/>
      <c r="Q398" s="163"/>
      <c r="R398" s="163"/>
      <c r="S398" s="163"/>
      <c r="T398" s="163"/>
      <c r="U398" s="163"/>
      <c r="V398" s="175"/>
    </row>
    <row r="399" spans="1:22" s="187" customFormat="1" ht="12.75" customHeight="1">
      <c r="A399" s="385"/>
      <c r="N399" s="163"/>
      <c r="O399" s="163"/>
      <c r="P399" s="163"/>
      <c r="Q399" s="163"/>
      <c r="R399" s="163"/>
      <c r="S399" s="163"/>
      <c r="T399" s="163"/>
      <c r="U399" s="163"/>
      <c r="V399" s="175"/>
    </row>
    <row r="400" spans="1:22" s="187" customFormat="1" ht="12.75" customHeight="1">
      <c r="A400" s="385"/>
      <c r="N400" s="163"/>
      <c r="O400" s="163"/>
      <c r="P400" s="163"/>
      <c r="Q400" s="163"/>
      <c r="R400" s="163"/>
      <c r="S400" s="163"/>
      <c r="T400" s="163"/>
      <c r="U400" s="163"/>
      <c r="V400" s="175"/>
    </row>
    <row r="401" spans="1:22" s="187" customFormat="1" ht="12.75" customHeight="1">
      <c r="A401" s="385"/>
      <c r="N401" s="163"/>
      <c r="O401" s="163"/>
      <c r="P401" s="163"/>
      <c r="Q401" s="163"/>
      <c r="R401" s="163"/>
      <c r="S401" s="163"/>
      <c r="T401" s="163"/>
      <c r="U401" s="163"/>
      <c r="V401" s="175"/>
    </row>
    <row r="402" spans="1:22" s="187" customFormat="1" ht="12.75" customHeight="1">
      <c r="A402" s="385"/>
      <c r="N402" s="163"/>
      <c r="O402" s="163"/>
      <c r="P402" s="163"/>
      <c r="Q402" s="163"/>
      <c r="R402" s="163"/>
      <c r="S402" s="163"/>
      <c r="T402" s="163"/>
      <c r="U402" s="163"/>
      <c r="V402" s="175"/>
    </row>
    <row r="403" spans="1:22" s="187" customFormat="1" ht="12.75" customHeight="1">
      <c r="A403" s="385"/>
      <c r="N403" s="163"/>
      <c r="O403" s="163"/>
      <c r="P403" s="163"/>
      <c r="Q403" s="163"/>
      <c r="R403" s="163"/>
      <c r="S403" s="163"/>
      <c r="T403" s="163"/>
      <c r="U403" s="163"/>
      <c r="V403" s="175"/>
    </row>
    <row r="404" spans="1:22" s="187" customFormat="1" ht="12.75" customHeight="1">
      <c r="A404" s="385"/>
      <c r="N404" s="163"/>
      <c r="O404" s="163"/>
      <c r="P404" s="163"/>
      <c r="Q404" s="163"/>
      <c r="R404" s="163"/>
      <c r="S404" s="163"/>
      <c r="T404" s="163"/>
      <c r="U404" s="163"/>
      <c r="V404" s="175"/>
    </row>
    <row r="405" spans="1:22" s="187" customFormat="1" ht="12.75" customHeight="1">
      <c r="A405" s="385"/>
      <c r="N405" s="163"/>
      <c r="O405" s="163"/>
      <c r="P405" s="163"/>
      <c r="Q405" s="163"/>
      <c r="R405" s="163"/>
      <c r="S405" s="163"/>
      <c r="T405" s="163"/>
      <c r="U405" s="163"/>
      <c r="V405" s="175"/>
    </row>
    <row r="406" spans="1:22" s="187" customFormat="1" ht="12.75" customHeight="1">
      <c r="A406" s="385"/>
      <c r="N406" s="163"/>
      <c r="O406" s="163"/>
      <c r="P406" s="163"/>
      <c r="Q406" s="163"/>
      <c r="R406" s="163"/>
      <c r="S406" s="163"/>
      <c r="T406" s="163"/>
      <c r="U406" s="163"/>
      <c r="V406" s="175"/>
    </row>
    <row r="407" spans="1:22" s="187" customFormat="1" ht="12.75" customHeight="1">
      <c r="A407" s="385"/>
      <c r="N407" s="163"/>
      <c r="O407" s="163"/>
      <c r="P407" s="163"/>
      <c r="Q407" s="163"/>
      <c r="R407" s="163"/>
      <c r="S407" s="163"/>
      <c r="T407" s="163"/>
      <c r="U407" s="163"/>
      <c r="V407" s="175"/>
    </row>
    <row r="408" spans="1:22" s="187" customFormat="1" ht="12.75" customHeight="1">
      <c r="A408" s="385"/>
      <c r="N408" s="163"/>
      <c r="O408" s="163"/>
      <c r="P408" s="163"/>
      <c r="Q408" s="163"/>
      <c r="R408" s="163"/>
      <c r="S408" s="163"/>
      <c r="T408" s="163"/>
      <c r="U408" s="163"/>
      <c r="V408" s="175"/>
    </row>
    <row r="409" spans="1:22" s="187" customFormat="1" ht="12.75" customHeight="1">
      <c r="A409" s="385"/>
      <c r="N409" s="163"/>
      <c r="O409" s="163"/>
      <c r="P409" s="163"/>
      <c r="Q409" s="163"/>
      <c r="R409" s="163"/>
      <c r="S409" s="163"/>
      <c r="T409" s="163"/>
      <c r="U409" s="163"/>
      <c r="V409" s="175"/>
    </row>
    <row r="410" spans="1:22" s="187" customFormat="1" ht="12.75" customHeight="1">
      <c r="A410" s="385"/>
      <c r="N410" s="163"/>
      <c r="O410" s="163"/>
      <c r="P410" s="163"/>
      <c r="Q410" s="163"/>
      <c r="R410" s="163"/>
      <c r="S410" s="163"/>
      <c r="T410" s="163"/>
      <c r="U410" s="163"/>
      <c r="V410" s="175"/>
    </row>
    <row r="411" spans="1:22" s="187" customFormat="1" ht="12.75" customHeight="1">
      <c r="A411" s="385"/>
      <c r="N411" s="163"/>
      <c r="O411" s="163"/>
      <c r="P411" s="163"/>
      <c r="Q411" s="163"/>
      <c r="R411" s="163"/>
      <c r="S411" s="163"/>
      <c r="T411" s="163"/>
      <c r="U411" s="163"/>
      <c r="V411" s="175"/>
    </row>
    <row r="412" spans="1:22" s="187" customFormat="1" ht="12.75" customHeight="1">
      <c r="A412" s="385"/>
      <c r="N412" s="163"/>
      <c r="O412" s="163"/>
      <c r="P412" s="163"/>
      <c r="Q412" s="163"/>
      <c r="R412" s="163"/>
      <c r="S412" s="163"/>
      <c r="T412" s="163"/>
      <c r="U412" s="163"/>
      <c r="V412" s="175"/>
    </row>
    <row r="413" spans="1:22" s="187" customFormat="1" ht="12.75" customHeight="1">
      <c r="A413" s="385"/>
      <c r="N413" s="163"/>
      <c r="O413" s="163"/>
      <c r="P413" s="163"/>
      <c r="Q413" s="163"/>
      <c r="R413" s="163"/>
      <c r="S413" s="163"/>
      <c r="T413" s="163"/>
      <c r="U413" s="163"/>
      <c r="V413" s="175"/>
    </row>
    <row r="414" spans="1:22" s="187" customFormat="1" ht="12.75" customHeight="1">
      <c r="A414" s="385"/>
      <c r="N414" s="163"/>
      <c r="O414" s="163"/>
      <c r="P414" s="163"/>
      <c r="Q414" s="163"/>
      <c r="R414" s="163"/>
      <c r="S414" s="163"/>
      <c r="T414" s="163"/>
      <c r="U414" s="163"/>
      <c r="V414" s="175"/>
    </row>
    <row r="415" spans="1:22" s="187" customFormat="1" ht="12.75" customHeight="1">
      <c r="A415" s="385"/>
      <c r="N415" s="163"/>
      <c r="O415" s="163"/>
      <c r="P415" s="163"/>
      <c r="Q415" s="163"/>
      <c r="R415" s="163"/>
      <c r="S415" s="163"/>
      <c r="T415" s="163"/>
      <c r="U415" s="163"/>
      <c r="V415" s="175"/>
    </row>
    <row r="416" spans="1:22" s="187" customFormat="1" ht="12.75" customHeight="1">
      <c r="A416" s="385"/>
      <c r="N416" s="163"/>
      <c r="O416" s="163"/>
      <c r="P416" s="163"/>
      <c r="Q416" s="163"/>
      <c r="R416" s="163"/>
      <c r="S416" s="163"/>
      <c r="T416" s="163"/>
      <c r="U416" s="163"/>
      <c r="V416" s="175"/>
    </row>
    <row r="417" spans="1:22" s="187" customFormat="1" ht="12.75" customHeight="1">
      <c r="A417" s="385"/>
      <c r="N417" s="163"/>
      <c r="O417" s="163"/>
      <c r="P417" s="163"/>
      <c r="Q417" s="163"/>
      <c r="R417" s="163"/>
      <c r="S417" s="163"/>
      <c r="T417" s="163"/>
      <c r="U417" s="163"/>
      <c r="V417" s="175"/>
    </row>
    <row r="418" spans="1:22" s="187" customFormat="1" ht="12.75" customHeight="1">
      <c r="A418" s="385"/>
      <c r="N418" s="163"/>
      <c r="O418" s="163"/>
      <c r="P418" s="163"/>
      <c r="Q418" s="163"/>
      <c r="R418" s="163"/>
      <c r="S418" s="163"/>
      <c r="T418" s="163"/>
      <c r="U418" s="163"/>
      <c r="V418" s="175"/>
    </row>
    <row r="419" spans="1:22" s="187" customFormat="1" ht="12.75" customHeight="1">
      <c r="A419" s="385"/>
      <c r="N419" s="163"/>
      <c r="O419" s="163"/>
      <c r="P419" s="163"/>
      <c r="Q419" s="163"/>
      <c r="R419" s="163"/>
      <c r="S419" s="163"/>
      <c r="T419" s="163"/>
      <c r="U419" s="163"/>
      <c r="V419" s="175"/>
    </row>
    <row r="420" spans="1:22" s="187" customFormat="1" ht="12.75" customHeight="1">
      <c r="A420" s="385"/>
      <c r="N420" s="163"/>
      <c r="O420" s="163"/>
      <c r="P420" s="163"/>
      <c r="Q420" s="163"/>
      <c r="R420" s="163"/>
      <c r="S420" s="163"/>
      <c r="T420" s="163"/>
      <c r="U420" s="163"/>
      <c r="V420" s="175"/>
    </row>
    <row r="421" spans="1:22" s="187" customFormat="1" ht="12.75" customHeight="1">
      <c r="A421" s="385"/>
      <c r="N421" s="163"/>
      <c r="O421" s="163"/>
      <c r="P421" s="163"/>
      <c r="Q421" s="163"/>
      <c r="R421" s="163"/>
      <c r="S421" s="163"/>
      <c r="T421" s="163"/>
      <c r="U421" s="163"/>
      <c r="V421" s="175"/>
    </row>
    <row r="422" spans="1:22" s="187" customFormat="1" ht="12.75" customHeight="1">
      <c r="A422" s="385"/>
      <c r="N422" s="163"/>
      <c r="O422" s="163"/>
      <c r="P422" s="163"/>
      <c r="Q422" s="163"/>
      <c r="R422" s="163"/>
      <c r="S422" s="163"/>
      <c r="T422" s="163"/>
      <c r="U422" s="163"/>
      <c r="V422" s="175"/>
    </row>
    <row r="423" spans="1:22" s="187" customFormat="1" ht="12.75" customHeight="1">
      <c r="A423" s="385"/>
      <c r="N423" s="163"/>
      <c r="O423" s="163"/>
      <c r="P423" s="163"/>
      <c r="Q423" s="163"/>
      <c r="R423" s="163"/>
      <c r="S423" s="163"/>
      <c r="T423" s="163"/>
      <c r="U423" s="163"/>
      <c r="V423" s="175"/>
    </row>
    <row r="424" spans="1:22" s="187" customFormat="1" ht="12.75" customHeight="1">
      <c r="A424" s="385"/>
      <c r="N424" s="163"/>
      <c r="O424" s="163"/>
      <c r="P424" s="163"/>
      <c r="Q424" s="163"/>
      <c r="R424" s="163"/>
      <c r="S424" s="163"/>
      <c r="T424" s="163"/>
      <c r="U424" s="163"/>
      <c r="V424" s="175"/>
    </row>
    <row r="425" spans="1:22" s="187" customFormat="1" ht="12.75" customHeight="1">
      <c r="A425" s="385"/>
      <c r="N425" s="163"/>
      <c r="O425" s="163"/>
      <c r="P425" s="163"/>
      <c r="Q425" s="163"/>
      <c r="R425" s="163"/>
      <c r="S425" s="163"/>
      <c r="T425" s="163"/>
      <c r="U425" s="163"/>
      <c r="V425" s="175"/>
    </row>
    <row r="426" spans="1:22" s="187" customFormat="1" ht="12.75" customHeight="1">
      <c r="A426" s="385"/>
      <c r="N426" s="163"/>
      <c r="O426" s="163"/>
      <c r="P426" s="163"/>
      <c r="Q426" s="163"/>
      <c r="R426" s="163"/>
      <c r="S426" s="163"/>
      <c r="T426" s="163"/>
      <c r="U426" s="163"/>
      <c r="V426" s="175"/>
    </row>
    <row r="427" spans="1:22" s="187" customFormat="1" ht="12.75" customHeight="1">
      <c r="A427" s="385"/>
      <c r="N427" s="163"/>
      <c r="O427" s="163"/>
      <c r="P427" s="163"/>
      <c r="Q427" s="163"/>
      <c r="R427" s="163"/>
      <c r="S427" s="163"/>
      <c r="T427" s="163"/>
      <c r="U427" s="163"/>
      <c r="V427" s="175"/>
    </row>
    <row r="428" spans="1:22" s="187" customFormat="1" ht="12.75" customHeight="1">
      <c r="A428" s="385"/>
      <c r="N428" s="163"/>
      <c r="O428" s="163"/>
      <c r="P428" s="163"/>
      <c r="Q428" s="163"/>
      <c r="R428" s="163"/>
      <c r="S428" s="163"/>
      <c r="T428" s="163"/>
      <c r="U428" s="163"/>
      <c r="V428" s="175"/>
    </row>
    <row r="429" spans="1:22" s="187" customFormat="1" ht="12.75" customHeight="1">
      <c r="A429" s="385"/>
      <c r="N429" s="163"/>
      <c r="O429" s="163"/>
      <c r="P429" s="163"/>
      <c r="Q429" s="163"/>
      <c r="R429" s="163"/>
      <c r="S429" s="163"/>
      <c r="T429" s="163"/>
      <c r="U429" s="163"/>
      <c r="V429" s="175"/>
    </row>
    <row r="430" spans="1:22" s="187" customFormat="1" ht="12.75" customHeight="1">
      <c r="A430" s="385"/>
      <c r="N430" s="163"/>
      <c r="O430" s="163"/>
      <c r="P430" s="163"/>
      <c r="Q430" s="163"/>
      <c r="R430" s="163"/>
      <c r="S430" s="163"/>
      <c r="T430" s="163"/>
      <c r="U430" s="163"/>
      <c r="V430" s="175"/>
    </row>
    <row r="431" spans="1:22" s="187" customFormat="1" ht="12.75" customHeight="1">
      <c r="A431" s="385"/>
      <c r="N431" s="163"/>
      <c r="O431" s="163"/>
      <c r="P431" s="163"/>
      <c r="Q431" s="163"/>
      <c r="R431" s="163"/>
      <c r="S431" s="163"/>
      <c r="T431" s="163"/>
      <c r="U431" s="163"/>
      <c r="V431" s="175"/>
    </row>
    <row r="432" spans="1:22" s="187" customFormat="1" ht="12.75" customHeight="1">
      <c r="A432" s="385"/>
      <c r="N432" s="163"/>
      <c r="O432" s="163"/>
      <c r="P432" s="163"/>
      <c r="Q432" s="163"/>
      <c r="R432" s="163"/>
      <c r="S432" s="163"/>
      <c r="T432" s="163"/>
      <c r="U432" s="163"/>
      <c r="V432" s="175"/>
    </row>
    <row r="433" spans="1:22" s="187" customFormat="1" ht="12.75" customHeight="1">
      <c r="A433" s="385"/>
      <c r="N433" s="163"/>
      <c r="O433" s="163"/>
      <c r="P433" s="163"/>
      <c r="Q433" s="163"/>
      <c r="R433" s="163"/>
      <c r="S433" s="163"/>
      <c r="T433" s="163"/>
      <c r="U433" s="163"/>
      <c r="V433" s="175"/>
    </row>
    <row r="434" spans="1:22" s="187" customFormat="1" ht="12.75" customHeight="1">
      <c r="A434" s="385"/>
      <c r="N434" s="163"/>
      <c r="O434" s="163"/>
      <c r="P434" s="163"/>
      <c r="Q434" s="163"/>
      <c r="R434" s="163"/>
      <c r="S434" s="163"/>
      <c r="T434" s="163"/>
      <c r="U434" s="163"/>
      <c r="V434" s="175"/>
    </row>
    <row r="435" spans="1:22" s="187" customFormat="1" ht="12.75" customHeight="1">
      <c r="A435" s="385"/>
      <c r="N435" s="163"/>
      <c r="O435" s="163"/>
      <c r="P435" s="163"/>
      <c r="Q435" s="163"/>
      <c r="R435" s="163"/>
      <c r="S435" s="163"/>
      <c r="T435" s="163"/>
      <c r="U435" s="163"/>
      <c r="V435" s="175"/>
    </row>
    <row r="436" spans="1:22" s="187" customFormat="1" ht="12.75" customHeight="1">
      <c r="A436" s="385"/>
      <c r="N436" s="163"/>
      <c r="O436" s="163"/>
      <c r="P436" s="163"/>
      <c r="Q436" s="163"/>
      <c r="R436" s="163"/>
      <c r="S436" s="163"/>
      <c r="T436" s="163"/>
      <c r="U436" s="163"/>
      <c r="V436" s="175"/>
    </row>
    <row r="437" spans="1:22" s="187" customFormat="1" ht="12.75" customHeight="1">
      <c r="A437" s="385"/>
      <c r="N437" s="163"/>
      <c r="O437" s="163"/>
      <c r="P437" s="163"/>
      <c r="Q437" s="163"/>
      <c r="R437" s="163"/>
      <c r="S437" s="163"/>
      <c r="T437" s="163"/>
      <c r="U437" s="163"/>
      <c r="V437" s="175"/>
    </row>
    <row r="438" spans="1:22" s="187" customFormat="1" ht="12.75" customHeight="1">
      <c r="A438" s="385"/>
      <c r="N438" s="163"/>
      <c r="O438" s="163"/>
      <c r="P438" s="163"/>
      <c r="Q438" s="163"/>
      <c r="R438" s="163"/>
      <c r="S438" s="163"/>
      <c r="T438" s="163"/>
      <c r="U438" s="163"/>
      <c r="V438" s="175"/>
    </row>
    <row r="439" spans="1:22" s="187" customFormat="1" ht="12.75" customHeight="1">
      <c r="A439" s="385"/>
      <c r="N439" s="163"/>
      <c r="O439" s="163"/>
      <c r="P439" s="163"/>
      <c r="Q439" s="163"/>
      <c r="R439" s="163"/>
      <c r="S439" s="163"/>
      <c r="T439" s="163"/>
      <c r="U439" s="163"/>
      <c r="V439" s="175"/>
    </row>
    <row r="440" spans="1:22" s="187" customFormat="1" ht="12.75" customHeight="1">
      <c r="A440" s="385"/>
      <c r="N440" s="163"/>
      <c r="O440" s="163"/>
      <c r="P440" s="163"/>
      <c r="Q440" s="163"/>
      <c r="R440" s="163"/>
      <c r="S440" s="163"/>
      <c r="T440" s="163"/>
      <c r="U440" s="163"/>
      <c r="V440" s="175"/>
    </row>
    <row r="441" spans="1:22" s="187" customFormat="1" ht="12.75" customHeight="1">
      <c r="A441" s="385"/>
      <c r="N441" s="163"/>
      <c r="O441" s="163"/>
      <c r="P441" s="163"/>
      <c r="Q441" s="163"/>
      <c r="R441" s="163"/>
      <c r="S441" s="163"/>
      <c r="T441" s="163"/>
      <c r="U441" s="163"/>
      <c r="V441" s="175"/>
    </row>
    <row r="442" spans="1:22" s="187" customFormat="1" ht="12.75" customHeight="1">
      <c r="A442" s="385"/>
      <c r="N442" s="163"/>
      <c r="O442" s="163"/>
      <c r="P442" s="163"/>
      <c r="Q442" s="163"/>
      <c r="R442" s="163"/>
      <c r="S442" s="163"/>
      <c r="T442" s="163"/>
      <c r="U442" s="163"/>
      <c r="V442" s="175"/>
    </row>
    <row r="443" spans="1:22" s="187" customFormat="1" ht="12.75" customHeight="1">
      <c r="A443" s="385"/>
      <c r="N443" s="163"/>
      <c r="O443" s="163"/>
      <c r="P443" s="163"/>
      <c r="Q443" s="163"/>
      <c r="R443" s="163"/>
      <c r="S443" s="163"/>
      <c r="T443" s="163"/>
      <c r="U443" s="163"/>
      <c r="V443" s="175"/>
    </row>
    <row r="444" spans="1:22" s="187" customFormat="1" ht="12.75" customHeight="1">
      <c r="A444" s="385"/>
      <c r="N444" s="163"/>
      <c r="O444" s="163"/>
      <c r="P444" s="163"/>
      <c r="Q444" s="163"/>
      <c r="R444" s="163"/>
      <c r="S444" s="163"/>
      <c r="T444" s="163"/>
      <c r="U444" s="163"/>
      <c r="V444" s="175"/>
    </row>
    <row r="445" spans="1:22" s="187" customFormat="1" ht="12.75" customHeight="1">
      <c r="A445" s="385"/>
      <c r="N445" s="163"/>
      <c r="O445" s="163"/>
      <c r="P445" s="163"/>
      <c r="Q445" s="163"/>
      <c r="R445" s="163"/>
      <c r="S445" s="163"/>
      <c r="T445" s="163"/>
      <c r="U445" s="163"/>
      <c r="V445" s="175"/>
    </row>
    <row r="446" spans="1:22" s="187" customFormat="1" ht="12.75" customHeight="1">
      <c r="A446" s="385"/>
      <c r="N446" s="163"/>
      <c r="O446" s="163"/>
      <c r="P446" s="163"/>
      <c r="Q446" s="163"/>
      <c r="R446" s="163"/>
      <c r="S446" s="163"/>
      <c r="T446" s="163"/>
      <c r="U446" s="163"/>
      <c r="V446" s="175"/>
    </row>
    <row r="447" spans="1:22" s="187" customFormat="1" ht="12.75" customHeight="1">
      <c r="A447" s="385"/>
      <c r="N447" s="163"/>
      <c r="O447" s="163"/>
      <c r="P447" s="163"/>
      <c r="Q447" s="163"/>
      <c r="R447" s="163"/>
      <c r="S447" s="163"/>
      <c r="T447" s="163"/>
      <c r="U447" s="163"/>
      <c r="V447" s="175"/>
    </row>
    <row r="448" spans="1:22" s="187" customFormat="1" ht="12.75" customHeight="1">
      <c r="A448" s="385"/>
      <c r="N448" s="163"/>
      <c r="O448" s="163"/>
      <c r="P448" s="163"/>
      <c r="Q448" s="163"/>
      <c r="R448" s="163"/>
      <c r="S448" s="163"/>
      <c r="T448" s="163"/>
      <c r="U448" s="163"/>
      <c r="V448" s="175"/>
    </row>
    <row r="449" spans="1:22" s="187" customFormat="1" ht="12.75" customHeight="1">
      <c r="A449" s="385"/>
      <c r="N449" s="163"/>
      <c r="O449" s="163"/>
      <c r="P449" s="163"/>
      <c r="Q449" s="163"/>
      <c r="R449" s="163"/>
      <c r="S449" s="163"/>
      <c r="T449" s="163"/>
      <c r="U449" s="163"/>
      <c r="V449" s="175"/>
    </row>
    <row r="450" spans="1:22" s="187" customFormat="1" ht="12.75" customHeight="1">
      <c r="A450" s="385"/>
      <c r="N450" s="163"/>
      <c r="O450" s="163"/>
      <c r="P450" s="163"/>
      <c r="Q450" s="163"/>
      <c r="R450" s="163"/>
      <c r="S450" s="163"/>
      <c r="T450" s="163"/>
      <c r="U450" s="163"/>
      <c r="V450" s="175"/>
    </row>
    <row r="451" spans="1:22" s="187" customFormat="1" ht="12.75" customHeight="1">
      <c r="A451" s="385"/>
      <c r="N451" s="163"/>
      <c r="O451" s="163"/>
      <c r="P451" s="163"/>
      <c r="Q451" s="163"/>
      <c r="R451" s="163"/>
      <c r="S451" s="163"/>
      <c r="T451" s="163"/>
      <c r="U451" s="163"/>
      <c r="V451" s="175"/>
    </row>
    <row r="452" spans="1:22" s="187" customFormat="1" ht="12.75" customHeight="1">
      <c r="A452" s="385"/>
      <c r="N452" s="163"/>
      <c r="O452" s="163"/>
      <c r="P452" s="163"/>
      <c r="Q452" s="163"/>
      <c r="R452" s="163"/>
      <c r="S452" s="163"/>
      <c r="T452" s="163"/>
      <c r="U452" s="163"/>
      <c r="V452" s="175"/>
    </row>
    <row r="453" spans="1:22" s="187" customFormat="1" ht="12.75" customHeight="1">
      <c r="A453" s="385"/>
      <c r="N453" s="163"/>
      <c r="O453" s="163"/>
      <c r="P453" s="163"/>
      <c r="Q453" s="163"/>
      <c r="R453" s="163"/>
      <c r="S453" s="163"/>
      <c r="T453" s="163"/>
      <c r="U453" s="163"/>
      <c r="V453" s="175"/>
    </row>
    <row r="454" spans="1:22" s="187" customFormat="1" ht="12.75" customHeight="1">
      <c r="A454" s="385"/>
      <c r="N454" s="163"/>
      <c r="O454" s="163"/>
      <c r="P454" s="163"/>
      <c r="Q454" s="163"/>
      <c r="R454" s="163"/>
      <c r="S454" s="163"/>
      <c r="T454" s="163"/>
      <c r="U454" s="163"/>
      <c r="V454" s="175"/>
    </row>
    <row r="455" spans="1:22" s="187" customFormat="1" ht="12.75" customHeight="1">
      <c r="A455" s="385"/>
      <c r="N455" s="163"/>
      <c r="O455" s="163"/>
      <c r="P455" s="163"/>
      <c r="Q455" s="163"/>
      <c r="R455" s="163"/>
      <c r="S455" s="163"/>
      <c r="T455" s="163"/>
      <c r="U455" s="163"/>
      <c r="V455" s="175"/>
    </row>
    <row r="456" spans="1:22" s="187" customFormat="1" ht="12.75" customHeight="1">
      <c r="A456" s="385"/>
      <c r="N456" s="163"/>
      <c r="O456" s="163"/>
      <c r="P456" s="163"/>
      <c r="Q456" s="163"/>
      <c r="R456" s="163"/>
      <c r="S456" s="163"/>
      <c r="T456" s="163"/>
      <c r="U456" s="163"/>
      <c r="V456" s="175"/>
    </row>
    <row r="457" spans="1:22" s="187" customFormat="1" ht="12.75" customHeight="1">
      <c r="A457" s="385"/>
      <c r="N457" s="163"/>
      <c r="O457" s="163"/>
      <c r="P457" s="163"/>
      <c r="Q457" s="163"/>
      <c r="R457" s="163"/>
      <c r="S457" s="163"/>
      <c r="T457" s="163"/>
      <c r="U457" s="163"/>
      <c r="V457" s="175"/>
    </row>
    <row r="458" spans="1:22" s="187" customFormat="1" ht="12.75" customHeight="1">
      <c r="A458" s="385"/>
      <c r="N458" s="163"/>
      <c r="O458" s="163"/>
      <c r="P458" s="163"/>
      <c r="Q458" s="163"/>
      <c r="R458" s="163"/>
      <c r="S458" s="163"/>
      <c r="T458" s="163"/>
      <c r="U458" s="163"/>
      <c r="V458" s="175"/>
    </row>
    <row r="459" spans="1:22" s="187" customFormat="1" ht="12.75" customHeight="1">
      <c r="A459" s="385"/>
      <c r="N459" s="163"/>
      <c r="O459" s="163"/>
      <c r="P459" s="163"/>
      <c r="Q459" s="163"/>
      <c r="R459" s="163"/>
      <c r="S459" s="163"/>
      <c r="T459" s="163"/>
      <c r="U459" s="163"/>
      <c r="V459" s="175"/>
    </row>
    <row r="460" spans="1:22" s="187" customFormat="1" ht="12.75" customHeight="1">
      <c r="A460" s="385"/>
      <c r="N460" s="163"/>
      <c r="O460" s="163"/>
      <c r="P460" s="163"/>
      <c r="Q460" s="163"/>
      <c r="R460" s="163"/>
      <c r="S460" s="163"/>
      <c r="T460" s="163"/>
      <c r="U460" s="163"/>
      <c r="V460" s="175"/>
    </row>
    <row r="461" spans="1:22" s="187" customFormat="1" ht="12.75" customHeight="1">
      <c r="A461" s="385"/>
      <c r="N461" s="163"/>
      <c r="O461" s="163"/>
      <c r="P461" s="163"/>
      <c r="Q461" s="163"/>
      <c r="R461" s="163"/>
      <c r="S461" s="163"/>
      <c r="T461" s="163"/>
      <c r="U461" s="163"/>
      <c r="V461" s="175"/>
    </row>
    <row r="462" spans="1:22" s="187" customFormat="1" ht="12.75" customHeight="1">
      <c r="A462" s="385"/>
      <c r="N462" s="163"/>
      <c r="O462" s="163"/>
      <c r="P462" s="163"/>
      <c r="Q462" s="163"/>
      <c r="R462" s="163"/>
      <c r="S462" s="163"/>
      <c r="T462" s="163"/>
      <c r="U462" s="163"/>
      <c r="V462" s="175"/>
    </row>
    <row r="463" spans="1:22" s="187" customFormat="1" ht="12.75" customHeight="1">
      <c r="A463" s="385"/>
      <c r="N463" s="163"/>
      <c r="O463" s="163"/>
      <c r="P463" s="163"/>
      <c r="Q463" s="163"/>
      <c r="R463" s="163"/>
      <c r="S463" s="163"/>
      <c r="T463" s="163"/>
      <c r="U463" s="163"/>
      <c r="V463" s="175"/>
    </row>
    <row r="464" spans="1:22" s="187" customFormat="1" ht="12.75" customHeight="1">
      <c r="A464" s="385"/>
      <c r="N464" s="163"/>
      <c r="O464" s="163"/>
      <c r="P464" s="163"/>
      <c r="Q464" s="163"/>
      <c r="R464" s="163"/>
      <c r="S464" s="163"/>
      <c r="T464" s="163"/>
      <c r="U464" s="163"/>
      <c r="V464" s="175"/>
    </row>
    <row r="465" spans="1:22" s="187" customFormat="1" ht="12.75" customHeight="1">
      <c r="A465" s="385"/>
      <c r="N465" s="163"/>
      <c r="O465" s="163"/>
      <c r="P465" s="163"/>
      <c r="Q465" s="163"/>
      <c r="R465" s="163"/>
      <c r="S465" s="163"/>
      <c r="T465" s="163"/>
      <c r="U465" s="163"/>
      <c r="V465" s="175"/>
    </row>
    <row r="466" spans="1:22" s="187" customFormat="1" ht="12.75" customHeight="1">
      <c r="A466" s="385"/>
      <c r="N466" s="163"/>
      <c r="O466" s="163"/>
      <c r="P466" s="163"/>
      <c r="Q466" s="163"/>
      <c r="R466" s="163"/>
      <c r="S466" s="163"/>
      <c r="T466" s="163"/>
      <c r="U466" s="163"/>
      <c r="V466" s="175"/>
    </row>
    <row r="467" spans="1:22" s="187" customFormat="1" ht="12.75" customHeight="1">
      <c r="A467" s="385"/>
      <c r="N467" s="163"/>
      <c r="O467" s="163"/>
      <c r="P467" s="163"/>
      <c r="Q467" s="163"/>
      <c r="R467" s="163"/>
      <c r="S467" s="163"/>
      <c r="T467" s="163"/>
      <c r="U467" s="163"/>
      <c r="V467" s="175"/>
    </row>
    <row r="468" spans="1:22" s="187" customFormat="1" ht="12.75" customHeight="1">
      <c r="A468" s="385"/>
      <c r="N468" s="163"/>
      <c r="O468" s="163"/>
      <c r="P468" s="163"/>
      <c r="Q468" s="163"/>
      <c r="R468" s="163"/>
      <c r="S468" s="163"/>
      <c r="T468" s="163"/>
      <c r="U468" s="163"/>
      <c r="V468" s="175"/>
    </row>
    <row r="469" spans="1:22" s="187" customFormat="1" ht="12.75" customHeight="1">
      <c r="A469" s="385"/>
      <c r="N469" s="163"/>
      <c r="O469" s="163"/>
      <c r="P469" s="163"/>
      <c r="Q469" s="163"/>
      <c r="R469" s="163"/>
      <c r="S469" s="163"/>
      <c r="T469" s="163"/>
      <c r="U469" s="163"/>
      <c r="V469" s="175"/>
    </row>
    <row r="470" spans="1:22" s="187" customFormat="1" ht="12.75" customHeight="1">
      <c r="A470" s="385"/>
      <c r="N470" s="163"/>
      <c r="O470" s="163"/>
      <c r="P470" s="163"/>
      <c r="Q470" s="163"/>
      <c r="R470" s="163"/>
      <c r="S470" s="163"/>
      <c r="T470" s="163"/>
      <c r="U470" s="163"/>
      <c r="V470" s="175"/>
    </row>
    <row r="471" spans="1:22" s="187" customFormat="1" ht="12.75" customHeight="1">
      <c r="A471" s="385"/>
      <c r="N471" s="163"/>
      <c r="O471" s="163"/>
      <c r="P471" s="163"/>
      <c r="Q471" s="163"/>
      <c r="R471" s="163"/>
      <c r="S471" s="163"/>
      <c r="T471" s="163"/>
      <c r="U471" s="163"/>
      <c r="V471" s="175"/>
    </row>
    <row r="472" spans="1:22" s="187" customFormat="1" ht="12.75" customHeight="1">
      <c r="A472" s="385"/>
      <c r="N472" s="163"/>
      <c r="O472" s="163"/>
      <c r="P472" s="163"/>
      <c r="Q472" s="163"/>
      <c r="R472" s="163"/>
      <c r="S472" s="163"/>
      <c r="T472" s="163"/>
      <c r="U472" s="163"/>
      <c r="V472" s="175"/>
    </row>
    <row r="473" spans="1:22" s="187" customFormat="1" ht="12.75" customHeight="1">
      <c r="A473" s="385"/>
      <c r="N473" s="163"/>
      <c r="O473" s="163"/>
      <c r="P473" s="163"/>
      <c r="Q473" s="163"/>
      <c r="R473" s="163"/>
      <c r="S473" s="163"/>
      <c r="T473" s="163"/>
      <c r="U473" s="163"/>
      <c r="V473" s="175"/>
    </row>
    <row r="474" spans="1:22" s="187" customFormat="1" ht="12.75" customHeight="1">
      <c r="A474" s="385"/>
      <c r="N474" s="163"/>
      <c r="O474" s="163"/>
      <c r="P474" s="163"/>
      <c r="Q474" s="163"/>
      <c r="R474" s="163"/>
      <c r="S474" s="163"/>
      <c r="T474" s="163"/>
      <c r="U474" s="163"/>
      <c r="V474" s="175"/>
    </row>
    <row r="475" spans="1:22" s="187" customFormat="1" ht="12.75" customHeight="1">
      <c r="A475" s="385"/>
      <c r="N475" s="163"/>
      <c r="O475" s="163"/>
      <c r="P475" s="163"/>
      <c r="Q475" s="163"/>
      <c r="R475" s="163"/>
      <c r="S475" s="163"/>
      <c r="T475" s="163"/>
      <c r="U475" s="163"/>
      <c r="V475" s="175"/>
    </row>
    <row r="476" spans="1:22" s="187" customFormat="1" ht="12.75" customHeight="1">
      <c r="A476" s="385"/>
      <c r="N476" s="163"/>
      <c r="O476" s="163"/>
      <c r="P476" s="163"/>
      <c r="Q476" s="163"/>
      <c r="R476" s="163"/>
      <c r="S476" s="163"/>
      <c r="T476" s="163"/>
      <c r="U476" s="163"/>
      <c r="V476" s="175"/>
    </row>
    <row r="477" spans="1:22" s="187" customFormat="1" ht="12.75" customHeight="1">
      <c r="A477" s="385"/>
      <c r="N477" s="163"/>
      <c r="O477" s="163"/>
      <c r="P477" s="163"/>
      <c r="Q477" s="163"/>
      <c r="R477" s="163"/>
      <c r="S477" s="163"/>
      <c r="T477" s="163"/>
      <c r="U477" s="163"/>
      <c r="V477" s="175"/>
    </row>
    <row r="478" spans="1:22" s="187" customFormat="1" ht="12.75" customHeight="1">
      <c r="A478" s="385"/>
      <c r="N478" s="163"/>
      <c r="O478" s="163"/>
      <c r="P478" s="163"/>
      <c r="Q478" s="163"/>
      <c r="R478" s="163"/>
      <c r="S478" s="163"/>
      <c r="T478" s="163"/>
      <c r="U478" s="163"/>
      <c r="V478" s="175"/>
    </row>
    <row r="479" spans="1:22" s="187" customFormat="1" ht="12.75" customHeight="1">
      <c r="A479" s="385"/>
      <c r="N479" s="163"/>
      <c r="O479" s="163"/>
      <c r="P479" s="163"/>
      <c r="Q479" s="163"/>
      <c r="R479" s="163"/>
      <c r="S479" s="163"/>
      <c r="T479" s="163"/>
      <c r="U479" s="163"/>
      <c r="V479" s="175"/>
    </row>
    <row r="480" spans="1:22" s="187" customFormat="1" ht="12.75" customHeight="1">
      <c r="A480" s="385"/>
      <c r="N480" s="163"/>
      <c r="O480" s="163"/>
      <c r="P480" s="163"/>
      <c r="Q480" s="163"/>
      <c r="R480" s="163"/>
      <c r="S480" s="163"/>
      <c r="T480" s="163"/>
      <c r="U480" s="163"/>
      <c r="V480" s="175"/>
    </row>
    <row r="481" spans="1:22" s="187" customFormat="1" ht="12.75" customHeight="1">
      <c r="A481" s="385"/>
      <c r="N481" s="163"/>
      <c r="O481" s="163"/>
      <c r="P481" s="163"/>
      <c r="Q481" s="163"/>
      <c r="R481" s="163"/>
      <c r="S481" s="163"/>
      <c r="T481" s="163"/>
      <c r="U481" s="163"/>
      <c r="V481" s="175"/>
    </row>
    <row r="482" spans="1:22" s="187" customFormat="1" ht="12.75" customHeight="1">
      <c r="A482" s="385"/>
      <c r="N482" s="163"/>
      <c r="O482" s="163"/>
      <c r="P482" s="163"/>
      <c r="Q482" s="163"/>
      <c r="R482" s="163"/>
      <c r="S482" s="163"/>
      <c r="T482" s="163"/>
      <c r="U482" s="163"/>
      <c r="V482" s="175"/>
    </row>
    <row r="483" spans="1:22" s="187" customFormat="1" ht="12.75" customHeight="1">
      <c r="A483" s="385"/>
      <c r="N483" s="163"/>
      <c r="O483" s="163"/>
      <c r="P483" s="163"/>
      <c r="Q483" s="163"/>
      <c r="R483" s="163"/>
      <c r="S483" s="163"/>
      <c r="T483" s="163"/>
      <c r="U483" s="163"/>
      <c r="V483" s="175"/>
    </row>
    <row r="484" spans="1:22" s="187" customFormat="1" ht="12.75" customHeight="1">
      <c r="A484" s="385"/>
      <c r="N484" s="163"/>
      <c r="O484" s="163"/>
      <c r="P484" s="163"/>
      <c r="Q484" s="163"/>
      <c r="R484" s="163"/>
      <c r="S484" s="163"/>
      <c r="T484" s="163"/>
      <c r="U484" s="163"/>
      <c r="V484" s="175"/>
    </row>
    <row r="485" spans="1:22" s="187" customFormat="1" ht="12.75" customHeight="1">
      <c r="A485" s="385"/>
      <c r="N485" s="163"/>
      <c r="O485" s="163"/>
      <c r="P485" s="163"/>
      <c r="Q485" s="163"/>
      <c r="R485" s="163"/>
      <c r="S485" s="163"/>
      <c r="T485" s="163"/>
      <c r="U485" s="163"/>
      <c r="V485" s="175"/>
    </row>
    <row r="486" spans="1:22" s="187" customFormat="1" ht="12.75" customHeight="1">
      <c r="A486" s="385"/>
      <c r="N486" s="163"/>
      <c r="O486" s="163"/>
      <c r="P486" s="163"/>
      <c r="Q486" s="163"/>
      <c r="R486" s="163"/>
      <c r="S486" s="163"/>
      <c r="T486" s="163"/>
      <c r="U486" s="163"/>
      <c r="V486" s="175"/>
    </row>
    <row r="487" spans="1:22" s="187" customFormat="1" ht="12.75" customHeight="1">
      <c r="A487" s="385"/>
      <c r="N487" s="163"/>
      <c r="O487" s="163"/>
      <c r="P487" s="163"/>
      <c r="Q487" s="163"/>
      <c r="R487" s="163"/>
      <c r="S487" s="163"/>
      <c r="T487" s="163"/>
      <c r="U487" s="163"/>
      <c r="V487" s="175"/>
    </row>
    <row r="488" spans="1:22" s="187" customFormat="1" ht="12.75" customHeight="1">
      <c r="A488" s="385"/>
      <c r="N488" s="163"/>
      <c r="O488" s="163"/>
      <c r="P488" s="163"/>
      <c r="Q488" s="163"/>
      <c r="R488" s="163"/>
      <c r="S488" s="163"/>
      <c r="T488" s="163"/>
      <c r="U488" s="163"/>
      <c r="V488" s="175"/>
    </row>
    <row r="489" spans="1:22" s="187" customFormat="1" ht="12.75" customHeight="1">
      <c r="A489" s="385"/>
      <c r="N489" s="163"/>
      <c r="O489" s="163"/>
      <c r="P489" s="163"/>
      <c r="Q489" s="163"/>
      <c r="R489" s="163"/>
      <c r="S489" s="163"/>
      <c r="T489" s="163"/>
      <c r="U489" s="163"/>
      <c r="V489" s="175"/>
    </row>
    <row r="490" spans="1:22" s="187" customFormat="1" ht="12.75" customHeight="1">
      <c r="A490" s="385"/>
      <c r="N490" s="163"/>
      <c r="O490" s="163"/>
      <c r="P490" s="163"/>
      <c r="Q490" s="163"/>
      <c r="R490" s="163"/>
      <c r="S490" s="163"/>
      <c r="T490" s="163"/>
      <c r="U490" s="163"/>
      <c r="V490" s="175"/>
    </row>
    <row r="491" spans="1:22" s="187" customFormat="1" ht="12.75" customHeight="1">
      <c r="A491" s="385"/>
      <c r="N491" s="163"/>
      <c r="O491" s="163"/>
      <c r="P491" s="163"/>
      <c r="Q491" s="163"/>
      <c r="R491" s="163"/>
      <c r="S491" s="163"/>
      <c r="T491" s="163"/>
      <c r="U491" s="163"/>
      <c r="V491" s="175"/>
    </row>
    <row r="492" spans="1:22" s="187" customFormat="1" ht="12.75" customHeight="1">
      <c r="A492" s="385"/>
      <c r="N492" s="163"/>
      <c r="O492" s="163"/>
      <c r="P492" s="163"/>
      <c r="Q492" s="163"/>
      <c r="R492" s="163"/>
      <c r="S492" s="163"/>
      <c r="T492" s="163"/>
      <c r="U492" s="163"/>
      <c r="V492" s="175"/>
    </row>
    <row r="493" spans="1:22" s="187" customFormat="1" ht="12.75" customHeight="1">
      <c r="A493" s="385"/>
      <c r="N493" s="163"/>
      <c r="O493" s="163"/>
      <c r="P493" s="163"/>
      <c r="Q493" s="163"/>
      <c r="R493" s="163"/>
      <c r="S493" s="163"/>
      <c r="T493" s="163"/>
      <c r="U493" s="163"/>
      <c r="V493" s="175"/>
    </row>
    <row r="494" spans="1:22" s="187" customFormat="1" ht="12.75" customHeight="1">
      <c r="A494" s="385"/>
      <c r="N494" s="163"/>
      <c r="O494" s="163"/>
      <c r="P494" s="163"/>
      <c r="Q494" s="163"/>
      <c r="R494" s="163"/>
      <c r="S494" s="163"/>
      <c r="T494" s="163"/>
      <c r="U494" s="163"/>
      <c r="V494" s="175"/>
    </row>
    <row r="495" spans="1:22" s="187" customFormat="1" ht="12.75" customHeight="1">
      <c r="A495" s="385"/>
      <c r="N495" s="163"/>
      <c r="O495" s="163"/>
      <c r="P495" s="163"/>
      <c r="Q495" s="163"/>
      <c r="R495" s="163"/>
      <c r="S495" s="163"/>
      <c r="T495" s="163"/>
      <c r="U495" s="163"/>
      <c r="V495" s="175"/>
    </row>
    <row r="496" spans="1:22" s="187" customFormat="1" ht="12.75" customHeight="1">
      <c r="A496" s="385"/>
      <c r="N496" s="163"/>
      <c r="O496" s="163"/>
      <c r="P496" s="163"/>
      <c r="Q496" s="163"/>
      <c r="R496" s="163"/>
      <c r="S496" s="163"/>
      <c r="T496" s="163"/>
      <c r="U496" s="163"/>
      <c r="V496" s="175"/>
    </row>
    <row r="497" spans="1:22" s="187" customFormat="1" ht="12.75" customHeight="1">
      <c r="A497" s="385"/>
      <c r="N497" s="163"/>
      <c r="O497" s="163"/>
      <c r="P497" s="163"/>
      <c r="Q497" s="163"/>
      <c r="R497" s="163"/>
      <c r="S497" s="163"/>
      <c r="T497" s="163"/>
      <c r="U497" s="163"/>
      <c r="V497" s="175"/>
    </row>
    <row r="498" spans="1:22" s="187" customFormat="1" ht="12.75" customHeight="1">
      <c r="A498" s="385"/>
      <c r="N498" s="163"/>
      <c r="O498" s="163"/>
      <c r="P498" s="163"/>
      <c r="Q498" s="163"/>
      <c r="R498" s="163"/>
      <c r="S498" s="163"/>
      <c r="T498" s="163"/>
      <c r="U498" s="163"/>
      <c r="V498" s="175"/>
    </row>
    <row r="499" spans="1:22" s="187" customFormat="1" ht="12.75" customHeight="1">
      <c r="A499" s="385"/>
      <c r="N499" s="163"/>
      <c r="O499" s="163"/>
      <c r="P499" s="163"/>
      <c r="Q499" s="163"/>
      <c r="R499" s="163"/>
      <c r="S499" s="163"/>
      <c r="T499" s="163"/>
      <c r="U499" s="163"/>
      <c r="V499" s="175"/>
    </row>
    <row r="500" spans="1:22" s="187" customFormat="1" ht="12.75" customHeight="1">
      <c r="A500" s="385"/>
      <c r="N500" s="163"/>
      <c r="O500" s="163"/>
      <c r="P500" s="163"/>
      <c r="Q500" s="163"/>
      <c r="R500" s="163"/>
      <c r="S500" s="163"/>
      <c r="T500" s="163"/>
      <c r="U500" s="163"/>
      <c r="V500" s="175"/>
    </row>
    <row r="501" spans="1:22" s="187" customFormat="1" ht="12.75" customHeight="1">
      <c r="A501" s="385"/>
      <c r="N501" s="163"/>
      <c r="O501" s="163"/>
      <c r="P501" s="163"/>
      <c r="Q501" s="163"/>
      <c r="R501" s="163"/>
      <c r="S501" s="163"/>
      <c r="T501" s="163"/>
      <c r="U501" s="163"/>
      <c r="V501" s="175"/>
    </row>
    <row r="502" spans="1:22" s="187" customFormat="1" ht="12.75" customHeight="1">
      <c r="A502" s="385"/>
      <c r="N502" s="163"/>
      <c r="O502" s="163"/>
      <c r="P502" s="163"/>
      <c r="Q502" s="163"/>
      <c r="R502" s="163"/>
      <c r="S502" s="163"/>
      <c r="T502" s="163"/>
      <c r="U502" s="163"/>
      <c r="V502" s="175"/>
    </row>
    <row r="503" spans="1:22" s="187" customFormat="1" ht="12.75" customHeight="1">
      <c r="A503" s="385"/>
      <c r="N503" s="163"/>
      <c r="O503" s="163"/>
      <c r="P503" s="163"/>
      <c r="Q503" s="163"/>
      <c r="R503" s="163"/>
      <c r="S503" s="163"/>
      <c r="T503" s="163"/>
      <c r="U503" s="163"/>
      <c r="V503" s="175"/>
    </row>
    <row r="504" spans="1:22" s="187" customFormat="1" ht="12.75" customHeight="1">
      <c r="A504" s="385"/>
      <c r="N504" s="163"/>
      <c r="O504" s="163"/>
      <c r="P504" s="163"/>
      <c r="Q504" s="163"/>
      <c r="R504" s="163"/>
      <c r="S504" s="163"/>
      <c r="T504" s="163"/>
      <c r="U504" s="163"/>
      <c r="V504" s="175"/>
    </row>
    <row r="505" spans="1:22" s="187" customFormat="1" ht="12.75" customHeight="1">
      <c r="A505" s="385"/>
      <c r="N505" s="163"/>
      <c r="O505" s="163"/>
      <c r="P505" s="163"/>
      <c r="Q505" s="163"/>
      <c r="R505" s="163"/>
      <c r="S505" s="163"/>
      <c r="T505" s="163"/>
      <c r="U505" s="163"/>
      <c r="V505" s="175"/>
    </row>
    <row r="506" spans="1:22" s="187" customFormat="1" ht="12.75" customHeight="1">
      <c r="A506" s="385"/>
      <c r="N506" s="163"/>
      <c r="O506" s="163"/>
      <c r="P506" s="163"/>
      <c r="Q506" s="163"/>
      <c r="R506" s="163"/>
      <c r="S506" s="163"/>
      <c r="T506" s="163"/>
      <c r="U506" s="163"/>
      <c r="V506" s="175"/>
    </row>
    <row r="507" spans="1:22" s="187" customFormat="1" ht="12.75" customHeight="1">
      <c r="A507" s="385"/>
      <c r="N507" s="163"/>
      <c r="O507" s="163"/>
      <c r="P507" s="163"/>
      <c r="Q507" s="163"/>
      <c r="R507" s="163"/>
      <c r="S507" s="163"/>
      <c r="T507" s="163"/>
      <c r="U507" s="163"/>
      <c r="V507" s="175"/>
    </row>
    <row r="508" spans="1:22" s="187" customFormat="1" ht="12.75" customHeight="1">
      <c r="A508" s="385"/>
      <c r="N508" s="163"/>
      <c r="O508" s="163"/>
      <c r="P508" s="163"/>
      <c r="Q508" s="163"/>
      <c r="R508" s="163"/>
      <c r="S508" s="163"/>
      <c r="T508" s="163"/>
      <c r="U508" s="163"/>
      <c r="V508" s="175"/>
    </row>
    <row r="509" spans="1:22" s="187" customFormat="1" ht="12.75" customHeight="1">
      <c r="A509" s="385"/>
      <c r="N509" s="163"/>
      <c r="O509" s="163"/>
      <c r="P509" s="163"/>
      <c r="Q509" s="163"/>
      <c r="R509" s="163"/>
      <c r="S509" s="163"/>
      <c r="T509" s="163"/>
      <c r="U509" s="163"/>
      <c r="V509" s="175"/>
    </row>
    <row r="510" spans="1:22" s="187" customFormat="1" ht="12.75" customHeight="1">
      <c r="A510" s="385"/>
      <c r="N510" s="163"/>
      <c r="O510" s="163"/>
      <c r="P510" s="163"/>
      <c r="Q510" s="163"/>
      <c r="R510" s="163"/>
      <c r="S510" s="163"/>
      <c r="T510" s="163"/>
      <c r="U510" s="163"/>
      <c r="V510" s="175"/>
    </row>
    <row r="511" spans="1:22" s="187" customFormat="1" ht="12.75" customHeight="1">
      <c r="A511" s="385"/>
      <c r="N511" s="163"/>
      <c r="O511" s="163"/>
      <c r="P511" s="163"/>
      <c r="Q511" s="163"/>
      <c r="R511" s="163"/>
      <c r="S511" s="163"/>
      <c r="T511" s="163"/>
      <c r="U511" s="163"/>
      <c r="V511" s="175"/>
    </row>
    <row r="512" spans="1:22" s="187" customFormat="1" ht="12.75" customHeight="1">
      <c r="A512" s="385"/>
      <c r="N512" s="163"/>
      <c r="O512" s="163"/>
      <c r="P512" s="163"/>
      <c r="Q512" s="163"/>
      <c r="R512" s="163"/>
      <c r="S512" s="163"/>
      <c r="T512" s="163"/>
      <c r="U512" s="163"/>
      <c r="V512" s="175"/>
    </row>
    <row r="513" spans="1:22" s="187" customFormat="1" ht="12.75" customHeight="1">
      <c r="A513" s="385"/>
      <c r="N513" s="163"/>
      <c r="O513" s="163"/>
      <c r="P513" s="163"/>
      <c r="Q513" s="163"/>
      <c r="R513" s="163"/>
      <c r="S513" s="163"/>
      <c r="T513" s="163"/>
      <c r="U513" s="163"/>
      <c r="V513" s="175"/>
    </row>
    <row r="514" spans="1:22" s="187" customFormat="1" ht="12.75" customHeight="1">
      <c r="A514" s="385"/>
      <c r="N514" s="163"/>
      <c r="O514" s="163"/>
      <c r="P514" s="163"/>
      <c r="Q514" s="163"/>
      <c r="R514" s="163"/>
      <c r="S514" s="163"/>
      <c r="T514" s="163"/>
      <c r="U514" s="163"/>
      <c r="V514" s="175"/>
    </row>
    <row r="515" spans="1:22" s="187" customFormat="1" ht="12.75" customHeight="1">
      <c r="A515" s="385"/>
      <c r="N515" s="163"/>
      <c r="O515" s="163"/>
      <c r="P515" s="163"/>
      <c r="Q515" s="163"/>
      <c r="R515" s="163"/>
      <c r="S515" s="163"/>
      <c r="T515" s="163"/>
      <c r="U515" s="163"/>
      <c r="V515" s="175"/>
    </row>
    <row r="516" spans="1:22" s="187" customFormat="1" ht="12.75" customHeight="1">
      <c r="A516" s="385"/>
      <c r="N516" s="163"/>
      <c r="O516" s="163"/>
      <c r="P516" s="163"/>
      <c r="Q516" s="163"/>
      <c r="R516" s="163"/>
      <c r="S516" s="163"/>
      <c r="T516" s="163"/>
      <c r="U516" s="163"/>
      <c r="V516" s="175"/>
    </row>
    <row r="517" spans="1:22" s="187" customFormat="1" ht="12.75" customHeight="1">
      <c r="A517" s="385"/>
      <c r="N517" s="163"/>
      <c r="O517" s="163"/>
      <c r="P517" s="163"/>
      <c r="Q517" s="163"/>
      <c r="R517" s="163"/>
      <c r="S517" s="163"/>
      <c r="T517" s="163"/>
      <c r="U517" s="163"/>
      <c r="V517" s="175"/>
    </row>
    <row r="518" spans="1:22" s="187" customFormat="1" ht="12.75" customHeight="1">
      <c r="A518" s="385"/>
      <c r="N518" s="163"/>
      <c r="O518" s="163"/>
      <c r="P518" s="163"/>
      <c r="Q518" s="163"/>
      <c r="R518" s="163"/>
      <c r="S518" s="163"/>
      <c r="T518" s="163"/>
      <c r="U518" s="163"/>
      <c r="V518" s="175"/>
    </row>
    <row r="519" spans="1:22" s="187" customFormat="1" ht="12.75" customHeight="1">
      <c r="A519" s="385"/>
      <c r="N519" s="163"/>
      <c r="O519" s="163"/>
      <c r="P519" s="163"/>
      <c r="Q519" s="163"/>
      <c r="R519" s="163"/>
      <c r="S519" s="163"/>
      <c r="T519" s="163"/>
      <c r="U519" s="163"/>
      <c r="V519" s="175"/>
    </row>
    <row r="520" spans="1:22" s="187" customFormat="1" ht="12.75" customHeight="1">
      <c r="A520" s="385"/>
      <c r="N520" s="163"/>
      <c r="O520" s="163"/>
      <c r="P520" s="163"/>
      <c r="Q520" s="163"/>
      <c r="R520" s="163"/>
      <c r="S520" s="163"/>
      <c r="T520" s="163"/>
      <c r="U520" s="163"/>
      <c r="V520" s="175"/>
    </row>
    <row r="521" spans="1:22" s="187" customFormat="1" ht="12.75" customHeight="1">
      <c r="A521" s="385"/>
      <c r="N521" s="163"/>
      <c r="O521" s="163"/>
      <c r="P521" s="163"/>
      <c r="Q521" s="163"/>
      <c r="R521" s="163"/>
      <c r="S521" s="163"/>
      <c r="T521" s="163"/>
      <c r="U521" s="163"/>
      <c r="V521" s="175"/>
    </row>
    <row r="522" spans="1:22" s="187" customFormat="1" ht="12.75" customHeight="1">
      <c r="A522" s="385"/>
      <c r="N522" s="163"/>
      <c r="O522" s="163"/>
      <c r="P522" s="163"/>
      <c r="Q522" s="163"/>
      <c r="R522" s="163"/>
      <c r="S522" s="163"/>
      <c r="T522" s="163"/>
      <c r="U522" s="163"/>
      <c r="V522" s="175"/>
    </row>
    <row r="523" spans="1:22" s="187" customFormat="1" ht="12.75" customHeight="1">
      <c r="A523" s="385"/>
      <c r="N523" s="163"/>
      <c r="O523" s="163"/>
      <c r="P523" s="163"/>
      <c r="Q523" s="163"/>
      <c r="R523" s="163"/>
      <c r="S523" s="163"/>
      <c r="T523" s="163"/>
      <c r="U523" s="163"/>
      <c r="V523" s="175"/>
    </row>
    <row r="524" spans="1:22" s="187" customFormat="1" ht="12.75" customHeight="1">
      <c r="A524" s="385"/>
      <c r="N524" s="163"/>
      <c r="O524" s="163"/>
      <c r="P524" s="163"/>
      <c r="Q524" s="163"/>
      <c r="R524" s="163"/>
      <c r="S524" s="163"/>
      <c r="T524" s="163"/>
      <c r="U524" s="163"/>
      <c r="V524" s="175"/>
    </row>
    <row r="525" spans="1:22" s="187" customFormat="1" ht="12.75" customHeight="1">
      <c r="A525" s="385"/>
      <c r="N525" s="163"/>
      <c r="O525" s="163"/>
      <c r="P525" s="163"/>
      <c r="Q525" s="163"/>
      <c r="R525" s="163"/>
      <c r="S525" s="163"/>
      <c r="T525" s="163"/>
      <c r="U525" s="163"/>
      <c r="V525" s="175"/>
    </row>
    <row r="526" spans="1:22" s="187" customFormat="1" ht="12.75" customHeight="1">
      <c r="A526" s="385"/>
      <c r="N526" s="163"/>
      <c r="O526" s="163"/>
      <c r="P526" s="163"/>
      <c r="Q526" s="163"/>
      <c r="R526" s="163"/>
      <c r="S526" s="163"/>
      <c r="T526" s="163"/>
      <c r="U526" s="163"/>
      <c r="V526" s="175"/>
    </row>
    <row r="527" spans="1:22" s="187" customFormat="1" ht="12.75" customHeight="1">
      <c r="A527" s="385"/>
      <c r="N527" s="163"/>
      <c r="O527" s="163"/>
      <c r="P527" s="163"/>
      <c r="Q527" s="163"/>
      <c r="R527" s="163"/>
      <c r="S527" s="163"/>
      <c r="T527" s="163"/>
      <c r="U527" s="163"/>
      <c r="V527" s="175"/>
    </row>
    <row r="528" spans="1:22" s="187" customFormat="1" ht="12.75" customHeight="1">
      <c r="A528" s="385"/>
      <c r="N528" s="163"/>
      <c r="O528" s="163"/>
      <c r="P528" s="163"/>
      <c r="Q528" s="163"/>
      <c r="R528" s="163"/>
      <c r="S528" s="163"/>
      <c r="T528" s="163"/>
      <c r="U528" s="163"/>
      <c r="V528" s="175"/>
    </row>
    <row r="529" spans="1:22" s="187" customFormat="1" ht="12.75" customHeight="1">
      <c r="A529" s="385"/>
      <c r="N529" s="163"/>
      <c r="O529" s="163"/>
      <c r="P529" s="163"/>
      <c r="Q529" s="163"/>
      <c r="R529" s="163"/>
      <c r="S529" s="163"/>
      <c r="T529" s="163"/>
      <c r="U529" s="163"/>
      <c r="V529" s="175"/>
    </row>
    <row r="530" spans="1:22" s="187" customFormat="1" ht="12.75" customHeight="1">
      <c r="A530" s="385"/>
      <c r="N530" s="163"/>
      <c r="O530" s="163"/>
      <c r="P530" s="163"/>
      <c r="Q530" s="163"/>
      <c r="R530" s="163"/>
      <c r="S530" s="163"/>
      <c r="T530" s="163"/>
      <c r="U530" s="163"/>
      <c r="V530" s="175"/>
    </row>
    <row r="531" spans="1:22" s="187" customFormat="1" ht="12.75" customHeight="1">
      <c r="A531" s="385"/>
      <c r="N531" s="163"/>
      <c r="O531" s="163"/>
      <c r="P531" s="163"/>
      <c r="Q531" s="163"/>
      <c r="R531" s="163"/>
      <c r="S531" s="163"/>
      <c r="T531" s="163"/>
      <c r="U531" s="163"/>
      <c r="V531" s="175"/>
    </row>
    <row r="532" spans="1:22" s="187" customFormat="1" ht="12.75" customHeight="1">
      <c r="A532" s="385"/>
      <c r="N532" s="163"/>
      <c r="O532" s="163"/>
      <c r="P532" s="163"/>
      <c r="Q532" s="163"/>
      <c r="R532" s="163"/>
      <c r="S532" s="163"/>
      <c r="T532" s="163"/>
      <c r="U532" s="163"/>
      <c r="V532" s="175"/>
    </row>
    <row r="533" spans="1:22" s="187" customFormat="1" ht="12.75" customHeight="1">
      <c r="A533" s="385"/>
      <c r="N533" s="163"/>
      <c r="O533" s="163"/>
      <c r="P533" s="163"/>
      <c r="Q533" s="163"/>
      <c r="R533" s="163"/>
      <c r="S533" s="163"/>
      <c r="T533" s="163"/>
      <c r="U533" s="163"/>
      <c r="V533" s="175"/>
    </row>
    <row r="534" spans="1:22" s="187" customFormat="1" ht="12.75" customHeight="1">
      <c r="A534" s="385"/>
      <c r="N534" s="163"/>
      <c r="O534" s="163"/>
      <c r="P534" s="163"/>
      <c r="Q534" s="163"/>
      <c r="R534" s="163"/>
      <c r="S534" s="163"/>
      <c r="T534" s="163"/>
      <c r="U534" s="163"/>
      <c r="V534" s="175"/>
    </row>
    <row r="535" spans="1:22" s="187" customFormat="1" ht="12.75" customHeight="1">
      <c r="A535" s="385"/>
      <c r="N535" s="163"/>
      <c r="O535" s="163"/>
      <c r="P535" s="163"/>
      <c r="Q535" s="163"/>
      <c r="R535" s="163"/>
      <c r="S535" s="163"/>
      <c r="T535" s="163"/>
      <c r="U535" s="163"/>
      <c r="V535" s="175"/>
    </row>
    <row r="536" spans="1:22" s="187" customFormat="1" ht="12.75" customHeight="1">
      <c r="A536" s="385"/>
      <c r="N536" s="163"/>
      <c r="O536" s="163"/>
      <c r="P536" s="163"/>
      <c r="Q536" s="163"/>
      <c r="R536" s="163"/>
      <c r="S536" s="163"/>
      <c r="T536" s="163"/>
      <c r="U536" s="163"/>
      <c r="V536" s="175"/>
    </row>
    <row r="537" spans="1:22" s="187" customFormat="1" ht="12.75" customHeight="1">
      <c r="A537" s="385"/>
      <c r="N537" s="163"/>
      <c r="O537" s="163"/>
      <c r="P537" s="163"/>
      <c r="Q537" s="163"/>
      <c r="R537" s="163"/>
      <c r="S537" s="163"/>
      <c r="T537" s="163"/>
      <c r="U537" s="163"/>
      <c r="V537" s="175"/>
    </row>
    <row r="538" spans="1:22" s="187" customFormat="1" ht="12.75" customHeight="1">
      <c r="A538" s="385"/>
      <c r="N538" s="163"/>
      <c r="O538" s="163"/>
      <c r="P538" s="163"/>
      <c r="Q538" s="163"/>
      <c r="R538" s="163"/>
      <c r="S538" s="163"/>
      <c r="T538" s="163"/>
      <c r="U538" s="163"/>
      <c r="V538" s="175"/>
    </row>
    <row r="539" spans="1:22" s="187" customFormat="1" ht="12.75" customHeight="1">
      <c r="A539" s="385"/>
      <c r="N539" s="163"/>
      <c r="O539" s="163"/>
      <c r="P539" s="163"/>
      <c r="Q539" s="163"/>
      <c r="R539" s="163"/>
      <c r="S539" s="163"/>
      <c r="T539" s="163"/>
      <c r="U539" s="163"/>
      <c r="V539" s="175"/>
    </row>
    <row r="540" spans="1:22" s="187" customFormat="1" ht="12.75" customHeight="1">
      <c r="A540" s="385"/>
      <c r="N540" s="163"/>
      <c r="O540" s="163"/>
      <c r="P540" s="163"/>
      <c r="Q540" s="163"/>
      <c r="R540" s="163"/>
      <c r="S540" s="163"/>
      <c r="T540" s="163"/>
      <c r="U540" s="163"/>
      <c r="V540" s="175"/>
    </row>
    <row r="541" spans="1:22" s="187" customFormat="1" ht="12.75" customHeight="1">
      <c r="A541" s="385"/>
      <c r="N541" s="163"/>
      <c r="O541" s="163"/>
      <c r="P541" s="163"/>
      <c r="Q541" s="163"/>
      <c r="R541" s="163"/>
      <c r="S541" s="163"/>
      <c r="T541" s="163"/>
      <c r="U541" s="163"/>
      <c r="V541" s="175"/>
    </row>
    <row r="542" spans="1:22" s="187" customFormat="1" ht="12.75" customHeight="1">
      <c r="A542" s="385"/>
      <c r="N542" s="163"/>
      <c r="O542" s="163"/>
      <c r="P542" s="163"/>
      <c r="Q542" s="163"/>
      <c r="R542" s="163"/>
      <c r="S542" s="163"/>
      <c r="T542" s="163"/>
      <c r="U542" s="163"/>
      <c r="V542" s="175"/>
    </row>
    <row r="543" spans="1:22" s="187" customFormat="1" ht="12.75" customHeight="1">
      <c r="A543" s="385"/>
      <c r="N543" s="163"/>
      <c r="O543" s="163"/>
      <c r="P543" s="163"/>
      <c r="Q543" s="163"/>
      <c r="R543" s="163"/>
      <c r="S543" s="163"/>
      <c r="T543" s="163"/>
      <c r="U543" s="163"/>
      <c r="V543" s="175"/>
    </row>
    <row r="544" spans="1:22" s="187" customFormat="1" ht="12.75" customHeight="1">
      <c r="A544" s="385"/>
      <c r="N544" s="163"/>
      <c r="O544" s="163"/>
      <c r="P544" s="163"/>
      <c r="Q544" s="163"/>
      <c r="R544" s="163"/>
      <c r="S544" s="163"/>
      <c r="T544" s="163"/>
      <c r="U544" s="163"/>
      <c r="V544" s="175"/>
    </row>
    <row r="545" spans="1:22" s="187" customFormat="1" ht="12.75" customHeight="1">
      <c r="A545" s="385"/>
      <c r="N545" s="163"/>
      <c r="O545" s="163"/>
      <c r="P545" s="163"/>
      <c r="Q545" s="163"/>
      <c r="R545" s="163"/>
      <c r="S545" s="163"/>
      <c r="T545" s="163"/>
      <c r="U545" s="163"/>
      <c r="V545" s="175"/>
    </row>
    <row r="546" spans="1:22" s="187" customFormat="1" ht="12.75" customHeight="1">
      <c r="A546" s="385"/>
      <c r="N546" s="163"/>
      <c r="O546" s="163"/>
      <c r="P546" s="163"/>
      <c r="Q546" s="163"/>
      <c r="R546" s="163"/>
      <c r="S546" s="163"/>
      <c r="T546" s="163"/>
      <c r="U546" s="163"/>
      <c r="V546" s="175"/>
    </row>
    <row r="547" spans="1:22" s="187" customFormat="1" ht="12.75" customHeight="1">
      <c r="A547" s="385"/>
      <c r="N547" s="163"/>
      <c r="O547" s="163"/>
      <c r="P547" s="163"/>
      <c r="Q547" s="163"/>
      <c r="R547" s="163"/>
      <c r="S547" s="163"/>
      <c r="T547" s="163"/>
      <c r="U547" s="163"/>
      <c r="V547" s="175"/>
    </row>
    <row r="548" spans="1:22" s="187" customFormat="1" ht="12.75" customHeight="1">
      <c r="A548" s="385"/>
      <c r="N548" s="163"/>
      <c r="O548" s="163"/>
      <c r="P548" s="163"/>
      <c r="Q548" s="163"/>
      <c r="R548" s="163"/>
      <c r="S548" s="163"/>
      <c r="T548" s="163"/>
      <c r="U548" s="163"/>
      <c r="V548" s="175"/>
    </row>
    <row r="549" spans="1:22" s="187" customFormat="1" ht="12.75" customHeight="1">
      <c r="A549" s="385"/>
      <c r="N549" s="163"/>
      <c r="O549" s="163"/>
      <c r="P549" s="163"/>
      <c r="Q549" s="163"/>
      <c r="R549" s="163"/>
      <c r="S549" s="163"/>
      <c r="T549" s="163"/>
      <c r="U549" s="163"/>
      <c r="V549" s="175"/>
    </row>
    <row r="550" spans="1:22" s="187" customFormat="1" ht="12.75" customHeight="1">
      <c r="A550" s="385"/>
      <c r="N550" s="163"/>
      <c r="O550" s="163"/>
      <c r="P550" s="163"/>
      <c r="Q550" s="163"/>
      <c r="R550" s="163"/>
      <c r="S550" s="163"/>
      <c r="T550" s="163"/>
      <c r="U550" s="163"/>
      <c r="V550" s="175"/>
    </row>
    <row r="551" spans="1:22" s="187" customFormat="1" ht="12.75" customHeight="1">
      <c r="A551" s="385"/>
      <c r="N551" s="163"/>
      <c r="O551" s="163"/>
      <c r="P551" s="163"/>
      <c r="Q551" s="163"/>
      <c r="R551" s="163"/>
      <c r="S551" s="163"/>
      <c r="T551" s="163"/>
      <c r="U551" s="163"/>
      <c r="V551" s="175"/>
    </row>
    <row r="552" spans="1:22" s="187" customFormat="1" ht="12.75" customHeight="1">
      <c r="A552" s="385"/>
      <c r="N552" s="163"/>
      <c r="O552" s="163"/>
      <c r="P552" s="163"/>
      <c r="Q552" s="163"/>
      <c r="R552" s="163"/>
      <c r="S552" s="163"/>
      <c r="T552" s="163"/>
      <c r="U552" s="163"/>
      <c r="V552" s="175"/>
    </row>
    <row r="553" spans="1:22" s="187" customFormat="1" ht="12.75" customHeight="1">
      <c r="A553" s="385"/>
      <c r="N553" s="163"/>
      <c r="O553" s="163"/>
      <c r="P553" s="163"/>
      <c r="Q553" s="163"/>
      <c r="R553" s="163"/>
      <c r="S553" s="163"/>
      <c r="T553" s="163"/>
      <c r="U553" s="163"/>
      <c r="V553" s="175"/>
    </row>
    <row r="554" spans="1:22" s="187" customFormat="1" ht="12.75" customHeight="1">
      <c r="A554" s="385"/>
      <c r="N554" s="163"/>
      <c r="O554" s="163"/>
      <c r="P554" s="163"/>
      <c r="Q554" s="163"/>
      <c r="R554" s="163"/>
      <c r="S554" s="163"/>
      <c r="T554" s="163"/>
      <c r="U554" s="163"/>
      <c r="V554" s="175"/>
    </row>
    <row r="555" spans="1:22" s="187" customFormat="1" ht="12.75" customHeight="1">
      <c r="A555" s="385"/>
      <c r="N555" s="163"/>
      <c r="O555" s="163"/>
      <c r="P555" s="163"/>
      <c r="Q555" s="163"/>
      <c r="R555" s="163"/>
      <c r="S555" s="163"/>
      <c r="T555" s="163"/>
      <c r="U555" s="163"/>
      <c r="V555" s="175"/>
    </row>
    <row r="556" spans="1:22" s="187" customFormat="1" ht="12.75" customHeight="1">
      <c r="A556" s="385"/>
      <c r="N556" s="163"/>
      <c r="O556" s="163"/>
      <c r="P556" s="163"/>
      <c r="Q556" s="163"/>
      <c r="R556" s="163"/>
      <c r="S556" s="163"/>
      <c r="T556" s="163"/>
      <c r="U556" s="163"/>
      <c r="V556" s="175"/>
    </row>
    <row r="557" spans="1:22" s="187" customFormat="1" ht="12.75" customHeight="1">
      <c r="A557" s="385"/>
      <c r="N557" s="163"/>
      <c r="O557" s="163"/>
      <c r="P557" s="163"/>
      <c r="Q557" s="163"/>
      <c r="R557" s="163"/>
      <c r="S557" s="163"/>
      <c r="T557" s="163"/>
      <c r="U557" s="163"/>
      <c r="V557" s="175"/>
    </row>
    <row r="558" spans="1:22" s="187" customFormat="1" ht="12.75" customHeight="1">
      <c r="A558" s="385"/>
      <c r="N558" s="163"/>
      <c r="O558" s="163"/>
      <c r="P558" s="163"/>
      <c r="Q558" s="163"/>
      <c r="R558" s="163"/>
      <c r="S558" s="163"/>
      <c r="T558" s="163"/>
      <c r="U558" s="163"/>
      <c r="V558" s="175"/>
    </row>
    <row r="559" spans="1:22" s="187" customFormat="1" ht="12.75" customHeight="1">
      <c r="A559" s="385"/>
      <c r="N559" s="163"/>
      <c r="O559" s="163"/>
      <c r="P559" s="163"/>
      <c r="Q559" s="163"/>
      <c r="R559" s="163"/>
      <c r="S559" s="163"/>
      <c r="T559" s="163"/>
      <c r="U559" s="163"/>
      <c r="V559" s="175"/>
    </row>
    <row r="560" spans="1:22" s="187" customFormat="1" ht="12.75" customHeight="1">
      <c r="A560" s="385"/>
      <c r="N560" s="163"/>
      <c r="O560" s="163"/>
      <c r="P560" s="163"/>
      <c r="Q560" s="163"/>
      <c r="R560" s="163"/>
      <c r="S560" s="163"/>
      <c r="T560" s="163"/>
      <c r="U560" s="163"/>
      <c r="V560" s="175"/>
    </row>
    <row r="561" spans="1:22" s="187" customFormat="1" ht="12.75" customHeight="1">
      <c r="A561" s="385"/>
      <c r="N561" s="163"/>
      <c r="O561" s="163"/>
      <c r="P561" s="163"/>
      <c r="Q561" s="163"/>
      <c r="R561" s="163"/>
      <c r="S561" s="163"/>
      <c r="T561" s="163"/>
      <c r="U561" s="163"/>
      <c r="V561" s="175"/>
    </row>
    <row r="562" spans="1:22" s="187" customFormat="1" ht="12.75" customHeight="1">
      <c r="A562" s="385"/>
      <c r="N562" s="163"/>
      <c r="O562" s="163"/>
      <c r="P562" s="163"/>
      <c r="Q562" s="163"/>
      <c r="R562" s="163"/>
      <c r="S562" s="163"/>
      <c r="T562" s="163"/>
      <c r="U562" s="163"/>
      <c r="V562" s="175"/>
    </row>
    <row r="563" spans="1:22" s="187" customFormat="1" ht="12.75" customHeight="1">
      <c r="A563" s="385"/>
      <c r="N563" s="163"/>
      <c r="O563" s="163"/>
      <c r="P563" s="163"/>
      <c r="Q563" s="163"/>
      <c r="R563" s="163"/>
      <c r="S563" s="163"/>
      <c r="T563" s="163"/>
      <c r="U563" s="163"/>
      <c r="V563" s="175"/>
    </row>
    <row r="564" spans="1:22" s="187" customFormat="1" ht="12.75" customHeight="1">
      <c r="A564" s="385"/>
      <c r="N564" s="163"/>
      <c r="O564" s="163"/>
      <c r="P564" s="163"/>
      <c r="Q564" s="163"/>
      <c r="R564" s="163"/>
      <c r="S564" s="163"/>
      <c r="T564" s="163"/>
      <c r="U564" s="163"/>
      <c r="V564" s="175"/>
    </row>
    <row r="565" spans="1:22" s="187" customFormat="1" ht="12.75" customHeight="1">
      <c r="A565" s="385"/>
      <c r="N565" s="163"/>
      <c r="O565" s="163"/>
      <c r="P565" s="163"/>
      <c r="Q565" s="163"/>
      <c r="R565" s="163"/>
      <c r="S565" s="163"/>
      <c r="T565" s="163"/>
      <c r="U565" s="163"/>
      <c r="V565" s="175"/>
    </row>
    <row r="566" spans="1:22" s="187" customFormat="1" ht="12.75" customHeight="1">
      <c r="A566" s="385"/>
      <c r="N566" s="163"/>
      <c r="O566" s="163"/>
      <c r="P566" s="163"/>
      <c r="Q566" s="163"/>
      <c r="R566" s="163"/>
      <c r="S566" s="163"/>
      <c r="T566" s="163"/>
      <c r="U566" s="163"/>
      <c r="V566" s="175"/>
    </row>
    <row r="567" spans="1:22" s="187" customFormat="1" ht="12.75" customHeight="1">
      <c r="A567" s="385"/>
      <c r="N567" s="163"/>
      <c r="O567" s="163"/>
      <c r="P567" s="163"/>
      <c r="Q567" s="163"/>
      <c r="R567" s="163"/>
      <c r="S567" s="163"/>
      <c r="T567" s="163"/>
      <c r="U567" s="163"/>
      <c r="V567" s="175"/>
    </row>
    <row r="568" spans="1:22" s="187" customFormat="1" ht="12.75" customHeight="1">
      <c r="A568" s="385"/>
      <c r="N568" s="163"/>
      <c r="O568" s="163"/>
      <c r="P568" s="163"/>
      <c r="Q568" s="163"/>
      <c r="R568" s="163"/>
      <c r="S568" s="163"/>
      <c r="T568" s="163"/>
      <c r="U568" s="163"/>
      <c r="V568" s="175"/>
    </row>
    <row r="569" spans="1:22" s="187" customFormat="1" ht="12.75" customHeight="1">
      <c r="A569" s="385"/>
      <c r="N569" s="163"/>
      <c r="O569" s="163"/>
      <c r="P569" s="163"/>
      <c r="Q569" s="163"/>
      <c r="R569" s="163"/>
      <c r="S569" s="163"/>
      <c r="T569" s="163"/>
      <c r="U569" s="163"/>
      <c r="V569" s="175"/>
    </row>
    <row r="570" spans="1:22" s="187" customFormat="1" ht="12.75" customHeight="1">
      <c r="A570" s="385"/>
      <c r="N570" s="163"/>
      <c r="O570" s="163"/>
      <c r="P570" s="163"/>
      <c r="Q570" s="163"/>
      <c r="R570" s="163"/>
      <c r="S570" s="163"/>
      <c r="T570" s="163"/>
      <c r="U570" s="163"/>
      <c r="V570" s="175"/>
    </row>
    <row r="571" spans="1:22" s="187" customFormat="1" ht="12.75" customHeight="1">
      <c r="A571" s="385"/>
      <c r="N571" s="163"/>
      <c r="O571" s="163"/>
      <c r="P571" s="163"/>
      <c r="Q571" s="163"/>
      <c r="R571" s="163"/>
      <c r="S571" s="163"/>
      <c r="T571" s="163"/>
      <c r="U571" s="163"/>
      <c r="V571" s="175"/>
    </row>
    <row r="572" spans="1:22" s="187" customFormat="1" ht="12.75" customHeight="1">
      <c r="A572" s="385"/>
      <c r="N572" s="163"/>
      <c r="O572" s="163"/>
      <c r="P572" s="163"/>
      <c r="Q572" s="163"/>
      <c r="R572" s="163"/>
      <c r="S572" s="163"/>
      <c r="T572" s="163"/>
      <c r="U572" s="163"/>
      <c r="V572" s="175"/>
    </row>
    <row r="573" spans="1:22" s="187" customFormat="1" ht="12.75" customHeight="1">
      <c r="A573" s="385"/>
      <c r="N573" s="163"/>
      <c r="O573" s="163"/>
      <c r="P573" s="163"/>
      <c r="Q573" s="163"/>
      <c r="R573" s="163"/>
      <c r="S573" s="163"/>
      <c r="T573" s="163"/>
      <c r="U573" s="163"/>
      <c r="V573" s="175"/>
    </row>
    <row r="574" spans="1:22" s="187" customFormat="1" ht="12.75" customHeight="1">
      <c r="A574" s="385"/>
      <c r="N574" s="163"/>
      <c r="O574" s="163"/>
      <c r="P574" s="163"/>
      <c r="Q574" s="163"/>
      <c r="R574" s="163"/>
      <c r="S574" s="163"/>
      <c r="T574" s="163"/>
      <c r="U574" s="163"/>
      <c r="V574" s="175"/>
    </row>
    <row r="575" spans="1:22" s="187" customFormat="1" ht="12.75" customHeight="1">
      <c r="A575" s="385"/>
      <c r="N575" s="163"/>
      <c r="O575" s="163"/>
      <c r="P575" s="163"/>
      <c r="Q575" s="163"/>
      <c r="R575" s="163"/>
      <c r="S575" s="163"/>
      <c r="T575" s="163"/>
      <c r="U575" s="163"/>
      <c r="V575" s="175"/>
    </row>
    <row r="576" spans="1:22" s="187" customFormat="1" ht="12.75" customHeight="1">
      <c r="A576" s="385"/>
      <c r="N576" s="163"/>
      <c r="O576" s="163"/>
      <c r="P576" s="163"/>
      <c r="Q576" s="163"/>
      <c r="R576" s="163"/>
      <c r="S576" s="163"/>
      <c r="T576" s="163"/>
      <c r="U576" s="163"/>
      <c r="V576" s="175"/>
    </row>
    <row r="577" spans="1:22" s="187" customFormat="1" ht="12.75" customHeight="1">
      <c r="A577" s="385"/>
      <c r="N577" s="163"/>
      <c r="O577" s="163"/>
      <c r="P577" s="163"/>
      <c r="Q577" s="163"/>
      <c r="R577" s="163"/>
      <c r="S577" s="163"/>
      <c r="T577" s="163"/>
      <c r="U577" s="163"/>
      <c r="V577" s="175"/>
    </row>
    <row r="578" spans="1:22" s="187" customFormat="1" ht="12.75" customHeight="1">
      <c r="A578" s="385"/>
      <c r="N578" s="163"/>
      <c r="O578" s="163"/>
      <c r="P578" s="163"/>
      <c r="Q578" s="163"/>
      <c r="R578" s="163"/>
      <c r="S578" s="163"/>
      <c r="T578" s="163"/>
      <c r="U578" s="163"/>
      <c r="V578" s="175"/>
    </row>
    <row r="579" spans="1:22" s="187" customFormat="1" ht="12.75" customHeight="1">
      <c r="A579" s="385"/>
      <c r="N579" s="163"/>
      <c r="O579" s="163"/>
      <c r="P579" s="163"/>
      <c r="Q579" s="163"/>
      <c r="R579" s="163"/>
      <c r="S579" s="163"/>
      <c r="T579" s="163"/>
      <c r="U579" s="163"/>
      <c r="V579" s="175"/>
    </row>
    <row r="580" spans="1:22" s="187" customFormat="1" ht="12.75" customHeight="1">
      <c r="A580" s="385"/>
      <c r="N580" s="163"/>
      <c r="O580" s="163"/>
      <c r="P580" s="163"/>
      <c r="Q580" s="163"/>
      <c r="R580" s="163"/>
      <c r="S580" s="163"/>
      <c r="T580" s="163"/>
      <c r="U580" s="163"/>
      <c r="V580" s="175"/>
    </row>
    <row r="581" spans="1:22" s="187" customFormat="1" ht="12.75" customHeight="1">
      <c r="A581" s="385"/>
      <c r="N581" s="163"/>
      <c r="O581" s="163"/>
      <c r="P581" s="163"/>
      <c r="Q581" s="163"/>
      <c r="R581" s="163"/>
      <c r="S581" s="163"/>
      <c r="T581" s="163"/>
      <c r="U581" s="163"/>
      <c r="V581" s="175"/>
    </row>
    <row r="582" spans="1:22" s="187" customFormat="1" ht="12.75" customHeight="1">
      <c r="A582" s="385"/>
      <c r="N582" s="163"/>
      <c r="O582" s="163"/>
      <c r="P582" s="163"/>
      <c r="Q582" s="163"/>
      <c r="R582" s="163"/>
      <c r="S582" s="163"/>
      <c r="T582" s="163"/>
      <c r="U582" s="163"/>
      <c r="V582" s="175"/>
    </row>
    <row r="583" spans="1:22" s="187" customFormat="1" ht="12.75" customHeight="1">
      <c r="A583" s="385"/>
      <c r="N583" s="163"/>
      <c r="O583" s="163"/>
      <c r="P583" s="163"/>
      <c r="Q583" s="163"/>
      <c r="R583" s="163"/>
      <c r="S583" s="163"/>
      <c r="T583" s="163"/>
      <c r="U583" s="163"/>
      <c r="V583" s="175"/>
    </row>
    <row r="584" spans="1:22" s="187" customFormat="1" ht="12.75" customHeight="1">
      <c r="A584" s="385"/>
      <c r="N584" s="163"/>
      <c r="O584" s="163"/>
      <c r="P584" s="163"/>
      <c r="Q584" s="163"/>
      <c r="R584" s="163"/>
      <c r="S584" s="163"/>
      <c r="T584" s="163"/>
      <c r="U584" s="163"/>
      <c r="V584" s="175"/>
    </row>
    <row r="585" spans="1:22" s="187" customFormat="1" ht="12.75" customHeight="1">
      <c r="A585" s="385"/>
      <c r="N585" s="163"/>
      <c r="O585" s="163"/>
      <c r="P585" s="163"/>
      <c r="Q585" s="163"/>
      <c r="R585" s="163"/>
      <c r="S585" s="163"/>
      <c r="T585" s="163"/>
      <c r="U585" s="163"/>
      <c r="V585" s="175"/>
    </row>
    <row r="586" spans="1:22" s="187" customFormat="1" ht="12.75" customHeight="1">
      <c r="A586" s="385"/>
      <c r="N586" s="163"/>
      <c r="O586" s="163"/>
      <c r="P586" s="163"/>
      <c r="Q586" s="163"/>
      <c r="R586" s="163"/>
      <c r="S586" s="163"/>
      <c r="T586" s="163"/>
      <c r="U586" s="163"/>
      <c r="V586" s="175"/>
    </row>
    <row r="587" spans="1:22" s="187" customFormat="1" ht="12.75" customHeight="1">
      <c r="A587" s="385"/>
      <c r="N587" s="163"/>
      <c r="O587" s="163"/>
      <c r="P587" s="163"/>
      <c r="Q587" s="163"/>
      <c r="R587" s="163"/>
      <c r="S587" s="163"/>
      <c r="T587" s="163"/>
      <c r="U587" s="163"/>
      <c r="V587" s="175"/>
    </row>
    <row r="588" spans="1:22" s="187" customFormat="1" ht="12.75" customHeight="1">
      <c r="A588" s="385"/>
      <c r="N588" s="163"/>
      <c r="O588" s="163"/>
      <c r="P588" s="163"/>
      <c r="Q588" s="163"/>
      <c r="R588" s="163"/>
      <c r="S588" s="163"/>
      <c r="T588" s="163"/>
      <c r="U588" s="163"/>
      <c r="V588" s="175"/>
    </row>
    <row r="589" spans="1:22" s="187" customFormat="1" ht="12.75" customHeight="1">
      <c r="A589" s="385"/>
      <c r="N589" s="163"/>
      <c r="O589" s="163"/>
      <c r="P589" s="163"/>
      <c r="Q589" s="163"/>
      <c r="R589" s="163"/>
      <c r="S589" s="163"/>
      <c r="T589" s="163"/>
      <c r="U589" s="163"/>
      <c r="V589" s="175"/>
    </row>
    <row r="590" spans="1:22" s="187" customFormat="1" ht="12.75" customHeight="1">
      <c r="A590" s="385"/>
      <c r="N590" s="163"/>
      <c r="O590" s="163"/>
      <c r="P590" s="163"/>
      <c r="Q590" s="163"/>
      <c r="R590" s="163"/>
      <c r="S590" s="163"/>
      <c r="T590" s="163"/>
      <c r="U590" s="163"/>
      <c r="V590" s="175"/>
    </row>
    <row r="591" spans="1:22" s="187" customFormat="1" ht="12.75" customHeight="1">
      <c r="A591" s="385"/>
      <c r="N591" s="163"/>
      <c r="O591" s="163"/>
      <c r="P591" s="163"/>
      <c r="Q591" s="163"/>
      <c r="R591" s="163"/>
      <c r="S591" s="163"/>
      <c r="T591" s="163"/>
      <c r="U591" s="163"/>
      <c r="V591" s="175"/>
    </row>
    <row r="592" spans="1:22" s="187" customFormat="1" ht="12.75" customHeight="1">
      <c r="A592" s="385"/>
      <c r="N592" s="163"/>
      <c r="O592" s="163"/>
      <c r="P592" s="163"/>
      <c r="Q592" s="163"/>
      <c r="R592" s="163"/>
      <c r="S592" s="163"/>
      <c r="T592" s="163"/>
      <c r="U592" s="163"/>
      <c r="V592" s="175"/>
    </row>
    <row r="593" spans="1:22" s="187" customFormat="1" ht="12.75" customHeight="1">
      <c r="A593" s="385"/>
      <c r="N593" s="163"/>
      <c r="O593" s="163"/>
      <c r="P593" s="163"/>
      <c r="Q593" s="163"/>
      <c r="R593" s="163"/>
      <c r="S593" s="163"/>
      <c r="T593" s="163"/>
      <c r="U593" s="163"/>
      <c r="V593" s="175"/>
    </row>
    <row r="594" spans="1:22" s="187" customFormat="1" ht="12.75" customHeight="1">
      <c r="A594" s="385"/>
      <c r="N594" s="163"/>
      <c r="O594" s="163"/>
      <c r="P594" s="163"/>
      <c r="Q594" s="163"/>
      <c r="R594" s="163"/>
      <c r="S594" s="163"/>
      <c r="T594" s="163"/>
      <c r="U594" s="163"/>
      <c r="V594" s="175"/>
    </row>
    <row r="595" spans="1:22" s="187" customFormat="1" ht="12.75" customHeight="1">
      <c r="A595" s="385"/>
      <c r="N595" s="163"/>
      <c r="O595" s="163"/>
      <c r="P595" s="163"/>
      <c r="Q595" s="163"/>
      <c r="R595" s="163"/>
      <c r="S595" s="163"/>
      <c r="T595" s="163"/>
      <c r="U595" s="163"/>
      <c r="V595" s="175"/>
    </row>
    <row r="596" spans="1:22" s="187" customFormat="1" ht="12.75" customHeight="1">
      <c r="A596" s="385"/>
      <c r="N596" s="163"/>
      <c r="O596" s="163"/>
      <c r="P596" s="163"/>
      <c r="Q596" s="163"/>
      <c r="R596" s="163"/>
      <c r="S596" s="163"/>
      <c r="T596" s="163"/>
      <c r="U596" s="163"/>
      <c r="V596" s="175"/>
    </row>
    <row r="597" spans="1:22" s="187" customFormat="1" ht="12.75" customHeight="1">
      <c r="A597" s="385"/>
      <c r="N597" s="163"/>
      <c r="O597" s="163"/>
      <c r="P597" s="163"/>
      <c r="Q597" s="163"/>
      <c r="R597" s="163"/>
      <c r="S597" s="163"/>
      <c r="T597" s="163"/>
      <c r="U597" s="163"/>
      <c r="V597" s="175"/>
    </row>
    <row r="598" spans="1:22" s="187" customFormat="1" ht="12.75" customHeight="1">
      <c r="A598" s="385"/>
      <c r="N598" s="163"/>
      <c r="O598" s="163"/>
      <c r="P598" s="163"/>
      <c r="Q598" s="163"/>
      <c r="R598" s="163"/>
      <c r="S598" s="163"/>
      <c r="T598" s="163"/>
      <c r="U598" s="163"/>
      <c r="V598" s="175"/>
    </row>
    <row r="599" spans="1:22" s="187" customFormat="1" ht="12.75" customHeight="1">
      <c r="A599" s="385"/>
      <c r="N599" s="163"/>
      <c r="O599" s="163"/>
      <c r="P599" s="163"/>
      <c r="Q599" s="163"/>
      <c r="R599" s="163"/>
      <c r="S599" s="163"/>
      <c r="T599" s="163"/>
      <c r="U599" s="163"/>
      <c r="V599" s="175"/>
    </row>
    <row r="600" spans="1:22" s="187" customFormat="1" ht="12.75" customHeight="1">
      <c r="A600" s="385"/>
      <c r="N600" s="163"/>
      <c r="O600" s="163"/>
      <c r="P600" s="163"/>
      <c r="Q600" s="163"/>
      <c r="R600" s="163"/>
      <c r="S600" s="163"/>
      <c r="T600" s="163"/>
      <c r="U600" s="163"/>
      <c r="V600" s="175"/>
    </row>
    <row r="601" spans="1:22" s="187" customFormat="1" ht="12.75" customHeight="1">
      <c r="A601" s="385"/>
      <c r="N601" s="163"/>
      <c r="O601" s="163"/>
      <c r="P601" s="163"/>
      <c r="Q601" s="163"/>
      <c r="R601" s="163"/>
      <c r="S601" s="163"/>
      <c r="T601" s="163"/>
      <c r="U601" s="163"/>
      <c r="V601" s="175"/>
    </row>
    <row r="602" spans="1:22" s="187" customFormat="1" ht="12.75" customHeight="1">
      <c r="A602" s="385"/>
      <c r="N602" s="163"/>
      <c r="O602" s="163"/>
      <c r="P602" s="163"/>
      <c r="Q602" s="163"/>
      <c r="R602" s="163"/>
      <c r="S602" s="163"/>
      <c r="T602" s="163"/>
      <c r="U602" s="163"/>
      <c r="V602" s="175"/>
    </row>
    <row r="603" spans="1:22" s="187" customFormat="1" ht="12.75" customHeight="1">
      <c r="A603" s="385"/>
      <c r="N603" s="163"/>
      <c r="O603" s="163"/>
      <c r="P603" s="163"/>
      <c r="Q603" s="163"/>
      <c r="R603" s="163"/>
      <c r="S603" s="163"/>
      <c r="T603" s="163"/>
      <c r="U603" s="163"/>
      <c r="V603" s="175"/>
    </row>
    <row r="604" spans="1:22" s="187" customFormat="1" ht="12.75" customHeight="1">
      <c r="A604" s="385"/>
      <c r="N604" s="163"/>
      <c r="O604" s="163"/>
      <c r="P604" s="163"/>
      <c r="Q604" s="163"/>
      <c r="R604" s="163"/>
      <c r="S604" s="163"/>
      <c r="T604" s="163"/>
      <c r="U604" s="163"/>
      <c r="V604" s="175"/>
    </row>
    <row r="605" spans="1:22" s="187" customFormat="1" ht="12.75" customHeight="1">
      <c r="A605" s="385"/>
      <c r="N605" s="163"/>
      <c r="O605" s="163"/>
      <c r="P605" s="163"/>
      <c r="Q605" s="163"/>
      <c r="R605" s="163"/>
      <c r="S605" s="163"/>
      <c r="T605" s="163"/>
      <c r="U605" s="163"/>
      <c r="V605" s="175"/>
    </row>
    <row r="606" spans="1:22" s="187" customFormat="1" ht="12.75" customHeight="1">
      <c r="A606" s="385"/>
      <c r="N606" s="163"/>
      <c r="O606" s="163"/>
      <c r="P606" s="163"/>
      <c r="Q606" s="163"/>
      <c r="R606" s="163"/>
      <c r="S606" s="163"/>
      <c r="T606" s="163"/>
      <c r="U606" s="163"/>
      <c r="V606" s="175"/>
    </row>
    <row r="607" spans="1:22" s="187" customFormat="1" ht="12.75" customHeight="1">
      <c r="A607" s="385"/>
      <c r="N607" s="163"/>
      <c r="O607" s="163"/>
      <c r="P607" s="163"/>
      <c r="Q607" s="163"/>
      <c r="R607" s="163"/>
      <c r="S607" s="163"/>
      <c r="T607" s="163"/>
      <c r="U607" s="163"/>
      <c r="V607" s="175"/>
    </row>
    <row r="608" spans="1:22" s="187" customFormat="1" ht="12.75" customHeight="1">
      <c r="A608" s="385"/>
      <c r="N608" s="163"/>
      <c r="O608" s="163"/>
      <c r="P608" s="163"/>
      <c r="Q608" s="163"/>
      <c r="R608" s="163"/>
      <c r="S608" s="163"/>
      <c r="T608" s="163"/>
      <c r="U608" s="163"/>
      <c r="V608" s="175"/>
    </row>
    <row r="609" spans="1:22" s="187" customFormat="1" ht="12.75" customHeight="1">
      <c r="A609" s="385"/>
      <c r="N609" s="163"/>
      <c r="O609" s="163"/>
      <c r="P609" s="163"/>
      <c r="Q609" s="163"/>
      <c r="R609" s="163"/>
      <c r="S609" s="163"/>
      <c r="T609" s="163"/>
      <c r="U609" s="163"/>
      <c r="V609" s="175"/>
    </row>
    <row r="610" spans="1:22" s="187" customFormat="1" ht="12.75" customHeight="1">
      <c r="A610" s="385"/>
      <c r="N610" s="163"/>
      <c r="O610" s="163"/>
      <c r="P610" s="163"/>
      <c r="Q610" s="163"/>
      <c r="R610" s="163"/>
      <c r="S610" s="163"/>
      <c r="T610" s="163"/>
      <c r="U610" s="163"/>
      <c r="V610" s="175"/>
    </row>
    <row r="611" spans="1:22" s="187" customFormat="1" ht="12.75" customHeight="1">
      <c r="A611" s="385"/>
      <c r="N611" s="163"/>
      <c r="O611" s="163"/>
      <c r="P611" s="163"/>
      <c r="Q611" s="163"/>
      <c r="R611" s="163"/>
      <c r="S611" s="163"/>
      <c r="T611" s="163"/>
      <c r="U611" s="163"/>
      <c r="V611" s="175"/>
    </row>
    <row r="612" spans="1:22" s="187" customFormat="1" ht="12.75" customHeight="1">
      <c r="A612" s="385"/>
      <c r="N612" s="163"/>
      <c r="O612" s="163"/>
      <c r="P612" s="163"/>
      <c r="Q612" s="163"/>
      <c r="R612" s="163"/>
      <c r="S612" s="163"/>
      <c r="T612" s="163"/>
      <c r="U612" s="163"/>
      <c r="V612" s="175"/>
    </row>
    <row r="613" spans="1:22" s="187" customFormat="1" ht="12.75" customHeight="1">
      <c r="A613" s="385"/>
      <c r="N613" s="163"/>
      <c r="O613" s="163"/>
      <c r="P613" s="163"/>
      <c r="Q613" s="163"/>
      <c r="R613" s="163"/>
      <c r="S613" s="163"/>
      <c r="T613" s="163"/>
      <c r="U613" s="163"/>
      <c r="V613" s="175"/>
    </row>
    <row r="614" spans="1:22" s="187" customFormat="1" ht="12.75" customHeight="1">
      <c r="A614" s="385"/>
      <c r="N614" s="163"/>
      <c r="O614" s="163"/>
      <c r="P614" s="163"/>
      <c r="Q614" s="163"/>
      <c r="R614" s="163"/>
      <c r="S614" s="163"/>
      <c r="T614" s="163"/>
      <c r="U614" s="163"/>
      <c r="V614" s="175"/>
    </row>
    <row r="615" spans="1:22" s="187" customFormat="1" ht="12.75" customHeight="1">
      <c r="A615" s="385"/>
      <c r="N615" s="163"/>
      <c r="O615" s="163"/>
      <c r="P615" s="163"/>
      <c r="Q615" s="163"/>
      <c r="R615" s="163"/>
      <c r="S615" s="163"/>
      <c r="T615" s="163"/>
      <c r="U615" s="163"/>
      <c r="V615" s="175"/>
    </row>
    <row r="616" spans="1:22" s="187" customFormat="1" ht="12.75" customHeight="1">
      <c r="A616" s="385"/>
      <c r="N616" s="163"/>
      <c r="O616" s="163"/>
      <c r="P616" s="163"/>
      <c r="Q616" s="163"/>
      <c r="R616" s="163"/>
      <c r="S616" s="163"/>
      <c r="T616" s="163"/>
      <c r="U616" s="163"/>
      <c r="V616" s="175"/>
    </row>
    <row r="617" spans="1:22" s="187" customFormat="1" ht="12.75" customHeight="1">
      <c r="A617" s="385"/>
      <c r="N617" s="163"/>
      <c r="O617" s="163"/>
      <c r="P617" s="163"/>
      <c r="Q617" s="163"/>
      <c r="R617" s="163"/>
      <c r="S617" s="163"/>
      <c r="T617" s="163"/>
      <c r="U617" s="163"/>
      <c r="V617" s="175"/>
    </row>
    <row r="618" spans="1:22" s="187" customFormat="1" ht="12.75" customHeight="1">
      <c r="A618" s="385"/>
      <c r="N618" s="163"/>
      <c r="O618" s="163"/>
      <c r="P618" s="163"/>
      <c r="Q618" s="163"/>
      <c r="R618" s="163"/>
      <c r="S618" s="163"/>
      <c r="T618" s="163"/>
      <c r="U618" s="163"/>
      <c r="V618" s="175"/>
    </row>
    <row r="619" spans="1:22" s="187" customFormat="1" ht="12.75" customHeight="1">
      <c r="A619" s="385"/>
      <c r="N619" s="163"/>
      <c r="O619" s="163"/>
      <c r="P619" s="163"/>
      <c r="Q619" s="163"/>
      <c r="R619" s="163"/>
      <c r="S619" s="163"/>
      <c r="T619" s="163"/>
      <c r="U619" s="163"/>
      <c r="V619" s="175"/>
    </row>
    <row r="620" spans="1:22" s="187" customFormat="1" ht="12.75" customHeight="1">
      <c r="A620" s="385"/>
      <c r="N620" s="163"/>
      <c r="O620" s="163"/>
      <c r="P620" s="163"/>
      <c r="Q620" s="163"/>
      <c r="R620" s="163"/>
      <c r="S620" s="163"/>
      <c r="T620" s="163"/>
      <c r="U620" s="163"/>
      <c r="V620" s="175"/>
    </row>
    <row r="621" spans="1:22" s="187" customFormat="1" ht="12.75" customHeight="1">
      <c r="A621" s="385"/>
      <c r="N621" s="163"/>
      <c r="O621" s="163"/>
      <c r="P621" s="163"/>
      <c r="Q621" s="163"/>
      <c r="R621" s="163"/>
      <c r="S621" s="163"/>
      <c r="T621" s="163"/>
      <c r="U621" s="163"/>
      <c r="V621" s="175"/>
    </row>
    <row r="622" spans="1:22" s="187" customFormat="1" ht="12.75" customHeight="1">
      <c r="A622" s="385"/>
      <c r="N622" s="163"/>
      <c r="O622" s="163"/>
      <c r="P622" s="163"/>
      <c r="Q622" s="163"/>
      <c r="R622" s="163"/>
      <c r="S622" s="163"/>
      <c r="T622" s="163"/>
      <c r="U622" s="163"/>
      <c r="V622" s="175"/>
    </row>
    <row r="623" spans="1:22" s="187" customFormat="1" ht="12.75" customHeight="1">
      <c r="A623" s="385"/>
      <c r="N623" s="163"/>
      <c r="O623" s="163"/>
      <c r="P623" s="163"/>
      <c r="Q623" s="163"/>
      <c r="R623" s="163"/>
      <c r="S623" s="163"/>
      <c r="T623" s="163"/>
      <c r="U623" s="163"/>
      <c r="V623" s="175"/>
    </row>
    <row r="624" spans="1:22" s="187" customFormat="1" ht="12.75" customHeight="1">
      <c r="A624" s="385"/>
      <c r="N624" s="163"/>
      <c r="O624" s="163"/>
      <c r="P624" s="163"/>
      <c r="Q624" s="163"/>
      <c r="R624" s="163"/>
      <c r="S624" s="163"/>
      <c r="T624" s="163"/>
      <c r="U624" s="163"/>
      <c r="V624" s="175"/>
    </row>
    <row r="625" spans="1:22" s="187" customFormat="1" ht="12.75" customHeight="1">
      <c r="A625" s="385"/>
      <c r="N625" s="163"/>
      <c r="O625" s="163"/>
      <c r="P625" s="163"/>
      <c r="Q625" s="163"/>
      <c r="R625" s="163"/>
      <c r="S625" s="163"/>
      <c r="T625" s="163"/>
      <c r="U625" s="163"/>
      <c r="V625" s="175"/>
    </row>
    <row r="626" spans="1:22" s="187" customFormat="1" ht="12.75" customHeight="1">
      <c r="A626" s="385"/>
      <c r="N626" s="163"/>
      <c r="O626" s="163"/>
      <c r="P626" s="163"/>
      <c r="Q626" s="163"/>
      <c r="R626" s="163"/>
      <c r="S626" s="163"/>
      <c r="T626" s="163"/>
      <c r="U626" s="163"/>
      <c r="V626" s="175"/>
    </row>
    <row r="627" spans="1:22" s="187" customFormat="1" ht="12.75" customHeight="1">
      <c r="A627" s="385"/>
      <c r="N627" s="163"/>
      <c r="O627" s="163"/>
      <c r="P627" s="163"/>
      <c r="Q627" s="163"/>
      <c r="R627" s="163"/>
      <c r="S627" s="163"/>
      <c r="T627" s="163"/>
      <c r="U627" s="163"/>
      <c r="V627" s="175"/>
    </row>
    <row r="628" spans="1:22" s="187" customFormat="1" ht="12.75" customHeight="1">
      <c r="A628" s="385"/>
      <c r="N628" s="163"/>
      <c r="O628" s="163"/>
      <c r="P628" s="163"/>
      <c r="Q628" s="163"/>
      <c r="R628" s="163"/>
      <c r="S628" s="163"/>
      <c r="T628" s="163"/>
      <c r="U628" s="163"/>
      <c r="V628" s="175"/>
    </row>
    <row r="629" spans="1:22" s="187" customFormat="1" ht="12.75" customHeight="1">
      <c r="A629" s="385"/>
      <c r="N629" s="163"/>
      <c r="O629" s="163"/>
      <c r="P629" s="163"/>
      <c r="Q629" s="163"/>
      <c r="R629" s="163"/>
      <c r="S629" s="163"/>
      <c r="T629" s="163"/>
      <c r="U629" s="163"/>
      <c r="V629" s="175"/>
    </row>
    <row r="630" spans="1:22" s="187" customFormat="1" ht="12.75" customHeight="1">
      <c r="A630" s="385"/>
      <c r="N630" s="163"/>
      <c r="O630" s="163"/>
      <c r="P630" s="163"/>
      <c r="Q630" s="163"/>
      <c r="R630" s="163"/>
      <c r="S630" s="163"/>
      <c r="T630" s="163"/>
      <c r="U630" s="163"/>
      <c r="V630" s="175"/>
    </row>
    <row r="631" spans="1:22" s="187" customFormat="1" ht="12.75" customHeight="1">
      <c r="A631" s="385"/>
      <c r="N631" s="163"/>
      <c r="O631" s="163"/>
      <c r="P631" s="163"/>
      <c r="Q631" s="163"/>
      <c r="R631" s="163"/>
      <c r="S631" s="163"/>
      <c r="T631" s="163"/>
      <c r="U631" s="163"/>
      <c r="V631" s="175"/>
    </row>
    <row r="632" spans="1:22" s="187" customFormat="1" ht="12.75" customHeight="1">
      <c r="A632" s="385"/>
      <c r="N632" s="163"/>
      <c r="O632" s="163"/>
      <c r="P632" s="163"/>
      <c r="Q632" s="163"/>
      <c r="R632" s="163"/>
      <c r="S632" s="163"/>
      <c r="T632" s="163"/>
      <c r="U632" s="163"/>
      <c r="V632" s="175"/>
    </row>
    <row r="633" spans="1:22" s="187" customFormat="1" ht="12.75" customHeight="1">
      <c r="A633" s="385"/>
      <c r="N633" s="163"/>
      <c r="O633" s="163"/>
      <c r="P633" s="163"/>
      <c r="Q633" s="163"/>
      <c r="R633" s="163"/>
      <c r="S633" s="163"/>
      <c r="T633" s="163"/>
      <c r="U633" s="163"/>
      <c r="V633" s="175"/>
    </row>
    <row r="634" spans="1:22" s="187" customFormat="1" ht="12.75" customHeight="1">
      <c r="A634" s="385"/>
      <c r="N634" s="163"/>
      <c r="O634" s="163"/>
      <c r="P634" s="163"/>
      <c r="Q634" s="163"/>
      <c r="R634" s="163"/>
      <c r="S634" s="163"/>
      <c r="T634" s="163"/>
      <c r="U634" s="163"/>
      <c r="V634" s="175"/>
    </row>
    <row r="635" spans="1:22" s="187" customFormat="1" ht="12.75" customHeight="1">
      <c r="A635" s="385"/>
      <c r="N635" s="163"/>
      <c r="O635" s="163"/>
      <c r="P635" s="163"/>
      <c r="Q635" s="163"/>
      <c r="R635" s="163"/>
      <c r="S635" s="163"/>
      <c r="T635" s="163"/>
      <c r="U635" s="163"/>
      <c r="V635" s="175"/>
    </row>
    <row r="636" spans="1:22" s="187" customFormat="1" ht="12.75" customHeight="1">
      <c r="A636" s="385"/>
      <c r="N636" s="163"/>
      <c r="O636" s="163"/>
      <c r="P636" s="163"/>
      <c r="Q636" s="163"/>
      <c r="R636" s="163"/>
      <c r="S636" s="163"/>
      <c r="T636" s="163"/>
      <c r="U636" s="163"/>
      <c r="V636" s="175"/>
    </row>
    <row r="637" spans="1:22" s="187" customFormat="1" ht="12.75" customHeight="1">
      <c r="A637" s="385"/>
      <c r="N637" s="163"/>
      <c r="O637" s="163"/>
      <c r="P637" s="163"/>
      <c r="Q637" s="163"/>
      <c r="R637" s="163"/>
      <c r="S637" s="163"/>
      <c r="T637" s="163"/>
      <c r="U637" s="163"/>
      <c r="V637" s="175"/>
    </row>
    <row r="638" spans="1:22" s="187" customFormat="1" ht="12.75" customHeight="1">
      <c r="A638" s="385"/>
      <c r="N638" s="163"/>
      <c r="O638" s="163"/>
      <c r="P638" s="163"/>
      <c r="Q638" s="163"/>
      <c r="R638" s="163"/>
      <c r="S638" s="163"/>
      <c r="T638" s="163"/>
      <c r="U638" s="163"/>
      <c r="V638" s="175"/>
    </row>
    <row r="639" spans="1:22" s="187" customFormat="1" ht="12.75" customHeight="1">
      <c r="A639" s="385"/>
      <c r="N639" s="163"/>
      <c r="O639" s="163"/>
      <c r="P639" s="163"/>
      <c r="Q639" s="163"/>
      <c r="R639" s="163"/>
      <c r="S639" s="163"/>
      <c r="T639" s="163"/>
      <c r="U639" s="163"/>
      <c r="V639" s="175"/>
    </row>
    <row r="640" spans="1:22" s="187" customFormat="1" ht="12.75" customHeight="1">
      <c r="A640" s="385"/>
      <c r="N640" s="163"/>
      <c r="O640" s="163"/>
      <c r="P640" s="163"/>
      <c r="Q640" s="163"/>
      <c r="R640" s="163"/>
      <c r="S640" s="163"/>
      <c r="T640" s="163"/>
      <c r="U640" s="163"/>
      <c r="V640" s="175"/>
    </row>
    <row r="641" spans="1:22" s="187" customFormat="1" ht="12.75" customHeight="1">
      <c r="A641" s="385"/>
      <c r="N641" s="163"/>
      <c r="O641" s="163"/>
      <c r="P641" s="163"/>
      <c r="Q641" s="163"/>
      <c r="R641" s="163"/>
      <c r="S641" s="163"/>
      <c r="T641" s="163"/>
      <c r="U641" s="163"/>
      <c r="V641" s="175"/>
    </row>
    <row r="642" spans="1:22" s="187" customFormat="1" ht="12.75" customHeight="1">
      <c r="A642" s="385"/>
      <c r="N642" s="163"/>
      <c r="O642" s="163"/>
      <c r="P642" s="163"/>
      <c r="Q642" s="163"/>
      <c r="R642" s="163"/>
      <c r="S642" s="163"/>
      <c r="T642" s="163"/>
      <c r="U642" s="163"/>
      <c r="V642" s="175"/>
    </row>
    <row r="643" spans="1:22" s="187" customFormat="1" ht="12.75" customHeight="1">
      <c r="A643" s="385"/>
      <c r="N643" s="163"/>
      <c r="O643" s="163"/>
      <c r="P643" s="163"/>
      <c r="Q643" s="163"/>
      <c r="R643" s="163"/>
      <c r="S643" s="163"/>
      <c r="T643" s="163"/>
      <c r="U643" s="163"/>
      <c r="V643" s="175"/>
    </row>
    <row r="644" spans="1:22" s="187" customFormat="1" ht="12.75" customHeight="1">
      <c r="A644" s="385"/>
      <c r="N644" s="163"/>
      <c r="O644" s="163"/>
      <c r="P644" s="163"/>
      <c r="Q644" s="163"/>
      <c r="R644" s="163"/>
      <c r="S644" s="163"/>
      <c r="T644" s="163"/>
      <c r="U644" s="163"/>
      <c r="V644" s="175"/>
    </row>
    <row r="645" spans="1:22" s="187" customFormat="1" ht="12.75" customHeight="1">
      <c r="A645" s="385"/>
      <c r="N645" s="163"/>
      <c r="O645" s="163"/>
      <c r="P645" s="163"/>
      <c r="Q645" s="163"/>
      <c r="R645" s="163"/>
      <c r="S645" s="163"/>
      <c r="T645" s="163"/>
      <c r="U645" s="163"/>
      <c r="V645" s="175"/>
    </row>
    <row r="646" spans="1:22" s="187" customFormat="1" ht="12.75" customHeight="1">
      <c r="A646" s="385"/>
      <c r="N646" s="163"/>
      <c r="O646" s="163"/>
      <c r="P646" s="163"/>
      <c r="Q646" s="163"/>
      <c r="R646" s="163"/>
      <c r="S646" s="163"/>
      <c r="T646" s="163"/>
      <c r="U646" s="163"/>
      <c r="V646" s="175"/>
    </row>
    <row r="647" spans="1:22" s="187" customFormat="1" ht="12.75" customHeight="1">
      <c r="A647" s="385"/>
      <c r="N647" s="163"/>
      <c r="O647" s="163"/>
      <c r="P647" s="163"/>
      <c r="Q647" s="163"/>
      <c r="R647" s="163"/>
      <c r="S647" s="163"/>
      <c r="T647" s="163"/>
      <c r="U647" s="163"/>
      <c r="V647" s="175"/>
    </row>
    <row r="648" spans="1:22" s="187" customFormat="1" ht="12.75" customHeight="1">
      <c r="A648" s="385"/>
      <c r="N648" s="163"/>
      <c r="O648" s="163"/>
      <c r="P648" s="163"/>
      <c r="Q648" s="163"/>
      <c r="R648" s="163"/>
      <c r="S648" s="163"/>
      <c r="T648" s="163"/>
      <c r="U648" s="163"/>
      <c r="V648" s="175"/>
    </row>
    <row r="649" spans="1:22" s="187" customFormat="1" ht="12.75" customHeight="1">
      <c r="A649" s="385"/>
      <c r="N649" s="163"/>
      <c r="O649" s="163"/>
      <c r="P649" s="163"/>
      <c r="Q649" s="163"/>
      <c r="R649" s="163"/>
      <c r="S649" s="163"/>
      <c r="T649" s="163"/>
      <c r="U649" s="163"/>
      <c r="V649" s="175"/>
    </row>
    <row r="650" spans="1:22" s="187" customFormat="1" ht="12.75" customHeight="1">
      <c r="A650" s="385"/>
      <c r="N650" s="163"/>
      <c r="O650" s="163"/>
      <c r="P650" s="163"/>
      <c r="Q650" s="163"/>
      <c r="R650" s="163"/>
      <c r="S650" s="163"/>
      <c r="T650" s="163"/>
      <c r="U650" s="163"/>
      <c r="V650" s="175"/>
    </row>
    <row r="651" spans="1:22" s="187" customFormat="1" ht="12.75" customHeight="1">
      <c r="A651" s="385"/>
      <c r="N651" s="163"/>
      <c r="O651" s="163"/>
      <c r="P651" s="163"/>
      <c r="Q651" s="163"/>
      <c r="R651" s="163"/>
      <c r="S651" s="163"/>
      <c r="T651" s="163"/>
      <c r="U651" s="163"/>
      <c r="V651" s="175"/>
    </row>
    <row r="652" spans="1:22" s="187" customFormat="1" ht="12.75" customHeight="1">
      <c r="A652" s="385"/>
      <c r="N652" s="163"/>
      <c r="O652" s="163"/>
      <c r="P652" s="163"/>
      <c r="Q652" s="163"/>
      <c r="R652" s="163"/>
      <c r="S652" s="163"/>
      <c r="T652" s="163"/>
      <c r="U652" s="163"/>
      <c r="V652" s="175"/>
    </row>
    <row r="653" spans="1:22" s="187" customFormat="1" ht="12.75" customHeight="1">
      <c r="A653" s="385"/>
      <c r="N653" s="163"/>
      <c r="O653" s="163"/>
      <c r="P653" s="163"/>
      <c r="Q653" s="163"/>
      <c r="R653" s="163"/>
      <c r="S653" s="163"/>
      <c r="T653" s="163"/>
      <c r="U653" s="163"/>
      <c r="V653" s="175"/>
    </row>
    <row r="654" spans="1:22" s="187" customFormat="1" ht="12.75" customHeight="1">
      <c r="A654" s="385"/>
      <c r="N654" s="163"/>
      <c r="O654" s="163"/>
      <c r="P654" s="163"/>
      <c r="Q654" s="163"/>
      <c r="R654" s="163"/>
      <c r="S654" s="163"/>
      <c r="T654" s="163"/>
      <c r="U654" s="163"/>
      <c r="V654" s="175"/>
    </row>
    <row r="655" spans="1:22" s="187" customFormat="1" ht="12.75" customHeight="1">
      <c r="A655" s="385"/>
      <c r="N655" s="163"/>
      <c r="O655" s="163"/>
      <c r="P655" s="163"/>
      <c r="Q655" s="163"/>
      <c r="R655" s="163"/>
      <c r="S655" s="163"/>
      <c r="T655" s="163"/>
      <c r="U655" s="163"/>
      <c r="V655" s="175"/>
    </row>
    <row r="656" spans="1:22" s="187" customFormat="1" ht="12.75" customHeight="1">
      <c r="A656" s="385"/>
      <c r="N656" s="163"/>
      <c r="O656" s="163"/>
      <c r="P656" s="163"/>
      <c r="Q656" s="163"/>
      <c r="R656" s="163"/>
      <c r="S656" s="163"/>
      <c r="T656" s="163"/>
      <c r="U656" s="163"/>
      <c r="V656" s="175"/>
    </row>
    <row r="657" spans="1:22" s="187" customFormat="1" ht="12.75" customHeight="1">
      <c r="A657" s="385"/>
      <c r="N657" s="163"/>
      <c r="O657" s="163"/>
      <c r="P657" s="163"/>
      <c r="Q657" s="163"/>
      <c r="R657" s="163"/>
      <c r="S657" s="163"/>
      <c r="T657" s="163"/>
      <c r="U657" s="163"/>
      <c r="V657" s="175"/>
    </row>
    <row r="658" spans="1:22" s="187" customFormat="1" ht="12.75" customHeight="1">
      <c r="A658" s="385"/>
      <c r="N658" s="163"/>
      <c r="O658" s="163"/>
      <c r="P658" s="163"/>
      <c r="Q658" s="163"/>
      <c r="R658" s="163"/>
      <c r="S658" s="163"/>
      <c r="T658" s="163"/>
      <c r="U658" s="163"/>
      <c r="V658" s="175"/>
    </row>
    <row r="659" spans="1:22" s="187" customFormat="1" ht="12.75" customHeight="1">
      <c r="A659" s="385"/>
      <c r="N659" s="163"/>
      <c r="O659" s="163"/>
      <c r="P659" s="163"/>
      <c r="Q659" s="163"/>
      <c r="R659" s="163"/>
      <c r="S659" s="163"/>
      <c r="T659" s="163"/>
      <c r="U659" s="163"/>
      <c r="V659" s="175"/>
    </row>
    <row r="660" spans="1:22" s="187" customFormat="1" ht="12.75" customHeight="1">
      <c r="A660" s="385"/>
      <c r="N660" s="163"/>
      <c r="O660" s="163"/>
      <c r="P660" s="163"/>
      <c r="Q660" s="163"/>
      <c r="R660" s="163"/>
      <c r="S660" s="163"/>
      <c r="T660" s="163"/>
      <c r="U660" s="163"/>
      <c r="V660" s="175"/>
    </row>
    <row r="661" spans="1:22" s="187" customFormat="1" ht="12.75" customHeight="1">
      <c r="A661" s="385"/>
      <c r="N661" s="163"/>
      <c r="O661" s="163"/>
      <c r="P661" s="163"/>
      <c r="Q661" s="163"/>
      <c r="R661" s="163"/>
      <c r="S661" s="163"/>
      <c r="T661" s="163"/>
      <c r="U661" s="163"/>
      <c r="V661" s="175"/>
    </row>
    <row r="662" spans="1:22" s="187" customFormat="1" ht="12.75" customHeight="1">
      <c r="A662" s="385"/>
      <c r="N662" s="163"/>
      <c r="O662" s="163"/>
      <c r="P662" s="163"/>
      <c r="Q662" s="163"/>
      <c r="R662" s="163"/>
      <c r="S662" s="163"/>
      <c r="T662" s="163"/>
      <c r="U662" s="163"/>
      <c r="V662" s="175"/>
    </row>
    <row r="663" spans="1:22" s="187" customFormat="1" ht="12.75" customHeight="1">
      <c r="A663" s="385"/>
      <c r="N663" s="163"/>
      <c r="O663" s="163"/>
      <c r="P663" s="163"/>
      <c r="Q663" s="163"/>
      <c r="R663" s="163"/>
      <c r="S663" s="163"/>
      <c r="T663" s="163"/>
      <c r="U663" s="163"/>
      <c r="V663" s="175"/>
    </row>
    <row r="664" spans="1:22" s="187" customFormat="1" ht="12.75" customHeight="1">
      <c r="A664" s="385"/>
      <c r="N664" s="163"/>
      <c r="O664" s="163"/>
      <c r="P664" s="163"/>
      <c r="Q664" s="163"/>
      <c r="R664" s="163"/>
      <c r="S664" s="163"/>
      <c r="T664" s="163"/>
      <c r="U664" s="163"/>
      <c r="V664" s="175"/>
    </row>
    <row r="665" spans="1:22" s="187" customFormat="1" ht="12.75" customHeight="1">
      <c r="A665" s="385"/>
      <c r="N665" s="163"/>
      <c r="O665" s="163"/>
      <c r="P665" s="163"/>
      <c r="Q665" s="163"/>
      <c r="R665" s="163"/>
      <c r="S665" s="163"/>
      <c r="T665" s="163"/>
      <c r="U665" s="163"/>
      <c r="V665" s="175"/>
    </row>
    <row r="666" spans="1:22" s="187" customFormat="1" ht="12.75" customHeight="1">
      <c r="A666" s="385"/>
      <c r="N666" s="163"/>
      <c r="O666" s="163"/>
      <c r="P666" s="163"/>
      <c r="Q666" s="163"/>
      <c r="R666" s="163"/>
      <c r="S666" s="163"/>
      <c r="T666" s="163"/>
      <c r="U666" s="163"/>
      <c r="V666" s="175"/>
    </row>
    <row r="667" spans="1:22" s="187" customFormat="1" ht="12.75" customHeight="1">
      <c r="A667" s="385"/>
      <c r="N667" s="163"/>
      <c r="O667" s="163"/>
      <c r="P667" s="163"/>
      <c r="Q667" s="163"/>
      <c r="R667" s="163"/>
      <c r="S667" s="163"/>
      <c r="T667" s="163"/>
      <c r="U667" s="163"/>
      <c r="V667" s="175"/>
    </row>
    <row r="668" spans="1:22" s="187" customFormat="1" ht="12.75" customHeight="1">
      <c r="A668" s="385"/>
      <c r="N668" s="163"/>
      <c r="O668" s="163"/>
      <c r="P668" s="163"/>
      <c r="Q668" s="163"/>
      <c r="R668" s="163"/>
      <c r="S668" s="163"/>
      <c r="T668" s="163"/>
      <c r="U668" s="163"/>
      <c r="V668" s="175"/>
    </row>
    <row r="669" spans="1:22" s="187" customFormat="1" ht="12.75" customHeight="1">
      <c r="A669" s="385"/>
      <c r="N669" s="163"/>
      <c r="O669" s="163"/>
      <c r="P669" s="163"/>
      <c r="Q669" s="163"/>
      <c r="R669" s="163"/>
      <c r="S669" s="163"/>
      <c r="T669" s="163"/>
      <c r="U669" s="163"/>
      <c r="V669" s="175"/>
    </row>
    <row r="670" spans="1:22" s="187" customFormat="1" ht="12.75" customHeight="1">
      <c r="A670" s="385"/>
      <c r="N670" s="163"/>
      <c r="O670" s="163"/>
      <c r="P670" s="163"/>
      <c r="Q670" s="163"/>
      <c r="R670" s="163"/>
      <c r="S670" s="163"/>
      <c r="T670" s="163"/>
      <c r="U670" s="163"/>
      <c r="V670" s="175"/>
    </row>
    <row r="671" spans="1:22" s="187" customFormat="1" ht="12.75" customHeight="1">
      <c r="A671" s="385"/>
      <c r="N671" s="163"/>
      <c r="O671" s="163"/>
      <c r="P671" s="163"/>
      <c r="Q671" s="163"/>
      <c r="R671" s="163"/>
      <c r="S671" s="163"/>
      <c r="T671" s="163"/>
      <c r="U671" s="163"/>
      <c r="V671" s="175"/>
    </row>
    <row r="672" spans="1:22" s="187" customFormat="1" ht="12.75" customHeight="1">
      <c r="A672" s="385"/>
      <c r="N672" s="163"/>
      <c r="O672" s="163"/>
      <c r="P672" s="163"/>
      <c r="Q672" s="163"/>
      <c r="R672" s="163"/>
      <c r="S672" s="163"/>
      <c r="T672" s="163"/>
      <c r="U672" s="163"/>
      <c r="V672" s="175"/>
    </row>
    <row r="673" spans="1:22" s="187" customFormat="1" ht="12.75" customHeight="1">
      <c r="A673" s="385"/>
      <c r="N673" s="163"/>
      <c r="O673" s="163"/>
      <c r="P673" s="163"/>
      <c r="Q673" s="163"/>
      <c r="R673" s="163"/>
      <c r="S673" s="163"/>
      <c r="T673" s="163"/>
      <c r="U673" s="163"/>
      <c r="V673" s="175"/>
    </row>
    <row r="674" spans="1:22" s="187" customFormat="1" ht="12.75" customHeight="1">
      <c r="A674" s="385"/>
      <c r="N674" s="163"/>
      <c r="O674" s="163"/>
      <c r="P674" s="163"/>
      <c r="Q674" s="163"/>
      <c r="R674" s="163"/>
      <c r="S674" s="163"/>
      <c r="T674" s="163"/>
      <c r="U674" s="163"/>
      <c r="V674" s="175"/>
    </row>
    <row r="675" spans="1:22" s="187" customFormat="1" ht="12.75" customHeight="1">
      <c r="A675" s="385"/>
      <c r="N675" s="163"/>
      <c r="O675" s="163"/>
      <c r="P675" s="163"/>
      <c r="Q675" s="163"/>
      <c r="R675" s="163"/>
      <c r="S675" s="163"/>
      <c r="T675" s="163"/>
      <c r="U675" s="163"/>
      <c r="V675" s="175"/>
    </row>
    <row r="676" spans="1:22" s="187" customFormat="1" ht="12.75" customHeight="1">
      <c r="A676" s="385"/>
      <c r="N676" s="163"/>
      <c r="O676" s="163"/>
      <c r="P676" s="163"/>
      <c r="Q676" s="163"/>
      <c r="R676" s="163"/>
      <c r="S676" s="163"/>
      <c r="T676" s="163"/>
      <c r="U676" s="163"/>
      <c r="V676" s="175"/>
    </row>
    <row r="677" spans="1:22" s="187" customFormat="1" ht="12.75" customHeight="1">
      <c r="A677" s="385"/>
      <c r="N677" s="163"/>
      <c r="O677" s="163"/>
      <c r="P677" s="163"/>
      <c r="Q677" s="163"/>
      <c r="R677" s="163"/>
      <c r="S677" s="163"/>
      <c r="T677" s="163"/>
      <c r="U677" s="163"/>
      <c r="V677" s="175"/>
    </row>
    <row r="678" spans="1:22" s="187" customFormat="1" ht="12.75" customHeight="1">
      <c r="A678" s="385"/>
      <c r="N678" s="163"/>
      <c r="O678" s="163"/>
      <c r="P678" s="163"/>
      <c r="Q678" s="163"/>
      <c r="R678" s="163"/>
      <c r="S678" s="163"/>
      <c r="T678" s="163"/>
      <c r="U678" s="163"/>
      <c r="V678" s="175"/>
    </row>
    <row r="679" spans="1:22" s="187" customFormat="1" ht="12.75" customHeight="1">
      <c r="A679" s="385"/>
      <c r="N679" s="163"/>
      <c r="O679" s="163"/>
      <c r="P679" s="163"/>
      <c r="Q679" s="163"/>
      <c r="R679" s="163"/>
      <c r="S679" s="163"/>
      <c r="T679" s="163"/>
      <c r="U679" s="163"/>
      <c r="V679" s="175"/>
    </row>
    <row r="680" spans="1:22" s="187" customFormat="1" ht="12.75" customHeight="1">
      <c r="A680" s="385"/>
      <c r="N680" s="163"/>
      <c r="O680" s="163"/>
      <c r="P680" s="163"/>
      <c r="Q680" s="163"/>
      <c r="R680" s="163"/>
      <c r="S680" s="163"/>
      <c r="T680" s="163"/>
      <c r="U680" s="163"/>
      <c r="V680" s="175"/>
    </row>
    <row r="681" spans="1:22" s="187" customFormat="1" ht="12.75" customHeight="1">
      <c r="A681" s="385"/>
      <c r="N681" s="163"/>
      <c r="O681" s="163"/>
      <c r="P681" s="163"/>
      <c r="Q681" s="163"/>
      <c r="R681" s="163"/>
      <c r="S681" s="163"/>
      <c r="T681" s="163"/>
      <c r="U681" s="163"/>
      <c r="V681" s="175"/>
    </row>
    <row r="682" spans="1:22" s="187" customFormat="1" ht="12.75" customHeight="1">
      <c r="A682" s="385"/>
      <c r="N682" s="163"/>
      <c r="O682" s="163"/>
      <c r="P682" s="163"/>
      <c r="Q682" s="163"/>
      <c r="R682" s="163"/>
      <c r="S682" s="163"/>
      <c r="T682" s="163"/>
      <c r="U682" s="163"/>
      <c r="V682" s="175"/>
    </row>
    <row r="683" spans="1:22" s="187" customFormat="1" ht="12.75" customHeight="1">
      <c r="A683" s="385"/>
      <c r="N683" s="163"/>
      <c r="O683" s="163"/>
      <c r="P683" s="163"/>
      <c r="Q683" s="163"/>
      <c r="R683" s="163"/>
      <c r="S683" s="163"/>
      <c r="T683" s="163"/>
      <c r="U683" s="163"/>
      <c r="V683" s="175"/>
    </row>
    <row r="684" spans="1:22" s="187" customFormat="1" ht="12.75" customHeight="1">
      <c r="A684" s="385"/>
      <c r="N684" s="163"/>
      <c r="O684" s="163"/>
      <c r="P684" s="163"/>
      <c r="Q684" s="163"/>
      <c r="R684" s="163"/>
      <c r="S684" s="163"/>
      <c r="T684" s="163"/>
      <c r="U684" s="163"/>
      <c r="V684" s="175"/>
    </row>
    <row r="685" spans="1:22" s="187" customFormat="1" ht="12.75" customHeight="1">
      <c r="A685" s="385"/>
      <c r="N685" s="163"/>
      <c r="O685" s="163"/>
      <c r="P685" s="163"/>
      <c r="Q685" s="163"/>
      <c r="R685" s="163"/>
      <c r="S685" s="163"/>
      <c r="T685" s="163"/>
      <c r="U685" s="163"/>
      <c r="V685" s="175"/>
    </row>
    <row r="686" spans="1:22" s="187" customFormat="1" ht="12.75" customHeight="1">
      <c r="A686" s="385"/>
      <c r="N686" s="163"/>
      <c r="O686" s="163"/>
      <c r="P686" s="163"/>
      <c r="Q686" s="163"/>
      <c r="R686" s="163"/>
      <c r="S686" s="163"/>
      <c r="T686" s="163"/>
      <c r="U686" s="163"/>
      <c r="V686" s="175"/>
    </row>
    <row r="687" spans="1:22" s="187" customFormat="1" ht="12.75" customHeight="1">
      <c r="A687" s="385"/>
      <c r="N687" s="163"/>
      <c r="O687" s="163"/>
      <c r="P687" s="163"/>
      <c r="Q687" s="163"/>
      <c r="R687" s="163"/>
      <c r="S687" s="163"/>
      <c r="T687" s="163"/>
      <c r="U687" s="163"/>
      <c r="V687" s="175"/>
    </row>
    <row r="688" spans="1:22" s="187" customFormat="1" ht="12.75" customHeight="1">
      <c r="A688" s="385"/>
      <c r="N688" s="163"/>
      <c r="O688" s="163"/>
      <c r="P688" s="163"/>
      <c r="Q688" s="163"/>
      <c r="R688" s="163"/>
      <c r="S688" s="163"/>
      <c r="T688" s="163"/>
      <c r="U688" s="163"/>
      <c r="V688" s="175"/>
    </row>
    <row r="689" spans="1:22" s="187" customFormat="1" ht="12.75" customHeight="1">
      <c r="A689" s="385"/>
      <c r="N689" s="163"/>
      <c r="O689" s="163"/>
      <c r="P689" s="163"/>
      <c r="Q689" s="163"/>
      <c r="R689" s="163"/>
      <c r="S689" s="163"/>
      <c r="T689" s="163"/>
      <c r="U689" s="163"/>
      <c r="V689" s="175"/>
    </row>
    <row r="690" spans="1:22" s="187" customFormat="1" ht="12.75" customHeight="1">
      <c r="A690" s="385"/>
      <c r="N690" s="163"/>
      <c r="O690" s="163"/>
      <c r="P690" s="163"/>
      <c r="Q690" s="163"/>
      <c r="R690" s="163"/>
      <c r="S690" s="163"/>
      <c r="T690" s="163"/>
      <c r="U690" s="163"/>
      <c r="V690" s="175"/>
    </row>
    <row r="691" spans="1:22" s="187" customFormat="1" ht="12.75" customHeight="1">
      <c r="A691" s="385"/>
      <c r="N691" s="163"/>
      <c r="O691" s="163"/>
      <c r="P691" s="163"/>
      <c r="Q691" s="163"/>
      <c r="R691" s="163"/>
      <c r="S691" s="163"/>
      <c r="T691" s="163"/>
      <c r="U691" s="163"/>
      <c r="V691" s="175"/>
    </row>
    <row r="692" spans="1:22" s="187" customFormat="1" ht="12.75" customHeight="1">
      <c r="A692" s="385"/>
      <c r="N692" s="163"/>
      <c r="O692" s="163"/>
      <c r="P692" s="163"/>
      <c r="Q692" s="163"/>
      <c r="R692" s="163"/>
      <c r="S692" s="163"/>
      <c r="T692" s="163"/>
      <c r="U692" s="163"/>
      <c r="V692" s="175"/>
    </row>
    <row r="693" spans="1:22" s="187" customFormat="1" ht="12.75" customHeight="1">
      <c r="A693" s="385"/>
      <c r="N693" s="163"/>
      <c r="O693" s="163"/>
      <c r="P693" s="163"/>
      <c r="Q693" s="163"/>
      <c r="R693" s="163"/>
      <c r="S693" s="163"/>
      <c r="T693" s="163"/>
      <c r="U693" s="163"/>
      <c r="V693" s="175"/>
    </row>
    <row r="694" spans="1:22" s="187" customFormat="1" ht="12.75" customHeight="1">
      <c r="A694" s="385"/>
      <c r="N694" s="163"/>
      <c r="O694" s="163"/>
      <c r="P694" s="163"/>
      <c r="Q694" s="163"/>
      <c r="R694" s="163"/>
      <c r="S694" s="163"/>
      <c r="T694" s="163"/>
      <c r="U694" s="163"/>
      <c r="V694" s="175"/>
    </row>
    <row r="695" spans="1:22" s="187" customFormat="1" ht="12.75" customHeight="1">
      <c r="A695" s="385"/>
      <c r="N695" s="163"/>
      <c r="O695" s="163"/>
      <c r="P695" s="163"/>
      <c r="Q695" s="163"/>
      <c r="R695" s="163"/>
      <c r="S695" s="163"/>
      <c r="T695" s="163"/>
      <c r="U695" s="163"/>
      <c r="V695" s="175"/>
    </row>
    <row r="696" spans="1:22" s="187" customFormat="1" ht="12.75" customHeight="1">
      <c r="A696" s="385"/>
      <c r="N696" s="163"/>
      <c r="O696" s="163"/>
      <c r="P696" s="163"/>
      <c r="Q696" s="163"/>
      <c r="R696" s="163"/>
      <c r="S696" s="163"/>
      <c r="T696" s="163"/>
      <c r="U696" s="163"/>
      <c r="V696" s="175"/>
    </row>
    <row r="697" spans="1:22" s="187" customFormat="1" ht="12.75" customHeight="1">
      <c r="A697" s="385"/>
      <c r="N697" s="163"/>
      <c r="O697" s="163"/>
      <c r="P697" s="163"/>
      <c r="Q697" s="163"/>
      <c r="R697" s="163"/>
      <c r="S697" s="163"/>
      <c r="T697" s="163"/>
      <c r="U697" s="163"/>
      <c r="V697" s="175"/>
    </row>
    <row r="698" spans="1:22" s="187" customFormat="1" ht="12.75" customHeight="1">
      <c r="A698" s="385"/>
      <c r="N698" s="163"/>
      <c r="O698" s="163"/>
      <c r="P698" s="163"/>
      <c r="Q698" s="163"/>
      <c r="R698" s="163"/>
      <c r="S698" s="163"/>
      <c r="T698" s="163"/>
      <c r="U698" s="163"/>
      <c r="V698" s="175"/>
    </row>
    <row r="699" spans="1:22" s="187" customFormat="1" ht="12.75" customHeight="1">
      <c r="A699" s="385"/>
      <c r="N699" s="163"/>
      <c r="O699" s="163"/>
      <c r="P699" s="163"/>
      <c r="Q699" s="163"/>
      <c r="R699" s="163"/>
      <c r="S699" s="163"/>
      <c r="T699" s="163"/>
      <c r="U699" s="163"/>
      <c r="V699" s="175"/>
    </row>
    <row r="700" spans="1:22" s="187" customFormat="1" ht="12.75" customHeight="1">
      <c r="A700" s="385"/>
      <c r="N700" s="163"/>
      <c r="O700" s="163"/>
      <c r="P700" s="163"/>
      <c r="Q700" s="163"/>
      <c r="R700" s="163"/>
      <c r="S700" s="163"/>
      <c r="T700" s="163"/>
      <c r="U700" s="163"/>
      <c r="V700" s="175"/>
    </row>
    <row r="701" spans="1:22" s="187" customFormat="1" ht="12.75" customHeight="1">
      <c r="A701" s="385"/>
      <c r="N701" s="163"/>
      <c r="O701" s="163"/>
      <c r="P701" s="163"/>
      <c r="Q701" s="163"/>
      <c r="R701" s="163"/>
      <c r="S701" s="163"/>
      <c r="T701" s="163"/>
      <c r="U701" s="163"/>
      <c r="V701" s="175"/>
    </row>
    <row r="702" spans="1:22" s="187" customFormat="1" ht="12.75" customHeight="1">
      <c r="A702" s="385"/>
      <c r="N702" s="163"/>
      <c r="O702" s="163"/>
      <c r="P702" s="163"/>
      <c r="Q702" s="163"/>
      <c r="R702" s="163"/>
      <c r="S702" s="163"/>
      <c r="T702" s="163"/>
      <c r="U702" s="163"/>
      <c r="V702" s="175"/>
    </row>
    <row r="703" spans="1:22" s="187" customFormat="1" ht="12.75" customHeight="1">
      <c r="A703" s="385"/>
      <c r="N703" s="163"/>
      <c r="O703" s="163"/>
      <c r="P703" s="163"/>
      <c r="Q703" s="163"/>
      <c r="R703" s="163"/>
      <c r="S703" s="163"/>
      <c r="T703" s="163"/>
      <c r="U703" s="163"/>
      <c r="V703" s="175"/>
    </row>
    <row r="704" spans="1:22" s="187" customFormat="1" ht="12.75" customHeight="1">
      <c r="A704" s="385"/>
      <c r="N704" s="163"/>
      <c r="O704" s="163"/>
      <c r="P704" s="163"/>
      <c r="Q704" s="163"/>
      <c r="R704" s="163"/>
      <c r="S704" s="163"/>
      <c r="T704" s="163"/>
      <c r="U704" s="163"/>
      <c r="V704" s="175"/>
    </row>
    <row r="705" spans="1:22" s="187" customFormat="1" ht="12.75" customHeight="1">
      <c r="A705" s="385"/>
      <c r="N705" s="163"/>
      <c r="O705" s="163"/>
      <c r="P705" s="163"/>
      <c r="Q705" s="163"/>
      <c r="R705" s="163"/>
      <c r="S705" s="163"/>
      <c r="T705" s="163"/>
      <c r="U705" s="163"/>
      <c r="V705" s="175"/>
    </row>
    <row r="706" spans="1:22" s="187" customFormat="1" ht="12.75" customHeight="1">
      <c r="A706" s="385"/>
      <c r="N706" s="163"/>
      <c r="O706" s="163"/>
      <c r="P706" s="163"/>
      <c r="Q706" s="163"/>
      <c r="R706" s="163"/>
      <c r="S706" s="163"/>
      <c r="T706" s="163"/>
      <c r="U706" s="163"/>
      <c r="V706" s="175"/>
    </row>
    <row r="707" spans="1:22" s="187" customFormat="1" ht="12.75" customHeight="1">
      <c r="A707" s="385"/>
      <c r="N707" s="163"/>
      <c r="O707" s="163"/>
      <c r="P707" s="163"/>
      <c r="Q707" s="163"/>
      <c r="R707" s="163"/>
      <c r="S707" s="163"/>
      <c r="T707" s="163"/>
      <c r="U707" s="163"/>
      <c r="V707" s="175"/>
    </row>
    <row r="708" spans="1:22" s="187" customFormat="1" ht="12.75" customHeight="1">
      <c r="A708" s="385"/>
      <c r="N708" s="163"/>
      <c r="O708" s="163"/>
      <c r="P708" s="163"/>
      <c r="Q708" s="163"/>
      <c r="R708" s="163"/>
      <c r="S708" s="163"/>
      <c r="T708" s="163"/>
      <c r="U708" s="163"/>
      <c r="V708" s="175"/>
    </row>
    <row r="709" spans="1:22" s="187" customFormat="1" ht="12.75" customHeight="1">
      <c r="A709" s="385"/>
      <c r="N709" s="163"/>
      <c r="O709" s="163"/>
      <c r="P709" s="163"/>
      <c r="Q709" s="163"/>
      <c r="R709" s="163"/>
      <c r="S709" s="163"/>
      <c r="T709" s="163"/>
      <c r="U709" s="163"/>
      <c r="V709" s="175"/>
    </row>
    <row r="710" spans="1:22" s="187" customFormat="1" ht="12.75" customHeight="1">
      <c r="A710" s="385"/>
      <c r="N710" s="163"/>
      <c r="O710" s="163"/>
      <c r="P710" s="163"/>
      <c r="Q710" s="163"/>
      <c r="R710" s="163"/>
      <c r="S710" s="163"/>
      <c r="T710" s="163"/>
      <c r="U710" s="163"/>
      <c r="V710" s="175"/>
    </row>
    <row r="711" spans="1:22" s="187" customFormat="1" ht="12.75" customHeight="1">
      <c r="A711" s="385"/>
      <c r="N711" s="163"/>
      <c r="O711" s="163"/>
      <c r="P711" s="163"/>
      <c r="Q711" s="163"/>
      <c r="R711" s="163"/>
      <c r="S711" s="163"/>
      <c r="T711" s="163"/>
      <c r="U711" s="163"/>
      <c r="V711" s="175"/>
    </row>
    <row r="712" spans="1:22" s="187" customFormat="1" ht="12.75" customHeight="1">
      <c r="A712" s="385"/>
      <c r="N712" s="163"/>
      <c r="O712" s="163"/>
      <c r="P712" s="163"/>
      <c r="Q712" s="163"/>
      <c r="R712" s="163"/>
      <c r="S712" s="163"/>
      <c r="T712" s="163"/>
      <c r="U712" s="163"/>
      <c r="V712" s="175"/>
    </row>
    <row r="713" spans="1:22" s="187" customFormat="1" ht="12.75" customHeight="1">
      <c r="A713" s="385"/>
      <c r="N713" s="163"/>
      <c r="O713" s="163"/>
      <c r="P713" s="163"/>
      <c r="Q713" s="163"/>
      <c r="R713" s="163"/>
      <c r="S713" s="163"/>
      <c r="T713" s="163"/>
      <c r="U713" s="163"/>
      <c r="V713" s="175"/>
    </row>
    <row r="714" spans="1:22" s="187" customFormat="1" ht="12.75" customHeight="1">
      <c r="A714" s="385"/>
      <c r="N714" s="163"/>
      <c r="O714" s="163"/>
      <c r="P714" s="163"/>
      <c r="Q714" s="163"/>
      <c r="R714" s="163"/>
      <c r="S714" s="163"/>
      <c r="T714" s="163"/>
      <c r="U714" s="163"/>
      <c r="V714" s="175"/>
    </row>
    <row r="715" spans="1:22" s="187" customFormat="1" ht="12.75" customHeight="1">
      <c r="A715" s="385"/>
      <c r="N715" s="163"/>
      <c r="O715" s="163"/>
      <c r="P715" s="163"/>
      <c r="Q715" s="163"/>
      <c r="R715" s="163"/>
      <c r="S715" s="163"/>
      <c r="T715" s="163"/>
      <c r="U715" s="163"/>
      <c r="V715" s="175"/>
    </row>
    <row r="716" spans="1:22" s="187" customFormat="1" ht="12.75" customHeight="1">
      <c r="A716" s="385"/>
      <c r="N716" s="163"/>
      <c r="O716" s="163"/>
      <c r="P716" s="163"/>
      <c r="Q716" s="163"/>
      <c r="R716" s="163"/>
      <c r="S716" s="163"/>
      <c r="T716" s="163"/>
      <c r="U716" s="163"/>
      <c r="V716" s="175"/>
    </row>
    <row r="717" spans="1:22" s="187" customFormat="1" ht="12.75" customHeight="1">
      <c r="A717" s="385"/>
      <c r="N717" s="163"/>
      <c r="O717" s="163"/>
      <c r="P717" s="163"/>
      <c r="Q717" s="163"/>
      <c r="R717" s="163"/>
      <c r="S717" s="163"/>
      <c r="T717" s="163"/>
      <c r="U717" s="163"/>
      <c r="V717" s="175"/>
    </row>
    <row r="718" spans="1:22" s="187" customFormat="1" ht="12.75" customHeight="1">
      <c r="A718" s="385"/>
      <c r="N718" s="163"/>
      <c r="O718" s="163"/>
      <c r="P718" s="163"/>
      <c r="Q718" s="163"/>
      <c r="R718" s="163"/>
      <c r="S718" s="163"/>
      <c r="T718" s="163"/>
      <c r="U718" s="163"/>
      <c r="V718" s="175"/>
    </row>
    <row r="719" spans="1:22" s="187" customFormat="1" ht="12.75" customHeight="1">
      <c r="A719" s="385"/>
      <c r="N719" s="163"/>
      <c r="O719" s="163"/>
      <c r="P719" s="163"/>
      <c r="Q719" s="163"/>
      <c r="R719" s="163"/>
      <c r="S719" s="163"/>
      <c r="T719" s="163"/>
      <c r="U719" s="163"/>
      <c r="V719" s="175"/>
    </row>
    <row r="720" spans="1:22" s="187" customFormat="1" ht="12.75" customHeight="1">
      <c r="A720" s="385"/>
      <c r="N720" s="163"/>
      <c r="O720" s="163"/>
      <c r="P720" s="163"/>
      <c r="Q720" s="163"/>
      <c r="R720" s="163"/>
      <c r="S720" s="163"/>
      <c r="T720" s="163"/>
      <c r="U720" s="163"/>
      <c r="V720" s="175"/>
    </row>
    <row r="721" spans="1:22" s="187" customFormat="1" ht="12.75" customHeight="1">
      <c r="A721" s="385"/>
      <c r="N721" s="163"/>
      <c r="O721" s="163"/>
      <c r="P721" s="163"/>
      <c r="Q721" s="163"/>
      <c r="R721" s="163"/>
      <c r="S721" s="163"/>
      <c r="T721" s="163"/>
      <c r="U721" s="163"/>
      <c r="V721" s="175"/>
    </row>
    <row r="722" spans="1:22" s="187" customFormat="1" ht="12.75" customHeight="1">
      <c r="A722" s="385"/>
      <c r="N722" s="163"/>
      <c r="O722" s="163"/>
      <c r="P722" s="163"/>
      <c r="Q722" s="163"/>
      <c r="R722" s="163"/>
      <c r="S722" s="163"/>
      <c r="T722" s="163"/>
      <c r="U722" s="163"/>
      <c r="V722" s="175"/>
    </row>
    <row r="723" spans="1:22" s="187" customFormat="1" ht="12.75" customHeight="1">
      <c r="A723" s="385"/>
      <c r="N723" s="163"/>
      <c r="O723" s="163"/>
      <c r="P723" s="163"/>
      <c r="Q723" s="163"/>
      <c r="R723" s="163"/>
      <c r="S723" s="163"/>
      <c r="T723" s="163"/>
      <c r="U723" s="163"/>
      <c r="V723" s="175"/>
    </row>
    <row r="724" spans="1:22" s="187" customFormat="1" ht="12.75" customHeight="1">
      <c r="A724" s="385"/>
      <c r="N724" s="163"/>
      <c r="O724" s="163"/>
      <c r="P724" s="163"/>
      <c r="Q724" s="163"/>
      <c r="R724" s="163"/>
      <c r="S724" s="163"/>
      <c r="T724" s="163"/>
      <c r="U724" s="163"/>
      <c r="V724" s="175"/>
    </row>
    <row r="725" spans="1:22" s="187" customFormat="1" ht="12.75" customHeight="1">
      <c r="A725" s="385"/>
      <c r="N725" s="163"/>
      <c r="O725" s="163"/>
      <c r="P725" s="163"/>
      <c r="Q725" s="163"/>
      <c r="R725" s="163"/>
      <c r="S725" s="163"/>
      <c r="T725" s="163"/>
      <c r="U725" s="163"/>
      <c r="V725" s="175"/>
    </row>
    <row r="726" spans="1:22" s="187" customFormat="1" ht="12.75" customHeight="1">
      <c r="A726" s="385"/>
      <c r="N726" s="163"/>
      <c r="O726" s="163"/>
      <c r="P726" s="163"/>
      <c r="Q726" s="163"/>
      <c r="R726" s="163"/>
      <c r="S726" s="163"/>
      <c r="T726" s="163"/>
      <c r="U726" s="163"/>
      <c r="V726" s="175"/>
    </row>
    <row r="727" spans="1:22" s="187" customFormat="1" ht="12.75" customHeight="1">
      <c r="A727" s="385"/>
      <c r="N727" s="163"/>
      <c r="O727" s="163"/>
      <c r="P727" s="163"/>
      <c r="Q727" s="163"/>
      <c r="R727" s="163"/>
      <c r="S727" s="163"/>
      <c r="T727" s="163"/>
      <c r="U727" s="163"/>
      <c r="V727" s="175"/>
    </row>
    <row r="728" spans="1:22" s="187" customFormat="1" ht="12.75" customHeight="1">
      <c r="A728" s="385"/>
      <c r="N728" s="163"/>
      <c r="O728" s="163"/>
      <c r="P728" s="163"/>
      <c r="Q728" s="163"/>
      <c r="R728" s="163"/>
      <c r="S728" s="163"/>
      <c r="T728" s="163"/>
      <c r="U728" s="163"/>
      <c r="V728" s="175"/>
    </row>
    <row r="729" spans="1:22" s="187" customFormat="1" ht="12.75" customHeight="1">
      <c r="A729" s="385"/>
      <c r="N729" s="163"/>
      <c r="O729" s="163"/>
      <c r="P729" s="163"/>
      <c r="Q729" s="163"/>
      <c r="R729" s="163"/>
      <c r="S729" s="163"/>
      <c r="T729" s="163"/>
      <c r="U729" s="163"/>
      <c r="V729" s="175"/>
    </row>
    <row r="730" spans="1:22" s="187" customFormat="1" ht="12.75" customHeight="1">
      <c r="A730" s="385"/>
      <c r="N730" s="163"/>
      <c r="O730" s="163"/>
      <c r="P730" s="163"/>
      <c r="Q730" s="163"/>
      <c r="R730" s="163"/>
      <c r="S730" s="163"/>
      <c r="T730" s="163"/>
      <c r="U730" s="163"/>
      <c r="V730" s="175"/>
    </row>
    <row r="731" spans="1:22" s="187" customFormat="1" ht="12.75" customHeight="1">
      <c r="A731" s="385"/>
      <c r="N731" s="163"/>
      <c r="O731" s="163"/>
      <c r="P731" s="163"/>
      <c r="Q731" s="163"/>
      <c r="R731" s="163"/>
      <c r="S731" s="163"/>
      <c r="T731" s="163"/>
      <c r="U731" s="163"/>
      <c r="V731" s="175"/>
    </row>
    <row r="732" spans="1:22" s="187" customFormat="1" ht="12.75" customHeight="1">
      <c r="A732" s="385"/>
      <c r="N732" s="163"/>
      <c r="O732" s="163"/>
      <c r="P732" s="163"/>
      <c r="Q732" s="163"/>
      <c r="R732" s="163"/>
      <c r="S732" s="163"/>
      <c r="T732" s="163"/>
      <c r="U732" s="163"/>
      <c r="V732" s="175"/>
    </row>
    <row r="733" spans="1:22" s="187" customFormat="1" ht="12.75" customHeight="1">
      <c r="A733" s="385"/>
      <c r="N733" s="163"/>
      <c r="O733" s="163"/>
      <c r="P733" s="163"/>
      <c r="Q733" s="163"/>
      <c r="R733" s="163"/>
      <c r="S733" s="163"/>
      <c r="T733" s="163"/>
      <c r="U733" s="163"/>
      <c r="V733" s="175"/>
    </row>
    <row r="734" spans="1:22" s="187" customFormat="1" ht="12.75" customHeight="1">
      <c r="A734" s="385"/>
      <c r="N734" s="163"/>
      <c r="O734" s="163"/>
      <c r="P734" s="163"/>
      <c r="Q734" s="163"/>
      <c r="R734" s="163"/>
      <c r="S734" s="163"/>
      <c r="T734" s="163"/>
      <c r="U734" s="163"/>
      <c r="V734" s="175"/>
    </row>
    <row r="735" spans="1:22" s="187" customFormat="1" ht="12.75" customHeight="1">
      <c r="A735" s="385"/>
      <c r="N735" s="163"/>
      <c r="O735" s="163"/>
      <c r="P735" s="163"/>
      <c r="Q735" s="163"/>
      <c r="R735" s="163"/>
      <c r="S735" s="163"/>
      <c r="T735" s="163"/>
      <c r="U735" s="163"/>
      <c r="V735" s="175"/>
    </row>
    <row r="736" spans="1:22" s="187" customFormat="1" ht="12.75" customHeight="1">
      <c r="A736" s="385"/>
      <c r="N736" s="163"/>
      <c r="O736" s="163"/>
      <c r="P736" s="163"/>
      <c r="Q736" s="163"/>
      <c r="R736" s="163"/>
      <c r="S736" s="163"/>
      <c r="T736" s="163"/>
      <c r="U736" s="163"/>
      <c r="V736" s="175"/>
    </row>
    <row r="737" spans="1:22" s="187" customFormat="1" ht="12.75" customHeight="1">
      <c r="A737" s="385"/>
      <c r="N737" s="163"/>
      <c r="O737" s="163"/>
      <c r="P737" s="163"/>
      <c r="Q737" s="163"/>
      <c r="R737" s="163"/>
      <c r="S737" s="163"/>
      <c r="T737" s="163"/>
      <c r="U737" s="163"/>
      <c r="V737" s="175"/>
    </row>
    <row r="738" spans="1:22" s="187" customFormat="1" ht="12.75" customHeight="1">
      <c r="A738" s="385"/>
      <c r="N738" s="163"/>
      <c r="O738" s="163"/>
      <c r="P738" s="163"/>
      <c r="Q738" s="163"/>
      <c r="R738" s="163"/>
      <c r="S738" s="163"/>
      <c r="T738" s="163"/>
      <c r="U738" s="163"/>
      <c r="V738" s="175"/>
    </row>
    <row r="739" spans="1:22" s="187" customFormat="1" ht="12.75" customHeight="1">
      <c r="A739" s="385"/>
      <c r="N739" s="163"/>
      <c r="O739" s="163"/>
      <c r="P739" s="163"/>
      <c r="Q739" s="163"/>
      <c r="R739" s="163"/>
      <c r="S739" s="163"/>
      <c r="T739" s="163"/>
      <c r="U739" s="163"/>
      <c r="V739" s="175"/>
    </row>
    <row r="740" spans="1:22" s="187" customFormat="1" ht="12.75" customHeight="1">
      <c r="A740" s="385"/>
      <c r="N740" s="163"/>
      <c r="O740" s="163"/>
      <c r="P740" s="163"/>
      <c r="Q740" s="163"/>
      <c r="R740" s="163"/>
      <c r="S740" s="163"/>
      <c r="T740" s="163"/>
      <c r="U740" s="163"/>
      <c r="V740" s="175"/>
    </row>
    <row r="741" spans="1:22" s="187" customFormat="1" ht="12.75" customHeight="1">
      <c r="A741" s="385"/>
      <c r="N741" s="163"/>
      <c r="O741" s="163"/>
      <c r="P741" s="163"/>
      <c r="Q741" s="163"/>
      <c r="R741" s="163"/>
      <c r="S741" s="163"/>
      <c r="T741" s="163"/>
      <c r="U741" s="163"/>
      <c r="V741" s="175"/>
    </row>
    <row r="742" spans="1:22" s="187" customFormat="1" ht="12.75" customHeight="1">
      <c r="A742" s="385"/>
      <c r="N742" s="163"/>
      <c r="O742" s="163"/>
      <c r="P742" s="163"/>
      <c r="Q742" s="163"/>
      <c r="R742" s="163"/>
      <c r="S742" s="163"/>
      <c r="T742" s="163"/>
      <c r="U742" s="163"/>
      <c r="V742" s="175"/>
    </row>
    <row r="743" spans="1:22" s="187" customFormat="1" ht="12.75" customHeight="1">
      <c r="A743" s="385"/>
      <c r="N743" s="163"/>
      <c r="O743" s="163"/>
      <c r="P743" s="163"/>
      <c r="Q743" s="163"/>
      <c r="R743" s="163"/>
      <c r="S743" s="163"/>
      <c r="T743" s="163"/>
      <c r="U743" s="163"/>
      <c r="V743" s="175"/>
    </row>
    <row r="744" spans="1:22" s="187" customFormat="1" ht="12.75" customHeight="1">
      <c r="A744" s="385"/>
      <c r="N744" s="163"/>
      <c r="O744" s="163"/>
      <c r="P744" s="163"/>
      <c r="Q744" s="163"/>
      <c r="R744" s="163"/>
      <c r="S744" s="163"/>
      <c r="T744" s="163"/>
      <c r="U744" s="163"/>
      <c r="V744" s="175"/>
    </row>
    <row r="745" spans="1:22" s="187" customFormat="1" ht="12.75" customHeight="1">
      <c r="A745" s="385"/>
      <c r="N745" s="163"/>
      <c r="O745" s="163"/>
      <c r="P745" s="163"/>
      <c r="Q745" s="163"/>
      <c r="R745" s="163"/>
      <c r="S745" s="163"/>
      <c r="T745" s="163"/>
      <c r="U745" s="163"/>
      <c r="V745" s="175"/>
    </row>
    <row r="746" spans="1:22" s="187" customFormat="1" ht="12.75" customHeight="1">
      <c r="A746" s="385"/>
      <c r="N746" s="163"/>
      <c r="O746" s="163"/>
      <c r="P746" s="163"/>
      <c r="Q746" s="163"/>
      <c r="R746" s="163"/>
      <c r="S746" s="163"/>
      <c r="T746" s="163"/>
      <c r="U746" s="163"/>
      <c r="V746" s="175"/>
    </row>
    <row r="747" spans="1:22" s="187" customFormat="1" ht="12.75" customHeight="1">
      <c r="A747" s="385"/>
      <c r="N747" s="163"/>
      <c r="O747" s="163"/>
      <c r="P747" s="163"/>
      <c r="Q747" s="163"/>
      <c r="R747" s="163"/>
      <c r="S747" s="163"/>
      <c r="T747" s="163"/>
      <c r="U747" s="163"/>
      <c r="V747" s="175"/>
    </row>
    <row r="748" spans="1:22" s="187" customFormat="1" ht="12.75" customHeight="1">
      <c r="A748" s="385"/>
      <c r="N748" s="163"/>
      <c r="O748" s="163"/>
      <c r="P748" s="163"/>
      <c r="Q748" s="163"/>
      <c r="R748" s="163"/>
      <c r="S748" s="163"/>
      <c r="T748" s="163"/>
      <c r="U748" s="163"/>
      <c r="V748" s="175"/>
    </row>
    <row r="749" spans="1:22" s="187" customFormat="1" ht="12.75" customHeight="1">
      <c r="A749" s="385"/>
      <c r="N749" s="163"/>
      <c r="O749" s="163"/>
      <c r="P749" s="163"/>
      <c r="Q749" s="163"/>
      <c r="R749" s="163"/>
      <c r="S749" s="163"/>
      <c r="T749" s="163"/>
      <c r="U749" s="163"/>
      <c r="V749" s="175"/>
    </row>
    <row r="750" spans="1:22" s="187" customFormat="1" ht="12.75" customHeight="1">
      <c r="A750" s="385"/>
      <c r="N750" s="163"/>
      <c r="O750" s="163"/>
      <c r="P750" s="163"/>
      <c r="Q750" s="163"/>
      <c r="R750" s="163"/>
      <c r="S750" s="163"/>
      <c r="T750" s="163"/>
      <c r="U750" s="163"/>
      <c r="V750" s="175"/>
    </row>
    <row r="751" spans="1:22" s="187" customFormat="1" ht="12.75" customHeight="1">
      <c r="A751" s="385"/>
      <c r="N751" s="163"/>
      <c r="O751" s="163"/>
      <c r="P751" s="163"/>
      <c r="Q751" s="163"/>
      <c r="R751" s="163"/>
      <c r="S751" s="163"/>
      <c r="T751" s="163"/>
      <c r="U751" s="163"/>
      <c r="V751" s="175"/>
    </row>
    <row r="752" spans="1:22" s="187" customFormat="1" ht="12.75" customHeight="1">
      <c r="A752" s="385"/>
      <c r="N752" s="163"/>
      <c r="O752" s="163"/>
      <c r="P752" s="163"/>
      <c r="Q752" s="163"/>
      <c r="R752" s="163"/>
      <c r="S752" s="163"/>
      <c r="T752" s="163"/>
      <c r="U752" s="163"/>
      <c r="V752" s="175"/>
    </row>
    <row r="753" spans="1:22" s="187" customFormat="1" ht="12.75" customHeight="1">
      <c r="A753" s="385"/>
      <c r="N753" s="163"/>
      <c r="O753" s="163"/>
      <c r="P753" s="163"/>
      <c r="Q753" s="163"/>
      <c r="R753" s="163"/>
      <c r="S753" s="163"/>
      <c r="T753" s="163"/>
      <c r="U753" s="163"/>
      <c r="V753" s="175"/>
    </row>
    <row r="754" spans="1:22" s="187" customFormat="1" ht="12.75" customHeight="1">
      <c r="A754" s="385"/>
      <c r="N754" s="163"/>
      <c r="O754" s="163"/>
      <c r="P754" s="163"/>
      <c r="Q754" s="163"/>
      <c r="R754" s="163"/>
      <c r="S754" s="163"/>
      <c r="T754" s="163"/>
      <c r="U754" s="163"/>
      <c r="V754" s="175"/>
    </row>
    <row r="755" spans="1:22" s="187" customFormat="1" ht="12.75" customHeight="1">
      <c r="A755" s="385"/>
      <c r="N755" s="163"/>
      <c r="O755" s="163"/>
      <c r="P755" s="163"/>
      <c r="Q755" s="163"/>
      <c r="R755" s="163"/>
      <c r="S755" s="163"/>
      <c r="T755" s="163"/>
      <c r="U755" s="163"/>
      <c r="V755" s="175"/>
    </row>
    <row r="756" spans="1:22" s="187" customFormat="1" ht="12.75" customHeight="1">
      <c r="A756" s="385"/>
      <c r="N756" s="163"/>
      <c r="O756" s="163"/>
      <c r="P756" s="163"/>
      <c r="Q756" s="163"/>
      <c r="R756" s="163"/>
      <c r="S756" s="163"/>
      <c r="T756" s="163"/>
      <c r="U756" s="163"/>
      <c r="V756" s="175"/>
    </row>
    <row r="757" spans="1:22" s="187" customFormat="1" ht="12.75" customHeight="1">
      <c r="A757" s="385"/>
      <c r="N757" s="163"/>
      <c r="O757" s="163"/>
      <c r="P757" s="163"/>
      <c r="Q757" s="163"/>
      <c r="R757" s="163"/>
      <c r="S757" s="163"/>
      <c r="T757" s="163"/>
      <c r="U757" s="163"/>
      <c r="V757" s="175"/>
    </row>
    <row r="758" spans="1:22" s="187" customFormat="1" ht="12.75" customHeight="1">
      <c r="A758" s="385"/>
      <c r="N758" s="163"/>
      <c r="O758" s="163"/>
      <c r="P758" s="163"/>
      <c r="Q758" s="163"/>
      <c r="R758" s="163"/>
      <c r="S758" s="163"/>
      <c r="T758" s="163"/>
      <c r="U758" s="163"/>
      <c r="V758" s="175"/>
    </row>
    <row r="759" spans="1:22" s="187" customFormat="1" ht="12.75" customHeight="1">
      <c r="A759" s="385"/>
      <c r="N759" s="163"/>
      <c r="O759" s="163"/>
      <c r="P759" s="163"/>
      <c r="Q759" s="163"/>
      <c r="R759" s="163"/>
      <c r="S759" s="163"/>
      <c r="T759" s="163"/>
      <c r="U759" s="163"/>
      <c r="V759" s="175"/>
    </row>
    <row r="760" spans="1:22" s="187" customFormat="1" ht="12.75" customHeight="1">
      <c r="A760" s="385"/>
      <c r="N760" s="163"/>
      <c r="O760" s="163"/>
      <c r="P760" s="163"/>
      <c r="Q760" s="163"/>
      <c r="R760" s="163"/>
      <c r="S760" s="163"/>
      <c r="T760" s="163"/>
      <c r="U760" s="163"/>
      <c r="V760" s="175"/>
    </row>
    <row r="761" spans="1:22" s="187" customFormat="1" ht="12.75" customHeight="1">
      <c r="A761" s="385"/>
      <c r="N761" s="163"/>
      <c r="O761" s="163"/>
      <c r="P761" s="163"/>
      <c r="Q761" s="163"/>
      <c r="R761" s="163"/>
      <c r="S761" s="163"/>
      <c r="T761" s="163"/>
      <c r="U761" s="163"/>
      <c r="V761" s="175"/>
    </row>
    <row r="762" spans="1:22" s="187" customFormat="1" ht="12.75" customHeight="1">
      <c r="A762" s="385"/>
      <c r="N762" s="163"/>
      <c r="O762" s="163"/>
      <c r="P762" s="163"/>
      <c r="Q762" s="163"/>
      <c r="R762" s="163"/>
      <c r="S762" s="163"/>
      <c r="T762" s="163"/>
      <c r="U762" s="163"/>
      <c r="V762" s="175"/>
    </row>
    <row r="763" spans="1:22" s="187" customFormat="1" ht="12.75" customHeight="1">
      <c r="A763" s="385"/>
      <c r="N763" s="163"/>
      <c r="O763" s="163"/>
      <c r="P763" s="163"/>
      <c r="Q763" s="163"/>
      <c r="R763" s="163"/>
      <c r="S763" s="163"/>
      <c r="T763" s="163"/>
      <c r="U763" s="163"/>
      <c r="V763" s="175"/>
    </row>
    <row r="764" spans="1:22" s="187" customFormat="1" ht="12.75" customHeight="1">
      <c r="A764" s="385"/>
      <c r="N764" s="163"/>
      <c r="O764" s="163"/>
      <c r="P764" s="163"/>
      <c r="Q764" s="163"/>
      <c r="R764" s="163"/>
      <c r="S764" s="163"/>
      <c r="T764" s="163"/>
      <c r="U764" s="163"/>
      <c r="V764" s="175"/>
    </row>
    <row r="765" spans="1:22" s="187" customFormat="1" ht="12.75" customHeight="1">
      <c r="A765" s="385"/>
      <c r="N765" s="163"/>
      <c r="O765" s="163"/>
      <c r="P765" s="163"/>
      <c r="Q765" s="163"/>
      <c r="R765" s="163"/>
      <c r="S765" s="163"/>
      <c r="T765" s="163"/>
      <c r="U765" s="163"/>
      <c r="V765" s="175"/>
    </row>
    <row r="766" spans="1:22" s="187" customFormat="1" ht="12.75" customHeight="1">
      <c r="A766" s="385"/>
      <c r="N766" s="163"/>
      <c r="O766" s="163"/>
      <c r="P766" s="163"/>
      <c r="Q766" s="163"/>
      <c r="R766" s="163"/>
      <c r="S766" s="163"/>
      <c r="T766" s="163"/>
      <c r="U766" s="163"/>
      <c r="V766" s="175"/>
    </row>
    <row r="767" spans="1:22" s="187" customFormat="1" ht="12.75" customHeight="1">
      <c r="A767" s="385"/>
      <c r="N767" s="163"/>
      <c r="O767" s="163"/>
      <c r="P767" s="163"/>
      <c r="Q767" s="163"/>
      <c r="R767" s="163"/>
      <c r="S767" s="163"/>
      <c r="T767" s="163"/>
      <c r="U767" s="163"/>
      <c r="V767" s="175"/>
    </row>
    <row r="768" spans="1:22" s="187" customFormat="1" ht="12.75" customHeight="1">
      <c r="A768" s="385"/>
      <c r="N768" s="163"/>
      <c r="O768" s="163"/>
      <c r="P768" s="163"/>
      <c r="Q768" s="163"/>
      <c r="R768" s="163"/>
      <c r="S768" s="163"/>
      <c r="T768" s="163"/>
      <c r="U768" s="163"/>
      <c r="V768" s="175"/>
    </row>
    <row r="769" spans="1:22" s="187" customFormat="1" ht="12.75" customHeight="1">
      <c r="A769" s="385"/>
      <c r="N769" s="163"/>
      <c r="O769" s="163"/>
      <c r="P769" s="163"/>
      <c r="Q769" s="163"/>
      <c r="R769" s="163"/>
      <c r="S769" s="163"/>
      <c r="T769" s="163"/>
      <c r="U769" s="163"/>
      <c r="V769" s="175"/>
    </row>
    <row r="770" spans="1:22" s="187" customFormat="1" ht="12.75" customHeight="1">
      <c r="A770" s="385"/>
      <c r="N770" s="163"/>
      <c r="O770" s="163"/>
      <c r="P770" s="163"/>
      <c r="Q770" s="163"/>
      <c r="R770" s="163"/>
      <c r="S770" s="163"/>
      <c r="T770" s="163"/>
      <c r="U770" s="163"/>
      <c r="V770" s="175"/>
    </row>
    <row r="771" spans="1:22" s="187" customFormat="1" ht="12.75" customHeight="1">
      <c r="A771" s="385"/>
      <c r="N771" s="163"/>
      <c r="O771" s="163"/>
      <c r="P771" s="163"/>
      <c r="Q771" s="163"/>
      <c r="R771" s="163"/>
      <c r="S771" s="163"/>
      <c r="T771" s="163"/>
      <c r="U771" s="163"/>
      <c r="V771" s="175"/>
    </row>
    <row r="772" spans="1:22" s="187" customFormat="1" ht="12.75" customHeight="1">
      <c r="A772" s="385"/>
      <c r="N772" s="163"/>
      <c r="O772" s="163"/>
      <c r="P772" s="163"/>
      <c r="Q772" s="163"/>
      <c r="R772" s="163"/>
      <c r="S772" s="163"/>
      <c r="T772" s="163"/>
      <c r="U772" s="163"/>
      <c r="V772" s="175"/>
    </row>
    <row r="773" spans="1:22" s="187" customFormat="1" ht="12.75" customHeight="1">
      <c r="A773" s="385"/>
      <c r="N773" s="163"/>
      <c r="O773" s="163"/>
      <c r="P773" s="163"/>
      <c r="Q773" s="163"/>
      <c r="R773" s="163"/>
      <c r="S773" s="163"/>
      <c r="T773" s="163"/>
      <c r="U773" s="163"/>
      <c r="V773" s="175"/>
    </row>
    <row r="774" spans="1:22" s="187" customFormat="1" ht="12.75" customHeight="1">
      <c r="A774" s="385"/>
      <c r="N774" s="163"/>
      <c r="O774" s="163"/>
      <c r="P774" s="163"/>
      <c r="Q774" s="163"/>
      <c r="R774" s="163"/>
      <c r="S774" s="163"/>
      <c r="T774" s="163"/>
      <c r="U774" s="163"/>
      <c r="V774" s="175"/>
    </row>
    <row r="775" spans="1:22" s="187" customFormat="1" ht="12.75" customHeight="1">
      <c r="A775" s="385"/>
      <c r="N775" s="163"/>
      <c r="O775" s="163"/>
      <c r="P775" s="163"/>
      <c r="Q775" s="163"/>
      <c r="R775" s="163"/>
      <c r="S775" s="163"/>
      <c r="T775" s="163"/>
      <c r="U775" s="163"/>
      <c r="V775" s="175"/>
    </row>
    <row r="776" spans="1:22" s="187" customFormat="1" ht="12.75" customHeight="1">
      <c r="A776" s="385"/>
      <c r="N776" s="163"/>
      <c r="O776" s="163"/>
      <c r="P776" s="163"/>
      <c r="Q776" s="163"/>
      <c r="R776" s="163"/>
      <c r="S776" s="163"/>
      <c r="T776" s="163"/>
      <c r="U776" s="163"/>
      <c r="V776" s="175"/>
    </row>
    <row r="777" spans="1:22" s="187" customFormat="1" ht="12.75" customHeight="1">
      <c r="A777" s="385"/>
      <c r="N777" s="163"/>
      <c r="O777" s="163"/>
      <c r="P777" s="163"/>
      <c r="Q777" s="163"/>
      <c r="R777" s="163"/>
      <c r="S777" s="163"/>
      <c r="T777" s="163"/>
      <c r="U777" s="163"/>
      <c r="V777" s="175"/>
    </row>
    <row r="778" spans="1:22" s="187" customFormat="1" ht="12.75" customHeight="1">
      <c r="A778" s="385"/>
      <c r="N778" s="163"/>
      <c r="O778" s="163"/>
      <c r="P778" s="163"/>
      <c r="Q778" s="163"/>
      <c r="R778" s="163"/>
      <c r="S778" s="163"/>
      <c r="T778" s="163"/>
      <c r="U778" s="163"/>
      <c r="V778" s="175"/>
    </row>
    <row r="779" spans="1:22" s="187" customFormat="1" ht="12.75" customHeight="1">
      <c r="A779" s="385"/>
      <c r="N779" s="163"/>
      <c r="O779" s="163"/>
      <c r="P779" s="163"/>
      <c r="Q779" s="163"/>
      <c r="R779" s="163"/>
      <c r="S779" s="163"/>
      <c r="T779" s="163"/>
      <c r="U779" s="163"/>
      <c r="V779" s="175"/>
    </row>
    <row r="780" spans="1:22" s="187" customFormat="1" ht="12.75" customHeight="1">
      <c r="A780" s="385"/>
      <c r="N780" s="163"/>
      <c r="O780" s="163"/>
      <c r="P780" s="163"/>
      <c r="Q780" s="163"/>
      <c r="R780" s="163"/>
      <c r="S780" s="163"/>
      <c r="T780" s="163"/>
      <c r="U780" s="163"/>
      <c r="V780" s="175"/>
    </row>
    <row r="781" spans="1:22" s="187" customFormat="1" ht="12.75" customHeight="1">
      <c r="A781" s="385"/>
      <c r="N781" s="163"/>
      <c r="O781" s="163"/>
      <c r="P781" s="163"/>
      <c r="Q781" s="163"/>
      <c r="R781" s="163"/>
      <c r="S781" s="163"/>
      <c r="T781" s="163"/>
      <c r="U781" s="163"/>
      <c r="V781" s="175"/>
    </row>
    <row r="782" spans="1:22" s="187" customFormat="1" ht="12.75" customHeight="1">
      <c r="A782" s="385"/>
      <c r="N782" s="163"/>
      <c r="O782" s="163"/>
      <c r="P782" s="163"/>
      <c r="Q782" s="163"/>
      <c r="R782" s="163"/>
      <c r="S782" s="163"/>
      <c r="T782" s="163"/>
      <c r="U782" s="163"/>
      <c r="V782" s="175"/>
    </row>
    <row r="783" spans="1:22" s="187" customFormat="1" ht="12.75" customHeight="1">
      <c r="A783" s="385"/>
      <c r="N783" s="163"/>
      <c r="O783" s="163"/>
      <c r="P783" s="163"/>
      <c r="Q783" s="163"/>
      <c r="R783" s="163"/>
      <c r="S783" s="163"/>
      <c r="T783" s="163"/>
      <c r="U783" s="163"/>
      <c r="V783" s="175"/>
    </row>
    <row r="784" spans="1:22" s="187" customFormat="1" ht="12.75" customHeight="1">
      <c r="A784" s="385"/>
      <c r="N784" s="163"/>
      <c r="O784" s="163"/>
      <c r="P784" s="163"/>
      <c r="Q784" s="163"/>
      <c r="R784" s="163"/>
      <c r="S784" s="163"/>
      <c r="T784" s="163"/>
      <c r="U784" s="163"/>
      <c r="V784" s="175"/>
    </row>
    <row r="785" spans="1:22" s="187" customFormat="1" ht="12.75" customHeight="1">
      <c r="A785" s="385"/>
      <c r="N785" s="163"/>
      <c r="O785" s="163"/>
      <c r="P785" s="163"/>
      <c r="Q785" s="163"/>
      <c r="R785" s="163"/>
      <c r="S785" s="163"/>
      <c r="T785" s="163"/>
      <c r="U785" s="163"/>
      <c r="V785" s="175"/>
    </row>
    <row r="786" spans="1:22" s="187" customFormat="1" ht="12.75" customHeight="1">
      <c r="A786" s="385"/>
      <c r="N786" s="163"/>
      <c r="O786" s="163"/>
      <c r="P786" s="163"/>
      <c r="Q786" s="163"/>
      <c r="R786" s="163"/>
      <c r="S786" s="163"/>
      <c r="T786" s="163"/>
      <c r="U786" s="163"/>
      <c r="V786" s="175"/>
    </row>
    <row r="787" spans="1:22" s="187" customFormat="1" ht="12.75" customHeight="1">
      <c r="A787" s="385"/>
      <c r="N787" s="163"/>
      <c r="O787" s="163"/>
      <c r="P787" s="163"/>
      <c r="Q787" s="163"/>
      <c r="R787" s="163"/>
      <c r="S787" s="163"/>
      <c r="T787" s="163"/>
      <c r="U787" s="163"/>
      <c r="V787" s="175"/>
    </row>
    <row r="788" spans="1:22" s="187" customFormat="1" ht="12.75" customHeight="1">
      <c r="A788" s="385"/>
      <c r="N788" s="163"/>
      <c r="O788" s="163"/>
      <c r="P788" s="163"/>
      <c r="Q788" s="163"/>
      <c r="R788" s="163"/>
      <c r="S788" s="163"/>
      <c r="T788" s="163"/>
      <c r="U788" s="163"/>
      <c r="V788" s="175"/>
    </row>
    <row r="789" spans="1:22" s="187" customFormat="1" ht="12.75" customHeight="1">
      <c r="A789" s="385"/>
      <c r="N789" s="163"/>
      <c r="O789" s="163"/>
      <c r="P789" s="163"/>
      <c r="Q789" s="163"/>
      <c r="R789" s="163"/>
      <c r="S789" s="163"/>
      <c r="T789" s="163"/>
      <c r="U789" s="163"/>
      <c r="V789" s="175"/>
    </row>
    <row r="790" spans="1:22" s="187" customFormat="1" ht="12.75" customHeight="1">
      <c r="A790" s="385"/>
      <c r="N790" s="163"/>
      <c r="O790" s="163"/>
      <c r="P790" s="163"/>
      <c r="Q790" s="163"/>
      <c r="R790" s="163"/>
      <c r="S790" s="163"/>
      <c r="T790" s="163"/>
      <c r="U790" s="163"/>
      <c r="V790" s="175"/>
    </row>
    <row r="791" spans="1:22" s="187" customFormat="1" ht="12.75" customHeight="1">
      <c r="A791" s="385"/>
      <c r="N791" s="163"/>
      <c r="O791" s="163"/>
      <c r="P791" s="163"/>
      <c r="Q791" s="163"/>
      <c r="R791" s="163"/>
      <c r="S791" s="163"/>
      <c r="T791" s="163"/>
      <c r="U791" s="163"/>
      <c r="V791" s="175"/>
    </row>
    <row r="792" spans="1:22" s="187" customFormat="1" ht="12.75" customHeight="1">
      <c r="A792" s="385"/>
      <c r="N792" s="163"/>
      <c r="O792" s="163"/>
      <c r="P792" s="163"/>
      <c r="Q792" s="163"/>
      <c r="R792" s="163"/>
      <c r="S792" s="163"/>
      <c r="T792" s="163"/>
      <c r="U792" s="163"/>
      <c r="V792" s="175"/>
    </row>
    <row r="793" spans="1:22" s="187" customFormat="1" ht="12.75" customHeight="1">
      <c r="A793" s="385"/>
      <c r="N793" s="163"/>
      <c r="O793" s="163"/>
      <c r="P793" s="163"/>
      <c r="Q793" s="163"/>
      <c r="R793" s="163"/>
      <c r="S793" s="163"/>
      <c r="T793" s="163"/>
      <c r="U793" s="163"/>
      <c r="V793" s="175"/>
    </row>
    <row r="794" spans="1:22" s="187" customFormat="1" ht="12.75" customHeight="1">
      <c r="A794" s="385"/>
      <c r="N794" s="163"/>
      <c r="O794" s="163"/>
      <c r="P794" s="163"/>
      <c r="Q794" s="163"/>
      <c r="R794" s="163"/>
      <c r="S794" s="163"/>
      <c r="T794" s="163"/>
      <c r="U794" s="163"/>
      <c r="V794" s="175"/>
    </row>
    <row r="795" spans="1:22" s="187" customFormat="1" ht="12.75" customHeight="1">
      <c r="A795" s="385"/>
      <c r="N795" s="163"/>
      <c r="O795" s="163"/>
      <c r="P795" s="163"/>
      <c r="Q795" s="163"/>
      <c r="R795" s="163"/>
      <c r="S795" s="163"/>
      <c r="T795" s="163"/>
      <c r="U795" s="163"/>
      <c r="V795" s="175"/>
    </row>
    <row r="796" spans="1:22" s="187" customFormat="1" ht="12.75" customHeight="1">
      <c r="A796" s="385"/>
      <c r="N796" s="163"/>
      <c r="O796" s="163"/>
      <c r="P796" s="163"/>
      <c r="Q796" s="163"/>
      <c r="R796" s="163"/>
      <c r="S796" s="163"/>
      <c r="T796" s="163"/>
      <c r="U796" s="163"/>
      <c r="V796" s="175"/>
    </row>
    <row r="797" spans="1:22" s="187" customFormat="1" ht="12.75" customHeight="1">
      <c r="A797" s="385"/>
      <c r="N797" s="163"/>
      <c r="O797" s="163"/>
      <c r="P797" s="163"/>
      <c r="Q797" s="163"/>
      <c r="R797" s="163"/>
      <c r="S797" s="163"/>
      <c r="T797" s="163"/>
      <c r="U797" s="163"/>
      <c r="V797" s="175"/>
    </row>
    <row r="798" spans="1:22" s="187" customFormat="1" ht="12.75" customHeight="1">
      <c r="A798" s="385"/>
      <c r="N798" s="163"/>
      <c r="O798" s="163"/>
      <c r="P798" s="163"/>
      <c r="Q798" s="163"/>
      <c r="R798" s="163"/>
      <c r="S798" s="163"/>
      <c r="T798" s="163"/>
      <c r="U798" s="163"/>
      <c r="V798" s="175"/>
    </row>
    <row r="799" spans="1:22" s="187" customFormat="1" ht="12.75" customHeight="1">
      <c r="A799" s="385"/>
      <c r="N799" s="163"/>
      <c r="O799" s="163"/>
      <c r="P799" s="163"/>
      <c r="Q799" s="163"/>
      <c r="R799" s="163"/>
      <c r="S799" s="163"/>
      <c r="T799" s="163"/>
      <c r="U799" s="163"/>
      <c r="V799" s="175"/>
    </row>
    <row r="800" spans="1:22" s="187" customFormat="1" ht="12.75" customHeight="1">
      <c r="A800" s="385"/>
      <c r="N800" s="163"/>
      <c r="O800" s="163"/>
      <c r="P800" s="163"/>
      <c r="Q800" s="163"/>
      <c r="R800" s="163"/>
      <c r="S800" s="163"/>
      <c r="T800" s="163"/>
      <c r="U800" s="163"/>
      <c r="V800" s="175"/>
    </row>
    <row r="801" spans="1:22" s="187" customFormat="1" ht="12.75" customHeight="1">
      <c r="A801" s="385"/>
      <c r="N801" s="163"/>
      <c r="O801" s="163"/>
      <c r="P801" s="163"/>
      <c r="Q801" s="163"/>
      <c r="R801" s="163"/>
      <c r="S801" s="163"/>
      <c r="T801" s="163"/>
      <c r="U801" s="163"/>
      <c r="V801" s="175"/>
    </row>
    <row r="802" spans="1:22" s="187" customFormat="1" ht="12.75" customHeight="1">
      <c r="A802" s="385"/>
      <c r="N802" s="163"/>
      <c r="O802" s="163"/>
      <c r="P802" s="163"/>
      <c r="Q802" s="163"/>
      <c r="R802" s="163"/>
      <c r="S802" s="163"/>
      <c r="T802" s="163"/>
      <c r="U802" s="163"/>
      <c r="V802" s="175"/>
    </row>
    <row r="803" spans="1:22" s="187" customFormat="1" ht="12.75" customHeight="1">
      <c r="A803" s="385"/>
      <c r="N803" s="163"/>
      <c r="O803" s="163"/>
      <c r="P803" s="163"/>
      <c r="Q803" s="163"/>
      <c r="R803" s="163"/>
      <c r="S803" s="163"/>
      <c r="T803" s="163"/>
      <c r="U803" s="163"/>
      <c r="V803" s="175"/>
    </row>
    <row r="804" spans="1:22" s="187" customFormat="1" ht="12.75" customHeight="1">
      <c r="A804" s="385"/>
      <c r="N804" s="163"/>
      <c r="O804" s="163"/>
      <c r="P804" s="163"/>
      <c r="Q804" s="163"/>
      <c r="R804" s="163"/>
      <c r="S804" s="163"/>
      <c r="T804" s="163"/>
      <c r="U804" s="163"/>
      <c r="V804" s="175"/>
    </row>
    <row r="805" spans="1:22" s="187" customFormat="1" ht="12.75" customHeight="1">
      <c r="A805" s="385"/>
      <c r="N805" s="163"/>
      <c r="O805" s="163"/>
      <c r="P805" s="163"/>
      <c r="Q805" s="163"/>
      <c r="R805" s="163"/>
      <c r="S805" s="163"/>
      <c r="T805" s="163"/>
      <c r="U805" s="163"/>
      <c r="V805" s="175"/>
    </row>
    <row r="806" spans="1:22" s="187" customFormat="1" ht="12.75" customHeight="1">
      <c r="A806" s="385"/>
      <c r="N806" s="163"/>
      <c r="O806" s="163"/>
      <c r="P806" s="163"/>
      <c r="Q806" s="163"/>
      <c r="R806" s="163"/>
      <c r="S806" s="163"/>
      <c r="T806" s="163"/>
      <c r="U806" s="163"/>
      <c r="V806" s="175"/>
    </row>
    <row r="807" spans="1:22" s="187" customFormat="1" ht="12.75" customHeight="1">
      <c r="A807" s="385"/>
      <c r="N807" s="163"/>
      <c r="O807" s="163"/>
      <c r="P807" s="163"/>
      <c r="Q807" s="163"/>
      <c r="R807" s="163"/>
      <c r="S807" s="163"/>
      <c r="T807" s="163"/>
      <c r="U807" s="163"/>
      <c r="V807" s="175"/>
    </row>
    <row r="808" spans="1:22" s="187" customFormat="1" ht="12.75" customHeight="1">
      <c r="A808" s="385"/>
      <c r="N808" s="163"/>
      <c r="O808" s="163"/>
      <c r="P808" s="163"/>
      <c r="Q808" s="163"/>
      <c r="R808" s="163"/>
      <c r="S808" s="163"/>
      <c r="T808" s="163"/>
      <c r="U808" s="163"/>
      <c r="V808" s="175"/>
    </row>
    <row r="809" spans="1:22" s="187" customFormat="1" ht="12.75" customHeight="1">
      <c r="A809" s="385"/>
      <c r="N809" s="163"/>
      <c r="O809" s="163"/>
      <c r="P809" s="163"/>
      <c r="Q809" s="163"/>
      <c r="R809" s="163"/>
      <c r="S809" s="163"/>
      <c r="T809" s="163"/>
      <c r="U809" s="163"/>
      <c r="V809" s="175"/>
    </row>
    <row r="810" spans="1:22" s="187" customFormat="1" ht="12.75" customHeight="1">
      <c r="A810" s="385"/>
      <c r="N810" s="163"/>
      <c r="O810" s="163"/>
      <c r="P810" s="163"/>
      <c r="Q810" s="163"/>
      <c r="R810" s="163"/>
      <c r="S810" s="163"/>
      <c r="T810" s="163"/>
      <c r="U810" s="163"/>
      <c r="V810" s="175"/>
    </row>
    <row r="811" spans="1:22" s="187" customFormat="1" ht="12.75" customHeight="1">
      <c r="A811" s="385"/>
      <c r="N811" s="163"/>
      <c r="O811" s="163"/>
      <c r="P811" s="163"/>
      <c r="Q811" s="163"/>
      <c r="R811" s="163"/>
      <c r="S811" s="163"/>
      <c r="T811" s="163"/>
      <c r="U811" s="163"/>
      <c r="V811" s="175"/>
    </row>
    <row r="812" spans="1:22" s="187" customFormat="1" ht="12.75" customHeight="1">
      <c r="A812" s="385"/>
      <c r="N812" s="163"/>
      <c r="O812" s="163"/>
      <c r="P812" s="163"/>
      <c r="Q812" s="163"/>
      <c r="R812" s="163"/>
      <c r="S812" s="163"/>
      <c r="T812" s="163"/>
      <c r="U812" s="163"/>
      <c r="V812" s="175"/>
    </row>
    <row r="813" spans="1:22" s="187" customFormat="1" ht="12.75" customHeight="1">
      <c r="A813" s="385"/>
      <c r="N813" s="163"/>
      <c r="O813" s="163"/>
      <c r="P813" s="163"/>
      <c r="Q813" s="163"/>
      <c r="R813" s="163"/>
      <c r="S813" s="163"/>
      <c r="T813" s="163"/>
      <c r="U813" s="163"/>
      <c r="V813" s="175"/>
    </row>
    <row r="814" spans="1:22" s="187" customFormat="1" ht="12.75" customHeight="1">
      <c r="A814" s="385"/>
      <c r="N814" s="163"/>
      <c r="O814" s="163"/>
      <c r="P814" s="163"/>
      <c r="Q814" s="163"/>
      <c r="R814" s="163"/>
      <c r="S814" s="163"/>
      <c r="T814" s="163"/>
      <c r="U814" s="163"/>
      <c r="V814" s="175"/>
    </row>
    <row r="815" spans="1:22" s="187" customFormat="1" ht="12.75" customHeight="1">
      <c r="A815" s="385"/>
      <c r="N815" s="163"/>
      <c r="O815" s="163"/>
      <c r="P815" s="163"/>
      <c r="Q815" s="163"/>
      <c r="R815" s="163"/>
      <c r="S815" s="163"/>
      <c r="T815" s="163"/>
      <c r="U815" s="163"/>
      <c r="V815" s="175"/>
    </row>
    <row r="816" spans="1:22" s="187" customFormat="1" ht="12.75" customHeight="1">
      <c r="A816" s="385"/>
      <c r="N816" s="163"/>
      <c r="O816" s="163"/>
      <c r="P816" s="163"/>
      <c r="Q816" s="163"/>
      <c r="R816" s="163"/>
      <c r="S816" s="163"/>
      <c r="T816" s="163"/>
      <c r="U816" s="163"/>
      <c r="V816" s="175"/>
    </row>
    <row r="817" spans="1:22" s="187" customFormat="1" ht="12.75" customHeight="1">
      <c r="A817" s="385"/>
      <c r="N817" s="163"/>
      <c r="O817" s="163"/>
      <c r="P817" s="163"/>
      <c r="Q817" s="163"/>
      <c r="R817" s="163"/>
      <c r="S817" s="163"/>
      <c r="T817" s="163"/>
      <c r="U817" s="163"/>
      <c r="V817" s="175"/>
    </row>
    <row r="818" spans="1:22" s="187" customFormat="1" ht="12.75" customHeight="1">
      <c r="A818" s="385"/>
      <c r="N818" s="163"/>
      <c r="O818" s="163"/>
      <c r="P818" s="163"/>
      <c r="Q818" s="163"/>
      <c r="R818" s="163"/>
      <c r="S818" s="163"/>
      <c r="T818" s="163"/>
      <c r="U818" s="163"/>
      <c r="V818" s="175"/>
    </row>
    <row r="819" spans="1:22" s="187" customFormat="1" ht="12.75" customHeight="1">
      <c r="A819" s="385"/>
      <c r="N819" s="163"/>
      <c r="O819" s="163"/>
      <c r="P819" s="163"/>
      <c r="Q819" s="163"/>
      <c r="R819" s="163"/>
      <c r="S819" s="163"/>
      <c r="T819" s="163"/>
      <c r="U819" s="163"/>
      <c r="V819" s="175"/>
    </row>
    <row r="820" spans="1:22" s="187" customFormat="1" ht="12.75" customHeight="1">
      <c r="A820" s="385"/>
      <c r="N820" s="163"/>
      <c r="O820" s="163"/>
      <c r="P820" s="163"/>
      <c r="Q820" s="163"/>
      <c r="R820" s="163"/>
      <c r="S820" s="163"/>
      <c r="T820" s="163"/>
      <c r="U820" s="163"/>
      <c r="V820" s="175"/>
    </row>
    <row r="821" spans="1:22" s="187" customFormat="1" ht="12.75" customHeight="1">
      <c r="A821" s="385"/>
      <c r="N821" s="163"/>
      <c r="O821" s="163"/>
      <c r="P821" s="163"/>
      <c r="Q821" s="163"/>
      <c r="R821" s="163"/>
      <c r="S821" s="163"/>
      <c r="T821" s="163"/>
      <c r="U821" s="163"/>
      <c r="V821" s="175"/>
    </row>
    <row r="822" spans="1:22" s="187" customFormat="1" ht="12.75" customHeight="1">
      <c r="A822" s="385"/>
      <c r="N822" s="163"/>
      <c r="O822" s="163"/>
      <c r="P822" s="163"/>
      <c r="Q822" s="163"/>
      <c r="R822" s="163"/>
      <c r="S822" s="163"/>
      <c r="T822" s="163"/>
      <c r="U822" s="163"/>
      <c r="V822" s="175"/>
    </row>
    <row r="823" spans="1:22" s="187" customFormat="1" ht="12.75" customHeight="1">
      <c r="A823" s="385"/>
      <c r="N823" s="163"/>
      <c r="O823" s="163"/>
      <c r="P823" s="163"/>
      <c r="Q823" s="163"/>
      <c r="R823" s="163"/>
      <c r="S823" s="163"/>
      <c r="T823" s="163"/>
      <c r="U823" s="163"/>
      <c r="V823" s="175"/>
    </row>
    <row r="824" spans="1:22" s="187" customFormat="1" ht="12.75" customHeight="1">
      <c r="A824" s="385"/>
      <c r="N824" s="163"/>
      <c r="O824" s="163"/>
      <c r="P824" s="163"/>
      <c r="Q824" s="163"/>
      <c r="R824" s="163"/>
      <c r="S824" s="163"/>
      <c r="T824" s="163"/>
      <c r="U824" s="163"/>
      <c r="V824" s="175"/>
    </row>
    <row r="825" spans="1:22" s="187" customFormat="1" ht="12.75" customHeight="1">
      <c r="A825" s="385"/>
      <c r="N825" s="163"/>
      <c r="O825" s="163"/>
      <c r="P825" s="163"/>
      <c r="Q825" s="163"/>
      <c r="R825" s="163"/>
      <c r="S825" s="163"/>
      <c r="T825" s="163"/>
      <c r="U825" s="163"/>
      <c r="V825" s="175"/>
    </row>
    <row r="826" spans="1:22" s="187" customFormat="1" ht="12.75" customHeight="1">
      <c r="A826" s="385"/>
      <c r="N826" s="163"/>
      <c r="O826" s="163"/>
      <c r="P826" s="163"/>
      <c r="Q826" s="163"/>
      <c r="R826" s="163"/>
      <c r="S826" s="163"/>
      <c r="T826" s="163"/>
      <c r="U826" s="163"/>
      <c r="V826" s="175"/>
    </row>
    <row r="827" spans="1:22" s="187" customFormat="1" ht="12.75" customHeight="1">
      <c r="A827" s="385"/>
      <c r="N827" s="163"/>
      <c r="O827" s="163"/>
      <c r="P827" s="163"/>
      <c r="Q827" s="163"/>
      <c r="R827" s="163"/>
      <c r="S827" s="163"/>
      <c r="T827" s="163"/>
      <c r="U827" s="163"/>
      <c r="V827" s="175"/>
    </row>
    <row r="828" spans="1:22" s="187" customFormat="1" ht="12.75" customHeight="1">
      <c r="A828" s="385"/>
      <c r="N828" s="163"/>
      <c r="O828" s="163"/>
      <c r="P828" s="163"/>
      <c r="Q828" s="163"/>
      <c r="R828" s="163"/>
      <c r="S828" s="163"/>
      <c r="T828" s="163"/>
      <c r="U828" s="163"/>
      <c r="V828" s="175"/>
    </row>
    <row r="829" spans="1:22" s="187" customFormat="1" ht="12.75" customHeight="1">
      <c r="A829" s="385"/>
      <c r="N829" s="163"/>
      <c r="O829" s="163"/>
      <c r="P829" s="163"/>
      <c r="Q829" s="163"/>
      <c r="R829" s="163"/>
      <c r="S829" s="163"/>
      <c r="T829" s="163"/>
      <c r="U829" s="163"/>
      <c r="V829" s="175"/>
    </row>
    <row r="830" spans="1:22" s="187" customFormat="1" ht="12.75" customHeight="1">
      <c r="A830" s="385"/>
      <c r="N830" s="163"/>
      <c r="O830" s="163"/>
      <c r="P830" s="163"/>
      <c r="Q830" s="163"/>
      <c r="R830" s="163"/>
      <c r="S830" s="163"/>
      <c r="T830" s="163"/>
      <c r="U830" s="163"/>
      <c r="V830" s="175"/>
    </row>
    <row r="831" spans="1:22" s="187" customFormat="1" ht="12.75" customHeight="1">
      <c r="A831" s="385"/>
      <c r="N831" s="163"/>
      <c r="O831" s="163"/>
      <c r="P831" s="163"/>
      <c r="Q831" s="163"/>
      <c r="R831" s="163"/>
      <c r="S831" s="163"/>
      <c r="T831" s="163"/>
      <c r="U831" s="163"/>
      <c r="V831" s="175"/>
    </row>
    <row r="832" spans="1:22" s="187" customFormat="1" ht="12.75" customHeight="1">
      <c r="A832" s="385"/>
      <c r="N832" s="163"/>
      <c r="O832" s="163"/>
      <c r="P832" s="163"/>
      <c r="Q832" s="163"/>
      <c r="R832" s="163"/>
      <c r="S832" s="163"/>
      <c r="T832" s="163"/>
      <c r="U832" s="163"/>
      <c r="V832" s="175"/>
    </row>
    <row r="833" spans="1:22" s="187" customFormat="1" ht="12.75" customHeight="1">
      <c r="A833" s="385"/>
      <c r="N833" s="163"/>
      <c r="O833" s="163"/>
      <c r="P833" s="163"/>
      <c r="Q833" s="163"/>
      <c r="R833" s="163"/>
      <c r="S833" s="163"/>
      <c r="T833" s="163"/>
      <c r="U833" s="163"/>
      <c r="V833" s="175"/>
    </row>
    <row r="834" spans="1:22" s="187" customFormat="1" ht="12.75" customHeight="1">
      <c r="A834" s="385"/>
      <c r="N834" s="163"/>
      <c r="O834" s="163"/>
      <c r="P834" s="163"/>
      <c r="Q834" s="163"/>
      <c r="R834" s="163"/>
      <c r="S834" s="163"/>
      <c r="T834" s="163"/>
      <c r="U834" s="163"/>
      <c r="V834" s="175"/>
    </row>
    <row r="835" spans="1:22" s="187" customFormat="1" ht="12.75" customHeight="1">
      <c r="A835" s="385"/>
      <c r="N835" s="163"/>
      <c r="O835" s="163"/>
      <c r="P835" s="163"/>
      <c r="Q835" s="163"/>
      <c r="R835" s="163"/>
      <c r="S835" s="163"/>
      <c r="T835" s="163"/>
      <c r="U835" s="163"/>
      <c r="V835" s="175"/>
    </row>
    <row r="836" spans="1:22" s="187" customFormat="1" ht="12.75" customHeight="1">
      <c r="A836" s="385"/>
      <c r="N836" s="163"/>
      <c r="O836" s="163"/>
      <c r="P836" s="163"/>
      <c r="Q836" s="163"/>
      <c r="R836" s="163"/>
      <c r="S836" s="163"/>
      <c r="T836" s="163"/>
      <c r="U836" s="163"/>
      <c r="V836" s="175"/>
    </row>
    <row r="837" spans="1:22" s="187" customFormat="1" ht="12.75" customHeight="1">
      <c r="A837" s="385"/>
      <c r="N837" s="163"/>
      <c r="O837" s="163"/>
      <c r="P837" s="163"/>
      <c r="Q837" s="163"/>
      <c r="R837" s="163"/>
      <c r="S837" s="163"/>
      <c r="T837" s="163"/>
      <c r="U837" s="163"/>
      <c r="V837" s="175"/>
    </row>
    <row r="838" spans="1:22" s="187" customFormat="1" ht="12.75" customHeight="1">
      <c r="A838" s="385"/>
      <c r="N838" s="163"/>
      <c r="O838" s="163"/>
      <c r="P838" s="163"/>
      <c r="Q838" s="163"/>
      <c r="R838" s="163"/>
      <c r="S838" s="163"/>
      <c r="T838" s="163"/>
      <c r="U838" s="163"/>
      <c r="V838" s="175"/>
    </row>
    <row r="839" spans="1:22" s="187" customFormat="1" ht="12.75" customHeight="1">
      <c r="A839" s="385"/>
      <c r="N839" s="163"/>
      <c r="O839" s="163"/>
      <c r="P839" s="163"/>
      <c r="Q839" s="163"/>
      <c r="R839" s="163"/>
      <c r="S839" s="163"/>
      <c r="T839" s="163"/>
      <c r="U839" s="163"/>
      <c r="V839" s="175"/>
    </row>
    <row r="840" spans="1:22" s="187" customFormat="1" ht="12.75" customHeight="1">
      <c r="A840" s="385"/>
      <c r="N840" s="163"/>
      <c r="O840" s="163"/>
      <c r="P840" s="163"/>
      <c r="Q840" s="163"/>
      <c r="R840" s="163"/>
      <c r="S840" s="163"/>
      <c r="T840" s="163"/>
      <c r="U840" s="163"/>
      <c r="V840" s="175"/>
    </row>
    <row r="841" spans="1:22" s="187" customFormat="1" ht="12.75" customHeight="1">
      <c r="A841" s="385"/>
      <c r="N841" s="163"/>
      <c r="O841" s="163"/>
      <c r="P841" s="163"/>
      <c r="Q841" s="163"/>
      <c r="R841" s="163"/>
      <c r="S841" s="163"/>
      <c r="T841" s="163"/>
      <c r="U841" s="163"/>
      <c r="V841" s="175"/>
    </row>
    <row r="842" spans="1:22" s="187" customFormat="1" ht="12.75" customHeight="1">
      <c r="A842" s="385"/>
      <c r="N842" s="163"/>
      <c r="O842" s="163"/>
      <c r="P842" s="163"/>
      <c r="Q842" s="163"/>
      <c r="R842" s="163"/>
      <c r="S842" s="163"/>
      <c r="T842" s="163"/>
      <c r="U842" s="163"/>
      <c r="V842" s="175"/>
    </row>
    <row r="843" spans="1:22" s="187" customFormat="1" ht="12.75" customHeight="1">
      <c r="A843" s="385"/>
      <c r="N843" s="163"/>
      <c r="O843" s="163"/>
      <c r="P843" s="163"/>
      <c r="Q843" s="163"/>
      <c r="R843" s="163"/>
      <c r="S843" s="163"/>
      <c r="T843" s="163"/>
      <c r="U843" s="163"/>
      <c r="V843" s="175"/>
    </row>
    <row r="844" spans="1:22" s="187" customFormat="1" ht="12.75" customHeight="1">
      <c r="A844" s="385"/>
      <c r="N844" s="163"/>
      <c r="O844" s="163"/>
      <c r="P844" s="163"/>
      <c r="Q844" s="163"/>
      <c r="R844" s="163"/>
      <c r="S844" s="163"/>
      <c r="T844" s="163"/>
      <c r="U844" s="163"/>
      <c r="V844" s="175"/>
    </row>
    <row r="845" spans="1:22" s="187" customFormat="1" ht="12.75" customHeight="1">
      <c r="A845" s="385"/>
      <c r="N845" s="163"/>
      <c r="O845" s="163"/>
      <c r="P845" s="163"/>
      <c r="Q845" s="163"/>
      <c r="R845" s="163"/>
      <c r="S845" s="163"/>
      <c r="T845" s="163"/>
      <c r="U845" s="163"/>
      <c r="V845" s="175"/>
    </row>
    <row r="846" spans="1:22" s="187" customFormat="1" ht="12.75" customHeight="1">
      <c r="A846" s="385"/>
      <c r="N846" s="163"/>
      <c r="O846" s="163"/>
      <c r="P846" s="163"/>
      <c r="Q846" s="163"/>
      <c r="R846" s="163"/>
      <c r="S846" s="163"/>
      <c r="T846" s="163"/>
      <c r="U846" s="163"/>
      <c r="V846" s="175"/>
    </row>
    <row r="847" spans="1:22" s="187" customFormat="1" ht="12.75" customHeight="1">
      <c r="A847" s="385"/>
      <c r="N847" s="163"/>
      <c r="O847" s="163"/>
      <c r="P847" s="163"/>
      <c r="Q847" s="163"/>
      <c r="R847" s="163"/>
      <c r="S847" s="163"/>
      <c r="T847" s="163"/>
      <c r="U847" s="163"/>
      <c r="V847" s="175"/>
    </row>
    <row r="848" spans="1:22" s="187" customFormat="1" ht="12.75" customHeight="1">
      <c r="A848" s="385"/>
      <c r="N848" s="163"/>
      <c r="O848" s="163"/>
      <c r="P848" s="163"/>
      <c r="Q848" s="163"/>
      <c r="R848" s="163"/>
      <c r="S848" s="163"/>
      <c r="T848" s="163"/>
      <c r="U848" s="163"/>
      <c r="V848" s="175"/>
    </row>
    <row r="849" spans="1:22" s="187" customFormat="1" ht="12.75" customHeight="1">
      <c r="A849" s="385"/>
      <c r="N849" s="163"/>
      <c r="O849" s="163"/>
      <c r="P849" s="163"/>
      <c r="Q849" s="163"/>
      <c r="R849" s="163"/>
      <c r="S849" s="163"/>
      <c r="T849" s="163"/>
      <c r="U849" s="163"/>
      <c r="V849" s="175"/>
    </row>
    <row r="850" spans="1:22" s="187" customFormat="1" ht="12.75" customHeight="1">
      <c r="A850" s="385"/>
      <c r="N850" s="163"/>
      <c r="O850" s="163"/>
      <c r="P850" s="163"/>
      <c r="Q850" s="163"/>
      <c r="R850" s="163"/>
      <c r="S850" s="163"/>
      <c r="T850" s="163"/>
      <c r="U850" s="163"/>
      <c r="V850" s="175"/>
    </row>
    <row r="851" spans="1:22" s="187" customFormat="1" ht="12.75" customHeight="1">
      <c r="A851" s="385"/>
      <c r="N851" s="163"/>
      <c r="O851" s="163"/>
      <c r="P851" s="163"/>
      <c r="Q851" s="163"/>
      <c r="R851" s="163"/>
      <c r="S851" s="163"/>
      <c r="T851" s="163"/>
      <c r="U851" s="163"/>
      <c r="V851" s="175"/>
    </row>
    <row r="852" spans="1:22" s="187" customFormat="1" ht="12.75" customHeight="1">
      <c r="A852" s="385"/>
      <c r="N852" s="163"/>
      <c r="O852" s="163"/>
      <c r="P852" s="163"/>
      <c r="Q852" s="163"/>
      <c r="R852" s="163"/>
      <c r="S852" s="163"/>
      <c r="T852" s="163"/>
      <c r="U852" s="163"/>
      <c r="V852" s="175"/>
    </row>
    <row r="853" spans="1:22" s="187" customFormat="1" ht="12.75" customHeight="1">
      <c r="A853" s="385"/>
      <c r="N853" s="163"/>
      <c r="O853" s="163"/>
      <c r="P853" s="163"/>
      <c r="Q853" s="163"/>
      <c r="R853" s="163"/>
      <c r="S853" s="163"/>
      <c r="T853" s="163"/>
      <c r="U853" s="163"/>
      <c r="V853" s="175"/>
    </row>
    <row r="854" spans="1:22" s="187" customFormat="1" ht="12.75" customHeight="1">
      <c r="A854" s="385"/>
      <c r="N854" s="163"/>
      <c r="O854" s="163"/>
      <c r="P854" s="163"/>
      <c r="Q854" s="163"/>
      <c r="R854" s="163"/>
      <c r="S854" s="163"/>
      <c r="T854" s="163"/>
      <c r="U854" s="163"/>
      <c r="V854" s="175"/>
    </row>
    <row r="855" spans="1:22" s="187" customFormat="1" ht="12.75" customHeight="1">
      <c r="A855" s="385"/>
      <c r="N855" s="163"/>
      <c r="O855" s="163"/>
      <c r="P855" s="163"/>
      <c r="Q855" s="163"/>
      <c r="R855" s="163"/>
      <c r="S855" s="163"/>
      <c r="T855" s="163"/>
      <c r="U855" s="163"/>
      <c r="V855" s="175"/>
    </row>
    <row r="856" spans="1:22" s="187" customFormat="1" ht="12.75" customHeight="1">
      <c r="A856" s="385"/>
      <c r="N856" s="163"/>
      <c r="O856" s="163"/>
      <c r="P856" s="163"/>
      <c r="Q856" s="163"/>
      <c r="R856" s="163"/>
      <c r="S856" s="163"/>
      <c r="T856" s="163"/>
      <c r="U856" s="163"/>
      <c r="V856" s="175"/>
    </row>
    <row r="857" spans="1:22" s="187" customFormat="1" ht="12.75" customHeight="1">
      <c r="A857" s="385"/>
      <c r="N857" s="163"/>
      <c r="O857" s="163"/>
      <c r="P857" s="163"/>
      <c r="Q857" s="163"/>
      <c r="R857" s="163"/>
      <c r="S857" s="163"/>
      <c r="T857" s="163"/>
      <c r="U857" s="163"/>
      <c r="V857" s="175"/>
    </row>
    <row r="858" spans="1:22" s="187" customFormat="1" ht="12.75" customHeight="1">
      <c r="A858" s="385"/>
      <c r="N858" s="163"/>
      <c r="O858" s="163"/>
      <c r="P858" s="163"/>
      <c r="Q858" s="163"/>
      <c r="R858" s="163"/>
      <c r="S858" s="163"/>
      <c r="T858" s="163"/>
      <c r="U858" s="163"/>
      <c r="V858" s="175"/>
    </row>
    <row r="859" spans="1:22" s="187" customFormat="1" ht="12.75" customHeight="1">
      <c r="A859" s="385"/>
      <c r="N859" s="163"/>
      <c r="O859" s="163"/>
      <c r="P859" s="163"/>
      <c r="Q859" s="163"/>
      <c r="R859" s="163"/>
      <c r="S859" s="163"/>
      <c r="T859" s="163"/>
      <c r="U859" s="163"/>
      <c r="V859" s="175"/>
    </row>
    <row r="860" spans="1:22" s="187" customFormat="1" ht="12.75" customHeight="1">
      <c r="A860" s="385"/>
      <c r="N860" s="163"/>
      <c r="O860" s="163"/>
      <c r="P860" s="163"/>
      <c r="Q860" s="163"/>
      <c r="R860" s="163"/>
      <c r="S860" s="163"/>
      <c r="T860" s="163"/>
      <c r="U860" s="163"/>
      <c r="V860" s="175"/>
    </row>
    <row r="861" spans="1:22" s="187" customFormat="1" ht="12.75" customHeight="1">
      <c r="A861" s="385"/>
      <c r="N861" s="163"/>
      <c r="O861" s="163"/>
      <c r="P861" s="163"/>
      <c r="Q861" s="163"/>
      <c r="R861" s="163"/>
      <c r="S861" s="163"/>
      <c r="T861" s="163"/>
      <c r="U861" s="163"/>
      <c r="V861" s="175"/>
    </row>
    <row r="862" spans="1:22" s="187" customFormat="1" ht="12.75" customHeight="1">
      <c r="A862" s="385"/>
      <c r="N862" s="163"/>
      <c r="O862" s="163"/>
      <c r="P862" s="163"/>
      <c r="Q862" s="163"/>
      <c r="R862" s="163"/>
      <c r="S862" s="163"/>
      <c r="T862" s="163"/>
      <c r="U862" s="163"/>
      <c r="V862" s="175"/>
    </row>
    <row r="863" spans="1:22" s="187" customFormat="1" ht="12.75" customHeight="1">
      <c r="A863" s="385"/>
      <c r="N863" s="163"/>
      <c r="O863" s="163"/>
      <c r="P863" s="163"/>
      <c r="Q863" s="163"/>
      <c r="R863" s="163"/>
      <c r="S863" s="163"/>
      <c r="T863" s="163"/>
      <c r="U863" s="163"/>
      <c r="V863" s="175"/>
    </row>
    <row r="864" spans="1:22" s="187" customFormat="1" ht="12.75" customHeight="1">
      <c r="A864" s="385"/>
      <c r="N864" s="163"/>
      <c r="O864" s="163"/>
      <c r="P864" s="163"/>
      <c r="Q864" s="163"/>
      <c r="R864" s="163"/>
      <c r="S864" s="163"/>
      <c r="T864" s="163"/>
      <c r="U864" s="163"/>
      <c r="V864" s="175"/>
    </row>
    <row r="865" spans="1:22" s="187" customFormat="1" ht="12.75" customHeight="1">
      <c r="A865" s="385"/>
      <c r="N865" s="163"/>
      <c r="O865" s="163"/>
      <c r="P865" s="163"/>
      <c r="Q865" s="163"/>
      <c r="R865" s="163"/>
      <c r="S865" s="163"/>
      <c r="T865" s="163"/>
      <c r="U865" s="163"/>
      <c r="V865" s="175"/>
    </row>
    <row r="866" spans="1:22" s="187" customFormat="1" ht="12.75" customHeight="1">
      <c r="A866" s="385"/>
      <c r="N866" s="163"/>
      <c r="O866" s="163"/>
      <c r="P866" s="163"/>
      <c r="Q866" s="163"/>
      <c r="R866" s="163"/>
      <c r="S866" s="163"/>
      <c r="T866" s="163"/>
      <c r="U866" s="163"/>
      <c r="V866" s="175"/>
    </row>
    <row r="867" spans="1:22" s="187" customFormat="1" ht="12.75" customHeight="1">
      <c r="A867" s="385"/>
      <c r="N867" s="163"/>
      <c r="O867" s="163"/>
      <c r="P867" s="163"/>
      <c r="Q867" s="163"/>
      <c r="R867" s="163"/>
      <c r="S867" s="163"/>
      <c r="T867" s="163"/>
      <c r="U867" s="163"/>
      <c r="V867" s="175"/>
    </row>
    <row r="868" spans="1:22" s="187" customFormat="1" ht="12.75" customHeight="1">
      <c r="A868" s="385"/>
      <c r="N868" s="163"/>
      <c r="O868" s="163"/>
      <c r="P868" s="163"/>
      <c r="Q868" s="163"/>
      <c r="R868" s="163"/>
      <c r="S868" s="163"/>
      <c r="T868" s="163"/>
      <c r="U868" s="163"/>
      <c r="V868" s="175"/>
    </row>
    <row r="869" spans="1:22" s="187" customFormat="1" ht="12.75" customHeight="1">
      <c r="A869" s="385"/>
      <c r="N869" s="163"/>
      <c r="O869" s="163"/>
      <c r="P869" s="163"/>
      <c r="Q869" s="163"/>
      <c r="R869" s="163"/>
      <c r="S869" s="163"/>
      <c r="T869" s="163"/>
      <c r="U869" s="163"/>
      <c r="V869" s="175"/>
    </row>
    <row r="870" spans="1:22" s="187" customFormat="1" ht="12.75" customHeight="1">
      <c r="A870" s="385"/>
      <c r="N870" s="163"/>
      <c r="O870" s="163"/>
      <c r="P870" s="163"/>
      <c r="Q870" s="163"/>
      <c r="R870" s="163"/>
      <c r="S870" s="163"/>
      <c r="T870" s="163"/>
      <c r="U870" s="163"/>
      <c r="V870" s="175"/>
    </row>
    <row r="871" spans="1:22" s="187" customFormat="1" ht="12.75" customHeight="1">
      <c r="A871" s="385"/>
      <c r="N871" s="163"/>
      <c r="O871" s="163"/>
      <c r="P871" s="163"/>
      <c r="Q871" s="163"/>
      <c r="R871" s="163"/>
      <c r="S871" s="163"/>
      <c r="T871" s="163"/>
      <c r="U871" s="163"/>
      <c r="V871" s="175"/>
    </row>
    <row r="872" spans="1:22" s="187" customFormat="1" ht="12.75" customHeight="1">
      <c r="A872" s="385"/>
      <c r="N872" s="163"/>
      <c r="O872" s="163"/>
      <c r="P872" s="163"/>
      <c r="Q872" s="163"/>
      <c r="R872" s="163"/>
      <c r="S872" s="163"/>
      <c r="T872" s="163"/>
      <c r="U872" s="163"/>
      <c r="V872" s="175"/>
    </row>
    <row r="873" spans="1:22" s="187" customFormat="1" ht="12.75" customHeight="1">
      <c r="A873" s="385"/>
      <c r="N873" s="163"/>
      <c r="O873" s="163"/>
      <c r="P873" s="163"/>
      <c r="Q873" s="163"/>
      <c r="R873" s="163"/>
      <c r="S873" s="163"/>
      <c r="T873" s="163"/>
      <c r="U873" s="163"/>
      <c r="V873" s="175"/>
    </row>
    <row r="874" spans="1:22" s="187" customFormat="1" ht="12.75" customHeight="1">
      <c r="A874" s="385"/>
      <c r="N874" s="163"/>
      <c r="O874" s="163"/>
      <c r="P874" s="163"/>
      <c r="Q874" s="163"/>
      <c r="R874" s="163"/>
      <c r="S874" s="163"/>
      <c r="T874" s="163"/>
      <c r="U874" s="163"/>
      <c r="V874" s="175"/>
    </row>
    <row r="875" spans="1:22" s="187" customFormat="1" ht="12.75" customHeight="1">
      <c r="A875" s="385"/>
      <c r="N875" s="163"/>
      <c r="O875" s="163"/>
      <c r="P875" s="163"/>
      <c r="Q875" s="163"/>
      <c r="R875" s="163"/>
      <c r="S875" s="163"/>
      <c r="T875" s="163"/>
      <c r="U875" s="163"/>
      <c r="V875" s="175"/>
    </row>
    <row r="876" spans="1:22" s="187" customFormat="1" ht="12.75" customHeight="1">
      <c r="A876" s="385"/>
      <c r="N876" s="163"/>
      <c r="O876" s="163"/>
      <c r="P876" s="163"/>
      <c r="Q876" s="163"/>
      <c r="R876" s="163"/>
      <c r="S876" s="163"/>
      <c r="T876" s="163"/>
      <c r="U876" s="163"/>
      <c r="V876" s="175"/>
    </row>
    <row r="877" spans="1:22" s="187" customFormat="1" ht="12.75" customHeight="1">
      <c r="A877" s="385"/>
      <c r="N877" s="163"/>
      <c r="O877" s="163"/>
      <c r="P877" s="163"/>
      <c r="Q877" s="163"/>
      <c r="R877" s="163"/>
      <c r="S877" s="163"/>
      <c r="T877" s="163"/>
      <c r="U877" s="163"/>
      <c r="V877" s="175"/>
    </row>
    <row r="878" spans="1:22" s="187" customFormat="1" ht="12.75" customHeight="1">
      <c r="A878" s="385"/>
      <c r="N878" s="163"/>
      <c r="O878" s="163"/>
      <c r="P878" s="163"/>
      <c r="Q878" s="163"/>
      <c r="R878" s="163"/>
      <c r="S878" s="163"/>
      <c r="T878" s="163"/>
      <c r="U878" s="163"/>
      <c r="V878" s="175"/>
    </row>
    <row r="879" spans="1:22" s="187" customFormat="1" ht="12.75" customHeight="1">
      <c r="A879" s="385"/>
      <c r="N879" s="163"/>
      <c r="O879" s="163"/>
      <c r="P879" s="163"/>
      <c r="Q879" s="163"/>
      <c r="R879" s="163"/>
      <c r="S879" s="163"/>
      <c r="T879" s="163"/>
      <c r="U879" s="163"/>
      <c r="V879" s="175"/>
    </row>
    <row r="880" spans="1:22" s="187" customFormat="1" ht="12.75" customHeight="1">
      <c r="A880" s="385"/>
      <c r="N880" s="163"/>
      <c r="O880" s="163"/>
      <c r="P880" s="163"/>
      <c r="Q880" s="163"/>
      <c r="R880" s="163"/>
      <c r="S880" s="163"/>
      <c r="T880" s="163"/>
      <c r="U880" s="163"/>
      <c r="V880" s="175"/>
    </row>
    <row r="881" spans="1:22" s="187" customFormat="1" ht="12.75" customHeight="1">
      <c r="A881" s="385"/>
      <c r="N881" s="163"/>
      <c r="O881" s="163"/>
      <c r="P881" s="163"/>
      <c r="Q881" s="163"/>
      <c r="R881" s="163"/>
      <c r="S881" s="163"/>
      <c r="T881" s="163"/>
      <c r="U881" s="163"/>
      <c r="V881" s="175"/>
    </row>
    <row r="882" spans="1:22" s="187" customFormat="1" ht="12.75" customHeight="1">
      <c r="A882" s="385"/>
      <c r="N882" s="163"/>
      <c r="O882" s="163"/>
      <c r="P882" s="163"/>
      <c r="Q882" s="163"/>
      <c r="R882" s="163"/>
      <c r="S882" s="163"/>
      <c r="T882" s="163"/>
      <c r="U882" s="163"/>
      <c r="V882" s="175"/>
    </row>
    <row r="883" spans="1:22" s="187" customFormat="1" ht="12.75" customHeight="1">
      <c r="A883" s="385"/>
      <c r="N883" s="163"/>
      <c r="O883" s="163"/>
      <c r="P883" s="163"/>
      <c r="Q883" s="163"/>
      <c r="R883" s="163"/>
      <c r="S883" s="163"/>
      <c r="T883" s="163"/>
      <c r="U883" s="163"/>
      <c r="V883" s="175"/>
    </row>
    <row r="884" spans="1:22" s="187" customFormat="1" ht="12.75" customHeight="1">
      <c r="A884" s="385"/>
      <c r="N884" s="163"/>
      <c r="O884" s="163"/>
      <c r="P884" s="163"/>
      <c r="Q884" s="163"/>
      <c r="R884" s="163"/>
      <c r="S884" s="163"/>
      <c r="T884" s="163"/>
      <c r="U884" s="163"/>
      <c r="V884" s="175"/>
    </row>
    <row r="885" spans="1:22" s="187" customFormat="1" ht="12.75" customHeight="1">
      <c r="A885" s="385"/>
      <c r="N885" s="163"/>
      <c r="O885" s="163"/>
      <c r="P885" s="163"/>
      <c r="Q885" s="163"/>
      <c r="R885" s="163"/>
      <c r="S885" s="163"/>
      <c r="T885" s="163"/>
      <c r="U885" s="163"/>
      <c r="V885" s="175"/>
    </row>
    <row r="886" spans="1:22" s="187" customFormat="1" ht="12.75" customHeight="1">
      <c r="A886" s="385"/>
      <c r="N886" s="163"/>
      <c r="O886" s="163"/>
      <c r="P886" s="163"/>
      <c r="Q886" s="163"/>
      <c r="R886" s="163"/>
      <c r="S886" s="163"/>
      <c r="T886" s="163"/>
      <c r="U886" s="163"/>
      <c r="V886" s="175"/>
    </row>
    <row r="887" spans="1:22" s="187" customFormat="1" ht="12.75" customHeight="1">
      <c r="A887" s="385"/>
      <c r="N887" s="163"/>
      <c r="O887" s="163"/>
      <c r="P887" s="163"/>
      <c r="Q887" s="163"/>
      <c r="R887" s="163"/>
      <c r="S887" s="163"/>
      <c r="T887" s="163"/>
      <c r="U887" s="163"/>
      <c r="V887" s="175"/>
    </row>
    <row r="888" spans="1:22" s="187" customFormat="1" ht="12.75" customHeight="1">
      <c r="A888" s="385"/>
      <c r="N888" s="163"/>
      <c r="O888" s="163"/>
      <c r="P888" s="163"/>
      <c r="Q888" s="163"/>
      <c r="R888" s="163"/>
      <c r="S888" s="163"/>
      <c r="T888" s="163"/>
      <c r="U888" s="163"/>
      <c r="V888" s="175"/>
    </row>
    <row r="889" spans="1:22" s="187" customFormat="1" ht="12.75" customHeight="1">
      <c r="A889" s="385"/>
      <c r="N889" s="163"/>
      <c r="O889" s="163"/>
      <c r="P889" s="163"/>
      <c r="Q889" s="163"/>
      <c r="R889" s="163"/>
      <c r="S889" s="163"/>
      <c r="T889" s="163"/>
      <c r="U889" s="163"/>
      <c r="V889" s="175"/>
    </row>
    <row r="890" spans="1:22" s="187" customFormat="1" ht="12.75" customHeight="1">
      <c r="A890" s="385"/>
      <c r="N890" s="163"/>
      <c r="O890" s="163"/>
      <c r="P890" s="163"/>
      <c r="Q890" s="163"/>
      <c r="R890" s="163"/>
      <c r="S890" s="163"/>
      <c r="T890" s="163"/>
      <c r="U890" s="163"/>
      <c r="V890" s="175"/>
    </row>
    <row r="891" spans="1:22" s="187" customFormat="1" ht="12.75" customHeight="1">
      <c r="A891" s="385"/>
      <c r="N891" s="163"/>
      <c r="O891" s="163"/>
      <c r="P891" s="163"/>
      <c r="Q891" s="163"/>
      <c r="R891" s="163"/>
      <c r="S891" s="163"/>
      <c r="T891" s="163"/>
      <c r="U891" s="163"/>
      <c r="V891" s="175"/>
    </row>
    <row r="892" spans="1:22" s="187" customFormat="1" ht="12.75" customHeight="1">
      <c r="A892" s="385"/>
      <c r="N892" s="163"/>
      <c r="O892" s="163"/>
      <c r="P892" s="163"/>
      <c r="Q892" s="163"/>
      <c r="R892" s="163"/>
      <c r="S892" s="163"/>
      <c r="T892" s="163"/>
      <c r="U892" s="163"/>
      <c r="V892" s="175"/>
    </row>
    <row r="893" spans="1:22" s="187" customFormat="1" ht="12.75" customHeight="1">
      <c r="A893" s="385"/>
      <c r="N893" s="163"/>
      <c r="O893" s="163"/>
      <c r="P893" s="163"/>
      <c r="Q893" s="163"/>
      <c r="R893" s="163"/>
      <c r="S893" s="163"/>
      <c r="T893" s="163"/>
      <c r="U893" s="163"/>
      <c r="V893" s="175"/>
    </row>
    <row r="894" spans="1:22" s="187" customFormat="1" ht="12.75" customHeight="1">
      <c r="A894" s="385"/>
      <c r="N894" s="163"/>
      <c r="O894" s="163"/>
      <c r="P894" s="163"/>
      <c r="Q894" s="163"/>
      <c r="R894" s="163"/>
      <c r="S894" s="163"/>
      <c r="T894" s="163"/>
      <c r="U894" s="163"/>
      <c r="V894" s="175"/>
    </row>
    <row r="895" spans="1:22" s="187" customFormat="1" ht="12.75" customHeight="1">
      <c r="A895" s="385"/>
      <c r="N895" s="163"/>
      <c r="O895" s="163"/>
      <c r="P895" s="163"/>
      <c r="Q895" s="163"/>
      <c r="R895" s="163"/>
      <c r="S895" s="163"/>
      <c r="T895" s="163"/>
      <c r="U895" s="163"/>
      <c r="V895" s="175"/>
    </row>
    <row r="896" spans="1:22" s="187" customFormat="1" ht="12.75" customHeight="1">
      <c r="A896" s="385"/>
      <c r="N896" s="163"/>
      <c r="O896" s="163"/>
      <c r="P896" s="163"/>
      <c r="Q896" s="163"/>
      <c r="R896" s="163"/>
      <c r="S896" s="163"/>
      <c r="T896" s="163"/>
      <c r="U896" s="163"/>
      <c r="V896" s="175"/>
    </row>
    <row r="897" spans="1:22" s="187" customFormat="1" ht="12.75" customHeight="1">
      <c r="A897" s="385"/>
      <c r="N897" s="163"/>
      <c r="O897" s="163"/>
      <c r="P897" s="163"/>
      <c r="Q897" s="163"/>
      <c r="R897" s="163"/>
      <c r="S897" s="163"/>
      <c r="T897" s="163"/>
      <c r="U897" s="163"/>
      <c r="V897" s="175"/>
    </row>
    <row r="898" spans="1:22" s="187" customFormat="1" ht="12.75" customHeight="1">
      <c r="A898" s="385"/>
      <c r="N898" s="163"/>
      <c r="O898" s="163"/>
      <c r="P898" s="163"/>
      <c r="Q898" s="163"/>
      <c r="R898" s="163"/>
      <c r="S898" s="163"/>
      <c r="T898" s="163"/>
      <c r="U898" s="163"/>
      <c r="V898" s="175"/>
    </row>
    <row r="899" spans="1:22" s="187" customFormat="1" ht="12.75" customHeight="1">
      <c r="A899" s="385"/>
      <c r="N899" s="163"/>
      <c r="O899" s="163"/>
      <c r="P899" s="163"/>
      <c r="Q899" s="163"/>
      <c r="R899" s="163"/>
      <c r="S899" s="163"/>
      <c r="T899" s="163"/>
      <c r="U899" s="163"/>
      <c r="V899" s="175"/>
    </row>
    <row r="900" spans="1:22" s="187" customFormat="1" ht="12.75" customHeight="1">
      <c r="A900" s="385"/>
      <c r="N900" s="163"/>
      <c r="O900" s="163"/>
      <c r="P900" s="163"/>
      <c r="Q900" s="163"/>
      <c r="R900" s="163"/>
      <c r="S900" s="163"/>
      <c r="T900" s="163"/>
      <c r="U900" s="163"/>
      <c r="V900" s="175"/>
    </row>
    <row r="901" spans="1:22" s="187" customFormat="1" ht="12.75" customHeight="1">
      <c r="A901" s="385"/>
      <c r="N901" s="163"/>
      <c r="O901" s="163"/>
      <c r="P901" s="163"/>
      <c r="Q901" s="163"/>
      <c r="R901" s="163"/>
      <c r="S901" s="163"/>
      <c r="T901" s="163"/>
      <c r="U901" s="163"/>
      <c r="V901" s="175"/>
    </row>
    <row r="902" spans="1:22" s="187" customFormat="1" ht="12.75" customHeight="1">
      <c r="A902" s="385"/>
      <c r="N902" s="163"/>
      <c r="O902" s="163"/>
      <c r="P902" s="163"/>
      <c r="Q902" s="163"/>
      <c r="R902" s="163"/>
      <c r="S902" s="163"/>
      <c r="T902" s="163"/>
      <c r="U902" s="163"/>
      <c r="V902" s="175"/>
    </row>
    <row r="903" spans="1:22" s="187" customFormat="1" ht="12.75" customHeight="1">
      <c r="A903" s="385"/>
      <c r="N903" s="163"/>
      <c r="O903" s="163"/>
      <c r="P903" s="163"/>
      <c r="Q903" s="163"/>
      <c r="R903" s="163"/>
      <c r="S903" s="163"/>
      <c r="T903" s="163"/>
      <c r="U903" s="163"/>
      <c r="V903" s="175"/>
    </row>
    <row r="904" spans="1:22" s="187" customFormat="1" ht="12.75" customHeight="1">
      <c r="A904" s="385"/>
      <c r="N904" s="163"/>
      <c r="O904" s="163"/>
      <c r="P904" s="163"/>
      <c r="Q904" s="163"/>
      <c r="R904" s="163"/>
      <c r="S904" s="163"/>
      <c r="T904" s="163"/>
      <c r="U904" s="163"/>
      <c r="V904" s="175"/>
    </row>
    <row r="905" spans="1:22" s="187" customFormat="1" ht="12.75" customHeight="1">
      <c r="A905" s="385"/>
      <c r="N905" s="163"/>
      <c r="O905" s="163"/>
      <c r="P905" s="163"/>
      <c r="Q905" s="163"/>
      <c r="R905" s="163"/>
      <c r="S905" s="163"/>
      <c r="T905" s="163"/>
      <c r="U905" s="163"/>
      <c r="V905" s="175"/>
    </row>
    <row r="906" spans="1:22" s="187" customFormat="1" ht="12.75" customHeight="1">
      <c r="A906" s="385"/>
      <c r="N906" s="163"/>
      <c r="O906" s="163"/>
      <c r="P906" s="163"/>
      <c r="Q906" s="163"/>
      <c r="R906" s="163"/>
      <c r="S906" s="163"/>
      <c r="T906" s="163"/>
      <c r="U906" s="163"/>
      <c r="V906" s="175"/>
    </row>
    <row r="907" spans="1:22" s="187" customFormat="1" ht="12.75" customHeight="1">
      <c r="A907" s="385"/>
      <c r="N907" s="163"/>
      <c r="O907" s="163"/>
      <c r="P907" s="163"/>
      <c r="Q907" s="163"/>
      <c r="R907" s="163"/>
      <c r="S907" s="163"/>
      <c r="T907" s="163"/>
      <c r="U907" s="163"/>
      <c r="V907" s="175"/>
    </row>
    <row r="908" spans="1:22" s="187" customFormat="1" ht="12.75" customHeight="1">
      <c r="A908" s="385"/>
      <c r="N908" s="163"/>
      <c r="O908" s="163"/>
      <c r="P908" s="163"/>
      <c r="Q908" s="163"/>
      <c r="R908" s="163"/>
      <c r="S908" s="163"/>
      <c r="T908" s="163"/>
      <c r="U908" s="163"/>
      <c r="V908" s="175"/>
    </row>
    <row r="909" spans="1:22" s="187" customFormat="1" ht="12.75" customHeight="1">
      <c r="A909" s="385"/>
      <c r="N909" s="163"/>
      <c r="O909" s="163"/>
      <c r="P909" s="163"/>
      <c r="Q909" s="163"/>
      <c r="R909" s="163"/>
      <c r="S909" s="163"/>
      <c r="T909" s="163"/>
      <c r="U909" s="163"/>
      <c r="V909" s="175"/>
    </row>
    <row r="910" spans="1:22" s="187" customFormat="1" ht="12.75" customHeight="1">
      <c r="A910" s="385"/>
      <c r="N910" s="163"/>
      <c r="O910" s="163"/>
      <c r="P910" s="163"/>
      <c r="Q910" s="163"/>
      <c r="R910" s="163"/>
      <c r="S910" s="163"/>
      <c r="T910" s="163"/>
      <c r="U910" s="163"/>
      <c r="V910" s="175"/>
    </row>
    <row r="911" spans="1:22" s="187" customFormat="1" ht="12.75" customHeight="1">
      <c r="A911" s="385"/>
      <c r="N911" s="163"/>
      <c r="O911" s="163"/>
      <c r="P911" s="163"/>
      <c r="Q911" s="163"/>
      <c r="R911" s="163"/>
      <c r="S911" s="163"/>
      <c r="T911" s="163"/>
      <c r="U911" s="163"/>
      <c r="V911" s="175"/>
    </row>
    <row r="912" spans="1:22" s="187" customFormat="1" ht="12.75" customHeight="1">
      <c r="A912" s="385"/>
      <c r="N912" s="163"/>
      <c r="O912" s="163"/>
      <c r="P912" s="163"/>
      <c r="Q912" s="163"/>
      <c r="R912" s="163"/>
      <c r="S912" s="163"/>
      <c r="T912" s="163"/>
      <c r="U912" s="163"/>
      <c r="V912" s="175"/>
    </row>
    <row r="913" spans="1:22" s="187" customFormat="1" ht="12.75" customHeight="1">
      <c r="A913" s="385"/>
      <c r="N913" s="163"/>
      <c r="O913" s="163"/>
      <c r="P913" s="163"/>
      <c r="Q913" s="163"/>
      <c r="R913" s="163"/>
      <c r="S913" s="163"/>
      <c r="T913" s="163"/>
      <c r="U913" s="163"/>
      <c r="V913" s="175"/>
    </row>
    <row r="914" spans="1:22" s="187" customFormat="1" ht="12.75" customHeight="1">
      <c r="A914" s="385"/>
      <c r="N914" s="163"/>
      <c r="O914" s="163"/>
      <c r="P914" s="163"/>
      <c r="Q914" s="163"/>
      <c r="R914" s="163"/>
      <c r="S914" s="163"/>
      <c r="T914" s="163"/>
      <c r="U914" s="163"/>
      <c r="V914" s="175"/>
    </row>
    <row r="915" spans="1:22" s="187" customFormat="1" ht="12.75" customHeight="1">
      <c r="A915" s="385"/>
      <c r="N915" s="163"/>
      <c r="O915" s="163"/>
      <c r="P915" s="163"/>
      <c r="Q915" s="163"/>
      <c r="R915" s="163"/>
      <c r="S915" s="163"/>
      <c r="T915" s="163"/>
      <c r="U915" s="163"/>
      <c r="V915" s="175"/>
    </row>
    <row r="916" spans="1:22" s="187" customFormat="1" ht="12.75" customHeight="1">
      <c r="A916" s="385"/>
      <c r="N916" s="163"/>
      <c r="O916" s="163"/>
      <c r="P916" s="163"/>
      <c r="Q916" s="163"/>
      <c r="R916" s="163"/>
      <c r="S916" s="163"/>
      <c r="T916" s="163"/>
      <c r="U916" s="163"/>
      <c r="V916" s="175"/>
    </row>
    <row r="917" spans="1:22" s="187" customFormat="1" ht="12.75" customHeight="1">
      <c r="A917" s="385"/>
      <c r="N917" s="163"/>
      <c r="O917" s="163"/>
      <c r="P917" s="163"/>
      <c r="Q917" s="163"/>
      <c r="R917" s="163"/>
      <c r="S917" s="163"/>
      <c r="T917" s="163"/>
      <c r="U917" s="163"/>
      <c r="V917" s="175"/>
    </row>
    <row r="918" spans="1:22" s="187" customFormat="1" ht="12.75" customHeight="1">
      <c r="A918" s="385"/>
      <c r="N918" s="163"/>
      <c r="O918" s="163"/>
      <c r="P918" s="163"/>
      <c r="Q918" s="163"/>
      <c r="R918" s="163"/>
      <c r="S918" s="163"/>
      <c r="T918" s="163"/>
      <c r="U918" s="163"/>
      <c r="V918" s="175"/>
    </row>
    <row r="919" spans="1:22" s="187" customFormat="1" ht="12.75" customHeight="1">
      <c r="A919" s="385"/>
      <c r="N919" s="163"/>
      <c r="O919" s="163"/>
      <c r="P919" s="163"/>
      <c r="Q919" s="163"/>
      <c r="R919" s="163"/>
      <c r="S919" s="163"/>
      <c r="T919" s="163"/>
      <c r="U919" s="163"/>
      <c r="V919" s="175"/>
    </row>
    <row r="920" spans="1:22" s="187" customFormat="1" ht="12.75" customHeight="1">
      <c r="A920" s="385"/>
      <c r="N920" s="163"/>
      <c r="O920" s="163"/>
      <c r="P920" s="163"/>
      <c r="Q920" s="163"/>
      <c r="R920" s="163"/>
      <c r="S920" s="163"/>
      <c r="T920" s="163"/>
      <c r="U920" s="163"/>
      <c r="V920" s="175"/>
    </row>
    <row r="921" spans="1:22" s="187" customFormat="1" ht="12.75" customHeight="1">
      <c r="A921" s="385"/>
      <c r="N921" s="163"/>
      <c r="O921" s="163"/>
      <c r="P921" s="163"/>
      <c r="Q921" s="163"/>
      <c r="R921" s="163"/>
      <c r="S921" s="163"/>
      <c r="T921" s="163"/>
      <c r="U921" s="163"/>
      <c r="V921" s="175"/>
    </row>
    <row r="922" spans="1:22" s="187" customFormat="1" ht="12.75" customHeight="1">
      <c r="A922" s="385"/>
      <c r="N922" s="163"/>
      <c r="O922" s="163"/>
      <c r="P922" s="163"/>
      <c r="Q922" s="163"/>
      <c r="R922" s="163"/>
      <c r="S922" s="163"/>
      <c r="T922" s="163"/>
      <c r="U922" s="163"/>
      <c r="V922" s="175"/>
    </row>
    <row r="923" spans="1:22" s="187" customFormat="1" ht="12.75" customHeight="1">
      <c r="A923" s="385"/>
      <c r="N923" s="163"/>
      <c r="O923" s="163"/>
      <c r="P923" s="163"/>
      <c r="Q923" s="163"/>
      <c r="R923" s="163"/>
      <c r="S923" s="163"/>
      <c r="T923" s="163"/>
      <c r="U923" s="163"/>
      <c r="V923" s="175"/>
    </row>
    <row r="924" spans="1:22" s="187" customFormat="1" ht="12.75" customHeight="1">
      <c r="A924" s="385"/>
      <c r="N924" s="163"/>
      <c r="O924" s="163"/>
      <c r="P924" s="163"/>
      <c r="Q924" s="163"/>
      <c r="R924" s="163"/>
      <c r="S924" s="163"/>
      <c r="T924" s="163"/>
      <c r="U924" s="163"/>
      <c r="V924" s="175"/>
    </row>
    <row r="925" spans="1:22" s="187" customFormat="1" ht="12.75" customHeight="1">
      <c r="A925" s="385"/>
      <c r="N925" s="163"/>
      <c r="O925" s="163"/>
      <c r="P925" s="163"/>
      <c r="Q925" s="163"/>
      <c r="R925" s="163"/>
      <c r="S925" s="163"/>
      <c r="T925" s="163"/>
      <c r="U925" s="163"/>
      <c r="V925" s="175"/>
    </row>
    <row r="926" spans="1:22" s="187" customFormat="1" ht="12.75" customHeight="1">
      <c r="A926" s="385"/>
      <c r="N926" s="163"/>
      <c r="O926" s="163"/>
      <c r="P926" s="163"/>
      <c r="Q926" s="163"/>
      <c r="R926" s="163"/>
      <c r="S926" s="163"/>
      <c r="T926" s="163"/>
      <c r="U926" s="163"/>
      <c r="V926" s="175"/>
    </row>
    <row r="927" spans="1:22" s="187" customFormat="1" ht="12.75" customHeight="1">
      <c r="A927" s="385"/>
      <c r="N927" s="163"/>
      <c r="O927" s="163"/>
      <c r="P927" s="163"/>
      <c r="Q927" s="163"/>
      <c r="R927" s="163"/>
      <c r="S927" s="163"/>
      <c r="T927" s="163"/>
      <c r="U927" s="163"/>
      <c r="V927" s="175"/>
    </row>
    <row r="928" spans="1:22" s="187" customFormat="1" ht="12.75" customHeight="1">
      <c r="A928" s="385"/>
      <c r="N928" s="163"/>
      <c r="O928" s="163"/>
      <c r="P928" s="163"/>
      <c r="Q928" s="163"/>
      <c r="R928" s="163"/>
      <c r="S928" s="163"/>
      <c r="T928" s="163"/>
      <c r="U928" s="163"/>
      <c r="V928" s="175"/>
    </row>
    <row r="929" spans="1:22" s="187" customFormat="1" ht="12.75" customHeight="1">
      <c r="A929" s="385"/>
      <c r="N929" s="163"/>
      <c r="O929" s="163"/>
      <c r="P929" s="163"/>
      <c r="Q929" s="163"/>
      <c r="R929" s="163"/>
      <c r="S929" s="163"/>
      <c r="T929" s="163"/>
      <c r="U929" s="163"/>
      <c r="V929" s="175"/>
    </row>
    <row r="930" spans="1:22" s="187" customFormat="1" ht="12.75" customHeight="1">
      <c r="A930" s="385"/>
      <c r="N930" s="163"/>
      <c r="O930" s="163"/>
      <c r="P930" s="163"/>
      <c r="Q930" s="163"/>
      <c r="R930" s="163"/>
      <c r="S930" s="163"/>
      <c r="T930" s="163"/>
      <c r="U930" s="163"/>
      <c r="V930" s="175"/>
    </row>
    <row r="931" spans="1:22" s="187" customFormat="1" ht="12.75" customHeight="1">
      <c r="A931" s="385"/>
      <c r="N931" s="163"/>
      <c r="O931" s="163"/>
      <c r="P931" s="163"/>
      <c r="Q931" s="163"/>
      <c r="R931" s="163"/>
      <c r="S931" s="163"/>
      <c r="T931" s="163"/>
      <c r="U931" s="163"/>
      <c r="V931" s="175"/>
    </row>
    <row r="932" spans="1:22" s="187" customFormat="1" ht="12.75" customHeight="1">
      <c r="A932" s="385"/>
      <c r="N932" s="163"/>
      <c r="O932" s="163"/>
      <c r="P932" s="163"/>
      <c r="Q932" s="163"/>
      <c r="R932" s="163"/>
      <c r="S932" s="163"/>
      <c r="T932" s="163"/>
      <c r="U932" s="163"/>
      <c r="V932" s="175"/>
    </row>
    <row r="933" spans="1:22" s="187" customFormat="1" ht="12.75" customHeight="1">
      <c r="A933" s="385"/>
      <c r="N933" s="163"/>
      <c r="O933" s="163"/>
      <c r="P933" s="163"/>
      <c r="Q933" s="163"/>
      <c r="R933" s="163"/>
      <c r="S933" s="163"/>
      <c r="T933" s="163"/>
      <c r="U933" s="163"/>
      <c r="V933" s="175"/>
    </row>
    <row r="934" spans="1:22" s="187" customFormat="1" ht="12.75" customHeight="1">
      <c r="A934" s="385"/>
      <c r="N934" s="163"/>
      <c r="O934" s="163"/>
      <c r="P934" s="163"/>
      <c r="Q934" s="163"/>
      <c r="R934" s="163"/>
      <c r="S934" s="163"/>
      <c r="T934" s="163"/>
      <c r="U934" s="163"/>
      <c r="V934" s="175"/>
    </row>
    <row r="935" spans="1:22" s="187" customFormat="1" ht="12.75" customHeight="1">
      <c r="A935" s="385"/>
      <c r="N935" s="163"/>
      <c r="O935" s="163"/>
      <c r="P935" s="163"/>
      <c r="Q935" s="163"/>
      <c r="R935" s="163"/>
      <c r="S935" s="163"/>
      <c r="T935" s="163"/>
      <c r="U935" s="163"/>
      <c r="V935" s="175"/>
    </row>
    <row r="936" spans="1:22" s="187" customFormat="1" ht="12.75" customHeight="1">
      <c r="A936" s="385"/>
      <c r="N936" s="163"/>
      <c r="O936" s="163"/>
      <c r="P936" s="163"/>
      <c r="Q936" s="163"/>
      <c r="R936" s="163"/>
      <c r="S936" s="163"/>
      <c r="T936" s="163"/>
      <c r="U936" s="163"/>
      <c r="V936" s="175"/>
    </row>
    <row r="937" spans="1:22" s="187" customFormat="1" ht="12.75" customHeight="1">
      <c r="A937" s="385"/>
      <c r="N937" s="163"/>
      <c r="O937" s="163"/>
      <c r="P937" s="163"/>
      <c r="Q937" s="163"/>
      <c r="R937" s="163"/>
      <c r="S937" s="163"/>
      <c r="T937" s="163"/>
      <c r="U937" s="163"/>
      <c r="V937" s="175"/>
    </row>
    <row r="938" spans="1:22" s="187" customFormat="1" ht="12.75" customHeight="1">
      <c r="A938" s="385"/>
      <c r="N938" s="163"/>
      <c r="O938" s="163"/>
      <c r="P938" s="163"/>
      <c r="Q938" s="163"/>
      <c r="R938" s="163"/>
      <c r="S938" s="163"/>
      <c r="T938" s="163"/>
      <c r="U938" s="163"/>
      <c r="V938" s="175"/>
    </row>
    <row r="939" spans="1:22" s="187" customFormat="1" ht="12.75" customHeight="1">
      <c r="A939" s="385"/>
      <c r="N939" s="163"/>
      <c r="O939" s="163"/>
      <c r="P939" s="163"/>
      <c r="Q939" s="163"/>
      <c r="R939" s="163"/>
      <c r="S939" s="163"/>
      <c r="T939" s="163"/>
      <c r="U939" s="163"/>
      <c r="V939" s="175"/>
    </row>
    <row r="940" spans="1:22" s="187" customFormat="1" ht="12.75" customHeight="1">
      <c r="A940" s="385"/>
      <c r="N940" s="163"/>
      <c r="O940" s="163"/>
      <c r="P940" s="163"/>
      <c r="Q940" s="163"/>
      <c r="R940" s="163"/>
      <c r="S940" s="163"/>
      <c r="T940" s="163"/>
      <c r="U940" s="163"/>
      <c r="V940" s="175"/>
    </row>
    <row r="941" spans="1:22" s="187" customFormat="1" ht="12.75" customHeight="1">
      <c r="A941" s="385"/>
      <c r="N941" s="163"/>
      <c r="O941" s="163"/>
      <c r="P941" s="163"/>
      <c r="Q941" s="163"/>
      <c r="R941" s="163"/>
      <c r="S941" s="163"/>
      <c r="T941" s="163"/>
      <c r="U941" s="163"/>
      <c r="V941" s="175"/>
    </row>
    <row r="942" spans="1:22" s="187" customFormat="1" ht="12.75" customHeight="1">
      <c r="A942" s="385"/>
      <c r="N942" s="163"/>
      <c r="O942" s="163"/>
      <c r="P942" s="163"/>
      <c r="Q942" s="163"/>
      <c r="R942" s="163"/>
      <c r="S942" s="163"/>
      <c r="T942" s="163"/>
      <c r="U942" s="163"/>
      <c r="V942" s="175"/>
    </row>
    <row r="943" spans="1:22" s="187" customFormat="1" ht="12.75" customHeight="1">
      <c r="A943" s="385"/>
      <c r="N943" s="163"/>
      <c r="O943" s="163"/>
      <c r="P943" s="163"/>
      <c r="Q943" s="163"/>
      <c r="R943" s="163"/>
      <c r="S943" s="163"/>
      <c r="T943" s="163"/>
      <c r="U943" s="163"/>
      <c r="V943" s="175"/>
    </row>
    <row r="944" spans="1:22" s="187" customFormat="1" ht="12.75" customHeight="1">
      <c r="A944" s="385"/>
      <c r="N944" s="163"/>
      <c r="O944" s="163"/>
      <c r="P944" s="163"/>
      <c r="Q944" s="163"/>
      <c r="R944" s="163"/>
      <c r="S944" s="163"/>
      <c r="T944" s="163"/>
      <c r="U944" s="163"/>
      <c r="V944" s="175"/>
    </row>
    <row r="945" spans="1:22" s="187" customFormat="1" ht="12.75" customHeight="1">
      <c r="A945" s="385"/>
      <c r="N945" s="163"/>
      <c r="O945" s="163"/>
      <c r="P945" s="163"/>
      <c r="Q945" s="163"/>
      <c r="R945" s="163"/>
      <c r="S945" s="163"/>
      <c r="T945" s="163"/>
      <c r="U945" s="163"/>
      <c r="V945" s="175"/>
    </row>
    <row r="946" spans="1:22" s="187" customFormat="1" ht="12.75" customHeight="1">
      <c r="A946" s="385"/>
      <c r="N946" s="163"/>
      <c r="O946" s="163"/>
      <c r="P946" s="163"/>
      <c r="Q946" s="163"/>
      <c r="R946" s="163"/>
      <c r="S946" s="163"/>
      <c r="T946" s="163"/>
      <c r="U946" s="163"/>
      <c r="V946" s="175"/>
    </row>
    <row r="947" spans="1:22" s="187" customFormat="1" ht="12.75" customHeight="1">
      <c r="A947" s="385"/>
      <c r="N947" s="163"/>
      <c r="O947" s="163"/>
      <c r="P947" s="163"/>
      <c r="Q947" s="163"/>
      <c r="R947" s="163"/>
      <c r="S947" s="163"/>
      <c r="T947" s="163"/>
      <c r="U947" s="163"/>
      <c r="V947" s="175"/>
    </row>
    <row r="948" spans="1:22" s="187" customFormat="1" ht="12.75" customHeight="1">
      <c r="A948" s="385"/>
      <c r="N948" s="163"/>
      <c r="O948" s="163"/>
      <c r="P948" s="163"/>
      <c r="Q948" s="163"/>
      <c r="R948" s="163"/>
      <c r="S948" s="163"/>
      <c r="T948" s="163"/>
      <c r="U948" s="163"/>
      <c r="V948" s="175"/>
    </row>
    <row r="949" spans="1:22" s="187" customFormat="1" ht="12.75" customHeight="1">
      <c r="A949" s="385"/>
      <c r="N949" s="163"/>
      <c r="O949" s="163"/>
      <c r="P949" s="163"/>
      <c r="Q949" s="163"/>
      <c r="R949" s="163"/>
      <c r="S949" s="163"/>
      <c r="T949" s="163"/>
      <c r="U949" s="163"/>
      <c r="V949" s="175"/>
    </row>
    <row r="950" spans="1:22" s="187" customFormat="1" ht="12.75" customHeight="1">
      <c r="A950" s="385"/>
      <c r="N950" s="163"/>
      <c r="O950" s="163"/>
      <c r="P950" s="163"/>
      <c r="Q950" s="163"/>
      <c r="R950" s="163"/>
      <c r="S950" s="163"/>
      <c r="T950" s="163"/>
      <c r="U950" s="163"/>
      <c r="V950" s="175"/>
    </row>
    <row r="951" spans="1:22" s="187" customFormat="1" ht="12.75" customHeight="1">
      <c r="A951" s="385"/>
      <c r="N951" s="163"/>
      <c r="O951" s="163"/>
      <c r="P951" s="163"/>
      <c r="Q951" s="163"/>
      <c r="R951" s="163"/>
      <c r="S951" s="163"/>
      <c r="T951" s="163"/>
      <c r="U951" s="163"/>
      <c r="V951" s="175"/>
    </row>
    <row r="952" spans="1:22" s="187" customFormat="1" ht="12.75" customHeight="1">
      <c r="A952" s="385"/>
      <c r="N952" s="163"/>
      <c r="O952" s="163"/>
      <c r="P952" s="163"/>
      <c r="Q952" s="163"/>
      <c r="R952" s="163"/>
      <c r="S952" s="163"/>
      <c r="T952" s="163"/>
      <c r="U952" s="163"/>
      <c r="V952" s="175"/>
    </row>
    <row r="953" spans="1:22" s="187" customFormat="1" ht="12.75" customHeight="1">
      <c r="A953" s="385"/>
      <c r="N953" s="163"/>
      <c r="O953" s="163"/>
      <c r="P953" s="163"/>
      <c r="Q953" s="163"/>
      <c r="R953" s="163"/>
      <c r="S953" s="163"/>
      <c r="T953" s="163"/>
      <c r="U953" s="163"/>
      <c r="V953" s="175"/>
    </row>
    <row r="954" spans="1:22" s="187" customFormat="1" ht="12.75" customHeight="1">
      <c r="A954" s="385"/>
      <c r="N954" s="163"/>
      <c r="O954" s="163"/>
      <c r="P954" s="163"/>
      <c r="Q954" s="163"/>
      <c r="R954" s="163"/>
      <c r="S954" s="163"/>
      <c r="T954" s="163"/>
      <c r="U954" s="163"/>
      <c r="V954" s="175"/>
    </row>
    <row r="955" spans="1:22" s="187" customFormat="1" ht="12.75" customHeight="1">
      <c r="A955" s="385"/>
      <c r="N955" s="163"/>
      <c r="O955" s="163"/>
      <c r="P955" s="163"/>
      <c r="Q955" s="163"/>
      <c r="R955" s="163"/>
      <c r="S955" s="163"/>
      <c r="T955" s="163"/>
      <c r="U955" s="163"/>
      <c r="V955" s="175"/>
    </row>
    <row r="956" spans="1:22" s="187" customFormat="1" ht="12.75" customHeight="1">
      <c r="A956" s="385"/>
      <c r="N956" s="163"/>
      <c r="O956" s="163"/>
      <c r="P956" s="163"/>
      <c r="Q956" s="163"/>
      <c r="R956" s="163"/>
      <c r="S956" s="163"/>
      <c r="T956" s="163"/>
      <c r="U956" s="163"/>
      <c r="V956" s="175"/>
    </row>
    <row r="957" spans="1:22" s="187" customFormat="1" ht="12.75" customHeight="1">
      <c r="A957" s="385"/>
      <c r="N957" s="163"/>
      <c r="O957" s="163"/>
      <c r="P957" s="163"/>
      <c r="Q957" s="163"/>
      <c r="R957" s="163"/>
      <c r="S957" s="163"/>
      <c r="T957" s="163"/>
      <c r="U957" s="163"/>
      <c r="V957" s="175"/>
    </row>
    <row r="958" spans="1:22" s="187" customFormat="1" ht="12.75" customHeight="1">
      <c r="A958" s="385"/>
      <c r="N958" s="163"/>
      <c r="O958" s="163"/>
      <c r="P958" s="163"/>
      <c r="Q958" s="163"/>
      <c r="R958" s="163"/>
      <c r="S958" s="163"/>
      <c r="T958" s="163"/>
      <c r="U958" s="163"/>
      <c r="V958" s="175"/>
    </row>
    <row r="959" spans="1:22" s="187" customFormat="1" ht="12.75" customHeight="1">
      <c r="A959" s="385"/>
      <c r="N959" s="163"/>
      <c r="O959" s="163"/>
      <c r="P959" s="163"/>
      <c r="Q959" s="163"/>
      <c r="R959" s="163"/>
      <c r="S959" s="163"/>
      <c r="T959" s="163"/>
      <c r="U959" s="163"/>
      <c r="V959" s="175"/>
    </row>
    <row r="960" spans="1:22" s="187" customFormat="1" ht="12.75" customHeight="1">
      <c r="A960" s="385"/>
      <c r="N960" s="163"/>
      <c r="O960" s="163"/>
      <c r="P960" s="163"/>
      <c r="Q960" s="163"/>
      <c r="R960" s="163"/>
      <c r="S960" s="163"/>
      <c r="T960" s="163"/>
      <c r="U960" s="163"/>
      <c r="V960" s="175"/>
    </row>
    <row r="961" spans="1:22" s="187" customFormat="1" ht="12.75" customHeight="1">
      <c r="A961" s="385"/>
      <c r="N961" s="163"/>
      <c r="O961" s="163"/>
      <c r="P961" s="163"/>
      <c r="Q961" s="163"/>
      <c r="R961" s="163"/>
      <c r="S961" s="163"/>
      <c r="T961" s="163"/>
      <c r="U961" s="163"/>
      <c r="V961" s="175"/>
    </row>
    <row r="962" spans="1:22" s="187" customFormat="1" ht="12.75" customHeight="1">
      <c r="A962" s="385"/>
      <c r="N962" s="163"/>
      <c r="O962" s="163"/>
      <c r="P962" s="163"/>
      <c r="Q962" s="163"/>
      <c r="R962" s="163"/>
      <c r="S962" s="163"/>
      <c r="T962" s="163"/>
      <c r="U962" s="163"/>
      <c r="V962" s="175"/>
    </row>
    <row r="963" spans="1:22" s="187" customFormat="1" ht="12.75" customHeight="1">
      <c r="A963" s="385"/>
      <c r="N963" s="163"/>
      <c r="O963" s="163"/>
      <c r="P963" s="163"/>
      <c r="Q963" s="163"/>
      <c r="R963" s="163"/>
      <c r="S963" s="163"/>
      <c r="T963" s="163"/>
      <c r="U963" s="163"/>
      <c r="V963" s="175"/>
    </row>
    <row r="964" spans="1:22" s="187" customFormat="1" ht="12.75" customHeight="1">
      <c r="A964" s="385"/>
      <c r="N964" s="163"/>
      <c r="O964" s="163"/>
      <c r="P964" s="163"/>
      <c r="Q964" s="163"/>
      <c r="R964" s="163"/>
      <c r="S964" s="163"/>
      <c r="T964" s="163"/>
      <c r="U964" s="163"/>
      <c r="V964" s="175"/>
    </row>
    <row r="965" spans="1:22" s="187" customFormat="1" ht="12.75" customHeight="1">
      <c r="A965" s="385"/>
      <c r="N965" s="163"/>
      <c r="O965" s="163"/>
      <c r="P965" s="163"/>
      <c r="Q965" s="163"/>
      <c r="R965" s="163"/>
      <c r="S965" s="163"/>
      <c r="T965" s="163"/>
      <c r="U965" s="163"/>
      <c r="V965" s="175"/>
    </row>
    <row r="966" spans="1:22" s="187" customFormat="1" ht="12.75" customHeight="1">
      <c r="A966" s="385"/>
      <c r="N966" s="163"/>
      <c r="O966" s="163"/>
      <c r="P966" s="163"/>
      <c r="Q966" s="163"/>
      <c r="R966" s="163"/>
      <c r="S966" s="163"/>
      <c r="T966" s="163"/>
      <c r="U966" s="163"/>
      <c r="V966" s="175"/>
    </row>
    <row r="967" spans="1:22" s="187" customFormat="1" ht="12.75" customHeight="1">
      <c r="A967" s="385"/>
      <c r="N967" s="163"/>
      <c r="O967" s="163"/>
      <c r="P967" s="163"/>
      <c r="Q967" s="163"/>
      <c r="R967" s="163"/>
      <c r="S967" s="163"/>
      <c r="T967" s="163"/>
      <c r="U967" s="163"/>
      <c r="V967" s="175"/>
    </row>
    <row r="968" spans="1:22" s="187" customFormat="1" ht="12.75" customHeight="1">
      <c r="A968" s="385"/>
      <c r="N968" s="163"/>
      <c r="O968" s="163"/>
      <c r="P968" s="163"/>
      <c r="Q968" s="163"/>
      <c r="R968" s="163"/>
      <c r="S968" s="163"/>
      <c r="T968" s="163"/>
      <c r="U968" s="163"/>
      <c r="V968" s="175"/>
    </row>
    <row r="969" spans="1:22" s="187" customFormat="1" ht="12.75" customHeight="1">
      <c r="A969" s="385"/>
      <c r="N969" s="163"/>
      <c r="O969" s="163"/>
      <c r="P969" s="163"/>
      <c r="Q969" s="163"/>
      <c r="R969" s="163"/>
      <c r="S969" s="163"/>
      <c r="T969" s="163"/>
      <c r="U969" s="163"/>
      <c r="V969" s="175"/>
    </row>
    <row r="970" spans="1:22" s="187" customFormat="1" ht="12.75" customHeight="1">
      <c r="A970" s="385"/>
      <c r="N970" s="163"/>
      <c r="O970" s="163"/>
      <c r="P970" s="163"/>
      <c r="Q970" s="163"/>
      <c r="R970" s="163"/>
      <c r="S970" s="163"/>
      <c r="T970" s="163"/>
      <c r="U970" s="163"/>
      <c r="V970" s="175"/>
    </row>
    <row r="971" spans="1:22" s="187" customFormat="1" ht="12.75" customHeight="1">
      <c r="A971" s="385"/>
      <c r="N971" s="163"/>
      <c r="O971" s="163"/>
      <c r="P971" s="163"/>
      <c r="Q971" s="163"/>
      <c r="R971" s="163"/>
      <c r="S971" s="163"/>
      <c r="T971" s="163"/>
      <c r="U971" s="163"/>
      <c r="V971" s="175"/>
    </row>
    <row r="972" spans="1:22" s="187" customFormat="1" ht="12.75" customHeight="1">
      <c r="A972" s="385"/>
      <c r="N972" s="163"/>
      <c r="O972" s="163"/>
      <c r="P972" s="163"/>
      <c r="Q972" s="163"/>
      <c r="R972" s="163"/>
      <c r="S972" s="163"/>
      <c r="T972" s="163"/>
      <c r="U972" s="163"/>
      <c r="V972" s="175"/>
    </row>
    <row r="973" spans="1:22" s="187" customFormat="1" ht="12.75" customHeight="1">
      <c r="A973" s="385"/>
      <c r="N973" s="163"/>
      <c r="O973" s="163"/>
      <c r="P973" s="163"/>
      <c r="Q973" s="163"/>
      <c r="R973" s="163"/>
      <c r="S973" s="163"/>
      <c r="T973" s="163"/>
      <c r="U973" s="163"/>
      <c r="V973" s="175"/>
    </row>
    <row r="974" spans="1:22" s="187" customFormat="1" ht="12.75" customHeight="1">
      <c r="A974" s="385"/>
      <c r="N974" s="163"/>
      <c r="O974" s="163"/>
      <c r="P974" s="163"/>
      <c r="Q974" s="163"/>
      <c r="R974" s="163"/>
      <c r="S974" s="163"/>
      <c r="T974" s="163"/>
      <c r="U974" s="163"/>
      <c r="V974" s="175"/>
    </row>
    <row r="975" spans="1:22" s="187" customFormat="1" ht="12.75" customHeight="1">
      <c r="A975" s="385"/>
      <c r="N975" s="163"/>
      <c r="O975" s="163"/>
      <c r="P975" s="163"/>
      <c r="Q975" s="163"/>
      <c r="R975" s="163"/>
      <c r="S975" s="163"/>
      <c r="T975" s="163"/>
      <c r="U975" s="163"/>
      <c r="V975" s="175"/>
    </row>
    <row r="976" spans="1:22" s="187" customFormat="1" ht="12.75" customHeight="1">
      <c r="A976" s="385"/>
      <c r="N976" s="163"/>
      <c r="O976" s="163"/>
      <c r="P976" s="163"/>
      <c r="Q976" s="163"/>
      <c r="R976" s="163"/>
      <c r="S976" s="163"/>
      <c r="T976" s="163"/>
      <c r="U976" s="163"/>
      <c r="V976" s="175"/>
    </row>
    <row r="977" spans="1:22" s="187" customFormat="1" ht="12.75" customHeight="1">
      <c r="A977" s="385"/>
      <c r="N977" s="163"/>
      <c r="O977" s="163"/>
      <c r="P977" s="163"/>
      <c r="Q977" s="163"/>
      <c r="R977" s="163"/>
      <c r="S977" s="163"/>
      <c r="T977" s="163"/>
      <c r="U977" s="163"/>
      <c r="V977" s="175"/>
    </row>
    <row r="978" spans="1:22" s="187" customFormat="1" ht="12.75" customHeight="1">
      <c r="A978" s="385"/>
      <c r="N978" s="163"/>
      <c r="O978" s="163"/>
      <c r="P978" s="163"/>
      <c r="Q978" s="163"/>
      <c r="R978" s="163"/>
      <c r="S978" s="163"/>
      <c r="T978" s="163"/>
      <c r="U978" s="163"/>
      <c r="V978" s="175"/>
    </row>
    <row r="979" spans="1:22" s="187" customFormat="1" ht="12.75" customHeight="1">
      <c r="A979" s="385"/>
      <c r="N979" s="163"/>
      <c r="O979" s="163"/>
      <c r="P979" s="163"/>
      <c r="Q979" s="163"/>
      <c r="R979" s="163"/>
      <c r="S979" s="163"/>
      <c r="T979" s="163"/>
      <c r="U979" s="163"/>
      <c r="V979" s="175"/>
    </row>
    <row r="980" spans="1:22" s="187" customFormat="1" ht="12.75" customHeight="1">
      <c r="A980" s="385"/>
      <c r="N980" s="163"/>
      <c r="O980" s="163"/>
      <c r="P980" s="163"/>
      <c r="Q980" s="163"/>
      <c r="R980" s="163"/>
      <c r="S980" s="163"/>
      <c r="T980" s="163"/>
      <c r="U980" s="163"/>
      <c r="V980" s="175"/>
    </row>
    <row r="981" spans="1:22" s="187" customFormat="1" ht="12.75" customHeight="1">
      <c r="A981" s="385"/>
      <c r="N981" s="163"/>
      <c r="O981" s="163"/>
      <c r="P981" s="163"/>
      <c r="Q981" s="163"/>
      <c r="R981" s="163"/>
      <c r="S981" s="163"/>
      <c r="T981" s="163"/>
      <c r="U981" s="163"/>
      <c r="V981" s="175"/>
    </row>
    <row r="982" spans="1:22" s="187" customFormat="1" ht="12.75" customHeight="1">
      <c r="A982" s="385"/>
      <c r="N982" s="163"/>
      <c r="O982" s="163"/>
      <c r="P982" s="163"/>
      <c r="Q982" s="163"/>
      <c r="R982" s="163"/>
      <c r="S982" s="163"/>
      <c r="T982" s="163"/>
      <c r="U982" s="163"/>
      <c r="V982" s="175"/>
    </row>
    <row r="983" spans="1:22" s="187" customFormat="1" ht="12.75" customHeight="1">
      <c r="A983" s="385"/>
      <c r="N983" s="163"/>
      <c r="O983" s="163"/>
      <c r="P983" s="163"/>
      <c r="Q983" s="163"/>
      <c r="R983" s="163"/>
      <c r="S983" s="163"/>
      <c r="T983" s="163"/>
      <c r="U983" s="163"/>
      <c r="V983" s="175"/>
    </row>
    <row r="984" spans="1:22" s="187" customFormat="1" ht="12.75" customHeight="1">
      <c r="A984" s="385"/>
      <c r="N984" s="163"/>
      <c r="O984" s="163"/>
      <c r="P984" s="163"/>
      <c r="Q984" s="163"/>
      <c r="R984" s="163"/>
      <c r="S984" s="163"/>
      <c r="T984" s="163"/>
      <c r="U984" s="163"/>
      <c r="V984" s="175"/>
    </row>
    <row r="985" spans="1:22" s="187" customFormat="1" ht="12.75" customHeight="1">
      <c r="A985" s="385"/>
      <c r="N985" s="163"/>
      <c r="O985" s="163"/>
      <c r="P985" s="163"/>
      <c r="Q985" s="163"/>
      <c r="R985" s="163"/>
      <c r="S985" s="163"/>
      <c r="T985" s="163"/>
      <c r="U985" s="163"/>
      <c r="V985" s="175"/>
    </row>
    <row r="986" spans="1:22" s="187" customFormat="1" ht="12.75" customHeight="1">
      <c r="A986" s="385"/>
      <c r="N986" s="163"/>
      <c r="O986" s="163"/>
      <c r="P986" s="163"/>
      <c r="Q986" s="163"/>
      <c r="R986" s="163"/>
      <c r="S986" s="163"/>
      <c r="T986" s="163"/>
      <c r="U986" s="163"/>
      <c r="V986" s="175"/>
    </row>
    <row r="987" spans="1:22" s="187" customFormat="1" ht="12.75" customHeight="1">
      <c r="A987" s="385"/>
      <c r="N987" s="163"/>
      <c r="O987" s="163"/>
      <c r="P987" s="163"/>
      <c r="Q987" s="163"/>
      <c r="R987" s="163"/>
      <c r="S987" s="163"/>
      <c r="T987" s="163"/>
      <c r="U987" s="163"/>
      <c r="V987" s="175"/>
    </row>
    <row r="988" spans="1:22" s="187" customFormat="1" ht="12.75" customHeight="1">
      <c r="A988" s="385"/>
      <c r="N988" s="163"/>
      <c r="O988" s="163"/>
      <c r="P988" s="163"/>
      <c r="Q988" s="163"/>
      <c r="R988" s="163"/>
      <c r="S988" s="163"/>
      <c r="T988" s="163"/>
      <c r="U988" s="163"/>
      <c r="V988" s="175"/>
    </row>
    <row r="989" spans="1:22" s="187" customFormat="1" ht="12.75" customHeight="1">
      <c r="A989" s="385"/>
      <c r="N989" s="163"/>
      <c r="O989" s="163"/>
      <c r="P989" s="163"/>
      <c r="Q989" s="163"/>
      <c r="R989" s="163"/>
      <c r="S989" s="163"/>
      <c r="T989" s="163"/>
      <c r="U989" s="163"/>
      <c r="V989" s="175"/>
    </row>
    <row r="990" spans="1:22" s="187" customFormat="1" ht="12.75" customHeight="1">
      <c r="A990" s="385"/>
      <c r="N990" s="163"/>
      <c r="O990" s="163"/>
      <c r="P990" s="163"/>
      <c r="Q990" s="163"/>
      <c r="R990" s="163"/>
      <c r="S990" s="163"/>
      <c r="T990" s="163"/>
      <c r="U990" s="163"/>
      <c r="V990" s="175"/>
    </row>
    <row r="991" spans="1:22" s="187" customFormat="1" ht="12.75" customHeight="1">
      <c r="A991" s="385"/>
      <c r="N991" s="163"/>
      <c r="O991" s="163"/>
      <c r="P991" s="163"/>
      <c r="Q991" s="163"/>
      <c r="R991" s="163"/>
      <c r="S991" s="163"/>
      <c r="T991" s="163"/>
      <c r="U991" s="163"/>
      <c r="V991" s="175"/>
    </row>
    <row r="992" spans="1:22" s="187" customFormat="1" ht="12.75" customHeight="1">
      <c r="A992" s="385"/>
      <c r="N992" s="163"/>
      <c r="O992" s="163"/>
      <c r="P992" s="163"/>
      <c r="Q992" s="163"/>
      <c r="R992" s="163"/>
      <c r="S992" s="163"/>
      <c r="T992" s="163"/>
      <c r="U992" s="163"/>
      <c r="V992" s="175"/>
    </row>
    <row r="993" spans="1:22" s="187" customFormat="1" ht="12.75" customHeight="1">
      <c r="A993" s="385"/>
      <c r="N993" s="163"/>
      <c r="O993" s="163"/>
      <c r="P993" s="163"/>
      <c r="Q993" s="163"/>
      <c r="R993" s="163"/>
      <c r="S993" s="163"/>
      <c r="T993" s="163"/>
      <c r="U993" s="163"/>
      <c r="V993" s="175"/>
    </row>
    <row r="994" spans="1:22" s="187" customFormat="1" ht="12.75" customHeight="1">
      <c r="A994" s="385"/>
      <c r="N994" s="163"/>
      <c r="O994" s="163"/>
      <c r="P994" s="163"/>
      <c r="Q994" s="163"/>
      <c r="R994" s="163"/>
      <c r="S994" s="163"/>
      <c r="T994" s="163"/>
      <c r="U994" s="163"/>
      <c r="V994" s="175"/>
    </row>
    <row r="995" spans="1:22" s="187" customFormat="1" ht="12.75" customHeight="1">
      <c r="A995" s="385"/>
      <c r="N995" s="163"/>
      <c r="O995" s="163"/>
      <c r="P995" s="163"/>
      <c r="Q995" s="163"/>
      <c r="R995" s="163"/>
      <c r="S995" s="163"/>
      <c r="T995" s="163"/>
      <c r="U995" s="163"/>
      <c r="V995" s="175"/>
    </row>
    <row r="996" spans="1:22" s="187" customFormat="1" ht="12.75" customHeight="1">
      <c r="A996" s="385"/>
      <c r="N996" s="163"/>
      <c r="O996" s="163"/>
      <c r="P996" s="163"/>
      <c r="Q996" s="163"/>
      <c r="R996" s="163"/>
      <c r="S996" s="163"/>
      <c r="T996" s="163"/>
      <c r="U996" s="163"/>
      <c r="V996" s="175"/>
    </row>
    <row r="997" spans="1:22" s="187" customFormat="1" ht="12.75" customHeight="1">
      <c r="A997" s="385"/>
      <c r="N997" s="163"/>
      <c r="O997" s="163"/>
      <c r="P997" s="163"/>
      <c r="Q997" s="163"/>
      <c r="R997" s="163"/>
      <c r="S997" s="163"/>
      <c r="T997" s="163"/>
      <c r="U997" s="163"/>
      <c r="V997" s="175"/>
    </row>
    <row r="998" spans="1:22" s="187" customFormat="1" ht="12.75" customHeight="1">
      <c r="A998" s="385"/>
      <c r="N998" s="163"/>
      <c r="O998" s="163"/>
      <c r="P998" s="163"/>
      <c r="Q998" s="163"/>
      <c r="R998" s="163"/>
      <c r="S998" s="163"/>
      <c r="T998" s="163"/>
      <c r="U998" s="163"/>
      <c r="V998" s="175"/>
    </row>
    <row r="999" spans="1:22" s="187" customFormat="1" ht="12.75" customHeight="1">
      <c r="A999" s="385"/>
      <c r="N999" s="163"/>
      <c r="O999" s="163"/>
      <c r="P999" s="163"/>
      <c r="Q999" s="163"/>
      <c r="R999" s="163"/>
      <c r="S999" s="163"/>
      <c r="T999" s="163"/>
      <c r="U999" s="163"/>
      <c r="V999" s="175"/>
    </row>
    <row r="1000" spans="1:22" s="187" customFormat="1" ht="12.75" customHeight="1">
      <c r="A1000" s="385"/>
      <c r="N1000" s="163"/>
      <c r="O1000" s="163"/>
      <c r="P1000" s="163"/>
      <c r="Q1000" s="163"/>
      <c r="R1000" s="163"/>
      <c r="S1000" s="163"/>
      <c r="T1000" s="163"/>
      <c r="U1000" s="163"/>
      <c r="V1000" s="175"/>
    </row>
    <row r="1001" spans="1:22" s="187" customFormat="1" ht="12.75" customHeight="1">
      <c r="A1001" s="385"/>
      <c r="N1001" s="163"/>
      <c r="O1001" s="163"/>
      <c r="P1001" s="163"/>
      <c r="Q1001" s="163"/>
      <c r="R1001" s="163"/>
      <c r="S1001" s="163"/>
      <c r="T1001" s="163"/>
      <c r="U1001" s="163"/>
      <c r="V1001" s="175"/>
    </row>
    <row r="1002" spans="1:22" s="187" customFormat="1" ht="12.75" customHeight="1">
      <c r="A1002" s="385"/>
      <c r="N1002" s="163"/>
      <c r="O1002" s="163"/>
      <c r="P1002" s="163"/>
      <c r="Q1002" s="163"/>
      <c r="R1002" s="163"/>
      <c r="S1002" s="163"/>
      <c r="T1002" s="163"/>
      <c r="U1002" s="163"/>
      <c r="V1002" s="175"/>
    </row>
    <row r="1003" spans="1:22" s="187" customFormat="1" ht="12.75" customHeight="1">
      <c r="A1003" s="385"/>
      <c r="N1003" s="163"/>
      <c r="O1003" s="163"/>
      <c r="P1003" s="163"/>
      <c r="Q1003" s="163"/>
      <c r="R1003" s="163"/>
      <c r="S1003" s="163"/>
      <c r="T1003" s="163"/>
      <c r="U1003" s="163"/>
      <c r="V1003" s="175"/>
    </row>
    <row r="1004" spans="1:22" s="187" customFormat="1" ht="12.75" customHeight="1">
      <c r="A1004" s="385"/>
      <c r="N1004" s="163"/>
      <c r="O1004" s="163"/>
      <c r="P1004" s="163"/>
      <c r="Q1004" s="163"/>
      <c r="R1004" s="163"/>
      <c r="S1004" s="163"/>
      <c r="T1004" s="163"/>
      <c r="U1004" s="163"/>
      <c r="V1004" s="175"/>
    </row>
    <row r="1005" spans="1:22" s="187" customFormat="1" ht="12.75" customHeight="1">
      <c r="A1005" s="385"/>
      <c r="N1005" s="163"/>
      <c r="O1005" s="163"/>
      <c r="P1005" s="163"/>
      <c r="Q1005" s="163"/>
      <c r="R1005" s="163"/>
      <c r="S1005" s="163"/>
      <c r="T1005" s="163"/>
      <c r="U1005" s="163"/>
      <c r="V1005" s="175"/>
    </row>
    <row r="1006" spans="1:22" s="187" customFormat="1" ht="12.75" customHeight="1">
      <c r="A1006" s="385"/>
      <c r="N1006" s="163"/>
      <c r="O1006" s="163"/>
      <c r="P1006" s="163"/>
      <c r="Q1006" s="163"/>
      <c r="R1006" s="163"/>
      <c r="S1006" s="163"/>
      <c r="T1006" s="163"/>
      <c r="U1006" s="163"/>
      <c r="V1006" s="175"/>
    </row>
    <row r="1007" spans="1:22" s="187" customFormat="1" ht="12.75" customHeight="1">
      <c r="A1007" s="385"/>
      <c r="N1007" s="163"/>
      <c r="O1007" s="163"/>
      <c r="P1007" s="163"/>
      <c r="Q1007" s="163"/>
      <c r="R1007" s="163"/>
      <c r="S1007" s="163"/>
      <c r="T1007" s="163"/>
      <c r="U1007" s="163"/>
      <c r="V1007" s="175"/>
    </row>
    <row r="1008" spans="1:22" s="187" customFormat="1" ht="12.75" customHeight="1">
      <c r="A1008" s="385"/>
      <c r="N1008" s="163"/>
      <c r="O1008" s="163"/>
      <c r="P1008" s="163"/>
      <c r="Q1008" s="163"/>
      <c r="R1008" s="163"/>
      <c r="S1008" s="163"/>
      <c r="T1008" s="163"/>
      <c r="U1008" s="163"/>
      <c r="V1008" s="175"/>
    </row>
    <row r="1009" spans="1:22" s="187" customFormat="1" ht="12.75" customHeight="1">
      <c r="A1009" s="385"/>
      <c r="N1009" s="163"/>
      <c r="O1009" s="163"/>
      <c r="P1009" s="163"/>
      <c r="Q1009" s="163"/>
      <c r="R1009" s="163"/>
      <c r="S1009" s="163"/>
      <c r="T1009" s="163"/>
      <c r="U1009" s="163"/>
      <c r="V1009" s="175"/>
    </row>
    <row r="1010" spans="1:22" s="187" customFormat="1" ht="12.75" customHeight="1">
      <c r="A1010" s="385"/>
      <c r="N1010" s="163"/>
      <c r="O1010" s="163"/>
      <c r="P1010" s="163"/>
      <c r="Q1010" s="163"/>
      <c r="R1010" s="163"/>
      <c r="S1010" s="163"/>
      <c r="T1010" s="163"/>
      <c r="U1010" s="163"/>
      <c r="V1010" s="175"/>
    </row>
    <row r="1011" spans="1:22" s="187" customFormat="1" ht="12.75" customHeight="1">
      <c r="A1011" s="385"/>
      <c r="N1011" s="163"/>
      <c r="O1011" s="163"/>
      <c r="P1011" s="163"/>
      <c r="Q1011" s="163"/>
      <c r="R1011" s="163"/>
      <c r="S1011" s="163"/>
      <c r="T1011" s="163"/>
      <c r="U1011" s="163"/>
      <c r="V1011" s="175"/>
    </row>
    <row r="1012" spans="1:22" s="187" customFormat="1" ht="12.75" customHeight="1">
      <c r="A1012" s="385"/>
      <c r="N1012" s="163"/>
      <c r="O1012" s="163"/>
      <c r="P1012" s="163"/>
      <c r="Q1012" s="163"/>
      <c r="R1012" s="163"/>
      <c r="S1012" s="163"/>
      <c r="T1012" s="163"/>
      <c r="U1012" s="163"/>
      <c r="V1012" s="175"/>
    </row>
    <row r="1013" spans="1:22" s="187" customFormat="1" ht="12.75" customHeight="1">
      <c r="A1013" s="385"/>
      <c r="N1013" s="163"/>
      <c r="O1013" s="163"/>
      <c r="P1013" s="163"/>
      <c r="Q1013" s="163"/>
      <c r="R1013" s="163"/>
      <c r="S1013" s="163"/>
      <c r="T1013" s="163"/>
      <c r="U1013" s="163"/>
      <c r="V1013" s="175"/>
    </row>
    <row r="1014" spans="1:22" s="187" customFormat="1" ht="12.75" customHeight="1">
      <c r="A1014" s="385"/>
      <c r="N1014" s="163"/>
      <c r="O1014" s="163"/>
      <c r="P1014" s="163"/>
      <c r="Q1014" s="163"/>
      <c r="R1014" s="163"/>
      <c r="S1014" s="163"/>
      <c r="T1014" s="163"/>
      <c r="U1014" s="163"/>
      <c r="V1014" s="175"/>
    </row>
    <row r="1015" spans="1:22" s="187" customFormat="1" ht="12.75" customHeight="1">
      <c r="A1015" s="385"/>
      <c r="N1015" s="163"/>
      <c r="O1015" s="163"/>
      <c r="P1015" s="163"/>
      <c r="Q1015" s="163"/>
      <c r="R1015" s="163"/>
      <c r="S1015" s="163"/>
      <c r="T1015" s="163"/>
      <c r="U1015" s="163"/>
      <c r="V1015" s="175"/>
    </row>
    <row r="1016" spans="1:22" s="187" customFormat="1" ht="12.75" customHeight="1">
      <c r="A1016" s="385"/>
      <c r="N1016" s="163"/>
      <c r="O1016" s="163"/>
      <c r="P1016" s="163"/>
      <c r="Q1016" s="163"/>
      <c r="R1016" s="163"/>
      <c r="S1016" s="163"/>
      <c r="T1016" s="163"/>
      <c r="U1016" s="163"/>
      <c r="V1016" s="175"/>
    </row>
    <row r="1017" spans="1:22" s="187" customFormat="1" ht="12.75" customHeight="1">
      <c r="A1017" s="385"/>
      <c r="N1017" s="163"/>
      <c r="O1017" s="163"/>
      <c r="P1017" s="163"/>
      <c r="Q1017" s="163"/>
      <c r="R1017" s="163"/>
      <c r="S1017" s="163"/>
      <c r="T1017" s="163"/>
      <c r="U1017" s="163"/>
      <c r="V1017" s="175"/>
    </row>
    <row r="1018" spans="1:22" s="187" customFormat="1" ht="12.75" customHeight="1">
      <c r="A1018" s="385"/>
      <c r="N1018" s="163"/>
      <c r="O1018" s="163"/>
      <c r="P1018" s="163"/>
      <c r="Q1018" s="163"/>
      <c r="R1018" s="163"/>
      <c r="S1018" s="163"/>
      <c r="T1018" s="163"/>
      <c r="U1018" s="163"/>
      <c r="V1018" s="175"/>
    </row>
    <row r="1019" spans="1:22" s="187" customFormat="1" ht="12.75" customHeight="1">
      <c r="A1019" s="385"/>
      <c r="N1019" s="163"/>
      <c r="O1019" s="163"/>
      <c r="P1019" s="163"/>
      <c r="Q1019" s="163"/>
      <c r="R1019" s="163"/>
      <c r="S1019" s="163"/>
      <c r="T1019" s="163"/>
      <c r="U1019" s="163"/>
      <c r="V1019" s="175"/>
    </row>
    <row r="1020" spans="1:22" s="187" customFormat="1" ht="12.75" customHeight="1">
      <c r="A1020" s="385"/>
      <c r="N1020" s="163"/>
      <c r="O1020" s="163"/>
      <c r="P1020" s="163"/>
      <c r="Q1020" s="163"/>
      <c r="R1020" s="163"/>
      <c r="S1020" s="163"/>
      <c r="T1020" s="163"/>
      <c r="U1020" s="163"/>
      <c r="V1020" s="175"/>
    </row>
    <row r="1021" spans="1:22" s="187" customFormat="1" ht="12.75" customHeight="1">
      <c r="A1021" s="385"/>
      <c r="N1021" s="163"/>
      <c r="O1021" s="163"/>
      <c r="P1021" s="163"/>
      <c r="Q1021" s="163"/>
      <c r="R1021" s="163"/>
      <c r="S1021" s="163"/>
      <c r="T1021" s="163"/>
      <c r="U1021" s="163"/>
      <c r="V1021" s="175"/>
    </row>
    <row r="1022" spans="1:22" s="187" customFormat="1" ht="12.75" customHeight="1">
      <c r="A1022" s="385"/>
      <c r="N1022" s="163"/>
      <c r="O1022" s="163"/>
      <c r="P1022" s="163"/>
      <c r="Q1022" s="163"/>
      <c r="R1022" s="163"/>
      <c r="S1022" s="163"/>
      <c r="T1022" s="163"/>
      <c r="U1022" s="163"/>
      <c r="V1022" s="175"/>
    </row>
    <row r="1023" spans="1:22" s="187" customFormat="1" ht="12.75" customHeight="1">
      <c r="A1023" s="385"/>
      <c r="N1023" s="163"/>
      <c r="O1023" s="163"/>
      <c r="P1023" s="163"/>
      <c r="Q1023" s="163"/>
      <c r="R1023" s="163"/>
      <c r="S1023" s="163"/>
      <c r="T1023" s="163"/>
      <c r="U1023" s="163"/>
      <c r="V1023" s="175"/>
    </row>
    <row r="1024" spans="1:22" s="187" customFormat="1" ht="12.75" customHeight="1">
      <c r="A1024" s="385"/>
      <c r="N1024" s="163"/>
      <c r="O1024" s="163"/>
      <c r="P1024" s="163"/>
      <c r="Q1024" s="163"/>
      <c r="R1024" s="163"/>
      <c r="S1024" s="163"/>
      <c r="T1024" s="163"/>
      <c r="U1024" s="163"/>
      <c r="V1024" s="175"/>
    </row>
    <row r="1025" spans="1:22" s="187" customFormat="1" ht="12.75" customHeight="1">
      <c r="A1025" s="385"/>
      <c r="N1025" s="163"/>
      <c r="O1025" s="163"/>
      <c r="P1025" s="163"/>
      <c r="Q1025" s="163"/>
      <c r="R1025" s="163"/>
      <c r="S1025" s="163"/>
      <c r="T1025" s="163"/>
      <c r="U1025" s="163"/>
      <c r="V1025" s="175"/>
    </row>
    <row r="1026" spans="1:22" s="187" customFormat="1" ht="12.75" customHeight="1">
      <c r="A1026" s="385"/>
      <c r="N1026" s="163"/>
      <c r="O1026" s="163"/>
      <c r="P1026" s="163"/>
      <c r="Q1026" s="163"/>
      <c r="R1026" s="163"/>
      <c r="S1026" s="163"/>
      <c r="T1026" s="163"/>
      <c r="U1026" s="163"/>
      <c r="V1026" s="175"/>
    </row>
    <row r="1027" spans="1:22" s="187" customFormat="1" ht="12.75" customHeight="1">
      <c r="A1027" s="385"/>
      <c r="N1027" s="163"/>
      <c r="O1027" s="163"/>
      <c r="P1027" s="163"/>
      <c r="Q1027" s="163"/>
      <c r="R1027" s="163"/>
      <c r="S1027" s="163"/>
      <c r="T1027" s="163"/>
      <c r="U1027" s="163"/>
      <c r="V1027" s="175"/>
    </row>
    <row r="1028" spans="1:22" s="187" customFormat="1" ht="12.75" customHeight="1">
      <c r="A1028" s="385"/>
      <c r="N1028" s="163"/>
      <c r="O1028" s="163"/>
      <c r="P1028" s="163"/>
      <c r="Q1028" s="163"/>
      <c r="R1028" s="163"/>
      <c r="S1028" s="163"/>
      <c r="T1028" s="163"/>
      <c r="U1028" s="163"/>
      <c r="V1028" s="175"/>
    </row>
    <row r="1029" spans="1:22" s="187" customFormat="1" ht="12.75" customHeight="1">
      <c r="A1029" s="385"/>
      <c r="N1029" s="163"/>
      <c r="O1029" s="163"/>
      <c r="P1029" s="163"/>
      <c r="Q1029" s="163"/>
      <c r="R1029" s="163"/>
      <c r="S1029" s="163"/>
      <c r="T1029" s="163"/>
      <c r="U1029" s="163"/>
      <c r="V1029" s="175"/>
    </row>
    <row r="1030" spans="1:22" s="187" customFormat="1" ht="12.75" customHeight="1">
      <c r="A1030" s="385"/>
      <c r="N1030" s="163"/>
      <c r="O1030" s="163"/>
      <c r="P1030" s="163"/>
      <c r="Q1030" s="163"/>
      <c r="R1030" s="163"/>
      <c r="S1030" s="163"/>
      <c r="T1030" s="163"/>
      <c r="U1030" s="163"/>
      <c r="V1030" s="175"/>
    </row>
    <row r="1031" spans="1:22" s="187" customFormat="1" ht="12.75" customHeight="1">
      <c r="A1031" s="385"/>
      <c r="N1031" s="163"/>
      <c r="O1031" s="163"/>
      <c r="P1031" s="163"/>
      <c r="Q1031" s="163"/>
      <c r="R1031" s="163"/>
      <c r="S1031" s="163"/>
      <c r="T1031" s="163"/>
      <c r="U1031" s="163"/>
      <c r="V1031" s="175"/>
    </row>
    <row r="1032" spans="1:22" s="187" customFormat="1" ht="12.75" customHeight="1">
      <c r="A1032" s="385"/>
      <c r="N1032" s="163"/>
      <c r="O1032" s="163"/>
      <c r="P1032" s="163"/>
      <c r="Q1032" s="163"/>
      <c r="R1032" s="163"/>
      <c r="S1032" s="163"/>
      <c r="T1032" s="163"/>
      <c r="U1032" s="163"/>
      <c r="V1032" s="175"/>
    </row>
    <row r="1033" spans="1:22" s="187" customFormat="1" ht="12.75" customHeight="1">
      <c r="A1033" s="385"/>
      <c r="N1033" s="163"/>
      <c r="O1033" s="163"/>
      <c r="P1033" s="163"/>
      <c r="Q1033" s="163"/>
      <c r="R1033" s="163"/>
      <c r="S1033" s="163"/>
      <c r="T1033" s="163"/>
      <c r="U1033" s="163"/>
      <c r="V1033" s="175"/>
    </row>
    <row r="1034" spans="1:22" s="187" customFormat="1" ht="12.75" customHeight="1">
      <c r="A1034" s="385"/>
      <c r="N1034" s="163"/>
      <c r="O1034" s="163"/>
      <c r="P1034" s="163"/>
      <c r="Q1034" s="163"/>
      <c r="R1034" s="163"/>
      <c r="S1034" s="163"/>
      <c r="T1034" s="163"/>
      <c r="U1034" s="163"/>
      <c r="V1034" s="175"/>
    </row>
    <row r="1035" spans="1:22" s="187" customFormat="1" ht="12.75" customHeight="1">
      <c r="A1035" s="385"/>
      <c r="N1035" s="163"/>
      <c r="O1035" s="163"/>
      <c r="P1035" s="163"/>
      <c r="Q1035" s="163"/>
      <c r="R1035" s="163"/>
      <c r="S1035" s="163"/>
      <c r="T1035" s="163"/>
      <c r="U1035" s="163"/>
      <c r="V1035" s="175"/>
    </row>
    <row r="1036" spans="1:22" s="187" customFormat="1" ht="12.75" customHeight="1">
      <c r="A1036" s="385"/>
      <c r="N1036" s="163"/>
      <c r="O1036" s="163"/>
      <c r="P1036" s="163"/>
      <c r="Q1036" s="163"/>
      <c r="R1036" s="163"/>
      <c r="S1036" s="163"/>
      <c r="T1036" s="163"/>
      <c r="U1036" s="163"/>
      <c r="V1036" s="175"/>
    </row>
    <row r="1037" spans="1:22" s="187" customFormat="1" ht="12.75" customHeight="1">
      <c r="A1037" s="385"/>
      <c r="N1037" s="163"/>
      <c r="O1037" s="163"/>
      <c r="P1037" s="163"/>
      <c r="Q1037" s="163"/>
      <c r="R1037" s="163"/>
      <c r="S1037" s="163"/>
      <c r="T1037" s="163"/>
      <c r="U1037" s="163"/>
      <c r="V1037" s="175"/>
    </row>
    <row r="1038" spans="1:22" s="187" customFormat="1" ht="12.75" customHeight="1">
      <c r="A1038" s="385"/>
      <c r="N1038" s="163"/>
      <c r="O1038" s="163"/>
      <c r="P1038" s="163"/>
      <c r="Q1038" s="163"/>
      <c r="R1038" s="163"/>
      <c r="S1038" s="163"/>
      <c r="T1038" s="163"/>
      <c r="U1038" s="163"/>
      <c r="V1038" s="175"/>
    </row>
    <row r="1039" spans="1:22" s="187" customFormat="1" ht="12.75" customHeight="1">
      <c r="A1039" s="385"/>
      <c r="N1039" s="163"/>
      <c r="O1039" s="163"/>
      <c r="P1039" s="163"/>
      <c r="Q1039" s="163"/>
      <c r="R1039" s="163"/>
      <c r="S1039" s="163"/>
      <c r="T1039" s="163"/>
      <c r="U1039" s="163"/>
      <c r="V1039" s="175"/>
    </row>
    <row r="1040" spans="1:22" s="187" customFormat="1" ht="12.75" customHeight="1">
      <c r="A1040" s="385"/>
      <c r="N1040" s="163"/>
      <c r="O1040" s="163"/>
      <c r="P1040" s="163"/>
      <c r="Q1040" s="163"/>
      <c r="R1040" s="163"/>
      <c r="S1040" s="163"/>
      <c r="T1040" s="163"/>
      <c r="U1040" s="163"/>
      <c r="V1040" s="175"/>
    </row>
    <row r="1041" spans="1:22" s="187" customFormat="1" ht="12.75" customHeight="1">
      <c r="A1041" s="385"/>
      <c r="N1041" s="163"/>
      <c r="O1041" s="163"/>
      <c r="P1041" s="163"/>
      <c r="Q1041" s="163"/>
      <c r="R1041" s="163"/>
      <c r="S1041" s="163"/>
      <c r="T1041" s="163"/>
      <c r="U1041" s="163"/>
      <c r="V1041" s="175"/>
    </row>
    <row r="1042" spans="1:22" s="187" customFormat="1" ht="12.75" customHeight="1">
      <c r="A1042" s="385"/>
      <c r="N1042" s="163"/>
      <c r="O1042" s="163"/>
      <c r="P1042" s="163"/>
      <c r="Q1042" s="163"/>
      <c r="R1042" s="163"/>
      <c r="S1042" s="163"/>
      <c r="T1042" s="163"/>
      <c r="U1042" s="163"/>
      <c r="V1042" s="175"/>
    </row>
    <row r="1043" spans="1:22" s="187" customFormat="1" ht="12.75" customHeight="1">
      <c r="A1043" s="385"/>
      <c r="N1043" s="163"/>
      <c r="O1043" s="163"/>
      <c r="P1043" s="163"/>
      <c r="Q1043" s="163"/>
      <c r="R1043" s="163"/>
      <c r="S1043" s="163"/>
      <c r="T1043" s="163"/>
      <c r="U1043" s="163"/>
      <c r="V1043" s="175"/>
    </row>
    <row r="1044" spans="1:22" s="187" customFormat="1" ht="12.75" customHeight="1">
      <c r="A1044" s="385"/>
      <c r="N1044" s="163"/>
      <c r="O1044" s="163"/>
      <c r="P1044" s="163"/>
      <c r="Q1044" s="163"/>
      <c r="R1044" s="163"/>
      <c r="S1044" s="163"/>
      <c r="T1044" s="163"/>
      <c r="U1044" s="163"/>
      <c r="V1044" s="175"/>
    </row>
    <row r="1045" spans="1:22" s="187" customFormat="1" ht="12.75" customHeight="1">
      <c r="A1045" s="385"/>
      <c r="N1045" s="163"/>
      <c r="O1045" s="163"/>
      <c r="P1045" s="163"/>
      <c r="Q1045" s="163"/>
      <c r="R1045" s="163"/>
      <c r="S1045" s="163"/>
      <c r="T1045" s="163"/>
      <c r="U1045" s="163"/>
      <c r="V1045" s="175"/>
    </row>
    <row r="1046" spans="1:22" s="187" customFormat="1" ht="12.75" customHeight="1">
      <c r="A1046" s="385"/>
      <c r="N1046" s="163"/>
      <c r="O1046" s="163"/>
      <c r="P1046" s="163"/>
      <c r="Q1046" s="163"/>
      <c r="R1046" s="163"/>
      <c r="S1046" s="163"/>
      <c r="T1046" s="163"/>
      <c r="U1046" s="163"/>
      <c r="V1046" s="175"/>
    </row>
    <row r="1047" spans="1:22" s="187" customFormat="1" ht="12.75" customHeight="1">
      <c r="A1047" s="385"/>
      <c r="N1047" s="163"/>
      <c r="O1047" s="163"/>
      <c r="P1047" s="163"/>
      <c r="Q1047" s="163"/>
      <c r="R1047" s="163"/>
      <c r="S1047" s="163"/>
      <c r="T1047" s="163"/>
      <c r="U1047" s="163"/>
      <c r="V1047" s="175"/>
    </row>
    <row r="1048" spans="1:22" s="187" customFormat="1" ht="12.75" customHeight="1">
      <c r="A1048" s="385"/>
      <c r="N1048" s="163"/>
      <c r="O1048" s="163"/>
      <c r="P1048" s="163"/>
      <c r="Q1048" s="163"/>
      <c r="R1048" s="163"/>
      <c r="S1048" s="163"/>
      <c r="T1048" s="163"/>
      <c r="U1048" s="163"/>
      <c r="V1048" s="175"/>
    </row>
    <row r="1049" spans="1:22" s="187" customFormat="1" ht="12.75" customHeight="1">
      <c r="A1049" s="385"/>
      <c r="N1049" s="163"/>
      <c r="O1049" s="163"/>
      <c r="P1049" s="163"/>
      <c r="Q1049" s="163"/>
      <c r="R1049" s="163"/>
      <c r="S1049" s="163"/>
      <c r="T1049" s="163"/>
      <c r="U1049" s="163"/>
      <c r="V1049" s="175"/>
    </row>
    <row r="1050" spans="1:22" s="187" customFormat="1" ht="12.75" customHeight="1">
      <c r="A1050" s="385"/>
      <c r="N1050" s="163"/>
      <c r="O1050" s="163"/>
      <c r="P1050" s="163"/>
      <c r="Q1050" s="163"/>
      <c r="R1050" s="163"/>
      <c r="S1050" s="163"/>
      <c r="T1050" s="163"/>
      <c r="U1050" s="163"/>
      <c r="V1050" s="175"/>
    </row>
    <row r="1051" spans="1:22" s="187" customFormat="1" ht="12.75" customHeight="1">
      <c r="A1051" s="385"/>
      <c r="N1051" s="163"/>
      <c r="O1051" s="163"/>
      <c r="P1051" s="163"/>
      <c r="Q1051" s="163"/>
      <c r="R1051" s="163"/>
      <c r="S1051" s="163"/>
      <c r="T1051" s="163"/>
      <c r="U1051" s="163"/>
      <c r="V1051" s="175"/>
    </row>
    <row r="1052" spans="1:22" s="187" customFormat="1" ht="12.75" customHeight="1">
      <c r="A1052" s="385"/>
      <c r="N1052" s="163"/>
      <c r="O1052" s="163"/>
      <c r="P1052" s="163"/>
      <c r="Q1052" s="163"/>
      <c r="R1052" s="163"/>
      <c r="S1052" s="163"/>
      <c r="T1052" s="163"/>
      <c r="U1052" s="163"/>
      <c r="V1052" s="175"/>
    </row>
    <row r="1053" spans="1:22" s="187" customFormat="1" ht="12.75" customHeight="1">
      <c r="A1053" s="385"/>
      <c r="N1053" s="163"/>
      <c r="O1053" s="163"/>
      <c r="P1053" s="163"/>
      <c r="Q1053" s="163"/>
      <c r="R1053" s="163"/>
      <c r="S1053" s="163"/>
      <c r="T1053" s="163"/>
      <c r="U1053" s="163"/>
      <c r="V1053" s="175"/>
    </row>
    <row r="1054" spans="1:22" s="187" customFormat="1" ht="12.75" customHeight="1">
      <c r="A1054" s="385"/>
      <c r="N1054" s="163"/>
      <c r="O1054" s="163"/>
      <c r="P1054" s="163"/>
      <c r="Q1054" s="163"/>
      <c r="R1054" s="163"/>
      <c r="S1054" s="163"/>
      <c r="T1054" s="163"/>
      <c r="U1054" s="163"/>
      <c r="V1054" s="175"/>
    </row>
    <row r="1055" spans="1:22" s="187" customFormat="1" ht="12.75" customHeight="1">
      <c r="A1055" s="385"/>
      <c r="N1055" s="163"/>
      <c r="O1055" s="163"/>
      <c r="P1055" s="163"/>
      <c r="Q1055" s="163"/>
      <c r="R1055" s="163"/>
      <c r="S1055" s="163"/>
      <c r="T1055" s="163"/>
      <c r="U1055" s="163"/>
      <c r="V1055" s="175"/>
    </row>
    <row r="1056" spans="1:22" s="187" customFormat="1" ht="12.75" customHeight="1">
      <c r="A1056" s="385"/>
      <c r="N1056" s="163"/>
      <c r="O1056" s="163"/>
      <c r="P1056" s="163"/>
      <c r="Q1056" s="163"/>
      <c r="R1056" s="163"/>
      <c r="S1056" s="163"/>
      <c r="T1056" s="163"/>
      <c r="U1056" s="163"/>
      <c r="V1056" s="175"/>
    </row>
    <row r="1057" spans="1:22" s="187" customFormat="1" ht="12.75" customHeight="1">
      <c r="A1057" s="385"/>
      <c r="N1057" s="163"/>
      <c r="O1057" s="163"/>
      <c r="P1057" s="163"/>
      <c r="Q1057" s="163"/>
      <c r="R1057" s="163"/>
      <c r="S1057" s="163"/>
      <c r="T1057" s="163"/>
      <c r="U1057" s="163"/>
      <c r="V1057" s="175"/>
    </row>
    <row r="1058" spans="1:22" s="187" customFormat="1" ht="12.75" customHeight="1">
      <c r="A1058" s="385"/>
      <c r="N1058" s="163"/>
      <c r="O1058" s="163"/>
      <c r="P1058" s="163"/>
      <c r="Q1058" s="163"/>
      <c r="R1058" s="163"/>
      <c r="S1058" s="163"/>
      <c r="T1058" s="163"/>
      <c r="U1058" s="163"/>
      <c r="V1058" s="175"/>
    </row>
    <row r="1059" spans="1:22" s="187" customFormat="1" ht="12.75" customHeight="1">
      <c r="A1059" s="385"/>
      <c r="N1059" s="163"/>
      <c r="O1059" s="163"/>
      <c r="P1059" s="163"/>
      <c r="Q1059" s="163"/>
      <c r="R1059" s="163"/>
      <c r="S1059" s="163"/>
      <c r="T1059" s="163"/>
      <c r="U1059" s="163"/>
      <c r="V1059" s="175"/>
    </row>
    <row r="1060" spans="1:22" s="187" customFormat="1" ht="12.75" customHeight="1">
      <c r="A1060" s="385"/>
      <c r="N1060" s="163"/>
      <c r="O1060" s="163"/>
      <c r="P1060" s="163"/>
      <c r="Q1060" s="163"/>
      <c r="R1060" s="163"/>
      <c r="S1060" s="163"/>
      <c r="T1060" s="163"/>
      <c r="U1060" s="163"/>
      <c r="V1060" s="175"/>
    </row>
    <row r="1061" spans="1:22" s="187" customFormat="1" ht="12.75" customHeight="1">
      <c r="A1061" s="385"/>
      <c r="N1061" s="163"/>
      <c r="O1061" s="163"/>
      <c r="P1061" s="163"/>
      <c r="Q1061" s="163"/>
      <c r="R1061" s="163"/>
      <c r="S1061" s="163"/>
      <c r="T1061" s="163"/>
      <c r="U1061" s="163"/>
      <c r="V1061" s="175"/>
    </row>
    <row r="1062" spans="1:22" s="187" customFormat="1" ht="12.75" customHeight="1">
      <c r="A1062" s="385"/>
      <c r="N1062" s="163"/>
      <c r="O1062" s="163"/>
      <c r="P1062" s="163"/>
      <c r="Q1062" s="163"/>
      <c r="R1062" s="163"/>
      <c r="S1062" s="163"/>
      <c r="T1062" s="163"/>
      <c r="U1062" s="163"/>
      <c r="V1062" s="175"/>
    </row>
    <row r="1063" spans="1:22" s="187" customFormat="1" ht="12.75" customHeight="1">
      <c r="A1063" s="385"/>
      <c r="N1063" s="163"/>
      <c r="O1063" s="163"/>
      <c r="P1063" s="163"/>
      <c r="Q1063" s="163"/>
      <c r="R1063" s="163"/>
      <c r="S1063" s="163"/>
      <c r="T1063" s="163"/>
      <c r="U1063" s="163"/>
      <c r="V1063" s="175"/>
    </row>
    <row r="1064" spans="1:22" s="187" customFormat="1" ht="12.75" customHeight="1">
      <c r="A1064" s="385"/>
      <c r="N1064" s="163"/>
      <c r="O1064" s="163"/>
      <c r="P1064" s="163"/>
      <c r="Q1064" s="163"/>
      <c r="R1064" s="163"/>
      <c r="S1064" s="163"/>
      <c r="T1064" s="163"/>
      <c r="U1064" s="163"/>
      <c r="V1064" s="175"/>
    </row>
    <row r="1065" spans="1:22" s="187" customFormat="1" ht="12.75" customHeight="1">
      <c r="A1065" s="385"/>
      <c r="N1065" s="163"/>
      <c r="O1065" s="163"/>
      <c r="P1065" s="163"/>
      <c r="Q1065" s="163"/>
      <c r="R1065" s="163"/>
      <c r="S1065" s="163"/>
      <c r="T1065" s="163"/>
      <c r="U1065" s="163"/>
      <c r="V1065" s="175"/>
    </row>
    <row r="1066" spans="1:22" s="187" customFormat="1" ht="12.75" customHeight="1">
      <c r="A1066" s="385"/>
      <c r="N1066" s="163"/>
      <c r="O1066" s="163"/>
      <c r="P1066" s="163"/>
      <c r="Q1066" s="163"/>
      <c r="R1066" s="163"/>
      <c r="S1066" s="163"/>
      <c r="T1066" s="163"/>
      <c r="U1066" s="163"/>
      <c r="V1066" s="175"/>
    </row>
    <row r="1067" spans="1:22" s="187" customFormat="1" ht="12.75" customHeight="1">
      <c r="A1067" s="385"/>
      <c r="N1067" s="163"/>
      <c r="O1067" s="163"/>
      <c r="P1067" s="163"/>
      <c r="Q1067" s="163"/>
      <c r="R1067" s="163"/>
      <c r="S1067" s="163"/>
      <c r="T1067" s="163"/>
      <c r="U1067" s="163"/>
      <c r="V1067" s="175"/>
    </row>
    <row r="1068" spans="1:22" s="187" customFormat="1" ht="12.75" customHeight="1">
      <c r="A1068" s="385"/>
      <c r="N1068" s="163"/>
      <c r="O1068" s="163"/>
      <c r="P1068" s="163"/>
      <c r="Q1068" s="163"/>
      <c r="R1068" s="163"/>
      <c r="S1068" s="163"/>
      <c r="T1068" s="163"/>
      <c r="U1068" s="163"/>
      <c r="V1068" s="175"/>
    </row>
    <row r="1069" spans="1:22" s="187" customFormat="1" ht="12.75" customHeight="1">
      <c r="A1069" s="385"/>
      <c r="N1069" s="163"/>
      <c r="O1069" s="163"/>
      <c r="P1069" s="163"/>
      <c r="Q1069" s="163"/>
      <c r="R1069" s="163"/>
      <c r="S1069" s="163"/>
      <c r="T1069" s="163"/>
      <c r="U1069" s="163"/>
      <c r="V1069" s="175"/>
    </row>
    <row r="1070" spans="1:22" s="187" customFormat="1" ht="12.75" customHeight="1">
      <c r="A1070" s="385"/>
      <c r="N1070" s="163"/>
      <c r="O1070" s="163"/>
      <c r="P1070" s="163"/>
      <c r="Q1070" s="163"/>
      <c r="R1070" s="163"/>
      <c r="S1070" s="163"/>
      <c r="T1070" s="163"/>
      <c r="U1070" s="163"/>
      <c r="V1070" s="175"/>
    </row>
    <row r="1071" spans="1:22" s="187" customFormat="1" ht="12.75" customHeight="1">
      <c r="A1071" s="385"/>
      <c r="N1071" s="163"/>
      <c r="O1071" s="163"/>
      <c r="P1071" s="163"/>
      <c r="Q1071" s="163"/>
      <c r="R1071" s="163"/>
      <c r="S1071" s="163"/>
      <c r="T1071" s="163"/>
      <c r="U1071" s="163"/>
      <c r="V1071" s="175"/>
    </row>
    <row r="1072" spans="1:22" s="187" customFormat="1" ht="12.75" customHeight="1">
      <c r="A1072" s="385"/>
      <c r="N1072" s="163"/>
      <c r="O1072" s="163"/>
      <c r="P1072" s="163"/>
      <c r="Q1072" s="163"/>
      <c r="R1072" s="163"/>
      <c r="S1072" s="163"/>
      <c r="T1072" s="163"/>
      <c r="U1072" s="163"/>
      <c r="V1072" s="175"/>
    </row>
    <row r="1073" spans="1:22" s="187" customFormat="1" ht="12.75" customHeight="1">
      <c r="A1073" s="385"/>
      <c r="N1073" s="163"/>
      <c r="O1073" s="163"/>
      <c r="P1073" s="163"/>
      <c r="Q1073" s="163"/>
      <c r="R1073" s="163"/>
      <c r="S1073" s="163"/>
      <c r="T1073" s="163"/>
      <c r="U1073" s="163"/>
      <c r="V1073" s="175"/>
    </row>
    <row r="1074" spans="1:22" s="187" customFormat="1" ht="12.75" customHeight="1">
      <c r="A1074" s="385"/>
      <c r="N1074" s="163"/>
      <c r="O1074" s="163"/>
      <c r="P1074" s="163"/>
      <c r="Q1074" s="163"/>
      <c r="R1074" s="163"/>
      <c r="S1074" s="163"/>
      <c r="T1074" s="163"/>
      <c r="U1074" s="163"/>
      <c r="V1074" s="175"/>
    </row>
    <row r="1075" spans="1:22" s="187" customFormat="1" ht="12.75" customHeight="1">
      <c r="A1075" s="385"/>
      <c r="N1075" s="163"/>
      <c r="O1075" s="163"/>
      <c r="P1075" s="163"/>
      <c r="Q1075" s="163"/>
      <c r="R1075" s="163"/>
      <c r="S1075" s="163"/>
      <c r="T1075" s="163"/>
      <c r="U1075" s="163"/>
      <c r="V1075" s="175"/>
    </row>
    <row r="1076" spans="1:22" s="187" customFormat="1" ht="12.75" customHeight="1">
      <c r="A1076" s="385"/>
      <c r="N1076" s="163"/>
      <c r="O1076" s="163"/>
      <c r="P1076" s="163"/>
      <c r="Q1076" s="163"/>
      <c r="R1076" s="163"/>
      <c r="S1076" s="163"/>
      <c r="T1076" s="163"/>
      <c r="U1076" s="163"/>
      <c r="V1076" s="175"/>
    </row>
    <row r="1077" spans="1:22" s="187" customFormat="1" ht="12.75" customHeight="1">
      <c r="A1077" s="385"/>
      <c r="N1077" s="163"/>
      <c r="O1077" s="163"/>
      <c r="P1077" s="163"/>
      <c r="Q1077" s="163"/>
      <c r="R1077" s="163"/>
      <c r="S1077" s="163"/>
      <c r="T1077" s="163"/>
      <c r="U1077" s="163"/>
      <c r="V1077" s="175"/>
    </row>
    <row r="1078" spans="1:22" s="187" customFormat="1" ht="12.75" customHeight="1">
      <c r="A1078" s="385"/>
      <c r="N1078" s="163"/>
      <c r="O1078" s="163"/>
      <c r="P1078" s="163"/>
      <c r="Q1078" s="163"/>
      <c r="R1078" s="163"/>
      <c r="S1078" s="163"/>
      <c r="T1078" s="163"/>
      <c r="U1078" s="163"/>
      <c r="V1078" s="175"/>
    </row>
    <row r="1079" spans="1:22" s="187" customFormat="1" ht="12.75" customHeight="1">
      <c r="A1079" s="385"/>
      <c r="N1079" s="163"/>
      <c r="O1079" s="163"/>
      <c r="P1079" s="163"/>
      <c r="Q1079" s="163"/>
      <c r="R1079" s="163"/>
      <c r="S1079" s="163"/>
      <c r="T1079" s="163"/>
      <c r="U1079" s="163"/>
      <c r="V1079" s="175"/>
    </row>
    <row r="1080" spans="1:22" s="187" customFormat="1" ht="12.75" customHeight="1">
      <c r="A1080" s="385"/>
      <c r="N1080" s="163"/>
      <c r="O1080" s="163"/>
      <c r="P1080" s="163"/>
      <c r="Q1080" s="163"/>
      <c r="R1080" s="163"/>
      <c r="S1080" s="163"/>
      <c r="T1080" s="163"/>
      <c r="U1080" s="163"/>
      <c r="V1080" s="175"/>
    </row>
    <row r="1081" spans="1:22" s="187" customFormat="1" ht="12.75" customHeight="1">
      <c r="A1081" s="385"/>
      <c r="N1081" s="163"/>
      <c r="O1081" s="163"/>
      <c r="P1081" s="163"/>
      <c r="Q1081" s="163"/>
      <c r="R1081" s="163"/>
      <c r="S1081" s="163"/>
      <c r="T1081" s="163"/>
      <c r="U1081" s="163"/>
      <c r="V1081" s="175"/>
    </row>
    <row r="1082" spans="1:22" s="187" customFormat="1" ht="12.75" customHeight="1">
      <c r="A1082" s="385"/>
      <c r="N1082" s="163"/>
      <c r="O1082" s="163"/>
      <c r="P1082" s="163"/>
      <c r="Q1082" s="163"/>
      <c r="R1082" s="163"/>
      <c r="S1082" s="163"/>
      <c r="T1082" s="163"/>
      <c r="U1082" s="163"/>
      <c r="V1082" s="175"/>
    </row>
    <row r="1083" spans="1:22" s="187" customFormat="1" ht="12.75" customHeight="1">
      <c r="A1083" s="385"/>
      <c r="N1083" s="163"/>
      <c r="O1083" s="163"/>
      <c r="P1083" s="163"/>
      <c r="Q1083" s="163"/>
      <c r="R1083" s="163"/>
      <c r="S1083" s="163"/>
      <c r="T1083" s="163"/>
      <c r="U1083" s="163"/>
      <c r="V1083" s="175"/>
    </row>
    <row r="1084" spans="1:22" s="187" customFormat="1" ht="12.75" customHeight="1">
      <c r="A1084" s="385"/>
      <c r="N1084" s="163"/>
      <c r="O1084" s="163"/>
      <c r="P1084" s="163"/>
      <c r="Q1084" s="163"/>
      <c r="R1084" s="163"/>
      <c r="S1084" s="163"/>
      <c r="T1084" s="163"/>
      <c r="U1084" s="163"/>
      <c r="V1084" s="175"/>
    </row>
    <row r="1085" spans="1:22" s="187" customFormat="1" ht="12.75" customHeight="1">
      <c r="A1085" s="385"/>
      <c r="N1085" s="163"/>
      <c r="O1085" s="163"/>
      <c r="P1085" s="163"/>
      <c r="Q1085" s="163"/>
      <c r="R1085" s="163"/>
      <c r="S1085" s="163"/>
      <c r="T1085" s="163"/>
      <c r="U1085" s="163"/>
      <c r="V1085" s="175"/>
    </row>
    <row r="1086" spans="1:22" s="187" customFormat="1" ht="12.75" customHeight="1">
      <c r="A1086" s="385"/>
      <c r="N1086" s="163"/>
      <c r="O1086" s="163"/>
      <c r="P1086" s="163"/>
      <c r="Q1086" s="163"/>
      <c r="R1086" s="163"/>
      <c r="S1086" s="163"/>
      <c r="T1086" s="163"/>
      <c r="U1086" s="163"/>
      <c r="V1086" s="175"/>
    </row>
    <row r="1087" spans="1:22" s="187" customFormat="1" ht="12.75" customHeight="1">
      <c r="A1087" s="385"/>
      <c r="N1087" s="163"/>
      <c r="O1087" s="163"/>
      <c r="P1087" s="163"/>
      <c r="Q1087" s="163"/>
      <c r="R1087" s="163"/>
      <c r="S1087" s="163"/>
      <c r="T1087" s="163"/>
      <c r="U1087" s="163"/>
      <c r="V1087" s="175"/>
    </row>
  </sheetData>
  <sheetProtection algorithmName="SHA-512" hashValue="1EEBgeUhUD6QqqldE7XiT158+bmGczfiHslj1i83z7mM0CnOv9FfRbAkF7k+NoDk7duQAvmazrHvk1Y5KddXnQ==" saltValue="yW74sNIkQ4PwR6clEWLw/g==" spinCount="100000" sheet="1" selectLockedCells="1"/>
  <mergeCells count="16">
    <mergeCell ref="B8:G8"/>
    <mergeCell ref="B19:G19"/>
    <mergeCell ref="F4:G4"/>
    <mergeCell ref="B4:D4"/>
    <mergeCell ref="I16:K16"/>
    <mergeCell ref="I19:K19"/>
    <mergeCell ref="B18:G18"/>
    <mergeCell ref="D17:E17"/>
    <mergeCell ref="F17:G17"/>
    <mergeCell ref="N3:U4"/>
    <mergeCell ref="O10:U10"/>
    <mergeCell ref="P27:U29"/>
    <mergeCell ref="O5:U6"/>
    <mergeCell ref="O7:U8"/>
    <mergeCell ref="Q21:V23"/>
    <mergeCell ref="Q24:V26"/>
  </mergeCells>
  <phoneticPr fontId="11" type="noConversion"/>
  <conditionalFormatting sqref="B6:C6">
    <cfRule type="expression" dxfId="121" priority="46" stopIfTrue="1">
      <formula>ISBLANK(B6)</formula>
    </cfRule>
  </conditionalFormatting>
  <conditionalFormatting sqref="B11:C11">
    <cfRule type="expression" dxfId="120" priority="2">
      <formula>$C$9="TV Production"</formula>
    </cfRule>
  </conditionalFormatting>
  <conditionalFormatting sqref="B12:E12">
    <cfRule type="expression" dxfId="119" priority="1">
      <formula>$C$9="Film Production"</formula>
    </cfRule>
  </conditionalFormatting>
  <conditionalFormatting sqref="C10">
    <cfRule type="expression" dxfId="118" priority="15">
      <formula>ISBLANK($C$10)</formula>
    </cfRule>
  </conditionalFormatting>
  <conditionalFormatting sqref="C11 E11">
    <cfRule type="expression" dxfId="117" priority="9" stopIfTrue="1">
      <formula>AND(ISTEXT($C$10), ISBLANK($E11))</formula>
    </cfRule>
  </conditionalFormatting>
  <conditionalFormatting sqref="C21:C101">
    <cfRule type="expression" dxfId="116" priority="28" stopIfTrue="1">
      <formula>AND(ISTEXT($B21), ISBLANK($C21))</formula>
    </cfRule>
  </conditionalFormatting>
  <conditionalFormatting sqref="D21:D101">
    <cfRule type="expression" dxfId="115" priority="29" stopIfTrue="1">
      <formula>AND(ISTEXT($B21), ISBLANK($D21))</formula>
    </cfRule>
  </conditionalFormatting>
  <conditionalFormatting sqref="E21:E101">
    <cfRule type="expression" dxfId="114" priority="12" stopIfTrue="1">
      <formula>AND($I21="StatesList", ISBLANK($E21))</formula>
    </cfRule>
  </conditionalFormatting>
  <conditionalFormatting sqref="E21:F101">
    <cfRule type="expression" dxfId="113" priority="3" stopIfTrue="1">
      <formula>ISBLANK($D21)</formula>
    </cfRule>
    <cfRule type="expression" dxfId="112" priority="4" stopIfTrue="1">
      <formula>$I21&lt;&gt;"StatesList"</formula>
    </cfRule>
  </conditionalFormatting>
  <conditionalFormatting sqref="F21:F101">
    <cfRule type="expression" dxfId="111" priority="5" stopIfTrue="1">
      <formula>AND($D21="USA", ISBLANK($F21))</formula>
    </cfRule>
  </conditionalFormatting>
  <conditionalFormatting sqref="G11">
    <cfRule type="expression" dxfId="110" priority="17" stopIfTrue="1">
      <formula>AND(ISTEXT($C$10), ISBLANK($G11))</formula>
    </cfRule>
  </conditionalFormatting>
  <conditionalFormatting sqref="J14">
    <cfRule type="cellIs" dxfId="109" priority="53" stopIfTrue="1" operator="equal">
      <formula>"Data Input Error"</formula>
    </cfRule>
  </conditionalFormatting>
  <conditionalFormatting sqref="E12">
    <cfRule type="expression" dxfId="108" priority="45" stopIfTrue="1">
      <formula>AND(ISTEXT($C$10), ISBLANK($E12))</formula>
    </cfRule>
  </conditionalFormatting>
  <conditionalFormatting sqref="C12">
    <cfRule type="expression" dxfId="107" priority="13" stopIfTrue="1">
      <formula>AND(ISTEXT($C$10), ISBLANK($C12))</formula>
    </cfRule>
  </conditionalFormatting>
  <dataValidations xWindow="420" yWindow="255" count="21">
    <dataValidation allowBlank="1" showInputMessage="1" showErrorMessage="1" prompt="Enter the name of the production location" sqref="B21:B101" xr:uid="{00000000-0002-0000-0100-000000000000}"/>
    <dataValidation type="list" allowBlank="1" showInputMessage="1" showErrorMessage="1" error="Please select a value from the list" prompt="Select a location type from the dropdown list" sqref="C21:C101" xr:uid="{00000000-0002-0000-0100-000001000000}">
      <formula1>EventTypes</formula1>
    </dataValidation>
    <dataValidation type="list" allowBlank="1" showInputMessage="1" showErrorMessage="1" error="Please select a value from the dropdown list" prompt="Select the location country from the dropdown list" sqref="D21:D101" xr:uid="{00000000-0002-0000-0100-000002000000}">
      <formula1>Countries</formula1>
    </dataValidation>
    <dataValidation allowBlank="1" showInputMessage="1" showErrorMessage="1" prompt="Enter the location city and postal code (optional)" sqref="G21:G101" xr:uid="{00000000-0002-0000-0100-000004000000}"/>
    <dataValidation allowBlank="1" showInputMessage="1" showErrorMessage="1" prompt="Enter the name of the primary production calculator contact" sqref="B6" xr:uid="{00000000-0002-0000-0100-000005000000}"/>
    <dataValidation allowBlank="1" showInputMessage="1" showErrorMessage="1" prompt="Enter the phone number of the primary production calculator contact" sqref="C6" xr:uid="{00000000-0002-0000-0100-000006000000}"/>
    <dataValidation allowBlank="1" showInputMessage="1" showErrorMessage="1" prompt="Enter the date the production calculator was completed" sqref="D6" xr:uid="{00000000-0002-0000-0100-000007000000}"/>
    <dataValidation allowBlank="1" showInputMessage="1" showErrorMessage="1" prompt="Enter the name of the production coordinator who reviewed the calculator" sqref="F6" xr:uid="{00000000-0002-0000-0100-000008000000}"/>
    <dataValidation allowBlank="1" showInputMessage="1" showErrorMessage="1" prompt="Enter the date of the production coordinator calculator review and sign off" sqref="G6" xr:uid="{00000000-0002-0000-0100-000009000000}"/>
    <dataValidation allowBlank="1" showInputMessage="1" showErrorMessage="1" prompt="Enter the name of the production" sqref="C10" xr:uid="{00000000-0002-0000-0100-00000A000000}"/>
    <dataValidation type="list" allowBlank="1" showInputMessage="1" showErrorMessage="1" error="please select a value from the list" prompt="Select the state or province from the dropdown list (USA, Canada and Australia only)" sqref="E21:E101" xr:uid="{00000000-0002-0000-0100-00000B000000}">
      <formula1>IF($D21="USA", States, IF($D21 = "Canada", CanProv, IF($D21 = "Australia", AusStates,NA)))</formula1>
    </dataValidation>
    <dataValidation type="decimal" operator="greaterThan" allowBlank="1" showInputMessage="1" showErrorMessage="1" prompt="Enter the total number of shoot days" sqref="E11" xr:uid="{00000000-0002-0000-0100-00000E000000}">
      <formula1>0</formula1>
    </dataValidation>
    <dataValidation type="whole" operator="greaterThan" allowBlank="1" showInputMessage="1" showErrorMessage="1" prompt="Enter the number of episodes" sqref="E12" xr:uid="{00000000-0002-0000-0100-00000F000000}">
      <formula1>0</formula1>
    </dataValidation>
    <dataValidation operator="greaterThan" allowBlank="1" showInputMessage="1" showErrorMessage="1" error="please enter a valid number" sqref="C14:C15 G14" xr:uid="{00000000-0002-0000-0100-000010000000}"/>
    <dataValidation type="list" errorStyle="warning" allowBlank="1" showInputMessage="1" showErrorMessage="1" promptTitle="Production Type" prompt="Select the Production Type from the Dropdown Menu" sqref="C9" xr:uid="{00000000-0002-0000-0100-000011000000}">
      <formula1>"Film Production, TV Production"</formula1>
    </dataValidation>
    <dataValidation type="date" showInputMessage="1" showErrorMessage="1" error="Please enter a valid date" prompt="Enter the end date of the production" sqref="G9:G10" xr:uid="{00000000-0002-0000-0100-000012000000}">
      <formula1>39448</formula1>
      <formula2>54789</formula2>
    </dataValidation>
    <dataValidation type="date" showInputMessage="1" showErrorMessage="1" error="Please enter a valid date" prompt="Enter the starting date of the production" sqref="E9:E10" xr:uid="{00000000-0002-0000-0100-000013000000}">
      <formula1>39448</formula1>
      <formula2>54789</formula2>
    </dataValidation>
    <dataValidation type="list" operator="greaterThan" allowBlank="1" showInputMessage="1" showErrorMessage="1" error="please enter a valid number" prompt="Enter the primary production office location" sqref="C13" xr:uid="{00000000-0002-0000-0100-000015000000}">
      <formula1>Countries</formula1>
    </dataValidation>
    <dataValidation type="decimal" operator="greaterThanOrEqual" allowBlank="1" showInputMessage="1" showErrorMessage="1" error="please enter a valid number" sqref="G13 E14:E15 G15" xr:uid="{00000000-0002-0000-0100-000017000000}">
      <formula1>0</formula1>
    </dataValidation>
    <dataValidation type="whole" allowBlank="1" showInputMessage="1" showErrorMessage="1" error="please enter the zip code" prompt="Enter the zip code (USA only)" sqref="F21:F101" xr:uid="{C23A6C2B-850A-4BC7-8656-AD7CBC4C7E8E}">
      <formula1>1</formula1>
      <formula2>99999</formula2>
    </dataValidation>
    <dataValidation type="whole" operator="greaterThanOrEqual" allowBlank="1" showInputMessage="1" showErrorMessage="1" error="please enter a valid number" sqref="E13" xr:uid="{AC13ED5F-7115-4A9C-94F7-FDB6F8977DF2}">
      <formula1>0</formula1>
    </dataValidation>
  </dataValidations>
  <hyperlinks>
    <hyperlink ref="B2" location="'Full PEAR Intro'!A1" display="Click for Checklist" xr:uid="{00000000-0004-0000-0100-000000000000}"/>
    <hyperlink ref="F17:G17" location="'Input Reference'!A1" display="For details on Types of TV Production or Film Categories see the INPUT REFERENCE tab." xr:uid="{F577AC7E-0254-4007-A907-E625450C0BD5}"/>
    <hyperlink ref="G2" location="PEAR!A1" display="Go to PEAR" xr:uid="{6E8B43A3-9AA8-4EC1-8354-D7C161667980}"/>
  </hyperlinks>
  <pageMargins left="0.75" right="0.75" top="1" bottom="1" header="0.5" footer="0.5"/>
  <pageSetup scale="83" orientation="landscape" r:id="rId1"/>
  <headerFooter alignWithMargins="0"/>
  <drawing r:id="rId2"/>
  <extLst>
    <ext xmlns:x14="http://schemas.microsoft.com/office/spreadsheetml/2009/9/main" uri="{CCE6A557-97BC-4b89-ADB6-D9C93CAAB3DF}">
      <x14:dataValidations xmlns:xm="http://schemas.microsoft.com/office/excel/2006/main" xWindow="420" yWindow="255" count="4">
        <x14:dataValidation type="list" allowBlank="1" showInputMessage="1" showErrorMessage="1" prompt="Select the production category" xr:uid="{00000000-0002-0000-0100-00000C000000}">
          <x14:formula1>
            <xm:f>Categories!$A$2:$A$10</xm:f>
          </x14:formula1>
          <xm:sqref>C11</xm:sqref>
        </x14:dataValidation>
        <x14:dataValidation type="list" allowBlank="1" showInputMessage="1" showErrorMessage="1" prompt="Select the type of TV production" xr:uid="{00000000-0002-0000-0100-00000D000000}">
          <x14:formula1>
            <xm:f>Categories!$B$2:$B$22</xm:f>
          </x14:formula1>
          <xm:sqref>C12</xm:sqref>
        </x14:dataValidation>
        <x14:dataValidation type="list" allowBlank="1" showInputMessage="1" showErrorMessage="1" prompt="Select the production region" xr:uid="{1E30C4B5-2C5C-47ED-B81E-065A495AE9C2}">
          <x14:formula1>
            <xm:f>Categories!$C$2:$C$15</xm:f>
          </x14:formula1>
          <xm:sqref>G11</xm:sqref>
        </x14:dataValidation>
        <x14:dataValidation type="list" errorStyle="warning" allowBlank="1" showInputMessage="1" showErrorMessage="1" error="please select a value from the list or enter a different currency" xr:uid="{31BD25D2-0F7C-4EB8-91C3-9856E52DDD8C}">
          <x14:formula1>
            <xm:f>Lookups!$AY$2:$AY$23</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D212-30C4-4417-AAA6-8E4D0239123C}">
  <sheetPr codeName="Sheet20">
    <tabColor indexed="13"/>
  </sheetPr>
  <dimension ref="A1:BT1542"/>
  <sheetViews>
    <sheetView workbookViewId="0">
      <pane xSplit="2" ySplit="13" topLeftCell="C14" activePane="bottomRight" state="frozen"/>
      <selection pane="topRight" activeCell="C1" sqref="C1"/>
      <selection pane="bottomLeft" activeCell="A14" sqref="A14"/>
      <selection pane="bottomRight" activeCell="C19" sqref="C19"/>
    </sheetView>
  </sheetViews>
  <sheetFormatPr defaultColWidth="9.1796875" defaultRowHeight="12.75" customHeight="1"/>
  <cols>
    <col min="1" max="1" width="1.453125" style="175" customWidth="1"/>
    <col min="2" max="2" width="20.453125" style="12" customWidth="1"/>
    <col min="3" max="4" width="10.54296875" style="12" customWidth="1"/>
    <col min="5" max="5" width="10.54296875" style="17" customWidth="1"/>
    <col min="6" max="6" width="10" style="12" customWidth="1"/>
    <col min="7" max="7" width="11.453125" style="12" customWidth="1"/>
    <col min="8" max="8" width="11.453125" style="584" customWidth="1"/>
    <col min="9" max="9" width="11.1796875" style="17" customWidth="1"/>
    <col min="10" max="10" width="11.453125" style="17" customWidth="1"/>
    <col min="11" max="11" width="12.1796875" style="17" customWidth="1"/>
    <col min="12" max="12" width="13" style="12" customWidth="1"/>
    <col min="13" max="13" width="13.453125" style="12" customWidth="1"/>
    <col min="14" max="14" width="12.81640625" style="12" customWidth="1"/>
    <col min="15" max="15" width="15.453125" style="12" hidden="1" customWidth="1"/>
    <col min="16" max="17" width="17.453125" style="12" hidden="1" customWidth="1"/>
    <col min="18" max="18" width="15.453125" style="12" hidden="1" customWidth="1"/>
    <col min="19" max="19" width="2.453125" style="175" customWidth="1"/>
    <col min="20" max="22" width="14.453125" style="12" hidden="1" customWidth="1"/>
    <col min="23" max="24" width="11.453125" style="12" hidden="1" customWidth="1"/>
    <col min="25" max="27" width="9.1796875" style="12" hidden="1" customWidth="1"/>
    <col min="28" max="28" width="9.1796875" style="768" hidden="1" customWidth="1"/>
    <col min="29" max="29" width="13" style="12" hidden="1" customWidth="1"/>
    <col min="30" max="30" width="14" style="12" hidden="1" customWidth="1"/>
    <col min="31" max="33" width="9.1796875" style="12" hidden="1" customWidth="1"/>
    <col min="34" max="34" width="10.54296875" style="12" hidden="1" customWidth="1"/>
    <col min="35" max="35" width="24.453125" style="12" hidden="1" customWidth="1"/>
    <col min="36" max="37" width="9.453125" style="12" hidden="1" customWidth="1"/>
    <col min="38" max="38" width="1.54296875" style="163" customWidth="1"/>
    <col min="39" max="39" width="4.1796875" style="163" customWidth="1"/>
    <col min="40" max="44" width="9.1796875" style="163"/>
    <col min="45" max="45" width="11.453125" style="163" customWidth="1"/>
    <col min="46" max="46" width="2.453125" style="175" customWidth="1"/>
    <col min="47" max="72" width="9.1796875" style="175"/>
    <col min="73" max="16384" width="9.1796875" style="12"/>
  </cols>
  <sheetData>
    <row r="1" spans="2:46" s="175" customFormat="1" ht="5.25" customHeight="1">
      <c r="E1" s="176"/>
      <c r="H1" s="208"/>
      <c r="I1" s="176"/>
      <c r="J1" s="176"/>
      <c r="K1" s="176"/>
      <c r="AB1" s="767"/>
      <c r="AL1" s="163"/>
      <c r="AM1" s="163"/>
      <c r="AN1" s="163"/>
      <c r="AO1" s="163"/>
      <c r="AP1" s="163"/>
      <c r="AQ1" s="163"/>
      <c r="AR1" s="163"/>
      <c r="AS1" s="163"/>
    </row>
    <row r="2" spans="2:46" s="175" customFormat="1" ht="14.25" customHeight="1">
      <c r="B2" s="275" t="s">
        <v>532</v>
      </c>
      <c r="C2" s="554" t="s">
        <v>1637</v>
      </c>
      <c r="E2" s="176"/>
      <c r="H2" s="208"/>
      <c r="I2" s="176"/>
      <c r="J2" s="165"/>
      <c r="K2" s="170" t="s">
        <v>400</v>
      </c>
      <c r="L2" s="164"/>
      <c r="M2" s="170" t="s">
        <v>401</v>
      </c>
      <c r="R2" s="177"/>
      <c r="AB2" s="767"/>
      <c r="AH2" s="1267"/>
      <c r="AI2" s="1267"/>
      <c r="AJ2" s="1267"/>
      <c r="AL2" s="163"/>
      <c r="AM2" s="163"/>
      <c r="AN2" s="163"/>
      <c r="AO2" s="163"/>
      <c r="AP2" s="163"/>
      <c r="AQ2" s="163"/>
      <c r="AR2" s="163"/>
      <c r="AS2" s="163"/>
    </row>
    <row r="3" spans="2:46" s="175" customFormat="1" ht="4.5" customHeight="1" thickBot="1">
      <c r="E3" s="176"/>
      <c r="H3" s="789"/>
      <c r="I3" s="178"/>
      <c r="J3" s="178"/>
      <c r="K3" s="178"/>
      <c r="M3" s="179"/>
      <c r="Q3" s="179"/>
      <c r="AB3" s="767"/>
      <c r="AH3" s="180"/>
      <c r="AI3" s="180"/>
      <c r="AJ3" s="180"/>
      <c r="AL3" s="163"/>
      <c r="AM3" s="163"/>
      <c r="AN3" s="163"/>
      <c r="AO3" s="163"/>
      <c r="AP3" s="163"/>
      <c r="AQ3" s="163"/>
      <c r="AR3" s="163"/>
      <c r="AS3" s="163"/>
    </row>
    <row r="4" spans="2:46" ht="17.25" customHeight="1" thickBot="1">
      <c r="B4" s="1442" t="s">
        <v>1112</v>
      </c>
      <c r="C4" s="1443"/>
      <c r="D4" s="1443"/>
      <c r="E4" s="1444"/>
      <c r="F4" s="1443"/>
      <c r="G4" s="1443"/>
      <c r="H4" s="1443"/>
      <c r="I4" s="1443"/>
      <c r="J4" s="1443"/>
      <c r="K4" s="1443"/>
      <c r="L4" s="1443"/>
      <c r="M4" s="1443"/>
      <c r="N4" s="1443"/>
      <c r="O4" s="1443"/>
      <c r="P4" s="1443"/>
      <c r="Q4" s="1445"/>
      <c r="R4" s="181"/>
      <c r="AI4" s="13"/>
      <c r="AJ4" s="13"/>
      <c r="AL4" s="1446" t="s">
        <v>526</v>
      </c>
      <c r="AM4" s="1447"/>
      <c r="AN4" s="1447"/>
      <c r="AO4" s="1447"/>
      <c r="AP4" s="1447"/>
      <c r="AQ4" s="1447"/>
      <c r="AR4" s="1447"/>
      <c r="AS4" s="1447"/>
      <c r="AT4" s="657"/>
    </row>
    <row r="5" spans="2:46" ht="12.75" customHeight="1">
      <c r="B5" s="20"/>
      <c r="C5" s="18"/>
      <c r="D5" s="18"/>
      <c r="E5" s="18"/>
      <c r="F5" s="18"/>
      <c r="G5" s="18"/>
      <c r="H5" s="790"/>
      <c r="I5" s="18"/>
      <c r="J5" s="18"/>
      <c r="K5" s="18"/>
      <c r="L5" s="18"/>
      <c r="M5" s="18"/>
      <c r="N5" s="18"/>
      <c r="O5" s="18"/>
      <c r="P5" s="18"/>
      <c r="Q5" s="19"/>
      <c r="R5" s="19"/>
      <c r="AI5" s="13"/>
      <c r="AJ5" s="13"/>
      <c r="AL5" s="1448"/>
      <c r="AM5" s="1402"/>
      <c r="AN5" s="1402"/>
      <c r="AO5" s="1402"/>
      <c r="AP5" s="1402"/>
      <c r="AQ5" s="1402"/>
      <c r="AR5" s="1402"/>
      <c r="AS5" s="1402"/>
      <c r="AT5" s="242"/>
    </row>
    <row r="6" spans="2:46" ht="14.25" customHeight="1">
      <c r="B6" s="1449" t="s">
        <v>395</v>
      </c>
      <c r="C6" s="1450"/>
      <c r="D6" s="14"/>
      <c r="E6" s="1054"/>
      <c r="F6" s="14"/>
      <c r="G6" s="14"/>
      <c r="H6" s="1451" t="s">
        <v>33</v>
      </c>
      <c r="I6" s="1452"/>
      <c r="J6" s="1452"/>
      <c r="K6" s="1452"/>
      <c r="L6" s="1452"/>
      <c r="M6" s="1452"/>
      <c r="N6" s="1452"/>
      <c r="O6" s="1452"/>
      <c r="P6" s="1452"/>
      <c r="Q6" s="1453"/>
      <c r="R6" s="183"/>
      <c r="AL6" s="243"/>
      <c r="AM6" s="1403" t="s">
        <v>534</v>
      </c>
      <c r="AN6" s="1404"/>
      <c r="AO6" s="1404"/>
      <c r="AP6" s="1404"/>
      <c r="AQ6" s="1404"/>
      <c r="AR6" s="1404"/>
      <c r="AS6" s="1404"/>
      <c r="AT6" s="242"/>
    </row>
    <row r="7" spans="2:46" ht="29.25" customHeight="1">
      <c r="B7" s="1449"/>
      <c r="C7" s="1450"/>
      <c r="D7" s="14"/>
      <c r="E7" s="1054"/>
      <c r="F7" s="14"/>
      <c r="G7" s="14"/>
      <c r="H7" s="1454"/>
      <c r="I7" s="1455"/>
      <c r="J7" s="1455"/>
      <c r="K7" s="1455"/>
      <c r="L7" s="1455"/>
      <c r="M7" s="1455"/>
      <c r="N7" s="1455"/>
      <c r="O7" s="1455"/>
      <c r="P7" s="1455"/>
      <c r="Q7" s="1456"/>
      <c r="R7" s="184"/>
      <c r="AL7" s="243"/>
      <c r="AM7" s="1404"/>
      <c r="AN7" s="1404"/>
      <c r="AO7" s="1404"/>
      <c r="AP7" s="1404"/>
      <c r="AQ7" s="1404"/>
      <c r="AR7" s="1404"/>
      <c r="AS7" s="1404"/>
      <c r="AT7" s="242"/>
    </row>
    <row r="8" spans="2:46" ht="25.5" customHeight="1">
      <c r="B8" s="186" t="s">
        <v>399</v>
      </c>
      <c r="C8" s="579"/>
      <c r="D8" s="14"/>
      <c r="E8" s="1054"/>
      <c r="F8" s="14"/>
      <c r="G8" s="14"/>
      <c r="H8" s="1454"/>
      <c r="I8" s="1455"/>
      <c r="J8" s="1455"/>
      <c r="K8" s="1455"/>
      <c r="L8" s="1455"/>
      <c r="M8" s="1455"/>
      <c r="N8" s="1455"/>
      <c r="O8" s="1455"/>
      <c r="P8" s="1455"/>
      <c r="Q8" s="1456"/>
      <c r="R8" s="184"/>
      <c r="AL8" s="243"/>
      <c r="AM8" s="1404"/>
      <c r="AN8" s="1404"/>
      <c r="AO8" s="1404"/>
      <c r="AP8" s="1404"/>
      <c r="AQ8" s="1404"/>
      <c r="AR8" s="1404"/>
      <c r="AS8" s="1404"/>
      <c r="AT8" s="242"/>
    </row>
    <row r="9" spans="2:46" ht="39" customHeight="1" thickBot="1">
      <c r="B9" s="186" t="s">
        <v>1638</v>
      </c>
      <c r="C9" s="294"/>
      <c r="D9" s="14"/>
      <c r="E9" s="1054"/>
      <c r="F9" s="14"/>
      <c r="G9" s="14"/>
      <c r="H9" s="1457"/>
      <c r="I9" s="1458"/>
      <c r="J9" s="1458"/>
      <c r="K9" s="1458"/>
      <c r="L9" s="1459"/>
      <c r="M9" s="1459"/>
      <c r="N9" s="1459"/>
      <c r="O9" s="1459"/>
      <c r="P9" s="1460"/>
      <c r="Q9" s="1461"/>
      <c r="R9" s="166"/>
      <c r="AL9" s="243"/>
      <c r="AM9" s="1404" t="s">
        <v>550</v>
      </c>
      <c r="AN9" s="1404"/>
      <c r="AO9" s="1404"/>
      <c r="AP9" s="1404"/>
      <c r="AQ9" s="1404"/>
      <c r="AR9" s="1404"/>
      <c r="AS9" s="1404"/>
      <c r="AT9" s="242"/>
    </row>
    <row r="10" spans="2:46" ht="26.25" customHeight="1" thickBot="1">
      <c r="B10" s="15"/>
      <c r="J10" s="12"/>
      <c r="K10" s="12"/>
      <c r="Q10" s="16"/>
      <c r="R10" s="16"/>
      <c r="T10" s="50" t="s">
        <v>482</v>
      </c>
      <c r="U10" s="81" t="str">
        <f>IF(ISERROR(AJ27),"Data Input Error",IF(AJ14&lt;&gt;SUM(AJ15:AJ17), "Data Infput Error", IF(AJ14&gt;0,"Data Entered Correctly","Data Not Entered")))</f>
        <v>Data Not Entered</v>
      </c>
      <c r="V10" s="82"/>
      <c r="W10" s="642"/>
      <c r="AL10" s="244"/>
      <c r="AM10" s="1404" t="s">
        <v>535</v>
      </c>
      <c r="AN10" s="1404"/>
      <c r="AO10" s="1404"/>
      <c r="AP10" s="1404"/>
      <c r="AQ10" s="1404"/>
      <c r="AR10" s="1404"/>
      <c r="AS10" s="1404"/>
      <c r="AT10" s="242"/>
    </row>
    <row r="11" spans="2:46" ht="13.5" customHeight="1">
      <c r="B11" s="1462" t="s">
        <v>510</v>
      </c>
      <c r="C11" s="1463"/>
      <c r="D11" s="1463"/>
      <c r="E11" s="585"/>
      <c r="F11" s="585"/>
      <c r="G11" s="585"/>
      <c r="J11" s="12"/>
      <c r="K11" s="12"/>
      <c r="O11" s="631"/>
      <c r="P11" s="632"/>
      <c r="Q11" s="633"/>
      <c r="R11" s="16"/>
      <c r="T11" s="1268"/>
      <c r="U11" s="1268"/>
      <c r="V11" s="1268"/>
      <c r="W11" s="1268"/>
      <c r="X11" s="1268"/>
      <c r="Y11" s="1268"/>
      <c r="Z11" s="17"/>
      <c r="AA11" s="17"/>
      <c r="AB11" s="769"/>
      <c r="AC11" s="17"/>
      <c r="AD11" s="17"/>
      <c r="AE11" s="17"/>
      <c r="AF11" s="17"/>
      <c r="AG11" s="17"/>
      <c r="AL11" s="245"/>
      <c r="AM11" s="1404"/>
      <c r="AN11" s="1404"/>
      <c r="AO11" s="1404"/>
      <c r="AP11" s="1404"/>
      <c r="AQ11" s="1404"/>
      <c r="AR11" s="1404"/>
      <c r="AS11" s="1404"/>
      <c r="AT11" s="242"/>
    </row>
    <row r="12" spans="2:46" ht="24" customHeight="1">
      <c r="B12" s="1464" t="s">
        <v>212</v>
      </c>
      <c r="C12" s="1433" t="s">
        <v>1631</v>
      </c>
      <c r="D12" s="1433" t="s">
        <v>1632</v>
      </c>
      <c r="E12" s="1440" t="s">
        <v>1448</v>
      </c>
      <c r="F12" s="1434" t="s">
        <v>1201</v>
      </c>
      <c r="G12" s="1435"/>
      <c r="H12" s="1436"/>
      <c r="I12" s="1437" t="s">
        <v>1644</v>
      </c>
      <c r="J12" s="1437"/>
      <c r="K12" s="1437"/>
      <c r="L12" s="1434" t="s">
        <v>1205</v>
      </c>
      <c r="M12" s="1435"/>
      <c r="N12" s="1436"/>
      <c r="O12" s="634"/>
      <c r="P12" s="635"/>
      <c r="Q12" s="636"/>
      <c r="R12" s="629" t="s">
        <v>15</v>
      </c>
      <c r="T12" s="1438" t="s">
        <v>488</v>
      </c>
      <c r="U12" s="1438"/>
      <c r="V12" s="1438"/>
      <c r="W12" s="1439"/>
      <c r="X12" s="1438"/>
      <c r="Y12" s="1438"/>
      <c r="Z12" s="1431" t="s">
        <v>1161</v>
      </c>
      <c r="AA12" s="1432"/>
      <c r="AB12" s="1432"/>
      <c r="AC12" s="1432"/>
      <c r="AD12" s="1432"/>
      <c r="AE12" s="303"/>
      <c r="AF12" s="303"/>
      <c r="AG12" s="303"/>
      <c r="AH12" s="68"/>
      <c r="AI12" s="1428" t="s">
        <v>1164</v>
      </c>
      <c r="AJ12" s="1429"/>
      <c r="AK12" s="1430"/>
      <c r="AL12" s="246"/>
      <c r="AM12" s="1407" t="s">
        <v>1345</v>
      </c>
      <c r="AN12" s="1407"/>
      <c r="AO12" s="1407"/>
      <c r="AP12" s="1407"/>
      <c r="AQ12" s="1407"/>
      <c r="AR12" s="1407"/>
      <c r="AS12" s="1407"/>
      <c r="AT12" s="242"/>
    </row>
    <row r="13" spans="2:46" ht="40.5" customHeight="1">
      <c r="B13" s="1464"/>
      <c r="C13" s="1433"/>
      <c r="D13" s="1433"/>
      <c r="E13" s="1440"/>
      <c r="F13" s="409" t="s">
        <v>1121</v>
      </c>
      <c r="G13" s="683" t="s">
        <v>1141</v>
      </c>
      <c r="H13" s="683" t="s">
        <v>1202</v>
      </c>
      <c r="I13" s="409" t="s">
        <v>16</v>
      </c>
      <c r="J13" s="683" t="s">
        <v>1203</v>
      </c>
      <c r="K13" s="683" t="s">
        <v>1204</v>
      </c>
      <c r="L13" s="174" t="s">
        <v>531</v>
      </c>
      <c r="M13" s="174" t="s">
        <v>17</v>
      </c>
      <c r="N13" s="174" t="s">
        <v>18</v>
      </c>
      <c r="O13" s="140"/>
      <c r="P13" s="140"/>
      <c r="Q13" s="167"/>
      <c r="R13" s="630"/>
      <c r="T13" s="46" t="s">
        <v>215</v>
      </c>
      <c r="U13" s="61" t="s">
        <v>228</v>
      </c>
      <c r="V13" s="60" t="s">
        <v>242</v>
      </c>
      <c r="W13" s="644" t="s">
        <v>1163</v>
      </c>
      <c r="X13" s="46" t="s">
        <v>244</v>
      </c>
      <c r="Y13" s="61" t="s">
        <v>229</v>
      </c>
      <c r="Z13" s="639" t="s">
        <v>245</v>
      </c>
      <c r="AA13" s="639" t="s">
        <v>246</v>
      </c>
      <c r="AB13" s="770" t="s">
        <v>275</v>
      </c>
      <c r="AC13" s="639" t="s">
        <v>511</v>
      </c>
      <c r="AD13" s="639" t="s">
        <v>298</v>
      </c>
      <c r="AE13" s="619"/>
      <c r="AF13" s="619"/>
      <c r="AG13" s="619"/>
      <c r="AH13" s="17"/>
      <c r="AI13" s="43" t="s">
        <v>402</v>
      </c>
      <c r="AJ13" s="47" t="s">
        <v>483</v>
      </c>
      <c r="AK13" s="236" t="s">
        <v>278</v>
      </c>
      <c r="AL13" s="246"/>
      <c r="AM13" s="1407"/>
      <c r="AN13" s="1407"/>
      <c r="AO13" s="1407"/>
      <c r="AP13" s="1407"/>
      <c r="AQ13" s="1407"/>
      <c r="AR13" s="1407"/>
      <c r="AS13" s="1407"/>
      <c r="AT13" s="242"/>
    </row>
    <row r="14" spans="2:46" ht="13">
      <c r="B14" s="162"/>
      <c r="C14" s="59"/>
      <c r="D14" s="59"/>
      <c r="E14" s="1055"/>
      <c r="F14" s="618"/>
      <c r="G14" s="618"/>
      <c r="H14" s="791"/>
      <c r="I14" s="23"/>
      <c r="J14" s="157"/>
      <c r="K14" s="155"/>
      <c r="L14" s="23"/>
      <c r="M14" s="24"/>
      <c r="N14" s="24"/>
      <c r="O14" s="25"/>
      <c r="P14" s="156"/>
      <c r="Q14" s="168"/>
      <c r="R14" s="185" t="str">
        <f t="shared" ref="R14:R45" si="0">IF(AND(I14&gt;0,O14&gt;0),"Multiple Entered!",IF(AND(L14&gt;0,O14&gt;0),"Multiple Entered!",IF(AND(I14&gt;0,L14&gt;0),"Multiple Entered!",IF(I14&gt;0,"Preferred Option",IF(L14&gt;0,"2nd Option",IF(O14&gt;0,"3rd Option",""))))))</f>
        <v/>
      </c>
      <c r="T14" s="45" t="str">
        <f t="shared" ref="T14" si="1">IF(ISBLANK(B14), "", VLOOKUP(B14, LocationInfo, 9, FALSE))</f>
        <v/>
      </c>
      <c r="U14" s="67" t="str">
        <f t="shared" ref="U14:U45" si="2">IF(ISBLANK(B14), "", VLOOKUP(T14,ElecFactor,5,FALSE))</f>
        <v/>
      </c>
      <c r="V14" s="1056" t="str">
        <f t="shared" ref="V14" si="3">IF(ISBLANK(M14), "", VLOOKUP(M14,AreaConvert,2,FALSE)*L14)</f>
        <v/>
      </c>
      <c r="W14" s="1057" t="str">
        <f>IF(F14="Usage", I14,"")</f>
        <v/>
      </c>
      <c r="X14" s="66" t="str">
        <f t="shared" ref="X14" si="4">IF(OR(ISBLANK(N14), F14="Usage", F14="None"),"",(VLOOKUP((VLOOKUP(VLOOKUP(B14,LocationInfo,2,FALSE),CBECSTypes,2,FALSE)),CBECSFactors,2,FALSE)*V14*N14/365))</f>
        <v/>
      </c>
      <c r="Y14" s="66" t="str" cm="1">
        <f t="array" ref="Y14">IF(OR(ISBLANK(B14),F14="None"),"",IF(F14="Usage",W14*U14,IF(F14="Area",IF(OR(ISBLANK(N14),M14=0,ISBLANK(M14), ISBLANK(L14), N14=0),ERROR,X14*U14))))</f>
        <v/>
      </c>
      <c r="Z14" s="640" t="str">
        <f t="shared" ref="Z14:Z19" si="5">IF(ISBLANK(J14), "", (IF(H14="Natural gas", VLOOKUP(K14,NGConvert,2,FALSE),IF(H14="Fuel Oil", VLOOKUP(K14,FOConvert,2,FALSE),""))*J14))</f>
        <v/>
      </c>
      <c r="AA14" s="640" t="str">
        <f>IF(H14="Natural Gas", "Cubic Feet", IF(H14="Fuel Oil", "Gallons",""))</f>
        <v/>
      </c>
      <c r="AB14" s="771" t="str">
        <f t="shared" ref="AB14:AB19" si="6">IF(ISBLANK(H14), "", VLOOKUP(H14,FuelFactors, 2, FALSE))</f>
        <v/>
      </c>
      <c r="AC14" s="640" t="str" cm="1">
        <f t="array" ref="AC14">IF(G14&lt;&gt;"Area","",((VLOOKUP((VLOOKUP(VLOOKUP(B14,LocationInfo,2,FALSE),CBECSTypes,2,FALSE)),CBECSFactors,IF(H14="Natural Gas",3,4),FALSE))*IF(OR(ISBLANK(N14),ISBLANK(M14), L14=0, N14=0),ERROR,V14*N14/365)))</f>
        <v/>
      </c>
      <c r="AD14" s="641" t="str">
        <f>IF(OR(ISBLANK(B14),G14="None", G14="Inc. in Elec."), "",IF(G14="Usage",Z14,IF(G14="Area",AC14,0))*AB14)</f>
        <v/>
      </c>
      <c r="AE14" s="620"/>
      <c r="AF14" s="620"/>
      <c r="AG14" s="620"/>
      <c r="AI14" s="65" t="s">
        <v>403</v>
      </c>
      <c r="AJ14" s="65">
        <f>SUM(Y:Y)</f>
        <v>0</v>
      </c>
      <c r="AK14" s="237">
        <f>SUM(AK15:AK17)</f>
        <v>0</v>
      </c>
      <c r="AL14" s="246"/>
      <c r="AM14" s="1407"/>
      <c r="AN14" s="1407"/>
      <c r="AO14" s="1407"/>
      <c r="AP14" s="1407"/>
      <c r="AQ14" s="1407"/>
      <c r="AR14" s="1407"/>
      <c r="AS14" s="1407"/>
      <c r="AT14" s="242"/>
    </row>
    <row r="15" spans="2:46" ht="13">
      <c r="B15" s="162"/>
      <c r="C15" s="59"/>
      <c r="D15" s="59"/>
      <c r="E15" s="1055"/>
      <c r="F15" s="618"/>
      <c r="G15" s="618"/>
      <c r="H15" s="791"/>
      <c r="I15" s="23"/>
      <c r="J15" s="157"/>
      <c r="K15" s="155"/>
      <c r="L15" s="23"/>
      <c r="M15" s="24"/>
      <c r="N15" s="24"/>
      <c r="O15" s="25"/>
      <c r="P15" s="156"/>
      <c r="Q15" s="168"/>
      <c r="R15" s="185" t="str">
        <f t="shared" si="0"/>
        <v/>
      </c>
      <c r="T15" s="45" t="str">
        <f t="shared" ref="T15:T19" si="7">IF(ISBLANK(B15), "", VLOOKUP(B15, LocationInfo, 9, FALSE))</f>
        <v/>
      </c>
      <c r="U15" s="67" t="str">
        <f t="shared" si="2"/>
        <v/>
      </c>
      <c r="V15" s="1056" t="str">
        <f t="shared" ref="V15:V19" si="8">IF(ISBLANK(M15), "", VLOOKUP(M15,AreaConvert,2,FALSE)*L15)</f>
        <v/>
      </c>
      <c r="W15" s="1057" t="str">
        <f t="shared" ref="W15:W19" si="9">IF(F15="Usage", I15,"")</f>
        <v/>
      </c>
      <c r="X15" s="66" t="str">
        <f t="shared" ref="X15:X19" si="10">IF(OR(ISBLANK(N15), F15="Usage", F15="None"),"",(VLOOKUP((VLOOKUP(VLOOKUP(B15,LocationInfo,2,FALSE),CBECSTypes,2,FALSE)),CBECSFactors,2,FALSE)*V15*N15/365))</f>
        <v/>
      </c>
      <c r="Y15" s="66" t="str" cm="1">
        <f t="array" ref="Y15">IF(OR(ISBLANK(B15),F15="None"),"",IF(F15="Usage",W15*U15,IF(F15="Area",IF(OR(ISBLANK(N15),M15=0,ISBLANK(M15), ISBLANK(L15), N15=0),ERROR,X15*U15))))</f>
        <v/>
      </c>
      <c r="Z15" s="640" t="str">
        <f t="shared" si="5"/>
        <v/>
      </c>
      <c r="AA15" s="640" t="str">
        <f t="shared" ref="AA15:AA19" si="11">IF(H15="Natural Gas", "Cubic Feet", IF(H15="Fuel Oil", "Gallons",""))</f>
        <v/>
      </c>
      <c r="AB15" s="771" t="str">
        <f t="shared" si="6"/>
        <v/>
      </c>
      <c r="AC15" s="640" t="str" cm="1">
        <f t="array" ref="AC15">IF(G15&lt;&gt;"Area","",((VLOOKUP((VLOOKUP(VLOOKUP(B15,LocationInfo,2,FALSE),CBECSTypes,2,FALSE)),CBECSFactors,IF(H15="Natural Gas",3,4),FALSE))*IF(OR(ISBLANK(N15),ISBLANK(M15), L15=0, N15=0),ERROR,V15*N15/365)))</f>
        <v/>
      </c>
      <c r="AD15" s="641" t="str">
        <f t="shared" ref="AD15:AD19" si="12">IF(OR(ISBLANK(B15),G15="None", G15="Inc. in Elec."), "",IF(G15="Usage",Z15,IF(G15="Area",AC15,0))*AB15)</f>
        <v/>
      </c>
      <c r="AE15" s="620"/>
      <c r="AF15" s="620"/>
      <c r="AG15" s="620"/>
      <c r="AI15" s="69" t="s">
        <v>404</v>
      </c>
      <c r="AJ15" s="66">
        <f>SUMIF(W:W, "&gt;0",Y:Y )</f>
        <v>0</v>
      </c>
      <c r="AK15" s="238">
        <f>SUM(W:W)</f>
        <v>0</v>
      </c>
      <c r="AL15" s="246"/>
      <c r="AM15" s="1407"/>
      <c r="AN15" s="1407"/>
      <c r="AO15" s="1407"/>
      <c r="AP15" s="1407"/>
      <c r="AQ15" s="1407"/>
      <c r="AR15" s="1407"/>
      <c r="AS15" s="1407"/>
      <c r="AT15" s="242"/>
    </row>
    <row r="16" spans="2:46" ht="13">
      <c r="B16" s="22"/>
      <c r="C16" s="59"/>
      <c r="D16" s="59"/>
      <c r="E16" s="1055"/>
      <c r="F16" s="618"/>
      <c r="G16" s="618"/>
      <c r="H16" s="791"/>
      <c r="I16" s="23"/>
      <c r="J16" s="157"/>
      <c r="K16" s="155"/>
      <c r="L16" s="23"/>
      <c r="M16" s="24"/>
      <c r="N16" s="24"/>
      <c r="O16" s="25"/>
      <c r="P16" s="156"/>
      <c r="Q16" s="168"/>
      <c r="R16" s="185" t="str">
        <f t="shared" si="0"/>
        <v/>
      </c>
      <c r="T16" s="45" t="str">
        <f t="shared" si="7"/>
        <v/>
      </c>
      <c r="U16" s="67" t="str">
        <f t="shared" si="2"/>
        <v/>
      </c>
      <c r="V16" s="1056" t="str">
        <f t="shared" si="8"/>
        <v/>
      </c>
      <c r="W16" s="1057" t="str">
        <f t="shared" si="9"/>
        <v/>
      </c>
      <c r="X16" s="66" t="str">
        <f t="shared" si="10"/>
        <v/>
      </c>
      <c r="Y16" s="66" t="str" cm="1">
        <f t="array" ref="Y16">IF(OR(ISBLANK(B16),F16="None"),"",IF(F16="Usage",W16*U16,IF(F16="Area",IF(OR(ISBLANK(N16),M16=0,ISBLANK(M16), ISBLANK(L16), N16=0),ERROR,X16*U16))))</f>
        <v/>
      </c>
      <c r="Z16" s="640" t="str">
        <f t="shared" si="5"/>
        <v/>
      </c>
      <c r="AA16" s="640" t="str">
        <f t="shared" si="11"/>
        <v/>
      </c>
      <c r="AB16" s="771" t="str">
        <f t="shared" si="6"/>
        <v/>
      </c>
      <c r="AC16" s="640" t="str" cm="1">
        <f t="array" ref="AC16">IF(G16&lt;&gt;"Area","",((VLOOKUP((VLOOKUP(VLOOKUP(B16,LocationInfo,2,FALSE),CBECSTypes,2,FALSE)),CBECSFactors,IF(H16="Natural Gas",3,4),FALSE))*IF(OR(ISBLANK(N16),ISBLANK(M16), L16=0, N16=0),ERROR,V16*N16/365)))</f>
        <v/>
      </c>
      <c r="AD16" s="641" t="str">
        <f t="shared" si="12"/>
        <v/>
      </c>
      <c r="AE16" s="620"/>
      <c r="AF16" s="620"/>
      <c r="AG16" s="620"/>
      <c r="AI16" s="69" t="s">
        <v>405</v>
      </c>
      <c r="AJ16" s="66">
        <f>SUMIF(X:X, "&gt;0",Y:Y )</f>
        <v>0</v>
      </c>
      <c r="AK16" s="238">
        <f>SUM(X:X)</f>
        <v>0</v>
      </c>
      <c r="AL16" s="247"/>
      <c r="AM16" s="1407"/>
      <c r="AN16" s="1407"/>
      <c r="AO16" s="1407"/>
      <c r="AP16" s="1407"/>
      <c r="AQ16" s="1407"/>
      <c r="AR16" s="1407"/>
      <c r="AS16" s="1407"/>
      <c r="AT16" s="242"/>
    </row>
    <row r="17" spans="2:46" ht="13">
      <c r="B17" s="22"/>
      <c r="C17" s="59"/>
      <c r="D17" s="59"/>
      <c r="E17" s="1055"/>
      <c r="F17" s="618"/>
      <c r="G17" s="618"/>
      <c r="H17" s="791"/>
      <c r="I17" s="23"/>
      <c r="J17" s="157"/>
      <c r="K17" s="155"/>
      <c r="L17" s="23"/>
      <c r="M17" s="24"/>
      <c r="N17" s="24"/>
      <c r="O17" s="25"/>
      <c r="P17" s="156"/>
      <c r="Q17" s="168"/>
      <c r="R17" s="185" t="str">
        <f t="shared" si="0"/>
        <v/>
      </c>
      <c r="T17" s="45" t="str">
        <f t="shared" si="7"/>
        <v/>
      </c>
      <c r="U17" s="67" t="str">
        <f t="shared" si="2"/>
        <v/>
      </c>
      <c r="V17" s="1056" t="str">
        <f t="shared" si="8"/>
        <v/>
      </c>
      <c r="W17" s="1057" t="str">
        <f t="shared" si="9"/>
        <v/>
      </c>
      <c r="X17" s="66" t="str">
        <f t="shared" si="10"/>
        <v/>
      </c>
      <c r="Y17" s="66" t="str" cm="1">
        <f t="array" ref="Y17">IF(OR(ISBLANK(B17),F17="None"),"",IF(F17="Usage",W17*U17,IF(F17="Area",IF(OR(ISBLANK(N17),M17=0,ISBLANK(M17), ISBLANK(L17), N17=0),ERROR,X17*U17))))</f>
        <v/>
      </c>
      <c r="Z17" s="640" t="str">
        <f t="shared" si="5"/>
        <v/>
      </c>
      <c r="AA17" s="640" t="str">
        <f t="shared" si="11"/>
        <v/>
      </c>
      <c r="AB17" s="771" t="str">
        <f t="shared" si="6"/>
        <v/>
      </c>
      <c r="AC17" s="640" t="str" cm="1">
        <f t="array" ref="AC17">IF(G17&lt;&gt;"Area","",((VLOOKUP((VLOOKUP(VLOOKUP(B17,LocationInfo,2,FALSE),CBECSTypes,2,FALSE)),CBECSFactors,IF(H17="Natural Gas",3,4),FALSE))*IF(OR(ISBLANK(N17),ISBLANK(M17), L17=0, N17=0),ERROR,V17*N17/365)))</f>
        <v/>
      </c>
      <c r="AD17" s="641" t="str">
        <f t="shared" si="12"/>
        <v/>
      </c>
      <c r="AE17" s="620"/>
      <c r="AF17" s="620"/>
      <c r="AG17" s="620"/>
      <c r="AI17" s="69"/>
      <c r="AJ17" s="66"/>
      <c r="AK17" s="238"/>
      <c r="AL17" s="247"/>
      <c r="AM17" s="1407"/>
      <c r="AN17" s="1407"/>
      <c r="AO17" s="1407"/>
      <c r="AP17" s="1407"/>
      <c r="AQ17" s="1407"/>
      <c r="AR17" s="1407"/>
      <c r="AS17" s="1407"/>
      <c r="AT17" s="242"/>
    </row>
    <row r="18" spans="2:46" ht="13">
      <c r="B18" s="22"/>
      <c r="C18" s="59"/>
      <c r="D18" s="59"/>
      <c r="E18" s="1055"/>
      <c r="F18" s="618"/>
      <c r="G18" s="618"/>
      <c r="H18" s="791"/>
      <c r="I18" s="23"/>
      <c r="J18" s="157"/>
      <c r="K18" s="155"/>
      <c r="L18" s="23"/>
      <c r="M18" s="24"/>
      <c r="N18" s="24"/>
      <c r="O18" s="25"/>
      <c r="P18" s="156"/>
      <c r="Q18" s="168"/>
      <c r="R18" s="185" t="str">
        <f t="shared" si="0"/>
        <v/>
      </c>
      <c r="T18" s="45" t="str">
        <f t="shared" si="7"/>
        <v/>
      </c>
      <c r="U18" s="67" t="str">
        <f t="shared" si="2"/>
        <v/>
      </c>
      <c r="V18" s="1056" t="str">
        <f t="shared" si="8"/>
        <v/>
      </c>
      <c r="W18" s="1057" t="str">
        <f t="shared" si="9"/>
        <v/>
      </c>
      <c r="X18" s="66" t="str">
        <f t="shared" si="10"/>
        <v/>
      </c>
      <c r="Y18" s="66" t="str" cm="1">
        <f t="array" ref="Y18">IF(OR(ISBLANK(B18),F18="None"),"",IF(F18="Usage",W18*U18,IF(F18="Area",IF(OR(ISBLANK(N18),M18=0,ISBLANK(M18), ISBLANK(L18), N18=0),ERROR,X18*U18))))</f>
        <v/>
      </c>
      <c r="Z18" s="640" t="str">
        <f t="shared" si="5"/>
        <v/>
      </c>
      <c r="AA18" s="640" t="str">
        <f t="shared" si="11"/>
        <v/>
      </c>
      <c r="AB18" s="771" t="str">
        <f t="shared" si="6"/>
        <v/>
      </c>
      <c r="AC18" s="640" t="str" cm="1">
        <f t="array" ref="AC18">IF(G18&lt;&gt;"Area","",((VLOOKUP((VLOOKUP(VLOOKUP(B18,LocationInfo,2,FALSE),CBECSTypes,2,FALSE)),CBECSFactors,IF(H18="Natural Gas",3,4),FALSE))*IF(OR(ISBLANK(N18),ISBLANK(M18), L18=0, N18=0),ERROR,V18*N18/365)))</f>
        <v/>
      </c>
      <c r="AD18" s="641" t="str">
        <f t="shared" si="12"/>
        <v/>
      </c>
      <c r="AE18" s="620"/>
      <c r="AF18" s="620"/>
      <c r="AG18" s="620"/>
      <c r="AL18" s="171"/>
      <c r="AM18" s="1407"/>
      <c r="AN18" s="1407"/>
      <c r="AO18" s="1407"/>
      <c r="AP18" s="1407"/>
      <c r="AQ18" s="1407"/>
      <c r="AR18" s="1407"/>
      <c r="AS18" s="1407"/>
      <c r="AT18" s="242"/>
    </row>
    <row r="19" spans="2:46" ht="13">
      <c r="B19" s="22"/>
      <c r="C19" s="59"/>
      <c r="D19" s="59"/>
      <c r="E19" s="1055"/>
      <c r="F19" s="618"/>
      <c r="G19" s="618"/>
      <c r="H19" s="791"/>
      <c r="I19" s="23"/>
      <c r="J19" s="157"/>
      <c r="K19" s="155"/>
      <c r="L19" s="23"/>
      <c r="M19" s="24"/>
      <c r="N19" s="24"/>
      <c r="O19" s="25"/>
      <c r="P19" s="156"/>
      <c r="Q19" s="168"/>
      <c r="R19" s="185" t="str">
        <f t="shared" si="0"/>
        <v/>
      </c>
      <c r="T19" s="45" t="str">
        <f t="shared" si="7"/>
        <v/>
      </c>
      <c r="U19" s="67" t="str">
        <f t="shared" si="2"/>
        <v/>
      </c>
      <c r="V19" s="64" t="str">
        <f t="shared" si="8"/>
        <v/>
      </c>
      <c r="W19" s="643" t="str">
        <f t="shared" si="9"/>
        <v/>
      </c>
      <c r="X19" s="45" t="str">
        <f t="shared" si="10"/>
        <v/>
      </c>
      <c r="Y19" s="45" t="str" cm="1">
        <f t="array" ref="Y19">IF(OR(ISBLANK(B19),F19="None"),"",IF(F19="Usage",W19*U19,IF(F19="Area",IF(OR(ISBLANK(N19),M19=0,ISBLANK(M19), ISBLANK(L19), N19=0),ERROR,X19*U19))))</f>
        <v/>
      </c>
      <c r="Z19" s="640" t="str">
        <f t="shared" si="5"/>
        <v/>
      </c>
      <c r="AA19" s="640" t="str">
        <f t="shared" si="11"/>
        <v/>
      </c>
      <c r="AB19" s="771" t="str">
        <f t="shared" si="6"/>
        <v/>
      </c>
      <c r="AC19" s="640" t="str" cm="1">
        <f t="array" ref="AC19">IF(G19&lt;&gt;"Area","",((VLOOKUP((VLOOKUP(VLOOKUP(B19,LocationInfo,2,FALSE),CBECSTypes,2,FALSE)),CBECSFactors,IF(H19="Natural Gas",3,4),FALSE))*IF(OR(ISBLANK(N19),ISBLANK(M19), L19=0, N19=0),ERROR,V19*N19/365)))</f>
        <v/>
      </c>
      <c r="AD19" s="641" t="str">
        <f t="shared" si="12"/>
        <v/>
      </c>
      <c r="AE19" s="620"/>
      <c r="AF19" s="620"/>
      <c r="AG19" s="620"/>
      <c r="AI19" s="1224" t="s">
        <v>1165</v>
      </c>
      <c r="AJ19" s="1225"/>
      <c r="AK19" s="1226"/>
      <c r="AL19" s="171"/>
      <c r="AM19" s="1407"/>
      <c r="AN19" s="1407"/>
      <c r="AO19" s="1407"/>
      <c r="AP19" s="1407"/>
      <c r="AQ19" s="1407"/>
      <c r="AR19" s="1407"/>
      <c r="AS19" s="1407"/>
      <c r="AT19" s="242"/>
    </row>
    <row r="20" spans="2:46" ht="13">
      <c r="B20" s="22"/>
      <c r="C20" s="59"/>
      <c r="D20" s="59"/>
      <c r="E20" s="1055"/>
      <c r="F20" s="618"/>
      <c r="G20" s="618"/>
      <c r="H20" s="791"/>
      <c r="I20" s="23"/>
      <c r="J20" s="157"/>
      <c r="K20" s="155"/>
      <c r="L20" s="23"/>
      <c r="M20" s="24"/>
      <c r="N20" s="24"/>
      <c r="O20" s="25"/>
      <c r="P20" s="156"/>
      <c r="Q20" s="168"/>
      <c r="R20" s="185" t="str">
        <f t="shared" si="0"/>
        <v/>
      </c>
      <c r="T20" s="45" t="str">
        <f t="shared" ref="T20:T83" si="13">IF(ISBLANK(B20), "", VLOOKUP(B20, LocationInfo, 9, FALSE))</f>
        <v/>
      </c>
      <c r="U20" s="67" t="str">
        <f t="shared" si="2"/>
        <v/>
      </c>
      <c r="V20" s="64" t="str">
        <f t="shared" ref="V20:V83" si="14">IF(ISBLANK(M20), "", VLOOKUP(M20,AreaConvert,2,FALSE)*L20)</f>
        <v/>
      </c>
      <c r="W20" s="643" t="str">
        <f t="shared" ref="W20:W83" si="15">IF(F20="Usage", I20,"")</f>
        <v/>
      </c>
      <c r="X20" s="45" t="str">
        <f t="shared" ref="X20:X83" si="16">IF(OR(ISBLANK(N20), F20="Usage", F20="None"),"",(VLOOKUP((VLOOKUP(VLOOKUP(B20,LocationInfo,2,FALSE),CBECSTypes,2,FALSE)),CBECSFactors,2,FALSE)*V20*N20/365))</f>
        <v/>
      </c>
      <c r="Y20" s="45" t="str" cm="1">
        <f t="array" ref="Y20">IF(OR(ISBLANK(B20),F20="None"),"",IF(F20="Usage",W20*U20,IF(F20="Area",IF(OR(ISBLANK(N20),M20=0,ISBLANK(M20), ISBLANK(L20), N20=0),ERROR,X20*U20))))</f>
        <v/>
      </c>
      <c r="Z20" s="640" t="str">
        <f t="shared" ref="Z20:Z83" si="17">IF(ISBLANK(J20), "", (IF(H20="Natural gas", VLOOKUP(K20,NGConvert,2,FALSE),IF(H20="Fuel Oil", VLOOKUP(K20,FOConvert,2,FALSE),""))*J20))</f>
        <v/>
      </c>
      <c r="AA20" s="640" t="str">
        <f t="shared" ref="AA20:AA83" si="18">IF(H20="Natural Gas", "Cubic Feet", IF(H20="Fuel Oil", "Gallons",""))</f>
        <v/>
      </c>
      <c r="AB20" s="771" t="str">
        <f t="shared" ref="AB20:AB83" si="19">IF(ISBLANK(H20), "", VLOOKUP(H20,FuelFactors, 2, FALSE))</f>
        <v/>
      </c>
      <c r="AC20" s="640" t="str" cm="1">
        <f t="array" ref="AC20">IF(G20&lt;&gt;"Area","",((VLOOKUP((VLOOKUP(VLOOKUP(B20,LocationInfo,2,FALSE),CBECSTypes,2,FALSE)),CBECSFactors,IF(H20="Natural Gas",3,4),FALSE))*IF(OR(ISBLANK(N20),ISBLANK(M20), L20=0, N20=0),ERROR,V20*N20/365)))</f>
        <v/>
      </c>
      <c r="AD20" s="641" t="str">
        <f t="shared" ref="AD20:AD83" si="20">IF(OR(ISBLANK(B20),G20="None", G20="Inc. in Elec."), "",IF(G20="Usage",Z20,IF(G20="Area",AC20,0))*AB20)</f>
        <v/>
      </c>
      <c r="AE20" s="620"/>
      <c r="AF20" s="620"/>
      <c r="AG20" s="620"/>
      <c r="AI20" s="645" t="s">
        <v>402</v>
      </c>
      <c r="AJ20" s="646" t="s">
        <v>483</v>
      </c>
      <c r="AK20" s="647"/>
      <c r="AL20" s="171"/>
      <c r="AM20" s="1407"/>
      <c r="AN20" s="1407"/>
      <c r="AO20" s="1407"/>
      <c r="AP20" s="1407"/>
      <c r="AQ20" s="1407"/>
      <c r="AR20" s="1407"/>
      <c r="AS20" s="1407"/>
      <c r="AT20" s="242"/>
    </row>
    <row r="21" spans="2:46" ht="13">
      <c r="B21" s="22"/>
      <c r="C21" s="59"/>
      <c r="D21" s="59"/>
      <c r="E21" s="1055"/>
      <c r="F21" s="618"/>
      <c r="G21" s="618"/>
      <c r="H21" s="791"/>
      <c r="I21" s="23"/>
      <c r="J21" s="157"/>
      <c r="K21" s="155"/>
      <c r="L21" s="23"/>
      <c r="M21" s="24"/>
      <c r="N21" s="24"/>
      <c r="O21" s="25"/>
      <c r="P21" s="156"/>
      <c r="Q21" s="168"/>
      <c r="R21" s="185" t="str">
        <f t="shared" si="0"/>
        <v/>
      </c>
      <c r="T21" s="45" t="str">
        <f t="shared" si="13"/>
        <v/>
      </c>
      <c r="U21" s="67" t="str">
        <f t="shared" si="2"/>
        <v/>
      </c>
      <c r="V21" s="64" t="str">
        <f t="shared" si="14"/>
        <v/>
      </c>
      <c r="W21" s="643" t="str">
        <f t="shared" si="15"/>
        <v/>
      </c>
      <c r="X21" s="45" t="str">
        <f t="shared" si="16"/>
        <v/>
      </c>
      <c r="Y21" s="45" t="str" cm="1">
        <f t="array" ref="Y21">IF(OR(ISBLANK(B21),F21="None"),"",IF(F21="Usage",W21*U21,IF(F21="Area",IF(OR(ISBLANK(N21),M21=0,ISBLANK(M21), ISBLANK(L21), N21=0),ERROR,X21*U21))))</f>
        <v/>
      </c>
      <c r="Z21" s="640" t="str">
        <f t="shared" si="17"/>
        <v/>
      </c>
      <c r="AA21" s="640" t="str">
        <f t="shared" si="18"/>
        <v/>
      </c>
      <c r="AB21" s="771" t="str">
        <f t="shared" si="19"/>
        <v/>
      </c>
      <c r="AC21" s="640" t="str" cm="1">
        <f t="array" ref="AC21">IF(G21&lt;&gt;"Area","",((VLOOKUP((VLOOKUP(VLOOKUP(B21,LocationInfo,2,FALSE),CBECSTypes,2,FALSE)),CBECSFactors,IF(H21="Natural Gas",3,4),FALSE))*IF(OR(ISBLANK(N21),ISBLANK(M21), L21=0, N21=0),ERROR,V21*N21/365)))</f>
        <v/>
      </c>
      <c r="AD21" s="641" t="str">
        <f t="shared" si="20"/>
        <v/>
      </c>
      <c r="AE21" s="620"/>
      <c r="AF21" s="620"/>
      <c r="AG21" s="620"/>
      <c r="AI21" s="648" t="s">
        <v>403</v>
      </c>
      <c r="AJ21" s="648">
        <f>SUM(AD:AD)</f>
        <v>0</v>
      </c>
      <c r="AK21" s="649"/>
      <c r="AL21" s="689"/>
      <c r="AM21" s="1407"/>
      <c r="AN21" s="1407"/>
      <c r="AO21" s="1407"/>
      <c r="AP21" s="1407"/>
      <c r="AQ21" s="1407"/>
      <c r="AR21" s="1407"/>
      <c r="AS21" s="1407"/>
      <c r="AT21" s="242"/>
    </row>
    <row r="22" spans="2:46" ht="13">
      <c r="B22" s="22"/>
      <c r="C22" s="59"/>
      <c r="D22" s="59"/>
      <c r="E22" s="1055"/>
      <c r="F22" s="618"/>
      <c r="G22" s="618"/>
      <c r="H22" s="791"/>
      <c r="I22" s="23"/>
      <c r="J22" s="157"/>
      <c r="K22" s="155"/>
      <c r="L22" s="23"/>
      <c r="M22" s="24"/>
      <c r="N22" s="24"/>
      <c r="O22" s="25"/>
      <c r="P22" s="156"/>
      <c r="Q22" s="168"/>
      <c r="R22" s="185" t="str">
        <f t="shared" si="0"/>
        <v/>
      </c>
      <c r="T22" s="45" t="str">
        <f t="shared" si="13"/>
        <v/>
      </c>
      <c r="U22" s="67" t="str">
        <f t="shared" si="2"/>
        <v/>
      </c>
      <c r="V22" s="64" t="str">
        <f t="shared" si="14"/>
        <v/>
      </c>
      <c r="W22" s="643" t="str">
        <f t="shared" si="15"/>
        <v/>
      </c>
      <c r="X22" s="45" t="str">
        <f t="shared" si="16"/>
        <v/>
      </c>
      <c r="Y22" s="45" t="str" cm="1">
        <f t="array" ref="Y22">IF(OR(ISBLANK(B22),F22="None"),"",IF(F22="Usage",W22*U22,IF(F22="Area",IF(OR(ISBLANK(N22),M22=0,ISBLANK(M22), ISBLANK(L22), N22=0),ERROR,X22*U22))))</f>
        <v/>
      </c>
      <c r="Z22" s="640" t="str">
        <f t="shared" si="17"/>
        <v/>
      </c>
      <c r="AA22" s="640" t="str">
        <f t="shared" si="18"/>
        <v/>
      </c>
      <c r="AB22" s="771" t="str">
        <f t="shared" si="19"/>
        <v/>
      </c>
      <c r="AC22" s="640" t="str" cm="1">
        <f t="array" ref="AC22">IF(G22&lt;&gt;"Area","",((VLOOKUP((VLOOKUP(VLOOKUP(B22,LocationInfo,2,FALSE),CBECSTypes,2,FALSE)),CBECSFactors,IF(H22="Natural Gas",3,4),FALSE))*IF(OR(ISBLANK(N22),ISBLANK(M22), L22=0, N22=0),ERROR,V22*N22/365)))</f>
        <v/>
      </c>
      <c r="AD22" s="641" t="str">
        <f t="shared" si="20"/>
        <v/>
      </c>
      <c r="AE22" s="620"/>
      <c r="AF22" s="620"/>
      <c r="AG22" s="620"/>
      <c r="AI22" s="650" t="s">
        <v>404</v>
      </c>
      <c r="AJ22" s="651">
        <f>SUMIF(Z:Z, "&gt;0",AD:AD )</f>
        <v>0</v>
      </c>
      <c r="AK22" s="652"/>
      <c r="AL22" s="689"/>
      <c r="AM22" s="1407"/>
      <c r="AN22" s="1407"/>
      <c r="AO22" s="1407"/>
      <c r="AP22" s="1407"/>
      <c r="AQ22" s="1407"/>
      <c r="AR22" s="1407"/>
      <c r="AS22" s="1407"/>
      <c r="AT22" s="242"/>
    </row>
    <row r="23" spans="2:46" ht="13">
      <c r="B23" s="22"/>
      <c r="C23" s="59"/>
      <c r="D23" s="59"/>
      <c r="E23" s="1055"/>
      <c r="F23" s="618"/>
      <c r="G23" s="618"/>
      <c r="H23" s="791"/>
      <c r="I23" s="23"/>
      <c r="J23" s="157"/>
      <c r="K23" s="155"/>
      <c r="L23" s="23"/>
      <c r="M23" s="24"/>
      <c r="N23" s="24"/>
      <c r="O23" s="25"/>
      <c r="P23" s="156"/>
      <c r="Q23" s="168"/>
      <c r="R23" s="185" t="str">
        <f t="shared" si="0"/>
        <v/>
      </c>
      <c r="S23" s="208"/>
      <c r="T23" s="45" t="str">
        <f t="shared" si="13"/>
        <v/>
      </c>
      <c r="U23" s="67" t="str">
        <f t="shared" si="2"/>
        <v/>
      </c>
      <c r="V23" s="64" t="str">
        <f t="shared" si="14"/>
        <v/>
      </c>
      <c r="W23" s="643" t="str">
        <f t="shared" si="15"/>
        <v/>
      </c>
      <c r="X23" s="45" t="str">
        <f t="shared" si="16"/>
        <v/>
      </c>
      <c r="Y23" s="45" t="str" cm="1">
        <f t="array" ref="Y23">IF(OR(ISBLANK(B23),F23="None"),"",IF(F23="Usage",W23*U23,IF(F23="Area",IF(OR(ISBLANK(N23),M23=0,ISBLANK(M23), ISBLANK(L23), N23=0),ERROR,X23*U23))))</f>
        <v/>
      </c>
      <c r="Z23" s="640" t="str">
        <f t="shared" si="17"/>
        <v/>
      </c>
      <c r="AA23" s="640" t="str">
        <f t="shared" si="18"/>
        <v/>
      </c>
      <c r="AB23" s="771" t="str">
        <f t="shared" si="19"/>
        <v/>
      </c>
      <c r="AC23" s="640" t="str" cm="1">
        <f t="array" ref="AC23">IF(G23&lt;&gt;"Area","",((VLOOKUP((VLOOKUP(VLOOKUP(B23,LocationInfo,2,FALSE),CBECSTypes,2,FALSE)),CBECSFactors,IF(H23="Natural Gas",3,4),FALSE))*IF(OR(ISBLANK(N23),ISBLANK(M23), L23=0, N23=0),ERROR,V23*N23/365)))</f>
        <v/>
      </c>
      <c r="AD23" s="641" t="str">
        <f t="shared" si="20"/>
        <v/>
      </c>
      <c r="AE23" s="620"/>
      <c r="AF23" s="620"/>
      <c r="AG23" s="620"/>
      <c r="AI23" s="650" t="s">
        <v>405</v>
      </c>
      <c r="AJ23" s="651">
        <f>SUMIF(AC:AC, "&gt;0",AD:AD)</f>
        <v>0</v>
      </c>
      <c r="AK23" s="652"/>
      <c r="AL23" s="689"/>
      <c r="AM23" s="1407"/>
      <c r="AN23" s="1407"/>
      <c r="AO23" s="1407"/>
      <c r="AP23" s="1407"/>
      <c r="AQ23" s="1407"/>
      <c r="AR23" s="1407"/>
      <c r="AS23" s="1407"/>
      <c r="AT23" s="242"/>
    </row>
    <row r="24" spans="2:46" ht="13">
      <c r="B24" s="22"/>
      <c r="C24" s="59"/>
      <c r="D24" s="59"/>
      <c r="E24" s="1055"/>
      <c r="F24" s="618"/>
      <c r="G24" s="618"/>
      <c r="H24" s="791"/>
      <c r="I24" s="23"/>
      <c r="J24" s="157"/>
      <c r="K24" s="155"/>
      <c r="L24" s="23"/>
      <c r="M24" s="24"/>
      <c r="N24" s="24"/>
      <c r="O24" s="25"/>
      <c r="P24" s="156"/>
      <c r="Q24" s="168"/>
      <c r="R24" s="185" t="str">
        <f t="shared" si="0"/>
        <v/>
      </c>
      <c r="T24" s="45" t="str">
        <f t="shared" si="13"/>
        <v/>
      </c>
      <c r="U24" s="67" t="str">
        <f t="shared" si="2"/>
        <v/>
      </c>
      <c r="V24" s="64" t="str">
        <f t="shared" si="14"/>
        <v/>
      </c>
      <c r="W24" s="643" t="str">
        <f t="shared" si="15"/>
        <v/>
      </c>
      <c r="X24" s="45" t="str">
        <f t="shared" si="16"/>
        <v/>
      </c>
      <c r="Y24" s="45" t="str" cm="1">
        <f t="array" ref="Y24">IF(OR(ISBLANK(B24),F24="None"),"",IF(F24="Usage",W24*U24,IF(F24="Area",IF(OR(ISBLANK(N24),M24=0,ISBLANK(M24), ISBLANK(L24), N24=0),ERROR,X24*U24))))</f>
        <v/>
      </c>
      <c r="Z24" s="640" t="str">
        <f t="shared" si="17"/>
        <v/>
      </c>
      <c r="AA24" s="640" t="str">
        <f t="shared" si="18"/>
        <v/>
      </c>
      <c r="AB24" s="771" t="str">
        <f t="shared" si="19"/>
        <v/>
      </c>
      <c r="AC24" s="640" t="str" cm="1">
        <f t="array" ref="AC24">IF(G24&lt;&gt;"Area","",((VLOOKUP((VLOOKUP(VLOOKUP(B24,LocationInfo,2,FALSE),CBECSTypes,2,FALSE)),CBECSFactors,IF(H24="Natural Gas",3,4),FALSE))*IF(OR(ISBLANK(N24),ISBLANK(M24), L24=0, N24=0),ERROR,V24*N24/365)))</f>
        <v/>
      </c>
      <c r="AD24" s="641" t="str">
        <f t="shared" si="20"/>
        <v/>
      </c>
      <c r="AE24" s="620"/>
      <c r="AF24" s="620"/>
      <c r="AG24" s="620"/>
      <c r="AI24" s="650"/>
      <c r="AJ24" s="651"/>
      <c r="AK24" s="652"/>
      <c r="AL24" s="689"/>
      <c r="AM24" s="1407"/>
      <c r="AN24" s="1407"/>
      <c r="AO24" s="1407"/>
      <c r="AP24" s="1407"/>
      <c r="AQ24" s="1407"/>
      <c r="AR24" s="1407"/>
      <c r="AS24" s="1407"/>
      <c r="AT24" s="242"/>
    </row>
    <row r="25" spans="2:46" ht="13">
      <c r="B25" s="22"/>
      <c r="C25" s="59"/>
      <c r="D25" s="59"/>
      <c r="E25" s="1055"/>
      <c r="F25" s="618"/>
      <c r="G25" s="618"/>
      <c r="H25" s="791"/>
      <c r="I25" s="23"/>
      <c r="J25" s="157"/>
      <c r="K25" s="155"/>
      <c r="L25" s="23"/>
      <c r="M25" s="24"/>
      <c r="N25" s="24"/>
      <c r="O25" s="25"/>
      <c r="P25" s="156"/>
      <c r="Q25" s="168"/>
      <c r="R25" s="185" t="str">
        <f t="shared" si="0"/>
        <v/>
      </c>
      <c r="T25" s="45" t="str">
        <f t="shared" si="13"/>
        <v/>
      </c>
      <c r="U25" s="67" t="str">
        <f t="shared" si="2"/>
        <v/>
      </c>
      <c r="V25" s="64" t="str">
        <f t="shared" si="14"/>
        <v/>
      </c>
      <c r="W25" s="643" t="str">
        <f t="shared" si="15"/>
        <v/>
      </c>
      <c r="X25" s="45" t="str">
        <f t="shared" si="16"/>
        <v/>
      </c>
      <c r="Y25" s="45" t="str" cm="1">
        <f t="array" ref="Y25">IF(OR(ISBLANK(B25),F25="None"),"",IF(F25="Usage",W25*U25,IF(F25="Area",IF(OR(ISBLANK(N25),M25=0,ISBLANK(M25), ISBLANK(L25), N25=0),ERROR,X25*U25))))</f>
        <v/>
      </c>
      <c r="Z25" s="640" t="str">
        <f t="shared" si="17"/>
        <v/>
      </c>
      <c r="AA25" s="640" t="str">
        <f t="shared" si="18"/>
        <v/>
      </c>
      <c r="AB25" s="771" t="str">
        <f t="shared" si="19"/>
        <v/>
      </c>
      <c r="AC25" s="640" t="str" cm="1">
        <f t="array" ref="AC25">IF(G25&lt;&gt;"Area","",((VLOOKUP((VLOOKUP(VLOOKUP(B25,LocationInfo,2,FALSE),CBECSTypes,2,FALSE)),CBECSFactors,IF(H25="Natural Gas",3,4),FALSE))*IF(OR(ISBLANK(N25),ISBLANK(M25), L25=0, N25=0),ERROR,V25*N25/365)))</f>
        <v/>
      </c>
      <c r="AD25" s="641" t="str">
        <f t="shared" si="20"/>
        <v/>
      </c>
      <c r="AE25" s="620"/>
      <c r="AF25" s="620"/>
      <c r="AG25" s="620"/>
      <c r="AL25" s="689"/>
      <c r="AM25" s="1407"/>
      <c r="AN25" s="1407"/>
      <c r="AO25" s="1407"/>
      <c r="AP25" s="1407"/>
      <c r="AQ25" s="1407"/>
      <c r="AR25" s="1407"/>
      <c r="AS25" s="1407"/>
      <c r="AT25" s="242"/>
    </row>
    <row r="26" spans="2:46" ht="13">
      <c r="B26" s="22"/>
      <c r="C26" s="59"/>
      <c r="D26" s="59"/>
      <c r="E26" s="1055"/>
      <c r="F26" s="618"/>
      <c r="G26" s="618"/>
      <c r="H26" s="791"/>
      <c r="I26" s="23"/>
      <c r="J26" s="157"/>
      <c r="K26" s="155"/>
      <c r="L26" s="23"/>
      <c r="M26" s="24"/>
      <c r="N26" s="24"/>
      <c r="O26" s="25"/>
      <c r="P26" s="156"/>
      <c r="Q26" s="168"/>
      <c r="R26" s="185" t="str">
        <f t="shared" si="0"/>
        <v/>
      </c>
      <c r="T26" s="45" t="str">
        <f t="shared" si="13"/>
        <v/>
      </c>
      <c r="U26" s="67" t="str">
        <f t="shared" si="2"/>
        <v/>
      </c>
      <c r="V26" s="64" t="str">
        <f t="shared" si="14"/>
        <v/>
      </c>
      <c r="W26" s="643" t="str">
        <f t="shared" si="15"/>
        <v/>
      </c>
      <c r="X26" s="45" t="str">
        <f t="shared" si="16"/>
        <v/>
      </c>
      <c r="Y26" s="45" t="str" cm="1">
        <f t="array" ref="Y26">IF(OR(ISBLANK(B26),F26="None"),"",IF(F26="Usage",W26*U26,IF(F26="Area",IF(OR(ISBLANK(N26),M26=0,ISBLANK(M26), ISBLANK(L26), N26=0),ERROR,X26*U26))))</f>
        <v/>
      </c>
      <c r="Z26" s="640" t="str">
        <f t="shared" si="17"/>
        <v/>
      </c>
      <c r="AA26" s="640" t="str">
        <f t="shared" si="18"/>
        <v/>
      </c>
      <c r="AB26" s="771" t="str">
        <f t="shared" si="19"/>
        <v/>
      </c>
      <c r="AC26" s="640" t="str" cm="1">
        <f t="array" ref="AC26">IF(G26&lt;&gt;"Area","",((VLOOKUP((VLOOKUP(VLOOKUP(B26,LocationInfo,2,FALSE),CBECSTypes,2,FALSE)),CBECSFactors,IF(H26="Natural Gas",3,4),FALSE))*IF(OR(ISBLANK(N26),ISBLANK(M26), L26=0, N26=0),ERROR,V26*N26/365)))</f>
        <v/>
      </c>
      <c r="AD26" s="641" t="str">
        <f t="shared" si="20"/>
        <v/>
      </c>
      <c r="AE26" s="620"/>
      <c r="AF26" s="620"/>
      <c r="AG26" s="620"/>
      <c r="AL26" s="689"/>
      <c r="AM26" s="1407"/>
      <c r="AN26" s="1407"/>
      <c r="AO26" s="1407"/>
      <c r="AP26" s="1407"/>
      <c r="AQ26" s="1407"/>
      <c r="AR26" s="1407"/>
      <c r="AS26" s="1407"/>
      <c r="AT26" s="242"/>
    </row>
    <row r="27" spans="2:46" ht="13">
      <c r="B27" s="22"/>
      <c r="C27" s="59"/>
      <c r="D27" s="59"/>
      <c r="E27" s="1055"/>
      <c r="F27" s="618"/>
      <c r="G27" s="618"/>
      <c r="H27" s="791"/>
      <c r="I27" s="23"/>
      <c r="J27" s="157"/>
      <c r="K27" s="155"/>
      <c r="L27" s="23"/>
      <c r="M27" s="24"/>
      <c r="N27" s="24"/>
      <c r="O27" s="25"/>
      <c r="P27" s="156"/>
      <c r="Q27" s="168"/>
      <c r="R27" s="185" t="str">
        <f t="shared" si="0"/>
        <v/>
      </c>
      <c r="T27" s="45" t="str">
        <f t="shared" si="13"/>
        <v/>
      </c>
      <c r="U27" s="67" t="str">
        <f t="shared" si="2"/>
        <v/>
      </c>
      <c r="V27" s="64" t="str">
        <f t="shared" si="14"/>
        <v/>
      </c>
      <c r="W27" s="643" t="str">
        <f t="shared" si="15"/>
        <v/>
      </c>
      <c r="X27" s="45" t="str">
        <f t="shared" si="16"/>
        <v/>
      </c>
      <c r="Y27" s="45" t="str" cm="1">
        <f t="array" ref="Y27">IF(OR(ISBLANK(B27),F27="None"),"",IF(F27="Usage",W27*U27,IF(F27="Area",IF(OR(ISBLANK(N27),M27=0,ISBLANK(M27), ISBLANK(L27), N27=0),ERROR,X27*U27))))</f>
        <v/>
      </c>
      <c r="Z27" s="640" t="str">
        <f t="shared" si="17"/>
        <v/>
      </c>
      <c r="AA27" s="640" t="str">
        <f t="shared" si="18"/>
        <v/>
      </c>
      <c r="AB27" s="771" t="str">
        <f t="shared" si="19"/>
        <v/>
      </c>
      <c r="AC27" s="640" t="str" cm="1">
        <f t="array" ref="AC27">IF(G27&lt;&gt;"Area","",((VLOOKUP((VLOOKUP(VLOOKUP(B27,LocationInfo,2,FALSE),CBECSTypes,2,FALSE)),CBECSFactors,IF(H27="Natural Gas",3,4),FALSE))*IF(OR(ISBLANK(N27),ISBLANK(M27), L27=0, N27=0),ERROR,V27*N27/365)))</f>
        <v/>
      </c>
      <c r="AD27" s="641" t="str">
        <f t="shared" si="20"/>
        <v/>
      </c>
      <c r="AE27" s="620"/>
      <c r="AF27" s="620"/>
      <c r="AG27" s="620"/>
      <c r="AI27" s="653" t="s">
        <v>1166</v>
      </c>
      <c r="AJ27" s="655">
        <f>ElecCO2All+HeatingAll</f>
        <v>0</v>
      </c>
      <c r="AK27" s="654"/>
      <c r="AL27" s="689"/>
      <c r="AM27" s="1407"/>
      <c r="AN27" s="1407"/>
      <c r="AO27" s="1407"/>
      <c r="AP27" s="1407"/>
      <c r="AQ27" s="1407"/>
      <c r="AR27" s="1407"/>
      <c r="AS27" s="1407"/>
      <c r="AT27" s="242"/>
    </row>
    <row r="28" spans="2:46" ht="13.5" thickBot="1">
      <c r="B28" s="22"/>
      <c r="C28" s="59"/>
      <c r="D28" s="59"/>
      <c r="E28" s="1055"/>
      <c r="F28" s="618"/>
      <c r="G28" s="618"/>
      <c r="H28" s="791"/>
      <c r="I28" s="23"/>
      <c r="J28" s="157"/>
      <c r="K28" s="155"/>
      <c r="L28" s="23"/>
      <c r="M28" s="24"/>
      <c r="N28" s="24"/>
      <c r="O28" s="25"/>
      <c r="P28" s="156"/>
      <c r="Q28" s="168"/>
      <c r="R28" s="185" t="str">
        <f t="shared" si="0"/>
        <v/>
      </c>
      <c r="T28" s="45" t="str">
        <f t="shared" si="13"/>
        <v/>
      </c>
      <c r="U28" s="67" t="str">
        <f t="shared" si="2"/>
        <v/>
      </c>
      <c r="V28" s="64" t="str">
        <f t="shared" si="14"/>
        <v/>
      </c>
      <c r="W28" s="643" t="str">
        <f t="shared" si="15"/>
        <v/>
      </c>
      <c r="X28" s="45" t="str">
        <f t="shared" si="16"/>
        <v/>
      </c>
      <c r="Y28" s="45" t="str" cm="1">
        <f t="array" ref="Y28">IF(OR(ISBLANK(B28),F28="None"),"",IF(F28="Usage",W28*U28,IF(F28="Area",IF(OR(ISBLANK(N28),M28=0,ISBLANK(M28), ISBLANK(L28), N28=0),ERROR,X28*U28))))</f>
        <v/>
      </c>
      <c r="Z28" s="640" t="str">
        <f t="shared" si="17"/>
        <v/>
      </c>
      <c r="AA28" s="640" t="str">
        <f t="shared" si="18"/>
        <v/>
      </c>
      <c r="AB28" s="771" t="str">
        <f t="shared" si="19"/>
        <v/>
      </c>
      <c r="AC28" s="640" t="str" cm="1">
        <f t="array" ref="AC28">IF(G28&lt;&gt;"Area","",((VLOOKUP((VLOOKUP(VLOOKUP(B28,LocationInfo,2,FALSE),CBECSTypes,2,FALSE)),CBECSFactors,IF(H28="Natural Gas",3,4),FALSE))*IF(OR(ISBLANK(N28),ISBLANK(M28), L28=0, N28=0),ERROR,V28*N28/365)))</f>
        <v/>
      </c>
      <c r="AD28" s="641" t="str">
        <f t="shared" si="20"/>
        <v/>
      </c>
      <c r="AE28" s="620"/>
      <c r="AF28" s="620"/>
      <c r="AG28" s="620"/>
      <c r="AL28" s="690"/>
      <c r="AM28" s="1441"/>
      <c r="AN28" s="1441"/>
      <c r="AO28" s="1441"/>
      <c r="AP28" s="1441"/>
      <c r="AQ28" s="1441"/>
      <c r="AR28" s="1441"/>
      <c r="AS28" s="1441"/>
      <c r="AT28" s="658"/>
    </row>
    <row r="29" spans="2:46" ht="13">
      <c r="B29" s="22"/>
      <c r="C29" s="59"/>
      <c r="D29" s="59"/>
      <c r="E29" s="1055"/>
      <c r="F29" s="618"/>
      <c r="G29" s="618"/>
      <c r="H29" s="791"/>
      <c r="I29" s="23"/>
      <c r="J29" s="157"/>
      <c r="K29" s="155"/>
      <c r="L29" s="23"/>
      <c r="M29" s="24"/>
      <c r="N29" s="24"/>
      <c r="O29" s="25"/>
      <c r="P29" s="156"/>
      <c r="Q29" s="168"/>
      <c r="R29" s="185" t="str">
        <f t="shared" si="0"/>
        <v/>
      </c>
      <c r="T29" s="45" t="str">
        <f t="shared" si="13"/>
        <v/>
      </c>
      <c r="U29" s="67" t="str">
        <f t="shared" si="2"/>
        <v/>
      </c>
      <c r="V29" s="64" t="str">
        <f t="shared" si="14"/>
        <v/>
      </c>
      <c r="W29" s="643" t="str">
        <f t="shared" si="15"/>
        <v/>
      </c>
      <c r="X29" s="45" t="str">
        <f t="shared" si="16"/>
        <v/>
      </c>
      <c r="Y29" s="45" t="str" cm="1">
        <f t="array" ref="Y29">IF(OR(ISBLANK(B29),F29="None"),"",IF(F29="Usage",W29*U29,IF(F29="Area",IF(OR(ISBLANK(N29),M29=0,ISBLANK(M29), ISBLANK(L29), N29=0),ERROR,X29*U29))))</f>
        <v/>
      </c>
      <c r="Z29" s="640" t="str">
        <f t="shared" si="17"/>
        <v/>
      </c>
      <c r="AA29" s="640" t="str">
        <f t="shared" si="18"/>
        <v/>
      </c>
      <c r="AB29" s="771" t="str">
        <f t="shared" si="19"/>
        <v/>
      </c>
      <c r="AC29" s="640" t="str" cm="1">
        <f t="array" ref="AC29">IF(G29&lt;&gt;"Area","",((VLOOKUP((VLOOKUP(VLOOKUP(B29,LocationInfo,2,FALSE),CBECSTypes,2,FALSE)),CBECSFactors,IF(H29="Natural Gas",3,4),FALSE))*IF(OR(ISBLANK(N29),ISBLANK(M29), L29=0, N29=0),ERROR,V29*N29/365)))</f>
        <v/>
      </c>
      <c r="AD29" s="641" t="str">
        <f t="shared" si="20"/>
        <v/>
      </c>
      <c r="AE29" s="620"/>
      <c r="AF29" s="620"/>
      <c r="AG29" s="620"/>
    </row>
    <row r="30" spans="2:46" ht="13">
      <c r="B30" s="22"/>
      <c r="C30" s="59"/>
      <c r="D30" s="59"/>
      <c r="E30" s="1055"/>
      <c r="F30" s="618"/>
      <c r="G30" s="618"/>
      <c r="H30" s="791"/>
      <c r="I30" s="23"/>
      <c r="J30" s="157"/>
      <c r="K30" s="155"/>
      <c r="L30" s="23"/>
      <c r="M30" s="24"/>
      <c r="N30" s="24"/>
      <c r="O30" s="25"/>
      <c r="P30" s="156"/>
      <c r="Q30" s="168"/>
      <c r="R30" s="185" t="str">
        <f t="shared" si="0"/>
        <v/>
      </c>
      <c r="T30" s="45" t="str">
        <f t="shared" si="13"/>
        <v/>
      </c>
      <c r="U30" s="67" t="str">
        <f t="shared" si="2"/>
        <v/>
      </c>
      <c r="V30" s="64" t="str">
        <f t="shared" si="14"/>
        <v/>
      </c>
      <c r="W30" s="643" t="str">
        <f t="shared" si="15"/>
        <v/>
      </c>
      <c r="X30" s="45" t="str">
        <f t="shared" si="16"/>
        <v/>
      </c>
      <c r="Y30" s="45" t="str" cm="1">
        <f t="array" ref="Y30">IF(OR(ISBLANK(B30),F30="None"),"",IF(F30="Usage",W30*U30,IF(F30="Area",IF(OR(ISBLANK(N30),M30=0,ISBLANK(M30), ISBLANK(L30), N30=0),ERROR,X30*U30))))</f>
        <v/>
      </c>
      <c r="Z30" s="640" t="str">
        <f t="shared" si="17"/>
        <v/>
      </c>
      <c r="AA30" s="640" t="str">
        <f t="shared" si="18"/>
        <v/>
      </c>
      <c r="AB30" s="771" t="str">
        <f t="shared" si="19"/>
        <v/>
      </c>
      <c r="AC30" s="640" t="str" cm="1">
        <f t="array" ref="AC30">IF(G30&lt;&gt;"Area","",((VLOOKUP((VLOOKUP(VLOOKUP(B30,LocationInfo,2,FALSE),CBECSTypes,2,FALSE)),CBECSFactors,IF(H30="Natural Gas",3,4),FALSE))*IF(OR(ISBLANK(N30),ISBLANK(M30), L30=0, N30=0),ERROR,V30*N30/365)))</f>
        <v/>
      </c>
      <c r="AD30" s="641" t="str">
        <f t="shared" si="20"/>
        <v/>
      </c>
      <c r="AE30" s="620"/>
      <c r="AF30" s="620"/>
      <c r="AG30" s="620"/>
    </row>
    <row r="31" spans="2:46" ht="13">
      <c r="B31" s="22"/>
      <c r="C31" s="59"/>
      <c r="D31" s="59"/>
      <c r="E31" s="1055"/>
      <c r="F31" s="618"/>
      <c r="G31" s="618"/>
      <c r="H31" s="791"/>
      <c r="I31" s="23"/>
      <c r="J31" s="157"/>
      <c r="K31" s="155"/>
      <c r="L31" s="23"/>
      <c r="M31" s="24"/>
      <c r="N31" s="24"/>
      <c r="O31" s="25"/>
      <c r="P31" s="156"/>
      <c r="Q31" s="168"/>
      <c r="R31" s="185" t="str">
        <f t="shared" si="0"/>
        <v/>
      </c>
      <c r="T31" s="45" t="str">
        <f t="shared" si="13"/>
        <v/>
      </c>
      <c r="U31" s="67" t="str">
        <f t="shared" si="2"/>
        <v/>
      </c>
      <c r="V31" s="64" t="str">
        <f t="shared" si="14"/>
        <v/>
      </c>
      <c r="W31" s="643" t="str">
        <f t="shared" si="15"/>
        <v/>
      </c>
      <c r="X31" s="45" t="str">
        <f t="shared" si="16"/>
        <v/>
      </c>
      <c r="Y31" s="45" t="str" cm="1">
        <f t="array" ref="Y31">IF(OR(ISBLANK(B31),F31="None"),"",IF(F31="Usage",W31*U31,IF(F31="Area",IF(OR(ISBLANK(N31),M31=0,ISBLANK(M31), ISBLANK(L31), N31=0),ERROR,X31*U31))))</f>
        <v/>
      </c>
      <c r="Z31" s="640" t="str">
        <f t="shared" si="17"/>
        <v/>
      </c>
      <c r="AA31" s="640" t="str">
        <f t="shared" si="18"/>
        <v/>
      </c>
      <c r="AB31" s="771" t="str">
        <f t="shared" si="19"/>
        <v/>
      </c>
      <c r="AC31" s="640" t="str" cm="1">
        <f t="array" ref="AC31">IF(G31&lt;&gt;"Area","",((VLOOKUP((VLOOKUP(VLOOKUP(B31,LocationInfo,2,FALSE),CBECSTypes,2,FALSE)),CBECSFactors,IF(H31="Natural Gas",3,4),FALSE))*IF(OR(ISBLANK(N31),ISBLANK(M31), L31=0, N31=0),ERROR,V31*N31/365)))</f>
        <v/>
      </c>
      <c r="AD31" s="641" t="str">
        <f t="shared" si="20"/>
        <v/>
      </c>
      <c r="AE31" s="620"/>
      <c r="AF31" s="620"/>
      <c r="AG31" s="620"/>
    </row>
    <row r="32" spans="2:46" ht="13">
      <c r="B32" s="22"/>
      <c r="C32" s="59"/>
      <c r="D32" s="59"/>
      <c r="E32" s="1055"/>
      <c r="F32" s="618"/>
      <c r="G32" s="618"/>
      <c r="H32" s="791"/>
      <c r="I32" s="23"/>
      <c r="J32" s="157"/>
      <c r="K32" s="155"/>
      <c r="L32" s="23"/>
      <c r="M32" s="24"/>
      <c r="N32" s="24"/>
      <c r="O32" s="25"/>
      <c r="P32" s="156"/>
      <c r="Q32" s="168"/>
      <c r="R32" s="185" t="str">
        <f t="shared" si="0"/>
        <v/>
      </c>
      <c r="T32" s="45" t="str">
        <f t="shared" si="13"/>
        <v/>
      </c>
      <c r="U32" s="67" t="str">
        <f t="shared" si="2"/>
        <v/>
      </c>
      <c r="V32" s="64" t="str">
        <f t="shared" si="14"/>
        <v/>
      </c>
      <c r="W32" s="643" t="str">
        <f t="shared" si="15"/>
        <v/>
      </c>
      <c r="X32" s="45" t="str">
        <f t="shared" si="16"/>
        <v/>
      </c>
      <c r="Y32" s="45" t="str" cm="1">
        <f t="array" ref="Y32">IF(OR(ISBLANK(B32),F32="None"),"",IF(F32="Usage",W32*U32,IF(F32="Area",IF(OR(ISBLANK(N32),M32=0,ISBLANK(M32), ISBLANK(L32), N32=0),ERROR,X32*U32))))</f>
        <v/>
      </c>
      <c r="Z32" s="640" t="str">
        <f t="shared" si="17"/>
        <v/>
      </c>
      <c r="AA32" s="640" t="str">
        <f t="shared" si="18"/>
        <v/>
      </c>
      <c r="AB32" s="771" t="str">
        <f t="shared" si="19"/>
        <v/>
      </c>
      <c r="AC32" s="640" t="str" cm="1">
        <f t="array" ref="AC32">IF(G32&lt;&gt;"Area","",((VLOOKUP((VLOOKUP(VLOOKUP(B32,LocationInfo,2,FALSE),CBECSTypes,2,FALSE)),CBECSFactors,IF(H32="Natural Gas",3,4),FALSE))*IF(OR(ISBLANK(N32),ISBLANK(M32), L32=0, N32=0),ERROR,V32*N32/365)))</f>
        <v/>
      </c>
      <c r="AD32" s="641" t="str">
        <f t="shared" si="20"/>
        <v/>
      </c>
      <c r="AE32" s="620"/>
      <c r="AF32" s="620"/>
      <c r="AG32" s="620"/>
    </row>
    <row r="33" spans="2:45" ht="13">
      <c r="B33" s="22"/>
      <c r="C33" s="59"/>
      <c r="D33" s="59"/>
      <c r="E33" s="1055"/>
      <c r="F33" s="618"/>
      <c r="G33" s="618"/>
      <c r="H33" s="791"/>
      <c r="I33" s="23"/>
      <c r="J33" s="157"/>
      <c r="K33" s="155"/>
      <c r="L33" s="23"/>
      <c r="M33" s="24"/>
      <c r="N33" s="24"/>
      <c r="O33" s="25"/>
      <c r="P33" s="156"/>
      <c r="Q33" s="168"/>
      <c r="R33" s="185" t="str">
        <f t="shared" si="0"/>
        <v/>
      </c>
      <c r="T33" s="45" t="str">
        <f t="shared" si="13"/>
        <v/>
      </c>
      <c r="U33" s="67" t="str">
        <f t="shared" si="2"/>
        <v/>
      </c>
      <c r="V33" s="64" t="str">
        <f t="shared" si="14"/>
        <v/>
      </c>
      <c r="W33" s="643" t="str">
        <f t="shared" si="15"/>
        <v/>
      </c>
      <c r="X33" s="45" t="str">
        <f t="shared" si="16"/>
        <v/>
      </c>
      <c r="Y33" s="45" t="str" cm="1">
        <f t="array" ref="Y33">IF(OR(ISBLANK(B33),F33="None"),"",IF(F33="Usage",W33*U33,IF(F33="Area",IF(OR(ISBLANK(N33),M33=0,ISBLANK(M33), ISBLANK(L33), N33=0),ERROR,X33*U33))))</f>
        <v/>
      </c>
      <c r="Z33" s="640" t="str">
        <f t="shared" si="17"/>
        <v/>
      </c>
      <c r="AA33" s="640" t="str">
        <f t="shared" si="18"/>
        <v/>
      </c>
      <c r="AB33" s="771" t="str">
        <f t="shared" si="19"/>
        <v/>
      </c>
      <c r="AC33" s="640" t="str" cm="1">
        <f t="array" ref="AC33">IF(G33&lt;&gt;"Area","",((VLOOKUP((VLOOKUP(VLOOKUP(B33,LocationInfo,2,FALSE),CBECSTypes,2,FALSE)),CBECSFactors,IF(H33="Natural Gas",3,4),FALSE))*IF(OR(ISBLANK(N33),ISBLANK(M33), L33=0, N33=0),ERROR,V33*N33/365)))</f>
        <v/>
      </c>
      <c r="AD33" s="641" t="str">
        <f t="shared" si="20"/>
        <v/>
      </c>
      <c r="AE33" s="620"/>
      <c r="AF33" s="620"/>
      <c r="AG33" s="620"/>
    </row>
    <row r="34" spans="2:45" ht="13">
      <c r="B34" s="22"/>
      <c r="C34" s="59"/>
      <c r="D34" s="59"/>
      <c r="E34" s="1055"/>
      <c r="F34" s="618"/>
      <c r="G34" s="618"/>
      <c r="H34" s="791"/>
      <c r="I34" s="23"/>
      <c r="J34" s="157"/>
      <c r="K34" s="155"/>
      <c r="L34" s="23"/>
      <c r="M34" s="24"/>
      <c r="N34" s="24"/>
      <c r="O34" s="25"/>
      <c r="P34" s="156"/>
      <c r="Q34" s="168"/>
      <c r="R34" s="185" t="str">
        <f t="shared" si="0"/>
        <v/>
      </c>
      <c r="T34" s="45" t="str">
        <f t="shared" si="13"/>
        <v/>
      </c>
      <c r="U34" s="67" t="str">
        <f t="shared" si="2"/>
        <v/>
      </c>
      <c r="V34" s="64" t="str">
        <f t="shared" si="14"/>
        <v/>
      </c>
      <c r="W34" s="643" t="str">
        <f t="shared" si="15"/>
        <v/>
      </c>
      <c r="X34" s="45" t="str">
        <f t="shared" si="16"/>
        <v/>
      </c>
      <c r="Y34" s="45" t="str" cm="1">
        <f t="array" ref="Y34">IF(OR(ISBLANK(B34),F34="None"),"",IF(F34="Usage",W34*U34,IF(F34="Area",IF(OR(ISBLANK(N34),M34=0,ISBLANK(M34), ISBLANK(L34), N34=0),ERROR,X34*U34))))</f>
        <v/>
      </c>
      <c r="Z34" s="640" t="str">
        <f t="shared" si="17"/>
        <v/>
      </c>
      <c r="AA34" s="640" t="str">
        <f t="shared" si="18"/>
        <v/>
      </c>
      <c r="AB34" s="771" t="str">
        <f t="shared" si="19"/>
        <v/>
      </c>
      <c r="AC34" s="640" t="str" cm="1">
        <f t="array" ref="AC34">IF(G34&lt;&gt;"Area","",((VLOOKUP((VLOOKUP(VLOOKUP(B34,LocationInfo,2,FALSE),CBECSTypes,2,FALSE)),CBECSFactors,IF(H34="Natural Gas",3,4),FALSE))*IF(OR(ISBLANK(N34),ISBLANK(M34), L34=0, N34=0),ERROR,V34*N34/365)))</f>
        <v/>
      </c>
      <c r="AD34" s="641" t="str">
        <f t="shared" si="20"/>
        <v/>
      </c>
      <c r="AE34" s="620"/>
      <c r="AF34" s="620"/>
      <c r="AG34" s="620"/>
    </row>
    <row r="35" spans="2:45" ht="13">
      <c r="B35" s="22"/>
      <c r="C35" s="59"/>
      <c r="D35" s="59"/>
      <c r="E35" s="1055"/>
      <c r="F35" s="618"/>
      <c r="G35" s="618"/>
      <c r="H35" s="791"/>
      <c r="I35" s="23"/>
      <c r="J35" s="157"/>
      <c r="K35" s="155"/>
      <c r="L35" s="23"/>
      <c r="M35" s="24"/>
      <c r="N35" s="24"/>
      <c r="O35" s="25"/>
      <c r="P35" s="156"/>
      <c r="Q35" s="168"/>
      <c r="R35" s="185" t="str">
        <f t="shared" si="0"/>
        <v/>
      </c>
      <c r="T35" s="45" t="str">
        <f t="shared" si="13"/>
        <v/>
      </c>
      <c r="U35" s="67" t="str">
        <f t="shared" si="2"/>
        <v/>
      </c>
      <c r="V35" s="64" t="str">
        <f t="shared" si="14"/>
        <v/>
      </c>
      <c r="W35" s="643" t="str">
        <f t="shared" si="15"/>
        <v/>
      </c>
      <c r="X35" s="45" t="str">
        <f t="shared" si="16"/>
        <v/>
      </c>
      <c r="Y35" s="45" t="str" cm="1">
        <f t="array" ref="Y35">IF(OR(ISBLANK(B35),F35="None"),"",IF(F35="Usage",W35*U35,IF(F35="Area",IF(OR(ISBLANK(N35),M35=0,ISBLANK(M35), ISBLANK(L35), N35=0),ERROR,X35*U35))))</f>
        <v/>
      </c>
      <c r="Z35" s="640" t="str">
        <f t="shared" si="17"/>
        <v/>
      </c>
      <c r="AA35" s="640" t="str">
        <f t="shared" si="18"/>
        <v/>
      </c>
      <c r="AB35" s="771" t="str">
        <f t="shared" si="19"/>
        <v/>
      </c>
      <c r="AC35" s="640" t="str" cm="1">
        <f t="array" ref="AC35">IF(G35&lt;&gt;"Area","",((VLOOKUP((VLOOKUP(VLOOKUP(B35,LocationInfo,2,FALSE),CBECSTypes,2,FALSE)),CBECSFactors,IF(H35="Natural Gas",3,4),FALSE))*IF(OR(ISBLANK(N35),ISBLANK(M35), L35=0, N35=0),ERROR,V35*N35/365)))</f>
        <v/>
      </c>
      <c r="AD35" s="641" t="str">
        <f t="shared" si="20"/>
        <v/>
      </c>
      <c r="AE35" s="620"/>
      <c r="AF35" s="620"/>
      <c r="AG35" s="620"/>
    </row>
    <row r="36" spans="2:45" ht="13">
      <c r="B36" s="22"/>
      <c r="C36" s="59"/>
      <c r="D36" s="59"/>
      <c r="E36" s="1055"/>
      <c r="F36" s="618"/>
      <c r="G36" s="618"/>
      <c r="H36" s="791"/>
      <c r="I36" s="23"/>
      <c r="J36" s="157"/>
      <c r="K36" s="155"/>
      <c r="L36" s="23"/>
      <c r="M36" s="24"/>
      <c r="N36" s="24"/>
      <c r="O36" s="25"/>
      <c r="P36" s="156"/>
      <c r="Q36" s="168"/>
      <c r="R36" s="185" t="str">
        <f t="shared" si="0"/>
        <v/>
      </c>
      <c r="T36" s="45" t="str">
        <f t="shared" si="13"/>
        <v/>
      </c>
      <c r="U36" s="67" t="str">
        <f t="shared" si="2"/>
        <v/>
      </c>
      <c r="V36" s="64" t="str">
        <f t="shared" si="14"/>
        <v/>
      </c>
      <c r="W36" s="643" t="str">
        <f t="shared" si="15"/>
        <v/>
      </c>
      <c r="X36" s="45" t="str">
        <f t="shared" si="16"/>
        <v/>
      </c>
      <c r="Y36" s="45" t="str" cm="1">
        <f t="array" ref="Y36">IF(OR(ISBLANK(B36),F36="None"),"",IF(F36="Usage",W36*U36,IF(F36="Area",IF(OR(ISBLANK(N36),M36=0,ISBLANK(M36), ISBLANK(L36), N36=0),ERROR,X36*U36))))</f>
        <v/>
      </c>
      <c r="Z36" s="640" t="str">
        <f t="shared" si="17"/>
        <v/>
      </c>
      <c r="AA36" s="640" t="str">
        <f t="shared" si="18"/>
        <v/>
      </c>
      <c r="AB36" s="771" t="str">
        <f t="shared" si="19"/>
        <v/>
      </c>
      <c r="AC36" s="640" t="str" cm="1">
        <f t="array" ref="AC36">IF(G36&lt;&gt;"Area","",((VLOOKUP((VLOOKUP(VLOOKUP(B36,LocationInfo,2,FALSE),CBECSTypes,2,FALSE)),CBECSFactors,IF(H36="Natural Gas",3,4),FALSE))*IF(OR(ISBLANK(N36),ISBLANK(M36), L36=0, N36=0),ERROR,V36*N36/365)))</f>
        <v/>
      </c>
      <c r="AD36" s="641" t="str">
        <f t="shared" si="20"/>
        <v/>
      </c>
      <c r="AE36" s="620"/>
      <c r="AF36" s="620"/>
      <c r="AG36" s="620"/>
    </row>
    <row r="37" spans="2:45" ht="13">
      <c r="B37" s="22"/>
      <c r="C37" s="59"/>
      <c r="D37" s="59"/>
      <c r="E37" s="1055"/>
      <c r="F37" s="618"/>
      <c r="G37" s="618"/>
      <c r="H37" s="791"/>
      <c r="I37" s="23"/>
      <c r="J37" s="157"/>
      <c r="K37" s="155"/>
      <c r="L37" s="23"/>
      <c r="M37" s="24"/>
      <c r="N37" s="24"/>
      <c r="O37" s="25"/>
      <c r="P37" s="156"/>
      <c r="Q37" s="168"/>
      <c r="R37" s="185" t="str">
        <f t="shared" si="0"/>
        <v/>
      </c>
      <c r="T37" s="45" t="str">
        <f t="shared" si="13"/>
        <v/>
      </c>
      <c r="U37" s="67" t="str">
        <f t="shared" si="2"/>
        <v/>
      </c>
      <c r="V37" s="64" t="str">
        <f t="shared" si="14"/>
        <v/>
      </c>
      <c r="W37" s="643" t="str">
        <f t="shared" si="15"/>
        <v/>
      </c>
      <c r="X37" s="45" t="str">
        <f t="shared" si="16"/>
        <v/>
      </c>
      <c r="Y37" s="45" t="str" cm="1">
        <f t="array" ref="Y37">IF(OR(ISBLANK(B37),F37="None"),"",IF(F37="Usage",W37*U37,IF(F37="Area",IF(OR(ISBLANK(N37),M37=0,ISBLANK(M37), ISBLANK(L37), N37=0),ERROR,X37*U37))))</f>
        <v/>
      </c>
      <c r="Z37" s="640" t="str">
        <f t="shared" si="17"/>
        <v/>
      </c>
      <c r="AA37" s="640" t="str">
        <f t="shared" si="18"/>
        <v/>
      </c>
      <c r="AB37" s="771" t="str">
        <f t="shared" si="19"/>
        <v/>
      </c>
      <c r="AC37" s="640" t="str" cm="1">
        <f t="array" ref="AC37">IF(G37&lt;&gt;"Area","",((VLOOKUP((VLOOKUP(VLOOKUP(B37,LocationInfo,2,FALSE),CBECSTypes,2,FALSE)),CBECSFactors,IF(H37="Natural Gas",3,4),FALSE))*IF(OR(ISBLANK(N37),ISBLANK(M37), L37=0, N37=0),ERROR,V37*N37/365)))</f>
        <v/>
      </c>
      <c r="AD37" s="641" t="str">
        <f t="shared" si="20"/>
        <v/>
      </c>
      <c r="AE37" s="620"/>
      <c r="AF37" s="620"/>
      <c r="AG37" s="620"/>
    </row>
    <row r="38" spans="2:45" ht="13">
      <c r="B38" s="22"/>
      <c r="C38" s="59"/>
      <c r="D38" s="59"/>
      <c r="E38" s="1055"/>
      <c r="F38" s="618"/>
      <c r="G38" s="618"/>
      <c r="H38" s="791"/>
      <c r="I38" s="23"/>
      <c r="J38" s="157"/>
      <c r="K38" s="155"/>
      <c r="L38" s="23"/>
      <c r="M38" s="24"/>
      <c r="N38" s="24"/>
      <c r="O38" s="25"/>
      <c r="P38" s="156"/>
      <c r="Q38" s="168"/>
      <c r="R38" s="185" t="str">
        <f t="shared" si="0"/>
        <v/>
      </c>
      <c r="T38" s="45" t="str">
        <f t="shared" si="13"/>
        <v/>
      </c>
      <c r="U38" s="67" t="str">
        <f t="shared" si="2"/>
        <v/>
      </c>
      <c r="V38" s="64" t="str">
        <f t="shared" si="14"/>
        <v/>
      </c>
      <c r="W38" s="643" t="str">
        <f t="shared" si="15"/>
        <v/>
      </c>
      <c r="X38" s="45" t="str">
        <f t="shared" si="16"/>
        <v/>
      </c>
      <c r="Y38" s="45" t="str" cm="1">
        <f t="array" ref="Y38">IF(OR(ISBLANK(B38),F38="None"),"",IF(F38="Usage",W38*U38,IF(F38="Area",IF(OR(ISBLANK(N38),M38=0,ISBLANK(M38), ISBLANK(L38), N38=0),ERROR,X38*U38))))</f>
        <v/>
      </c>
      <c r="Z38" s="640" t="str">
        <f t="shared" si="17"/>
        <v/>
      </c>
      <c r="AA38" s="640" t="str">
        <f t="shared" si="18"/>
        <v/>
      </c>
      <c r="AB38" s="771" t="str">
        <f t="shared" si="19"/>
        <v/>
      </c>
      <c r="AC38" s="640" t="str" cm="1">
        <f t="array" ref="AC38">IF(G38&lt;&gt;"Area","",((VLOOKUP((VLOOKUP(VLOOKUP(B38,LocationInfo,2,FALSE),CBECSTypes,2,FALSE)),CBECSFactors,IF(H38="Natural Gas",3,4),FALSE))*IF(OR(ISBLANK(N38),ISBLANK(M38), L38=0, N38=0),ERROR,V38*N38/365)))</f>
        <v/>
      </c>
      <c r="AD38" s="641" t="str">
        <f t="shared" si="20"/>
        <v/>
      </c>
      <c r="AE38" s="620"/>
      <c r="AF38" s="620"/>
      <c r="AG38" s="620"/>
    </row>
    <row r="39" spans="2:45" ht="13">
      <c r="B39" s="22"/>
      <c r="C39" s="59"/>
      <c r="D39" s="59"/>
      <c r="E39" s="1055"/>
      <c r="F39" s="618"/>
      <c r="G39" s="618"/>
      <c r="H39" s="791"/>
      <c r="I39" s="23"/>
      <c r="J39" s="157"/>
      <c r="K39" s="155"/>
      <c r="L39" s="23"/>
      <c r="M39" s="24"/>
      <c r="N39" s="24"/>
      <c r="O39" s="25"/>
      <c r="P39" s="156"/>
      <c r="Q39" s="168"/>
      <c r="R39" s="185" t="str">
        <f t="shared" si="0"/>
        <v/>
      </c>
      <c r="T39" s="45" t="str">
        <f t="shared" si="13"/>
        <v/>
      </c>
      <c r="U39" s="67" t="str">
        <f t="shared" si="2"/>
        <v/>
      </c>
      <c r="V39" s="64" t="str">
        <f t="shared" si="14"/>
        <v/>
      </c>
      <c r="W39" s="643" t="str">
        <f t="shared" si="15"/>
        <v/>
      </c>
      <c r="X39" s="45" t="str">
        <f t="shared" si="16"/>
        <v/>
      </c>
      <c r="Y39" s="45" t="str" cm="1">
        <f t="array" ref="Y39">IF(OR(ISBLANK(B39),F39="None"),"",IF(F39="Usage",W39*U39,IF(F39="Area",IF(OR(ISBLANK(N39),M39=0,ISBLANK(M39), ISBLANK(L39), N39=0),ERROR,X39*U39))))</f>
        <v/>
      </c>
      <c r="Z39" s="640" t="str">
        <f t="shared" si="17"/>
        <v/>
      </c>
      <c r="AA39" s="640" t="str">
        <f t="shared" si="18"/>
        <v/>
      </c>
      <c r="AB39" s="771" t="str">
        <f t="shared" si="19"/>
        <v/>
      </c>
      <c r="AC39" s="640" t="str" cm="1">
        <f t="array" ref="AC39">IF(G39&lt;&gt;"Area","",((VLOOKUP((VLOOKUP(VLOOKUP(B39,LocationInfo,2,FALSE),CBECSTypes,2,FALSE)),CBECSFactors,IF(H39="Natural Gas",3,4),FALSE))*IF(OR(ISBLANK(N39),ISBLANK(M39), L39=0, N39=0),ERROR,V39*N39/365)))</f>
        <v/>
      </c>
      <c r="AD39" s="641" t="str">
        <f t="shared" si="20"/>
        <v/>
      </c>
      <c r="AE39" s="620"/>
      <c r="AF39" s="620"/>
      <c r="AG39" s="620"/>
    </row>
    <row r="40" spans="2:45" ht="13">
      <c r="B40" s="22"/>
      <c r="C40" s="59"/>
      <c r="D40" s="59"/>
      <c r="E40" s="1055"/>
      <c r="F40" s="618"/>
      <c r="G40" s="618"/>
      <c r="H40" s="791"/>
      <c r="I40" s="23"/>
      <c r="J40" s="157"/>
      <c r="K40" s="155"/>
      <c r="L40" s="23"/>
      <c r="M40" s="24"/>
      <c r="N40" s="24"/>
      <c r="O40" s="25"/>
      <c r="P40" s="156"/>
      <c r="Q40" s="168"/>
      <c r="R40" s="185" t="str">
        <f t="shared" si="0"/>
        <v/>
      </c>
      <c r="T40" s="45" t="str">
        <f t="shared" si="13"/>
        <v/>
      </c>
      <c r="U40" s="67" t="str">
        <f t="shared" si="2"/>
        <v/>
      </c>
      <c r="V40" s="64" t="str">
        <f t="shared" si="14"/>
        <v/>
      </c>
      <c r="W40" s="643" t="str">
        <f t="shared" si="15"/>
        <v/>
      </c>
      <c r="X40" s="45" t="str">
        <f t="shared" si="16"/>
        <v/>
      </c>
      <c r="Y40" s="45" t="str" cm="1">
        <f t="array" ref="Y40">IF(OR(ISBLANK(B40),F40="None"),"",IF(F40="Usage",W40*U40,IF(F40="Area",IF(OR(ISBLANK(N40),M40=0,ISBLANK(M40), ISBLANK(L40), N40=0),ERROR,X40*U40))))</f>
        <v/>
      </c>
      <c r="Z40" s="640" t="str">
        <f t="shared" si="17"/>
        <v/>
      </c>
      <c r="AA40" s="640" t="str">
        <f t="shared" si="18"/>
        <v/>
      </c>
      <c r="AB40" s="771" t="str">
        <f t="shared" si="19"/>
        <v/>
      </c>
      <c r="AC40" s="640" t="str" cm="1">
        <f t="array" ref="AC40">IF(G40&lt;&gt;"Area","",((VLOOKUP((VLOOKUP(VLOOKUP(B40,LocationInfo,2,FALSE),CBECSTypes,2,FALSE)),CBECSFactors,IF(H40="Natural Gas",3,4),FALSE))*IF(OR(ISBLANK(N40),ISBLANK(M40), L40=0, N40=0),ERROR,V40*N40/365)))</f>
        <v/>
      </c>
      <c r="AD40" s="641" t="str">
        <f t="shared" si="20"/>
        <v/>
      </c>
      <c r="AE40" s="620"/>
      <c r="AF40" s="620"/>
      <c r="AG40" s="620"/>
    </row>
    <row r="41" spans="2:45" ht="13">
      <c r="B41" s="22"/>
      <c r="C41" s="59"/>
      <c r="D41" s="59"/>
      <c r="E41" s="1055"/>
      <c r="F41" s="618"/>
      <c r="G41" s="618"/>
      <c r="H41" s="791"/>
      <c r="I41" s="23"/>
      <c r="J41" s="157"/>
      <c r="K41" s="155"/>
      <c r="L41" s="23"/>
      <c r="M41" s="24"/>
      <c r="N41" s="24"/>
      <c r="O41" s="25"/>
      <c r="P41" s="156"/>
      <c r="Q41" s="168"/>
      <c r="R41" s="185" t="str">
        <f t="shared" si="0"/>
        <v/>
      </c>
      <c r="T41" s="45" t="str">
        <f t="shared" si="13"/>
        <v/>
      </c>
      <c r="U41" s="67" t="str">
        <f t="shared" si="2"/>
        <v/>
      </c>
      <c r="V41" s="64" t="str">
        <f t="shared" si="14"/>
        <v/>
      </c>
      <c r="W41" s="643" t="str">
        <f t="shared" si="15"/>
        <v/>
      </c>
      <c r="X41" s="45" t="str">
        <f t="shared" si="16"/>
        <v/>
      </c>
      <c r="Y41" s="45" t="str" cm="1">
        <f t="array" ref="Y41">IF(OR(ISBLANK(B41),F41="None"),"",IF(F41="Usage",W41*U41,IF(F41="Area",IF(OR(ISBLANK(N41),M41=0,ISBLANK(M41), ISBLANK(L41), N41=0),ERROR,X41*U41))))</f>
        <v/>
      </c>
      <c r="Z41" s="640" t="str">
        <f t="shared" si="17"/>
        <v/>
      </c>
      <c r="AA41" s="640" t="str">
        <f t="shared" si="18"/>
        <v/>
      </c>
      <c r="AB41" s="771" t="str">
        <f t="shared" si="19"/>
        <v/>
      </c>
      <c r="AC41" s="640" t="str" cm="1">
        <f t="array" ref="AC41">IF(G41&lt;&gt;"Area","",((VLOOKUP((VLOOKUP(VLOOKUP(B41,LocationInfo,2,FALSE),CBECSTypes,2,FALSE)),CBECSFactors,IF(H41="Natural Gas",3,4),FALSE))*IF(OR(ISBLANK(N41),ISBLANK(M41), L41=0, N41=0),ERROR,V41*N41/365)))</f>
        <v/>
      </c>
      <c r="AD41" s="641" t="str">
        <f t="shared" si="20"/>
        <v/>
      </c>
      <c r="AE41" s="620"/>
      <c r="AF41" s="620"/>
      <c r="AG41" s="620"/>
    </row>
    <row r="42" spans="2:45" ht="13">
      <c r="B42" s="22"/>
      <c r="C42" s="59"/>
      <c r="D42" s="59"/>
      <c r="E42" s="1055"/>
      <c r="F42" s="618"/>
      <c r="G42" s="618"/>
      <c r="H42" s="791"/>
      <c r="I42" s="23"/>
      <c r="J42" s="157"/>
      <c r="K42" s="155"/>
      <c r="L42" s="23"/>
      <c r="M42" s="24"/>
      <c r="N42" s="24"/>
      <c r="O42" s="25"/>
      <c r="P42" s="156"/>
      <c r="Q42" s="168"/>
      <c r="R42" s="185" t="str">
        <f t="shared" si="0"/>
        <v/>
      </c>
      <c r="T42" s="45" t="str">
        <f t="shared" si="13"/>
        <v/>
      </c>
      <c r="U42" s="67" t="str">
        <f t="shared" si="2"/>
        <v/>
      </c>
      <c r="V42" s="64" t="str">
        <f t="shared" si="14"/>
        <v/>
      </c>
      <c r="W42" s="643" t="str">
        <f t="shared" si="15"/>
        <v/>
      </c>
      <c r="X42" s="45" t="str">
        <f t="shared" si="16"/>
        <v/>
      </c>
      <c r="Y42" s="45" t="str" cm="1">
        <f t="array" ref="Y42">IF(OR(ISBLANK(B42),F42="None"),"",IF(F42="Usage",W42*U42,IF(F42="Area",IF(OR(ISBLANK(N42),M42=0,ISBLANK(M42), ISBLANK(L42), N42=0),ERROR,X42*U42))))</f>
        <v/>
      </c>
      <c r="Z42" s="640" t="str">
        <f t="shared" si="17"/>
        <v/>
      </c>
      <c r="AA42" s="640" t="str">
        <f t="shared" si="18"/>
        <v/>
      </c>
      <c r="AB42" s="771" t="str">
        <f t="shared" si="19"/>
        <v/>
      </c>
      <c r="AC42" s="640" t="str" cm="1">
        <f t="array" ref="AC42">IF(G42&lt;&gt;"Area","",((VLOOKUP((VLOOKUP(VLOOKUP(B42,LocationInfo,2,FALSE),CBECSTypes,2,FALSE)),CBECSFactors,IF(H42="Natural Gas",3,4),FALSE))*IF(OR(ISBLANK(N42),ISBLANK(M42), L42=0, N42=0),ERROR,V42*N42/365)))</f>
        <v/>
      </c>
      <c r="AD42" s="641" t="str">
        <f t="shared" si="20"/>
        <v/>
      </c>
      <c r="AE42" s="620"/>
      <c r="AF42" s="620"/>
      <c r="AG42" s="620"/>
    </row>
    <row r="43" spans="2:45" ht="13">
      <c r="B43" s="22"/>
      <c r="C43" s="59"/>
      <c r="D43" s="59"/>
      <c r="E43" s="1055"/>
      <c r="F43" s="618"/>
      <c r="G43" s="618"/>
      <c r="H43" s="791"/>
      <c r="I43" s="23"/>
      <c r="J43" s="157"/>
      <c r="K43" s="155"/>
      <c r="L43" s="23"/>
      <c r="M43" s="24"/>
      <c r="N43" s="24"/>
      <c r="O43" s="25"/>
      <c r="P43" s="156"/>
      <c r="Q43" s="168"/>
      <c r="R43" s="185" t="str">
        <f t="shared" si="0"/>
        <v/>
      </c>
      <c r="T43" s="45" t="str">
        <f t="shared" si="13"/>
        <v/>
      </c>
      <c r="U43" s="67" t="str">
        <f t="shared" si="2"/>
        <v/>
      </c>
      <c r="V43" s="64" t="str">
        <f t="shared" si="14"/>
        <v/>
      </c>
      <c r="W43" s="643" t="str">
        <f t="shared" si="15"/>
        <v/>
      </c>
      <c r="X43" s="45" t="str">
        <f t="shared" si="16"/>
        <v/>
      </c>
      <c r="Y43" s="45" t="str" cm="1">
        <f t="array" ref="Y43">IF(OR(ISBLANK(B43),F43="None"),"",IF(F43="Usage",W43*U43,IF(F43="Area",IF(OR(ISBLANK(N43),M43=0,ISBLANK(M43), ISBLANK(L43), N43=0),ERROR,X43*U43))))</f>
        <v/>
      </c>
      <c r="Z43" s="640" t="str">
        <f t="shared" si="17"/>
        <v/>
      </c>
      <c r="AA43" s="640" t="str">
        <f t="shared" si="18"/>
        <v/>
      </c>
      <c r="AB43" s="771" t="str">
        <f t="shared" si="19"/>
        <v/>
      </c>
      <c r="AC43" s="640" t="str" cm="1">
        <f t="array" ref="AC43">IF(G43&lt;&gt;"Area","",((VLOOKUP((VLOOKUP(VLOOKUP(B43,LocationInfo,2,FALSE),CBECSTypes,2,FALSE)),CBECSFactors,IF(H43="Natural Gas",3,4),FALSE))*IF(OR(ISBLANK(N43),ISBLANK(M43), L43=0, N43=0),ERROR,V43*N43/365)))</f>
        <v/>
      </c>
      <c r="AD43" s="641" t="str">
        <f t="shared" si="20"/>
        <v/>
      </c>
      <c r="AE43" s="620"/>
      <c r="AF43" s="620"/>
      <c r="AG43" s="620"/>
    </row>
    <row r="44" spans="2:45" ht="13">
      <c r="B44" s="22"/>
      <c r="C44" s="59"/>
      <c r="D44" s="59"/>
      <c r="E44" s="1055"/>
      <c r="F44" s="618"/>
      <c r="G44" s="618"/>
      <c r="H44" s="791"/>
      <c r="I44" s="23"/>
      <c r="J44" s="157"/>
      <c r="K44" s="155"/>
      <c r="L44" s="23"/>
      <c r="M44" s="24"/>
      <c r="N44" s="24"/>
      <c r="O44" s="25"/>
      <c r="P44" s="156"/>
      <c r="Q44" s="168"/>
      <c r="R44" s="185" t="str">
        <f t="shared" si="0"/>
        <v/>
      </c>
      <c r="T44" s="45" t="str">
        <f t="shared" si="13"/>
        <v/>
      </c>
      <c r="U44" s="67" t="str">
        <f t="shared" si="2"/>
        <v/>
      </c>
      <c r="V44" s="64" t="str">
        <f t="shared" si="14"/>
        <v/>
      </c>
      <c r="W44" s="643" t="str">
        <f t="shared" si="15"/>
        <v/>
      </c>
      <c r="X44" s="45" t="str">
        <f t="shared" si="16"/>
        <v/>
      </c>
      <c r="Y44" s="45" t="str" cm="1">
        <f t="array" ref="Y44">IF(OR(ISBLANK(B44),F44="None"),"",IF(F44="Usage",W44*U44,IF(F44="Area",IF(OR(ISBLANK(N44),M44=0,ISBLANK(M44), ISBLANK(L44), N44=0),ERROR,X44*U44))))</f>
        <v/>
      </c>
      <c r="Z44" s="640" t="str">
        <f t="shared" si="17"/>
        <v/>
      </c>
      <c r="AA44" s="640" t="str">
        <f t="shared" si="18"/>
        <v/>
      </c>
      <c r="AB44" s="771" t="str">
        <f t="shared" si="19"/>
        <v/>
      </c>
      <c r="AC44" s="640" t="str" cm="1">
        <f t="array" ref="AC44">IF(G44&lt;&gt;"Area","",((VLOOKUP((VLOOKUP(VLOOKUP(B44,LocationInfo,2,FALSE),CBECSTypes,2,FALSE)),CBECSFactors,IF(H44="Natural Gas",3,4),FALSE))*IF(OR(ISBLANK(N44),ISBLANK(M44), L44=0, N44=0),ERROR,V44*N44/365)))</f>
        <v/>
      </c>
      <c r="AD44" s="641" t="str">
        <f t="shared" si="20"/>
        <v/>
      </c>
      <c r="AE44" s="620"/>
      <c r="AF44" s="620"/>
      <c r="AG44" s="620"/>
    </row>
    <row r="45" spans="2:45" ht="13">
      <c r="B45" s="529"/>
      <c r="C45" s="530"/>
      <c r="D45" s="530"/>
      <c r="E45" s="1055"/>
      <c r="F45" s="618"/>
      <c r="G45" s="618"/>
      <c r="H45" s="791"/>
      <c r="I45" s="23"/>
      <c r="J45" s="157"/>
      <c r="K45" s="155"/>
      <c r="L45" s="23"/>
      <c r="M45" s="24"/>
      <c r="N45" s="24"/>
      <c r="O45" s="531"/>
      <c r="P45" s="156"/>
      <c r="Q45" s="531"/>
      <c r="R45" s="532" t="str">
        <f t="shared" si="0"/>
        <v/>
      </c>
      <c r="T45" s="45" t="str">
        <f t="shared" si="13"/>
        <v/>
      </c>
      <c r="U45" s="67" t="str">
        <f t="shared" si="2"/>
        <v/>
      </c>
      <c r="V45" s="64" t="str">
        <f t="shared" si="14"/>
        <v/>
      </c>
      <c r="W45" s="643" t="str">
        <f t="shared" si="15"/>
        <v/>
      </c>
      <c r="X45" s="45" t="str">
        <f t="shared" si="16"/>
        <v/>
      </c>
      <c r="Y45" s="45" t="str" cm="1">
        <f t="array" ref="Y45">IF(OR(ISBLANK(B45),F45="None"),"",IF(F45="Usage",W45*U45,IF(F45="Area",IF(OR(ISBLANK(N45),M45=0,ISBLANK(M45), ISBLANK(L45), N45=0),ERROR,X45*U45))))</f>
        <v/>
      </c>
      <c r="Z45" s="640" t="str">
        <f t="shared" si="17"/>
        <v/>
      </c>
      <c r="AA45" s="640" t="str">
        <f t="shared" si="18"/>
        <v/>
      </c>
      <c r="AB45" s="771" t="str">
        <f t="shared" si="19"/>
        <v/>
      </c>
      <c r="AC45" s="640" t="str" cm="1">
        <f t="array" ref="AC45">IF(G45&lt;&gt;"Area","",((VLOOKUP((VLOOKUP(VLOOKUP(B45,LocationInfo,2,FALSE),CBECSTypes,2,FALSE)),CBECSFactors,IF(H45="Natural Gas",3,4),FALSE))*IF(OR(ISBLANK(N45),ISBLANK(M45), L45=0, N45=0),ERROR,V45*N45/365)))</f>
        <v/>
      </c>
      <c r="AD45" s="641" t="str">
        <f t="shared" si="20"/>
        <v/>
      </c>
      <c r="AE45" s="620"/>
      <c r="AF45" s="620"/>
      <c r="AG45" s="620"/>
    </row>
    <row r="46" spans="2:45" s="175" customFormat="1" ht="11.25" customHeight="1">
      <c r="B46" s="529"/>
      <c r="C46" s="530"/>
      <c r="D46" s="530"/>
      <c r="E46" s="1055"/>
      <c r="F46" s="618"/>
      <c r="G46" s="618"/>
      <c r="H46" s="791"/>
      <c r="I46" s="23"/>
      <c r="J46" s="157"/>
      <c r="K46" s="155"/>
      <c r="L46" s="23"/>
      <c r="M46" s="24"/>
      <c r="N46" s="24"/>
      <c r="O46" s="531"/>
      <c r="P46" s="156"/>
      <c r="Q46" s="531"/>
      <c r="R46" s="532" t="str">
        <f t="shared" ref="R46:R77" si="21">IF(AND(I46&gt;0,O46&gt;0),"Multiple Entered!",IF(AND(L46&gt;0,O46&gt;0),"Multiple Entered!",IF(AND(I46&gt;0,L46&gt;0),"Multiple Entered!",IF(I46&gt;0,"Preferred Option",IF(L46&gt;0,"2nd Option",IF(O46&gt;0,"3rd Option",""))))))</f>
        <v/>
      </c>
      <c r="T46" s="45" t="str">
        <f t="shared" si="13"/>
        <v/>
      </c>
      <c r="U46" s="67" t="str">
        <f t="shared" ref="U46:U77" si="22">IF(ISBLANK(B46), "", VLOOKUP(T46,ElecFactor,5,FALSE))</f>
        <v/>
      </c>
      <c r="V46" s="64" t="str">
        <f t="shared" si="14"/>
        <v/>
      </c>
      <c r="W46" s="643" t="str">
        <f t="shared" si="15"/>
        <v/>
      </c>
      <c r="X46" s="45" t="str">
        <f t="shared" si="16"/>
        <v/>
      </c>
      <c r="Y46" s="45" t="str" cm="1">
        <f t="array" ref="Y46">IF(OR(ISBLANK(B46),F46="None"),"",IF(F46="Usage",W46*U46,IF(F46="Area",IF(OR(ISBLANK(N46),M46=0,ISBLANK(M46), ISBLANK(L46), N46=0),ERROR,X46*U46))))</f>
        <v/>
      </c>
      <c r="Z46" s="640" t="str">
        <f t="shared" si="17"/>
        <v/>
      </c>
      <c r="AA46" s="640" t="str">
        <f t="shared" si="18"/>
        <v/>
      </c>
      <c r="AB46" s="771" t="str">
        <f t="shared" si="19"/>
        <v/>
      </c>
      <c r="AC46" s="640" t="str" cm="1">
        <f t="array" ref="AC46">IF(G46&lt;&gt;"Area","",((VLOOKUP((VLOOKUP(VLOOKUP(B46,LocationInfo,2,FALSE),CBECSTypes,2,FALSE)),CBECSFactors,IF(H46="Natural Gas",3,4),FALSE))*IF(OR(ISBLANK(N46),ISBLANK(M46), L46=0, N46=0),ERROR,V46*N46/365)))</f>
        <v/>
      </c>
      <c r="AD46" s="641" t="str">
        <f t="shared" si="20"/>
        <v/>
      </c>
      <c r="AE46" s="620"/>
      <c r="AF46" s="620"/>
      <c r="AG46" s="620"/>
      <c r="AL46" s="163"/>
      <c r="AM46" s="163"/>
      <c r="AN46" s="163"/>
      <c r="AO46" s="163"/>
      <c r="AP46" s="163"/>
      <c r="AQ46" s="163"/>
      <c r="AR46" s="163"/>
      <c r="AS46" s="163"/>
    </row>
    <row r="47" spans="2:45" s="175" customFormat="1" ht="12.75" customHeight="1">
      <c r="B47" s="529"/>
      <c r="C47" s="530"/>
      <c r="D47" s="530"/>
      <c r="E47" s="1055"/>
      <c r="F47" s="618"/>
      <c r="G47" s="618"/>
      <c r="H47" s="791"/>
      <c r="I47" s="23"/>
      <c r="J47" s="157"/>
      <c r="K47" s="155"/>
      <c r="L47" s="23"/>
      <c r="M47" s="24"/>
      <c r="N47" s="24"/>
      <c r="O47" s="531"/>
      <c r="P47" s="156"/>
      <c r="Q47" s="531"/>
      <c r="R47" s="532" t="str">
        <f t="shared" si="21"/>
        <v/>
      </c>
      <c r="T47" s="45" t="str">
        <f t="shared" si="13"/>
        <v/>
      </c>
      <c r="U47" s="67" t="str">
        <f t="shared" si="22"/>
        <v/>
      </c>
      <c r="V47" s="64" t="str">
        <f t="shared" si="14"/>
        <v/>
      </c>
      <c r="W47" s="643" t="str">
        <f t="shared" si="15"/>
        <v/>
      </c>
      <c r="X47" s="45" t="str">
        <f t="shared" si="16"/>
        <v/>
      </c>
      <c r="Y47" s="45" t="str" cm="1">
        <f t="array" ref="Y47">IF(OR(ISBLANK(B47),F47="None"),"",IF(F47="Usage",W47*U47,IF(F47="Area",IF(OR(ISBLANK(N47),M47=0,ISBLANK(M47), ISBLANK(L47), N47=0),ERROR,X47*U47))))</f>
        <v/>
      </c>
      <c r="Z47" s="640" t="str">
        <f t="shared" si="17"/>
        <v/>
      </c>
      <c r="AA47" s="640" t="str">
        <f t="shared" si="18"/>
        <v/>
      </c>
      <c r="AB47" s="771" t="str">
        <f t="shared" si="19"/>
        <v/>
      </c>
      <c r="AC47" s="640" t="str" cm="1">
        <f t="array" ref="AC47">IF(G47&lt;&gt;"Area","",((VLOOKUP((VLOOKUP(VLOOKUP(B47,LocationInfo,2,FALSE),CBECSTypes,2,FALSE)),CBECSFactors,IF(H47="Natural Gas",3,4),FALSE))*IF(OR(ISBLANK(N47),ISBLANK(M47), L47=0, N47=0),ERROR,V47*N47/365)))</f>
        <v/>
      </c>
      <c r="AD47" s="641" t="str">
        <f t="shared" si="20"/>
        <v/>
      </c>
      <c r="AE47" s="620"/>
      <c r="AF47" s="620"/>
      <c r="AG47" s="620"/>
      <c r="AL47" s="163"/>
      <c r="AM47" s="163"/>
      <c r="AN47" s="163"/>
      <c r="AO47" s="163"/>
      <c r="AP47" s="163"/>
      <c r="AQ47" s="163"/>
      <c r="AR47" s="163"/>
      <c r="AS47" s="163"/>
    </row>
    <row r="48" spans="2:45" s="175" customFormat="1" ht="12.75" customHeight="1">
      <c r="B48" s="529"/>
      <c r="C48" s="530"/>
      <c r="D48" s="530"/>
      <c r="E48" s="1055"/>
      <c r="F48" s="618"/>
      <c r="G48" s="618"/>
      <c r="H48" s="791"/>
      <c r="I48" s="23"/>
      <c r="J48" s="157"/>
      <c r="K48" s="155"/>
      <c r="L48" s="23"/>
      <c r="M48" s="24"/>
      <c r="N48" s="24"/>
      <c r="O48" s="531"/>
      <c r="P48" s="156"/>
      <c r="Q48" s="531"/>
      <c r="R48" s="532" t="str">
        <f t="shared" si="21"/>
        <v/>
      </c>
      <c r="T48" s="45" t="str">
        <f t="shared" si="13"/>
        <v/>
      </c>
      <c r="U48" s="67" t="str">
        <f t="shared" si="22"/>
        <v/>
      </c>
      <c r="V48" s="64" t="str">
        <f t="shared" si="14"/>
        <v/>
      </c>
      <c r="W48" s="643" t="str">
        <f t="shared" si="15"/>
        <v/>
      </c>
      <c r="X48" s="45" t="str">
        <f t="shared" si="16"/>
        <v/>
      </c>
      <c r="Y48" s="45" t="str" cm="1">
        <f t="array" ref="Y48">IF(OR(ISBLANK(B48),F48="None"),"",IF(F48="Usage",W48*U48,IF(F48="Area",IF(OR(ISBLANK(N48),M48=0,ISBLANK(M48), ISBLANK(L48), N48=0),ERROR,X48*U48))))</f>
        <v/>
      </c>
      <c r="Z48" s="640" t="str">
        <f t="shared" si="17"/>
        <v/>
      </c>
      <c r="AA48" s="640" t="str">
        <f t="shared" si="18"/>
        <v/>
      </c>
      <c r="AB48" s="771" t="str">
        <f t="shared" si="19"/>
        <v/>
      </c>
      <c r="AC48" s="640" t="str" cm="1">
        <f t="array" ref="AC48">IF(G48&lt;&gt;"Area","",((VLOOKUP((VLOOKUP(VLOOKUP(B48,LocationInfo,2,FALSE),CBECSTypes,2,FALSE)),CBECSFactors,IF(H48="Natural Gas",3,4),FALSE))*IF(OR(ISBLANK(N48),ISBLANK(M48), L48=0, N48=0),ERROR,V48*N48/365)))</f>
        <v/>
      </c>
      <c r="AD48" s="641" t="str">
        <f t="shared" si="20"/>
        <v/>
      </c>
      <c r="AE48" s="620"/>
      <c r="AF48" s="620"/>
      <c r="AG48" s="620"/>
      <c r="AL48" s="163"/>
      <c r="AM48" s="163"/>
      <c r="AN48" s="163"/>
      <c r="AO48" s="163"/>
      <c r="AP48" s="163"/>
      <c r="AQ48" s="163"/>
      <c r="AR48" s="163"/>
      <c r="AS48" s="163"/>
    </row>
    <row r="49" spans="2:45" s="175" customFormat="1" ht="12.75" customHeight="1">
      <c r="B49" s="529"/>
      <c r="C49" s="530"/>
      <c r="D49" s="530"/>
      <c r="E49" s="1055"/>
      <c r="F49" s="618"/>
      <c r="G49" s="618"/>
      <c r="H49" s="791"/>
      <c r="I49" s="23"/>
      <c r="J49" s="157"/>
      <c r="K49" s="155"/>
      <c r="L49" s="23"/>
      <c r="M49" s="24"/>
      <c r="N49" s="24"/>
      <c r="O49" s="531"/>
      <c r="P49" s="156"/>
      <c r="Q49" s="531"/>
      <c r="R49" s="532" t="str">
        <f t="shared" si="21"/>
        <v/>
      </c>
      <c r="T49" s="45" t="str">
        <f t="shared" si="13"/>
        <v/>
      </c>
      <c r="U49" s="67" t="str">
        <f t="shared" si="22"/>
        <v/>
      </c>
      <c r="V49" s="64" t="str">
        <f t="shared" si="14"/>
        <v/>
      </c>
      <c r="W49" s="643" t="str">
        <f t="shared" si="15"/>
        <v/>
      </c>
      <c r="X49" s="45" t="str">
        <f t="shared" si="16"/>
        <v/>
      </c>
      <c r="Y49" s="45" t="str" cm="1">
        <f t="array" ref="Y49">IF(OR(ISBLANK(B49),F49="None"),"",IF(F49="Usage",W49*U49,IF(F49="Area",IF(OR(ISBLANK(N49),M49=0,ISBLANK(M49), ISBLANK(L49), N49=0),ERROR,X49*U49))))</f>
        <v/>
      </c>
      <c r="Z49" s="640" t="str">
        <f t="shared" si="17"/>
        <v/>
      </c>
      <c r="AA49" s="640" t="str">
        <f t="shared" si="18"/>
        <v/>
      </c>
      <c r="AB49" s="771" t="str">
        <f t="shared" si="19"/>
        <v/>
      </c>
      <c r="AC49" s="640" t="str" cm="1">
        <f t="array" ref="AC49">IF(G49&lt;&gt;"Area","",((VLOOKUP((VLOOKUP(VLOOKUP(B49,LocationInfo,2,FALSE),CBECSTypes,2,FALSE)),CBECSFactors,IF(H49="Natural Gas",3,4),FALSE))*IF(OR(ISBLANK(N49),ISBLANK(M49), L49=0, N49=0),ERROR,V49*N49/365)))</f>
        <v/>
      </c>
      <c r="AD49" s="641" t="str">
        <f t="shared" si="20"/>
        <v/>
      </c>
      <c r="AE49" s="620"/>
      <c r="AF49" s="620"/>
      <c r="AG49" s="620"/>
      <c r="AL49" s="163"/>
      <c r="AM49" s="163"/>
      <c r="AN49" s="163"/>
      <c r="AO49" s="163"/>
      <c r="AP49" s="163"/>
      <c r="AQ49" s="163"/>
      <c r="AR49" s="163"/>
      <c r="AS49" s="163"/>
    </row>
    <row r="50" spans="2:45" s="175" customFormat="1" ht="12.75" customHeight="1">
      <c r="B50" s="529"/>
      <c r="C50" s="530"/>
      <c r="D50" s="530"/>
      <c r="E50" s="1055"/>
      <c r="F50" s="618"/>
      <c r="G50" s="618"/>
      <c r="H50" s="791"/>
      <c r="I50" s="23"/>
      <c r="J50" s="157"/>
      <c r="K50" s="155"/>
      <c r="L50" s="23"/>
      <c r="M50" s="24"/>
      <c r="N50" s="24"/>
      <c r="O50" s="531"/>
      <c r="P50" s="156"/>
      <c r="Q50" s="531"/>
      <c r="R50" s="532" t="str">
        <f t="shared" si="21"/>
        <v/>
      </c>
      <c r="T50" s="45" t="str">
        <f t="shared" si="13"/>
        <v/>
      </c>
      <c r="U50" s="67" t="str">
        <f t="shared" si="22"/>
        <v/>
      </c>
      <c r="V50" s="64" t="str">
        <f t="shared" si="14"/>
        <v/>
      </c>
      <c r="W50" s="643" t="str">
        <f t="shared" si="15"/>
        <v/>
      </c>
      <c r="X50" s="45" t="str">
        <f t="shared" si="16"/>
        <v/>
      </c>
      <c r="Y50" s="45" t="str" cm="1">
        <f t="array" ref="Y50">IF(OR(ISBLANK(B50),F50="None"),"",IF(F50="Usage",W50*U50,IF(F50="Area",IF(OR(ISBLANK(N50),M50=0,ISBLANK(M50), ISBLANK(L50), N50=0),ERROR,X50*U50))))</f>
        <v/>
      </c>
      <c r="Z50" s="640" t="str">
        <f t="shared" si="17"/>
        <v/>
      </c>
      <c r="AA50" s="640" t="str">
        <f t="shared" si="18"/>
        <v/>
      </c>
      <c r="AB50" s="771" t="str">
        <f t="shared" si="19"/>
        <v/>
      </c>
      <c r="AC50" s="640" t="str" cm="1">
        <f t="array" ref="AC50">IF(G50&lt;&gt;"Area","",((VLOOKUP((VLOOKUP(VLOOKUP(B50,LocationInfo,2,FALSE),CBECSTypes,2,FALSE)),CBECSFactors,IF(H50="Natural Gas",3,4),FALSE))*IF(OR(ISBLANK(N50),ISBLANK(M50), L50=0, N50=0),ERROR,V50*N50/365)))</f>
        <v/>
      </c>
      <c r="AD50" s="641" t="str">
        <f t="shared" si="20"/>
        <v/>
      </c>
      <c r="AE50" s="620"/>
      <c r="AF50" s="620"/>
      <c r="AG50" s="620"/>
      <c r="AL50" s="163"/>
      <c r="AM50" s="163"/>
      <c r="AN50" s="163"/>
      <c r="AO50" s="163"/>
      <c r="AP50" s="163"/>
      <c r="AQ50" s="163"/>
      <c r="AR50" s="163"/>
      <c r="AS50" s="163"/>
    </row>
    <row r="51" spans="2:45" s="175" customFormat="1" ht="12.75" customHeight="1">
      <c r="B51" s="529"/>
      <c r="C51" s="530"/>
      <c r="D51" s="530"/>
      <c r="E51" s="1055"/>
      <c r="F51" s="618"/>
      <c r="G51" s="618"/>
      <c r="H51" s="791"/>
      <c r="I51" s="23"/>
      <c r="J51" s="157"/>
      <c r="K51" s="155"/>
      <c r="L51" s="23"/>
      <c r="M51" s="24"/>
      <c r="N51" s="24"/>
      <c r="O51" s="531"/>
      <c r="P51" s="156"/>
      <c r="Q51" s="531"/>
      <c r="R51" s="532" t="str">
        <f t="shared" si="21"/>
        <v/>
      </c>
      <c r="T51" s="45" t="str">
        <f t="shared" si="13"/>
        <v/>
      </c>
      <c r="U51" s="67" t="str">
        <f t="shared" si="22"/>
        <v/>
      </c>
      <c r="V51" s="64" t="str">
        <f t="shared" si="14"/>
        <v/>
      </c>
      <c r="W51" s="643" t="str">
        <f t="shared" si="15"/>
        <v/>
      </c>
      <c r="X51" s="45" t="str">
        <f t="shared" si="16"/>
        <v/>
      </c>
      <c r="Y51" s="45" t="str" cm="1">
        <f t="array" ref="Y51">IF(OR(ISBLANK(B51),F51="None"),"",IF(F51="Usage",W51*U51,IF(F51="Area",IF(OR(ISBLANK(N51),M51=0,ISBLANK(M51), ISBLANK(L51), N51=0),ERROR,X51*U51))))</f>
        <v/>
      </c>
      <c r="Z51" s="640" t="str">
        <f t="shared" si="17"/>
        <v/>
      </c>
      <c r="AA51" s="640" t="str">
        <f t="shared" si="18"/>
        <v/>
      </c>
      <c r="AB51" s="771" t="str">
        <f t="shared" si="19"/>
        <v/>
      </c>
      <c r="AC51" s="640" t="str" cm="1">
        <f t="array" ref="AC51">IF(G51&lt;&gt;"Area","",((VLOOKUP((VLOOKUP(VLOOKUP(B51,LocationInfo,2,FALSE),CBECSTypes,2,FALSE)),CBECSFactors,IF(H51="Natural Gas",3,4),FALSE))*IF(OR(ISBLANK(N51),ISBLANK(M51), L51=0, N51=0),ERROR,V51*N51/365)))</f>
        <v/>
      </c>
      <c r="AD51" s="641" t="str">
        <f t="shared" si="20"/>
        <v/>
      </c>
      <c r="AE51" s="620"/>
      <c r="AF51" s="620"/>
      <c r="AG51" s="620"/>
      <c r="AL51" s="163"/>
      <c r="AM51" s="163"/>
      <c r="AN51" s="163"/>
      <c r="AO51" s="163"/>
      <c r="AP51" s="163"/>
      <c r="AQ51" s="163"/>
      <c r="AR51" s="163"/>
      <c r="AS51" s="163"/>
    </row>
    <row r="52" spans="2:45" s="175" customFormat="1" ht="12.75" customHeight="1">
      <c r="B52" s="529"/>
      <c r="C52" s="530"/>
      <c r="D52" s="530"/>
      <c r="E52" s="1055"/>
      <c r="F52" s="618"/>
      <c r="G52" s="618"/>
      <c r="H52" s="791"/>
      <c r="I52" s="23"/>
      <c r="J52" s="157"/>
      <c r="K52" s="155"/>
      <c r="L52" s="23"/>
      <c r="M52" s="24"/>
      <c r="N52" s="24"/>
      <c r="O52" s="531"/>
      <c r="P52" s="156"/>
      <c r="Q52" s="531"/>
      <c r="R52" s="532" t="str">
        <f t="shared" si="21"/>
        <v/>
      </c>
      <c r="T52" s="45" t="str">
        <f t="shared" si="13"/>
        <v/>
      </c>
      <c r="U52" s="67" t="str">
        <f t="shared" si="22"/>
        <v/>
      </c>
      <c r="V52" s="64" t="str">
        <f t="shared" si="14"/>
        <v/>
      </c>
      <c r="W52" s="643" t="str">
        <f t="shared" si="15"/>
        <v/>
      </c>
      <c r="X52" s="45" t="str">
        <f t="shared" si="16"/>
        <v/>
      </c>
      <c r="Y52" s="45" t="str" cm="1">
        <f t="array" ref="Y52">IF(OR(ISBLANK(B52),F52="None"),"",IF(F52="Usage",W52*U52,IF(F52="Area",IF(OR(ISBLANK(N52),M52=0,ISBLANK(M52), ISBLANK(L52), N52=0),ERROR,X52*U52))))</f>
        <v/>
      </c>
      <c r="Z52" s="640" t="str">
        <f t="shared" si="17"/>
        <v/>
      </c>
      <c r="AA52" s="640" t="str">
        <f t="shared" si="18"/>
        <v/>
      </c>
      <c r="AB52" s="771" t="str">
        <f t="shared" si="19"/>
        <v/>
      </c>
      <c r="AC52" s="640" t="str" cm="1">
        <f t="array" ref="AC52">IF(G52&lt;&gt;"Area","",((VLOOKUP((VLOOKUP(VLOOKUP(B52,LocationInfo,2,FALSE),CBECSTypes,2,FALSE)),CBECSFactors,IF(H52="Natural Gas",3,4),FALSE))*IF(OR(ISBLANK(N52),ISBLANK(M52), L52=0, N52=0),ERROR,V52*N52/365)))</f>
        <v/>
      </c>
      <c r="AD52" s="641" t="str">
        <f t="shared" si="20"/>
        <v/>
      </c>
      <c r="AE52" s="620"/>
      <c r="AF52" s="620"/>
      <c r="AG52" s="620"/>
      <c r="AL52" s="163"/>
      <c r="AM52" s="163"/>
      <c r="AN52" s="163"/>
      <c r="AO52" s="163"/>
      <c r="AP52" s="163"/>
      <c r="AQ52" s="163"/>
      <c r="AR52" s="163"/>
      <c r="AS52" s="163"/>
    </row>
    <row r="53" spans="2:45" s="175" customFormat="1" ht="12.75" customHeight="1">
      <c r="B53" s="529"/>
      <c r="C53" s="530"/>
      <c r="D53" s="530"/>
      <c r="E53" s="1055"/>
      <c r="F53" s="618"/>
      <c r="G53" s="618"/>
      <c r="H53" s="791"/>
      <c r="I53" s="23"/>
      <c r="J53" s="157"/>
      <c r="K53" s="155"/>
      <c r="L53" s="23"/>
      <c r="M53" s="24"/>
      <c r="N53" s="24"/>
      <c r="O53" s="531"/>
      <c r="P53" s="156"/>
      <c r="Q53" s="531"/>
      <c r="R53" s="532" t="str">
        <f t="shared" si="21"/>
        <v/>
      </c>
      <c r="T53" s="45" t="str">
        <f t="shared" si="13"/>
        <v/>
      </c>
      <c r="U53" s="67" t="str">
        <f t="shared" si="22"/>
        <v/>
      </c>
      <c r="V53" s="64" t="str">
        <f t="shared" si="14"/>
        <v/>
      </c>
      <c r="W53" s="643" t="str">
        <f t="shared" si="15"/>
        <v/>
      </c>
      <c r="X53" s="45" t="str">
        <f t="shared" si="16"/>
        <v/>
      </c>
      <c r="Y53" s="45" t="str" cm="1">
        <f t="array" ref="Y53">IF(OR(ISBLANK(B53),F53="None"),"",IF(F53="Usage",W53*U53,IF(F53="Area",IF(OR(ISBLANK(N53),M53=0,ISBLANK(M53), ISBLANK(L53), N53=0),ERROR,X53*U53))))</f>
        <v/>
      </c>
      <c r="Z53" s="640" t="str">
        <f t="shared" si="17"/>
        <v/>
      </c>
      <c r="AA53" s="640" t="str">
        <f t="shared" si="18"/>
        <v/>
      </c>
      <c r="AB53" s="771" t="str">
        <f t="shared" si="19"/>
        <v/>
      </c>
      <c r="AC53" s="640" t="str" cm="1">
        <f t="array" ref="AC53">IF(G53&lt;&gt;"Area","",((VLOOKUP((VLOOKUP(VLOOKUP(B53,LocationInfo,2,FALSE),CBECSTypes,2,FALSE)),CBECSFactors,IF(H53="Natural Gas",3,4),FALSE))*IF(OR(ISBLANK(N53),ISBLANK(M53), L53=0, N53=0),ERROR,V53*N53/365)))</f>
        <v/>
      </c>
      <c r="AD53" s="641" t="str">
        <f t="shared" si="20"/>
        <v/>
      </c>
      <c r="AE53" s="620"/>
      <c r="AF53" s="620"/>
      <c r="AG53" s="620"/>
      <c r="AL53" s="163"/>
      <c r="AM53" s="163"/>
      <c r="AN53" s="163"/>
      <c r="AO53" s="163"/>
      <c r="AP53" s="163"/>
      <c r="AQ53" s="163"/>
      <c r="AR53" s="163"/>
      <c r="AS53" s="163"/>
    </row>
    <row r="54" spans="2:45" s="175" customFormat="1" ht="12.75" customHeight="1">
      <c r="B54" s="529"/>
      <c r="C54" s="530"/>
      <c r="D54" s="530"/>
      <c r="E54" s="1055"/>
      <c r="F54" s="618"/>
      <c r="G54" s="618"/>
      <c r="H54" s="791"/>
      <c r="I54" s="23"/>
      <c r="J54" s="157"/>
      <c r="K54" s="155"/>
      <c r="L54" s="23"/>
      <c r="M54" s="24"/>
      <c r="N54" s="24"/>
      <c r="O54" s="531"/>
      <c r="P54" s="156"/>
      <c r="Q54" s="531"/>
      <c r="R54" s="532" t="str">
        <f t="shared" si="21"/>
        <v/>
      </c>
      <c r="T54" s="45" t="str">
        <f t="shared" si="13"/>
        <v/>
      </c>
      <c r="U54" s="67" t="str">
        <f t="shared" si="22"/>
        <v/>
      </c>
      <c r="V54" s="64" t="str">
        <f t="shared" si="14"/>
        <v/>
      </c>
      <c r="W54" s="643" t="str">
        <f t="shared" si="15"/>
        <v/>
      </c>
      <c r="X54" s="45" t="str">
        <f t="shared" si="16"/>
        <v/>
      </c>
      <c r="Y54" s="45" t="str" cm="1">
        <f t="array" ref="Y54">IF(OR(ISBLANK(B54),F54="None"),"",IF(F54="Usage",W54*U54,IF(F54="Area",IF(OR(ISBLANK(N54),M54=0,ISBLANK(M54), ISBLANK(L54), N54=0),ERROR,X54*U54))))</f>
        <v/>
      </c>
      <c r="Z54" s="640" t="str">
        <f t="shared" si="17"/>
        <v/>
      </c>
      <c r="AA54" s="640" t="str">
        <f t="shared" si="18"/>
        <v/>
      </c>
      <c r="AB54" s="771" t="str">
        <f t="shared" si="19"/>
        <v/>
      </c>
      <c r="AC54" s="640" t="str" cm="1">
        <f t="array" ref="AC54">IF(G54&lt;&gt;"Area","",((VLOOKUP((VLOOKUP(VLOOKUP(B54,LocationInfo,2,FALSE),CBECSTypes,2,FALSE)),CBECSFactors,IF(H54="Natural Gas",3,4),FALSE))*IF(OR(ISBLANK(N54),ISBLANK(M54), L54=0, N54=0),ERROR,V54*N54/365)))</f>
        <v/>
      </c>
      <c r="AD54" s="641" t="str">
        <f t="shared" si="20"/>
        <v/>
      </c>
      <c r="AE54" s="620"/>
      <c r="AF54" s="620"/>
      <c r="AG54" s="620"/>
      <c r="AL54" s="163"/>
      <c r="AM54" s="163"/>
      <c r="AN54" s="163"/>
      <c r="AO54" s="163"/>
      <c r="AP54" s="163"/>
      <c r="AQ54" s="163"/>
      <c r="AR54" s="163"/>
      <c r="AS54" s="163"/>
    </row>
    <row r="55" spans="2:45" s="175" customFormat="1" ht="12.75" customHeight="1">
      <c r="B55" s="529"/>
      <c r="C55" s="530"/>
      <c r="D55" s="530"/>
      <c r="E55" s="1055"/>
      <c r="F55" s="618"/>
      <c r="G55" s="618"/>
      <c r="H55" s="791"/>
      <c r="I55" s="23"/>
      <c r="J55" s="157"/>
      <c r="K55" s="155"/>
      <c r="L55" s="23"/>
      <c r="M55" s="24"/>
      <c r="N55" s="24"/>
      <c r="O55" s="531"/>
      <c r="P55" s="156"/>
      <c r="Q55" s="531"/>
      <c r="R55" s="532" t="str">
        <f>IF(AND(H55&gt;0,O55&gt;0),"Multiple Entered!",IF(AND(L55&gt;0,O55&gt;0),"Multiple Entered!",IF(AND(H55&gt;0,L55&gt;0),"Multiple Entered!",IF(H55&gt;0,"Preferred Option",IF(L55&gt;0,"2nd Option",IF(O55&gt;0,"3rd Option",""))))))</f>
        <v/>
      </c>
      <c r="T55" s="45" t="str">
        <f t="shared" si="13"/>
        <v/>
      </c>
      <c r="U55" s="67" t="str">
        <f t="shared" si="22"/>
        <v/>
      </c>
      <c r="V55" s="64" t="str">
        <f t="shared" si="14"/>
        <v/>
      </c>
      <c r="W55" s="643" t="str">
        <f t="shared" si="15"/>
        <v/>
      </c>
      <c r="X55" s="45" t="str">
        <f t="shared" si="16"/>
        <v/>
      </c>
      <c r="Y55" s="45" t="str" cm="1">
        <f t="array" ref="Y55">IF(OR(ISBLANK(B55),F55="None"),"",IF(F55="Usage",W55*U55,IF(F55="Area",IF(OR(ISBLANK(N55),M55=0,ISBLANK(M55), ISBLANK(L55), N55=0),ERROR,X55*U55))))</f>
        <v/>
      </c>
      <c r="Z55" s="640" t="str">
        <f t="shared" si="17"/>
        <v/>
      </c>
      <c r="AA55" s="640" t="str">
        <f t="shared" si="18"/>
        <v/>
      </c>
      <c r="AB55" s="771" t="str">
        <f t="shared" si="19"/>
        <v/>
      </c>
      <c r="AC55" s="640" t="str" cm="1">
        <f t="array" ref="AC55">IF(G55&lt;&gt;"Area","",((VLOOKUP((VLOOKUP(VLOOKUP(B55,LocationInfo,2,FALSE),CBECSTypes,2,FALSE)),CBECSFactors,IF(H55="Natural Gas",3,4),FALSE))*IF(OR(ISBLANK(N55),ISBLANK(M55), L55=0, N55=0),ERROR,V55*N55/365)))</f>
        <v/>
      </c>
      <c r="AD55" s="641" t="str">
        <f t="shared" si="20"/>
        <v/>
      </c>
      <c r="AE55" s="620"/>
      <c r="AF55" s="620"/>
      <c r="AG55" s="620"/>
      <c r="AL55" s="163"/>
      <c r="AM55" s="163"/>
      <c r="AN55" s="163"/>
      <c r="AO55" s="163"/>
      <c r="AP55" s="163"/>
      <c r="AQ55" s="163"/>
      <c r="AR55" s="163"/>
      <c r="AS55" s="163"/>
    </row>
    <row r="56" spans="2:45" s="175" customFormat="1" ht="12.75" customHeight="1">
      <c r="B56" s="529"/>
      <c r="C56" s="530"/>
      <c r="D56" s="530"/>
      <c r="E56" s="1055"/>
      <c r="F56" s="618"/>
      <c r="G56" s="618"/>
      <c r="H56" s="791"/>
      <c r="I56" s="23"/>
      <c r="J56" s="157"/>
      <c r="K56" s="155"/>
      <c r="L56" s="23"/>
      <c r="M56" s="24"/>
      <c r="N56" s="24"/>
      <c r="O56" s="531"/>
      <c r="P56" s="156"/>
      <c r="Q56" s="531"/>
      <c r="R56" s="532" t="str">
        <f t="shared" si="21"/>
        <v/>
      </c>
      <c r="T56" s="45" t="str">
        <f t="shared" si="13"/>
        <v/>
      </c>
      <c r="U56" s="67" t="str">
        <f t="shared" si="22"/>
        <v/>
      </c>
      <c r="V56" s="64" t="str">
        <f t="shared" si="14"/>
        <v/>
      </c>
      <c r="W56" s="643" t="str">
        <f t="shared" si="15"/>
        <v/>
      </c>
      <c r="X56" s="45" t="str">
        <f t="shared" si="16"/>
        <v/>
      </c>
      <c r="Y56" s="45" t="str" cm="1">
        <f t="array" ref="Y56">IF(OR(ISBLANK(B56),F56="None"),"",IF(F56="Usage",W56*U56,IF(F56="Area",IF(OR(ISBLANK(N56),M56=0,ISBLANK(M56), ISBLANK(L56), N56=0),ERROR,X56*U56))))</f>
        <v/>
      </c>
      <c r="Z56" s="640" t="str">
        <f t="shared" si="17"/>
        <v/>
      </c>
      <c r="AA56" s="640" t="str">
        <f t="shared" si="18"/>
        <v/>
      </c>
      <c r="AB56" s="771" t="str">
        <f t="shared" si="19"/>
        <v/>
      </c>
      <c r="AC56" s="640" t="str" cm="1">
        <f t="array" ref="AC56">IF(G56&lt;&gt;"Area","",((VLOOKUP((VLOOKUP(VLOOKUP(B56,LocationInfo,2,FALSE),CBECSTypes,2,FALSE)),CBECSFactors,IF(H56="Natural Gas",3,4),FALSE))*IF(OR(ISBLANK(N56),ISBLANK(M56), L56=0, N56=0),ERROR,V56*N56/365)))</f>
        <v/>
      </c>
      <c r="AD56" s="641" t="str">
        <f t="shared" si="20"/>
        <v/>
      </c>
      <c r="AE56" s="620"/>
      <c r="AF56" s="620"/>
      <c r="AG56" s="620"/>
      <c r="AL56" s="163"/>
      <c r="AM56" s="163"/>
      <c r="AN56" s="163"/>
      <c r="AO56" s="163"/>
      <c r="AP56" s="163"/>
      <c r="AQ56" s="163"/>
      <c r="AR56" s="163"/>
      <c r="AS56" s="163"/>
    </row>
    <row r="57" spans="2:45" s="175" customFormat="1" ht="12.75" customHeight="1">
      <c r="B57" s="529"/>
      <c r="C57" s="530"/>
      <c r="D57" s="530"/>
      <c r="E57" s="1055"/>
      <c r="F57" s="618"/>
      <c r="G57" s="618"/>
      <c r="H57" s="791"/>
      <c r="I57" s="23"/>
      <c r="J57" s="157"/>
      <c r="K57" s="155"/>
      <c r="L57" s="23"/>
      <c r="M57" s="24"/>
      <c r="N57" s="24"/>
      <c r="O57" s="531"/>
      <c r="P57" s="156"/>
      <c r="Q57" s="531"/>
      <c r="R57" s="532" t="str">
        <f t="shared" si="21"/>
        <v/>
      </c>
      <c r="T57" s="45" t="str">
        <f t="shared" si="13"/>
        <v/>
      </c>
      <c r="U57" s="67" t="str">
        <f t="shared" si="22"/>
        <v/>
      </c>
      <c r="V57" s="64" t="str">
        <f t="shared" si="14"/>
        <v/>
      </c>
      <c r="W57" s="643" t="str">
        <f t="shared" si="15"/>
        <v/>
      </c>
      <c r="X57" s="45" t="str">
        <f t="shared" si="16"/>
        <v/>
      </c>
      <c r="Y57" s="45" t="str" cm="1">
        <f t="array" ref="Y57">IF(OR(ISBLANK(B57),F57="None"),"",IF(F57="Usage",W57*U57,IF(F57="Area",IF(OR(ISBLANK(N57),M57=0,ISBLANK(M57), ISBLANK(L57), N57=0),ERROR,X57*U57))))</f>
        <v/>
      </c>
      <c r="Z57" s="640" t="str">
        <f t="shared" si="17"/>
        <v/>
      </c>
      <c r="AA57" s="640" t="str">
        <f t="shared" si="18"/>
        <v/>
      </c>
      <c r="AB57" s="771" t="str">
        <f t="shared" si="19"/>
        <v/>
      </c>
      <c r="AC57" s="640" t="str" cm="1">
        <f t="array" ref="AC57">IF(G57&lt;&gt;"Area","",((VLOOKUP((VLOOKUP(VLOOKUP(B57,LocationInfo,2,FALSE),CBECSTypes,2,FALSE)),CBECSFactors,IF(H57="Natural Gas",3,4),FALSE))*IF(OR(ISBLANK(N57),ISBLANK(M57), L57=0, N57=0),ERROR,V57*N57/365)))</f>
        <v/>
      </c>
      <c r="AD57" s="641" t="str">
        <f t="shared" si="20"/>
        <v/>
      </c>
      <c r="AE57" s="620"/>
      <c r="AF57" s="620"/>
      <c r="AG57" s="620"/>
      <c r="AL57" s="163"/>
      <c r="AM57" s="163"/>
      <c r="AN57" s="163"/>
      <c r="AO57" s="163"/>
      <c r="AP57" s="163"/>
      <c r="AQ57" s="163"/>
      <c r="AR57" s="163"/>
      <c r="AS57" s="163"/>
    </row>
    <row r="58" spans="2:45" s="175" customFormat="1" ht="12.75" customHeight="1">
      <c r="B58" s="529"/>
      <c r="C58" s="530"/>
      <c r="D58" s="530"/>
      <c r="E58" s="1055"/>
      <c r="F58" s="618"/>
      <c r="G58" s="618"/>
      <c r="H58" s="791"/>
      <c r="I58" s="23"/>
      <c r="J58" s="157"/>
      <c r="K58" s="155"/>
      <c r="L58" s="23"/>
      <c r="M58" s="24"/>
      <c r="N58" s="24"/>
      <c r="O58" s="531"/>
      <c r="P58" s="156"/>
      <c r="Q58" s="531"/>
      <c r="R58" s="532" t="str">
        <f t="shared" si="21"/>
        <v/>
      </c>
      <c r="T58" s="45" t="str">
        <f t="shared" si="13"/>
        <v/>
      </c>
      <c r="U58" s="67" t="str">
        <f t="shared" si="22"/>
        <v/>
      </c>
      <c r="V58" s="64" t="str">
        <f t="shared" si="14"/>
        <v/>
      </c>
      <c r="W58" s="643" t="str">
        <f t="shared" si="15"/>
        <v/>
      </c>
      <c r="X58" s="45" t="str">
        <f t="shared" si="16"/>
        <v/>
      </c>
      <c r="Y58" s="45" t="str" cm="1">
        <f t="array" ref="Y58">IF(OR(ISBLANK(B58),F58="None"),"",IF(F58="Usage",W58*U58,IF(F58="Area",IF(OR(ISBLANK(N58),M58=0,ISBLANK(M58), ISBLANK(L58), N58=0),ERROR,X58*U58))))</f>
        <v/>
      </c>
      <c r="Z58" s="640" t="str">
        <f t="shared" si="17"/>
        <v/>
      </c>
      <c r="AA58" s="640" t="str">
        <f t="shared" si="18"/>
        <v/>
      </c>
      <c r="AB58" s="771" t="str">
        <f t="shared" si="19"/>
        <v/>
      </c>
      <c r="AC58" s="640" t="str" cm="1">
        <f t="array" ref="AC58">IF(G58&lt;&gt;"Area","",((VLOOKUP((VLOOKUP(VLOOKUP(B58,LocationInfo,2,FALSE),CBECSTypes,2,FALSE)),CBECSFactors,IF(H58="Natural Gas",3,4),FALSE))*IF(OR(ISBLANK(N58),ISBLANK(M58), L58=0, N58=0),ERROR,V58*N58/365)))</f>
        <v/>
      </c>
      <c r="AD58" s="641" t="str">
        <f t="shared" si="20"/>
        <v/>
      </c>
      <c r="AE58" s="620"/>
      <c r="AF58" s="620"/>
      <c r="AG58" s="620"/>
      <c r="AL58" s="163"/>
      <c r="AM58" s="163"/>
      <c r="AN58" s="163"/>
      <c r="AO58" s="163"/>
      <c r="AP58" s="163"/>
      <c r="AQ58" s="163"/>
      <c r="AR58" s="163"/>
      <c r="AS58" s="163"/>
    </row>
    <row r="59" spans="2:45" s="175" customFormat="1" ht="12.75" customHeight="1">
      <c r="B59" s="529"/>
      <c r="C59" s="530"/>
      <c r="D59" s="530"/>
      <c r="E59" s="1055"/>
      <c r="F59" s="618"/>
      <c r="G59" s="618"/>
      <c r="H59" s="791"/>
      <c r="I59" s="23"/>
      <c r="J59" s="157"/>
      <c r="K59" s="155"/>
      <c r="L59" s="23"/>
      <c r="M59" s="24"/>
      <c r="N59" s="24"/>
      <c r="O59" s="531"/>
      <c r="P59" s="156"/>
      <c r="Q59" s="531"/>
      <c r="R59" s="532" t="str">
        <f t="shared" si="21"/>
        <v/>
      </c>
      <c r="T59" s="45" t="str">
        <f t="shared" si="13"/>
        <v/>
      </c>
      <c r="U59" s="67" t="str">
        <f t="shared" si="22"/>
        <v/>
      </c>
      <c r="V59" s="64" t="str">
        <f t="shared" si="14"/>
        <v/>
      </c>
      <c r="W59" s="643" t="str">
        <f t="shared" si="15"/>
        <v/>
      </c>
      <c r="X59" s="45" t="str">
        <f t="shared" si="16"/>
        <v/>
      </c>
      <c r="Y59" s="45" t="str" cm="1">
        <f t="array" ref="Y59">IF(OR(ISBLANK(B59),F59="None"),"",IF(F59="Usage",W59*U59,IF(F59="Area",IF(OR(ISBLANK(N59),M59=0,ISBLANK(M59), ISBLANK(L59), N59=0),ERROR,X59*U59))))</f>
        <v/>
      </c>
      <c r="Z59" s="640" t="str">
        <f t="shared" si="17"/>
        <v/>
      </c>
      <c r="AA59" s="640" t="str">
        <f t="shared" si="18"/>
        <v/>
      </c>
      <c r="AB59" s="771" t="str">
        <f t="shared" si="19"/>
        <v/>
      </c>
      <c r="AC59" s="640" t="str" cm="1">
        <f t="array" ref="AC59">IF(G59&lt;&gt;"Area","",((VLOOKUP((VLOOKUP(VLOOKUP(B59,LocationInfo,2,FALSE),CBECSTypes,2,FALSE)),CBECSFactors,IF(H59="Natural Gas",3,4),FALSE))*IF(OR(ISBLANK(N59),ISBLANK(M59), L59=0, N59=0),ERROR,V59*N59/365)))</f>
        <v/>
      </c>
      <c r="AD59" s="641" t="str">
        <f t="shared" si="20"/>
        <v/>
      </c>
      <c r="AE59" s="620"/>
      <c r="AF59" s="620"/>
      <c r="AG59" s="620"/>
      <c r="AL59" s="163"/>
      <c r="AM59" s="163"/>
      <c r="AN59" s="163"/>
      <c r="AO59" s="163"/>
      <c r="AP59" s="163"/>
      <c r="AQ59" s="163"/>
      <c r="AR59" s="163"/>
      <c r="AS59" s="163"/>
    </row>
    <row r="60" spans="2:45" s="175" customFormat="1" ht="12.75" customHeight="1">
      <c r="B60" s="529"/>
      <c r="C60" s="530"/>
      <c r="D60" s="530"/>
      <c r="E60" s="1055"/>
      <c r="F60" s="618"/>
      <c r="G60" s="618"/>
      <c r="H60" s="791"/>
      <c r="I60" s="23"/>
      <c r="J60" s="157"/>
      <c r="K60" s="155"/>
      <c r="L60" s="23"/>
      <c r="M60" s="24"/>
      <c r="N60" s="24"/>
      <c r="O60" s="531"/>
      <c r="P60" s="156"/>
      <c r="Q60" s="531"/>
      <c r="R60" s="532" t="str">
        <f t="shared" si="21"/>
        <v/>
      </c>
      <c r="T60" s="45" t="str">
        <f t="shared" si="13"/>
        <v/>
      </c>
      <c r="U60" s="67" t="str">
        <f t="shared" si="22"/>
        <v/>
      </c>
      <c r="V60" s="64" t="str">
        <f t="shared" si="14"/>
        <v/>
      </c>
      <c r="W60" s="643" t="str">
        <f t="shared" si="15"/>
        <v/>
      </c>
      <c r="X60" s="45" t="str">
        <f t="shared" si="16"/>
        <v/>
      </c>
      <c r="Y60" s="45" t="str" cm="1">
        <f t="array" ref="Y60">IF(OR(ISBLANK(B60),F60="None"),"",IF(F60="Usage",W60*U60,IF(F60="Area",IF(OR(ISBLANK(N60),M60=0,ISBLANK(M60), ISBLANK(L60), N60=0),ERROR,X60*U60))))</f>
        <v/>
      </c>
      <c r="Z60" s="640" t="str">
        <f t="shared" si="17"/>
        <v/>
      </c>
      <c r="AA60" s="640" t="str">
        <f t="shared" si="18"/>
        <v/>
      </c>
      <c r="AB60" s="771" t="str">
        <f t="shared" si="19"/>
        <v/>
      </c>
      <c r="AC60" s="640" t="str" cm="1">
        <f t="array" ref="AC60">IF(G60&lt;&gt;"Area","",((VLOOKUP((VLOOKUP(VLOOKUP(B60,LocationInfo,2,FALSE),CBECSTypes,2,FALSE)),CBECSFactors,IF(H60="Natural Gas",3,4),FALSE))*IF(OR(ISBLANK(N60),ISBLANK(M60), L60=0, N60=0),ERROR,V60*N60/365)))</f>
        <v/>
      </c>
      <c r="AD60" s="641" t="str">
        <f t="shared" si="20"/>
        <v/>
      </c>
      <c r="AE60" s="620"/>
      <c r="AF60" s="620"/>
      <c r="AG60" s="620"/>
      <c r="AL60" s="163"/>
      <c r="AM60" s="163"/>
      <c r="AN60" s="163"/>
      <c r="AO60" s="163"/>
      <c r="AP60" s="163"/>
      <c r="AQ60" s="163"/>
      <c r="AR60" s="163"/>
      <c r="AS60" s="163"/>
    </row>
    <row r="61" spans="2:45" s="175" customFormat="1" ht="12.75" customHeight="1">
      <c r="B61" s="529"/>
      <c r="C61" s="530"/>
      <c r="D61" s="530"/>
      <c r="E61" s="1055"/>
      <c r="F61" s="618"/>
      <c r="G61" s="618"/>
      <c r="H61" s="791"/>
      <c r="I61" s="23"/>
      <c r="J61" s="157"/>
      <c r="K61" s="155"/>
      <c r="L61" s="23"/>
      <c r="M61" s="24"/>
      <c r="N61" s="24"/>
      <c r="O61" s="531"/>
      <c r="P61" s="156"/>
      <c r="Q61" s="531"/>
      <c r="R61" s="532" t="str">
        <f t="shared" si="21"/>
        <v/>
      </c>
      <c r="T61" s="45" t="str">
        <f t="shared" si="13"/>
        <v/>
      </c>
      <c r="U61" s="67" t="str">
        <f t="shared" si="22"/>
        <v/>
      </c>
      <c r="V61" s="64" t="str">
        <f t="shared" si="14"/>
        <v/>
      </c>
      <c r="W61" s="643" t="str">
        <f t="shared" si="15"/>
        <v/>
      </c>
      <c r="X61" s="45" t="str">
        <f t="shared" si="16"/>
        <v/>
      </c>
      <c r="Y61" s="45" t="str" cm="1">
        <f t="array" ref="Y61">IF(OR(ISBLANK(B61),F61="None"),"",IF(F61="Usage",W61*U61,IF(F61="Area",IF(OR(ISBLANK(N61),M61=0,ISBLANK(M61), ISBLANK(L61), N61=0),ERROR,X61*U61))))</f>
        <v/>
      </c>
      <c r="Z61" s="640" t="str">
        <f t="shared" si="17"/>
        <v/>
      </c>
      <c r="AA61" s="640" t="str">
        <f t="shared" si="18"/>
        <v/>
      </c>
      <c r="AB61" s="771" t="str">
        <f t="shared" si="19"/>
        <v/>
      </c>
      <c r="AC61" s="640" t="str" cm="1">
        <f t="array" ref="AC61">IF(G61&lt;&gt;"Area","",((VLOOKUP((VLOOKUP(VLOOKUP(B61,LocationInfo,2,FALSE),CBECSTypes,2,FALSE)),CBECSFactors,IF(H61="Natural Gas",3,4),FALSE))*IF(OR(ISBLANK(N61),ISBLANK(M61), L61=0, N61=0),ERROR,V61*N61/365)))</f>
        <v/>
      </c>
      <c r="AD61" s="641" t="str">
        <f t="shared" si="20"/>
        <v/>
      </c>
      <c r="AE61" s="620"/>
      <c r="AF61" s="620"/>
      <c r="AG61" s="620"/>
      <c r="AL61" s="163"/>
      <c r="AM61" s="163"/>
      <c r="AN61" s="163"/>
      <c r="AO61" s="163"/>
      <c r="AP61" s="163"/>
      <c r="AQ61" s="163"/>
      <c r="AR61" s="163"/>
      <c r="AS61" s="163"/>
    </row>
    <row r="62" spans="2:45" s="175" customFormat="1" ht="12.75" customHeight="1">
      <c r="B62" s="529"/>
      <c r="C62" s="530"/>
      <c r="D62" s="530"/>
      <c r="E62" s="1055"/>
      <c r="F62" s="618"/>
      <c r="G62" s="618"/>
      <c r="H62" s="791"/>
      <c r="I62" s="23"/>
      <c r="J62" s="157"/>
      <c r="K62" s="155"/>
      <c r="L62" s="23"/>
      <c r="M62" s="24"/>
      <c r="N62" s="24"/>
      <c r="O62" s="531"/>
      <c r="P62" s="156"/>
      <c r="Q62" s="531"/>
      <c r="R62" s="532" t="str">
        <f t="shared" si="21"/>
        <v/>
      </c>
      <c r="T62" s="45" t="str">
        <f t="shared" si="13"/>
        <v/>
      </c>
      <c r="U62" s="67" t="str">
        <f t="shared" si="22"/>
        <v/>
      </c>
      <c r="V62" s="64" t="str">
        <f t="shared" si="14"/>
        <v/>
      </c>
      <c r="W62" s="643" t="str">
        <f t="shared" si="15"/>
        <v/>
      </c>
      <c r="X62" s="45" t="str">
        <f t="shared" si="16"/>
        <v/>
      </c>
      <c r="Y62" s="45" t="str" cm="1">
        <f t="array" ref="Y62">IF(OR(ISBLANK(B62),F62="None"),"",IF(F62="Usage",W62*U62,IF(F62="Area",IF(OR(ISBLANK(N62),M62=0,ISBLANK(M62), ISBLANK(L62), N62=0),ERROR,X62*U62))))</f>
        <v/>
      </c>
      <c r="Z62" s="640" t="str">
        <f t="shared" si="17"/>
        <v/>
      </c>
      <c r="AA62" s="640" t="str">
        <f t="shared" si="18"/>
        <v/>
      </c>
      <c r="AB62" s="771" t="str">
        <f t="shared" si="19"/>
        <v/>
      </c>
      <c r="AC62" s="640" t="str" cm="1">
        <f t="array" ref="AC62">IF(G62&lt;&gt;"Area","",((VLOOKUP((VLOOKUP(VLOOKUP(B62,LocationInfo,2,FALSE),CBECSTypes,2,FALSE)),CBECSFactors,IF(H62="Natural Gas",3,4),FALSE))*IF(OR(ISBLANK(N62),ISBLANK(M62), L62=0, N62=0),ERROR,V62*N62/365)))</f>
        <v/>
      </c>
      <c r="AD62" s="641" t="str">
        <f t="shared" si="20"/>
        <v/>
      </c>
      <c r="AE62" s="620"/>
      <c r="AF62" s="620"/>
      <c r="AG62" s="620"/>
      <c r="AL62" s="163"/>
      <c r="AM62" s="163"/>
      <c r="AN62" s="163"/>
      <c r="AO62" s="163"/>
      <c r="AP62" s="163"/>
      <c r="AQ62" s="163"/>
      <c r="AR62" s="163"/>
      <c r="AS62" s="163"/>
    </row>
    <row r="63" spans="2:45" s="175" customFormat="1" ht="12.75" customHeight="1">
      <c r="B63" s="529"/>
      <c r="C63" s="530"/>
      <c r="D63" s="530"/>
      <c r="E63" s="1055"/>
      <c r="F63" s="618"/>
      <c r="G63" s="618"/>
      <c r="H63" s="791"/>
      <c r="I63" s="23"/>
      <c r="J63" s="157"/>
      <c r="K63" s="155"/>
      <c r="L63" s="23"/>
      <c r="M63" s="24"/>
      <c r="N63" s="24"/>
      <c r="O63" s="531"/>
      <c r="P63" s="156"/>
      <c r="Q63" s="531"/>
      <c r="R63" s="532" t="str">
        <f t="shared" si="21"/>
        <v/>
      </c>
      <c r="T63" s="45" t="str">
        <f t="shared" si="13"/>
        <v/>
      </c>
      <c r="U63" s="67" t="str">
        <f t="shared" si="22"/>
        <v/>
      </c>
      <c r="V63" s="64" t="str">
        <f t="shared" si="14"/>
        <v/>
      </c>
      <c r="W63" s="643" t="str">
        <f t="shared" si="15"/>
        <v/>
      </c>
      <c r="X63" s="45" t="str">
        <f t="shared" si="16"/>
        <v/>
      </c>
      <c r="Y63" s="45" t="str" cm="1">
        <f t="array" ref="Y63">IF(OR(ISBLANK(B63),F63="None"),"",IF(F63="Usage",W63*U63,IF(F63="Area",IF(OR(ISBLANK(N63),M63=0,ISBLANK(M63), ISBLANK(L63), N63=0),ERROR,X63*U63))))</f>
        <v/>
      </c>
      <c r="Z63" s="640" t="str">
        <f t="shared" si="17"/>
        <v/>
      </c>
      <c r="AA63" s="640" t="str">
        <f t="shared" si="18"/>
        <v/>
      </c>
      <c r="AB63" s="771" t="str">
        <f t="shared" si="19"/>
        <v/>
      </c>
      <c r="AC63" s="640" t="str" cm="1">
        <f t="array" ref="AC63">IF(G63&lt;&gt;"Area","",((VLOOKUP((VLOOKUP(VLOOKUP(B63,LocationInfo,2,FALSE),CBECSTypes,2,FALSE)),CBECSFactors,IF(H63="Natural Gas",3,4),FALSE))*IF(OR(ISBLANK(N63),ISBLANK(M63), L63=0, N63=0),ERROR,V63*N63/365)))</f>
        <v/>
      </c>
      <c r="AD63" s="641" t="str">
        <f t="shared" si="20"/>
        <v/>
      </c>
      <c r="AE63" s="620"/>
      <c r="AF63" s="620"/>
      <c r="AG63" s="620"/>
      <c r="AL63" s="163"/>
      <c r="AM63" s="163"/>
      <c r="AN63" s="163"/>
      <c r="AO63" s="163"/>
      <c r="AP63" s="163"/>
      <c r="AQ63" s="163"/>
      <c r="AR63" s="163"/>
      <c r="AS63" s="163"/>
    </row>
    <row r="64" spans="2:45" s="175" customFormat="1" ht="12.75" customHeight="1">
      <c r="B64" s="529"/>
      <c r="C64" s="530"/>
      <c r="D64" s="530"/>
      <c r="E64" s="1055"/>
      <c r="F64" s="618"/>
      <c r="G64" s="618"/>
      <c r="H64" s="791"/>
      <c r="I64" s="23"/>
      <c r="J64" s="157"/>
      <c r="K64" s="155"/>
      <c r="L64" s="23"/>
      <c r="M64" s="24"/>
      <c r="N64" s="24"/>
      <c r="O64" s="531"/>
      <c r="P64" s="156"/>
      <c r="Q64" s="531"/>
      <c r="R64" s="532" t="str">
        <f t="shared" si="21"/>
        <v/>
      </c>
      <c r="T64" s="45" t="str">
        <f t="shared" si="13"/>
        <v/>
      </c>
      <c r="U64" s="67" t="str">
        <f t="shared" si="22"/>
        <v/>
      </c>
      <c r="V64" s="64" t="str">
        <f t="shared" si="14"/>
        <v/>
      </c>
      <c r="W64" s="643" t="str">
        <f t="shared" si="15"/>
        <v/>
      </c>
      <c r="X64" s="45" t="str">
        <f t="shared" si="16"/>
        <v/>
      </c>
      <c r="Y64" s="45" t="str" cm="1">
        <f t="array" ref="Y64">IF(OR(ISBLANK(B64),F64="None"),"",IF(F64="Usage",W64*U64,IF(F64="Area",IF(OR(ISBLANK(N64),M64=0,ISBLANK(M64), ISBLANK(L64), N64=0),ERROR,X64*U64))))</f>
        <v/>
      </c>
      <c r="Z64" s="640" t="str">
        <f t="shared" si="17"/>
        <v/>
      </c>
      <c r="AA64" s="640" t="str">
        <f t="shared" si="18"/>
        <v/>
      </c>
      <c r="AB64" s="771" t="str">
        <f t="shared" si="19"/>
        <v/>
      </c>
      <c r="AC64" s="640" t="str" cm="1">
        <f t="array" ref="AC64">IF(G64&lt;&gt;"Area","",((VLOOKUP((VLOOKUP(VLOOKUP(B64,LocationInfo,2,FALSE),CBECSTypes,2,FALSE)),CBECSFactors,IF(H64="Natural Gas",3,4),FALSE))*IF(OR(ISBLANK(N64),ISBLANK(M64), L64=0, N64=0),ERROR,V64*N64/365)))</f>
        <v/>
      </c>
      <c r="AD64" s="641" t="str">
        <f t="shared" si="20"/>
        <v/>
      </c>
      <c r="AE64" s="620"/>
      <c r="AF64" s="620"/>
      <c r="AG64" s="620"/>
      <c r="AL64" s="163"/>
      <c r="AM64" s="163"/>
      <c r="AN64" s="163"/>
      <c r="AO64" s="163"/>
      <c r="AP64" s="163"/>
      <c r="AQ64" s="163"/>
      <c r="AR64" s="163"/>
      <c r="AS64" s="163"/>
    </row>
    <row r="65" spans="2:45" s="175" customFormat="1" ht="12.75" customHeight="1">
      <c r="B65" s="529"/>
      <c r="C65" s="530"/>
      <c r="D65" s="530"/>
      <c r="E65" s="1055"/>
      <c r="F65" s="618"/>
      <c r="G65" s="618"/>
      <c r="H65" s="791"/>
      <c r="I65" s="23"/>
      <c r="J65" s="157"/>
      <c r="K65" s="155"/>
      <c r="L65" s="23"/>
      <c r="M65" s="24"/>
      <c r="N65" s="24"/>
      <c r="O65" s="531"/>
      <c r="P65" s="156"/>
      <c r="Q65" s="531"/>
      <c r="R65" s="532" t="str">
        <f t="shared" si="21"/>
        <v/>
      </c>
      <c r="T65" s="45" t="str">
        <f t="shared" si="13"/>
        <v/>
      </c>
      <c r="U65" s="67" t="str">
        <f t="shared" si="22"/>
        <v/>
      </c>
      <c r="V65" s="64" t="str">
        <f t="shared" si="14"/>
        <v/>
      </c>
      <c r="W65" s="643" t="str">
        <f t="shared" si="15"/>
        <v/>
      </c>
      <c r="X65" s="45" t="str">
        <f t="shared" si="16"/>
        <v/>
      </c>
      <c r="Y65" s="45" t="str" cm="1">
        <f t="array" ref="Y65">IF(OR(ISBLANK(B65),F65="None"),"",IF(F65="Usage",W65*U65,IF(F65="Area",IF(OR(ISBLANK(N65),M65=0,ISBLANK(M65), ISBLANK(L65), N65=0),ERROR,X65*U65))))</f>
        <v/>
      </c>
      <c r="Z65" s="640" t="str">
        <f t="shared" si="17"/>
        <v/>
      </c>
      <c r="AA65" s="640" t="str">
        <f t="shared" si="18"/>
        <v/>
      </c>
      <c r="AB65" s="771" t="str">
        <f t="shared" si="19"/>
        <v/>
      </c>
      <c r="AC65" s="640" t="str" cm="1">
        <f t="array" ref="AC65">IF(G65&lt;&gt;"Area","",((VLOOKUP((VLOOKUP(VLOOKUP(B65,LocationInfo,2,FALSE),CBECSTypes,2,FALSE)),CBECSFactors,IF(H65="Natural Gas",3,4),FALSE))*IF(OR(ISBLANK(N65),ISBLANK(M65), L65=0, N65=0),ERROR,V65*N65/365)))</f>
        <v/>
      </c>
      <c r="AD65" s="641" t="str">
        <f t="shared" si="20"/>
        <v/>
      </c>
      <c r="AE65" s="620"/>
      <c r="AF65" s="620"/>
      <c r="AG65" s="620"/>
      <c r="AL65" s="163"/>
      <c r="AM65" s="163"/>
      <c r="AN65" s="163"/>
      <c r="AO65" s="163"/>
      <c r="AP65" s="163"/>
      <c r="AQ65" s="163"/>
      <c r="AR65" s="163"/>
      <c r="AS65" s="163"/>
    </row>
    <row r="66" spans="2:45" s="175" customFormat="1" ht="12.75" customHeight="1">
      <c r="B66" s="529"/>
      <c r="C66" s="530"/>
      <c r="D66" s="530"/>
      <c r="E66" s="1055"/>
      <c r="F66" s="618"/>
      <c r="G66" s="618"/>
      <c r="H66" s="791"/>
      <c r="I66" s="23"/>
      <c r="J66" s="157"/>
      <c r="K66" s="155"/>
      <c r="L66" s="23"/>
      <c r="M66" s="24"/>
      <c r="N66" s="24"/>
      <c r="O66" s="531"/>
      <c r="P66" s="156"/>
      <c r="Q66" s="531"/>
      <c r="R66" s="532" t="str">
        <f t="shared" si="21"/>
        <v/>
      </c>
      <c r="T66" s="45" t="str">
        <f t="shared" si="13"/>
        <v/>
      </c>
      <c r="U66" s="67" t="str">
        <f t="shared" si="22"/>
        <v/>
      </c>
      <c r="V66" s="64" t="str">
        <f t="shared" si="14"/>
        <v/>
      </c>
      <c r="W66" s="643" t="str">
        <f t="shared" si="15"/>
        <v/>
      </c>
      <c r="X66" s="45" t="str">
        <f t="shared" si="16"/>
        <v/>
      </c>
      <c r="Y66" s="45" t="str" cm="1">
        <f t="array" ref="Y66">IF(OR(ISBLANK(B66),F66="None"),"",IF(F66="Usage",W66*U66,IF(F66="Area",IF(OR(ISBLANK(N66),M66=0,ISBLANK(M66), ISBLANK(L66), N66=0),ERROR,X66*U66))))</f>
        <v/>
      </c>
      <c r="Z66" s="640" t="str">
        <f t="shared" si="17"/>
        <v/>
      </c>
      <c r="AA66" s="640" t="str">
        <f t="shared" si="18"/>
        <v/>
      </c>
      <c r="AB66" s="771" t="str">
        <f t="shared" si="19"/>
        <v/>
      </c>
      <c r="AC66" s="640" t="str" cm="1">
        <f t="array" ref="AC66">IF(G66&lt;&gt;"Area","",((VLOOKUP((VLOOKUP(VLOOKUP(B66,LocationInfo,2,FALSE),CBECSTypes,2,FALSE)),CBECSFactors,IF(H66="Natural Gas",3,4),FALSE))*IF(OR(ISBLANK(N66),ISBLANK(M66), L66=0, N66=0),ERROR,V66*N66/365)))</f>
        <v/>
      </c>
      <c r="AD66" s="641" t="str">
        <f t="shared" si="20"/>
        <v/>
      </c>
      <c r="AE66" s="620"/>
      <c r="AF66" s="620"/>
      <c r="AG66" s="620"/>
      <c r="AL66" s="163"/>
      <c r="AM66" s="163"/>
      <c r="AN66" s="163"/>
      <c r="AO66" s="163"/>
      <c r="AP66" s="163"/>
      <c r="AQ66" s="163"/>
      <c r="AR66" s="163"/>
      <c r="AS66" s="163"/>
    </row>
    <row r="67" spans="2:45" s="175" customFormat="1" ht="12.75" customHeight="1">
      <c r="B67" s="529"/>
      <c r="C67" s="530"/>
      <c r="D67" s="530"/>
      <c r="E67" s="1055"/>
      <c r="F67" s="618"/>
      <c r="G67" s="618"/>
      <c r="H67" s="791"/>
      <c r="I67" s="23"/>
      <c r="J67" s="157"/>
      <c r="K67" s="155"/>
      <c r="L67" s="23"/>
      <c r="M67" s="24"/>
      <c r="N67" s="24"/>
      <c r="O67" s="531"/>
      <c r="P67" s="156"/>
      <c r="Q67" s="531"/>
      <c r="R67" s="532" t="str">
        <f t="shared" si="21"/>
        <v/>
      </c>
      <c r="T67" s="45" t="str">
        <f t="shared" si="13"/>
        <v/>
      </c>
      <c r="U67" s="67" t="str">
        <f t="shared" si="22"/>
        <v/>
      </c>
      <c r="V67" s="64" t="str">
        <f t="shared" si="14"/>
        <v/>
      </c>
      <c r="W67" s="643" t="str">
        <f t="shared" si="15"/>
        <v/>
      </c>
      <c r="X67" s="45" t="str">
        <f t="shared" si="16"/>
        <v/>
      </c>
      <c r="Y67" s="45" t="str" cm="1">
        <f t="array" ref="Y67">IF(OR(ISBLANK(B67),F67="None"),"",IF(F67="Usage",W67*U67,IF(F67="Area",IF(OR(ISBLANK(N67),M67=0,ISBLANK(M67), ISBLANK(L67), N67=0),ERROR,X67*U67))))</f>
        <v/>
      </c>
      <c r="Z67" s="640" t="str">
        <f t="shared" si="17"/>
        <v/>
      </c>
      <c r="AA67" s="640" t="str">
        <f t="shared" si="18"/>
        <v/>
      </c>
      <c r="AB67" s="771" t="str">
        <f t="shared" si="19"/>
        <v/>
      </c>
      <c r="AC67" s="640" t="str" cm="1">
        <f t="array" ref="AC67">IF(G67&lt;&gt;"Area","",((VLOOKUP((VLOOKUP(VLOOKUP(B67,LocationInfo,2,FALSE),CBECSTypes,2,FALSE)),CBECSFactors,IF(H67="Natural Gas",3,4),FALSE))*IF(OR(ISBLANK(N67),ISBLANK(M67), L67=0, N67=0),ERROR,V67*N67/365)))</f>
        <v/>
      </c>
      <c r="AD67" s="641" t="str">
        <f t="shared" si="20"/>
        <v/>
      </c>
      <c r="AE67" s="620"/>
      <c r="AF67" s="620"/>
      <c r="AG67" s="620"/>
      <c r="AL67" s="163"/>
      <c r="AM67" s="163"/>
      <c r="AN67" s="163"/>
      <c r="AO67" s="163"/>
      <c r="AP67" s="163"/>
      <c r="AQ67" s="163"/>
      <c r="AR67" s="163"/>
      <c r="AS67" s="163"/>
    </row>
    <row r="68" spans="2:45" s="175" customFormat="1" ht="12.75" customHeight="1">
      <c r="B68" s="529"/>
      <c r="C68" s="530"/>
      <c r="D68" s="530"/>
      <c r="E68" s="1055"/>
      <c r="F68" s="618"/>
      <c r="G68" s="618"/>
      <c r="H68" s="791"/>
      <c r="I68" s="23"/>
      <c r="J68" s="157"/>
      <c r="K68" s="155"/>
      <c r="L68" s="23"/>
      <c r="M68" s="24"/>
      <c r="N68" s="24"/>
      <c r="O68" s="531"/>
      <c r="P68" s="156"/>
      <c r="Q68" s="531"/>
      <c r="R68" s="532" t="str">
        <f t="shared" si="21"/>
        <v/>
      </c>
      <c r="T68" s="45" t="str">
        <f t="shared" si="13"/>
        <v/>
      </c>
      <c r="U68" s="67" t="str">
        <f t="shared" si="22"/>
        <v/>
      </c>
      <c r="V68" s="64" t="str">
        <f t="shared" si="14"/>
        <v/>
      </c>
      <c r="W68" s="643" t="str">
        <f t="shared" si="15"/>
        <v/>
      </c>
      <c r="X68" s="45" t="str">
        <f t="shared" si="16"/>
        <v/>
      </c>
      <c r="Y68" s="45" t="str" cm="1">
        <f t="array" ref="Y68">IF(OR(ISBLANK(B68),F68="None"),"",IF(F68="Usage",W68*U68,IF(F68="Area",IF(OR(ISBLANK(N68),M68=0,ISBLANK(M68), ISBLANK(L68), N68=0),ERROR,X68*U68))))</f>
        <v/>
      </c>
      <c r="Z68" s="640" t="str">
        <f t="shared" si="17"/>
        <v/>
      </c>
      <c r="AA68" s="640" t="str">
        <f t="shared" si="18"/>
        <v/>
      </c>
      <c r="AB68" s="771" t="str">
        <f t="shared" si="19"/>
        <v/>
      </c>
      <c r="AC68" s="640" t="str" cm="1">
        <f t="array" ref="AC68">IF(G68&lt;&gt;"Area","",((VLOOKUP((VLOOKUP(VLOOKUP(B68,LocationInfo,2,FALSE),CBECSTypes,2,FALSE)),CBECSFactors,IF(H68="Natural Gas",3,4),FALSE))*IF(OR(ISBLANK(N68),ISBLANK(M68), L68=0, N68=0),ERROR,V68*N68/365)))</f>
        <v/>
      </c>
      <c r="AD68" s="641" t="str">
        <f t="shared" si="20"/>
        <v/>
      </c>
      <c r="AE68" s="620"/>
      <c r="AF68" s="620"/>
      <c r="AG68" s="620"/>
      <c r="AL68" s="163"/>
      <c r="AM68" s="163"/>
      <c r="AN68" s="163"/>
      <c r="AO68" s="163"/>
      <c r="AP68" s="163"/>
      <c r="AQ68" s="163"/>
      <c r="AR68" s="163"/>
      <c r="AS68" s="163"/>
    </row>
    <row r="69" spans="2:45" s="175" customFormat="1" ht="12.75" customHeight="1">
      <c r="B69" s="529"/>
      <c r="C69" s="530"/>
      <c r="D69" s="530"/>
      <c r="E69" s="1055"/>
      <c r="F69" s="618"/>
      <c r="G69" s="618"/>
      <c r="H69" s="791"/>
      <c r="I69" s="23"/>
      <c r="J69" s="157"/>
      <c r="K69" s="155"/>
      <c r="L69" s="23"/>
      <c r="M69" s="24"/>
      <c r="N69" s="24"/>
      <c r="O69" s="531"/>
      <c r="P69" s="156"/>
      <c r="Q69" s="531"/>
      <c r="R69" s="532" t="str">
        <f t="shared" si="21"/>
        <v/>
      </c>
      <c r="T69" s="45" t="str">
        <f t="shared" si="13"/>
        <v/>
      </c>
      <c r="U69" s="67" t="str">
        <f t="shared" si="22"/>
        <v/>
      </c>
      <c r="V69" s="64" t="str">
        <f t="shared" si="14"/>
        <v/>
      </c>
      <c r="W69" s="643" t="str">
        <f t="shared" si="15"/>
        <v/>
      </c>
      <c r="X69" s="45" t="str">
        <f t="shared" si="16"/>
        <v/>
      </c>
      <c r="Y69" s="45" t="str" cm="1">
        <f t="array" ref="Y69">IF(OR(ISBLANK(B69),F69="None"),"",IF(F69="Usage",W69*U69,IF(F69="Area",IF(OR(ISBLANK(N69),M69=0,ISBLANK(M69), ISBLANK(L69), N69=0),ERROR,X69*U69))))</f>
        <v/>
      </c>
      <c r="Z69" s="640" t="str">
        <f t="shared" si="17"/>
        <v/>
      </c>
      <c r="AA69" s="640" t="str">
        <f t="shared" si="18"/>
        <v/>
      </c>
      <c r="AB69" s="771" t="str">
        <f t="shared" si="19"/>
        <v/>
      </c>
      <c r="AC69" s="640" t="str" cm="1">
        <f t="array" ref="AC69">IF(G69&lt;&gt;"Area","",((VLOOKUP((VLOOKUP(VLOOKUP(B69,LocationInfo,2,FALSE),CBECSTypes,2,FALSE)),CBECSFactors,IF(H69="Natural Gas",3,4),FALSE))*IF(OR(ISBLANK(N69),ISBLANK(M69), L69=0, N69=0),ERROR,V69*N69/365)))</f>
        <v/>
      </c>
      <c r="AD69" s="641" t="str">
        <f t="shared" si="20"/>
        <v/>
      </c>
      <c r="AE69" s="620"/>
      <c r="AF69" s="620"/>
      <c r="AG69" s="620"/>
      <c r="AL69" s="163"/>
      <c r="AM69" s="163"/>
      <c r="AN69" s="163"/>
      <c r="AO69" s="163"/>
      <c r="AP69" s="163"/>
      <c r="AQ69" s="163"/>
      <c r="AR69" s="163"/>
      <c r="AS69" s="163"/>
    </row>
    <row r="70" spans="2:45" s="175" customFormat="1" ht="12.75" customHeight="1">
      <c r="B70" s="529"/>
      <c r="C70" s="530"/>
      <c r="D70" s="530"/>
      <c r="E70" s="1055"/>
      <c r="F70" s="618"/>
      <c r="G70" s="618"/>
      <c r="H70" s="791"/>
      <c r="I70" s="23"/>
      <c r="J70" s="157"/>
      <c r="K70" s="155"/>
      <c r="L70" s="23"/>
      <c r="M70" s="24"/>
      <c r="N70" s="24"/>
      <c r="O70" s="531"/>
      <c r="P70" s="156"/>
      <c r="Q70" s="531"/>
      <c r="R70" s="532" t="str">
        <f t="shared" si="21"/>
        <v/>
      </c>
      <c r="T70" s="45" t="str">
        <f t="shared" si="13"/>
        <v/>
      </c>
      <c r="U70" s="67" t="str">
        <f t="shared" si="22"/>
        <v/>
      </c>
      <c r="V70" s="64" t="str">
        <f t="shared" si="14"/>
        <v/>
      </c>
      <c r="W70" s="643" t="str">
        <f t="shared" si="15"/>
        <v/>
      </c>
      <c r="X70" s="45" t="str">
        <f t="shared" si="16"/>
        <v/>
      </c>
      <c r="Y70" s="45" t="str" cm="1">
        <f t="array" ref="Y70">IF(OR(ISBLANK(B70),F70="None"),"",IF(F70="Usage",W70*U70,IF(F70="Area",IF(OR(ISBLANK(N70),M70=0,ISBLANK(M70), ISBLANK(L70), N70=0),ERROR,X70*U70))))</f>
        <v/>
      </c>
      <c r="Z70" s="640" t="str">
        <f t="shared" si="17"/>
        <v/>
      </c>
      <c r="AA70" s="640" t="str">
        <f t="shared" si="18"/>
        <v/>
      </c>
      <c r="AB70" s="771" t="str">
        <f t="shared" si="19"/>
        <v/>
      </c>
      <c r="AC70" s="640" t="str" cm="1">
        <f t="array" ref="AC70">IF(G70&lt;&gt;"Area","",((VLOOKUP((VLOOKUP(VLOOKUP(B70,LocationInfo,2,FALSE),CBECSTypes,2,FALSE)),CBECSFactors,IF(H70="Natural Gas",3,4),FALSE))*IF(OR(ISBLANK(N70),ISBLANK(M70), L70=0, N70=0),ERROR,V70*N70/365)))</f>
        <v/>
      </c>
      <c r="AD70" s="641" t="str">
        <f t="shared" si="20"/>
        <v/>
      </c>
      <c r="AE70" s="620"/>
      <c r="AF70" s="620"/>
      <c r="AG70" s="620"/>
      <c r="AL70" s="163"/>
      <c r="AM70" s="163"/>
      <c r="AN70" s="163"/>
      <c r="AO70" s="163"/>
      <c r="AP70" s="163"/>
      <c r="AQ70" s="163"/>
      <c r="AR70" s="163"/>
      <c r="AS70" s="163"/>
    </row>
    <row r="71" spans="2:45" s="175" customFormat="1" ht="12.75" customHeight="1">
      <c r="B71" s="529"/>
      <c r="C71" s="530"/>
      <c r="D71" s="530"/>
      <c r="E71" s="1055"/>
      <c r="F71" s="618"/>
      <c r="G71" s="618"/>
      <c r="H71" s="791"/>
      <c r="I71" s="23"/>
      <c r="J71" s="157"/>
      <c r="K71" s="155"/>
      <c r="L71" s="23"/>
      <c r="M71" s="24"/>
      <c r="N71" s="24"/>
      <c r="O71" s="531"/>
      <c r="P71" s="156"/>
      <c r="Q71" s="531"/>
      <c r="R71" s="532" t="str">
        <f t="shared" si="21"/>
        <v/>
      </c>
      <c r="T71" s="45" t="str">
        <f t="shared" si="13"/>
        <v/>
      </c>
      <c r="U71" s="67" t="str">
        <f t="shared" si="22"/>
        <v/>
      </c>
      <c r="V71" s="64" t="str">
        <f t="shared" si="14"/>
        <v/>
      </c>
      <c r="W71" s="643" t="str">
        <f t="shared" si="15"/>
        <v/>
      </c>
      <c r="X71" s="45" t="str">
        <f t="shared" si="16"/>
        <v/>
      </c>
      <c r="Y71" s="45" t="str" cm="1">
        <f t="array" ref="Y71">IF(OR(ISBLANK(B71),F71="None"),"",IF(F71="Usage",W71*U71,IF(F71="Area",IF(OR(ISBLANK(N71),M71=0,ISBLANK(M71), ISBLANK(L71), N71=0),ERROR,X71*U71))))</f>
        <v/>
      </c>
      <c r="Z71" s="640" t="str">
        <f t="shared" si="17"/>
        <v/>
      </c>
      <c r="AA71" s="640" t="str">
        <f t="shared" si="18"/>
        <v/>
      </c>
      <c r="AB71" s="771" t="str">
        <f t="shared" si="19"/>
        <v/>
      </c>
      <c r="AC71" s="640" t="str" cm="1">
        <f t="array" ref="AC71">IF(G71&lt;&gt;"Area","",((VLOOKUP((VLOOKUP(VLOOKUP(B71,LocationInfo,2,FALSE),CBECSTypes,2,FALSE)),CBECSFactors,IF(H71="Natural Gas",3,4),FALSE))*IF(OR(ISBLANK(N71),ISBLANK(M71), L71=0, N71=0),ERROR,V71*N71/365)))</f>
        <v/>
      </c>
      <c r="AD71" s="641" t="str">
        <f t="shared" si="20"/>
        <v/>
      </c>
      <c r="AE71" s="620"/>
      <c r="AF71" s="620"/>
      <c r="AG71" s="620"/>
      <c r="AL71" s="163"/>
      <c r="AM71" s="163"/>
      <c r="AN71" s="163"/>
      <c r="AO71" s="163"/>
      <c r="AP71" s="163"/>
      <c r="AQ71" s="163"/>
      <c r="AR71" s="163"/>
      <c r="AS71" s="163"/>
    </row>
    <row r="72" spans="2:45" s="175" customFormat="1" ht="12.75" customHeight="1">
      <c r="B72" s="529"/>
      <c r="C72" s="530"/>
      <c r="D72" s="530"/>
      <c r="E72" s="1055"/>
      <c r="F72" s="618"/>
      <c r="G72" s="618"/>
      <c r="H72" s="791"/>
      <c r="I72" s="23"/>
      <c r="J72" s="157"/>
      <c r="K72" s="155"/>
      <c r="L72" s="23"/>
      <c r="M72" s="24"/>
      <c r="N72" s="24"/>
      <c r="O72" s="531"/>
      <c r="P72" s="156"/>
      <c r="Q72" s="531"/>
      <c r="R72" s="532" t="str">
        <f t="shared" si="21"/>
        <v/>
      </c>
      <c r="T72" s="45" t="str">
        <f t="shared" si="13"/>
        <v/>
      </c>
      <c r="U72" s="67" t="str">
        <f t="shared" si="22"/>
        <v/>
      </c>
      <c r="V72" s="64" t="str">
        <f t="shared" si="14"/>
        <v/>
      </c>
      <c r="W72" s="643" t="str">
        <f t="shared" si="15"/>
        <v/>
      </c>
      <c r="X72" s="45" t="str">
        <f t="shared" si="16"/>
        <v/>
      </c>
      <c r="Y72" s="45" t="str" cm="1">
        <f t="array" ref="Y72">IF(OR(ISBLANK(B72),F72="None"),"",IF(F72="Usage",W72*U72,IF(F72="Area",IF(OR(ISBLANK(N72),M72=0,ISBLANK(M72), ISBLANK(L72), N72=0),ERROR,X72*U72))))</f>
        <v/>
      </c>
      <c r="Z72" s="640" t="str">
        <f t="shared" si="17"/>
        <v/>
      </c>
      <c r="AA72" s="640" t="str">
        <f t="shared" si="18"/>
        <v/>
      </c>
      <c r="AB72" s="771" t="str">
        <f t="shared" si="19"/>
        <v/>
      </c>
      <c r="AC72" s="640" t="str" cm="1">
        <f t="array" ref="AC72">IF(G72&lt;&gt;"Area","",((VLOOKUP((VLOOKUP(VLOOKUP(B72,LocationInfo,2,FALSE),CBECSTypes,2,FALSE)),CBECSFactors,IF(H72="Natural Gas",3,4),FALSE))*IF(OR(ISBLANK(N72),ISBLANK(M72), L72=0, N72=0),ERROR,V72*N72/365)))</f>
        <v/>
      </c>
      <c r="AD72" s="641" t="str">
        <f t="shared" si="20"/>
        <v/>
      </c>
      <c r="AE72" s="620"/>
      <c r="AF72" s="620"/>
      <c r="AG72" s="620"/>
      <c r="AL72" s="163"/>
      <c r="AM72" s="163"/>
      <c r="AN72" s="163"/>
      <c r="AO72" s="163"/>
      <c r="AP72" s="163"/>
      <c r="AQ72" s="163"/>
      <c r="AR72" s="163"/>
      <c r="AS72" s="163"/>
    </row>
    <row r="73" spans="2:45" s="175" customFormat="1" ht="12.75" customHeight="1">
      <c r="B73" s="529"/>
      <c r="C73" s="530"/>
      <c r="D73" s="530"/>
      <c r="E73" s="1055"/>
      <c r="F73" s="618"/>
      <c r="G73" s="618"/>
      <c r="H73" s="791"/>
      <c r="I73" s="23"/>
      <c r="J73" s="157"/>
      <c r="K73" s="155"/>
      <c r="L73" s="23"/>
      <c r="M73" s="24"/>
      <c r="N73" s="24"/>
      <c r="O73" s="531"/>
      <c r="P73" s="156"/>
      <c r="Q73" s="531"/>
      <c r="R73" s="532" t="str">
        <f t="shared" si="21"/>
        <v/>
      </c>
      <c r="T73" s="45" t="str">
        <f t="shared" si="13"/>
        <v/>
      </c>
      <c r="U73" s="67" t="str">
        <f t="shared" si="22"/>
        <v/>
      </c>
      <c r="V73" s="64" t="str">
        <f t="shared" si="14"/>
        <v/>
      </c>
      <c r="W73" s="643" t="str">
        <f t="shared" si="15"/>
        <v/>
      </c>
      <c r="X73" s="45" t="str">
        <f t="shared" si="16"/>
        <v/>
      </c>
      <c r="Y73" s="45" t="str" cm="1">
        <f t="array" ref="Y73">IF(OR(ISBLANK(B73),F73="None"),"",IF(F73="Usage",W73*U73,IF(F73="Area",IF(OR(ISBLANK(N73),M73=0,ISBLANK(M73), ISBLANK(L73), N73=0),ERROR,X73*U73))))</f>
        <v/>
      </c>
      <c r="Z73" s="640" t="str">
        <f t="shared" si="17"/>
        <v/>
      </c>
      <c r="AA73" s="640" t="str">
        <f t="shared" si="18"/>
        <v/>
      </c>
      <c r="AB73" s="771" t="str">
        <f t="shared" si="19"/>
        <v/>
      </c>
      <c r="AC73" s="640" t="str" cm="1">
        <f t="array" ref="AC73">IF(G73&lt;&gt;"Area","",((VLOOKUP((VLOOKUP(VLOOKUP(B73,LocationInfo,2,FALSE),CBECSTypes,2,FALSE)),CBECSFactors,IF(H73="Natural Gas",3,4),FALSE))*IF(OR(ISBLANK(N73),ISBLANK(M73), L73=0, N73=0),ERROR,V73*N73/365)))</f>
        <v/>
      </c>
      <c r="AD73" s="641" t="str">
        <f t="shared" si="20"/>
        <v/>
      </c>
      <c r="AE73" s="620"/>
      <c r="AF73" s="620"/>
      <c r="AG73" s="620"/>
      <c r="AL73" s="163"/>
      <c r="AM73" s="163"/>
      <c r="AN73" s="163"/>
      <c r="AO73" s="163"/>
      <c r="AP73" s="163"/>
      <c r="AQ73" s="163"/>
      <c r="AR73" s="163"/>
      <c r="AS73" s="163"/>
    </row>
    <row r="74" spans="2:45" s="175" customFormat="1" ht="12.75" customHeight="1">
      <c r="B74" s="529"/>
      <c r="C74" s="530"/>
      <c r="D74" s="530"/>
      <c r="E74" s="1055"/>
      <c r="F74" s="618"/>
      <c r="G74" s="618"/>
      <c r="H74" s="791"/>
      <c r="I74" s="23"/>
      <c r="J74" s="157"/>
      <c r="K74" s="155"/>
      <c r="L74" s="23"/>
      <c r="M74" s="24"/>
      <c r="N74" s="24"/>
      <c r="O74" s="531"/>
      <c r="P74" s="156"/>
      <c r="Q74" s="531"/>
      <c r="R74" s="532" t="str">
        <f t="shared" si="21"/>
        <v/>
      </c>
      <c r="T74" s="45" t="str">
        <f t="shared" si="13"/>
        <v/>
      </c>
      <c r="U74" s="67" t="str">
        <f t="shared" si="22"/>
        <v/>
      </c>
      <c r="V74" s="64" t="str">
        <f t="shared" si="14"/>
        <v/>
      </c>
      <c r="W74" s="643" t="str">
        <f t="shared" si="15"/>
        <v/>
      </c>
      <c r="X74" s="45" t="str">
        <f t="shared" si="16"/>
        <v/>
      </c>
      <c r="Y74" s="45" t="str" cm="1">
        <f t="array" ref="Y74">IF(OR(ISBLANK(B74),F74="None"),"",IF(F74="Usage",W74*U74,IF(F74="Area",IF(OR(ISBLANK(N74),M74=0,ISBLANK(M74), ISBLANK(L74), N74=0),ERROR,X74*U74))))</f>
        <v/>
      </c>
      <c r="Z74" s="640" t="str">
        <f t="shared" si="17"/>
        <v/>
      </c>
      <c r="AA74" s="640" t="str">
        <f t="shared" si="18"/>
        <v/>
      </c>
      <c r="AB74" s="771" t="str">
        <f t="shared" si="19"/>
        <v/>
      </c>
      <c r="AC74" s="640" t="str" cm="1">
        <f t="array" ref="AC74">IF(G74&lt;&gt;"Area","",((VLOOKUP((VLOOKUP(VLOOKUP(B74,LocationInfo,2,FALSE),CBECSTypes,2,FALSE)),CBECSFactors,IF(H74="Natural Gas",3,4),FALSE))*IF(OR(ISBLANK(N74),ISBLANK(M74), L74=0, N74=0),ERROR,V74*N74/365)))</f>
        <v/>
      </c>
      <c r="AD74" s="641" t="str">
        <f t="shared" si="20"/>
        <v/>
      </c>
      <c r="AE74" s="620"/>
      <c r="AF74" s="620"/>
      <c r="AG74" s="620"/>
      <c r="AL74" s="163"/>
      <c r="AM74" s="163"/>
      <c r="AN74" s="163"/>
      <c r="AO74" s="163"/>
      <c r="AP74" s="163"/>
      <c r="AQ74" s="163"/>
      <c r="AR74" s="163"/>
      <c r="AS74" s="163"/>
    </row>
    <row r="75" spans="2:45" s="175" customFormat="1" ht="12.75" customHeight="1">
      <c r="B75" s="529"/>
      <c r="C75" s="530"/>
      <c r="D75" s="530"/>
      <c r="E75" s="1055"/>
      <c r="F75" s="618"/>
      <c r="G75" s="618"/>
      <c r="H75" s="791"/>
      <c r="I75" s="23"/>
      <c r="J75" s="157"/>
      <c r="K75" s="155"/>
      <c r="L75" s="23"/>
      <c r="M75" s="24"/>
      <c r="N75" s="24"/>
      <c r="O75" s="531"/>
      <c r="P75" s="156"/>
      <c r="Q75" s="531"/>
      <c r="R75" s="532" t="str">
        <f t="shared" si="21"/>
        <v/>
      </c>
      <c r="T75" s="45" t="str">
        <f t="shared" si="13"/>
        <v/>
      </c>
      <c r="U75" s="67" t="str">
        <f t="shared" si="22"/>
        <v/>
      </c>
      <c r="V75" s="64" t="str">
        <f t="shared" si="14"/>
        <v/>
      </c>
      <c r="W75" s="643" t="str">
        <f t="shared" si="15"/>
        <v/>
      </c>
      <c r="X75" s="45" t="str">
        <f t="shared" si="16"/>
        <v/>
      </c>
      <c r="Y75" s="45" t="str" cm="1">
        <f t="array" ref="Y75">IF(OR(ISBLANK(B75),F75="None"),"",IF(F75="Usage",W75*U75,IF(F75="Area",IF(OR(ISBLANK(N75),M75=0,ISBLANK(M75), ISBLANK(L75), N75=0),ERROR,X75*U75))))</f>
        <v/>
      </c>
      <c r="Z75" s="640" t="str">
        <f t="shared" si="17"/>
        <v/>
      </c>
      <c r="AA75" s="640" t="str">
        <f t="shared" si="18"/>
        <v/>
      </c>
      <c r="AB75" s="771" t="str">
        <f t="shared" si="19"/>
        <v/>
      </c>
      <c r="AC75" s="640" t="str" cm="1">
        <f t="array" ref="AC75">IF(G75&lt;&gt;"Area","",((VLOOKUP((VLOOKUP(VLOOKUP(B75,LocationInfo,2,FALSE),CBECSTypes,2,FALSE)),CBECSFactors,IF(H75="Natural Gas",3,4),FALSE))*IF(OR(ISBLANK(N75),ISBLANK(M75), L75=0, N75=0),ERROR,V75*N75/365)))</f>
        <v/>
      </c>
      <c r="AD75" s="641" t="str">
        <f t="shared" si="20"/>
        <v/>
      </c>
      <c r="AE75" s="620"/>
      <c r="AF75" s="620"/>
      <c r="AG75" s="620"/>
      <c r="AL75" s="163"/>
      <c r="AM75" s="163"/>
      <c r="AN75" s="163"/>
      <c r="AO75" s="163"/>
      <c r="AP75" s="163"/>
      <c r="AQ75" s="163"/>
      <c r="AR75" s="163"/>
      <c r="AS75" s="163"/>
    </row>
    <row r="76" spans="2:45" s="175" customFormat="1" ht="12.75" customHeight="1">
      <c r="B76" s="529"/>
      <c r="C76" s="530"/>
      <c r="D76" s="530"/>
      <c r="E76" s="1055"/>
      <c r="F76" s="618"/>
      <c r="G76" s="618"/>
      <c r="H76" s="791"/>
      <c r="I76" s="23"/>
      <c r="J76" s="157"/>
      <c r="K76" s="155"/>
      <c r="L76" s="23"/>
      <c r="M76" s="24"/>
      <c r="N76" s="24"/>
      <c r="O76" s="531"/>
      <c r="P76" s="156"/>
      <c r="Q76" s="531"/>
      <c r="R76" s="532" t="str">
        <f t="shared" si="21"/>
        <v/>
      </c>
      <c r="T76" s="45" t="str">
        <f t="shared" si="13"/>
        <v/>
      </c>
      <c r="U76" s="67" t="str">
        <f t="shared" si="22"/>
        <v/>
      </c>
      <c r="V76" s="64" t="str">
        <f t="shared" si="14"/>
        <v/>
      </c>
      <c r="W76" s="643" t="str">
        <f t="shared" si="15"/>
        <v/>
      </c>
      <c r="X76" s="45" t="str">
        <f t="shared" si="16"/>
        <v/>
      </c>
      <c r="Y76" s="45" t="str" cm="1">
        <f t="array" ref="Y76">IF(OR(ISBLANK(B76),F76="None"),"",IF(F76="Usage",W76*U76,IF(F76="Area",IF(OR(ISBLANK(N76),M76=0,ISBLANK(M76), ISBLANK(L76), N76=0),ERROR,X76*U76))))</f>
        <v/>
      </c>
      <c r="Z76" s="640" t="str">
        <f t="shared" si="17"/>
        <v/>
      </c>
      <c r="AA76" s="640" t="str">
        <f t="shared" si="18"/>
        <v/>
      </c>
      <c r="AB76" s="771" t="str">
        <f t="shared" si="19"/>
        <v/>
      </c>
      <c r="AC76" s="640" t="str" cm="1">
        <f t="array" ref="AC76">IF(G76&lt;&gt;"Area","",((VLOOKUP((VLOOKUP(VLOOKUP(B76,LocationInfo,2,FALSE),CBECSTypes,2,FALSE)),CBECSFactors,IF(H76="Natural Gas",3,4),FALSE))*IF(OR(ISBLANK(N76),ISBLANK(M76), L76=0, N76=0),ERROR,V76*N76/365)))</f>
        <v/>
      </c>
      <c r="AD76" s="641" t="str">
        <f t="shared" si="20"/>
        <v/>
      </c>
      <c r="AE76" s="620"/>
      <c r="AF76" s="620"/>
      <c r="AG76" s="620"/>
      <c r="AL76" s="163"/>
      <c r="AM76" s="163"/>
      <c r="AN76" s="163"/>
      <c r="AO76" s="163"/>
      <c r="AP76" s="163"/>
      <c r="AQ76" s="163"/>
      <c r="AR76" s="163"/>
      <c r="AS76" s="163"/>
    </row>
    <row r="77" spans="2:45" s="175" customFormat="1" ht="12.75" customHeight="1">
      <c r="B77" s="529"/>
      <c r="C77" s="530"/>
      <c r="D77" s="530"/>
      <c r="E77" s="1055"/>
      <c r="F77" s="618"/>
      <c r="G77" s="618"/>
      <c r="H77" s="791"/>
      <c r="I77" s="23"/>
      <c r="J77" s="157"/>
      <c r="K77" s="155"/>
      <c r="L77" s="23"/>
      <c r="M77" s="24"/>
      <c r="N77" s="24"/>
      <c r="O77" s="531"/>
      <c r="P77" s="156"/>
      <c r="Q77" s="531"/>
      <c r="R77" s="532" t="str">
        <f t="shared" si="21"/>
        <v/>
      </c>
      <c r="T77" s="45" t="str">
        <f t="shared" si="13"/>
        <v/>
      </c>
      <c r="U77" s="67" t="str">
        <f t="shared" si="22"/>
        <v/>
      </c>
      <c r="V77" s="64" t="str">
        <f t="shared" si="14"/>
        <v/>
      </c>
      <c r="W77" s="643" t="str">
        <f t="shared" si="15"/>
        <v/>
      </c>
      <c r="X77" s="45" t="str">
        <f t="shared" si="16"/>
        <v/>
      </c>
      <c r="Y77" s="45" t="str" cm="1">
        <f t="array" ref="Y77">IF(OR(ISBLANK(B77),F77="None"),"",IF(F77="Usage",W77*U77,IF(F77="Area",IF(OR(ISBLANK(N77),M77=0,ISBLANK(M77), ISBLANK(L77), N77=0),ERROR,X77*U77))))</f>
        <v/>
      </c>
      <c r="Z77" s="640" t="str">
        <f t="shared" si="17"/>
        <v/>
      </c>
      <c r="AA77" s="640" t="str">
        <f t="shared" si="18"/>
        <v/>
      </c>
      <c r="AB77" s="771" t="str">
        <f t="shared" si="19"/>
        <v/>
      </c>
      <c r="AC77" s="640" t="str" cm="1">
        <f t="array" ref="AC77">IF(G77&lt;&gt;"Area","",((VLOOKUP((VLOOKUP(VLOOKUP(B77,LocationInfo,2,FALSE),CBECSTypes,2,FALSE)),CBECSFactors,IF(H77="Natural Gas",3,4),FALSE))*IF(OR(ISBLANK(N77),ISBLANK(M77), L77=0, N77=0),ERROR,V77*N77/365)))</f>
        <v/>
      </c>
      <c r="AD77" s="641" t="str">
        <f t="shared" si="20"/>
        <v/>
      </c>
      <c r="AE77" s="620"/>
      <c r="AF77" s="620"/>
      <c r="AG77" s="620"/>
      <c r="AL77" s="163"/>
      <c r="AM77" s="163"/>
      <c r="AN77" s="163"/>
      <c r="AO77" s="163"/>
      <c r="AP77" s="163"/>
      <c r="AQ77" s="163"/>
      <c r="AR77" s="163"/>
      <c r="AS77" s="163"/>
    </row>
    <row r="78" spans="2:45" s="175" customFormat="1" ht="12.75" customHeight="1">
      <c r="B78" s="529"/>
      <c r="C78" s="530"/>
      <c r="D78" s="530"/>
      <c r="E78" s="1055"/>
      <c r="F78" s="618"/>
      <c r="G78" s="618"/>
      <c r="H78" s="791"/>
      <c r="I78" s="23"/>
      <c r="J78" s="157"/>
      <c r="K78" s="155"/>
      <c r="L78" s="23"/>
      <c r="M78" s="24"/>
      <c r="N78" s="24"/>
      <c r="O78" s="531"/>
      <c r="P78" s="156"/>
      <c r="Q78" s="531"/>
      <c r="R78" s="532" t="str">
        <f t="shared" ref="R78:R109" si="23">IF(AND(I78&gt;0,O78&gt;0),"Multiple Entered!",IF(AND(L78&gt;0,O78&gt;0),"Multiple Entered!",IF(AND(I78&gt;0,L78&gt;0),"Multiple Entered!",IF(I78&gt;0,"Preferred Option",IF(L78&gt;0,"2nd Option",IF(O78&gt;0,"3rd Option",""))))))</f>
        <v/>
      </c>
      <c r="T78" s="45" t="str">
        <f t="shared" si="13"/>
        <v/>
      </c>
      <c r="U78" s="67" t="str">
        <f t="shared" ref="U78:U109" si="24">IF(ISBLANK(B78), "", VLOOKUP(T78,ElecFactor,5,FALSE))</f>
        <v/>
      </c>
      <c r="V78" s="64" t="str">
        <f t="shared" si="14"/>
        <v/>
      </c>
      <c r="W78" s="643" t="str">
        <f t="shared" si="15"/>
        <v/>
      </c>
      <c r="X78" s="45" t="str">
        <f t="shared" si="16"/>
        <v/>
      </c>
      <c r="Y78" s="45" t="str" cm="1">
        <f t="array" ref="Y78">IF(OR(ISBLANK(B78),F78="None"),"",IF(F78="Usage",W78*U78,IF(F78="Area",IF(OR(ISBLANK(N78),M78=0,ISBLANK(M78), ISBLANK(L78), N78=0),ERROR,X78*U78))))</f>
        <v/>
      </c>
      <c r="Z78" s="640" t="str">
        <f t="shared" si="17"/>
        <v/>
      </c>
      <c r="AA78" s="640" t="str">
        <f t="shared" si="18"/>
        <v/>
      </c>
      <c r="AB78" s="771" t="str">
        <f t="shared" si="19"/>
        <v/>
      </c>
      <c r="AC78" s="640" t="str" cm="1">
        <f t="array" ref="AC78">IF(G78&lt;&gt;"Area","",((VLOOKUP((VLOOKUP(VLOOKUP(B78,LocationInfo,2,FALSE),CBECSTypes,2,FALSE)),CBECSFactors,IF(H78="Natural Gas",3,4),FALSE))*IF(OR(ISBLANK(N78),ISBLANK(M78), L78=0, N78=0),ERROR,V78*N78/365)))</f>
        <v/>
      </c>
      <c r="AD78" s="641" t="str">
        <f t="shared" si="20"/>
        <v/>
      </c>
      <c r="AE78" s="620"/>
      <c r="AF78" s="620"/>
      <c r="AG78" s="620"/>
      <c r="AL78" s="163"/>
      <c r="AM78" s="163"/>
      <c r="AN78" s="163"/>
      <c r="AO78" s="163"/>
      <c r="AP78" s="163"/>
      <c r="AQ78" s="163"/>
      <c r="AR78" s="163"/>
      <c r="AS78" s="163"/>
    </row>
    <row r="79" spans="2:45" s="175" customFormat="1" ht="12.75" customHeight="1">
      <c r="B79" s="529"/>
      <c r="C79" s="530"/>
      <c r="D79" s="530"/>
      <c r="E79" s="1055"/>
      <c r="F79" s="618"/>
      <c r="G79" s="618"/>
      <c r="H79" s="791"/>
      <c r="I79" s="23"/>
      <c r="J79" s="157"/>
      <c r="K79" s="155"/>
      <c r="L79" s="23"/>
      <c r="M79" s="24"/>
      <c r="N79" s="24"/>
      <c r="O79" s="531"/>
      <c r="P79" s="156"/>
      <c r="Q79" s="531"/>
      <c r="R79" s="532" t="str">
        <f t="shared" si="23"/>
        <v/>
      </c>
      <c r="T79" s="45" t="str">
        <f t="shared" si="13"/>
        <v/>
      </c>
      <c r="U79" s="67" t="str">
        <f t="shared" si="24"/>
        <v/>
      </c>
      <c r="V79" s="64" t="str">
        <f t="shared" si="14"/>
        <v/>
      </c>
      <c r="W79" s="643" t="str">
        <f t="shared" si="15"/>
        <v/>
      </c>
      <c r="X79" s="45" t="str">
        <f t="shared" si="16"/>
        <v/>
      </c>
      <c r="Y79" s="45" t="str" cm="1">
        <f t="array" ref="Y79">IF(OR(ISBLANK(B79),F79="None"),"",IF(F79="Usage",W79*U79,IF(F79="Area",IF(OR(ISBLANK(N79),M79=0,ISBLANK(M79), ISBLANK(L79), N79=0),ERROR,X79*U79))))</f>
        <v/>
      </c>
      <c r="Z79" s="640" t="str">
        <f t="shared" si="17"/>
        <v/>
      </c>
      <c r="AA79" s="640" t="str">
        <f t="shared" si="18"/>
        <v/>
      </c>
      <c r="AB79" s="771" t="str">
        <f t="shared" si="19"/>
        <v/>
      </c>
      <c r="AC79" s="640" t="str" cm="1">
        <f t="array" ref="AC79">IF(G79&lt;&gt;"Area","",((VLOOKUP((VLOOKUP(VLOOKUP(B79,LocationInfo,2,FALSE),CBECSTypes,2,FALSE)),CBECSFactors,IF(H79="Natural Gas",3,4),FALSE))*IF(OR(ISBLANK(N79),ISBLANK(M79), L79=0, N79=0),ERROR,V79*N79/365)))</f>
        <v/>
      </c>
      <c r="AD79" s="641" t="str">
        <f t="shared" si="20"/>
        <v/>
      </c>
      <c r="AE79" s="620"/>
      <c r="AF79" s="620"/>
      <c r="AG79" s="620"/>
      <c r="AL79" s="163"/>
      <c r="AM79" s="163"/>
      <c r="AN79" s="163"/>
      <c r="AO79" s="163"/>
      <c r="AP79" s="163"/>
      <c r="AQ79" s="163"/>
      <c r="AR79" s="163"/>
      <c r="AS79" s="163"/>
    </row>
    <row r="80" spans="2:45" s="175" customFormat="1" ht="12.75" customHeight="1">
      <c r="B80" s="529"/>
      <c r="C80" s="530"/>
      <c r="D80" s="530"/>
      <c r="E80" s="1055"/>
      <c r="F80" s="618"/>
      <c r="G80" s="618"/>
      <c r="H80" s="791"/>
      <c r="I80" s="23"/>
      <c r="J80" s="157"/>
      <c r="K80" s="155"/>
      <c r="L80" s="23"/>
      <c r="M80" s="24"/>
      <c r="N80" s="24"/>
      <c r="O80" s="531"/>
      <c r="P80" s="156"/>
      <c r="Q80" s="531"/>
      <c r="R80" s="532" t="str">
        <f t="shared" si="23"/>
        <v/>
      </c>
      <c r="T80" s="45" t="str">
        <f t="shared" si="13"/>
        <v/>
      </c>
      <c r="U80" s="67" t="str">
        <f t="shared" si="24"/>
        <v/>
      </c>
      <c r="V80" s="64" t="str">
        <f t="shared" si="14"/>
        <v/>
      </c>
      <c r="W80" s="643" t="str">
        <f t="shared" si="15"/>
        <v/>
      </c>
      <c r="X80" s="45" t="str">
        <f t="shared" si="16"/>
        <v/>
      </c>
      <c r="Y80" s="45" t="str" cm="1">
        <f t="array" ref="Y80">IF(OR(ISBLANK(B80),F80="None"),"",IF(F80="Usage",W80*U80,IF(F80="Area",IF(OR(ISBLANK(N80),M80=0,ISBLANK(M80), ISBLANK(L80), N80=0),ERROR,X80*U80))))</f>
        <v/>
      </c>
      <c r="Z80" s="640" t="str">
        <f t="shared" si="17"/>
        <v/>
      </c>
      <c r="AA80" s="640" t="str">
        <f t="shared" si="18"/>
        <v/>
      </c>
      <c r="AB80" s="771" t="str">
        <f t="shared" si="19"/>
        <v/>
      </c>
      <c r="AC80" s="640" t="str" cm="1">
        <f t="array" ref="AC80">IF(G80&lt;&gt;"Area","",((VLOOKUP((VLOOKUP(VLOOKUP(B80,LocationInfo,2,FALSE),CBECSTypes,2,FALSE)),CBECSFactors,IF(H80="Natural Gas",3,4),FALSE))*IF(OR(ISBLANK(N80),ISBLANK(M80), L80=0, N80=0),ERROR,V80*N80/365)))</f>
        <v/>
      </c>
      <c r="AD80" s="641" t="str">
        <f t="shared" si="20"/>
        <v/>
      </c>
      <c r="AE80" s="620"/>
      <c r="AF80" s="620"/>
      <c r="AG80" s="620"/>
      <c r="AL80" s="163"/>
      <c r="AM80" s="163"/>
      <c r="AN80" s="163"/>
      <c r="AO80" s="163"/>
      <c r="AP80" s="163"/>
      <c r="AQ80" s="163"/>
      <c r="AR80" s="163"/>
      <c r="AS80" s="163"/>
    </row>
    <row r="81" spans="2:45" s="175" customFormat="1" ht="12.75" customHeight="1">
      <c r="B81" s="529"/>
      <c r="C81" s="530"/>
      <c r="D81" s="530"/>
      <c r="E81" s="1055"/>
      <c r="F81" s="618"/>
      <c r="G81" s="618"/>
      <c r="H81" s="791"/>
      <c r="I81" s="23"/>
      <c r="J81" s="157"/>
      <c r="K81" s="155"/>
      <c r="L81" s="23"/>
      <c r="M81" s="24"/>
      <c r="N81" s="24"/>
      <c r="O81" s="531"/>
      <c r="P81" s="156"/>
      <c r="Q81" s="531"/>
      <c r="R81" s="532" t="str">
        <f t="shared" si="23"/>
        <v/>
      </c>
      <c r="T81" s="45" t="str">
        <f t="shared" si="13"/>
        <v/>
      </c>
      <c r="U81" s="67" t="str">
        <f t="shared" si="24"/>
        <v/>
      </c>
      <c r="V81" s="64" t="str">
        <f t="shared" si="14"/>
        <v/>
      </c>
      <c r="W81" s="643" t="str">
        <f t="shared" si="15"/>
        <v/>
      </c>
      <c r="X81" s="45" t="str">
        <f t="shared" si="16"/>
        <v/>
      </c>
      <c r="Y81" s="45" t="str" cm="1">
        <f t="array" ref="Y81">IF(OR(ISBLANK(B81),F81="None"),"",IF(F81="Usage",W81*U81,IF(F81="Area",IF(OR(ISBLANK(N81),M81=0,ISBLANK(M81), ISBLANK(L81), N81=0),ERROR,X81*U81))))</f>
        <v/>
      </c>
      <c r="Z81" s="640" t="str">
        <f t="shared" si="17"/>
        <v/>
      </c>
      <c r="AA81" s="640" t="str">
        <f t="shared" si="18"/>
        <v/>
      </c>
      <c r="AB81" s="771" t="str">
        <f t="shared" si="19"/>
        <v/>
      </c>
      <c r="AC81" s="640" t="str" cm="1">
        <f t="array" ref="AC81">IF(G81&lt;&gt;"Area","",((VLOOKUP((VLOOKUP(VLOOKUP(B81,LocationInfo,2,FALSE),CBECSTypes,2,FALSE)),CBECSFactors,IF(H81="Natural Gas",3,4),FALSE))*IF(OR(ISBLANK(N81),ISBLANK(M81), L81=0, N81=0),ERROR,V81*N81/365)))</f>
        <v/>
      </c>
      <c r="AD81" s="641" t="str">
        <f t="shared" si="20"/>
        <v/>
      </c>
      <c r="AE81" s="620"/>
      <c r="AF81" s="620"/>
      <c r="AG81" s="620"/>
      <c r="AL81" s="163"/>
      <c r="AM81" s="163"/>
      <c r="AN81" s="163"/>
      <c r="AO81" s="163"/>
      <c r="AP81" s="163"/>
      <c r="AQ81" s="163"/>
      <c r="AR81" s="163"/>
      <c r="AS81" s="163"/>
    </row>
    <row r="82" spans="2:45" s="175" customFormat="1" ht="12.75" customHeight="1">
      <c r="B82" s="529"/>
      <c r="C82" s="530"/>
      <c r="D82" s="530"/>
      <c r="E82" s="1055"/>
      <c r="F82" s="618"/>
      <c r="G82" s="618"/>
      <c r="H82" s="791"/>
      <c r="I82" s="23"/>
      <c r="J82" s="157"/>
      <c r="K82" s="155"/>
      <c r="L82" s="23"/>
      <c r="M82" s="24"/>
      <c r="N82" s="24"/>
      <c r="O82" s="531"/>
      <c r="P82" s="156"/>
      <c r="Q82" s="531"/>
      <c r="R82" s="532" t="str">
        <f t="shared" si="23"/>
        <v/>
      </c>
      <c r="T82" s="45" t="str">
        <f t="shared" si="13"/>
        <v/>
      </c>
      <c r="U82" s="67" t="str">
        <f t="shared" si="24"/>
        <v/>
      </c>
      <c r="V82" s="64" t="str">
        <f t="shared" si="14"/>
        <v/>
      </c>
      <c r="W82" s="643" t="str">
        <f t="shared" si="15"/>
        <v/>
      </c>
      <c r="X82" s="45" t="str">
        <f t="shared" si="16"/>
        <v/>
      </c>
      <c r="Y82" s="45" t="str" cm="1">
        <f t="array" ref="Y82">IF(OR(ISBLANK(B82),F82="None"),"",IF(F82="Usage",W82*U82,IF(F82="Area",IF(OR(ISBLANK(N82),M82=0,ISBLANK(M82), ISBLANK(L82), N82=0),ERROR,X82*U82))))</f>
        <v/>
      </c>
      <c r="Z82" s="640" t="str">
        <f t="shared" si="17"/>
        <v/>
      </c>
      <c r="AA82" s="640" t="str">
        <f t="shared" si="18"/>
        <v/>
      </c>
      <c r="AB82" s="771" t="str">
        <f t="shared" si="19"/>
        <v/>
      </c>
      <c r="AC82" s="640" t="str" cm="1">
        <f t="array" ref="AC82">IF(G82&lt;&gt;"Area","",((VLOOKUP((VLOOKUP(VLOOKUP(B82,LocationInfo,2,FALSE),CBECSTypes,2,FALSE)),CBECSFactors,IF(H82="Natural Gas",3,4),FALSE))*IF(OR(ISBLANK(N82),ISBLANK(M82), L82=0, N82=0),ERROR,V82*N82/365)))</f>
        <v/>
      </c>
      <c r="AD82" s="641" t="str">
        <f t="shared" si="20"/>
        <v/>
      </c>
      <c r="AE82" s="620"/>
      <c r="AF82" s="620"/>
      <c r="AG82" s="620"/>
      <c r="AL82" s="163"/>
      <c r="AM82" s="163"/>
      <c r="AN82" s="163"/>
      <c r="AO82" s="163"/>
      <c r="AP82" s="163"/>
      <c r="AQ82" s="163"/>
      <c r="AR82" s="163"/>
      <c r="AS82" s="163"/>
    </row>
    <row r="83" spans="2:45" s="175" customFormat="1" ht="12.75" customHeight="1">
      <c r="B83" s="529"/>
      <c r="C83" s="530"/>
      <c r="D83" s="530"/>
      <c r="E83" s="1055"/>
      <c r="F83" s="618"/>
      <c r="G83" s="618"/>
      <c r="H83" s="791"/>
      <c r="I83" s="23"/>
      <c r="J83" s="157"/>
      <c r="K83" s="155"/>
      <c r="L83" s="23"/>
      <c r="M83" s="24"/>
      <c r="N83" s="24"/>
      <c r="O83" s="531"/>
      <c r="P83" s="156"/>
      <c r="Q83" s="531"/>
      <c r="R83" s="532" t="str">
        <f t="shared" si="23"/>
        <v/>
      </c>
      <c r="T83" s="45" t="str">
        <f t="shared" si="13"/>
        <v/>
      </c>
      <c r="U83" s="67" t="str">
        <f t="shared" si="24"/>
        <v/>
      </c>
      <c r="V83" s="64" t="str">
        <f t="shared" si="14"/>
        <v/>
      </c>
      <c r="W83" s="643" t="str">
        <f t="shared" si="15"/>
        <v/>
      </c>
      <c r="X83" s="45" t="str">
        <f t="shared" si="16"/>
        <v/>
      </c>
      <c r="Y83" s="45" t="str" cm="1">
        <f t="array" ref="Y83">IF(OR(ISBLANK(B83),F83="None"),"",IF(F83="Usage",W83*U83,IF(F83="Area",IF(OR(ISBLANK(N83),M83=0,ISBLANK(M83), ISBLANK(L83), N83=0),ERROR,X83*U83))))</f>
        <v/>
      </c>
      <c r="Z83" s="640" t="str">
        <f t="shared" si="17"/>
        <v/>
      </c>
      <c r="AA83" s="640" t="str">
        <f t="shared" si="18"/>
        <v/>
      </c>
      <c r="AB83" s="771" t="str">
        <f t="shared" si="19"/>
        <v/>
      </c>
      <c r="AC83" s="640" t="str" cm="1">
        <f t="array" ref="AC83">IF(G83&lt;&gt;"Area","",((VLOOKUP((VLOOKUP(VLOOKUP(B83,LocationInfo,2,FALSE),CBECSTypes,2,FALSE)),CBECSFactors,IF(H83="Natural Gas",3,4),FALSE))*IF(OR(ISBLANK(N83),ISBLANK(M83), L83=0, N83=0),ERROR,V83*N83/365)))</f>
        <v/>
      </c>
      <c r="AD83" s="641" t="str">
        <f t="shared" si="20"/>
        <v/>
      </c>
      <c r="AE83" s="620"/>
      <c r="AF83" s="620"/>
      <c r="AG83" s="620"/>
      <c r="AL83" s="163"/>
      <c r="AM83" s="163"/>
      <c r="AN83" s="163"/>
      <c r="AO83" s="163"/>
      <c r="AP83" s="163"/>
      <c r="AQ83" s="163"/>
      <c r="AR83" s="163"/>
      <c r="AS83" s="163"/>
    </row>
    <row r="84" spans="2:45" s="175" customFormat="1" ht="12.75" customHeight="1">
      <c r="B84" s="529"/>
      <c r="C84" s="530"/>
      <c r="D84" s="530"/>
      <c r="E84" s="1055"/>
      <c r="F84" s="618"/>
      <c r="G84" s="618"/>
      <c r="H84" s="791"/>
      <c r="I84" s="23"/>
      <c r="J84" s="157"/>
      <c r="K84" s="155"/>
      <c r="L84" s="23"/>
      <c r="M84" s="24"/>
      <c r="N84" s="24"/>
      <c r="O84" s="531"/>
      <c r="P84" s="156"/>
      <c r="Q84" s="531"/>
      <c r="R84" s="532" t="str">
        <f t="shared" si="23"/>
        <v/>
      </c>
      <c r="T84" s="45" t="str">
        <f t="shared" ref="T84:T147" si="25">IF(ISBLANK(B84), "", VLOOKUP(B84, LocationInfo, 9, FALSE))</f>
        <v/>
      </c>
      <c r="U84" s="67" t="str">
        <f t="shared" si="24"/>
        <v/>
      </c>
      <c r="V84" s="64" t="str">
        <f t="shared" ref="V84:V147" si="26">IF(ISBLANK(M84), "", VLOOKUP(M84,AreaConvert,2,FALSE)*L84)</f>
        <v/>
      </c>
      <c r="W84" s="643" t="str">
        <f t="shared" ref="W84:W147" si="27">IF(F84="Usage", I84,"")</f>
        <v/>
      </c>
      <c r="X84" s="45" t="str">
        <f t="shared" ref="X84:X147" si="28">IF(OR(ISBLANK(N84), F84="Usage", F84="None"),"",(VLOOKUP((VLOOKUP(VLOOKUP(B84,LocationInfo,2,FALSE),CBECSTypes,2,FALSE)),CBECSFactors,2,FALSE)*V84*N84/365))</f>
        <v/>
      </c>
      <c r="Y84" s="45" t="str" cm="1">
        <f t="array" ref="Y84">IF(OR(ISBLANK(B84),F84="None"),"",IF(F84="Usage",W84*U84,IF(F84="Area",IF(OR(ISBLANK(N84),M84=0,ISBLANK(M84), ISBLANK(L84), N84=0),ERROR,X84*U84))))</f>
        <v/>
      </c>
      <c r="Z84" s="640" t="str">
        <f t="shared" ref="Z84:Z147" si="29">IF(ISBLANK(J84), "", (IF(H84="Natural gas", VLOOKUP(K84,NGConvert,2,FALSE),IF(H84="Fuel Oil", VLOOKUP(K84,FOConvert,2,FALSE),""))*J84))</f>
        <v/>
      </c>
      <c r="AA84" s="640" t="str">
        <f t="shared" ref="AA84:AA147" si="30">IF(H84="Natural Gas", "Cubic Feet", IF(H84="Fuel Oil", "Gallons",""))</f>
        <v/>
      </c>
      <c r="AB84" s="771" t="str">
        <f t="shared" ref="AB84:AB147" si="31">IF(ISBLANK(H84), "", VLOOKUP(H84,FuelFactors, 2, FALSE))</f>
        <v/>
      </c>
      <c r="AC84" s="640" t="str" cm="1">
        <f t="array" ref="AC84">IF(G84&lt;&gt;"Area","",((VLOOKUP((VLOOKUP(VLOOKUP(B84,LocationInfo,2,FALSE),CBECSTypes,2,FALSE)),CBECSFactors,IF(H84="Natural Gas",3,4),FALSE))*IF(OR(ISBLANK(N84),ISBLANK(M84), L84=0, N84=0),ERROR,V84*N84/365)))</f>
        <v/>
      </c>
      <c r="AD84" s="641" t="str">
        <f t="shared" ref="AD84:AD147" si="32">IF(OR(ISBLANK(B84),G84="None", G84="Inc. in Elec."), "",IF(G84="Usage",Z84,IF(G84="Area",AC84,0))*AB84)</f>
        <v/>
      </c>
      <c r="AE84" s="620"/>
      <c r="AF84" s="620"/>
      <c r="AG84" s="620"/>
      <c r="AL84" s="163"/>
      <c r="AM84" s="163"/>
      <c r="AN84" s="163"/>
      <c r="AO84" s="163"/>
      <c r="AP84" s="163"/>
      <c r="AQ84" s="163"/>
      <c r="AR84" s="163"/>
      <c r="AS84" s="163"/>
    </row>
    <row r="85" spans="2:45" s="175" customFormat="1" ht="12.75" customHeight="1">
      <c r="B85" s="529"/>
      <c r="C85" s="530"/>
      <c r="D85" s="530"/>
      <c r="E85" s="1055"/>
      <c r="F85" s="618"/>
      <c r="G85" s="618"/>
      <c r="H85" s="791"/>
      <c r="I85" s="23"/>
      <c r="J85" s="157"/>
      <c r="K85" s="155"/>
      <c r="L85" s="23"/>
      <c r="M85" s="24"/>
      <c r="N85" s="24"/>
      <c r="O85" s="531"/>
      <c r="P85" s="156"/>
      <c r="Q85" s="531"/>
      <c r="R85" s="532" t="str">
        <f t="shared" si="23"/>
        <v/>
      </c>
      <c r="T85" s="45" t="str">
        <f t="shared" si="25"/>
        <v/>
      </c>
      <c r="U85" s="67" t="str">
        <f t="shared" si="24"/>
        <v/>
      </c>
      <c r="V85" s="64" t="str">
        <f t="shared" si="26"/>
        <v/>
      </c>
      <c r="W85" s="643" t="str">
        <f t="shared" si="27"/>
        <v/>
      </c>
      <c r="X85" s="45" t="str">
        <f t="shared" si="28"/>
        <v/>
      </c>
      <c r="Y85" s="45" t="str" cm="1">
        <f t="array" ref="Y85">IF(OR(ISBLANK(B85),F85="None"),"",IF(F85="Usage",W85*U85,IF(F85="Area",IF(OR(ISBLANK(N85),M85=0,ISBLANK(M85), ISBLANK(L85), N85=0),ERROR,X85*U85))))</f>
        <v/>
      </c>
      <c r="Z85" s="640" t="str">
        <f t="shared" si="29"/>
        <v/>
      </c>
      <c r="AA85" s="640" t="str">
        <f t="shared" si="30"/>
        <v/>
      </c>
      <c r="AB85" s="771" t="str">
        <f t="shared" si="31"/>
        <v/>
      </c>
      <c r="AC85" s="640" t="str" cm="1">
        <f t="array" ref="AC85">IF(G85&lt;&gt;"Area","",((VLOOKUP((VLOOKUP(VLOOKUP(B85,LocationInfo,2,FALSE),CBECSTypes,2,FALSE)),CBECSFactors,IF(H85="Natural Gas",3,4),FALSE))*IF(OR(ISBLANK(N85),ISBLANK(M85), L85=0, N85=0),ERROR,V85*N85/365)))</f>
        <v/>
      </c>
      <c r="AD85" s="641" t="str">
        <f t="shared" si="32"/>
        <v/>
      </c>
      <c r="AE85" s="620"/>
      <c r="AF85" s="620"/>
      <c r="AG85" s="620"/>
      <c r="AL85" s="163"/>
      <c r="AM85" s="163"/>
      <c r="AN85" s="163"/>
      <c r="AO85" s="163"/>
      <c r="AP85" s="163"/>
      <c r="AQ85" s="163"/>
      <c r="AR85" s="163"/>
      <c r="AS85" s="163"/>
    </row>
    <row r="86" spans="2:45" s="175" customFormat="1" ht="12.75" customHeight="1">
      <c r="B86" s="529"/>
      <c r="C86" s="530"/>
      <c r="D86" s="530"/>
      <c r="E86" s="1055"/>
      <c r="F86" s="618"/>
      <c r="G86" s="618"/>
      <c r="H86" s="791"/>
      <c r="I86" s="23"/>
      <c r="J86" s="157"/>
      <c r="K86" s="155"/>
      <c r="L86" s="23"/>
      <c r="M86" s="24"/>
      <c r="N86" s="24"/>
      <c r="O86" s="531"/>
      <c r="P86" s="156"/>
      <c r="Q86" s="531"/>
      <c r="R86" s="532" t="str">
        <f t="shared" si="23"/>
        <v/>
      </c>
      <c r="T86" s="45" t="str">
        <f t="shared" si="25"/>
        <v/>
      </c>
      <c r="U86" s="67" t="str">
        <f t="shared" si="24"/>
        <v/>
      </c>
      <c r="V86" s="64" t="str">
        <f t="shared" si="26"/>
        <v/>
      </c>
      <c r="W86" s="643" t="str">
        <f t="shared" si="27"/>
        <v/>
      </c>
      <c r="X86" s="45" t="str">
        <f t="shared" si="28"/>
        <v/>
      </c>
      <c r="Y86" s="45" t="str" cm="1">
        <f t="array" ref="Y86">IF(OR(ISBLANK(B86),F86="None"),"",IF(F86="Usage",W86*U86,IF(F86="Area",IF(OR(ISBLANK(N86),M86=0,ISBLANK(M86), ISBLANK(L86), N86=0),ERROR,X86*U86))))</f>
        <v/>
      </c>
      <c r="Z86" s="640" t="str">
        <f t="shared" si="29"/>
        <v/>
      </c>
      <c r="AA86" s="640" t="str">
        <f t="shared" si="30"/>
        <v/>
      </c>
      <c r="AB86" s="771" t="str">
        <f t="shared" si="31"/>
        <v/>
      </c>
      <c r="AC86" s="640" t="str" cm="1">
        <f t="array" ref="AC86">IF(G86&lt;&gt;"Area","",((VLOOKUP((VLOOKUP(VLOOKUP(B86,LocationInfo,2,FALSE),CBECSTypes,2,FALSE)),CBECSFactors,IF(H86="Natural Gas",3,4),FALSE))*IF(OR(ISBLANK(N86),ISBLANK(M86), L86=0, N86=0),ERROR,V86*N86/365)))</f>
        <v/>
      </c>
      <c r="AD86" s="641" t="str">
        <f t="shared" si="32"/>
        <v/>
      </c>
      <c r="AE86" s="620"/>
      <c r="AF86" s="620"/>
      <c r="AG86" s="620"/>
      <c r="AL86" s="163"/>
      <c r="AM86" s="163"/>
      <c r="AN86" s="163"/>
      <c r="AO86" s="163"/>
      <c r="AP86" s="163"/>
      <c r="AQ86" s="163"/>
      <c r="AR86" s="163"/>
      <c r="AS86" s="163"/>
    </row>
    <row r="87" spans="2:45" s="175" customFormat="1" ht="12.75" customHeight="1">
      <c r="B87" s="529"/>
      <c r="C87" s="530"/>
      <c r="D87" s="530"/>
      <c r="E87" s="1055"/>
      <c r="F87" s="618"/>
      <c r="G87" s="618"/>
      <c r="H87" s="791"/>
      <c r="I87" s="23"/>
      <c r="J87" s="157"/>
      <c r="K87" s="155"/>
      <c r="L87" s="23"/>
      <c r="M87" s="24"/>
      <c r="N87" s="24"/>
      <c r="O87" s="531"/>
      <c r="P87" s="156"/>
      <c r="Q87" s="531"/>
      <c r="R87" s="532" t="str">
        <f t="shared" si="23"/>
        <v/>
      </c>
      <c r="T87" s="45" t="str">
        <f t="shared" si="25"/>
        <v/>
      </c>
      <c r="U87" s="67" t="str">
        <f t="shared" si="24"/>
        <v/>
      </c>
      <c r="V87" s="64" t="str">
        <f t="shared" si="26"/>
        <v/>
      </c>
      <c r="W87" s="643" t="str">
        <f t="shared" si="27"/>
        <v/>
      </c>
      <c r="X87" s="45" t="str">
        <f t="shared" si="28"/>
        <v/>
      </c>
      <c r="Y87" s="45" t="str" cm="1">
        <f t="array" ref="Y87">IF(OR(ISBLANK(B87),F87="None"),"",IF(F87="Usage",W87*U87,IF(F87="Area",IF(OR(ISBLANK(N87),M87=0,ISBLANK(M87), ISBLANK(L87), N87=0),ERROR,X87*U87))))</f>
        <v/>
      </c>
      <c r="Z87" s="640" t="str">
        <f t="shared" si="29"/>
        <v/>
      </c>
      <c r="AA87" s="640" t="str">
        <f t="shared" si="30"/>
        <v/>
      </c>
      <c r="AB87" s="771" t="str">
        <f t="shared" si="31"/>
        <v/>
      </c>
      <c r="AC87" s="640" t="str" cm="1">
        <f t="array" ref="AC87">IF(G87&lt;&gt;"Area","",((VLOOKUP((VLOOKUP(VLOOKUP(B87,LocationInfo,2,FALSE),CBECSTypes,2,FALSE)),CBECSFactors,IF(H87="Natural Gas",3,4),FALSE))*IF(OR(ISBLANK(N87),ISBLANK(M87), L87=0, N87=0),ERROR,V87*N87/365)))</f>
        <v/>
      </c>
      <c r="AD87" s="641" t="str">
        <f t="shared" si="32"/>
        <v/>
      </c>
      <c r="AE87" s="620"/>
      <c r="AF87" s="620"/>
      <c r="AG87" s="620"/>
      <c r="AL87" s="163"/>
      <c r="AM87" s="163"/>
      <c r="AN87" s="163"/>
      <c r="AO87" s="163"/>
      <c r="AP87" s="163"/>
      <c r="AQ87" s="163"/>
      <c r="AR87" s="163"/>
      <c r="AS87" s="163"/>
    </row>
    <row r="88" spans="2:45" s="175" customFormat="1" ht="12.75" customHeight="1">
      <c r="B88" s="529"/>
      <c r="C88" s="530"/>
      <c r="D88" s="530"/>
      <c r="E88" s="1055"/>
      <c r="F88" s="618"/>
      <c r="G88" s="618"/>
      <c r="H88" s="791"/>
      <c r="I88" s="23"/>
      <c r="J88" s="157"/>
      <c r="K88" s="155"/>
      <c r="L88" s="23"/>
      <c r="M88" s="24"/>
      <c r="N88" s="24"/>
      <c r="O88" s="531"/>
      <c r="P88" s="156"/>
      <c r="Q88" s="531"/>
      <c r="R88" s="532" t="str">
        <f t="shared" si="23"/>
        <v/>
      </c>
      <c r="T88" s="45" t="str">
        <f t="shared" si="25"/>
        <v/>
      </c>
      <c r="U88" s="67" t="str">
        <f t="shared" si="24"/>
        <v/>
      </c>
      <c r="V88" s="64" t="str">
        <f t="shared" si="26"/>
        <v/>
      </c>
      <c r="W88" s="643" t="str">
        <f t="shared" si="27"/>
        <v/>
      </c>
      <c r="X88" s="45" t="str">
        <f t="shared" si="28"/>
        <v/>
      </c>
      <c r="Y88" s="45" t="str" cm="1">
        <f t="array" ref="Y88">IF(OR(ISBLANK(B88),F88="None"),"",IF(F88="Usage",W88*U88,IF(F88="Area",IF(OR(ISBLANK(N88),M88=0,ISBLANK(M88), ISBLANK(L88), N88=0),ERROR,X88*U88))))</f>
        <v/>
      </c>
      <c r="Z88" s="640" t="str">
        <f t="shared" si="29"/>
        <v/>
      </c>
      <c r="AA88" s="640" t="str">
        <f t="shared" si="30"/>
        <v/>
      </c>
      <c r="AB88" s="771" t="str">
        <f t="shared" si="31"/>
        <v/>
      </c>
      <c r="AC88" s="640" t="str" cm="1">
        <f t="array" ref="AC88">IF(G88&lt;&gt;"Area","",((VLOOKUP((VLOOKUP(VLOOKUP(B88,LocationInfo,2,FALSE),CBECSTypes,2,FALSE)),CBECSFactors,IF(H88="Natural Gas",3,4),FALSE))*IF(OR(ISBLANK(N88),ISBLANK(M88), L88=0, N88=0),ERROR,V88*N88/365)))</f>
        <v/>
      </c>
      <c r="AD88" s="641" t="str">
        <f t="shared" si="32"/>
        <v/>
      </c>
      <c r="AE88" s="620"/>
      <c r="AF88" s="620"/>
      <c r="AG88" s="620"/>
      <c r="AL88" s="163"/>
      <c r="AM88" s="163"/>
      <c r="AN88" s="163"/>
      <c r="AO88" s="163"/>
      <c r="AP88" s="163"/>
      <c r="AQ88" s="163"/>
      <c r="AR88" s="163"/>
      <c r="AS88" s="163"/>
    </row>
    <row r="89" spans="2:45" s="175" customFormat="1" ht="12.75" customHeight="1">
      <c r="B89" s="529"/>
      <c r="C89" s="530"/>
      <c r="D89" s="530"/>
      <c r="E89" s="1055"/>
      <c r="F89" s="618"/>
      <c r="G89" s="618"/>
      <c r="H89" s="791"/>
      <c r="I89" s="23"/>
      <c r="J89" s="157"/>
      <c r="K89" s="155"/>
      <c r="L89" s="23"/>
      <c r="M89" s="24"/>
      <c r="N89" s="24"/>
      <c r="O89" s="531"/>
      <c r="P89" s="156"/>
      <c r="Q89" s="531"/>
      <c r="R89" s="532" t="str">
        <f t="shared" si="23"/>
        <v/>
      </c>
      <c r="T89" s="45" t="str">
        <f t="shared" si="25"/>
        <v/>
      </c>
      <c r="U89" s="67" t="str">
        <f t="shared" si="24"/>
        <v/>
      </c>
      <c r="V89" s="64" t="str">
        <f t="shared" si="26"/>
        <v/>
      </c>
      <c r="W89" s="643" t="str">
        <f t="shared" si="27"/>
        <v/>
      </c>
      <c r="X89" s="45" t="str">
        <f t="shared" si="28"/>
        <v/>
      </c>
      <c r="Y89" s="45" t="str" cm="1">
        <f t="array" ref="Y89">IF(OR(ISBLANK(B89),F89="None"),"",IF(F89="Usage",W89*U89,IF(F89="Area",IF(OR(ISBLANK(N89),M89=0,ISBLANK(M89), ISBLANK(L89), N89=0),ERROR,X89*U89))))</f>
        <v/>
      </c>
      <c r="Z89" s="640" t="str">
        <f t="shared" si="29"/>
        <v/>
      </c>
      <c r="AA89" s="640" t="str">
        <f t="shared" si="30"/>
        <v/>
      </c>
      <c r="AB89" s="771" t="str">
        <f t="shared" si="31"/>
        <v/>
      </c>
      <c r="AC89" s="640" t="str" cm="1">
        <f t="array" ref="AC89">IF(G89&lt;&gt;"Area","",((VLOOKUP((VLOOKUP(VLOOKUP(B89,LocationInfo,2,FALSE),CBECSTypes,2,FALSE)),CBECSFactors,IF(H89="Natural Gas",3,4),FALSE))*IF(OR(ISBLANK(N89),ISBLANK(M89), L89=0, N89=0),ERROR,V89*N89/365)))</f>
        <v/>
      </c>
      <c r="AD89" s="641" t="str">
        <f t="shared" si="32"/>
        <v/>
      </c>
      <c r="AE89" s="620"/>
      <c r="AF89" s="620"/>
      <c r="AG89" s="620"/>
      <c r="AL89" s="163"/>
      <c r="AM89" s="163"/>
      <c r="AN89" s="163"/>
      <c r="AO89" s="163"/>
      <c r="AP89" s="163"/>
      <c r="AQ89" s="163"/>
      <c r="AR89" s="163"/>
      <c r="AS89" s="163"/>
    </row>
    <row r="90" spans="2:45" s="175" customFormat="1" ht="12.75" customHeight="1">
      <c r="B90" s="529"/>
      <c r="C90" s="530"/>
      <c r="D90" s="530"/>
      <c r="E90" s="1055"/>
      <c r="F90" s="618"/>
      <c r="G90" s="618"/>
      <c r="H90" s="791"/>
      <c r="I90" s="23"/>
      <c r="J90" s="157"/>
      <c r="K90" s="155"/>
      <c r="L90" s="23"/>
      <c r="M90" s="24"/>
      <c r="N90" s="24"/>
      <c r="O90" s="531"/>
      <c r="P90" s="156"/>
      <c r="Q90" s="531"/>
      <c r="R90" s="532" t="str">
        <f t="shared" si="23"/>
        <v/>
      </c>
      <c r="T90" s="45" t="str">
        <f t="shared" si="25"/>
        <v/>
      </c>
      <c r="U90" s="67" t="str">
        <f t="shared" si="24"/>
        <v/>
      </c>
      <c r="V90" s="64" t="str">
        <f t="shared" si="26"/>
        <v/>
      </c>
      <c r="W90" s="643" t="str">
        <f t="shared" si="27"/>
        <v/>
      </c>
      <c r="X90" s="45" t="str">
        <f t="shared" si="28"/>
        <v/>
      </c>
      <c r="Y90" s="45" t="str" cm="1">
        <f t="array" ref="Y90">IF(OR(ISBLANK(B90),F90="None"),"",IF(F90="Usage",W90*U90,IF(F90="Area",IF(OR(ISBLANK(N90),M90=0,ISBLANK(M90), ISBLANK(L90), N90=0),ERROR,X90*U90))))</f>
        <v/>
      </c>
      <c r="Z90" s="640" t="str">
        <f t="shared" si="29"/>
        <v/>
      </c>
      <c r="AA90" s="640" t="str">
        <f t="shared" si="30"/>
        <v/>
      </c>
      <c r="AB90" s="771" t="str">
        <f t="shared" si="31"/>
        <v/>
      </c>
      <c r="AC90" s="640" t="str" cm="1">
        <f t="array" ref="AC90">IF(G90&lt;&gt;"Area","",((VLOOKUP((VLOOKUP(VLOOKUP(B90,LocationInfo,2,FALSE),CBECSTypes,2,FALSE)),CBECSFactors,IF(H90="Natural Gas",3,4),FALSE))*IF(OR(ISBLANK(N90),ISBLANK(M90), L90=0, N90=0),ERROR,V90*N90/365)))</f>
        <v/>
      </c>
      <c r="AD90" s="641" t="str">
        <f t="shared" si="32"/>
        <v/>
      </c>
      <c r="AE90" s="620"/>
      <c r="AF90" s="620"/>
      <c r="AG90" s="620"/>
      <c r="AL90" s="163"/>
      <c r="AM90" s="163"/>
      <c r="AN90" s="163"/>
      <c r="AO90" s="163"/>
      <c r="AP90" s="163"/>
      <c r="AQ90" s="163"/>
      <c r="AR90" s="163"/>
      <c r="AS90" s="163"/>
    </row>
    <row r="91" spans="2:45" s="175" customFormat="1" ht="12.75" customHeight="1">
      <c r="B91" s="529"/>
      <c r="C91" s="530"/>
      <c r="D91" s="530"/>
      <c r="E91" s="1055"/>
      <c r="F91" s="618"/>
      <c r="G91" s="618"/>
      <c r="H91" s="791"/>
      <c r="I91" s="23"/>
      <c r="J91" s="157"/>
      <c r="K91" s="155"/>
      <c r="L91" s="23"/>
      <c r="M91" s="24"/>
      <c r="N91" s="24"/>
      <c r="O91" s="531"/>
      <c r="P91" s="156"/>
      <c r="Q91" s="531"/>
      <c r="R91" s="532" t="str">
        <f t="shared" si="23"/>
        <v/>
      </c>
      <c r="T91" s="45" t="str">
        <f t="shared" si="25"/>
        <v/>
      </c>
      <c r="U91" s="67" t="str">
        <f t="shared" si="24"/>
        <v/>
      </c>
      <c r="V91" s="64" t="str">
        <f t="shared" si="26"/>
        <v/>
      </c>
      <c r="W91" s="643" t="str">
        <f t="shared" si="27"/>
        <v/>
      </c>
      <c r="X91" s="45" t="str">
        <f t="shared" si="28"/>
        <v/>
      </c>
      <c r="Y91" s="45" t="str" cm="1">
        <f t="array" ref="Y91">IF(OR(ISBLANK(B91),F91="None"),"",IF(F91="Usage",W91*U91,IF(F91="Area",IF(OR(ISBLANK(N91),M91=0,ISBLANK(M91), ISBLANK(L91), N91=0),ERROR,X91*U91))))</f>
        <v/>
      </c>
      <c r="Z91" s="640" t="str">
        <f t="shared" si="29"/>
        <v/>
      </c>
      <c r="AA91" s="640" t="str">
        <f t="shared" si="30"/>
        <v/>
      </c>
      <c r="AB91" s="771" t="str">
        <f t="shared" si="31"/>
        <v/>
      </c>
      <c r="AC91" s="640" t="str" cm="1">
        <f t="array" ref="AC91">IF(G91&lt;&gt;"Area","",((VLOOKUP((VLOOKUP(VLOOKUP(B91,LocationInfo,2,FALSE),CBECSTypes,2,FALSE)),CBECSFactors,IF(H91="Natural Gas",3,4),FALSE))*IF(OR(ISBLANK(N91),ISBLANK(M91), L91=0, N91=0),ERROR,V91*N91/365)))</f>
        <v/>
      </c>
      <c r="AD91" s="641" t="str">
        <f t="shared" si="32"/>
        <v/>
      </c>
      <c r="AE91" s="620"/>
      <c r="AF91" s="620"/>
      <c r="AG91" s="620"/>
      <c r="AL91" s="163"/>
      <c r="AM91" s="163"/>
      <c r="AN91" s="163"/>
      <c r="AO91" s="163"/>
      <c r="AP91" s="163"/>
      <c r="AQ91" s="163"/>
      <c r="AR91" s="163"/>
      <c r="AS91" s="163"/>
    </row>
    <row r="92" spans="2:45" s="175" customFormat="1" ht="12.75" customHeight="1">
      <c r="B92" s="529"/>
      <c r="C92" s="530"/>
      <c r="D92" s="530"/>
      <c r="E92" s="1055"/>
      <c r="F92" s="618"/>
      <c r="G92" s="618"/>
      <c r="H92" s="791"/>
      <c r="I92" s="23"/>
      <c r="J92" s="157"/>
      <c r="K92" s="155"/>
      <c r="L92" s="23"/>
      <c r="M92" s="24"/>
      <c r="N92" s="24"/>
      <c r="O92" s="531"/>
      <c r="P92" s="156"/>
      <c r="Q92" s="531"/>
      <c r="R92" s="532" t="str">
        <f t="shared" si="23"/>
        <v/>
      </c>
      <c r="T92" s="45" t="str">
        <f t="shared" si="25"/>
        <v/>
      </c>
      <c r="U92" s="67" t="str">
        <f t="shared" si="24"/>
        <v/>
      </c>
      <c r="V92" s="64" t="str">
        <f t="shared" si="26"/>
        <v/>
      </c>
      <c r="W92" s="643" t="str">
        <f t="shared" si="27"/>
        <v/>
      </c>
      <c r="X92" s="45" t="str">
        <f t="shared" si="28"/>
        <v/>
      </c>
      <c r="Y92" s="45" t="str" cm="1">
        <f t="array" ref="Y92">IF(OR(ISBLANK(B92),F92="None"),"",IF(F92="Usage",W92*U92,IF(F92="Area",IF(OR(ISBLANK(N92),M92=0,ISBLANK(M92), ISBLANK(L92), N92=0),ERROR,X92*U92))))</f>
        <v/>
      </c>
      <c r="Z92" s="640" t="str">
        <f t="shared" si="29"/>
        <v/>
      </c>
      <c r="AA92" s="640" t="str">
        <f t="shared" si="30"/>
        <v/>
      </c>
      <c r="AB92" s="771" t="str">
        <f t="shared" si="31"/>
        <v/>
      </c>
      <c r="AC92" s="640" t="str" cm="1">
        <f t="array" ref="AC92">IF(G92&lt;&gt;"Area","",((VLOOKUP((VLOOKUP(VLOOKUP(B92,LocationInfo,2,FALSE),CBECSTypes,2,FALSE)),CBECSFactors,IF(H92="Natural Gas",3,4),FALSE))*IF(OR(ISBLANK(N92),ISBLANK(M92), L92=0, N92=0),ERROR,V92*N92/365)))</f>
        <v/>
      </c>
      <c r="AD92" s="641" t="str">
        <f t="shared" si="32"/>
        <v/>
      </c>
      <c r="AE92" s="620"/>
      <c r="AF92" s="620"/>
      <c r="AG92" s="620"/>
      <c r="AL92" s="163"/>
      <c r="AM92" s="163"/>
      <c r="AN92" s="163"/>
      <c r="AO92" s="163"/>
      <c r="AP92" s="163"/>
      <c r="AQ92" s="163"/>
      <c r="AR92" s="163"/>
      <c r="AS92" s="163"/>
    </row>
    <row r="93" spans="2:45" s="175" customFormat="1" ht="12.75" customHeight="1">
      <c r="B93" s="529"/>
      <c r="C93" s="530"/>
      <c r="D93" s="530"/>
      <c r="E93" s="1055"/>
      <c r="F93" s="618"/>
      <c r="G93" s="618"/>
      <c r="H93" s="791"/>
      <c r="I93" s="23"/>
      <c r="J93" s="157"/>
      <c r="K93" s="155"/>
      <c r="L93" s="23"/>
      <c r="M93" s="24"/>
      <c r="N93" s="24"/>
      <c r="O93" s="531"/>
      <c r="P93" s="156"/>
      <c r="Q93" s="531"/>
      <c r="R93" s="532" t="str">
        <f t="shared" si="23"/>
        <v/>
      </c>
      <c r="T93" s="45" t="str">
        <f t="shared" si="25"/>
        <v/>
      </c>
      <c r="U93" s="67" t="str">
        <f t="shared" si="24"/>
        <v/>
      </c>
      <c r="V93" s="64" t="str">
        <f t="shared" si="26"/>
        <v/>
      </c>
      <c r="W93" s="643" t="str">
        <f t="shared" si="27"/>
        <v/>
      </c>
      <c r="X93" s="45" t="str">
        <f t="shared" si="28"/>
        <v/>
      </c>
      <c r="Y93" s="45" t="str" cm="1">
        <f t="array" ref="Y93">IF(OR(ISBLANK(B93),F93="None"),"",IF(F93="Usage",W93*U93,IF(F93="Area",IF(OR(ISBLANK(N93),M93=0,ISBLANK(M93), ISBLANK(L93), N93=0),ERROR,X93*U93))))</f>
        <v/>
      </c>
      <c r="Z93" s="640" t="str">
        <f t="shared" si="29"/>
        <v/>
      </c>
      <c r="AA93" s="640" t="str">
        <f t="shared" si="30"/>
        <v/>
      </c>
      <c r="AB93" s="771" t="str">
        <f t="shared" si="31"/>
        <v/>
      </c>
      <c r="AC93" s="640" t="str" cm="1">
        <f t="array" ref="AC93">IF(G93&lt;&gt;"Area","",((VLOOKUP((VLOOKUP(VLOOKUP(B93,LocationInfo,2,FALSE),CBECSTypes,2,FALSE)),CBECSFactors,IF(H93="Natural Gas",3,4),FALSE))*IF(OR(ISBLANK(N93),ISBLANK(M93), L93=0, N93=0),ERROR,V93*N93/365)))</f>
        <v/>
      </c>
      <c r="AD93" s="641" t="str">
        <f t="shared" si="32"/>
        <v/>
      </c>
      <c r="AE93" s="620"/>
      <c r="AF93" s="620"/>
      <c r="AG93" s="620"/>
      <c r="AL93" s="163"/>
      <c r="AM93" s="163"/>
      <c r="AN93" s="163"/>
      <c r="AO93" s="163"/>
      <c r="AP93" s="163"/>
      <c r="AQ93" s="163"/>
      <c r="AR93" s="163"/>
      <c r="AS93" s="163"/>
    </row>
    <row r="94" spans="2:45" s="175" customFormat="1" ht="12.75" customHeight="1">
      <c r="B94" s="529"/>
      <c r="C94" s="530"/>
      <c r="D94" s="530"/>
      <c r="E94" s="1055"/>
      <c r="F94" s="618"/>
      <c r="G94" s="618"/>
      <c r="H94" s="791"/>
      <c r="I94" s="23"/>
      <c r="J94" s="157"/>
      <c r="K94" s="155"/>
      <c r="L94" s="23"/>
      <c r="M94" s="24"/>
      <c r="N94" s="24"/>
      <c r="O94" s="531"/>
      <c r="P94" s="156"/>
      <c r="Q94" s="531"/>
      <c r="R94" s="532" t="str">
        <f t="shared" si="23"/>
        <v/>
      </c>
      <c r="T94" s="45" t="str">
        <f t="shared" si="25"/>
        <v/>
      </c>
      <c r="U94" s="67" t="str">
        <f t="shared" si="24"/>
        <v/>
      </c>
      <c r="V94" s="64" t="str">
        <f t="shared" si="26"/>
        <v/>
      </c>
      <c r="W94" s="643" t="str">
        <f t="shared" si="27"/>
        <v/>
      </c>
      <c r="X94" s="45" t="str">
        <f t="shared" si="28"/>
        <v/>
      </c>
      <c r="Y94" s="45" t="str" cm="1">
        <f t="array" ref="Y94">IF(OR(ISBLANK(B94),F94="None"),"",IF(F94="Usage",W94*U94,IF(F94="Area",IF(OR(ISBLANK(N94),M94=0,ISBLANK(M94), ISBLANK(L94), N94=0),ERROR,X94*U94))))</f>
        <v/>
      </c>
      <c r="Z94" s="640" t="str">
        <f t="shared" si="29"/>
        <v/>
      </c>
      <c r="AA94" s="640" t="str">
        <f t="shared" si="30"/>
        <v/>
      </c>
      <c r="AB94" s="771" t="str">
        <f t="shared" si="31"/>
        <v/>
      </c>
      <c r="AC94" s="640" t="str" cm="1">
        <f t="array" ref="AC94">IF(G94&lt;&gt;"Area","",((VLOOKUP((VLOOKUP(VLOOKUP(B94,LocationInfo,2,FALSE),CBECSTypes,2,FALSE)),CBECSFactors,IF(H94="Natural Gas",3,4),FALSE))*IF(OR(ISBLANK(N94),ISBLANK(M94), L94=0, N94=0),ERROR,V94*N94/365)))</f>
        <v/>
      </c>
      <c r="AD94" s="641" t="str">
        <f t="shared" si="32"/>
        <v/>
      </c>
      <c r="AE94" s="620"/>
      <c r="AF94" s="620"/>
      <c r="AG94" s="620"/>
      <c r="AL94" s="163"/>
      <c r="AM94" s="163"/>
      <c r="AN94" s="163"/>
      <c r="AO94" s="163"/>
      <c r="AP94" s="163"/>
      <c r="AQ94" s="163"/>
      <c r="AR94" s="163"/>
      <c r="AS94" s="163"/>
    </row>
    <row r="95" spans="2:45" s="175" customFormat="1" ht="12.75" customHeight="1">
      <c r="B95" s="529"/>
      <c r="C95" s="530"/>
      <c r="D95" s="530"/>
      <c r="E95" s="1055"/>
      <c r="F95" s="618"/>
      <c r="G95" s="618"/>
      <c r="H95" s="791"/>
      <c r="I95" s="23"/>
      <c r="J95" s="157"/>
      <c r="K95" s="155"/>
      <c r="L95" s="23"/>
      <c r="M95" s="24"/>
      <c r="N95" s="24"/>
      <c r="O95" s="531"/>
      <c r="P95" s="156"/>
      <c r="Q95" s="531"/>
      <c r="R95" s="532" t="str">
        <f t="shared" si="23"/>
        <v/>
      </c>
      <c r="T95" s="45" t="str">
        <f t="shared" si="25"/>
        <v/>
      </c>
      <c r="U95" s="67" t="str">
        <f t="shared" si="24"/>
        <v/>
      </c>
      <c r="V95" s="64" t="str">
        <f t="shared" si="26"/>
        <v/>
      </c>
      <c r="W95" s="643" t="str">
        <f t="shared" si="27"/>
        <v/>
      </c>
      <c r="X95" s="45" t="str">
        <f t="shared" si="28"/>
        <v/>
      </c>
      <c r="Y95" s="45" t="str" cm="1">
        <f t="array" ref="Y95">IF(OR(ISBLANK(B95),F95="None"),"",IF(F95="Usage",W95*U95,IF(F95="Area",IF(OR(ISBLANK(N95),M95=0,ISBLANK(M95), ISBLANK(L95), N95=0),ERROR,X95*U95))))</f>
        <v/>
      </c>
      <c r="Z95" s="640" t="str">
        <f t="shared" si="29"/>
        <v/>
      </c>
      <c r="AA95" s="640" t="str">
        <f t="shared" si="30"/>
        <v/>
      </c>
      <c r="AB95" s="771" t="str">
        <f t="shared" si="31"/>
        <v/>
      </c>
      <c r="AC95" s="640" t="str" cm="1">
        <f t="array" ref="AC95">IF(G95&lt;&gt;"Area","",((VLOOKUP((VLOOKUP(VLOOKUP(B95,LocationInfo,2,FALSE),CBECSTypes,2,FALSE)),CBECSFactors,IF(H95="Natural Gas",3,4),FALSE))*IF(OR(ISBLANK(N95),ISBLANK(M95), L95=0, N95=0),ERROR,V95*N95/365)))</f>
        <v/>
      </c>
      <c r="AD95" s="641" t="str">
        <f t="shared" si="32"/>
        <v/>
      </c>
      <c r="AE95" s="620"/>
      <c r="AF95" s="620"/>
      <c r="AG95" s="620"/>
      <c r="AL95" s="163"/>
      <c r="AM95" s="163"/>
      <c r="AN95" s="163"/>
      <c r="AO95" s="163"/>
      <c r="AP95" s="163"/>
      <c r="AQ95" s="163"/>
      <c r="AR95" s="163"/>
      <c r="AS95" s="163"/>
    </row>
    <row r="96" spans="2:45" s="175" customFormat="1" ht="12.75" customHeight="1">
      <c r="B96" s="529"/>
      <c r="C96" s="530"/>
      <c r="D96" s="530"/>
      <c r="E96" s="1055"/>
      <c r="F96" s="618"/>
      <c r="G96" s="618"/>
      <c r="H96" s="791"/>
      <c r="I96" s="23"/>
      <c r="J96" s="157"/>
      <c r="K96" s="155"/>
      <c r="L96" s="23"/>
      <c r="M96" s="24"/>
      <c r="N96" s="24"/>
      <c r="O96" s="531"/>
      <c r="P96" s="156"/>
      <c r="Q96" s="531"/>
      <c r="R96" s="532" t="str">
        <f t="shared" si="23"/>
        <v/>
      </c>
      <c r="T96" s="45" t="str">
        <f t="shared" si="25"/>
        <v/>
      </c>
      <c r="U96" s="67" t="str">
        <f t="shared" si="24"/>
        <v/>
      </c>
      <c r="V96" s="64" t="str">
        <f t="shared" si="26"/>
        <v/>
      </c>
      <c r="W96" s="643" t="str">
        <f t="shared" si="27"/>
        <v/>
      </c>
      <c r="X96" s="45" t="str">
        <f t="shared" si="28"/>
        <v/>
      </c>
      <c r="Y96" s="45" t="str" cm="1">
        <f t="array" ref="Y96">IF(OR(ISBLANK(B96),F96="None"),"",IF(F96="Usage",W96*U96,IF(F96="Area",IF(OR(ISBLANK(N96),M96=0,ISBLANK(M96), ISBLANK(L96), N96=0),ERROR,X96*U96))))</f>
        <v/>
      </c>
      <c r="Z96" s="640" t="str">
        <f t="shared" si="29"/>
        <v/>
      </c>
      <c r="AA96" s="640" t="str">
        <f t="shared" si="30"/>
        <v/>
      </c>
      <c r="AB96" s="771" t="str">
        <f t="shared" si="31"/>
        <v/>
      </c>
      <c r="AC96" s="640" t="str" cm="1">
        <f t="array" ref="AC96">IF(G96&lt;&gt;"Area","",((VLOOKUP((VLOOKUP(VLOOKUP(B96,LocationInfo,2,FALSE),CBECSTypes,2,FALSE)),CBECSFactors,IF(H96="Natural Gas",3,4),FALSE))*IF(OR(ISBLANK(N96),ISBLANK(M96), L96=0, N96=0),ERROR,V96*N96/365)))</f>
        <v/>
      </c>
      <c r="AD96" s="641" t="str">
        <f t="shared" si="32"/>
        <v/>
      </c>
      <c r="AE96" s="620"/>
      <c r="AF96" s="620"/>
      <c r="AG96" s="620"/>
      <c r="AL96" s="163"/>
      <c r="AM96" s="163"/>
      <c r="AN96" s="163"/>
      <c r="AO96" s="163"/>
      <c r="AP96" s="163"/>
      <c r="AQ96" s="163"/>
      <c r="AR96" s="163"/>
      <c r="AS96" s="163"/>
    </row>
    <row r="97" spans="2:45" s="175" customFormat="1" ht="12.75" customHeight="1">
      <c r="B97" s="529"/>
      <c r="C97" s="530"/>
      <c r="D97" s="530"/>
      <c r="E97" s="1055"/>
      <c r="F97" s="618"/>
      <c r="G97" s="618"/>
      <c r="H97" s="791"/>
      <c r="I97" s="23"/>
      <c r="J97" s="157"/>
      <c r="K97" s="155"/>
      <c r="L97" s="23"/>
      <c r="M97" s="24"/>
      <c r="N97" s="24"/>
      <c r="O97" s="531"/>
      <c r="P97" s="156"/>
      <c r="Q97" s="531"/>
      <c r="R97" s="532" t="str">
        <f t="shared" si="23"/>
        <v/>
      </c>
      <c r="T97" s="45" t="str">
        <f t="shared" si="25"/>
        <v/>
      </c>
      <c r="U97" s="67" t="str">
        <f t="shared" si="24"/>
        <v/>
      </c>
      <c r="V97" s="64" t="str">
        <f t="shared" si="26"/>
        <v/>
      </c>
      <c r="W97" s="643" t="str">
        <f t="shared" si="27"/>
        <v/>
      </c>
      <c r="X97" s="45" t="str">
        <f t="shared" si="28"/>
        <v/>
      </c>
      <c r="Y97" s="45" t="str" cm="1">
        <f t="array" ref="Y97">IF(OR(ISBLANK(B97),F97="None"),"",IF(F97="Usage",W97*U97,IF(F97="Area",IF(OR(ISBLANK(N97),M97=0,ISBLANK(M97), ISBLANK(L97), N97=0),ERROR,X97*U97))))</f>
        <v/>
      </c>
      <c r="Z97" s="640" t="str">
        <f t="shared" si="29"/>
        <v/>
      </c>
      <c r="AA97" s="640" t="str">
        <f t="shared" si="30"/>
        <v/>
      </c>
      <c r="AB97" s="771" t="str">
        <f t="shared" si="31"/>
        <v/>
      </c>
      <c r="AC97" s="640" t="str" cm="1">
        <f t="array" ref="AC97">IF(G97&lt;&gt;"Area","",((VLOOKUP((VLOOKUP(VLOOKUP(B97,LocationInfo,2,FALSE),CBECSTypes,2,FALSE)),CBECSFactors,IF(H97="Natural Gas",3,4),FALSE))*IF(OR(ISBLANK(N97),ISBLANK(M97), L97=0, N97=0),ERROR,V97*N97/365)))</f>
        <v/>
      </c>
      <c r="AD97" s="641" t="str">
        <f t="shared" si="32"/>
        <v/>
      </c>
      <c r="AE97" s="620"/>
      <c r="AF97" s="620"/>
      <c r="AG97" s="620"/>
      <c r="AL97" s="163"/>
      <c r="AM97" s="163"/>
      <c r="AN97" s="163"/>
      <c r="AO97" s="163"/>
      <c r="AP97" s="163"/>
      <c r="AQ97" s="163"/>
      <c r="AR97" s="163"/>
      <c r="AS97" s="163"/>
    </row>
    <row r="98" spans="2:45" s="175" customFormat="1" ht="12.75" customHeight="1">
      <c r="B98" s="529"/>
      <c r="C98" s="530"/>
      <c r="D98" s="530"/>
      <c r="E98" s="1055"/>
      <c r="F98" s="618"/>
      <c r="G98" s="618"/>
      <c r="H98" s="791"/>
      <c r="I98" s="23"/>
      <c r="J98" s="157"/>
      <c r="K98" s="155"/>
      <c r="L98" s="23"/>
      <c r="M98" s="24"/>
      <c r="N98" s="24"/>
      <c r="O98" s="531"/>
      <c r="P98" s="156"/>
      <c r="Q98" s="531"/>
      <c r="R98" s="532" t="str">
        <f t="shared" si="23"/>
        <v/>
      </c>
      <c r="T98" s="45" t="str">
        <f t="shared" si="25"/>
        <v/>
      </c>
      <c r="U98" s="67" t="str">
        <f t="shared" si="24"/>
        <v/>
      </c>
      <c r="V98" s="64" t="str">
        <f t="shared" si="26"/>
        <v/>
      </c>
      <c r="W98" s="643" t="str">
        <f t="shared" si="27"/>
        <v/>
      </c>
      <c r="X98" s="45" t="str">
        <f t="shared" si="28"/>
        <v/>
      </c>
      <c r="Y98" s="45" t="str" cm="1">
        <f t="array" ref="Y98">IF(OR(ISBLANK(B98),F98="None"),"",IF(F98="Usage",W98*U98,IF(F98="Area",IF(OR(ISBLANK(N98),M98=0,ISBLANK(M98), ISBLANK(L98), N98=0),ERROR,X98*U98))))</f>
        <v/>
      </c>
      <c r="Z98" s="640" t="str">
        <f t="shared" si="29"/>
        <v/>
      </c>
      <c r="AA98" s="640" t="str">
        <f t="shared" si="30"/>
        <v/>
      </c>
      <c r="AB98" s="771" t="str">
        <f t="shared" si="31"/>
        <v/>
      </c>
      <c r="AC98" s="640" t="str" cm="1">
        <f t="array" ref="AC98">IF(G98&lt;&gt;"Area","",((VLOOKUP((VLOOKUP(VLOOKUP(B98,LocationInfo,2,FALSE),CBECSTypes,2,FALSE)),CBECSFactors,IF(H98="Natural Gas",3,4),FALSE))*IF(OR(ISBLANK(N98),ISBLANK(M98), L98=0, N98=0),ERROR,V98*N98/365)))</f>
        <v/>
      </c>
      <c r="AD98" s="641" t="str">
        <f t="shared" si="32"/>
        <v/>
      </c>
      <c r="AE98" s="620"/>
      <c r="AF98" s="620"/>
      <c r="AG98" s="620"/>
      <c r="AL98" s="163"/>
      <c r="AM98" s="163"/>
      <c r="AN98" s="163"/>
      <c r="AO98" s="163"/>
      <c r="AP98" s="163"/>
      <c r="AQ98" s="163"/>
      <c r="AR98" s="163"/>
      <c r="AS98" s="163"/>
    </row>
    <row r="99" spans="2:45" s="175" customFormat="1" ht="12.75" customHeight="1">
      <c r="B99" s="529"/>
      <c r="C99" s="530"/>
      <c r="D99" s="530"/>
      <c r="E99" s="1055"/>
      <c r="F99" s="618"/>
      <c r="G99" s="618"/>
      <c r="H99" s="791"/>
      <c r="I99" s="23"/>
      <c r="J99" s="157"/>
      <c r="K99" s="155"/>
      <c r="L99" s="23"/>
      <c r="M99" s="24"/>
      <c r="N99" s="24"/>
      <c r="O99" s="531"/>
      <c r="P99" s="156"/>
      <c r="Q99" s="531"/>
      <c r="R99" s="532" t="str">
        <f t="shared" si="23"/>
        <v/>
      </c>
      <c r="T99" s="45" t="str">
        <f t="shared" si="25"/>
        <v/>
      </c>
      <c r="U99" s="67" t="str">
        <f t="shared" si="24"/>
        <v/>
      </c>
      <c r="V99" s="64" t="str">
        <f t="shared" si="26"/>
        <v/>
      </c>
      <c r="W99" s="643" t="str">
        <f t="shared" si="27"/>
        <v/>
      </c>
      <c r="X99" s="45" t="str">
        <f t="shared" si="28"/>
        <v/>
      </c>
      <c r="Y99" s="45" t="str" cm="1">
        <f t="array" ref="Y99">IF(OR(ISBLANK(B99),F99="None"),"",IF(F99="Usage",W99*U99,IF(F99="Area",IF(OR(ISBLANK(N99),M99=0,ISBLANK(M99), ISBLANK(L99), N99=0),ERROR,X99*U99))))</f>
        <v/>
      </c>
      <c r="Z99" s="640" t="str">
        <f t="shared" si="29"/>
        <v/>
      </c>
      <c r="AA99" s="640" t="str">
        <f t="shared" si="30"/>
        <v/>
      </c>
      <c r="AB99" s="771" t="str">
        <f t="shared" si="31"/>
        <v/>
      </c>
      <c r="AC99" s="640" t="str" cm="1">
        <f t="array" ref="AC99">IF(G99&lt;&gt;"Area","",((VLOOKUP((VLOOKUP(VLOOKUP(B99,LocationInfo,2,FALSE),CBECSTypes,2,FALSE)),CBECSFactors,IF(H99="Natural Gas",3,4),FALSE))*IF(OR(ISBLANK(N99),ISBLANK(M99), L99=0, N99=0),ERROR,V99*N99/365)))</f>
        <v/>
      </c>
      <c r="AD99" s="641" t="str">
        <f t="shared" si="32"/>
        <v/>
      </c>
      <c r="AE99" s="620"/>
      <c r="AF99" s="620"/>
      <c r="AG99" s="620"/>
      <c r="AL99" s="163"/>
      <c r="AM99" s="163"/>
      <c r="AN99" s="163"/>
      <c r="AO99" s="163"/>
      <c r="AP99" s="163"/>
      <c r="AQ99" s="163"/>
      <c r="AR99" s="163"/>
      <c r="AS99" s="163"/>
    </row>
    <row r="100" spans="2:45" s="175" customFormat="1" ht="12.75" customHeight="1">
      <c r="B100" s="529"/>
      <c r="C100" s="530"/>
      <c r="D100" s="530"/>
      <c r="E100" s="1055"/>
      <c r="F100" s="618"/>
      <c r="G100" s="618"/>
      <c r="H100" s="791"/>
      <c r="I100" s="23"/>
      <c r="J100" s="157"/>
      <c r="K100" s="155"/>
      <c r="L100" s="23"/>
      <c r="M100" s="24"/>
      <c r="N100" s="24"/>
      <c r="O100" s="531"/>
      <c r="P100" s="156"/>
      <c r="Q100" s="531"/>
      <c r="R100" s="532" t="str">
        <f t="shared" si="23"/>
        <v/>
      </c>
      <c r="T100" s="45" t="str">
        <f t="shared" si="25"/>
        <v/>
      </c>
      <c r="U100" s="67" t="str">
        <f t="shared" si="24"/>
        <v/>
      </c>
      <c r="V100" s="64" t="str">
        <f t="shared" si="26"/>
        <v/>
      </c>
      <c r="W100" s="643" t="str">
        <f t="shared" si="27"/>
        <v/>
      </c>
      <c r="X100" s="45" t="str">
        <f t="shared" si="28"/>
        <v/>
      </c>
      <c r="Y100" s="45" t="str" cm="1">
        <f t="array" ref="Y100">IF(OR(ISBLANK(B100),F100="None"),"",IF(F100="Usage",W100*U100,IF(F100="Area",IF(OR(ISBLANK(N100),M100=0,ISBLANK(M100), ISBLANK(L100), N100=0),ERROR,X100*U100))))</f>
        <v/>
      </c>
      <c r="Z100" s="640" t="str">
        <f t="shared" si="29"/>
        <v/>
      </c>
      <c r="AA100" s="640" t="str">
        <f t="shared" si="30"/>
        <v/>
      </c>
      <c r="AB100" s="771" t="str">
        <f t="shared" si="31"/>
        <v/>
      </c>
      <c r="AC100" s="640" t="str" cm="1">
        <f t="array" ref="AC100">IF(G100&lt;&gt;"Area","",((VLOOKUP((VLOOKUP(VLOOKUP(B100,LocationInfo,2,FALSE),CBECSTypes,2,FALSE)),CBECSFactors,IF(H100="Natural Gas",3,4),FALSE))*IF(OR(ISBLANK(N100),ISBLANK(M100), L100=0, N100=0),ERROR,V100*N100/365)))</f>
        <v/>
      </c>
      <c r="AD100" s="641" t="str">
        <f t="shared" si="32"/>
        <v/>
      </c>
      <c r="AE100" s="620"/>
      <c r="AF100" s="620"/>
      <c r="AG100" s="620"/>
      <c r="AL100" s="163"/>
      <c r="AM100" s="163"/>
      <c r="AN100" s="163"/>
      <c r="AO100" s="163"/>
      <c r="AP100" s="163"/>
      <c r="AQ100" s="163"/>
      <c r="AR100" s="163"/>
      <c r="AS100" s="163"/>
    </row>
    <row r="101" spans="2:45" s="175" customFormat="1" ht="12.75" customHeight="1">
      <c r="B101" s="529"/>
      <c r="C101" s="530"/>
      <c r="D101" s="530"/>
      <c r="E101" s="1055"/>
      <c r="F101" s="618"/>
      <c r="G101" s="618"/>
      <c r="H101" s="791"/>
      <c r="I101" s="23"/>
      <c r="J101" s="157"/>
      <c r="K101" s="155"/>
      <c r="L101" s="23"/>
      <c r="M101" s="24"/>
      <c r="N101" s="24"/>
      <c r="O101" s="531"/>
      <c r="P101" s="156"/>
      <c r="Q101" s="531"/>
      <c r="R101" s="532" t="str">
        <f t="shared" si="23"/>
        <v/>
      </c>
      <c r="T101" s="45" t="str">
        <f t="shared" si="25"/>
        <v/>
      </c>
      <c r="U101" s="67" t="str">
        <f t="shared" si="24"/>
        <v/>
      </c>
      <c r="V101" s="64" t="str">
        <f t="shared" si="26"/>
        <v/>
      </c>
      <c r="W101" s="643" t="str">
        <f t="shared" si="27"/>
        <v/>
      </c>
      <c r="X101" s="45" t="str">
        <f t="shared" si="28"/>
        <v/>
      </c>
      <c r="Y101" s="45" t="str" cm="1">
        <f t="array" ref="Y101">IF(OR(ISBLANK(B101),F101="None"),"",IF(F101="Usage",W101*U101,IF(F101="Area",IF(OR(ISBLANK(N101),M101=0,ISBLANK(M101), ISBLANK(L101), N101=0),ERROR,X101*U101))))</f>
        <v/>
      </c>
      <c r="Z101" s="640" t="str">
        <f t="shared" si="29"/>
        <v/>
      </c>
      <c r="AA101" s="640" t="str">
        <f t="shared" si="30"/>
        <v/>
      </c>
      <c r="AB101" s="771" t="str">
        <f t="shared" si="31"/>
        <v/>
      </c>
      <c r="AC101" s="640" t="str" cm="1">
        <f t="array" ref="AC101">IF(G101&lt;&gt;"Area","",((VLOOKUP((VLOOKUP(VLOOKUP(B101,LocationInfo,2,FALSE),CBECSTypes,2,FALSE)),CBECSFactors,IF(H101="Natural Gas",3,4),FALSE))*IF(OR(ISBLANK(N101),ISBLANK(M101), L101=0, N101=0),ERROR,V101*N101/365)))</f>
        <v/>
      </c>
      <c r="AD101" s="641" t="str">
        <f t="shared" si="32"/>
        <v/>
      </c>
      <c r="AE101" s="620"/>
      <c r="AF101" s="620"/>
      <c r="AG101" s="620"/>
      <c r="AL101" s="163"/>
      <c r="AM101" s="163"/>
      <c r="AN101" s="163"/>
      <c r="AO101" s="163"/>
      <c r="AP101" s="163"/>
      <c r="AQ101" s="163"/>
      <c r="AR101" s="163"/>
      <c r="AS101" s="163"/>
    </row>
    <row r="102" spans="2:45" s="175" customFormat="1" ht="12.75" customHeight="1">
      <c r="B102" s="529"/>
      <c r="C102" s="530"/>
      <c r="D102" s="530"/>
      <c r="E102" s="1055"/>
      <c r="F102" s="618"/>
      <c r="G102" s="618"/>
      <c r="H102" s="791"/>
      <c r="I102" s="23"/>
      <c r="J102" s="157"/>
      <c r="K102" s="155"/>
      <c r="L102" s="23"/>
      <c r="M102" s="24"/>
      <c r="N102" s="24"/>
      <c r="O102" s="531"/>
      <c r="P102" s="156"/>
      <c r="Q102" s="531"/>
      <c r="R102" s="532" t="str">
        <f t="shared" si="23"/>
        <v/>
      </c>
      <c r="T102" s="45" t="str">
        <f t="shared" si="25"/>
        <v/>
      </c>
      <c r="U102" s="67" t="str">
        <f t="shared" si="24"/>
        <v/>
      </c>
      <c r="V102" s="64" t="str">
        <f t="shared" si="26"/>
        <v/>
      </c>
      <c r="W102" s="643" t="str">
        <f t="shared" si="27"/>
        <v/>
      </c>
      <c r="X102" s="45" t="str">
        <f t="shared" si="28"/>
        <v/>
      </c>
      <c r="Y102" s="45" t="str" cm="1">
        <f t="array" ref="Y102">IF(OR(ISBLANK(B102),F102="None"),"",IF(F102="Usage",W102*U102,IF(F102="Area",IF(OR(ISBLANK(N102),M102=0,ISBLANK(M102), ISBLANK(L102), N102=0),ERROR,X102*U102))))</f>
        <v/>
      </c>
      <c r="Z102" s="640" t="str">
        <f t="shared" si="29"/>
        <v/>
      </c>
      <c r="AA102" s="640" t="str">
        <f t="shared" si="30"/>
        <v/>
      </c>
      <c r="AB102" s="771" t="str">
        <f t="shared" si="31"/>
        <v/>
      </c>
      <c r="AC102" s="640" t="str" cm="1">
        <f t="array" ref="AC102">IF(G102&lt;&gt;"Area","",((VLOOKUP((VLOOKUP(VLOOKUP(B102,LocationInfo,2,FALSE),CBECSTypes,2,FALSE)),CBECSFactors,IF(H102="Natural Gas",3,4),FALSE))*IF(OR(ISBLANK(N102),ISBLANK(M102), L102=0, N102=0),ERROR,V102*N102/365)))</f>
        <v/>
      </c>
      <c r="AD102" s="641" t="str">
        <f t="shared" si="32"/>
        <v/>
      </c>
      <c r="AE102" s="620"/>
      <c r="AF102" s="620"/>
      <c r="AG102" s="620"/>
      <c r="AL102" s="163"/>
      <c r="AM102" s="163"/>
      <c r="AN102" s="163"/>
      <c r="AO102" s="163"/>
      <c r="AP102" s="163"/>
      <c r="AQ102" s="163"/>
      <c r="AR102" s="163"/>
      <c r="AS102" s="163"/>
    </row>
    <row r="103" spans="2:45" s="175" customFormat="1" ht="12.75" customHeight="1">
      <c r="B103" s="529"/>
      <c r="C103" s="530"/>
      <c r="D103" s="530"/>
      <c r="E103" s="1055"/>
      <c r="F103" s="618"/>
      <c r="G103" s="618"/>
      <c r="H103" s="791"/>
      <c r="I103" s="23"/>
      <c r="J103" s="157"/>
      <c r="K103" s="155"/>
      <c r="L103" s="23"/>
      <c r="M103" s="24"/>
      <c r="N103" s="24"/>
      <c r="O103" s="531"/>
      <c r="P103" s="156"/>
      <c r="Q103" s="531"/>
      <c r="R103" s="532" t="str">
        <f t="shared" si="23"/>
        <v/>
      </c>
      <c r="T103" s="45" t="str">
        <f t="shared" si="25"/>
        <v/>
      </c>
      <c r="U103" s="67" t="str">
        <f t="shared" si="24"/>
        <v/>
      </c>
      <c r="V103" s="64" t="str">
        <f t="shared" si="26"/>
        <v/>
      </c>
      <c r="W103" s="643" t="str">
        <f t="shared" si="27"/>
        <v/>
      </c>
      <c r="X103" s="45" t="str">
        <f t="shared" si="28"/>
        <v/>
      </c>
      <c r="Y103" s="45" t="str" cm="1">
        <f t="array" ref="Y103">IF(OR(ISBLANK(B103),F103="None"),"",IF(F103="Usage",W103*U103,IF(F103="Area",IF(OR(ISBLANK(N103),M103=0,ISBLANK(M103), ISBLANK(L103), N103=0),ERROR,X103*U103))))</f>
        <v/>
      </c>
      <c r="Z103" s="640" t="str">
        <f t="shared" si="29"/>
        <v/>
      </c>
      <c r="AA103" s="640" t="str">
        <f t="shared" si="30"/>
        <v/>
      </c>
      <c r="AB103" s="771" t="str">
        <f t="shared" si="31"/>
        <v/>
      </c>
      <c r="AC103" s="640" t="str" cm="1">
        <f t="array" ref="AC103">IF(G103&lt;&gt;"Area","",((VLOOKUP((VLOOKUP(VLOOKUP(B103,LocationInfo,2,FALSE),CBECSTypes,2,FALSE)),CBECSFactors,IF(H103="Natural Gas",3,4),FALSE))*IF(OR(ISBLANK(N103),ISBLANK(M103), L103=0, N103=0),ERROR,V103*N103/365)))</f>
        <v/>
      </c>
      <c r="AD103" s="641" t="str">
        <f t="shared" si="32"/>
        <v/>
      </c>
      <c r="AE103" s="620"/>
      <c r="AF103" s="620"/>
      <c r="AG103" s="620"/>
      <c r="AL103" s="163"/>
      <c r="AM103" s="163"/>
      <c r="AN103" s="163"/>
      <c r="AO103" s="163"/>
      <c r="AP103" s="163"/>
      <c r="AQ103" s="163"/>
      <c r="AR103" s="163"/>
      <c r="AS103" s="163"/>
    </row>
    <row r="104" spans="2:45" s="175" customFormat="1" ht="12.75" customHeight="1">
      <c r="B104" s="529"/>
      <c r="C104" s="530"/>
      <c r="D104" s="530"/>
      <c r="E104" s="1055"/>
      <c r="F104" s="618"/>
      <c r="G104" s="618"/>
      <c r="H104" s="791"/>
      <c r="I104" s="23"/>
      <c r="J104" s="157"/>
      <c r="K104" s="155"/>
      <c r="L104" s="23"/>
      <c r="M104" s="24"/>
      <c r="N104" s="24"/>
      <c r="O104" s="531"/>
      <c r="P104" s="156"/>
      <c r="Q104" s="531"/>
      <c r="R104" s="532" t="str">
        <f t="shared" si="23"/>
        <v/>
      </c>
      <c r="T104" s="45" t="str">
        <f t="shared" si="25"/>
        <v/>
      </c>
      <c r="U104" s="67" t="str">
        <f t="shared" si="24"/>
        <v/>
      </c>
      <c r="V104" s="64" t="str">
        <f t="shared" si="26"/>
        <v/>
      </c>
      <c r="W104" s="643" t="str">
        <f t="shared" si="27"/>
        <v/>
      </c>
      <c r="X104" s="45" t="str">
        <f t="shared" si="28"/>
        <v/>
      </c>
      <c r="Y104" s="45" t="str" cm="1">
        <f t="array" ref="Y104">IF(OR(ISBLANK(B104),F104="None"),"",IF(F104="Usage",W104*U104,IF(F104="Area",IF(OR(ISBLANK(N104),M104=0,ISBLANK(M104), ISBLANK(L104), N104=0),ERROR,X104*U104))))</f>
        <v/>
      </c>
      <c r="Z104" s="640" t="str">
        <f t="shared" si="29"/>
        <v/>
      </c>
      <c r="AA104" s="640" t="str">
        <f t="shared" si="30"/>
        <v/>
      </c>
      <c r="AB104" s="771" t="str">
        <f t="shared" si="31"/>
        <v/>
      </c>
      <c r="AC104" s="640" t="str" cm="1">
        <f t="array" ref="AC104">IF(G104&lt;&gt;"Area","",((VLOOKUP((VLOOKUP(VLOOKUP(B104,LocationInfo,2,FALSE),CBECSTypes,2,FALSE)),CBECSFactors,IF(H104="Natural Gas",3,4),FALSE))*IF(OR(ISBLANK(N104),ISBLANK(M104), L104=0, N104=0),ERROR,V104*N104/365)))</f>
        <v/>
      </c>
      <c r="AD104" s="641" t="str">
        <f t="shared" si="32"/>
        <v/>
      </c>
      <c r="AE104" s="620"/>
      <c r="AF104" s="620"/>
      <c r="AG104" s="620"/>
      <c r="AL104" s="163"/>
      <c r="AM104" s="163"/>
      <c r="AN104" s="163"/>
      <c r="AO104" s="163"/>
      <c r="AP104" s="163"/>
      <c r="AQ104" s="163"/>
      <c r="AR104" s="163"/>
      <c r="AS104" s="163"/>
    </row>
    <row r="105" spans="2:45" s="175" customFormat="1" ht="12.75" customHeight="1">
      <c r="B105" s="529"/>
      <c r="C105" s="530"/>
      <c r="D105" s="530"/>
      <c r="E105" s="1055"/>
      <c r="F105" s="618"/>
      <c r="G105" s="618"/>
      <c r="H105" s="791"/>
      <c r="I105" s="23"/>
      <c r="J105" s="157"/>
      <c r="K105" s="155"/>
      <c r="L105" s="23"/>
      <c r="M105" s="24"/>
      <c r="N105" s="24"/>
      <c r="O105" s="531"/>
      <c r="P105" s="156"/>
      <c r="Q105" s="531"/>
      <c r="R105" s="532" t="str">
        <f t="shared" si="23"/>
        <v/>
      </c>
      <c r="T105" s="45" t="str">
        <f t="shared" si="25"/>
        <v/>
      </c>
      <c r="U105" s="67" t="str">
        <f t="shared" si="24"/>
        <v/>
      </c>
      <c r="V105" s="64" t="str">
        <f t="shared" si="26"/>
        <v/>
      </c>
      <c r="W105" s="643" t="str">
        <f t="shared" si="27"/>
        <v/>
      </c>
      <c r="X105" s="45" t="str">
        <f t="shared" si="28"/>
        <v/>
      </c>
      <c r="Y105" s="45" t="str" cm="1">
        <f t="array" ref="Y105">IF(OR(ISBLANK(B105),F105="None"),"",IF(F105="Usage",W105*U105,IF(F105="Area",IF(OR(ISBLANK(N105),M105=0,ISBLANK(M105), ISBLANK(L105), N105=0),ERROR,X105*U105))))</f>
        <v/>
      </c>
      <c r="Z105" s="640" t="str">
        <f t="shared" si="29"/>
        <v/>
      </c>
      <c r="AA105" s="640" t="str">
        <f t="shared" si="30"/>
        <v/>
      </c>
      <c r="AB105" s="771" t="str">
        <f t="shared" si="31"/>
        <v/>
      </c>
      <c r="AC105" s="640" t="str" cm="1">
        <f t="array" ref="AC105">IF(G105&lt;&gt;"Area","",((VLOOKUP((VLOOKUP(VLOOKUP(B105,LocationInfo,2,FALSE),CBECSTypes,2,FALSE)),CBECSFactors,IF(H105="Natural Gas",3,4),FALSE))*IF(OR(ISBLANK(N105),ISBLANK(M105), L105=0, N105=0),ERROR,V105*N105/365)))</f>
        <v/>
      </c>
      <c r="AD105" s="641" t="str">
        <f t="shared" si="32"/>
        <v/>
      </c>
      <c r="AE105" s="620"/>
      <c r="AF105" s="620"/>
      <c r="AG105" s="620"/>
      <c r="AL105" s="163"/>
      <c r="AM105" s="163"/>
      <c r="AN105" s="163"/>
      <c r="AO105" s="163"/>
      <c r="AP105" s="163"/>
      <c r="AQ105" s="163"/>
      <c r="AR105" s="163"/>
      <c r="AS105" s="163"/>
    </row>
    <row r="106" spans="2:45" s="175" customFormat="1" ht="12.75" customHeight="1">
      <c r="B106" s="529"/>
      <c r="C106" s="530"/>
      <c r="D106" s="530"/>
      <c r="E106" s="1055"/>
      <c r="F106" s="618"/>
      <c r="G106" s="618"/>
      <c r="H106" s="791"/>
      <c r="I106" s="23"/>
      <c r="J106" s="157"/>
      <c r="K106" s="155"/>
      <c r="L106" s="23"/>
      <c r="M106" s="24"/>
      <c r="N106" s="24"/>
      <c r="O106" s="531"/>
      <c r="P106" s="156"/>
      <c r="Q106" s="531"/>
      <c r="R106" s="532" t="str">
        <f t="shared" si="23"/>
        <v/>
      </c>
      <c r="T106" s="45" t="str">
        <f t="shared" si="25"/>
        <v/>
      </c>
      <c r="U106" s="67" t="str">
        <f t="shared" si="24"/>
        <v/>
      </c>
      <c r="V106" s="64" t="str">
        <f t="shared" si="26"/>
        <v/>
      </c>
      <c r="W106" s="643" t="str">
        <f t="shared" si="27"/>
        <v/>
      </c>
      <c r="X106" s="45" t="str">
        <f t="shared" si="28"/>
        <v/>
      </c>
      <c r="Y106" s="45" t="str" cm="1">
        <f t="array" ref="Y106">IF(OR(ISBLANK(B106),F106="None"),"",IF(F106="Usage",W106*U106,IF(F106="Area",IF(OR(ISBLANK(N106),M106=0,ISBLANK(M106), ISBLANK(L106), N106=0),ERROR,X106*U106))))</f>
        <v/>
      </c>
      <c r="Z106" s="640" t="str">
        <f t="shared" si="29"/>
        <v/>
      </c>
      <c r="AA106" s="640" t="str">
        <f t="shared" si="30"/>
        <v/>
      </c>
      <c r="AB106" s="771" t="str">
        <f t="shared" si="31"/>
        <v/>
      </c>
      <c r="AC106" s="640" t="str" cm="1">
        <f t="array" ref="AC106">IF(G106&lt;&gt;"Area","",((VLOOKUP((VLOOKUP(VLOOKUP(B106,LocationInfo,2,FALSE),CBECSTypes,2,FALSE)),CBECSFactors,IF(H106="Natural Gas",3,4),FALSE))*IF(OR(ISBLANK(N106),ISBLANK(M106), L106=0, N106=0),ERROR,V106*N106/365)))</f>
        <v/>
      </c>
      <c r="AD106" s="641" t="str">
        <f t="shared" si="32"/>
        <v/>
      </c>
      <c r="AE106" s="620"/>
      <c r="AF106" s="620"/>
      <c r="AG106" s="620"/>
      <c r="AL106" s="163"/>
      <c r="AM106" s="163"/>
      <c r="AN106" s="163"/>
      <c r="AO106" s="163"/>
      <c r="AP106" s="163"/>
      <c r="AQ106" s="163"/>
      <c r="AR106" s="163"/>
      <c r="AS106" s="163"/>
    </row>
    <row r="107" spans="2:45" s="175" customFormat="1" ht="12.75" customHeight="1">
      <c r="B107" s="529"/>
      <c r="C107" s="530"/>
      <c r="D107" s="530"/>
      <c r="E107" s="1055"/>
      <c r="F107" s="618"/>
      <c r="G107" s="618"/>
      <c r="H107" s="791"/>
      <c r="I107" s="23"/>
      <c r="J107" s="157"/>
      <c r="K107" s="155"/>
      <c r="L107" s="23"/>
      <c r="M107" s="24"/>
      <c r="N107" s="24"/>
      <c r="O107" s="531"/>
      <c r="P107" s="156"/>
      <c r="Q107" s="531"/>
      <c r="R107" s="532" t="str">
        <f t="shared" si="23"/>
        <v/>
      </c>
      <c r="T107" s="45" t="str">
        <f t="shared" si="25"/>
        <v/>
      </c>
      <c r="U107" s="67" t="str">
        <f t="shared" si="24"/>
        <v/>
      </c>
      <c r="V107" s="64" t="str">
        <f t="shared" si="26"/>
        <v/>
      </c>
      <c r="W107" s="643" t="str">
        <f t="shared" si="27"/>
        <v/>
      </c>
      <c r="X107" s="45" t="str">
        <f t="shared" si="28"/>
        <v/>
      </c>
      <c r="Y107" s="45" t="str" cm="1">
        <f t="array" ref="Y107">IF(OR(ISBLANK(B107),F107="None"),"",IF(F107="Usage",W107*U107,IF(F107="Area",IF(OR(ISBLANK(N107),M107=0,ISBLANK(M107), ISBLANK(L107), N107=0),ERROR,X107*U107))))</f>
        <v/>
      </c>
      <c r="Z107" s="640" t="str">
        <f t="shared" si="29"/>
        <v/>
      </c>
      <c r="AA107" s="640" t="str">
        <f t="shared" si="30"/>
        <v/>
      </c>
      <c r="AB107" s="771" t="str">
        <f t="shared" si="31"/>
        <v/>
      </c>
      <c r="AC107" s="640" t="str" cm="1">
        <f t="array" ref="AC107">IF(G107&lt;&gt;"Area","",((VLOOKUP((VLOOKUP(VLOOKUP(B107,LocationInfo,2,FALSE),CBECSTypes,2,FALSE)),CBECSFactors,IF(H107="Natural Gas",3,4),FALSE))*IF(OR(ISBLANK(N107),ISBLANK(M107), L107=0, N107=0),ERROR,V107*N107/365)))</f>
        <v/>
      </c>
      <c r="AD107" s="641" t="str">
        <f t="shared" si="32"/>
        <v/>
      </c>
      <c r="AE107" s="620"/>
      <c r="AF107" s="620"/>
      <c r="AG107" s="620"/>
      <c r="AL107" s="163"/>
      <c r="AM107" s="163"/>
      <c r="AN107" s="163"/>
      <c r="AO107" s="163"/>
      <c r="AP107" s="163"/>
      <c r="AQ107" s="163"/>
      <c r="AR107" s="163"/>
      <c r="AS107" s="163"/>
    </row>
    <row r="108" spans="2:45" s="175" customFormat="1" ht="12.75" customHeight="1">
      <c r="B108" s="529"/>
      <c r="C108" s="530"/>
      <c r="D108" s="530"/>
      <c r="E108" s="1055"/>
      <c r="F108" s="618"/>
      <c r="G108" s="618"/>
      <c r="H108" s="791"/>
      <c r="I108" s="23"/>
      <c r="J108" s="157"/>
      <c r="K108" s="155"/>
      <c r="L108" s="23"/>
      <c r="M108" s="24"/>
      <c r="N108" s="24"/>
      <c r="O108" s="531"/>
      <c r="P108" s="156"/>
      <c r="Q108" s="531"/>
      <c r="R108" s="532" t="str">
        <f t="shared" si="23"/>
        <v/>
      </c>
      <c r="T108" s="45" t="str">
        <f t="shared" si="25"/>
        <v/>
      </c>
      <c r="U108" s="67" t="str">
        <f t="shared" si="24"/>
        <v/>
      </c>
      <c r="V108" s="64" t="str">
        <f t="shared" si="26"/>
        <v/>
      </c>
      <c r="W108" s="643" t="str">
        <f t="shared" si="27"/>
        <v/>
      </c>
      <c r="X108" s="45" t="str">
        <f t="shared" si="28"/>
        <v/>
      </c>
      <c r="Y108" s="45" t="str" cm="1">
        <f t="array" ref="Y108">IF(OR(ISBLANK(B108),F108="None"),"",IF(F108="Usage",W108*U108,IF(F108="Area",IF(OR(ISBLANK(N108),M108=0,ISBLANK(M108), ISBLANK(L108), N108=0),ERROR,X108*U108))))</f>
        <v/>
      </c>
      <c r="Z108" s="640" t="str">
        <f t="shared" si="29"/>
        <v/>
      </c>
      <c r="AA108" s="640" t="str">
        <f t="shared" si="30"/>
        <v/>
      </c>
      <c r="AB108" s="771" t="str">
        <f t="shared" si="31"/>
        <v/>
      </c>
      <c r="AC108" s="640" t="str" cm="1">
        <f t="array" ref="AC108">IF(G108&lt;&gt;"Area","",((VLOOKUP((VLOOKUP(VLOOKUP(B108,LocationInfo,2,FALSE),CBECSTypes,2,FALSE)),CBECSFactors,IF(H108="Natural Gas",3,4),FALSE))*IF(OR(ISBLANK(N108),ISBLANK(M108), L108=0, N108=0),ERROR,V108*N108/365)))</f>
        <v/>
      </c>
      <c r="AD108" s="641" t="str">
        <f t="shared" si="32"/>
        <v/>
      </c>
      <c r="AE108" s="620"/>
      <c r="AF108" s="620"/>
      <c r="AG108" s="620"/>
      <c r="AL108" s="163"/>
      <c r="AM108" s="163"/>
      <c r="AN108" s="163"/>
      <c r="AO108" s="163"/>
      <c r="AP108" s="163"/>
      <c r="AQ108" s="163"/>
      <c r="AR108" s="163"/>
      <c r="AS108" s="163"/>
    </row>
    <row r="109" spans="2:45" s="175" customFormat="1" ht="12.75" customHeight="1">
      <c r="B109" s="529"/>
      <c r="C109" s="530"/>
      <c r="D109" s="530"/>
      <c r="E109" s="1055"/>
      <c r="F109" s="618"/>
      <c r="G109" s="618"/>
      <c r="H109" s="791"/>
      <c r="I109" s="23"/>
      <c r="J109" s="157"/>
      <c r="K109" s="155"/>
      <c r="L109" s="23"/>
      <c r="M109" s="24"/>
      <c r="N109" s="24"/>
      <c r="O109" s="531"/>
      <c r="P109" s="156"/>
      <c r="Q109" s="531"/>
      <c r="R109" s="532" t="str">
        <f t="shared" si="23"/>
        <v/>
      </c>
      <c r="T109" s="45" t="str">
        <f t="shared" si="25"/>
        <v/>
      </c>
      <c r="U109" s="67" t="str">
        <f t="shared" si="24"/>
        <v/>
      </c>
      <c r="V109" s="64" t="str">
        <f t="shared" si="26"/>
        <v/>
      </c>
      <c r="W109" s="643" t="str">
        <f t="shared" si="27"/>
        <v/>
      </c>
      <c r="X109" s="45" t="str">
        <f t="shared" si="28"/>
        <v/>
      </c>
      <c r="Y109" s="45" t="str" cm="1">
        <f t="array" ref="Y109">IF(OR(ISBLANK(B109),F109="None"),"",IF(F109="Usage",W109*U109,IF(F109="Area",IF(OR(ISBLANK(N109),M109=0,ISBLANK(M109), ISBLANK(L109), N109=0),ERROR,X109*U109))))</f>
        <v/>
      </c>
      <c r="Z109" s="640" t="str">
        <f t="shared" si="29"/>
        <v/>
      </c>
      <c r="AA109" s="640" t="str">
        <f t="shared" si="30"/>
        <v/>
      </c>
      <c r="AB109" s="771" t="str">
        <f t="shared" si="31"/>
        <v/>
      </c>
      <c r="AC109" s="640" t="str" cm="1">
        <f t="array" ref="AC109">IF(G109&lt;&gt;"Area","",((VLOOKUP((VLOOKUP(VLOOKUP(B109,LocationInfo,2,FALSE),CBECSTypes,2,FALSE)),CBECSFactors,IF(H109="Natural Gas",3,4),FALSE))*IF(OR(ISBLANK(N109),ISBLANK(M109), L109=0, N109=0),ERROR,V109*N109/365)))</f>
        <v/>
      </c>
      <c r="AD109" s="641" t="str">
        <f t="shared" si="32"/>
        <v/>
      </c>
      <c r="AE109" s="620"/>
      <c r="AF109" s="620"/>
      <c r="AG109" s="620"/>
      <c r="AL109" s="163"/>
      <c r="AM109" s="163"/>
      <c r="AN109" s="163"/>
      <c r="AO109" s="163"/>
      <c r="AP109" s="163"/>
      <c r="AQ109" s="163"/>
      <c r="AR109" s="163"/>
      <c r="AS109" s="163"/>
    </row>
    <row r="110" spans="2:45" s="175" customFormat="1" ht="12.75" customHeight="1">
      <c r="B110" s="529"/>
      <c r="C110" s="530"/>
      <c r="D110" s="530"/>
      <c r="E110" s="1055"/>
      <c r="F110" s="618"/>
      <c r="G110" s="618"/>
      <c r="H110" s="791"/>
      <c r="I110" s="23"/>
      <c r="J110" s="157"/>
      <c r="K110" s="155"/>
      <c r="L110" s="23"/>
      <c r="M110" s="24"/>
      <c r="N110" s="24"/>
      <c r="O110" s="531"/>
      <c r="P110" s="156"/>
      <c r="Q110" s="531"/>
      <c r="R110" s="532" t="str">
        <f t="shared" ref="R110:R141" si="33">IF(AND(I110&gt;0,O110&gt;0),"Multiple Entered!",IF(AND(L110&gt;0,O110&gt;0),"Multiple Entered!",IF(AND(I110&gt;0,L110&gt;0),"Multiple Entered!",IF(I110&gt;0,"Preferred Option",IF(L110&gt;0,"2nd Option",IF(O110&gt;0,"3rd Option",""))))))</f>
        <v/>
      </c>
      <c r="T110" s="45" t="str">
        <f t="shared" si="25"/>
        <v/>
      </c>
      <c r="U110" s="67" t="str">
        <f t="shared" ref="U110:U141" si="34">IF(ISBLANK(B110), "", VLOOKUP(T110,ElecFactor,5,FALSE))</f>
        <v/>
      </c>
      <c r="V110" s="64" t="str">
        <f t="shared" si="26"/>
        <v/>
      </c>
      <c r="W110" s="643" t="str">
        <f t="shared" si="27"/>
        <v/>
      </c>
      <c r="X110" s="45" t="str">
        <f t="shared" si="28"/>
        <v/>
      </c>
      <c r="Y110" s="45" t="str" cm="1">
        <f t="array" ref="Y110">IF(OR(ISBLANK(B110),F110="None"),"",IF(F110="Usage",W110*U110,IF(F110="Area",IF(OR(ISBLANK(N110),M110=0,ISBLANK(M110), ISBLANK(L110), N110=0),ERROR,X110*U110))))</f>
        <v/>
      </c>
      <c r="Z110" s="640" t="str">
        <f t="shared" si="29"/>
        <v/>
      </c>
      <c r="AA110" s="640" t="str">
        <f t="shared" si="30"/>
        <v/>
      </c>
      <c r="AB110" s="771" t="str">
        <f t="shared" si="31"/>
        <v/>
      </c>
      <c r="AC110" s="640" t="str" cm="1">
        <f t="array" ref="AC110">IF(G110&lt;&gt;"Area","",((VLOOKUP((VLOOKUP(VLOOKUP(B110,LocationInfo,2,FALSE),CBECSTypes,2,FALSE)),CBECSFactors,IF(H110="Natural Gas",3,4),FALSE))*IF(OR(ISBLANK(N110),ISBLANK(M110), L110=0, N110=0),ERROR,V110*N110/365)))</f>
        <v/>
      </c>
      <c r="AD110" s="641" t="str">
        <f t="shared" si="32"/>
        <v/>
      </c>
      <c r="AE110" s="620"/>
      <c r="AF110" s="620"/>
      <c r="AG110" s="620"/>
      <c r="AL110" s="163"/>
      <c r="AM110" s="163"/>
      <c r="AN110" s="163"/>
      <c r="AO110" s="163"/>
      <c r="AP110" s="163"/>
      <c r="AQ110" s="163"/>
      <c r="AR110" s="163"/>
      <c r="AS110" s="163"/>
    </row>
    <row r="111" spans="2:45" s="175" customFormat="1" ht="12.75" customHeight="1">
      <c r="B111" s="529"/>
      <c r="C111" s="530"/>
      <c r="D111" s="530"/>
      <c r="E111" s="1055"/>
      <c r="F111" s="618"/>
      <c r="G111" s="618"/>
      <c r="H111" s="791"/>
      <c r="I111" s="23"/>
      <c r="J111" s="157"/>
      <c r="K111" s="155"/>
      <c r="L111" s="23"/>
      <c r="M111" s="24"/>
      <c r="N111" s="24"/>
      <c r="O111" s="531"/>
      <c r="P111" s="156"/>
      <c r="Q111" s="531"/>
      <c r="R111" s="532" t="str">
        <f t="shared" si="33"/>
        <v/>
      </c>
      <c r="T111" s="45" t="str">
        <f t="shared" si="25"/>
        <v/>
      </c>
      <c r="U111" s="67" t="str">
        <f t="shared" si="34"/>
        <v/>
      </c>
      <c r="V111" s="64" t="str">
        <f t="shared" si="26"/>
        <v/>
      </c>
      <c r="W111" s="643" t="str">
        <f t="shared" si="27"/>
        <v/>
      </c>
      <c r="X111" s="45" t="str">
        <f t="shared" si="28"/>
        <v/>
      </c>
      <c r="Y111" s="45" t="str" cm="1">
        <f t="array" ref="Y111">IF(OR(ISBLANK(B111),F111="None"),"",IF(F111="Usage",W111*U111,IF(F111="Area",IF(OR(ISBLANK(N111),M111=0,ISBLANK(M111), ISBLANK(L111), N111=0),ERROR,X111*U111))))</f>
        <v/>
      </c>
      <c r="Z111" s="640" t="str">
        <f t="shared" si="29"/>
        <v/>
      </c>
      <c r="AA111" s="640" t="str">
        <f t="shared" si="30"/>
        <v/>
      </c>
      <c r="AB111" s="771" t="str">
        <f t="shared" si="31"/>
        <v/>
      </c>
      <c r="AC111" s="640" t="str" cm="1">
        <f t="array" ref="AC111">IF(G111&lt;&gt;"Area","",((VLOOKUP((VLOOKUP(VLOOKUP(B111,LocationInfo,2,FALSE),CBECSTypes,2,FALSE)),CBECSFactors,IF(H111="Natural Gas",3,4),FALSE))*IF(OR(ISBLANK(N111),ISBLANK(M111), L111=0, N111=0),ERROR,V111*N111/365)))</f>
        <v/>
      </c>
      <c r="AD111" s="641" t="str">
        <f t="shared" si="32"/>
        <v/>
      </c>
      <c r="AE111" s="620"/>
      <c r="AF111" s="620"/>
      <c r="AG111" s="620"/>
      <c r="AL111" s="163"/>
      <c r="AM111" s="163"/>
      <c r="AN111" s="163"/>
      <c r="AO111" s="163"/>
      <c r="AP111" s="163"/>
      <c r="AQ111" s="163"/>
      <c r="AR111" s="163"/>
      <c r="AS111" s="163"/>
    </row>
    <row r="112" spans="2:45" s="175" customFormat="1" ht="12.75" customHeight="1">
      <c r="B112" s="529"/>
      <c r="C112" s="530"/>
      <c r="D112" s="530"/>
      <c r="E112" s="1055"/>
      <c r="F112" s="618"/>
      <c r="G112" s="618"/>
      <c r="H112" s="791"/>
      <c r="I112" s="23"/>
      <c r="J112" s="157"/>
      <c r="K112" s="155"/>
      <c r="L112" s="23"/>
      <c r="M112" s="24"/>
      <c r="N112" s="24"/>
      <c r="O112" s="531"/>
      <c r="P112" s="156"/>
      <c r="Q112" s="531"/>
      <c r="R112" s="532" t="str">
        <f t="shared" si="33"/>
        <v/>
      </c>
      <c r="T112" s="45" t="str">
        <f t="shared" si="25"/>
        <v/>
      </c>
      <c r="U112" s="67" t="str">
        <f t="shared" si="34"/>
        <v/>
      </c>
      <c r="V112" s="64" t="str">
        <f t="shared" si="26"/>
        <v/>
      </c>
      <c r="W112" s="643" t="str">
        <f t="shared" si="27"/>
        <v/>
      </c>
      <c r="X112" s="45" t="str">
        <f t="shared" si="28"/>
        <v/>
      </c>
      <c r="Y112" s="45" t="str" cm="1">
        <f t="array" ref="Y112">IF(OR(ISBLANK(B112),F112="None"),"",IF(F112="Usage",W112*U112,IF(F112="Area",IF(OR(ISBLANK(N112),M112=0,ISBLANK(M112), ISBLANK(L112), N112=0),ERROR,X112*U112))))</f>
        <v/>
      </c>
      <c r="Z112" s="640" t="str">
        <f t="shared" si="29"/>
        <v/>
      </c>
      <c r="AA112" s="640" t="str">
        <f t="shared" si="30"/>
        <v/>
      </c>
      <c r="AB112" s="771" t="str">
        <f t="shared" si="31"/>
        <v/>
      </c>
      <c r="AC112" s="640" t="str" cm="1">
        <f t="array" ref="AC112">IF(G112&lt;&gt;"Area","",((VLOOKUP((VLOOKUP(VLOOKUP(B112,LocationInfo,2,FALSE),CBECSTypes,2,FALSE)),CBECSFactors,IF(H112="Natural Gas",3,4),FALSE))*IF(OR(ISBLANK(N112),ISBLANK(M112), L112=0, N112=0),ERROR,V112*N112/365)))</f>
        <v/>
      </c>
      <c r="AD112" s="641" t="str">
        <f t="shared" si="32"/>
        <v/>
      </c>
      <c r="AE112" s="620"/>
      <c r="AF112" s="620"/>
      <c r="AG112" s="620"/>
      <c r="AL112" s="163"/>
      <c r="AM112" s="163"/>
      <c r="AN112" s="163"/>
      <c r="AO112" s="163"/>
      <c r="AP112" s="163"/>
      <c r="AQ112" s="163"/>
      <c r="AR112" s="163"/>
      <c r="AS112" s="163"/>
    </row>
    <row r="113" spans="2:45" s="175" customFormat="1" ht="12.75" customHeight="1">
      <c r="B113" s="529"/>
      <c r="C113" s="530"/>
      <c r="D113" s="530"/>
      <c r="E113" s="1055"/>
      <c r="F113" s="618"/>
      <c r="G113" s="618"/>
      <c r="H113" s="791"/>
      <c r="I113" s="23"/>
      <c r="J113" s="157"/>
      <c r="K113" s="155"/>
      <c r="L113" s="23"/>
      <c r="M113" s="24"/>
      <c r="N113" s="24"/>
      <c r="O113" s="531"/>
      <c r="P113" s="156"/>
      <c r="Q113" s="531"/>
      <c r="R113" s="532" t="str">
        <f t="shared" si="33"/>
        <v/>
      </c>
      <c r="T113" s="45" t="str">
        <f t="shared" si="25"/>
        <v/>
      </c>
      <c r="U113" s="67" t="str">
        <f t="shared" si="34"/>
        <v/>
      </c>
      <c r="V113" s="64" t="str">
        <f t="shared" si="26"/>
        <v/>
      </c>
      <c r="W113" s="643" t="str">
        <f t="shared" si="27"/>
        <v/>
      </c>
      <c r="X113" s="45" t="str">
        <f t="shared" si="28"/>
        <v/>
      </c>
      <c r="Y113" s="45" t="str" cm="1">
        <f t="array" ref="Y113">IF(OR(ISBLANK(B113),F113="None"),"",IF(F113="Usage",W113*U113,IF(F113="Area",IF(OR(ISBLANK(N113),M113=0,ISBLANK(M113), ISBLANK(L113), N113=0),ERROR,X113*U113))))</f>
        <v/>
      </c>
      <c r="Z113" s="640" t="str">
        <f t="shared" si="29"/>
        <v/>
      </c>
      <c r="AA113" s="640" t="str">
        <f t="shared" si="30"/>
        <v/>
      </c>
      <c r="AB113" s="771" t="str">
        <f t="shared" si="31"/>
        <v/>
      </c>
      <c r="AC113" s="640" t="str" cm="1">
        <f t="array" ref="AC113">IF(G113&lt;&gt;"Area","",((VLOOKUP((VLOOKUP(VLOOKUP(B113,LocationInfo,2,FALSE),CBECSTypes,2,FALSE)),CBECSFactors,IF(H113="Natural Gas",3,4),FALSE))*IF(OR(ISBLANK(N113),ISBLANK(M113), L113=0, N113=0),ERROR,V113*N113/365)))</f>
        <v/>
      </c>
      <c r="AD113" s="641" t="str">
        <f t="shared" si="32"/>
        <v/>
      </c>
      <c r="AE113" s="620"/>
      <c r="AF113" s="620"/>
      <c r="AG113" s="620"/>
      <c r="AL113" s="163"/>
      <c r="AM113" s="163"/>
      <c r="AN113" s="163"/>
      <c r="AO113" s="163"/>
      <c r="AP113" s="163"/>
      <c r="AQ113" s="163"/>
      <c r="AR113" s="163"/>
      <c r="AS113" s="163"/>
    </row>
    <row r="114" spans="2:45" s="175" customFormat="1" ht="12.75" customHeight="1">
      <c r="B114" s="529"/>
      <c r="C114" s="530"/>
      <c r="D114" s="530"/>
      <c r="E114" s="1055"/>
      <c r="F114" s="618"/>
      <c r="G114" s="618"/>
      <c r="H114" s="791"/>
      <c r="I114" s="23"/>
      <c r="J114" s="157"/>
      <c r="K114" s="155"/>
      <c r="L114" s="23"/>
      <c r="M114" s="24"/>
      <c r="N114" s="24"/>
      <c r="O114" s="531"/>
      <c r="P114" s="156"/>
      <c r="Q114" s="531"/>
      <c r="R114" s="532" t="str">
        <f t="shared" si="33"/>
        <v/>
      </c>
      <c r="T114" s="45" t="str">
        <f t="shared" si="25"/>
        <v/>
      </c>
      <c r="U114" s="67" t="str">
        <f t="shared" si="34"/>
        <v/>
      </c>
      <c r="V114" s="64" t="str">
        <f t="shared" si="26"/>
        <v/>
      </c>
      <c r="W114" s="643" t="str">
        <f t="shared" si="27"/>
        <v/>
      </c>
      <c r="X114" s="45" t="str">
        <f t="shared" si="28"/>
        <v/>
      </c>
      <c r="Y114" s="45" t="str" cm="1">
        <f t="array" ref="Y114">IF(OR(ISBLANK(B114),F114="None"),"",IF(F114="Usage",W114*U114,IF(F114="Area",IF(OR(ISBLANK(N114),M114=0,ISBLANK(M114), ISBLANK(L114), N114=0),ERROR,X114*U114))))</f>
        <v/>
      </c>
      <c r="Z114" s="640" t="str">
        <f t="shared" si="29"/>
        <v/>
      </c>
      <c r="AA114" s="640" t="str">
        <f t="shared" si="30"/>
        <v/>
      </c>
      <c r="AB114" s="771" t="str">
        <f t="shared" si="31"/>
        <v/>
      </c>
      <c r="AC114" s="640" t="str" cm="1">
        <f t="array" ref="AC114">IF(G114&lt;&gt;"Area","",((VLOOKUP((VLOOKUP(VLOOKUP(B114,LocationInfo,2,FALSE),CBECSTypes,2,FALSE)),CBECSFactors,IF(H114="Natural Gas",3,4),FALSE))*IF(OR(ISBLANK(N114),ISBLANK(M114), L114=0, N114=0),ERROR,V114*N114/365)))</f>
        <v/>
      </c>
      <c r="AD114" s="641" t="str">
        <f t="shared" si="32"/>
        <v/>
      </c>
      <c r="AE114" s="620"/>
      <c r="AF114" s="620"/>
      <c r="AG114" s="620"/>
      <c r="AL114" s="163"/>
      <c r="AM114" s="163"/>
      <c r="AN114" s="163"/>
      <c r="AO114" s="163"/>
      <c r="AP114" s="163"/>
      <c r="AQ114" s="163"/>
      <c r="AR114" s="163"/>
      <c r="AS114" s="163"/>
    </row>
    <row r="115" spans="2:45" s="175" customFormat="1" ht="12.75" customHeight="1">
      <c r="B115" s="529"/>
      <c r="C115" s="530"/>
      <c r="D115" s="530"/>
      <c r="E115" s="1055"/>
      <c r="F115" s="618"/>
      <c r="G115" s="618"/>
      <c r="H115" s="791"/>
      <c r="I115" s="23"/>
      <c r="J115" s="157"/>
      <c r="K115" s="155"/>
      <c r="L115" s="23"/>
      <c r="M115" s="24"/>
      <c r="N115" s="24"/>
      <c r="O115" s="531"/>
      <c r="P115" s="156"/>
      <c r="Q115" s="531"/>
      <c r="R115" s="532" t="str">
        <f t="shared" si="33"/>
        <v/>
      </c>
      <c r="T115" s="45" t="str">
        <f t="shared" si="25"/>
        <v/>
      </c>
      <c r="U115" s="67" t="str">
        <f t="shared" si="34"/>
        <v/>
      </c>
      <c r="V115" s="64" t="str">
        <f t="shared" si="26"/>
        <v/>
      </c>
      <c r="W115" s="643" t="str">
        <f t="shared" si="27"/>
        <v/>
      </c>
      <c r="X115" s="45" t="str">
        <f t="shared" si="28"/>
        <v/>
      </c>
      <c r="Y115" s="45" t="str" cm="1">
        <f t="array" ref="Y115">IF(OR(ISBLANK(B115),F115="None"),"",IF(F115="Usage",W115*U115,IF(F115="Area",IF(OR(ISBLANK(N115),M115=0,ISBLANK(M115), ISBLANK(L115), N115=0),ERROR,X115*U115))))</f>
        <v/>
      </c>
      <c r="Z115" s="640" t="str">
        <f t="shared" si="29"/>
        <v/>
      </c>
      <c r="AA115" s="640" t="str">
        <f t="shared" si="30"/>
        <v/>
      </c>
      <c r="AB115" s="771" t="str">
        <f t="shared" si="31"/>
        <v/>
      </c>
      <c r="AC115" s="640" t="str" cm="1">
        <f t="array" ref="AC115">IF(G115&lt;&gt;"Area","",((VLOOKUP((VLOOKUP(VLOOKUP(B115,LocationInfo,2,FALSE),CBECSTypes,2,FALSE)),CBECSFactors,IF(H115="Natural Gas",3,4),FALSE))*IF(OR(ISBLANK(N115),ISBLANK(M115), L115=0, N115=0),ERROR,V115*N115/365)))</f>
        <v/>
      </c>
      <c r="AD115" s="641" t="str">
        <f t="shared" si="32"/>
        <v/>
      </c>
      <c r="AE115" s="620"/>
      <c r="AF115" s="620"/>
      <c r="AG115" s="620"/>
      <c r="AL115" s="163"/>
      <c r="AM115" s="163"/>
      <c r="AN115" s="163"/>
      <c r="AO115" s="163"/>
      <c r="AP115" s="163"/>
      <c r="AQ115" s="163"/>
      <c r="AR115" s="163"/>
      <c r="AS115" s="163"/>
    </row>
    <row r="116" spans="2:45" s="175" customFormat="1" ht="12.75" customHeight="1">
      <c r="B116" s="529"/>
      <c r="C116" s="530"/>
      <c r="D116" s="530"/>
      <c r="E116" s="1055"/>
      <c r="F116" s="618"/>
      <c r="G116" s="618"/>
      <c r="H116" s="791"/>
      <c r="I116" s="23"/>
      <c r="J116" s="157"/>
      <c r="K116" s="155"/>
      <c r="L116" s="23"/>
      <c r="M116" s="24"/>
      <c r="N116" s="24"/>
      <c r="O116" s="531"/>
      <c r="P116" s="156"/>
      <c r="Q116" s="531"/>
      <c r="R116" s="532" t="str">
        <f t="shared" si="33"/>
        <v/>
      </c>
      <c r="T116" s="45" t="str">
        <f t="shared" si="25"/>
        <v/>
      </c>
      <c r="U116" s="67" t="str">
        <f t="shared" si="34"/>
        <v/>
      </c>
      <c r="V116" s="64" t="str">
        <f t="shared" si="26"/>
        <v/>
      </c>
      <c r="W116" s="643" t="str">
        <f t="shared" si="27"/>
        <v/>
      </c>
      <c r="X116" s="45" t="str">
        <f t="shared" si="28"/>
        <v/>
      </c>
      <c r="Y116" s="45" t="str" cm="1">
        <f t="array" ref="Y116">IF(OR(ISBLANK(B116),F116="None"),"",IF(F116="Usage",W116*U116,IF(F116="Area",IF(OR(ISBLANK(N116),M116=0,ISBLANK(M116), ISBLANK(L116), N116=0),ERROR,X116*U116))))</f>
        <v/>
      </c>
      <c r="Z116" s="640" t="str">
        <f t="shared" si="29"/>
        <v/>
      </c>
      <c r="AA116" s="640" t="str">
        <f t="shared" si="30"/>
        <v/>
      </c>
      <c r="AB116" s="771" t="str">
        <f t="shared" si="31"/>
        <v/>
      </c>
      <c r="AC116" s="640" t="str" cm="1">
        <f t="array" ref="AC116">IF(G116&lt;&gt;"Area","",((VLOOKUP((VLOOKUP(VLOOKUP(B116,LocationInfo,2,FALSE),CBECSTypes,2,FALSE)),CBECSFactors,IF(H116="Natural Gas",3,4),FALSE))*IF(OR(ISBLANK(N116),ISBLANK(M116), L116=0, N116=0),ERROR,V116*N116/365)))</f>
        <v/>
      </c>
      <c r="AD116" s="641" t="str">
        <f t="shared" si="32"/>
        <v/>
      </c>
      <c r="AE116" s="620"/>
      <c r="AF116" s="620"/>
      <c r="AG116" s="620"/>
      <c r="AL116" s="163"/>
      <c r="AM116" s="163"/>
      <c r="AN116" s="163"/>
      <c r="AO116" s="163"/>
      <c r="AP116" s="163"/>
      <c r="AQ116" s="163"/>
      <c r="AR116" s="163"/>
      <c r="AS116" s="163"/>
    </row>
    <row r="117" spans="2:45" s="175" customFormat="1" ht="12.75" customHeight="1">
      <c r="B117" s="529"/>
      <c r="C117" s="530"/>
      <c r="D117" s="530"/>
      <c r="E117" s="1055"/>
      <c r="F117" s="618"/>
      <c r="G117" s="618"/>
      <c r="H117" s="791"/>
      <c r="I117" s="23"/>
      <c r="J117" s="157"/>
      <c r="K117" s="155"/>
      <c r="L117" s="23"/>
      <c r="M117" s="24"/>
      <c r="N117" s="24"/>
      <c r="O117" s="531"/>
      <c r="P117" s="156"/>
      <c r="Q117" s="531"/>
      <c r="R117" s="532" t="str">
        <f t="shared" si="33"/>
        <v/>
      </c>
      <c r="T117" s="45" t="str">
        <f t="shared" si="25"/>
        <v/>
      </c>
      <c r="U117" s="67" t="str">
        <f t="shared" si="34"/>
        <v/>
      </c>
      <c r="V117" s="64" t="str">
        <f t="shared" si="26"/>
        <v/>
      </c>
      <c r="W117" s="643" t="str">
        <f t="shared" si="27"/>
        <v/>
      </c>
      <c r="X117" s="45" t="str">
        <f t="shared" si="28"/>
        <v/>
      </c>
      <c r="Y117" s="45" t="str" cm="1">
        <f t="array" ref="Y117">IF(OR(ISBLANK(B117),F117="None"),"",IF(F117="Usage",W117*U117,IF(F117="Area",IF(OR(ISBLANK(N117),M117=0,ISBLANK(M117), ISBLANK(L117), N117=0),ERROR,X117*U117))))</f>
        <v/>
      </c>
      <c r="Z117" s="640" t="str">
        <f t="shared" si="29"/>
        <v/>
      </c>
      <c r="AA117" s="640" t="str">
        <f t="shared" si="30"/>
        <v/>
      </c>
      <c r="AB117" s="771" t="str">
        <f t="shared" si="31"/>
        <v/>
      </c>
      <c r="AC117" s="640" t="str" cm="1">
        <f t="array" ref="AC117">IF(G117&lt;&gt;"Area","",((VLOOKUP((VLOOKUP(VLOOKUP(B117,LocationInfo,2,FALSE),CBECSTypes,2,FALSE)),CBECSFactors,IF(H117="Natural Gas",3,4),FALSE))*IF(OR(ISBLANK(N117),ISBLANK(M117), L117=0, N117=0),ERROR,V117*N117/365)))</f>
        <v/>
      </c>
      <c r="AD117" s="641" t="str">
        <f t="shared" si="32"/>
        <v/>
      </c>
      <c r="AE117" s="620"/>
      <c r="AF117" s="620"/>
      <c r="AG117" s="620"/>
      <c r="AL117" s="163"/>
      <c r="AM117" s="163"/>
      <c r="AN117" s="163"/>
      <c r="AO117" s="163"/>
      <c r="AP117" s="163"/>
      <c r="AQ117" s="163"/>
      <c r="AR117" s="163"/>
      <c r="AS117" s="163"/>
    </row>
    <row r="118" spans="2:45" s="175" customFormat="1" ht="12.75" customHeight="1">
      <c r="B118" s="529"/>
      <c r="C118" s="530"/>
      <c r="D118" s="530"/>
      <c r="E118" s="1055"/>
      <c r="F118" s="618"/>
      <c r="G118" s="618"/>
      <c r="H118" s="791"/>
      <c r="I118" s="23"/>
      <c r="J118" s="157"/>
      <c r="K118" s="155"/>
      <c r="L118" s="23"/>
      <c r="M118" s="24"/>
      <c r="N118" s="24"/>
      <c r="O118" s="531"/>
      <c r="P118" s="156"/>
      <c r="Q118" s="531"/>
      <c r="R118" s="532" t="str">
        <f t="shared" si="33"/>
        <v/>
      </c>
      <c r="T118" s="45" t="str">
        <f t="shared" si="25"/>
        <v/>
      </c>
      <c r="U118" s="67" t="str">
        <f t="shared" si="34"/>
        <v/>
      </c>
      <c r="V118" s="64" t="str">
        <f t="shared" si="26"/>
        <v/>
      </c>
      <c r="W118" s="643" t="str">
        <f t="shared" si="27"/>
        <v/>
      </c>
      <c r="X118" s="45" t="str">
        <f t="shared" si="28"/>
        <v/>
      </c>
      <c r="Y118" s="45" t="str" cm="1">
        <f t="array" ref="Y118">IF(OR(ISBLANK(B118),F118="None"),"",IF(F118="Usage",W118*U118,IF(F118="Area",IF(OR(ISBLANK(N118),M118=0,ISBLANK(M118), ISBLANK(L118), N118=0),ERROR,X118*U118))))</f>
        <v/>
      </c>
      <c r="Z118" s="640" t="str">
        <f t="shared" si="29"/>
        <v/>
      </c>
      <c r="AA118" s="640" t="str">
        <f t="shared" si="30"/>
        <v/>
      </c>
      <c r="AB118" s="771" t="str">
        <f t="shared" si="31"/>
        <v/>
      </c>
      <c r="AC118" s="640" t="str" cm="1">
        <f t="array" ref="AC118">IF(G118&lt;&gt;"Area","",((VLOOKUP((VLOOKUP(VLOOKUP(B118,LocationInfo,2,FALSE),CBECSTypes,2,FALSE)),CBECSFactors,IF(H118="Natural Gas",3,4),FALSE))*IF(OR(ISBLANK(N118),ISBLANK(M118), L118=0, N118=0),ERROR,V118*N118/365)))</f>
        <v/>
      </c>
      <c r="AD118" s="641" t="str">
        <f t="shared" si="32"/>
        <v/>
      </c>
      <c r="AE118" s="620"/>
      <c r="AF118" s="620"/>
      <c r="AG118" s="620"/>
      <c r="AL118" s="163"/>
      <c r="AM118" s="163"/>
      <c r="AN118" s="163"/>
      <c r="AO118" s="163"/>
      <c r="AP118" s="163"/>
      <c r="AQ118" s="163"/>
      <c r="AR118" s="163"/>
      <c r="AS118" s="163"/>
    </row>
    <row r="119" spans="2:45" s="175" customFormat="1" ht="12.75" customHeight="1">
      <c r="B119" s="529"/>
      <c r="C119" s="530"/>
      <c r="D119" s="530"/>
      <c r="E119" s="1055"/>
      <c r="F119" s="618"/>
      <c r="G119" s="618"/>
      <c r="H119" s="791"/>
      <c r="I119" s="23"/>
      <c r="J119" s="157"/>
      <c r="K119" s="155"/>
      <c r="L119" s="23"/>
      <c r="M119" s="24"/>
      <c r="N119" s="24"/>
      <c r="O119" s="531"/>
      <c r="P119" s="156"/>
      <c r="Q119" s="531"/>
      <c r="R119" s="532" t="str">
        <f t="shared" si="33"/>
        <v/>
      </c>
      <c r="T119" s="45" t="str">
        <f t="shared" si="25"/>
        <v/>
      </c>
      <c r="U119" s="67" t="str">
        <f t="shared" si="34"/>
        <v/>
      </c>
      <c r="V119" s="64" t="str">
        <f t="shared" si="26"/>
        <v/>
      </c>
      <c r="W119" s="643" t="str">
        <f t="shared" si="27"/>
        <v/>
      </c>
      <c r="X119" s="45" t="str">
        <f t="shared" si="28"/>
        <v/>
      </c>
      <c r="Y119" s="45" t="str" cm="1">
        <f t="array" ref="Y119">IF(OR(ISBLANK(B119),F119="None"),"",IF(F119="Usage",W119*U119,IF(F119="Area",IF(OR(ISBLANK(N119),M119=0,ISBLANK(M119), ISBLANK(L119), N119=0),ERROR,X119*U119))))</f>
        <v/>
      </c>
      <c r="Z119" s="640" t="str">
        <f t="shared" si="29"/>
        <v/>
      </c>
      <c r="AA119" s="640" t="str">
        <f t="shared" si="30"/>
        <v/>
      </c>
      <c r="AB119" s="771" t="str">
        <f t="shared" si="31"/>
        <v/>
      </c>
      <c r="AC119" s="640" t="str" cm="1">
        <f t="array" ref="AC119">IF(G119&lt;&gt;"Area","",((VLOOKUP((VLOOKUP(VLOOKUP(B119,LocationInfo,2,FALSE),CBECSTypes,2,FALSE)),CBECSFactors,IF(H119="Natural Gas",3,4),FALSE))*IF(OR(ISBLANK(N119),ISBLANK(M119), L119=0, N119=0),ERROR,V119*N119/365)))</f>
        <v/>
      </c>
      <c r="AD119" s="641" t="str">
        <f t="shared" si="32"/>
        <v/>
      </c>
      <c r="AE119" s="620"/>
      <c r="AF119" s="620"/>
      <c r="AG119" s="620"/>
      <c r="AL119" s="163"/>
      <c r="AM119" s="163"/>
      <c r="AN119" s="163"/>
      <c r="AO119" s="163"/>
      <c r="AP119" s="163"/>
      <c r="AQ119" s="163"/>
      <c r="AR119" s="163"/>
      <c r="AS119" s="163"/>
    </row>
    <row r="120" spans="2:45" s="175" customFormat="1" ht="12.75" customHeight="1">
      <c r="B120" s="529"/>
      <c r="C120" s="530"/>
      <c r="D120" s="530"/>
      <c r="E120" s="1055"/>
      <c r="F120" s="618"/>
      <c r="G120" s="618"/>
      <c r="H120" s="791"/>
      <c r="I120" s="23"/>
      <c r="J120" s="157"/>
      <c r="K120" s="155"/>
      <c r="L120" s="23"/>
      <c r="M120" s="24"/>
      <c r="N120" s="24"/>
      <c r="O120" s="531"/>
      <c r="P120" s="156"/>
      <c r="Q120" s="531"/>
      <c r="R120" s="532" t="str">
        <f t="shared" si="33"/>
        <v/>
      </c>
      <c r="T120" s="45" t="str">
        <f t="shared" si="25"/>
        <v/>
      </c>
      <c r="U120" s="67" t="str">
        <f t="shared" si="34"/>
        <v/>
      </c>
      <c r="V120" s="64" t="str">
        <f t="shared" si="26"/>
        <v/>
      </c>
      <c r="W120" s="643" t="str">
        <f t="shared" si="27"/>
        <v/>
      </c>
      <c r="X120" s="45" t="str">
        <f t="shared" si="28"/>
        <v/>
      </c>
      <c r="Y120" s="45" t="str" cm="1">
        <f t="array" ref="Y120">IF(OR(ISBLANK(B120),F120="None"),"",IF(F120="Usage",W120*U120,IF(F120="Area",IF(OR(ISBLANK(N120),M120=0,ISBLANK(M120), ISBLANK(L120), N120=0),ERROR,X120*U120))))</f>
        <v/>
      </c>
      <c r="Z120" s="640" t="str">
        <f t="shared" si="29"/>
        <v/>
      </c>
      <c r="AA120" s="640" t="str">
        <f t="shared" si="30"/>
        <v/>
      </c>
      <c r="AB120" s="771" t="str">
        <f t="shared" si="31"/>
        <v/>
      </c>
      <c r="AC120" s="640" t="str" cm="1">
        <f t="array" ref="AC120">IF(G120&lt;&gt;"Area","",((VLOOKUP((VLOOKUP(VLOOKUP(B120,LocationInfo,2,FALSE),CBECSTypes,2,FALSE)),CBECSFactors,IF(H120="Natural Gas",3,4),FALSE))*IF(OR(ISBLANK(N120),ISBLANK(M120), L120=0, N120=0),ERROR,V120*N120/365)))</f>
        <v/>
      </c>
      <c r="AD120" s="641" t="str">
        <f t="shared" si="32"/>
        <v/>
      </c>
      <c r="AE120" s="620"/>
      <c r="AF120" s="620"/>
      <c r="AG120" s="620"/>
      <c r="AL120" s="163"/>
      <c r="AM120" s="163"/>
      <c r="AN120" s="163"/>
      <c r="AO120" s="163"/>
      <c r="AP120" s="163"/>
      <c r="AQ120" s="163"/>
      <c r="AR120" s="163"/>
      <c r="AS120" s="163"/>
    </row>
    <row r="121" spans="2:45" s="175" customFormat="1" ht="12.75" customHeight="1">
      <c r="B121" s="529"/>
      <c r="C121" s="530"/>
      <c r="D121" s="530"/>
      <c r="E121" s="1055"/>
      <c r="F121" s="618"/>
      <c r="G121" s="618"/>
      <c r="H121" s="791"/>
      <c r="I121" s="23"/>
      <c r="J121" s="157"/>
      <c r="K121" s="155"/>
      <c r="L121" s="23"/>
      <c r="M121" s="24"/>
      <c r="N121" s="24"/>
      <c r="O121" s="531"/>
      <c r="P121" s="156"/>
      <c r="Q121" s="531"/>
      <c r="R121" s="532" t="str">
        <f t="shared" si="33"/>
        <v/>
      </c>
      <c r="T121" s="45" t="str">
        <f t="shared" si="25"/>
        <v/>
      </c>
      <c r="U121" s="67" t="str">
        <f t="shared" si="34"/>
        <v/>
      </c>
      <c r="V121" s="64" t="str">
        <f t="shared" si="26"/>
        <v/>
      </c>
      <c r="W121" s="643" t="str">
        <f t="shared" si="27"/>
        <v/>
      </c>
      <c r="X121" s="45" t="str">
        <f t="shared" si="28"/>
        <v/>
      </c>
      <c r="Y121" s="45" t="str" cm="1">
        <f t="array" ref="Y121">IF(OR(ISBLANK(B121),F121="None"),"",IF(F121="Usage",W121*U121,IF(F121="Area",IF(OR(ISBLANK(N121),M121=0,ISBLANK(M121), ISBLANK(L121), N121=0),ERROR,X121*U121))))</f>
        <v/>
      </c>
      <c r="Z121" s="640" t="str">
        <f t="shared" si="29"/>
        <v/>
      </c>
      <c r="AA121" s="640" t="str">
        <f t="shared" si="30"/>
        <v/>
      </c>
      <c r="AB121" s="771" t="str">
        <f t="shared" si="31"/>
        <v/>
      </c>
      <c r="AC121" s="640" t="str" cm="1">
        <f t="array" ref="AC121">IF(G121&lt;&gt;"Area","",((VLOOKUP((VLOOKUP(VLOOKUP(B121,LocationInfo,2,FALSE),CBECSTypes,2,FALSE)),CBECSFactors,IF(H121="Natural Gas",3,4),FALSE))*IF(OR(ISBLANK(N121),ISBLANK(M121), L121=0, N121=0),ERROR,V121*N121/365)))</f>
        <v/>
      </c>
      <c r="AD121" s="641" t="str">
        <f t="shared" si="32"/>
        <v/>
      </c>
      <c r="AE121" s="620"/>
      <c r="AF121" s="620"/>
      <c r="AG121" s="620"/>
      <c r="AL121" s="163"/>
      <c r="AM121" s="163"/>
      <c r="AN121" s="163"/>
      <c r="AO121" s="163"/>
      <c r="AP121" s="163"/>
      <c r="AQ121" s="163"/>
      <c r="AR121" s="163"/>
      <c r="AS121" s="163"/>
    </row>
    <row r="122" spans="2:45" s="175" customFormat="1" ht="12.75" customHeight="1">
      <c r="B122" s="529"/>
      <c r="C122" s="530"/>
      <c r="D122" s="530"/>
      <c r="E122" s="1055"/>
      <c r="F122" s="618"/>
      <c r="G122" s="618"/>
      <c r="H122" s="791"/>
      <c r="I122" s="23"/>
      <c r="J122" s="157"/>
      <c r="K122" s="155"/>
      <c r="L122" s="23"/>
      <c r="M122" s="24"/>
      <c r="N122" s="24"/>
      <c r="O122" s="531"/>
      <c r="P122" s="156"/>
      <c r="Q122" s="531"/>
      <c r="R122" s="532" t="str">
        <f t="shared" si="33"/>
        <v/>
      </c>
      <c r="T122" s="45" t="str">
        <f t="shared" si="25"/>
        <v/>
      </c>
      <c r="U122" s="67" t="str">
        <f t="shared" si="34"/>
        <v/>
      </c>
      <c r="V122" s="64" t="str">
        <f t="shared" si="26"/>
        <v/>
      </c>
      <c r="W122" s="643" t="str">
        <f t="shared" si="27"/>
        <v/>
      </c>
      <c r="X122" s="45" t="str">
        <f t="shared" si="28"/>
        <v/>
      </c>
      <c r="Y122" s="45" t="str" cm="1">
        <f t="array" ref="Y122">IF(OR(ISBLANK(B122),F122="None"),"",IF(F122="Usage",W122*U122,IF(F122="Area",IF(OR(ISBLANK(N122),M122=0,ISBLANK(M122), ISBLANK(L122), N122=0),ERROR,X122*U122))))</f>
        <v/>
      </c>
      <c r="Z122" s="640" t="str">
        <f t="shared" si="29"/>
        <v/>
      </c>
      <c r="AA122" s="640" t="str">
        <f t="shared" si="30"/>
        <v/>
      </c>
      <c r="AB122" s="771" t="str">
        <f t="shared" si="31"/>
        <v/>
      </c>
      <c r="AC122" s="640" t="str" cm="1">
        <f t="array" ref="AC122">IF(G122&lt;&gt;"Area","",((VLOOKUP((VLOOKUP(VLOOKUP(B122,LocationInfo,2,FALSE),CBECSTypes,2,FALSE)),CBECSFactors,IF(H122="Natural Gas",3,4),FALSE))*IF(OR(ISBLANK(N122),ISBLANK(M122), L122=0, N122=0),ERROR,V122*N122/365)))</f>
        <v/>
      </c>
      <c r="AD122" s="641" t="str">
        <f t="shared" si="32"/>
        <v/>
      </c>
      <c r="AE122" s="620"/>
      <c r="AF122" s="620"/>
      <c r="AG122" s="620"/>
      <c r="AL122" s="163"/>
      <c r="AM122" s="163"/>
      <c r="AN122" s="163"/>
      <c r="AO122" s="163"/>
      <c r="AP122" s="163"/>
      <c r="AQ122" s="163"/>
      <c r="AR122" s="163"/>
      <c r="AS122" s="163"/>
    </row>
    <row r="123" spans="2:45" s="175" customFormat="1" ht="12.75" customHeight="1">
      <c r="B123" s="529"/>
      <c r="C123" s="530"/>
      <c r="D123" s="530"/>
      <c r="E123" s="1055"/>
      <c r="F123" s="618"/>
      <c r="G123" s="618"/>
      <c r="H123" s="791"/>
      <c r="I123" s="23"/>
      <c r="J123" s="157"/>
      <c r="K123" s="155"/>
      <c r="L123" s="23"/>
      <c r="M123" s="24"/>
      <c r="N123" s="24"/>
      <c r="O123" s="531"/>
      <c r="P123" s="156"/>
      <c r="Q123" s="531"/>
      <c r="R123" s="532" t="str">
        <f t="shared" si="33"/>
        <v/>
      </c>
      <c r="T123" s="45" t="str">
        <f t="shared" si="25"/>
        <v/>
      </c>
      <c r="U123" s="67" t="str">
        <f t="shared" si="34"/>
        <v/>
      </c>
      <c r="V123" s="64" t="str">
        <f t="shared" si="26"/>
        <v/>
      </c>
      <c r="W123" s="643" t="str">
        <f t="shared" si="27"/>
        <v/>
      </c>
      <c r="X123" s="45" t="str">
        <f t="shared" si="28"/>
        <v/>
      </c>
      <c r="Y123" s="45" t="str" cm="1">
        <f t="array" ref="Y123">IF(OR(ISBLANK(B123),F123="None"),"",IF(F123="Usage",W123*U123,IF(F123="Area",IF(OR(ISBLANK(N123),M123=0,ISBLANK(M123), ISBLANK(L123), N123=0),ERROR,X123*U123))))</f>
        <v/>
      </c>
      <c r="Z123" s="640" t="str">
        <f t="shared" si="29"/>
        <v/>
      </c>
      <c r="AA123" s="640" t="str">
        <f t="shared" si="30"/>
        <v/>
      </c>
      <c r="AB123" s="771" t="str">
        <f t="shared" si="31"/>
        <v/>
      </c>
      <c r="AC123" s="640" t="str" cm="1">
        <f t="array" ref="AC123">IF(G123&lt;&gt;"Area","",((VLOOKUP((VLOOKUP(VLOOKUP(B123,LocationInfo,2,FALSE),CBECSTypes,2,FALSE)),CBECSFactors,IF(H123="Natural Gas",3,4),FALSE))*IF(OR(ISBLANK(N123),ISBLANK(M123), L123=0, N123=0),ERROR,V123*N123/365)))</f>
        <v/>
      </c>
      <c r="AD123" s="641" t="str">
        <f t="shared" si="32"/>
        <v/>
      </c>
      <c r="AE123" s="620"/>
      <c r="AF123" s="620"/>
      <c r="AG123" s="620"/>
      <c r="AL123" s="163"/>
      <c r="AM123" s="163"/>
      <c r="AN123" s="163"/>
      <c r="AO123" s="163"/>
      <c r="AP123" s="163"/>
      <c r="AQ123" s="163"/>
      <c r="AR123" s="163"/>
      <c r="AS123" s="163"/>
    </row>
    <row r="124" spans="2:45" s="175" customFormat="1" ht="12.75" customHeight="1">
      <c r="B124" s="529"/>
      <c r="C124" s="530"/>
      <c r="D124" s="530"/>
      <c r="E124" s="1055"/>
      <c r="F124" s="618"/>
      <c r="G124" s="618"/>
      <c r="H124" s="791"/>
      <c r="I124" s="23"/>
      <c r="J124" s="157"/>
      <c r="K124" s="155"/>
      <c r="L124" s="23"/>
      <c r="M124" s="24"/>
      <c r="N124" s="24"/>
      <c r="O124" s="531"/>
      <c r="P124" s="156"/>
      <c r="Q124" s="531"/>
      <c r="R124" s="532" t="str">
        <f t="shared" si="33"/>
        <v/>
      </c>
      <c r="T124" s="45" t="str">
        <f t="shared" si="25"/>
        <v/>
      </c>
      <c r="U124" s="67" t="str">
        <f t="shared" si="34"/>
        <v/>
      </c>
      <c r="V124" s="64" t="str">
        <f t="shared" si="26"/>
        <v/>
      </c>
      <c r="W124" s="643" t="str">
        <f t="shared" si="27"/>
        <v/>
      </c>
      <c r="X124" s="45" t="str">
        <f t="shared" si="28"/>
        <v/>
      </c>
      <c r="Y124" s="45" t="str" cm="1">
        <f t="array" ref="Y124">IF(OR(ISBLANK(B124),F124="None"),"",IF(F124="Usage",W124*U124,IF(F124="Area",IF(OR(ISBLANK(N124),M124=0,ISBLANK(M124), ISBLANK(L124), N124=0),ERROR,X124*U124))))</f>
        <v/>
      </c>
      <c r="Z124" s="640" t="str">
        <f t="shared" si="29"/>
        <v/>
      </c>
      <c r="AA124" s="640" t="str">
        <f t="shared" si="30"/>
        <v/>
      </c>
      <c r="AB124" s="771" t="str">
        <f t="shared" si="31"/>
        <v/>
      </c>
      <c r="AC124" s="640" t="str" cm="1">
        <f t="array" ref="AC124">IF(G124&lt;&gt;"Area","",((VLOOKUP((VLOOKUP(VLOOKUP(B124,LocationInfo,2,FALSE),CBECSTypes,2,FALSE)),CBECSFactors,IF(H124="Natural Gas",3,4),FALSE))*IF(OR(ISBLANK(N124),ISBLANK(M124), L124=0, N124=0),ERROR,V124*N124/365)))</f>
        <v/>
      </c>
      <c r="AD124" s="641" t="str">
        <f t="shared" si="32"/>
        <v/>
      </c>
      <c r="AE124" s="620"/>
      <c r="AF124" s="620"/>
      <c r="AG124" s="620"/>
      <c r="AL124" s="163"/>
      <c r="AM124" s="163"/>
      <c r="AN124" s="163"/>
      <c r="AO124" s="163"/>
      <c r="AP124" s="163"/>
      <c r="AQ124" s="163"/>
      <c r="AR124" s="163"/>
      <c r="AS124" s="163"/>
    </row>
    <row r="125" spans="2:45" s="175" customFormat="1" ht="12.75" customHeight="1">
      <c r="B125" s="529"/>
      <c r="C125" s="530"/>
      <c r="D125" s="530"/>
      <c r="E125" s="1055"/>
      <c r="F125" s="618"/>
      <c r="G125" s="618"/>
      <c r="H125" s="791"/>
      <c r="I125" s="23"/>
      <c r="J125" s="157"/>
      <c r="K125" s="155"/>
      <c r="L125" s="23"/>
      <c r="M125" s="24"/>
      <c r="N125" s="24"/>
      <c r="O125" s="531"/>
      <c r="P125" s="156"/>
      <c r="Q125" s="531"/>
      <c r="R125" s="532" t="str">
        <f t="shared" si="33"/>
        <v/>
      </c>
      <c r="T125" s="45" t="str">
        <f t="shared" si="25"/>
        <v/>
      </c>
      <c r="U125" s="67" t="str">
        <f t="shared" si="34"/>
        <v/>
      </c>
      <c r="V125" s="64" t="str">
        <f t="shared" si="26"/>
        <v/>
      </c>
      <c r="W125" s="643" t="str">
        <f t="shared" si="27"/>
        <v/>
      </c>
      <c r="X125" s="45" t="str">
        <f t="shared" si="28"/>
        <v/>
      </c>
      <c r="Y125" s="45" t="str" cm="1">
        <f t="array" ref="Y125">IF(OR(ISBLANK(B125),F125="None"),"",IF(F125="Usage",W125*U125,IF(F125="Area",IF(OR(ISBLANK(N125),M125=0,ISBLANK(M125), ISBLANK(L125), N125=0),ERROR,X125*U125))))</f>
        <v/>
      </c>
      <c r="Z125" s="640" t="str">
        <f t="shared" si="29"/>
        <v/>
      </c>
      <c r="AA125" s="640" t="str">
        <f t="shared" si="30"/>
        <v/>
      </c>
      <c r="AB125" s="771" t="str">
        <f t="shared" si="31"/>
        <v/>
      </c>
      <c r="AC125" s="640" t="str" cm="1">
        <f t="array" ref="AC125">IF(G125&lt;&gt;"Area","",((VLOOKUP((VLOOKUP(VLOOKUP(B125,LocationInfo,2,FALSE),CBECSTypes,2,FALSE)),CBECSFactors,IF(H125="Natural Gas",3,4),FALSE))*IF(OR(ISBLANK(N125),ISBLANK(M125), L125=0, N125=0),ERROR,V125*N125/365)))</f>
        <v/>
      </c>
      <c r="AD125" s="641" t="str">
        <f t="shared" si="32"/>
        <v/>
      </c>
      <c r="AE125" s="620"/>
      <c r="AF125" s="620"/>
      <c r="AG125" s="620"/>
      <c r="AL125" s="163"/>
      <c r="AM125" s="163"/>
      <c r="AN125" s="163"/>
      <c r="AO125" s="163"/>
      <c r="AP125" s="163"/>
      <c r="AQ125" s="163"/>
      <c r="AR125" s="163"/>
      <c r="AS125" s="163"/>
    </row>
    <row r="126" spans="2:45" s="175" customFormat="1" ht="12.75" customHeight="1">
      <c r="B126" s="529"/>
      <c r="C126" s="530"/>
      <c r="D126" s="530"/>
      <c r="E126" s="1055"/>
      <c r="F126" s="618"/>
      <c r="G126" s="618"/>
      <c r="H126" s="791"/>
      <c r="I126" s="23"/>
      <c r="J126" s="157"/>
      <c r="K126" s="155"/>
      <c r="L126" s="23"/>
      <c r="M126" s="24"/>
      <c r="N126" s="24"/>
      <c r="O126" s="531"/>
      <c r="P126" s="156"/>
      <c r="Q126" s="531"/>
      <c r="R126" s="532" t="str">
        <f t="shared" si="33"/>
        <v/>
      </c>
      <c r="T126" s="45" t="str">
        <f t="shared" si="25"/>
        <v/>
      </c>
      <c r="U126" s="67" t="str">
        <f t="shared" si="34"/>
        <v/>
      </c>
      <c r="V126" s="64" t="str">
        <f t="shared" si="26"/>
        <v/>
      </c>
      <c r="W126" s="643" t="str">
        <f t="shared" si="27"/>
        <v/>
      </c>
      <c r="X126" s="45" t="str">
        <f t="shared" si="28"/>
        <v/>
      </c>
      <c r="Y126" s="45" t="str" cm="1">
        <f t="array" ref="Y126">IF(OR(ISBLANK(B126),F126="None"),"",IF(F126="Usage",W126*U126,IF(F126="Area",IF(OR(ISBLANK(N126),M126=0,ISBLANK(M126), ISBLANK(L126), N126=0),ERROR,X126*U126))))</f>
        <v/>
      </c>
      <c r="Z126" s="640" t="str">
        <f t="shared" si="29"/>
        <v/>
      </c>
      <c r="AA126" s="640" t="str">
        <f t="shared" si="30"/>
        <v/>
      </c>
      <c r="AB126" s="771" t="str">
        <f t="shared" si="31"/>
        <v/>
      </c>
      <c r="AC126" s="640" t="str" cm="1">
        <f t="array" ref="AC126">IF(G126&lt;&gt;"Area","",((VLOOKUP((VLOOKUP(VLOOKUP(B126,LocationInfo,2,FALSE),CBECSTypes,2,FALSE)),CBECSFactors,IF(H126="Natural Gas",3,4),FALSE))*IF(OR(ISBLANK(N126),ISBLANK(M126), L126=0, N126=0),ERROR,V126*N126/365)))</f>
        <v/>
      </c>
      <c r="AD126" s="641" t="str">
        <f t="shared" si="32"/>
        <v/>
      </c>
      <c r="AE126" s="620"/>
      <c r="AF126" s="620"/>
      <c r="AG126" s="620"/>
      <c r="AL126" s="163"/>
      <c r="AM126" s="163"/>
      <c r="AN126" s="163"/>
      <c r="AO126" s="163"/>
      <c r="AP126" s="163"/>
      <c r="AQ126" s="163"/>
      <c r="AR126" s="163"/>
      <c r="AS126" s="163"/>
    </row>
    <row r="127" spans="2:45" s="175" customFormat="1" ht="12.75" customHeight="1">
      <c r="B127" s="529"/>
      <c r="C127" s="530"/>
      <c r="D127" s="530"/>
      <c r="E127" s="1055"/>
      <c r="F127" s="618"/>
      <c r="G127" s="618"/>
      <c r="H127" s="791"/>
      <c r="I127" s="23"/>
      <c r="J127" s="157"/>
      <c r="K127" s="155"/>
      <c r="L127" s="23"/>
      <c r="M127" s="24"/>
      <c r="N127" s="24"/>
      <c r="O127" s="531"/>
      <c r="P127" s="156"/>
      <c r="Q127" s="531"/>
      <c r="R127" s="532" t="str">
        <f t="shared" si="33"/>
        <v/>
      </c>
      <c r="T127" s="45" t="str">
        <f t="shared" si="25"/>
        <v/>
      </c>
      <c r="U127" s="67" t="str">
        <f t="shared" si="34"/>
        <v/>
      </c>
      <c r="V127" s="64" t="str">
        <f t="shared" si="26"/>
        <v/>
      </c>
      <c r="W127" s="643" t="str">
        <f t="shared" si="27"/>
        <v/>
      </c>
      <c r="X127" s="45" t="str">
        <f t="shared" si="28"/>
        <v/>
      </c>
      <c r="Y127" s="45" t="str" cm="1">
        <f t="array" ref="Y127">IF(OR(ISBLANK(B127),F127="None"),"",IF(F127="Usage",W127*U127,IF(F127="Area",IF(OR(ISBLANK(N127),M127=0,ISBLANK(M127), ISBLANK(L127), N127=0),ERROR,X127*U127))))</f>
        <v/>
      </c>
      <c r="Z127" s="640" t="str">
        <f t="shared" si="29"/>
        <v/>
      </c>
      <c r="AA127" s="640" t="str">
        <f t="shared" si="30"/>
        <v/>
      </c>
      <c r="AB127" s="771" t="str">
        <f t="shared" si="31"/>
        <v/>
      </c>
      <c r="AC127" s="640" t="str" cm="1">
        <f t="array" ref="AC127">IF(G127&lt;&gt;"Area","",((VLOOKUP((VLOOKUP(VLOOKUP(B127,LocationInfo,2,FALSE),CBECSTypes,2,FALSE)),CBECSFactors,IF(H127="Natural Gas",3,4),FALSE))*IF(OR(ISBLANK(N127),ISBLANK(M127), L127=0, N127=0),ERROR,V127*N127/365)))</f>
        <v/>
      </c>
      <c r="AD127" s="641" t="str">
        <f t="shared" si="32"/>
        <v/>
      </c>
      <c r="AE127" s="620"/>
      <c r="AF127" s="620"/>
      <c r="AG127" s="620"/>
      <c r="AL127" s="163"/>
      <c r="AM127" s="163"/>
      <c r="AN127" s="163"/>
      <c r="AO127" s="163"/>
      <c r="AP127" s="163"/>
      <c r="AQ127" s="163"/>
      <c r="AR127" s="163"/>
      <c r="AS127" s="163"/>
    </row>
    <row r="128" spans="2:45" s="175" customFormat="1" ht="12.75" customHeight="1">
      <c r="B128" s="529"/>
      <c r="C128" s="530"/>
      <c r="D128" s="530"/>
      <c r="E128" s="1055"/>
      <c r="F128" s="618"/>
      <c r="G128" s="618"/>
      <c r="H128" s="791"/>
      <c r="I128" s="23"/>
      <c r="J128" s="157"/>
      <c r="K128" s="155"/>
      <c r="L128" s="23"/>
      <c r="M128" s="24"/>
      <c r="N128" s="24"/>
      <c r="O128" s="531"/>
      <c r="P128" s="156"/>
      <c r="Q128" s="531"/>
      <c r="R128" s="532" t="str">
        <f t="shared" si="33"/>
        <v/>
      </c>
      <c r="T128" s="45" t="str">
        <f t="shared" si="25"/>
        <v/>
      </c>
      <c r="U128" s="67" t="str">
        <f t="shared" si="34"/>
        <v/>
      </c>
      <c r="V128" s="64" t="str">
        <f t="shared" si="26"/>
        <v/>
      </c>
      <c r="W128" s="643" t="str">
        <f t="shared" si="27"/>
        <v/>
      </c>
      <c r="X128" s="45" t="str">
        <f t="shared" si="28"/>
        <v/>
      </c>
      <c r="Y128" s="45" t="str" cm="1">
        <f t="array" ref="Y128">IF(OR(ISBLANK(B128),F128="None"),"",IF(F128="Usage",W128*U128,IF(F128="Area",IF(OR(ISBLANK(N128),M128=0,ISBLANK(M128), ISBLANK(L128), N128=0),ERROR,X128*U128))))</f>
        <v/>
      </c>
      <c r="Z128" s="640" t="str">
        <f t="shared" si="29"/>
        <v/>
      </c>
      <c r="AA128" s="640" t="str">
        <f t="shared" si="30"/>
        <v/>
      </c>
      <c r="AB128" s="771" t="str">
        <f t="shared" si="31"/>
        <v/>
      </c>
      <c r="AC128" s="640" t="str" cm="1">
        <f t="array" ref="AC128">IF(G128&lt;&gt;"Area","",((VLOOKUP((VLOOKUP(VLOOKUP(B128,LocationInfo,2,FALSE),CBECSTypes,2,FALSE)),CBECSFactors,IF(H128="Natural Gas",3,4),FALSE))*IF(OR(ISBLANK(N128),ISBLANK(M128), L128=0, N128=0),ERROR,V128*N128/365)))</f>
        <v/>
      </c>
      <c r="AD128" s="641" t="str">
        <f t="shared" si="32"/>
        <v/>
      </c>
      <c r="AE128" s="620"/>
      <c r="AF128" s="620"/>
      <c r="AG128" s="620"/>
      <c r="AL128" s="163"/>
      <c r="AM128" s="163"/>
      <c r="AN128" s="163"/>
      <c r="AO128" s="163"/>
      <c r="AP128" s="163"/>
      <c r="AQ128" s="163"/>
      <c r="AR128" s="163"/>
      <c r="AS128" s="163"/>
    </row>
    <row r="129" spans="2:45" s="175" customFormat="1" ht="12.75" customHeight="1">
      <c r="B129" s="529"/>
      <c r="C129" s="530"/>
      <c r="D129" s="530"/>
      <c r="E129" s="1055"/>
      <c r="F129" s="618"/>
      <c r="G129" s="618"/>
      <c r="H129" s="791"/>
      <c r="I129" s="23"/>
      <c r="J129" s="157"/>
      <c r="K129" s="155"/>
      <c r="L129" s="23"/>
      <c r="M129" s="24"/>
      <c r="N129" s="24"/>
      <c r="O129" s="531"/>
      <c r="P129" s="156"/>
      <c r="Q129" s="531"/>
      <c r="R129" s="532" t="str">
        <f t="shared" si="33"/>
        <v/>
      </c>
      <c r="T129" s="45" t="str">
        <f t="shared" si="25"/>
        <v/>
      </c>
      <c r="U129" s="67" t="str">
        <f t="shared" si="34"/>
        <v/>
      </c>
      <c r="V129" s="64" t="str">
        <f t="shared" si="26"/>
        <v/>
      </c>
      <c r="W129" s="643" t="str">
        <f t="shared" si="27"/>
        <v/>
      </c>
      <c r="X129" s="45" t="str">
        <f t="shared" si="28"/>
        <v/>
      </c>
      <c r="Y129" s="45" t="str" cm="1">
        <f t="array" ref="Y129">IF(OR(ISBLANK(B129),F129="None"),"",IF(F129="Usage",W129*U129,IF(F129="Area",IF(OR(ISBLANK(N129),M129=0,ISBLANK(M129), ISBLANK(L129), N129=0),ERROR,X129*U129))))</f>
        <v/>
      </c>
      <c r="Z129" s="640" t="str">
        <f t="shared" si="29"/>
        <v/>
      </c>
      <c r="AA129" s="640" t="str">
        <f t="shared" si="30"/>
        <v/>
      </c>
      <c r="AB129" s="771" t="str">
        <f t="shared" si="31"/>
        <v/>
      </c>
      <c r="AC129" s="640" t="str" cm="1">
        <f t="array" ref="AC129">IF(G129&lt;&gt;"Area","",((VLOOKUP((VLOOKUP(VLOOKUP(B129,LocationInfo,2,FALSE),CBECSTypes,2,FALSE)),CBECSFactors,IF(H129="Natural Gas",3,4),FALSE))*IF(OR(ISBLANK(N129),ISBLANK(M129), L129=0, N129=0),ERROR,V129*N129/365)))</f>
        <v/>
      </c>
      <c r="AD129" s="641" t="str">
        <f t="shared" si="32"/>
        <v/>
      </c>
      <c r="AE129" s="620"/>
      <c r="AF129" s="620"/>
      <c r="AG129" s="620"/>
      <c r="AL129" s="163"/>
      <c r="AM129" s="163"/>
      <c r="AN129" s="163"/>
      <c r="AO129" s="163"/>
      <c r="AP129" s="163"/>
      <c r="AQ129" s="163"/>
      <c r="AR129" s="163"/>
      <c r="AS129" s="163"/>
    </row>
    <row r="130" spans="2:45" s="175" customFormat="1" ht="12.75" customHeight="1">
      <c r="B130" s="529"/>
      <c r="C130" s="530"/>
      <c r="D130" s="530"/>
      <c r="E130" s="1055"/>
      <c r="F130" s="618"/>
      <c r="G130" s="618"/>
      <c r="H130" s="791"/>
      <c r="I130" s="23"/>
      <c r="J130" s="157"/>
      <c r="K130" s="155"/>
      <c r="L130" s="23"/>
      <c r="M130" s="24"/>
      <c r="N130" s="24"/>
      <c r="O130" s="531"/>
      <c r="P130" s="156"/>
      <c r="Q130" s="531"/>
      <c r="R130" s="532" t="str">
        <f t="shared" si="33"/>
        <v/>
      </c>
      <c r="T130" s="45" t="str">
        <f t="shared" si="25"/>
        <v/>
      </c>
      <c r="U130" s="67" t="str">
        <f t="shared" si="34"/>
        <v/>
      </c>
      <c r="V130" s="64" t="str">
        <f t="shared" si="26"/>
        <v/>
      </c>
      <c r="W130" s="643" t="str">
        <f t="shared" si="27"/>
        <v/>
      </c>
      <c r="X130" s="45" t="str">
        <f t="shared" si="28"/>
        <v/>
      </c>
      <c r="Y130" s="45" t="str" cm="1">
        <f t="array" ref="Y130">IF(OR(ISBLANK(B130),F130="None"),"",IF(F130="Usage",W130*U130,IF(F130="Area",IF(OR(ISBLANK(N130),M130=0,ISBLANK(M130), ISBLANK(L130), N130=0),ERROR,X130*U130))))</f>
        <v/>
      </c>
      <c r="Z130" s="640" t="str">
        <f t="shared" si="29"/>
        <v/>
      </c>
      <c r="AA130" s="640" t="str">
        <f t="shared" si="30"/>
        <v/>
      </c>
      <c r="AB130" s="771" t="str">
        <f t="shared" si="31"/>
        <v/>
      </c>
      <c r="AC130" s="640" t="str" cm="1">
        <f t="array" ref="AC130">IF(G130&lt;&gt;"Area","",((VLOOKUP((VLOOKUP(VLOOKUP(B130,LocationInfo,2,FALSE),CBECSTypes,2,FALSE)),CBECSFactors,IF(H130="Natural Gas",3,4),FALSE))*IF(OR(ISBLANK(N130),ISBLANK(M130), L130=0, N130=0),ERROR,V130*N130/365)))</f>
        <v/>
      </c>
      <c r="AD130" s="641" t="str">
        <f t="shared" si="32"/>
        <v/>
      </c>
      <c r="AE130" s="620"/>
      <c r="AF130" s="620"/>
      <c r="AG130" s="620"/>
      <c r="AL130" s="163"/>
      <c r="AM130" s="163"/>
      <c r="AN130" s="163"/>
      <c r="AO130" s="163"/>
      <c r="AP130" s="163"/>
      <c r="AQ130" s="163"/>
      <c r="AR130" s="163"/>
      <c r="AS130" s="163"/>
    </row>
    <row r="131" spans="2:45" s="175" customFormat="1" ht="12.75" customHeight="1">
      <c r="B131" s="529"/>
      <c r="C131" s="530"/>
      <c r="D131" s="530"/>
      <c r="E131" s="1055"/>
      <c r="F131" s="618"/>
      <c r="G131" s="618"/>
      <c r="H131" s="791"/>
      <c r="I131" s="23"/>
      <c r="J131" s="157"/>
      <c r="K131" s="155"/>
      <c r="L131" s="23"/>
      <c r="M131" s="24"/>
      <c r="N131" s="24"/>
      <c r="O131" s="531"/>
      <c r="P131" s="156"/>
      <c r="Q131" s="531"/>
      <c r="R131" s="532" t="str">
        <f t="shared" si="33"/>
        <v/>
      </c>
      <c r="T131" s="45" t="str">
        <f t="shared" si="25"/>
        <v/>
      </c>
      <c r="U131" s="67" t="str">
        <f t="shared" si="34"/>
        <v/>
      </c>
      <c r="V131" s="64" t="str">
        <f t="shared" si="26"/>
        <v/>
      </c>
      <c r="W131" s="643" t="str">
        <f t="shared" si="27"/>
        <v/>
      </c>
      <c r="X131" s="45" t="str">
        <f t="shared" si="28"/>
        <v/>
      </c>
      <c r="Y131" s="45" t="str" cm="1">
        <f t="array" ref="Y131">IF(OR(ISBLANK(B131),F131="None"),"",IF(F131="Usage",W131*U131,IF(F131="Area",IF(OR(ISBLANK(N131),M131=0,ISBLANK(M131), ISBLANK(L131), N131=0),ERROR,X131*U131))))</f>
        <v/>
      </c>
      <c r="Z131" s="640" t="str">
        <f t="shared" si="29"/>
        <v/>
      </c>
      <c r="AA131" s="640" t="str">
        <f t="shared" si="30"/>
        <v/>
      </c>
      <c r="AB131" s="771" t="str">
        <f t="shared" si="31"/>
        <v/>
      </c>
      <c r="AC131" s="640" t="str" cm="1">
        <f t="array" ref="AC131">IF(G131&lt;&gt;"Area","",((VLOOKUP((VLOOKUP(VLOOKUP(B131,LocationInfo,2,FALSE),CBECSTypes,2,FALSE)),CBECSFactors,IF(H131="Natural Gas",3,4),FALSE))*IF(OR(ISBLANK(N131),ISBLANK(M131), L131=0, N131=0),ERROR,V131*N131/365)))</f>
        <v/>
      </c>
      <c r="AD131" s="641" t="str">
        <f t="shared" si="32"/>
        <v/>
      </c>
      <c r="AE131" s="620"/>
      <c r="AF131" s="620"/>
      <c r="AG131" s="620"/>
      <c r="AL131" s="163"/>
      <c r="AM131" s="163"/>
      <c r="AN131" s="163"/>
      <c r="AO131" s="163"/>
      <c r="AP131" s="163"/>
      <c r="AQ131" s="163"/>
      <c r="AR131" s="163"/>
      <c r="AS131" s="163"/>
    </row>
    <row r="132" spans="2:45" s="175" customFormat="1" ht="12.75" customHeight="1">
      <c r="B132" s="529"/>
      <c r="C132" s="530"/>
      <c r="D132" s="530"/>
      <c r="E132" s="1055"/>
      <c r="F132" s="618"/>
      <c r="G132" s="618"/>
      <c r="H132" s="791"/>
      <c r="I132" s="23"/>
      <c r="J132" s="157"/>
      <c r="K132" s="155"/>
      <c r="L132" s="23"/>
      <c r="M132" s="24"/>
      <c r="N132" s="24"/>
      <c r="O132" s="531"/>
      <c r="P132" s="156"/>
      <c r="Q132" s="531"/>
      <c r="R132" s="532" t="str">
        <f t="shared" si="33"/>
        <v/>
      </c>
      <c r="T132" s="45" t="str">
        <f t="shared" si="25"/>
        <v/>
      </c>
      <c r="U132" s="67" t="str">
        <f t="shared" si="34"/>
        <v/>
      </c>
      <c r="V132" s="64" t="str">
        <f t="shared" si="26"/>
        <v/>
      </c>
      <c r="W132" s="643" t="str">
        <f t="shared" si="27"/>
        <v/>
      </c>
      <c r="X132" s="45" t="str">
        <f t="shared" si="28"/>
        <v/>
      </c>
      <c r="Y132" s="45" t="str" cm="1">
        <f t="array" ref="Y132">IF(OR(ISBLANK(B132),F132="None"),"",IF(F132="Usage",W132*U132,IF(F132="Area",IF(OR(ISBLANK(N132),M132=0,ISBLANK(M132), ISBLANK(L132), N132=0),ERROR,X132*U132))))</f>
        <v/>
      </c>
      <c r="Z132" s="640" t="str">
        <f t="shared" si="29"/>
        <v/>
      </c>
      <c r="AA132" s="640" t="str">
        <f t="shared" si="30"/>
        <v/>
      </c>
      <c r="AB132" s="771" t="str">
        <f t="shared" si="31"/>
        <v/>
      </c>
      <c r="AC132" s="640" t="str" cm="1">
        <f t="array" ref="AC132">IF(G132&lt;&gt;"Area","",((VLOOKUP((VLOOKUP(VLOOKUP(B132,LocationInfo,2,FALSE),CBECSTypes,2,FALSE)),CBECSFactors,IF(H132="Natural Gas",3,4),FALSE))*IF(OR(ISBLANK(N132),ISBLANK(M132), L132=0, N132=0),ERROR,V132*N132/365)))</f>
        <v/>
      </c>
      <c r="AD132" s="641" t="str">
        <f t="shared" si="32"/>
        <v/>
      </c>
      <c r="AE132" s="620"/>
      <c r="AF132" s="620"/>
      <c r="AG132" s="620"/>
      <c r="AL132" s="163"/>
      <c r="AM132" s="163"/>
      <c r="AN132" s="163"/>
      <c r="AO132" s="163"/>
      <c r="AP132" s="163"/>
      <c r="AQ132" s="163"/>
      <c r="AR132" s="163"/>
      <c r="AS132" s="163"/>
    </row>
    <row r="133" spans="2:45" s="175" customFormat="1" ht="12.75" customHeight="1">
      <c r="B133" s="529"/>
      <c r="C133" s="530"/>
      <c r="D133" s="530"/>
      <c r="E133" s="1055"/>
      <c r="F133" s="618"/>
      <c r="G133" s="618"/>
      <c r="H133" s="791"/>
      <c r="I133" s="23"/>
      <c r="J133" s="157"/>
      <c r="K133" s="155"/>
      <c r="L133" s="23"/>
      <c r="M133" s="24"/>
      <c r="N133" s="24"/>
      <c r="O133" s="531"/>
      <c r="P133" s="156"/>
      <c r="Q133" s="531"/>
      <c r="R133" s="532" t="str">
        <f t="shared" si="33"/>
        <v/>
      </c>
      <c r="T133" s="45" t="str">
        <f t="shared" si="25"/>
        <v/>
      </c>
      <c r="U133" s="67" t="str">
        <f t="shared" si="34"/>
        <v/>
      </c>
      <c r="V133" s="64" t="str">
        <f t="shared" si="26"/>
        <v/>
      </c>
      <c r="W133" s="643" t="str">
        <f t="shared" si="27"/>
        <v/>
      </c>
      <c r="X133" s="45" t="str">
        <f t="shared" si="28"/>
        <v/>
      </c>
      <c r="Y133" s="45" t="str" cm="1">
        <f t="array" ref="Y133">IF(OR(ISBLANK(B133),F133="None"),"",IF(F133="Usage",W133*U133,IF(F133="Area",IF(OR(ISBLANK(N133),M133=0,ISBLANK(M133), ISBLANK(L133), N133=0),ERROR,X133*U133))))</f>
        <v/>
      </c>
      <c r="Z133" s="640" t="str">
        <f t="shared" si="29"/>
        <v/>
      </c>
      <c r="AA133" s="640" t="str">
        <f t="shared" si="30"/>
        <v/>
      </c>
      <c r="AB133" s="771" t="str">
        <f t="shared" si="31"/>
        <v/>
      </c>
      <c r="AC133" s="640" t="str" cm="1">
        <f t="array" ref="AC133">IF(G133&lt;&gt;"Area","",((VLOOKUP((VLOOKUP(VLOOKUP(B133,LocationInfo,2,FALSE),CBECSTypes,2,FALSE)),CBECSFactors,IF(H133="Natural Gas",3,4),FALSE))*IF(OR(ISBLANK(N133),ISBLANK(M133), L133=0, N133=0),ERROR,V133*N133/365)))</f>
        <v/>
      </c>
      <c r="AD133" s="641" t="str">
        <f t="shared" si="32"/>
        <v/>
      </c>
      <c r="AE133" s="620"/>
      <c r="AF133" s="620"/>
      <c r="AG133" s="620"/>
      <c r="AL133" s="163"/>
      <c r="AM133" s="163"/>
      <c r="AN133" s="163"/>
      <c r="AO133" s="163"/>
      <c r="AP133" s="163"/>
      <c r="AQ133" s="163"/>
      <c r="AR133" s="163"/>
      <c r="AS133" s="163"/>
    </row>
    <row r="134" spans="2:45" s="175" customFormat="1" ht="12.75" customHeight="1">
      <c r="B134" s="529"/>
      <c r="C134" s="530"/>
      <c r="D134" s="530"/>
      <c r="E134" s="1055"/>
      <c r="F134" s="618"/>
      <c r="G134" s="618"/>
      <c r="H134" s="791"/>
      <c r="I134" s="23"/>
      <c r="J134" s="157"/>
      <c r="K134" s="155"/>
      <c r="L134" s="23"/>
      <c r="M134" s="24"/>
      <c r="N134" s="24"/>
      <c r="O134" s="531"/>
      <c r="P134" s="156"/>
      <c r="Q134" s="531"/>
      <c r="R134" s="532" t="str">
        <f t="shared" si="33"/>
        <v/>
      </c>
      <c r="T134" s="45" t="str">
        <f t="shared" si="25"/>
        <v/>
      </c>
      <c r="U134" s="67" t="str">
        <f t="shared" si="34"/>
        <v/>
      </c>
      <c r="V134" s="64" t="str">
        <f t="shared" si="26"/>
        <v/>
      </c>
      <c r="W134" s="643" t="str">
        <f t="shared" si="27"/>
        <v/>
      </c>
      <c r="X134" s="45" t="str">
        <f t="shared" si="28"/>
        <v/>
      </c>
      <c r="Y134" s="45" t="str" cm="1">
        <f t="array" ref="Y134">IF(OR(ISBLANK(B134),F134="None"),"",IF(F134="Usage",W134*U134,IF(F134="Area",IF(OR(ISBLANK(N134),M134=0,ISBLANK(M134), ISBLANK(L134), N134=0),ERROR,X134*U134))))</f>
        <v/>
      </c>
      <c r="Z134" s="640" t="str">
        <f t="shared" si="29"/>
        <v/>
      </c>
      <c r="AA134" s="640" t="str">
        <f t="shared" si="30"/>
        <v/>
      </c>
      <c r="AB134" s="771" t="str">
        <f t="shared" si="31"/>
        <v/>
      </c>
      <c r="AC134" s="640" t="str" cm="1">
        <f t="array" ref="AC134">IF(G134&lt;&gt;"Area","",((VLOOKUP((VLOOKUP(VLOOKUP(B134,LocationInfo,2,FALSE),CBECSTypes,2,FALSE)),CBECSFactors,IF(H134="Natural Gas",3,4),FALSE))*IF(OR(ISBLANK(N134),ISBLANK(M134), L134=0, N134=0),ERROR,V134*N134/365)))</f>
        <v/>
      </c>
      <c r="AD134" s="641" t="str">
        <f t="shared" si="32"/>
        <v/>
      </c>
      <c r="AE134" s="620"/>
      <c r="AF134" s="620"/>
      <c r="AG134" s="620"/>
      <c r="AL134" s="163"/>
      <c r="AM134" s="163"/>
      <c r="AN134" s="163"/>
      <c r="AO134" s="163"/>
      <c r="AP134" s="163"/>
      <c r="AQ134" s="163"/>
      <c r="AR134" s="163"/>
      <c r="AS134" s="163"/>
    </row>
    <row r="135" spans="2:45" s="175" customFormat="1" ht="12.75" customHeight="1">
      <c r="B135" s="529"/>
      <c r="C135" s="530"/>
      <c r="D135" s="530"/>
      <c r="E135" s="1055"/>
      <c r="F135" s="618"/>
      <c r="G135" s="618"/>
      <c r="H135" s="791"/>
      <c r="I135" s="23"/>
      <c r="J135" s="157"/>
      <c r="K135" s="155"/>
      <c r="L135" s="23"/>
      <c r="M135" s="24"/>
      <c r="N135" s="24"/>
      <c r="O135" s="531"/>
      <c r="P135" s="156"/>
      <c r="Q135" s="531"/>
      <c r="R135" s="532" t="str">
        <f t="shared" si="33"/>
        <v/>
      </c>
      <c r="T135" s="45" t="str">
        <f t="shared" si="25"/>
        <v/>
      </c>
      <c r="U135" s="67" t="str">
        <f t="shared" si="34"/>
        <v/>
      </c>
      <c r="V135" s="64" t="str">
        <f t="shared" si="26"/>
        <v/>
      </c>
      <c r="W135" s="643" t="str">
        <f t="shared" si="27"/>
        <v/>
      </c>
      <c r="X135" s="45" t="str">
        <f t="shared" si="28"/>
        <v/>
      </c>
      <c r="Y135" s="45" t="str" cm="1">
        <f t="array" ref="Y135">IF(OR(ISBLANK(B135),F135="None"),"",IF(F135="Usage",W135*U135,IF(F135="Area",IF(OR(ISBLANK(N135),M135=0,ISBLANK(M135), ISBLANK(L135), N135=0),ERROR,X135*U135))))</f>
        <v/>
      </c>
      <c r="Z135" s="640" t="str">
        <f t="shared" si="29"/>
        <v/>
      </c>
      <c r="AA135" s="640" t="str">
        <f t="shared" si="30"/>
        <v/>
      </c>
      <c r="AB135" s="771" t="str">
        <f t="shared" si="31"/>
        <v/>
      </c>
      <c r="AC135" s="640" t="str" cm="1">
        <f t="array" ref="AC135">IF(G135&lt;&gt;"Area","",((VLOOKUP((VLOOKUP(VLOOKUP(B135,LocationInfo,2,FALSE),CBECSTypes,2,FALSE)),CBECSFactors,IF(H135="Natural Gas",3,4),FALSE))*IF(OR(ISBLANK(N135),ISBLANK(M135), L135=0, N135=0),ERROR,V135*N135/365)))</f>
        <v/>
      </c>
      <c r="AD135" s="641" t="str">
        <f t="shared" si="32"/>
        <v/>
      </c>
      <c r="AE135" s="620"/>
      <c r="AF135" s="620"/>
      <c r="AG135" s="620"/>
      <c r="AL135" s="163"/>
      <c r="AM135" s="163"/>
      <c r="AN135" s="163"/>
      <c r="AO135" s="163"/>
      <c r="AP135" s="163"/>
      <c r="AQ135" s="163"/>
      <c r="AR135" s="163"/>
      <c r="AS135" s="163"/>
    </row>
    <row r="136" spans="2:45" s="175" customFormat="1" ht="12.75" customHeight="1">
      <c r="B136" s="529"/>
      <c r="C136" s="530"/>
      <c r="D136" s="530"/>
      <c r="E136" s="1055"/>
      <c r="F136" s="618"/>
      <c r="G136" s="618"/>
      <c r="H136" s="791"/>
      <c r="I136" s="23"/>
      <c r="J136" s="157"/>
      <c r="K136" s="155"/>
      <c r="L136" s="23"/>
      <c r="M136" s="24"/>
      <c r="N136" s="24"/>
      <c r="O136" s="531"/>
      <c r="P136" s="156"/>
      <c r="Q136" s="531"/>
      <c r="R136" s="532" t="str">
        <f t="shared" si="33"/>
        <v/>
      </c>
      <c r="T136" s="45" t="str">
        <f t="shared" si="25"/>
        <v/>
      </c>
      <c r="U136" s="67" t="str">
        <f t="shared" si="34"/>
        <v/>
      </c>
      <c r="V136" s="64" t="str">
        <f t="shared" si="26"/>
        <v/>
      </c>
      <c r="W136" s="643" t="str">
        <f t="shared" si="27"/>
        <v/>
      </c>
      <c r="X136" s="45" t="str">
        <f t="shared" si="28"/>
        <v/>
      </c>
      <c r="Y136" s="45" t="str" cm="1">
        <f t="array" ref="Y136">IF(OR(ISBLANK(B136),F136="None"),"",IF(F136="Usage",W136*U136,IF(F136="Area",IF(OR(ISBLANK(N136),M136=0,ISBLANK(M136), ISBLANK(L136), N136=0),ERROR,X136*U136))))</f>
        <v/>
      </c>
      <c r="Z136" s="640" t="str">
        <f t="shared" si="29"/>
        <v/>
      </c>
      <c r="AA136" s="640" t="str">
        <f t="shared" si="30"/>
        <v/>
      </c>
      <c r="AB136" s="771" t="str">
        <f t="shared" si="31"/>
        <v/>
      </c>
      <c r="AC136" s="640" t="str" cm="1">
        <f t="array" ref="AC136">IF(G136&lt;&gt;"Area","",((VLOOKUP((VLOOKUP(VLOOKUP(B136,LocationInfo,2,FALSE),CBECSTypes,2,FALSE)),CBECSFactors,IF(H136="Natural Gas",3,4),FALSE))*IF(OR(ISBLANK(N136),ISBLANK(M136), L136=0, N136=0),ERROR,V136*N136/365)))</f>
        <v/>
      </c>
      <c r="AD136" s="641" t="str">
        <f t="shared" si="32"/>
        <v/>
      </c>
      <c r="AE136" s="620"/>
      <c r="AF136" s="620"/>
      <c r="AG136" s="620"/>
      <c r="AL136" s="163"/>
      <c r="AM136" s="163"/>
      <c r="AN136" s="163"/>
      <c r="AO136" s="163"/>
      <c r="AP136" s="163"/>
      <c r="AQ136" s="163"/>
      <c r="AR136" s="163"/>
      <c r="AS136" s="163"/>
    </row>
    <row r="137" spans="2:45" s="175" customFormat="1" ht="12.75" customHeight="1">
      <c r="B137" s="529"/>
      <c r="C137" s="530"/>
      <c r="D137" s="530"/>
      <c r="E137" s="1055"/>
      <c r="F137" s="618"/>
      <c r="G137" s="618"/>
      <c r="H137" s="791"/>
      <c r="I137" s="23"/>
      <c r="J137" s="157"/>
      <c r="K137" s="155"/>
      <c r="L137" s="23"/>
      <c r="M137" s="24"/>
      <c r="N137" s="24"/>
      <c r="O137" s="531"/>
      <c r="P137" s="156"/>
      <c r="Q137" s="531"/>
      <c r="R137" s="532" t="str">
        <f t="shared" si="33"/>
        <v/>
      </c>
      <c r="T137" s="45" t="str">
        <f t="shared" si="25"/>
        <v/>
      </c>
      <c r="U137" s="67" t="str">
        <f t="shared" si="34"/>
        <v/>
      </c>
      <c r="V137" s="64" t="str">
        <f t="shared" si="26"/>
        <v/>
      </c>
      <c r="W137" s="643" t="str">
        <f t="shared" si="27"/>
        <v/>
      </c>
      <c r="X137" s="45" t="str">
        <f t="shared" si="28"/>
        <v/>
      </c>
      <c r="Y137" s="45" t="str" cm="1">
        <f t="array" ref="Y137">IF(OR(ISBLANK(B137),F137="None"),"",IF(F137="Usage",W137*U137,IF(F137="Area",IF(OR(ISBLANK(N137),M137=0,ISBLANK(M137), ISBLANK(L137), N137=0),ERROR,X137*U137))))</f>
        <v/>
      </c>
      <c r="Z137" s="640" t="str">
        <f t="shared" si="29"/>
        <v/>
      </c>
      <c r="AA137" s="640" t="str">
        <f t="shared" si="30"/>
        <v/>
      </c>
      <c r="AB137" s="771" t="str">
        <f t="shared" si="31"/>
        <v/>
      </c>
      <c r="AC137" s="640" t="str" cm="1">
        <f t="array" ref="AC137">IF(G137&lt;&gt;"Area","",((VLOOKUP((VLOOKUP(VLOOKUP(B137,LocationInfo,2,FALSE),CBECSTypes,2,FALSE)),CBECSFactors,IF(H137="Natural Gas",3,4),FALSE))*IF(OR(ISBLANK(N137),ISBLANK(M137), L137=0, N137=0),ERROR,V137*N137/365)))</f>
        <v/>
      </c>
      <c r="AD137" s="641" t="str">
        <f t="shared" si="32"/>
        <v/>
      </c>
      <c r="AE137" s="620"/>
      <c r="AF137" s="620"/>
      <c r="AG137" s="620"/>
      <c r="AL137" s="163"/>
      <c r="AM137" s="163"/>
      <c r="AN137" s="163"/>
      <c r="AO137" s="163"/>
      <c r="AP137" s="163"/>
      <c r="AQ137" s="163"/>
      <c r="AR137" s="163"/>
      <c r="AS137" s="163"/>
    </row>
    <row r="138" spans="2:45" s="175" customFormat="1" ht="12.75" customHeight="1">
      <c r="B138" s="529"/>
      <c r="C138" s="530"/>
      <c r="D138" s="530"/>
      <c r="E138" s="1055"/>
      <c r="F138" s="618"/>
      <c r="G138" s="618"/>
      <c r="H138" s="791"/>
      <c r="I138" s="23"/>
      <c r="J138" s="157"/>
      <c r="K138" s="155"/>
      <c r="L138" s="23"/>
      <c r="M138" s="24"/>
      <c r="N138" s="24"/>
      <c r="O138" s="531"/>
      <c r="P138" s="156"/>
      <c r="Q138" s="531"/>
      <c r="R138" s="532" t="str">
        <f t="shared" si="33"/>
        <v/>
      </c>
      <c r="T138" s="45" t="str">
        <f t="shared" si="25"/>
        <v/>
      </c>
      <c r="U138" s="67" t="str">
        <f t="shared" si="34"/>
        <v/>
      </c>
      <c r="V138" s="64" t="str">
        <f t="shared" si="26"/>
        <v/>
      </c>
      <c r="W138" s="643" t="str">
        <f t="shared" si="27"/>
        <v/>
      </c>
      <c r="X138" s="45" t="str">
        <f t="shared" si="28"/>
        <v/>
      </c>
      <c r="Y138" s="45" t="str" cm="1">
        <f t="array" ref="Y138">IF(OR(ISBLANK(B138),F138="None"),"",IF(F138="Usage",W138*U138,IF(F138="Area",IF(OR(ISBLANK(N138),M138=0,ISBLANK(M138), ISBLANK(L138), N138=0),ERROR,X138*U138))))</f>
        <v/>
      </c>
      <c r="Z138" s="640" t="str">
        <f t="shared" si="29"/>
        <v/>
      </c>
      <c r="AA138" s="640" t="str">
        <f t="shared" si="30"/>
        <v/>
      </c>
      <c r="AB138" s="771" t="str">
        <f t="shared" si="31"/>
        <v/>
      </c>
      <c r="AC138" s="640" t="str" cm="1">
        <f t="array" ref="AC138">IF(G138&lt;&gt;"Area","",((VLOOKUP((VLOOKUP(VLOOKUP(B138,LocationInfo,2,FALSE),CBECSTypes,2,FALSE)),CBECSFactors,IF(H138="Natural Gas",3,4),FALSE))*IF(OR(ISBLANK(N138),ISBLANK(M138), L138=0, N138=0),ERROR,V138*N138/365)))</f>
        <v/>
      </c>
      <c r="AD138" s="641" t="str">
        <f t="shared" si="32"/>
        <v/>
      </c>
      <c r="AE138" s="620"/>
      <c r="AF138" s="620"/>
      <c r="AG138" s="620"/>
      <c r="AL138" s="163"/>
      <c r="AM138" s="163"/>
      <c r="AN138" s="163"/>
      <c r="AO138" s="163"/>
      <c r="AP138" s="163"/>
      <c r="AQ138" s="163"/>
      <c r="AR138" s="163"/>
      <c r="AS138" s="163"/>
    </row>
    <row r="139" spans="2:45" s="175" customFormat="1" ht="12.75" customHeight="1">
      <c r="B139" s="529"/>
      <c r="C139" s="530"/>
      <c r="D139" s="530"/>
      <c r="E139" s="1055"/>
      <c r="F139" s="618"/>
      <c r="G139" s="618"/>
      <c r="H139" s="791"/>
      <c r="I139" s="23"/>
      <c r="J139" s="157"/>
      <c r="K139" s="155"/>
      <c r="L139" s="23"/>
      <c r="M139" s="24"/>
      <c r="N139" s="24"/>
      <c r="O139" s="531"/>
      <c r="P139" s="156"/>
      <c r="Q139" s="531"/>
      <c r="R139" s="532" t="str">
        <f t="shared" si="33"/>
        <v/>
      </c>
      <c r="T139" s="45" t="str">
        <f t="shared" si="25"/>
        <v/>
      </c>
      <c r="U139" s="67" t="str">
        <f t="shared" si="34"/>
        <v/>
      </c>
      <c r="V139" s="64" t="str">
        <f t="shared" si="26"/>
        <v/>
      </c>
      <c r="W139" s="643" t="str">
        <f t="shared" si="27"/>
        <v/>
      </c>
      <c r="X139" s="45" t="str">
        <f t="shared" si="28"/>
        <v/>
      </c>
      <c r="Y139" s="45" t="str" cm="1">
        <f t="array" ref="Y139">IF(OR(ISBLANK(B139),F139="None"),"",IF(F139="Usage",W139*U139,IF(F139="Area",IF(OR(ISBLANK(N139),M139=0,ISBLANK(M139), ISBLANK(L139), N139=0),ERROR,X139*U139))))</f>
        <v/>
      </c>
      <c r="Z139" s="640" t="str">
        <f t="shared" si="29"/>
        <v/>
      </c>
      <c r="AA139" s="640" t="str">
        <f t="shared" si="30"/>
        <v/>
      </c>
      <c r="AB139" s="771" t="str">
        <f t="shared" si="31"/>
        <v/>
      </c>
      <c r="AC139" s="640" t="str" cm="1">
        <f t="array" ref="AC139">IF(G139&lt;&gt;"Area","",((VLOOKUP((VLOOKUP(VLOOKUP(B139,LocationInfo,2,FALSE),CBECSTypes,2,FALSE)),CBECSFactors,IF(H139="Natural Gas",3,4),FALSE))*IF(OR(ISBLANK(N139),ISBLANK(M139), L139=0, N139=0),ERROR,V139*N139/365)))</f>
        <v/>
      </c>
      <c r="AD139" s="641" t="str">
        <f t="shared" si="32"/>
        <v/>
      </c>
      <c r="AE139" s="620"/>
      <c r="AF139" s="620"/>
      <c r="AG139" s="620"/>
      <c r="AL139" s="163"/>
      <c r="AM139" s="163"/>
      <c r="AN139" s="163"/>
      <c r="AO139" s="163"/>
      <c r="AP139" s="163"/>
      <c r="AQ139" s="163"/>
      <c r="AR139" s="163"/>
      <c r="AS139" s="163"/>
    </row>
    <row r="140" spans="2:45" s="175" customFormat="1" ht="12.75" customHeight="1">
      <c r="B140" s="529"/>
      <c r="C140" s="530"/>
      <c r="D140" s="530"/>
      <c r="E140" s="1055"/>
      <c r="F140" s="618"/>
      <c r="G140" s="618"/>
      <c r="H140" s="791"/>
      <c r="I140" s="23"/>
      <c r="J140" s="157"/>
      <c r="K140" s="155"/>
      <c r="L140" s="23"/>
      <c r="M140" s="24"/>
      <c r="N140" s="24"/>
      <c r="O140" s="531"/>
      <c r="P140" s="156"/>
      <c r="Q140" s="531"/>
      <c r="R140" s="532" t="str">
        <f t="shared" si="33"/>
        <v/>
      </c>
      <c r="T140" s="45" t="str">
        <f t="shared" si="25"/>
        <v/>
      </c>
      <c r="U140" s="67" t="str">
        <f t="shared" si="34"/>
        <v/>
      </c>
      <c r="V140" s="64" t="str">
        <f t="shared" si="26"/>
        <v/>
      </c>
      <c r="W140" s="643" t="str">
        <f t="shared" si="27"/>
        <v/>
      </c>
      <c r="X140" s="45" t="str">
        <f t="shared" si="28"/>
        <v/>
      </c>
      <c r="Y140" s="45" t="str" cm="1">
        <f t="array" ref="Y140">IF(OR(ISBLANK(B140),F140="None"),"",IF(F140="Usage",W140*U140,IF(F140="Area",IF(OR(ISBLANK(N140),M140=0,ISBLANK(M140), ISBLANK(L140), N140=0),ERROR,X140*U140))))</f>
        <v/>
      </c>
      <c r="Z140" s="640" t="str">
        <f t="shared" si="29"/>
        <v/>
      </c>
      <c r="AA140" s="640" t="str">
        <f t="shared" si="30"/>
        <v/>
      </c>
      <c r="AB140" s="771" t="str">
        <f t="shared" si="31"/>
        <v/>
      </c>
      <c r="AC140" s="640" t="str" cm="1">
        <f t="array" ref="AC140">IF(G140&lt;&gt;"Area","",((VLOOKUP((VLOOKUP(VLOOKUP(B140,LocationInfo,2,FALSE),CBECSTypes,2,FALSE)),CBECSFactors,IF(H140="Natural Gas",3,4),FALSE))*IF(OR(ISBLANK(N140),ISBLANK(M140), L140=0, N140=0),ERROR,V140*N140/365)))</f>
        <v/>
      </c>
      <c r="AD140" s="641" t="str">
        <f t="shared" si="32"/>
        <v/>
      </c>
      <c r="AE140" s="620"/>
      <c r="AF140" s="620"/>
      <c r="AG140" s="620"/>
      <c r="AL140" s="163"/>
      <c r="AM140" s="163"/>
      <c r="AN140" s="163"/>
      <c r="AO140" s="163"/>
      <c r="AP140" s="163"/>
      <c r="AQ140" s="163"/>
      <c r="AR140" s="163"/>
      <c r="AS140" s="163"/>
    </row>
    <row r="141" spans="2:45" s="175" customFormat="1" ht="12.75" customHeight="1">
      <c r="B141" s="529"/>
      <c r="C141" s="530"/>
      <c r="D141" s="530"/>
      <c r="E141" s="1055"/>
      <c r="F141" s="618"/>
      <c r="G141" s="618"/>
      <c r="H141" s="791"/>
      <c r="I141" s="23"/>
      <c r="J141" s="157"/>
      <c r="K141" s="155"/>
      <c r="L141" s="23"/>
      <c r="M141" s="24"/>
      <c r="N141" s="24"/>
      <c r="O141" s="531"/>
      <c r="P141" s="156"/>
      <c r="Q141" s="531"/>
      <c r="R141" s="532" t="str">
        <f t="shared" si="33"/>
        <v/>
      </c>
      <c r="T141" s="45" t="str">
        <f t="shared" si="25"/>
        <v/>
      </c>
      <c r="U141" s="67" t="str">
        <f t="shared" si="34"/>
        <v/>
      </c>
      <c r="V141" s="64" t="str">
        <f t="shared" si="26"/>
        <v/>
      </c>
      <c r="W141" s="643" t="str">
        <f t="shared" si="27"/>
        <v/>
      </c>
      <c r="X141" s="45" t="str">
        <f t="shared" si="28"/>
        <v/>
      </c>
      <c r="Y141" s="45" t="str" cm="1">
        <f t="array" ref="Y141">IF(OR(ISBLANK(B141),F141="None"),"",IF(F141="Usage",W141*U141,IF(F141="Area",IF(OR(ISBLANK(N141),M141=0,ISBLANK(M141), ISBLANK(L141), N141=0),ERROR,X141*U141))))</f>
        <v/>
      </c>
      <c r="Z141" s="640" t="str">
        <f t="shared" si="29"/>
        <v/>
      </c>
      <c r="AA141" s="640" t="str">
        <f t="shared" si="30"/>
        <v/>
      </c>
      <c r="AB141" s="771" t="str">
        <f t="shared" si="31"/>
        <v/>
      </c>
      <c r="AC141" s="640" t="str" cm="1">
        <f t="array" ref="AC141">IF(G141&lt;&gt;"Area","",((VLOOKUP((VLOOKUP(VLOOKUP(B141,LocationInfo,2,FALSE),CBECSTypes,2,FALSE)),CBECSFactors,IF(H141="Natural Gas",3,4),FALSE))*IF(OR(ISBLANK(N141),ISBLANK(M141), L141=0, N141=0),ERROR,V141*N141/365)))</f>
        <v/>
      </c>
      <c r="AD141" s="641" t="str">
        <f t="shared" si="32"/>
        <v/>
      </c>
      <c r="AE141" s="620"/>
      <c r="AF141" s="620"/>
      <c r="AG141" s="620"/>
      <c r="AL141" s="163"/>
      <c r="AM141" s="163"/>
      <c r="AN141" s="163"/>
      <c r="AO141" s="163"/>
      <c r="AP141" s="163"/>
      <c r="AQ141" s="163"/>
      <c r="AR141" s="163"/>
      <c r="AS141" s="163"/>
    </row>
    <row r="142" spans="2:45" s="175" customFormat="1" ht="12.75" customHeight="1">
      <c r="B142" s="529"/>
      <c r="C142" s="530"/>
      <c r="D142" s="530"/>
      <c r="E142" s="1055"/>
      <c r="F142" s="618"/>
      <c r="G142" s="618"/>
      <c r="H142" s="791"/>
      <c r="I142" s="23"/>
      <c r="J142" s="157"/>
      <c r="K142" s="155"/>
      <c r="L142" s="23"/>
      <c r="M142" s="24"/>
      <c r="N142" s="24"/>
      <c r="O142" s="531"/>
      <c r="P142" s="156"/>
      <c r="Q142" s="531"/>
      <c r="R142" s="532" t="str">
        <f t="shared" ref="R142:R150" si="35">IF(AND(I142&gt;0,O142&gt;0),"Multiple Entered!",IF(AND(L142&gt;0,O142&gt;0),"Multiple Entered!",IF(AND(I142&gt;0,L142&gt;0),"Multiple Entered!",IF(I142&gt;0,"Preferred Option",IF(L142&gt;0,"2nd Option",IF(O142&gt;0,"3rd Option",""))))))</f>
        <v/>
      </c>
      <c r="T142" s="45" t="str">
        <f t="shared" si="25"/>
        <v/>
      </c>
      <c r="U142" s="67" t="str">
        <f t="shared" ref="U142:U150" si="36">IF(ISBLANK(B142), "", VLOOKUP(T142,ElecFactor,5,FALSE))</f>
        <v/>
      </c>
      <c r="V142" s="64" t="str">
        <f t="shared" si="26"/>
        <v/>
      </c>
      <c r="W142" s="643" t="str">
        <f t="shared" si="27"/>
        <v/>
      </c>
      <c r="X142" s="45" t="str">
        <f t="shared" si="28"/>
        <v/>
      </c>
      <c r="Y142" s="45" t="str" cm="1">
        <f t="array" ref="Y142">IF(OR(ISBLANK(B142),F142="None"),"",IF(F142="Usage",W142*U142,IF(F142="Area",IF(OR(ISBLANK(N142),M142=0,ISBLANK(M142), ISBLANK(L142), N142=0),ERROR,X142*U142))))</f>
        <v/>
      </c>
      <c r="Z142" s="640" t="str">
        <f t="shared" si="29"/>
        <v/>
      </c>
      <c r="AA142" s="640" t="str">
        <f t="shared" si="30"/>
        <v/>
      </c>
      <c r="AB142" s="771" t="str">
        <f t="shared" si="31"/>
        <v/>
      </c>
      <c r="AC142" s="640" t="str" cm="1">
        <f t="array" ref="AC142">IF(G142&lt;&gt;"Area","",((VLOOKUP((VLOOKUP(VLOOKUP(B142,LocationInfo,2,FALSE),CBECSTypes,2,FALSE)),CBECSFactors,IF(H142="Natural Gas",3,4),FALSE))*IF(OR(ISBLANK(N142),ISBLANK(M142), L142=0, N142=0),ERROR,V142*N142/365)))</f>
        <v/>
      </c>
      <c r="AD142" s="641" t="str">
        <f t="shared" si="32"/>
        <v/>
      </c>
      <c r="AE142" s="620"/>
      <c r="AF142" s="620"/>
      <c r="AG142" s="620"/>
      <c r="AL142" s="163"/>
      <c r="AM142" s="163"/>
      <c r="AN142" s="163"/>
      <c r="AO142" s="163"/>
      <c r="AP142" s="163"/>
      <c r="AQ142" s="163"/>
      <c r="AR142" s="163"/>
      <c r="AS142" s="163"/>
    </row>
    <row r="143" spans="2:45" s="175" customFormat="1" ht="12.75" customHeight="1">
      <c r="B143" s="529"/>
      <c r="C143" s="530"/>
      <c r="D143" s="530"/>
      <c r="E143" s="1055"/>
      <c r="F143" s="618"/>
      <c r="G143" s="618"/>
      <c r="H143" s="791"/>
      <c r="I143" s="23"/>
      <c r="J143" s="157"/>
      <c r="K143" s="155"/>
      <c r="L143" s="23"/>
      <c r="M143" s="24"/>
      <c r="N143" s="24"/>
      <c r="O143" s="531"/>
      <c r="P143" s="156"/>
      <c r="Q143" s="531"/>
      <c r="R143" s="532" t="str">
        <f t="shared" si="35"/>
        <v/>
      </c>
      <c r="T143" s="45" t="str">
        <f t="shared" si="25"/>
        <v/>
      </c>
      <c r="U143" s="67" t="str">
        <f t="shared" si="36"/>
        <v/>
      </c>
      <c r="V143" s="64" t="str">
        <f t="shared" si="26"/>
        <v/>
      </c>
      <c r="W143" s="643" t="str">
        <f t="shared" si="27"/>
        <v/>
      </c>
      <c r="X143" s="45" t="str">
        <f t="shared" si="28"/>
        <v/>
      </c>
      <c r="Y143" s="45" t="str" cm="1">
        <f t="array" ref="Y143">IF(OR(ISBLANK(B143),F143="None"),"",IF(F143="Usage",W143*U143,IF(F143="Area",IF(OR(ISBLANK(N143),M143=0,ISBLANK(M143), ISBLANK(L143), N143=0),ERROR,X143*U143))))</f>
        <v/>
      </c>
      <c r="Z143" s="640" t="str">
        <f t="shared" si="29"/>
        <v/>
      </c>
      <c r="AA143" s="640" t="str">
        <f t="shared" si="30"/>
        <v/>
      </c>
      <c r="AB143" s="771" t="str">
        <f t="shared" si="31"/>
        <v/>
      </c>
      <c r="AC143" s="640" t="str" cm="1">
        <f t="array" ref="AC143">IF(G143&lt;&gt;"Area","",((VLOOKUP((VLOOKUP(VLOOKUP(B143,LocationInfo,2,FALSE),CBECSTypes,2,FALSE)),CBECSFactors,IF(H143="Natural Gas",3,4),FALSE))*IF(OR(ISBLANK(N143),ISBLANK(M143), L143=0, N143=0),ERROR,V143*N143/365)))</f>
        <v/>
      </c>
      <c r="AD143" s="641" t="str">
        <f t="shared" si="32"/>
        <v/>
      </c>
      <c r="AE143" s="620"/>
      <c r="AF143" s="620"/>
      <c r="AG143" s="620"/>
      <c r="AL143" s="163"/>
      <c r="AM143" s="163"/>
      <c r="AN143" s="163"/>
      <c r="AO143" s="163"/>
      <c r="AP143" s="163"/>
      <c r="AQ143" s="163"/>
      <c r="AR143" s="163"/>
      <c r="AS143" s="163"/>
    </row>
    <row r="144" spans="2:45" s="175" customFormat="1" ht="12.75" customHeight="1">
      <c r="B144" s="529"/>
      <c r="C144" s="530"/>
      <c r="D144" s="530"/>
      <c r="E144" s="1055"/>
      <c r="F144" s="618"/>
      <c r="G144" s="618"/>
      <c r="H144" s="791"/>
      <c r="I144" s="23"/>
      <c r="J144" s="157"/>
      <c r="K144" s="155"/>
      <c r="L144" s="23"/>
      <c r="M144" s="24"/>
      <c r="N144" s="24"/>
      <c r="O144" s="531"/>
      <c r="P144" s="156"/>
      <c r="Q144" s="531"/>
      <c r="R144" s="532" t="str">
        <f t="shared" si="35"/>
        <v/>
      </c>
      <c r="T144" s="45" t="str">
        <f t="shared" si="25"/>
        <v/>
      </c>
      <c r="U144" s="67" t="str">
        <f t="shared" si="36"/>
        <v/>
      </c>
      <c r="V144" s="64" t="str">
        <f t="shared" si="26"/>
        <v/>
      </c>
      <c r="W144" s="643" t="str">
        <f t="shared" si="27"/>
        <v/>
      </c>
      <c r="X144" s="45" t="str">
        <f t="shared" si="28"/>
        <v/>
      </c>
      <c r="Y144" s="45" t="str" cm="1">
        <f t="array" ref="Y144">IF(OR(ISBLANK(B144),F144="None"),"",IF(F144="Usage",W144*U144,IF(F144="Area",IF(OR(ISBLANK(N144),M144=0,ISBLANK(M144), ISBLANK(L144), N144=0),ERROR,X144*U144))))</f>
        <v/>
      </c>
      <c r="Z144" s="640" t="str">
        <f t="shared" si="29"/>
        <v/>
      </c>
      <c r="AA144" s="640" t="str">
        <f t="shared" si="30"/>
        <v/>
      </c>
      <c r="AB144" s="771" t="str">
        <f t="shared" si="31"/>
        <v/>
      </c>
      <c r="AC144" s="640" t="str" cm="1">
        <f t="array" ref="AC144">IF(G144&lt;&gt;"Area","",((VLOOKUP((VLOOKUP(VLOOKUP(B144,LocationInfo,2,FALSE),CBECSTypes,2,FALSE)),CBECSFactors,IF(H144="Natural Gas",3,4),FALSE))*IF(OR(ISBLANK(N144),ISBLANK(M144), L144=0, N144=0),ERROR,V144*N144/365)))</f>
        <v/>
      </c>
      <c r="AD144" s="641" t="str">
        <f t="shared" si="32"/>
        <v/>
      </c>
      <c r="AE144" s="620"/>
      <c r="AF144" s="620"/>
      <c r="AG144" s="620"/>
      <c r="AL144" s="163"/>
      <c r="AM144" s="163"/>
      <c r="AN144" s="163"/>
      <c r="AO144" s="163"/>
      <c r="AP144" s="163"/>
      <c r="AQ144" s="163"/>
      <c r="AR144" s="163"/>
      <c r="AS144" s="163"/>
    </row>
    <row r="145" spans="2:45" s="175" customFormat="1" ht="12.75" customHeight="1">
      <c r="B145" s="529"/>
      <c r="C145" s="530"/>
      <c r="D145" s="530"/>
      <c r="E145" s="1055"/>
      <c r="F145" s="618"/>
      <c r="G145" s="618"/>
      <c r="H145" s="791"/>
      <c r="I145" s="23"/>
      <c r="J145" s="157"/>
      <c r="K145" s="155"/>
      <c r="L145" s="23"/>
      <c r="M145" s="24"/>
      <c r="N145" s="24"/>
      <c r="O145" s="531"/>
      <c r="P145" s="156"/>
      <c r="Q145" s="531"/>
      <c r="R145" s="532" t="str">
        <f t="shared" si="35"/>
        <v/>
      </c>
      <c r="T145" s="45" t="str">
        <f t="shared" si="25"/>
        <v/>
      </c>
      <c r="U145" s="67" t="str">
        <f t="shared" si="36"/>
        <v/>
      </c>
      <c r="V145" s="64" t="str">
        <f t="shared" si="26"/>
        <v/>
      </c>
      <c r="W145" s="643" t="str">
        <f t="shared" si="27"/>
        <v/>
      </c>
      <c r="X145" s="45" t="str">
        <f t="shared" si="28"/>
        <v/>
      </c>
      <c r="Y145" s="45" t="str" cm="1">
        <f t="array" ref="Y145">IF(OR(ISBLANK(B145),F145="None"),"",IF(F145="Usage",W145*U145,IF(F145="Area",IF(OR(ISBLANK(N145),M145=0,ISBLANK(M145), ISBLANK(L145), N145=0),ERROR,X145*U145))))</f>
        <v/>
      </c>
      <c r="Z145" s="640" t="str">
        <f t="shared" si="29"/>
        <v/>
      </c>
      <c r="AA145" s="640" t="str">
        <f t="shared" si="30"/>
        <v/>
      </c>
      <c r="AB145" s="771" t="str">
        <f t="shared" si="31"/>
        <v/>
      </c>
      <c r="AC145" s="640" t="str" cm="1">
        <f t="array" ref="AC145">IF(G145&lt;&gt;"Area","",((VLOOKUP((VLOOKUP(VLOOKUP(B145,LocationInfo,2,FALSE),CBECSTypes,2,FALSE)),CBECSFactors,IF(H145="Natural Gas",3,4),FALSE))*IF(OR(ISBLANK(N145),ISBLANK(M145), L145=0, N145=0),ERROR,V145*N145/365)))</f>
        <v/>
      </c>
      <c r="AD145" s="641" t="str">
        <f t="shared" si="32"/>
        <v/>
      </c>
      <c r="AE145" s="620"/>
      <c r="AF145" s="620"/>
      <c r="AG145" s="620"/>
      <c r="AL145" s="163"/>
      <c r="AM145" s="163"/>
      <c r="AN145" s="163"/>
      <c r="AO145" s="163"/>
      <c r="AP145" s="163"/>
      <c r="AQ145" s="163"/>
      <c r="AR145" s="163"/>
      <c r="AS145" s="163"/>
    </row>
    <row r="146" spans="2:45" s="175" customFormat="1" ht="12.75" customHeight="1">
      <c r="B146" s="529"/>
      <c r="C146" s="530"/>
      <c r="D146" s="530"/>
      <c r="E146" s="1055"/>
      <c r="F146" s="618"/>
      <c r="G146" s="618"/>
      <c r="H146" s="791"/>
      <c r="I146" s="23"/>
      <c r="J146" s="157"/>
      <c r="K146" s="155"/>
      <c r="L146" s="23"/>
      <c r="M146" s="24"/>
      <c r="N146" s="24"/>
      <c r="O146" s="531"/>
      <c r="P146" s="156"/>
      <c r="Q146" s="531"/>
      <c r="R146" s="532" t="str">
        <f t="shared" si="35"/>
        <v/>
      </c>
      <c r="T146" s="45" t="str">
        <f t="shared" si="25"/>
        <v/>
      </c>
      <c r="U146" s="67" t="str">
        <f t="shared" si="36"/>
        <v/>
      </c>
      <c r="V146" s="64" t="str">
        <f t="shared" si="26"/>
        <v/>
      </c>
      <c r="W146" s="643" t="str">
        <f t="shared" si="27"/>
        <v/>
      </c>
      <c r="X146" s="45" t="str">
        <f t="shared" si="28"/>
        <v/>
      </c>
      <c r="Y146" s="45" t="str" cm="1">
        <f t="array" ref="Y146">IF(OR(ISBLANK(B146),F146="None"),"",IF(F146="Usage",W146*U146,IF(F146="Area",IF(OR(ISBLANK(N146),M146=0,ISBLANK(M146), ISBLANK(L146), N146=0),ERROR,X146*U146))))</f>
        <v/>
      </c>
      <c r="Z146" s="640" t="str">
        <f t="shared" si="29"/>
        <v/>
      </c>
      <c r="AA146" s="640" t="str">
        <f t="shared" si="30"/>
        <v/>
      </c>
      <c r="AB146" s="771" t="str">
        <f t="shared" si="31"/>
        <v/>
      </c>
      <c r="AC146" s="640" t="str" cm="1">
        <f t="array" ref="AC146">IF(G146&lt;&gt;"Area","",((VLOOKUP((VLOOKUP(VLOOKUP(B146,LocationInfo,2,FALSE),CBECSTypes,2,FALSE)),CBECSFactors,IF(H146="Natural Gas",3,4),FALSE))*IF(OR(ISBLANK(N146),ISBLANK(M146), L146=0, N146=0),ERROR,V146*N146/365)))</f>
        <v/>
      </c>
      <c r="AD146" s="641" t="str">
        <f t="shared" si="32"/>
        <v/>
      </c>
      <c r="AE146" s="620"/>
      <c r="AF146" s="620"/>
      <c r="AG146" s="620"/>
      <c r="AL146" s="163"/>
      <c r="AM146" s="163"/>
      <c r="AN146" s="163"/>
      <c r="AO146" s="163"/>
      <c r="AP146" s="163"/>
      <c r="AQ146" s="163"/>
      <c r="AR146" s="163"/>
      <c r="AS146" s="163"/>
    </row>
    <row r="147" spans="2:45" s="175" customFormat="1" ht="12.75" customHeight="1">
      <c r="B147" s="529"/>
      <c r="C147" s="530"/>
      <c r="D147" s="530"/>
      <c r="E147" s="1055"/>
      <c r="F147" s="618"/>
      <c r="G147" s="618"/>
      <c r="H147" s="791"/>
      <c r="I147" s="23"/>
      <c r="J147" s="157"/>
      <c r="K147" s="155"/>
      <c r="L147" s="23"/>
      <c r="M147" s="24"/>
      <c r="N147" s="24"/>
      <c r="O147" s="531"/>
      <c r="P147" s="156"/>
      <c r="Q147" s="531"/>
      <c r="R147" s="532" t="str">
        <f t="shared" si="35"/>
        <v/>
      </c>
      <c r="T147" s="45" t="str">
        <f t="shared" si="25"/>
        <v/>
      </c>
      <c r="U147" s="67" t="str">
        <f t="shared" si="36"/>
        <v/>
      </c>
      <c r="V147" s="64" t="str">
        <f t="shared" si="26"/>
        <v/>
      </c>
      <c r="W147" s="643" t="str">
        <f t="shared" si="27"/>
        <v/>
      </c>
      <c r="X147" s="45" t="str">
        <f t="shared" si="28"/>
        <v/>
      </c>
      <c r="Y147" s="45" t="str" cm="1">
        <f t="array" ref="Y147">IF(OR(ISBLANK(B147),F147="None"),"",IF(F147="Usage",W147*U147,IF(F147="Area",IF(OR(ISBLANK(N147),M147=0,ISBLANK(M147), ISBLANK(L147), N147=0),ERROR,X147*U147))))</f>
        <v/>
      </c>
      <c r="Z147" s="640" t="str">
        <f t="shared" si="29"/>
        <v/>
      </c>
      <c r="AA147" s="640" t="str">
        <f t="shared" si="30"/>
        <v/>
      </c>
      <c r="AB147" s="771" t="str">
        <f t="shared" si="31"/>
        <v/>
      </c>
      <c r="AC147" s="640" t="str" cm="1">
        <f t="array" ref="AC147">IF(G147&lt;&gt;"Area","",((VLOOKUP((VLOOKUP(VLOOKUP(B147,LocationInfo,2,FALSE),CBECSTypes,2,FALSE)),CBECSFactors,IF(H147="Natural Gas",3,4),FALSE))*IF(OR(ISBLANK(N147),ISBLANK(M147), L147=0, N147=0),ERROR,V147*N147/365)))</f>
        <v/>
      </c>
      <c r="AD147" s="641" t="str">
        <f t="shared" si="32"/>
        <v/>
      </c>
      <c r="AE147" s="620"/>
      <c r="AF147" s="620"/>
      <c r="AG147" s="620"/>
      <c r="AL147" s="163"/>
      <c r="AM147" s="163"/>
      <c r="AN147" s="163"/>
      <c r="AO147" s="163"/>
      <c r="AP147" s="163"/>
      <c r="AQ147" s="163"/>
      <c r="AR147" s="163"/>
      <c r="AS147" s="163"/>
    </row>
    <row r="148" spans="2:45" s="175" customFormat="1" ht="12.75" customHeight="1">
      <c r="B148" s="529"/>
      <c r="C148" s="530"/>
      <c r="D148" s="530"/>
      <c r="E148" s="1055"/>
      <c r="F148" s="618"/>
      <c r="G148" s="618"/>
      <c r="H148" s="791"/>
      <c r="I148" s="23"/>
      <c r="J148" s="157"/>
      <c r="K148" s="155"/>
      <c r="L148" s="23"/>
      <c r="M148" s="24"/>
      <c r="N148" s="24"/>
      <c r="O148" s="531"/>
      <c r="P148" s="156"/>
      <c r="Q148" s="531"/>
      <c r="R148" s="532" t="str">
        <f t="shared" si="35"/>
        <v/>
      </c>
      <c r="T148" s="45" t="str">
        <f t="shared" ref="T148:T150" si="37">IF(ISBLANK(B148), "", VLOOKUP(B148, LocationInfo, 9, FALSE))</f>
        <v/>
      </c>
      <c r="U148" s="67" t="str">
        <f t="shared" si="36"/>
        <v/>
      </c>
      <c r="V148" s="64" t="str">
        <f t="shared" ref="V148:V150" si="38">IF(ISBLANK(M148), "", VLOOKUP(M148,AreaConvert,2,FALSE)*L148)</f>
        <v/>
      </c>
      <c r="W148" s="643" t="str">
        <f t="shared" ref="W148:W150" si="39">IF(F148="Usage", I148,"")</f>
        <v/>
      </c>
      <c r="X148" s="45" t="str">
        <f t="shared" ref="X148:X150" si="40">IF(OR(ISBLANK(N148), F148="Usage", F148="None"),"",(VLOOKUP((VLOOKUP(VLOOKUP(B148,LocationInfo,2,FALSE),CBECSTypes,2,FALSE)),CBECSFactors,2,FALSE)*V148*N148/365))</f>
        <v/>
      </c>
      <c r="Y148" s="45" t="str" cm="1">
        <f t="array" ref="Y148">IF(OR(ISBLANK(B148),F148="None"),"",IF(F148="Usage",W148*U148,IF(F148="Area",IF(OR(ISBLANK(N148),M148=0,ISBLANK(M148), ISBLANK(L148), N148=0),ERROR,X148*U148))))</f>
        <v/>
      </c>
      <c r="Z148" s="640" t="str">
        <f t="shared" ref="Z148:Z150" si="41">IF(ISBLANK(J148), "", (IF(H148="Natural gas", VLOOKUP(K148,NGConvert,2,FALSE),IF(H148="Fuel Oil", VLOOKUP(K148,FOConvert,2,FALSE),""))*J148))</f>
        <v/>
      </c>
      <c r="AA148" s="640" t="str">
        <f t="shared" ref="AA148:AA150" si="42">IF(H148="Natural Gas", "Cubic Feet", IF(H148="Fuel Oil", "Gallons",""))</f>
        <v/>
      </c>
      <c r="AB148" s="771" t="str">
        <f t="shared" ref="AB148:AB150" si="43">IF(ISBLANK(H148), "", VLOOKUP(H148,FuelFactors, 2, FALSE))</f>
        <v/>
      </c>
      <c r="AC148" s="640" t="str" cm="1">
        <f t="array" ref="AC148">IF(G148&lt;&gt;"Area","",((VLOOKUP((VLOOKUP(VLOOKUP(B148,LocationInfo,2,FALSE),CBECSTypes,2,FALSE)),CBECSFactors,IF(H148="Natural Gas",3,4),FALSE))*IF(OR(ISBLANK(N148),ISBLANK(M148), L148=0, N148=0),ERROR,V148*N148/365)))</f>
        <v/>
      </c>
      <c r="AD148" s="641" t="str">
        <f t="shared" ref="AD148:AD150" si="44">IF(OR(ISBLANK(B148),G148="None", G148="Inc. in Elec."), "",IF(G148="Usage",Z148,IF(G148="Area",AC148,0))*AB148)</f>
        <v/>
      </c>
      <c r="AE148" s="620"/>
      <c r="AF148" s="620"/>
      <c r="AG148" s="620"/>
      <c r="AL148" s="163"/>
      <c r="AM148" s="163"/>
      <c r="AN148" s="163"/>
      <c r="AO148" s="163"/>
      <c r="AP148" s="163"/>
      <c r="AQ148" s="163"/>
      <c r="AR148" s="163"/>
      <c r="AS148" s="163"/>
    </row>
    <row r="149" spans="2:45" s="175" customFormat="1" ht="12.75" customHeight="1">
      <c r="B149" s="529"/>
      <c r="C149" s="530"/>
      <c r="D149" s="530"/>
      <c r="E149" s="1055"/>
      <c r="F149" s="618"/>
      <c r="G149" s="618"/>
      <c r="H149" s="791"/>
      <c r="I149" s="23"/>
      <c r="J149" s="157"/>
      <c r="K149" s="155"/>
      <c r="L149" s="23"/>
      <c r="M149" s="24"/>
      <c r="N149" s="24"/>
      <c r="O149" s="531"/>
      <c r="P149" s="156"/>
      <c r="Q149" s="531"/>
      <c r="R149" s="532" t="str">
        <f t="shared" si="35"/>
        <v/>
      </c>
      <c r="T149" s="45" t="str">
        <f t="shared" si="37"/>
        <v/>
      </c>
      <c r="U149" s="67" t="str">
        <f t="shared" si="36"/>
        <v/>
      </c>
      <c r="V149" s="64" t="str">
        <f t="shared" si="38"/>
        <v/>
      </c>
      <c r="W149" s="643" t="str">
        <f t="shared" si="39"/>
        <v/>
      </c>
      <c r="X149" s="45" t="str">
        <f t="shared" si="40"/>
        <v/>
      </c>
      <c r="Y149" s="45" t="str" cm="1">
        <f t="array" ref="Y149">IF(OR(ISBLANK(B149),F149="None"),"",IF(F149="Usage",W149*U149,IF(F149="Area",IF(OR(ISBLANK(N149),M149=0,ISBLANK(M149), ISBLANK(L149), N149=0),ERROR,X149*U149))))</f>
        <v/>
      </c>
      <c r="Z149" s="640" t="str">
        <f t="shared" si="41"/>
        <v/>
      </c>
      <c r="AA149" s="640" t="str">
        <f t="shared" si="42"/>
        <v/>
      </c>
      <c r="AB149" s="771" t="str">
        <f t="shared" si="43"/>
        <v/>
      </c>
      <c r="AC149" s="640" t="str" cm="1">
        <f t="array" ref="AC149">IF(G149&lt;&gt;"Area","",((VLOOKUP((VLOOKUP(VLOOKUP(B149,LocationInfo,2,FALSE),CBECSTypes,2,FALSE)),CBECSFactors,IF(H149="Natural Gas",3,4),FALSE))*IF(OR(ISBLANK(N149),ISBLANK(M149), L149=0, N149=0),ERROR,V149*N149/365)))</f>
        <v/>
      </c>
      <c r="AD149" s="641" t="str">
        <f t="shared" si="44"/>
        <v/>
      </c>
      <c r="AE149" s="620"/>
      <c r="AF149" s="620"/>
      <c r="AG149" s="620"/>
      <c r="AL149" s="163"/>
      <c r="AM149" s="163"/>
      <c r="AN149" s="163"/>
      <c r="AO149" s="163"/>
      <c r="AP149" s="163"/>
      <c r="AQ149" s="163"/>
      <c r="AR149" s="163"/>
      <c r="AS149" s="163"/>
    </row>
    <row r="150" spans="2:45" s="175" customFormat="1" ht="12.75" customHeight="1">
      <c r="B150" s="529"/>
      <c r="C150" s="530"/>
      <c r="D150" s="530"/>
      <c r="E150" s="1055"/>
      <c r="F150" s="618"/>
      <c r="G150" s="618"/>
      <c r="H150" s="791"/>
      <c r="I150" s="23"/>
      <c r="J150" s="157"/>
      <c r="K150" s="155"/>
      <c r="L150" s="23"/>
      <c r="M150" s="24"/>
      <c r="N150" s="24"/>
      <c r="O150" s="531"/>
      <c r="P150" s="156"/>
      <c r="Q150" s="531"/>
      <c r="R150" s="532" t="str">
        <f t="shared" si="35"/>
        <v/>
      </c>
      <c r="T150" s="45" t="str">
        <f t="shared" si="37"/>
        <v/>
      </c>
      <c r="U150" s="67" t="str">
        <f t="shared" si="36"/>
        <v/>
      </c>
      <c r="V150" s="64" t="str">
        <f t="shared" si="38"/>
        <v/>
      </c>
      <c r="W150" s="643" t="str">
        <f t="shared" si="39"/>
        <v/>
      </c>
      <c r="X150" s="45" t="str">
        <f t="shared" si="40"/>
        <v/>
      </c>
      <c r="Y150" s="45" t="str" cm="1">
        <f t="array" ref="Y150">IF(OR(ISBLANK(B150),F150="None"),"",IF(F150="Usage",W150*U150,IF(F150="Area",IF(OR(ISBLANK(N150),M150=0,ISBLANK(M150), ISBLANK(L150), N150=0),ERROR,X150*U150))))</f>
        <v/>
      </c>
      <c r="Z150" s="640" t="str">
        <f t="shared" si="41"/>
        <v/>
      </c>
      <c r="AA150" s="640" t="str">
        <f t="shared" si="42"/>
        <v/>
      </c>
      <c r="AB150" s="771" t="str">
        <f t="shared" si="43"/>
        <v/>
      </c>
      <c r="AC150" s="640" t="str" cm="1">
        <f t="array" ref="AC150">IF(G150&lt;&gt;"Area","",((VLOOKUP((VLOOKUP(VLOOKUP(B150,LocationInfo,2,FALSE),CBECSTypes,2,FALSE)),CBECSFactors,IF(H150="Natural Gas",3,4),FALSE))*IF(OR(ISBLANK(N150),ISBLANK(M150), L150=0, N150=0),ERROR,V150*N150/365)))</f>
        <v/>
      </c>
      <c r="AD150" s="641" t="str">
        <f t="shared" si="44"/>
        <v/>
      </c>
      <c r="AE150" s="620"/>
      <c r="AF150" s="620"/>
      <c r="AG150" s="620"/>
      <c r="AL150" s="163"/>
      <c r="AM150" s="163"/>
      <c r="AN150" s="163"/>
      <c r="AO150" s="163"/>
      <c r="AP150" s="163"/>
      <c r="AQ150" s="163"/>
      <c r="AR150" s="163"/>
      <c r="AS150" s="163"/>
    </row>
    <row r="151" spans="2:45" s="175" customFormat="1" ht="12.75" customHeight="1">
      <c r="E151" s="176"/>
      <c r="H151" s="208"/>
      <c r="I151" s="176"/>
      <c r="J151" s="176"/>
      <c r="K151" s="176"/>
      <c r="AB151" s="767"/>
      <c r="AL151" s="163"/>
      <c r="AM151" s="163"/>
      <c r="AN151" s="163"/>
      <c r="AO151" s="163"/>
      <c r="AP151" s="163"/>
      <c r="AQ151" s="163"/>
      <c r="AR151" s="163"/>
      <c r="AS151" s="163"/>
    </row>
    <row r="152" spans="2:45" s="175" customFormat="1" ht="12.75" customHeight="1">
      <c r="E152" s="176"/>
      <c r="H152" s="208"/>
      <c r="I152" s="176"/>
      <c r="J152" s="176"/>
      <c r="K152" s="176"/>
      <c r="AB152" s="767"/>
      <c r="AL152" s="163"/>
      <c r="AM152" s="163"/>
      <c r="AN152" s="163"/>
      <c r="AO152" s="163"/>
      <c r="AP152" s="163"/>
      <c r="AQ152" s="163"/>
      <c r="AR152" s="163"/>
      <c r="AS152" s="163"/>
    </row>
    <row r="153" spans="2:45" s="175" customFormat="1" ht="12.75" customHeight="1">
      <c r="E153" s="176"/>
      <c r="H153" s="208"/>
      <c r="I153" s="176"/>
      <c r="J153" s="176"/>
      <c r="K153" s="176"/>
      <c r="AB153" s="767"/>
      <c r="AL153" s="163"/>
      <c r="AM153" s="163"/>
      <c r="AN153" s="163"/>
      <c r="AO153" s="163"/>
      <c r="AP153" s="163"/>
      <c r="AQ153" s="163"/>
      <c r="AR153" s="163"/>
      <c r="AS153" s="163"/>
    </row>
    <row r="154" spans="2:45" s="175" customFormat="1" ht="12.75" customHeight="1">
      <c r="E154" s="176"/>
      <c r="H154" s="208"/>
      <c r="I154" s="176"/>
      <c r="J154" s="176"/>
      <c r="K154" s="176"/>
      <c r="AB154" s="767"/>
      <c r="AL154" s="163"/>
      <c r="AM154" s="163"/>
      <c r="AN154" s="163"/>
      <c r="AO154" s="163"/>
      <c r="AP154" s="163"/>
      <c r="AQ154" s="163"/>
      <c r="AR154" s="163"/>
      <c r="AS154" s="163"/>
    </row>
    <row r="155" spans="2:45" s="175" customFormat="1" ht="12.75" customHeight="1">
      <c r="E155" s="176"/>
      <c r="H155" s="208"/>
      <c r="I155" s="176"/>
      <c r="J155" s="176"/>
      <c r="K155" s="176"/>
      <c r="AB155" s="767"/>
      <c r="AL155" s="163"/>
      <c r="AM155" s="163"/>
      <c r="AN155" s="163"/>
      <c r="AO155" s="163"/>
      <c r="AP155" s="163"/>
      <c r="AQ155" s="163"/>
      <c r="AR155" s="163"/>
      <c r="AS155" s="163"/>
    </row>
    <row r="156" spans="2:45" s="175" customFormat="1" ht="12.75" customHeight="1">
      <c r="E156" s="176"/>
      <c r="H156" s="208"/>
      <c r="I156" s="176"/>
      <c r="J156" s="176"/>
      <c r="K156" s="176"/>
      <c r="AB156" s="767"/>
      <c r="AL156" s="163"/>
      <c r="AM156" s="163"/>
      <c r="AN156" s="163"/>
      <c r="AO156" s="163"/>
      <c r="AP156" s="163"/>
      <c r="AQ156" s="163"/>
      <c r="AR156" s="163"/>
      <c r="AS156" s="163"/>
    </row>
    <row r="157" spans="2:45" s="175" customFormat="1" ht="12.75" customHeight="1">
      <c r="E157" s="176"/>
      <c r="H157" s="208"/>
      <c r="I157" s="176"/>
      <c r="J157" s="176"/>
      <c r="K157" s="176"/>
      <c r="AB157" s="767"/>
      <c r="AL157" s="163"/>
      <c r="AM157" s="163"/>
      <c r="AN157" s="163"/>
      <c r="AO157" s="163"/>
      <c r="AP157" s="163"/>
      <c r="AQ157" s="163"/>
      <c r="AR157" s="163"/>
      <c r="AS157" s="163"/>
    </row>
    <row r="158" spans="2:45" s="175" customFormat="1" ht="12.75" customHeight="1">
      <c r="E158" s="176"/>
      <c r="H158" s="208"/>
      <c r="I158" s="176"/>
      <c r="J158" s="176"/>
      <c r="K158" s="176"/>
      <c r="AB158" s="767"/>
      <c r="AL158" s="163"/>
      <c r="AM158" s="163"/>
      <c r="AN158" s="163"/>
      <c r="AO158" s="163"/>
      <c r="AP158" s="163"/>
      <c r="AQ158" s="163"/>
      <c r="AR158" s="163"/>
      <c r="AS158" s="163"/>
    </row>
    <row r="159" spans="2:45" s="175" customFormat="1" ht="12.75" customHeight="1">
      <c r="E159" s="176"/>
      <c r="H159" s="208"/>
      <c r="I159" s="176"/>
      <c r="J159" s="176"/>
      <c r="K159" s="176"/>
      <c r="AB159" s="767"/>
      <c r="AL159" s="163"/>
      <c r="AM159" s="163"/>
      <c r="AN159" s="163"/>
      <c r="AO159" s="163"/>
      <c r="AP159" s="163"/>
      <c r="AQ159" s="163"/>
      <c r="AR159" s="163"/>
      <c r="AS159" s="163"/>
    </row>
    <row r="160" spans="2:45" s="175" customFormat="1" ht="12.75" customHeight="1">
      <c r="E160" s="176"/>
      <c r="H160" s="208"/>
      <c r="I160" s="176"/>
      <c r="J160" s="176"/>
      <c r="K160" s="176"/>
      <c r="AB160" s="767"/>
      <c r="AL160" s="163"/>
      <c r="AM160" s="163"/>
      <c r="AN160" s="163"/>
      <c r="AO160" s="163"/>
      <c r="AP160" s="163"/>
      <c r="AQ160" s="163"/>
      <c r="AR160" s="163"/>
      <c r="AS160" s="163"/>
    </row>
    <row r="161" spans="5:45" s="175" customFormat="1" ht="12.75" customHeight="1">
      <c r="E161" s="176"/>
      <c r="H161" s="208"/>
      <c r="I161" s="176"/>
      <c r="J161" s="176"/>
      <c r="K161" s="176"/>
      <c r="AB161" s="767"/>
      <c r="AL161" s="163"/>
      <c r="AM161" s="163"/>
      <c r="AN161" s="163"/>
      <c r="AO161" s="163"/>
      <c r="AP161" s="163"/>
      <c r="AQ161" s="163"/>
      <c r="AR161" s="163"/>
      <c r="AS161" s="163"/>
    </row>
    <row r="162" spans="5:45" s="175" customFormat="1" ht="12.75" customHeight="1">
      <c r="E162" s="176"/>
      <c r="H162" s="208"/>
      <c r="I162" s="176"/>
      <c r="J162" s="176"/>
      <c r="K162" s="176"/>
      <c r="AB162" s="767"/>
      <c r="AL162" s="163"/>
      <c r="AM162" s="163"/>
      <c r="AN162" s="163"/>
      <c r="AO162" s="163"/>
      <c r="AP162" s="163"/>
      <c r="AQ162" s="163"/>
      <c r="AR162" s="163"/>
      <c r="AS162" s="163"/>
    </row>
    <row r="163" spans="5:45" s="175" customFormat="1" ht="12.75" customHeight="1">
      <c r="E163" s="176"/>
      <c r="H163" s="208"/>
      <c r="I163" s="176"/>
      <c r="J163" s="176"/>
      <c r="K163" s="176"/>
      <c r="AB163" s="767"/>
      <c r="AL163" s="163"/>
      <c r="AM163" s="163"/>
      <c r="AN163" s="163"/>
      <c r="AO163" s="163"/>
      <c r="AP163" s="163"/>
      <c r="AQ163" s="163"/>
      <c r="AR163" s="163"/>
      <c r="AS163" s="163"/>
    </row>
    <row r="164" spans="5:45" s="175" customFormat="1" ht="12.75" customHeight="1">
      <c r="E164" s="176"/>
      <c r="H164" s="208"/>
      <c r="I164" s="176"/>
      <c r="J164" s="176"/>
      <c r="K164" s="176"/>
      <c r="AB164" s="767"/>
      <c r="AL164" s="163"/>
      <c r="AM164" s="163"/>
      <c r="AN164" s="163"/>
      <c r="AO164" s="163"/>
      <c r="AP164" s="163"/>
      <c r="AQ164" s="163"/>
      <c r="AR164" s="163"/>
      <c r="AS164" s="163"/>
    </row>
    <row r="165" spans="5:45" s="175" customFormat="1" ht="12.75" customHeight="1">
      <c r="E165" s="176"/>
      <c r="H165" s="208"/>
      <c r="I165" s="176"/>
      <c r="J165" s="176"/>
      <c r="K165" s="176"/>
      <c r="AB165" s="767"/>
      <c r="AL165" s="163"/>
      <c r="AM165" s="163"/>
      <c r="AN165" s="163"/>
      <c r="AO165" s="163"/>
      <c r="AP165" s="163"/>
      <c r="AQ165" s="163"/>
      <c r="AR165" s="163"/>
      <c r="AS165" s="163"/>
    </row>
    <row r="166" spans="5:45" s="175" customFormat="1" ht="12.75" customHeight="1">
      <c r="E166" s="176"/>
      <c r="H166" s="208"/>
      <c r="I166" s="176"/>
      <c r="J166" s="176"/>
      <c r="K166" s="176"/>
      <c r="AB166" s="767"/>
      <c r="AL166" s="163"/>
      <c r="AM166" s="163"/>
      <c r="AN166" s="163"/>
      <c r="AO166" s="163"/>
      <c r="AP166" s="163"/>
      <c r="AQ166" s="163"/>
      <c r="AR166" s="163"/>
      <c r="AS166" s="163"/>
    </row>
    <row r="167" spans="5:45" s="175" customFormat="1" ht="12.75" customHeight="1">
      <c r="E167" s="176"/>
      <c r="H167" s="208"/>
      <c r="I167" s="176"/>
      <c r="J167" s="176"/>
      <c r="K167" s="176"/>
      <c r="AB167" s="767"/>
      <c r="AL167" s="163"/>
      <c r="AM167" s="163"/>
      <c r="AN167" s="163"/>
      <c r="AO167" s="163"/>
      <c r="AP167" s="163"/>
      <c r="AQ167" s="163"/>
      <c r="AR167" s="163"/>
      <c r="AS167" s="163"/>
    </row>
    <row r="168" spans="5:45" s="175" customFormat="1" ht="12.75" customHeight="1">
      <c r="E168" s="176"/>
      <c r="H168" s="208"/>
      <c r="I168" s="176"/>
      <c r="J168" s="176"/>
      <c r="K168" s="176"/>
      <c r="AB168" s="767"/>
      <c r="AL168" s="163"/>
      <c r="AM168" s="163"/>
      <c r="AN168" s="163"/>
      <c r="AO168" s="163"/>
      <c r="AP168" s="163"/>
      <c r="AQ168" s="163"/>
      <c r="AR168" s="163"/>
      <c r="AS168" s="163"/>
    </row>
    <row r="169" spans="5:45" s="175" customFormat="1" ht="12.75" customHeight="1">
      <c r="E169" s="176"/>
      <c r="H169" s="208"/>
      <c r="I169" s="176"/>
      <c r="J169" s="176"/>
      <c r="K169" s="176"/>
      <c r="AB169" s="767"/>
      <c r="AL169" s="163"/>
      <c r="AM169" s="163"/>
      <c r="AN169" s="163"/>
      <c r="AO169" s="163"/>
      <c r="AP169" s="163"/>
      <c r="AQ169" s="163"/>
      <c r="AR169" s="163"/>
      <c r="AS169" s="163"/>
    </row>
    <row r="170" spans="5:45" s="175" customFormat="1" ht="12.75" customHeight="1">
      <c r="E170" s="176"/>
      <c r="H170" s="208"/>
      <c r="I170" s="176"/>
      <c r="J170" s="176"/>
      <c r="K170" s="176"/>
      <c r="AB170" s="767"/>
      <c r="AL170" s="163"/>
      <c r="AM170" s="163"/>
      <c r="AN170" s="163"/>
      <c r="AO170" s="163"/>
      <c r="AP170" s="163"/>
      <c r="AQ170" s="163"/>
      <c r="AR170" s="163"/>
      <c r="AS170" s="163"/>
    </row>
    <row r="171" spans="5:45" s="175" customFormat="1" ht="12.75" customHeight="1">
      <c r="E171" s="176"/>
      <c r="H171" s="208"/>
      <c r="I171" s="176"/>
      <c r="J171" s="176"/>
      <c r="K171" s="176"/>
      <c r="AB171" s="767"/>
      <c r="AL171" s="163"/>
      <c r="AM171" s="163"/>
      <c r="AN171" s="163"/>
      <c r="AO171" s="163"/>
      <c r="AP171" s="163"/>
      <c r="AQ171" s="163"/>
      <c r="AR171" s="163"/>
      <c r="AS171" s="163"/>
    </row>
    <row r="172" spans="5:45" s="175" customFormat="1" ht="12.75" customHeight="1">
      <c r="E172" s="176"/>
      <c r="H172" s="208"/>
      <c r="I172" s="176"/>
      <c r="J172" s="176"/>
      <c r="K172" s="176"/>
      <c r="AB172" s="767"/>
      <c r="AL172" s="163"/>
      <c r="AM172" s="163"/>
      <c r="AN172" s="163"/>
      <c r="AO172" s="163"/>
      <c r="AP172" s="163"/>
      <c r="AQ172" s="163"/>
      <c r="AR172" s="163"/>
      <c r="AS172" s="163"/>
    </row>
    <row r="173" spans="5:45" s="175" customFormat="1" ht="12.75" customHeight="1">
      <c r="E173" s="176"/>
      <c r="H173" s="208"/>
      <c r="I173" s="176"/>
      <c r="J173" s="176"/>
      <c r="K173" s="176"/>
      <c r="AB173" s="767"/>
      <c r="AL173" s="163"/>
      <c r="AM173" s="163"/>
      <c r="AN173" s="163"/>
      <c r="AO173" s="163"/>
      <c r="AP173" s="163"/>
      <c r="AQ173" s="163"/>
      <c r="AR173" s="163"/>
      <c r="AS173" s="163"/>
    </row>
    <row r="174" spans="5:45" s="175" customFormat="1" ht="12.75" customHeight="1">
      <c r="E174" s="176"/>
      <c r="H174" s="208"/>
      <c r="I174" s="176"/>
      <c r="J174" s="176"/>
      <c r="K174" s="176"/>
      <c r="AB174" s="767"/>
      <c r="AL174" s="163"/>
      <c r="AM174" s="163"/>
      <c r="AN174" s="163"/>
      <c r="AO174" s="163"/>
      <c r="AP174" s="163"/>
      <c r="AQ174" s="163"/>
      <c r="AR174" s="163"/>
      <c r="AS174" s="163"/>
    </row>
    <row r="175" spans="5:45" s="175" customFormat="1" ht="12.75" customHeight="1">
      <c r="E175" s="176"/>
      <c r="H175" s="208"/>
      <c r="I175" s="176"/>
      <c r="J175" s="176"/>
      <c r="K175" s="176"/>
      <c r="AB175" s="767"/>
      <c r="AL175" s="163"/>
      <c r="AM175" s="163"/>
      <c r="AN175" s="163"/>
      <c r="AO175" s="163"/>
      <c r="AP175" s="163"/>
      <c r="AQ175" s="163"/>
      <c r="AR175" s="163"/>
      <c r="AS175" s="163"/>
    </row>
    <row r="176" spans="5:45" s="175" customFormat="1" ht="12.75" customHeight="1">
      <c r="E176" s="176"/>
      <c r="H176" s="208"/>
      <c r="I176" s="176"/>
      <c r="J176" s="176"/>
      <c r="K176" s="176"/>
      <c r="AB176" s="767"/>
      <c r="AL176" s="163"/>
      <c r="AM176" s="163"/>
      <c r="AN176" s="163"/>
      <c r="AO176" s="163"/>
      <c r="AP176" s="163"/>
      <c r="AQ176" s="163"/>
      <c r="AR176" s="163"/>
      <c r="AS176" s="163"/>
    </row>
    <row r="177" spans="5:45" s="175" customFormat="1" ht="12.75" customHeight="1">
      <c r="E177" s="176"/>
      <c r="H177" s="208"/>
      <c r="I177" s="176"/>
      <c r="J177" s="176"/>
      <c r="K177" s="176"/>
      <c r="AB177" s="767"/>
      <c r="AL177" s="163"/>
      <c r="AM177" s="163"/>
      <c r="AN177" s="163"/>
      <c r="AO177" s="163"/>
      <c r="AP177" s="163"/>
      <c r="AQ177" s="163"/>
      <c r="AR177" s="163"/>
      <c r="AS177" s="163"/>
    </row>
    <row r="178" spans="5:45" s="175" customFormat="1" ht="12.75" customHeight="1">
      <c r="E178" s="176"/>
      <c r="H178" s="208"/>
      <c r="I178" s="176"/>
      <c r="J178" s="176"/>
      <c r="K178" s="176"/>
      <c r="AB178" s="767"/>
      <c r="AL178" s="163"/>
      <c r="AM178" s="163"/>
      <c r="AN178" s="163"/>
      <c r="AO178" s="163"/>
      <c r="AP178" s="163"/>
      <c r="AQ178" s="163"/>
      <c r="AR178" s="163"/>
      <c r="AS178" s="163"/>
    </row>
    <row r="179" spans="5:45" s="175" customFormat="1" ht="12.75" customHeight="1">
      <c r="E179" s="176"/>
      <c r="H179" s="208"/>
      <c r="I179" s="176"/>
      <c r="J179" s="176"/>
      <c r="K179" s="176"/>
      <c r="AB179" s="767"/>
      <c r="AL179" s="163"/>
      <c r="AM179" s="163"/>
      <c r="AN179" s="163"/>
      <c r="AO179" s="163"/>
      <c r="AP179" s="163"/>
      <c r="AQ179" s="163"/>
      <c r="AR179" s="163"/>
      <c r="AS179" s="163"/>
    </row>
    <row r="180" spans="5:45" s="175" customFormat="1" ht="12.75" customHeight="1">
      <c r="E180" s="176"/>
      <c r="H180" s="208"/>
      <c r="I180" s="176"/>
      <c r="J180" s="176"/>
      <c r="K180" s="176"/>
      <c r="AB180" s="767"/>
      <c r="AL180" s="163"/>
      <c r="AM180" s="163"/>
      <c r="AN180" s="163"/>
      <c r="AO180" s="163"/>
      <c r="AP180" s="163"/>
      <c r="AQ180" s="163"/>
      <c r="AR180" s="163"/>
      <c r="AS180" s="163"/>
    </row>
    <row r="181" spans="5:45" s="175" customFormat="1" ht="12.75" customHeight="1">
      <c r="E181" s="176"/>
      <c r="H181" s="208"/>
      <c r="I181" s="176"/>
      <c r="J181" s="176"/>
      <c r="K181" s="176"/>
      <c r="AB181" s="767"/>
      <c r="AL181" s="163"/>
      <c r="AM181" s="163"/>
      <c r="AN181" s="163"/>
      <c r="AO181" s="163"/>
      <c r="AP181" s="163"/>
      <c r="AQ181" s="163"/>
      <c r="AR181" s="163"/>
      <c r="AS181" s="163"/>
    </row>
    <row r="182" spans="5:45" s="175" customFormat="1" ht="12.75" customHeight="1">
      <c r="E182" s="176"/>
      <c r="H182" s="208"/>
      <c r="I182" s="176"/>
      <c r="J182" s="176"/>
      <c r="K182" s="176"/>
      <c r="AB182" s="767"/>
      <c r="AL182" s="163"/>
      <c r="AM182" s="163"/>
      <c r="AN182" s="163"/>
      <c r="AO182" s="163"/>
      <c r="AP182" s="163"/>
      <c r="AQ182" s="163"/>
      <c r="AR182" s="163"/>
      <c r="AS182" s="163"/>
    </row>
    <row r="183" spans="5:45" s="175" customFormat="1" ht="12.75" customHeight="1">
      <c r="E183" s="176"/>
      <c r="H183" s="208"/>
      <c r="I183" s="176"/>
      <c r="J183" s="176"/>
      <c r="K183" s="176"/>
      <c r="AB183" s="767"/>
      <c r="AL183" s="163"/>
      <c r="AM183" s="163"/>
      <c r="AN183" s="163"/>
      <c r="AO183" s="163"/>
      <c r="AP183" s="163"/>
      <c r="AQ183" s="163"/>
      <c r="AR183" s="163"/>
      <c r="AS183" s="163"/>
    </row>
    <row r="184" spans="5:45" s="175" customFormat="1" ht="12.75" customHeight="1">
      <c r="E184" s="176"/>
      <c r="H184" s="208"/>
      <c r="I184" s="176"/>
      <c r="J184" s="176"/>
      <c r="K184" s="176"/>
      <c r="AB184" s="767"/>
      <c r="AL184" s="163"/>
      <c r="AM184" s="163"/>
      <c r="AN184" s="163"/>
      <c r="AO184" s="163"/>
      <c r="AP184" s="163"/>
      <c r="AQ184" s="163"/>
      <c r="AR184" s="163"/>
      <c r="AS184" s="163"/>
    </row>
    <row r="185" spans="5:45" s="175" customFormat="1" ht="12.75" customHeight="1">
      <c r="E185" s="176"/>
      <c r="H185" s="208"/>
      <c r="I185" s="176"/>
      <c r="J185" s="176"/>
      <c r="K185" s="176"/>
      <c r="AB185" s="767"/>
      <c r="AL185" s="163"/>
      <c r="AM185" s="163"/>
      <c r="AN185" s="163"/>
      <c r="AO185" s="163"/>
      <c r="AP185" s="163"/>
      <c r="AQ185" s="163"/>
      <c r="AR185" s="163"/>
      <c r="AS185" s="163"/>
    </row>
    <row r="186" spans="5:45" s="175" customFormat="1" ht="12.75" customHeight="1">
      <c r="E186" s="176"/>
      <c r="H186" s="208"/>
      <c r="I186" s="176"/>
      <c r="J186" s="176"/>
      <c r="K186" s="176"/>
      <c r="AB186" s="767"/>
      <c r="AL186" s="163"/>
      <c r="AM186" s="163"/>
      <c r="AN186" s="163"/>
      <c r="AO186" s="163"/>
      <c r="AP186" s="163"/>
      <c r="AQ186" s="163"/>
      <c r="AR186" s="163"/>
      <c r="AS186" s="163"/>
    </row>
    <row r="187" spans="5:45" s="175" customFormat="1" ht="12.75" customHeight="1">
      <c r="E187" s="176"/>
      <c r="H187" s="208"/>
      <c r="I187" s="176"/>
      <c r="J187" s="176"/>
      <c r="K187" s="176"/>
      <c r="AB187" s="767"/>
      <c r="AL187" s="163"/>
      <c r="AM187" s="163"/>
      <c r="AN187" s="163"/>
      <c r="AO187" s="163"/>
      <c r="AP187" s="163"/>
      <c r="AQ187" s="163"/>
      <c r="AR187" s="163"/>
      <c r="AS187" s="163"/>
    </row>
    <row r="188" spans="5:45" s="175" customFormat="1" ht="12.75" customHeight="1">
      <c r="E188" s="176"/>
      <c r="H188" s="208"/>
      <c r="I188" s="176"/>
      <c r="J188" s="176"/>
      <c r="K188" s="176"/>
      <c r="AB188" s="767"/>
      <c r="AL188" s="163"/>
      <c r="AM188" s="163"/>
      <c r="AN188" s="163"/>
      <c r="AO188" s="163"/>
      <c r="AP188" s="163"/>
      <c r="AQ188" s="163"/>
      <c r="AR188" s="163"/>
      <c r="AS188" s="163"/>
    </row>
    <row r="189" spans="5:45" s="175" customFormat="1" ht="12.75" customHeight="1">
      <c r="E189" s="176"/>
      <c r="H189" s="208"/>
      <c r="I189" s="176"/>
      <c r="J189" s="176"/>
      <c r="K189" s="176"/>
      <c r="AB189" s="767"/>
      <c r="AL189" s="163"/>
      <c r="AM189" s="163"/>
      <c r="AN189" s="163"/>
      <c r="AO189" s="163"/>
      <c r="AP189" s="163"/>
      <c r="AQ189" s="163"/>
      <c r="AR189" s="163"/>
      <c r="AS189" s="163"/>
    </row>
    <row r="190" spans="5:45" s="175" customFormat="1" ht="12.75" customHeight="1">
      <c r="E190" s="176"/>
      <c r="H190" s="208"/>
      <c r="I190" s="176"/>
      <c r="J190" s="176"/>
      <c r="K190" s="176"/>
      <c r="AB190" s="767"/>
      <c r="AL190" s="163"/>
      <c r="AM190" s="163"/>
      <c r="AN190" s="163"/>
      <c r="AO190" s="163"/>
      <c r="AP190" s="163"/>
      <c r="AQ190" s="163"/>
      <c r="AR190" s="163"/>
      <c r="AS190" s="163"/>
    </row>
    <row r="191" spans="5:45" s="175" customFormat="1" ht="12.75" customHeight="1">
      <c r="E191" s="176"/>
      <c r="H191" s="208"/>
      <c r="I191" s="176"/>
      <c r="J191" s="176"/>
      <c r="K191" s="176"/>
      <c r="AB191" s="767"/>
      <c r="AL191" s="163"/>
      <c r="AM191" s="163"/>
      <c r="AN191" s="163"/>
      <c r="AO191" s="163"/>
      <c r="AP191" s="163"/>
      <c r="AQ191" s="163"/>
      <c r="AR191" s="163"/>
      <c r="AS191" s="163"/>
    </row>
    <row r="192" spans="5:45" s="175" customFormat="1" ht="12.75" customHeight="1">
      <c r="E192" s="176"/>
      <c r="H192" s="208"/>
      <c r="I192" s="176"/>
      <c r="J192" s="176"/>
      <c r="K192" s="176"/>
      <c r="AB192" s="767"/>
      <c r="AL192" s="163"/>
      <c r="AM192" s="163"/>
      <c r="AN192" s="163"/>
      <c r="AO192" s="163"/>
      <c r="AP192" s="163"/>
      <c r="AQ192" s="163"/>
      <c r="AR192" s="163"/>
      <c r="AS192" s="163"/>
    </row>
    <row r="193" spans="5:45" s="175" customFormat="1" ht="12.75" customHeight="1">
      <c r="E193" s="176"/>
      <c r="H193" s="208"/>
      <c r="I193" s="176"/>
      <c r="J193" s="176"/>
      <c r="K193" s="176"/>
      <c r="AB193" s="767"/>
      <c r="AL193" s="163"/>
      <c r="AM193" s="163"/>
      <c r="AN193" s="163"/>
      <c r="AO193" s="163"/>
      <c r="AP193" s="163"/>
      <c r="AQ193" s="163"/>
      <c r="AR193" s="163"/>
      <c r="AS193" s="163"/>
    </row>
    <row r="194" spans="5:45" s="175" customFormat="1" ht="12.75" customHeight="1">
      <c r="E194" s="176"/>
      <c r="H194" s="208"/>
      <c r="I194" s="176"/>
      <c r="J194" s="176"/>
      <c r="K194" s="176"/>
      <c r="AB194" s="767"/>
      <c r="AL194" s="163"/>
      <c r="AM194" s="163"/>
      <c r="AN194" s="163"/>
      <c r="AO194" s="163"/>
      <c r="AP194" s="163"/>
      <c r="AQ194" s="163"/>
      <c r="AR194" s="163"/>
      <c r="AS194" s="163"/>
    </row>
    <row r="195" spans="5:45" s="175" customFormat="1" ht="12.75" customHeight="1">
      <c r="E195" s="176"/>
      <c r="H195" s="208"/>
      <c r="I195" s="176"/>
      <c r="J195" s="176"/>
      <c r="K195" s="176"/>
      <c r="AB195" s="767"/>
      <c r="AL195" s="163"/>
      <c r="AM195" s="163"/>
      <c r="AN195" s="163"/>
      <c r="AO195" s="163"/>
      <c r="AP195" s="163"/>
      <c r="AQ195" s="163"/>
      <c r="AR195" s="163"/>
      <c r="AS195" s="163"/>
    </row>
    <row r="196" spans="5:45" s="175" customFormat="1" ht="12.75" customHeight="1">
      <c r="E196" s="176"/>
      <c r="H196" s="208"/>
      <c r="I196" s="176"/>
      <c r="J196" s="176"/>
      <c r="K196" s="176"/>
      <c r="AB196" s="767"/>
      <c r="AL196" s="163"/>
      <c r="AM196" s="163"/>
      <c r="AN196" s="163"/>
      <c r="AO196" s="163"/>
      <c r="AP196" s="163"/>
      <c r="AQ196" s="163"/>
      <c r="AR196" s="163"/>
      <c r="AS196" s="163"/>
    </row>
    <row r="197" spans="5:45" s="175" customFormat="1" ht="12.75" customHeight="1">
      <c r="E197" s="176"/>
      <c r="H197" s="208"/>
      <c r="I197" s="176"/>
      <c r="J197" s="176"/>
      <c r="K197" s="176"/>
      <c r="AB197" s="767"/>
      <c r="AL197" s="163"/>
      <c r="AM197" s="163"/>
      <c r="AN197" s="163"/>
      <c r="AO197" s="163"/>
      <c r="AP197" s="163"/>
      <c r="AQ197" s="163"/>
      <c r="AR197" s="163"/>
      <c r="AS197" s="163"/>
    </row>
    <row r="198" spans="5:45" s="175" customFormat="1" ht="12.75" customHeight="1">
      <c r="E198" s="176"/>
      <c r="H198" s="208"/>
      <c r="I198" s="176"/>
      <c r="J198" s="176"/>
      <c r="K198" s="176"/>
      <c r="AB198" s="767"/>
      <c r="AL198" s="163"/>
      <c r="AM198" s="163"/>
      <c r="AN198" s="163"/>
      <c r="AO198" s="163"/>
      <c r="AP198" s="163"/>
      <c r="AQ198" s="163"/>
      <c r="AR198" s="163"/>
      <c r="AS198" s="163"/>
    </row>
    <row r="199" spans="5:45" s="175" customFormat="1" ht="12.75" customHeight="1">
      <c r="E199" s="176"/>
      <c r="H199" s="208"/>
      <c r="I199" s="176"/>
      <c r="J199" s="176"/>
      <c r="K199" s="176"/>
      <c r="AB199" s="767"/>
      <c r="AL199" s="163"/>
      <c r="AM199" s="163"/>
      <c r="AN199" s="163"/>
      <c r="AO199" s="163"/>
      <c r="AP199" s="163"/>
      <c r="AQ199" s="163"/>
      <c r="AR199" s="163"/>
      <c r="AS199" s="163"/>
    </row>
    <row r="200" spans="5:45" s="175" customFormat="1" ht="12.75" customHeight="1">
      <c r="E200" s="176"/>
      <c r="H200" s="208"/>
      <c r="I200" s="176"/>
      <c r="J200" s="176"/>
      <c r="K200" s="176"/>
      <c r="AB200" s="767"/>
      <c r="AL200" s="163"/>
      <c r="AM200" s="163"/>
      <c r="AN200" s="163"/>
      <c r="AO200" s="163"/>
      <c r="AP200" s="163"/>
      <c r="AQ200" s="163"/>
      <c r="AR200" s="163"/>
      <c r="AS200" s="163"/>
    </row>
    <row r="201" spans="5:45" s="175" customFormat="1" ht="12.75" customHeight="1">
      <c r="E201" s="176"/>
      <c r="H201" s="208"/>
      <c r="I201" s="176"/>
      <c r="J201" s="176"/>
      <c r="K201" s="176"/>
      <c r="AB201" s="767"/>
      <c r="AL201" s="163"/>
      <c r="AM201" s="163"/>
      <c r="AN201" s="163"/>
      <c r="AO201" s="163"/>
      <c r="AP201" s="163"/>
      <c r="AQ201" s="163"/>
      <c r="AR201" s="163"/>
      <c r="AS201" s="163"/>
    </row>
    <row r="202" spans="5:45" s="175" customFormat="1" ht="12.75" customHeight="1">
      <c r="E202" s="176"/>
      <c r="H202" s="208"/>
      <c r="I202" s="176"/>
      <c r="J202" s="176"/>
      <c r="K202" s="176"/>
      <c r="AB202" s="767"/>
      <c r="AL202" s="163"/>
      <c r="AM202" s="163"/>
      <c r="AN202" s="163"/>
      <c r="AO202" s="163"/>
      <c r="AP202" s="163"/>
      <c r="AQ202" s="163"/>
      <c r="AR202" s="163"/>
      <c r="AS202" s="163"/>
    </row>
    <row r="203" spans="5:45" s="175" customFormat="1" ht="12.75" customHeight="1">
      <c r="E203" s="176"/>
      <c r="H203" s="208"/>
      <c r="I203" s="176"/>
      <c r="J203" s="176"/>
      <c r="K203" s="176"/>
      <c r="AB203" s="767"/>
      <c r="AL203" s="163"/>
      <c r="AM203" s="163"/>
      <c r="AN203" s="163"/>
      <c r="AO203" s="163"/>
      <c r="AP203" s="163"/>
      <c r="AQ203" s="163"/>
      <c r="AR203" s="163"/>
      <c r="AS203" s="163"/>
    </row>
    <row r="204" spans="5:45" s="175" customFormat="1" ht="12.75" customHeight="1">
      <c r="E204" s="176"/>
      <c r="H204" s="208"/>
      <c r="I204" s="176"/>
      <c r="J204" s="176"/>
      <c r="K204" s="176"/>
      <c r="AB204" s="767"/>
      <c r="AL204" s="163"/>
      <c r="AM204" s="163"/>
      <c r="AN204" s="163"/>
      <c r="AO204" s="163"/>
      <c r="AP204" s="163"/>
      <c r="AQ204" s="163"/>
      <c r="AR204" s="163"/>
      <c r="AS204" s="163"/>
    </row>
    <row r="205" spans="5:45" s="175" customFormat="1" ht="12.75" customHeight="1">
      <c r="E205" s="176"/>
      <c r="H205" s="208"/>
      <c r="I205" s="176"/>
      <c r="J205" s="176"/>
      <c r="K205" s="176"/>
      <c r="AB205" s="767"/>
      <c r="AL205" s="163"/>
      <c r="AM205" s="163"/>
      <c r="AN205" s="163"/>
      <c r="AO205" s="163"/>
      <c r="AP205" s="163"/>
      <c r="AQ205" s="163"/>
      <c r="AR205" s="163"/>
      <c r="AS205" s="163"/>
    </row>
    <row r="206" spans="5:45" s="175" customFormat="1" ht="12.75" customHeight="1">
      <c r="E206" s="176"/>
      <c r="H206" s="208"/>
      <c r="I206" s="176"/>
      <c r="J206" s="176"/>
      <c r="K206" s="176"/>
      <c r="AB206" s="767"/>
      <c r="AL206" s="163"/>
      <c r="AM206" s="163"/>
      <c r="AN206" s="163"/>
      <c r="AO206" s="163"/>
      <c r="AP206" s="163"/>
      <c r="AQ206" s="163"/>
      <c r="AR206" s="163"/>
      <c r="AS206" s="163"/>
    </row>
    <row r="207" spans="5:45" s="175" customFormat="1" ht="12.75" customHeight="1">
      <c r="E207" s="176"/>
      <c r="H207" s="208"/>
      <c r="I207" s="176"/>
      <c r="J207" s="176"/>
      <c r="K207" s="176"/>
      <c r="AB207" s="767"/>
      <c r="AL207" s="163"/>
      <c r="AM207" s="163"/>
      <c r="AN207" s="163"/>
      <c r="AO207" s="163"/>
      <c r="AP207" s="163"/>
      <c r="AQ207" s="163"/>
      <c r="AR207" s="163"/>
      <c r="AS207" s="163"/>
    </row>
    <row r="208" spans="5:45" s="175" customFormat="1" ht="12.75" customHeight="1">
      <c r="E208" s="176"/>
      <c r="H208" s="208"/>
      <c r="I208" s="176"/>
      <c r="J208" s="176"/>
      <c r="K208" s="176"/>
      <c r="AB208" s="767"/>
      <c r="AL208" s="163"/>
      <c r="AM208" s="163"/>
      <c r="AN208" s="163"/>
      <c r="AO208" s="163"/>
      <c r="AP208" s="163"/>
      <c r="AQ208" s="163"/>
      <c r="AR208" s="163"/>
      <c r="AS208" s="163"/>
    </row>
    <row r="209" spans="5:45" s="175" customFormat="1" ht="12.75" customHeight="1">
      <c r="E209" s="176"/>
      <c r="H209" s="208"/>
      <c r="I209" s="176"/>
      <c r="J209" s="176"/>
      <c r="K209" s="176"/>
      <c r="AB209" s="767"/>
      <c r="AL209" s="163"/>
      <c r="AM209" s="163"/>
      <c r="AN209" s="163"/>
      <c r="AO209" s="163"/>
      <c r="AP209" s="163"/>
      <c r="AQ209" s="163"/>
      <c r="AR209" s="163"/>
      <c r="AS209" s="163"/>
    </row>
    <row r="210" spans="5:45" s="175" customFormat="1" ht="12.75" customHeight="1">
      <c r="E210" s="176"/>
      <c r="H210" s="208"/>
      <c r="I210" s="176"/>
      <c r="J210" s="176"/>
      <c r="K210" s="176"/>
      <c r="AB210" s="767"/>
      <c r="AL210" s="163"/>
      <c r="AM210" s="163"/>
      <c r="AN210" s="163"/>
      <c r="AO210" s="163"/>
      <c r="AP210" s="163"/>
      <c r="AQ210" s="163"/>
      <c r="AR210" s="163"/>
      <c r="AS210" s="163"/>
    </row>
    <row r="211" spans="5:45" s="175" customFormat="1" ht="12.75" customHeight="1">
      <c r="E211" s="176"/>
      <c r="H211" s="208"/>
      <c r="I211" s="176"/>
      <c r="J211" s="176"/>
      <c r="K211" s="176"/>
      <c r="AB211" s="767"/>
      <c r="AL211" s="163"/>
      <c r="AM211" s="163"/>
      <c r="AN211" s="163"/>
      <c r="AO211" s="163"/>
      <c r="AP211" s="163"/>
      <c r="AQ211" s="163"/>
      <c r="AR211" s="163"/>
      <c r="AS211" s="163"/>
    </row>
    <row r="212" spans="5:45" s="175" customFormat="1" ht="12.75" customHeight="1">
      <c r="E212" s="176"/>
      <c r="H212" s="208"/>
      <c r="I212" s="176"/>
      <c r="J212" s="176"/>
      <c r="K212" s="176"/>
      <c r="AB212" s="767"/>
      <c r="AL212" s="163"/>
      <c r="AM212" s="163"/>
      <c r="AN212" s="163"/>
      <c r="AO212" s="163"/>
      <c r="AP212" s="163"/>
      <c r="AQ212" s="163"/>
      <c r="AR212" s="163"/>
      <c r="AS212" s="163"/>
    </row>
    <row r="213" spans="5:45" s="175" customFormat="1" ht="12.75" customHeight="1">
      <c r="E213" s="176"/>
      <c r="H213" s="208"/>
      <c r="I213" s="176"/>
      <c r="J213" s="176"/>
      <c r="K213" s="176"/>
      <c r="AB213" s="767"/>
      <c r="AL213" s="163"/>
      <c r="AM213" s="163"/>
      <c r="AN213" s="163"/>
      <c r="AO213" s="163"/>
      <c r="AP213" s="163"/>
      <c r="AQ213" s="163"/>
      <c r="AR213" s="163"/>
      <c r="AS213" s="163"/>
    </row>
    <row r="214" spans="5:45" s="175" customFormat="1" ht="12.75" customHeight="1">
      <c r="E214" s="176"/>
      <c r="H214" s="208"/>
      <c r="I214" s="176"/>
      <c r="J214" s="176"/>
      <c r="K214" s="176"/>
      <c r="AB214" s="767"/>
      <c r="AL214" s="163"/>
      <c r="AM214" s="163"/>
      <c r="AN214" s="163"/>
      <c r="AO214" s="163"/>
      <c r="AP214" s="163"/>
      <c r="AQ214" s="163"/>
      <c r="AR214" s="163"/>
      <c r="AS214" s="163"/>
    </row>
    <row r="215" spans="5:45" s="175" customFormat="1" ht="12.75" customHeight="1">
      <c r="E215" s="176"/>
      <c r="H215" s="208"/>
      <c r="I215" s="176"/>
      <c r="J215" s="176"/>
      <c r="K215" s="176"/>
      <c r="AB215" s="767"/>
      <c r="AL215" s="163"/>
      <c r="AM215" s="163"/>
      <c r="AN215" s="163"/>
      <c r="AO215" s="163"/>
      <c r="AP215" s="163"/>
      <c r="AQ215" s="163"/>
      <c r="AR215" s="163"/>
      <c r="AS215" s="163"/>
    </row>
    <row r="216" spans="5:45" s="175" customFormat="1" ht="12.75" customHeight="1">
      <c r="E216" s="176"/>
      <c r="H216" s="208"/>
      <c r="I216" s="176"/>
      <c r="J216" s="176"/>
      <c r="K216" s="176"/>
      <c r="AB216" s="767"/>
      <c r="AL216" s="163"/>
      <c r="AM216" s="163"/>
      <c r="AN216" s="163"/>
      <c r="AO216" s="163"/>
      <c r="AP216" s="163"/>
      <c r="AQ216" s="163"/>
      <c r="AR216" s="163"/>
      <c r="AS216" s="163"/>
    </row>
    <row r="217" spans="5:45" s="175" customFormat="1" ht="12.75" customHeight="1">
      <c r="E217" s="176"/>
      <c r="H217" s="208"/>
      <c r="I217" s="176"/>
      <c r="J217" s="176"/>
      <c r="K217" s="176"/>
      <c r="AB217" s="767"/>
      <c r="AL217" s="163"/>
      <c r="AM217" s="163"/>
      <c r="AN217" s="163"/>
      <c r="AO217" s="163"/>
      <c r="AP217" s="163"/>
      <c r="AQ217" s="163"/>
      <c r="AR217" s="163"/>
      <c r="AS217" s="163"/>
    </row>
    <row r="218" spans="5:45" s="175" customFormat="1" ht="12.75" customHeight="1">
      <c r="E218" s="176"/>
      <c r="H218" s="208"/>
      <c r="I218" s="176"/>
      <c r="J218" s="176"/>
      <c r="K218" s="176"/>
      <c r="AB218" s="767"/>
      <c r="AL218" s="163"/>
      <c r="AM218" s="163"/>
      <c r="AN218" s="163"/>
      <c r="AO218" s="163"/>
      <c r="AP218" s="163"/>
      <c r="AQ218" s="163"/>
      <c r="AR218" s="163"/>
      <c r="AS218" s="163"/>
    </row>
    <row r="219" spans="5:45" s="175" customFormat="1" ht="12.75" customHeight="1">
      <c r="E219" s="176"/>
      <c r="H219" s="208"/>
      <c r="I219" s="176"/>
      <c r="J219" s="176"/>
      <c r="K219" s="176"/>
      <c r="AB219" s="767"/>
      <c r="AL219" s="163"/>
      <c r="AM219" s="163"/>
      <c r="AN219" s="163"/>
      <c r="AO219" s="163"/>
      <c r="AP219" s="163"/>
      <c r="AQ219" s="163"/>
      <c r="AR219" s="163"/>
      <c r="AS219" s="163"/>
    </row>
    <row r="220" spans="5:45" s="175" customFormat="1" ht="12.75" customHeight="1">
      <c r="E220" s="176"/>
      <c r="H220" s="208"/>
      <c r="I220" s="176"/>
      <c r="J220" s="176"/>
      <c r="K220" s="176"/>
      <c r="AB220" s="767"/>
      <c r="AL220" s="163"/>
      <c r="AM220" s="163"/>
      <c r="AN220" s="163"/>
      <c r="AO220" s="163"/>
      <c r="AP220" s="163"/>
      <c r="AQ220" s="163"/>
      <c r="AR220" s="163"/>
      <c r="AS220" s="163"/>
    </row>
    <row r="221" spans="5:45" s="175" customFormat="1" ht="12.75" customHeight="1">
      <c r="E221" s="176"/>
      <c r="H221" s="208"/>
      <c r="I221" s="176"/>
      <c r="J221" s="176"/>
      <c r="K221" s="176"/>
      <c r="AB221" s="767"/>
      <c r="AL221" s="163"/>
      <c r="AM221" s="163"/>
      <c r="AN221" s="163"/>
      <c r="AO221" s="163"/>
      <c r="AP221" s="163"/>
      <c r="AQ221" s="163"/>
      <c r="AR221" s="163"/>
      <c r="AS221" s="163"/>
    </row>
    <row r="222" spans="5:45" s="175" customFormat="1" ht="12.75" customHeight="1">
      <c r="E222" s="176"/>
      <c r="H222" s="208"/>
      <c r="I222" s="176"/>
      <c r="J222" s="176"/>
      <c r="K222" s="176"/>
      <c r="AB222" s="767"/>
      <c r="AL222" s="163"/>
      <c r="AM222" s="163"/>
      <c r="AN222" s="163"/>
      <c r="AO222" s="163"/>
      <c r="AP222" s="163"/>
      <c r="AQ222" s="163"/>
      <c r="AR222" s="163"/>
      <c r="AS222" s="163"/>
    </row>
    <row r="223" spans="5:45" s="175" customFormat="1" ht="12.75" customHeight="1">
      <c r="E223" s="176"/>
      <c r="H223" s="208"/>
      <c r="I223" s="176"/>
      <c r="J223" s="176"/>
      <c r="K223" s="176"/>
      <c r="AB223" s="767"/>
      <c r="AL223" s="163"/>
      <c r="AM223" s="163"/>
      <c r="AN223" s="163"/>
      <c r="AO223" s="163"/>
      <c r="AP223" s="163"/>
      <c r="AQ223" s="163"/>
      <c r="AR223" s="163"/>
      <c r="AS223" s="163"/>
    </row>
    <row r="224" spans="5:45" s="175" customFormat="1" ht="12.75" customHeight="1">
      <c r="E224" s="176"/>
      <c r="H224" s="208"/>
      <c r="I224" s="176"/>
      <c r="J224" s="176"/>
      <c r="K224" s="176"/>
      <c r="AB224" s="767"/>
      <c r="AL224" s="163"/>
      <c r="AM224" s="163"/>
      <c r="AN224" s="163"/>
      <c r="AO224" s="163"/>
      <c r="AP224" s="163"/>
      <c r="AQ224" s="163"/>
      <c r="AR224" s="163"/>
      <c r="AS224" s="163"/>
    </row>
    <row r="225" spans="5:45" s="175" customFormat="1" ht="12.75" customHeight="1">
      <c r="E225" s="176"/>
      <c r="H225" s="208"/>
      <c r="I225" s="176"/>
      <c r="J225" s="176"/>
      <c r="K225" s="176"/>
      <c r="AB225" s="767"/>
      <c r="AL225" s="163"/>
      <c r="AM225" s="163"/>
      <c r="AN225" s="163"/>
      <c r="AO225" s="163"/>
      <c r="AP225" s="163"/>
      <c r="AQ225" s="163"/>
      <c r="AR225" s="163"/>
      <c r="AS225" s="163"/>
    </row>
    <row r="226" spans="5:45" s="175" customFormat="1" ht="12.75" customHeight="1">
      <c r="E226" s="176"/>
      <c r="H226" s="208"/>
      <c r="I226" s="176"/>
      <c r="J226" s="176"/>
      <c r="K226" s="176"/>
      <c r="AB226" s="767"/>
      <c r="AL226" s="163"/>
      <c r="AM226" s="163"/>
      <c r="AN226" s="163"/>
      <c r="AO226" s="163"/>
      <c r="AP226" s="163"/>
      <c r="AQ226" s="163"/>
      <c r="AR226" s="163"/>
      <c r="AS226" s="163"/>
    </row>
    <row r="227" spans="5:45" s="175" customFormat="1" ht="12.75" customHeight="1">
      <c r="E227" s="176"/>
      <c r="H227" s="208"/>
      <c r="I227" s="176"/>
      <c r="J227" s="176"/>
      <c r="K227" s="176"/>
      <c r="AB227" s="767"/>
      <c r="AL227" s="163"/>
      <c r="AM227" s="163"/>
      <c r="AN227" s="163"/>
      <c r="AO227" s="163"/>
      <c r="AP227" s="163"/>
      <c r="AQ227" s="163"/>
      <c r="AR227" s="163"/>
      <c r="AS227" s="163"/>
    </row>
    <row r="228" spans="5:45" s="175" customFormat="1" ht="12.75" customHeight="1">
      <c r="E228" s="176"/>
      <c r="H228" s="208"/>
      <c r="I228" s="176"/>
      <c r="J228" s="176"/>
      <c r="K228" s="176"/>
      <c r="AB228" s="767"/>
      <c r="AL228" s="163"/>
      <c r="AM228" s="163"/>
      <c r="AN228" s="163"/>
      <c r="AO228" s="163"/>
      <c r="AP228" s="163"/>
      <c r="AQ228" s="163"/>
      <c r="AR228" s="163"/>
      <c r="AS228" s="163"/>
    </row>
    <row r="229" spans="5:45" s="175" customFormat="1" ht="12.75" customHeight="1">
      <c r="E229" s="176"/>
      <c r="H229" s="208"/>
      <c r="I229" s="176"/>
      <c r="J229" s="176"/>
      <c r="K229" s="176"/>
      <c r="AB229" s="767"/>
      <c r="AL229" s="163"/>
      <c r="AM229" s="163"/>
      <c r="AN229" s="163"/>
      <c r="AO229" s="163"/>
      <c r="AP229" s="163"/>
      <c r="AQ229" s="163"/>
      <c r="AR229" s="163"/>
      <c r="AS229" s="163"/>
    </row>
    <row r="230" spans="5:45" s="175" customFormat="1" ht="12.75" customHeight="1">
      <c r="E230" s="176"/>
      <c r="H230" s="208"/>
      <c r="I230" s="176"/>
      <c r="J230" s="176"/>
      <c r="K230" s="176"/>
      <c r="AB230" s="767"/>
      <c r="AL230" s="163"/>
      <c r="AM230" s="163"/>
      <c r="AN230" s="163"/>
      <c r="AO230" s="163"/>
      <c r="AP230" s="163"/>
      <c r="AQ230" s="163"/>
      <c r="AR230" s="163"/>
      <c r="AS230" s="163"/>
    </row>
    <row r="231" spans="5:45" s="175" customFormat="1" ht="12.75" customHeight="1">
      <c r="E231" s="176"/>
      <c r="H231" s="208"/>
      <c r="I231" s="176"/>
      <c r="J231" s="176"/>
      <c r="K231" s="176"/>
      <c r="AB231" s="767"/>
      <c r="AL231" s="163"/>
      <c r="AM231" s="163"/>
      <c r="AN231" s="163"/>
      <c r="AO231" s="163"/>
      <c r="AP231" s="163"/>
      <c r="AQ231" s="163"/>
      <c r="AR231" s="163"/>
      <c r="AS231" s="163"/>
    </row>
    <row r="232" spans="5:45" s="175" customFormat="1" ht="12.75" customHeight="1">
      <c r="E232" s="176"/>
      <c r="H232" s="208"/>
      <c r="I232" s="176"/>
      <c r="J232" s="176"/>
      <c r="K232" s="176"/>
      <c r="AB232" s="767"/>
      <c r="AL232" s="163"/>
      <c r="AM232" s="163"/>
      <c r="AN232" s="163"/>
      <c r="AO232" s="163"/>
      <c r="AP232" s="163"/>
      <c r="AQ232" s="163"/>
      <c r="AR232" s="163"/>
      <c r="AS232" s="163"/>
    </row>
    <row r="233" spans="5:45" s="175" customFormat="1" ht="12.75" customHeight="1">
      <c r="E233" s="176"/>
      <c r="H233" s="208"/>
      <c r="I233" s="176"/>
      <c r="J233" s="176"/>
      <c r="K233" s="176"/>
      <c r="AB233" s="767"/>
      <c r="AL233" s="163"/>
      <c r="AM233" s="163"/>
      <c r="AN233" s="163"/>
      <c r="AO233" s="163"/>
      <c r="AP233" s="163"/>
      <c r="AQ233" s="163"/>
      <c r="AR233" s="163"/>
      <c r="AS233" s="163"/>
    </row>
    <row r="234" spans="5:45" s="175" customFormat="1" ht="12.75" customHeight="1">
      <c r="E234" s="176"/>
      <c r="H234" s="208"/>
      <c r="I234" s="176"/>
      <c r="J234" s="176"/>
      <c r="K234" s="176"/>
      <c r="AB234" s="767"/>
      <c r="AL234" s="163"/>
      <c r="AM234" s="163"/>
      <c r="AN234" s="163"/>
      <c r="AO234" s="163"/>
      <c r="AP234" s="163"/>
      <c r="AQ234" s="163"/>
      <c r="AR234" s="163"/>
      <c r="AS234" s="163"/>
    </row>
    <row r="235" spans="5:45" s="175" customFormat="1" ht="12.75" customHeight="1">
      <c r="E235" s="176"/>
      <c r="H235" s="208"/>
      <c r="I235" s="176"/>
      <c r="J235" s="176"/>
      <c r="K235" s="176"/>
      <c r="AB235" s="767"/>
      <c r="AL235" s="163"/>
      <c r="AM235" s="163"/>
      <c r="AN235" s="163"/>
      <c r="AO235" s="163"/>
      <c r="AP235" s="163"/>
      <c r="AQ235" s="163"/>
      <c r="AR235" s="163"/>
      <c r="AS235" s="163"/>
    </row>
    <row r="236" spans="5:45" s="175" customFormat="1" ht="12.75" customHeight="1">
      <c r="E236" s="176"/>
      <c r="H236" s="208"/>
      <c r="I236" s="176"/>
      <c r="J236" s="176"/>
      <c r="K236" s="176"/>
      <c r="AB236" s="767"/>
      <c r="AL236" s="163"/>
      <c r="AM236" s="163"/>
      <c r="AN236" s="163"/>
      <c r="AO236" s="163"/>
      <c r="AP236" s="163"/>
      <c r="AQ236" s="163"/>
      <c r="AR236" s="163"/>
      <c r="AS236" s="163"/>
    </row>
    <row r="237" spans="5:45" s="175" customFormat="1" ht="12.75" customHeight="1">
      <c r="E237" s="176"/>
      <c r="H237" s="208"/>
      <c r="I237" s="176"/>
      <c r="J237" s="176"/>
      <c r="K237" s="176"/>
      <c r="AB237" s="767"/>
      <c r="AL237" s="163"/>
      <c r="AM237" s="163"/>
      <c r="AN237" s="163"/>
      <c r="AO237" s="163"/>
      <c r="AP237" s="163"/>
      <c r="AQ237" s="163"/>
      <c r="AR237" s="163"/>
      <c r="AS237" s="163"/>
    </row>
    <row r="238" spans="5:45" s="175" customFormat="1" ht="12.75" customHeight="1">
      <c r="E238" s="176"/>
      <c r="H238" s="208"/>
      <c r="I238" s="176"/>
      <c r="J238" s="176"/>
      <c r="K238" s="176"/>
      <c r="AB238" s="767"/>
      <c r="AL238" s="163"/>
      <c r="AM238" s="163"/>
      <c r="AN238" s="163"/>
      <c r="AO238" s="163"/>
      <c r="AP238" s="163"/>
      <c r="AQ238" s="163"/>
      <c r="AR238" s="163"/>
      <c r="AS238" s="163"/>
    </row>
    <row r="239" spans="5:45" s="175" customFormat="1" ht="12.75" customHeight="1">
      <c r="E239" s="176"/>
      <c r="H239" s="208"/>
      <c r="I239" s="176"/>
      <c r="J239" s="176"/>
      <c r="K239" s="176"/>
      <c r="AB239" s="767"/>
      <c r="AL239" s="163"/>
      <c r="AM239" s="163"/>
      <c r="AN239" s="163"/>
      <c r="AO239" s="163"/>
      <c r="AP239" s="163"/>
      <c r="AQ239" s="163"/>
      <c r="AR239" s="163"/>
      <c r="AS239" s="163"/>
    </row>
    <row r="240" spans="5:45" s="175" customFormat="1" ht="12.75" customHeight="1">
      <c r="E240" s="176"/>
      <c r="H240" s="208"/>
      <c r="I240" s="176"/>
      <c r="J240" s="176"/>
      <c r="K240" s="176"/>
      <c r="AB240" s="767"/>
      <c r="AL240" s="163"/>
      <c r="AM240" s="163"/>
      <c r="AN240" s="163"/>
      <c r="AO240" s="163"/>
      <c r="AP240" s="163"/>
      <c r="AQ240" s="163"/>
      <c r="AR240" s="163"/>
      <c r="AS240" s="163"/>
    </row>
    <row r="241" spans="5:45" s="175" customFormat="1" ht="12.75" customHeight="1">
      <c r="E241" s="176"/>
      <c r="H241" s="208"/>
      <c r="I241" s="176"/>
      <c r="J241" s="176"/>
      <c r="K241" s="176"/>
      <c r="AB241" s="767"/>
      <c r="AL241" s="163"/>
      <c r="AM241" s="163"/>
      <c r="AN241" s="163"/>
      <c r="AO241" s="163"/>
      <c r="AP241" s="163"/>
      <c r="AQ241" s="163"/>
      <c r="AR241" s="163"/>
      <c r="AS241" s="163"/>
    </row>
    <row r="242" spans="5:45" s="175" customFormat="1" ht="12.75" customHeight="1">
      <c r="E242" s="176"/>
      <c r="H242" s="208"/>
      <c r="I242" s="176"/>
      <c r="J242" s="176"/>
      <c r="K242" s="176"/>
      <c r="AB242" s="767"/>
      <c r="AL242" s="163"/>
      <c r="AM242" s="163"/>
      <c r="AN242" s="163"/>
      <c r="AO242" s="163"/>
      <c r="AP242" s="163"/>
      <c r="AQ242" s="163"/>
      <c r="AR242" s="163"/>
      <c r="AS242" s="163"/>
    </row>
    <row r="243" spans="5:45" s="175" customFormat="1" ht="12.75" customHeight="1">
      <c r="E243" s="176"/>
      <c r="H243" s="208"/>
      <c r="I243" s="176"/>
      <c r="J243" s="176"/>
      <c r="K243" s="176"/>
      <c r="AB243" s="767"/>
      <c r="AL243" s="163"/>
      <c r="AM243" s="163"/>
      <c r="AN243" s="163"/>
      <c r="AO243" s="163"/>
      <c r="AP243" s="163"/>
      <c r="AQ243" s="163"/>
      <c r="AR243" s="163"/>
      <c r="AS243" s="163"/>
    </row>
    <row r="244" spans="5:45" s="175" customFormat="1" ht="12.75" customHeight="1">
      <c r="E244" s="176"/>
      <c r="H244" s="208"/>
      <c r="I244" s="176"/>
      <c r="J244" s="176"/>
      <c r="K244" s="176"/>
      <c r="AB244" s="767"/>
      <c r="AL244" s="163"/>
      <c r="AM244" s="163"/>
      <c r="AN244" s="163"/>
      <c r="AO244" s="163"/>
      <c r="AP244" s="163"/>
      <c r="AQ244" s="163"/>
      <c r="AR244" s="163"/>
      <c r="AS244" s="163"/>
    </row>
    <row r="245" spans="5:45" s="175" customFormat="1" ht="12.75" customHeight="1">
      <c r="E245" s="176"/>
      <c r="H245" s="208"/>
      <c r="I245" s="176"/>
      <c r="J245" s="176"/>
      <c r="K245" s="176"/>
      <c r="AB245" s="767"/>
      <c r="AL245" s="163"/>
      <c r="AM245" s="163"/>
      <c r="AN245" s="163"/>
      <c r="AO245" s="163"/>
      <c r="AP245" s="163"/>
      <c r="AQ245" s="163"/>
      <c r="AR245" s="163"/>
      <c r="AS245" s="163"/>
    </row>
    <row r="246" spans="5:45" s="175" customFormat="1" ht="12.75" customHeight="1">
      <c r="E246" s="176"/>
      <c r="H246" s="208"/>
      <c r="I246" s="176"/>
      <c r="J246" s="176"/>
      <c r="K246" s="176"/>
      <c r="AB246" s="767"/>
      <c r="AL246" s="163"/>
      <c r="AM246" s="163"/>
      <c r="AN246" s="163"/>
      <c r="AO246" s="163"/>
      <c r="AP246" s="163"/>
      <c r="AQ246" s="163"/>
      <c r="AR246" s="163"/>
      <c r="AS246" s="163"/>
    </row>
    <row r="247" spans="5:45" s="175" customFormat="1" ht="12.75" customHeight="1">
      <c r="E247" s="176"/>
      <c r="H247" s="208"/>
      <c r="I247" s="176"/>
      <c r="J247" s="176"/>
      <c r="K247" s="176"/>
      <c r="AB247" s="767"/>
      <c r="AL247" s="163"/>
      <c r="AM247" s="163"/>
      <c r="AN247" s="163"/>
      <c r="AO247" s="163"/>
      <c r="AP247" s="163"/>
      <c r="AQ247" s="163"/>
      <c r="AR247" s="163"/>
      <c r="AS247" s="163"/>
    </row>
    <row r="248" spans="5:45" s="175" customFormat="1" ht="12.75" customHeight="1">
      <c r="E248" s="176"/>
      <c r="H248" s="208"/>
      <c r="I248" s="176"/>
      <c r="J248" s="176"/>
      <c r="K248" s="176"/>
      <c r="AB248" s="767"/>
      <c r="AL248" s="163"/>
      <c r="AM248" s="163"/>
      <c r="AN248" s="163"/>
      <c r="AO248" s="163"/>
      <c r="AP248" s="163"/>
      <c r="AQ248" s="163"/>
      <c r="AR248" s="163"/>
      <c r="AS248" s="163"/>
    </row>
    <row r="249" spans="5:45" s="175" customFormat="1" ht="12.75" customHeight="1">
      <c r="E249" s="176"/>
      <c r="H249" s="208"/>
      <c r="I249" s="176"/>
      <c r="J249" s="176"/>
      <c r="K249" s="176"/>
      <c r="AB249" s="767"/>
      <c r="AL249" s="163"/>
      <c r="AM249" s="163"/>
      <c r="AN249" s="163"/>
      <c r="AO249" s="163"/>
      <c r="AP249" s="163"/>
      <c r="AQ249" s="163"/>
      <c r="AR249" s="163"/>
      <c r="AS249" s="163"/>
    </row>
    <row r="250" spans="5:45" s="175" customFormat="1" ht="12.75" customHeight="1">
      <c r="E250" s="176"/>
      <c r="H250" s="208"/>
      <c r="I250" s="176"/>
      <c r="J250" s="176"/>
      <c r="K250" s="176"/>
      <c r="AB250" s="767"/>
      <c r="AL250" s="163"/>
      <c r="AM250" s="163"/>
      <c r="AN250" s="163"/>
      <c r="AO250" s="163"/>
      <c r="AP250" s="163"/>
      <c r="AQ250" s="163"/>
      <c r="AR250" s="163"/>
      <c r="AS250" s="163"/>
    </row>
    <row r="251" spans="5:45" s="175" customFormat="1" ht="12.75" customHeight="1">
      <c r="E251" s="176"/>
      <c r="H251" s="208"/>
      <c r="I251" s="176"/>
      <c r="J251" s="176"/>
      <c r="K251" s="176"/>
      <c r="AB251" s="767"/>
      <c r="AL251" s="163"/>
      <c r="AM251" s="163"/>
      <c r="AN251" s="163"/>
      <c r="AO251" s="163"/>
      <c r="AP251" s="163"/>
      <c r="AQ251" s="163"/>
      <c r="AR251" s="163"/>
      <c r="AS251" s="163"/>
    </row>
    <row r="252" spans="5:45" s="175" customFormat="1" ht="12.75" customHeight="1">
      <c r="E252" s="176"/>
      <c r="H252" s="208"/>
      <c r="I252" s="176"/>
      <c r="J252" s="176"/>
      <c r="K252" s="176"/>
      <c r="AB252" s="767"/>
      <c r="AL252" s="163"/>
      <c r="AM252" s="163"/>
      <c r="AN252" s="163"/>
      <c r="AO252" s="163"/>
      <c r="AP252" s="163"/>
      <c r="AQ252" s="163"/>
      <c r="AR252" s="163"/>
      <c r="AS252" s="163"/>
    </row>
    <row r="253" spans="5:45" s="175" customFormat="1" ht="12.75" customHeight="1">
      <c r="E253" s="176"/>
      <c r="H253" s="208"/>
      <c r="I253" s="176"/>
      <c r="J253" s="176"/>
      <c r="K253" s="176"/>
      <c r="AB253" s="767"/>
      <c r="AL253" s="163"/>
      <c r="AM253" s="163"/>
      <c r="AN253" s="163"/>
      <c r="AO253" s="163"/>
      <c r="AP253" s="163"/>
      <c r="AQ253" s="163"/>
      <c r="AR253" s="163"/>
      <c r="AS253" s="163"/>
    </row>
    <row r="254" spans="5:45" s="175" customFormat="1" ht="12.75" customHeight="1">
      <c r="E254" s="176"/>
      <c r="H254" s="208"/>
      <c r="I254" s="176"/>
      <c r="J254" s="176"/>
      <c r="K254" s="176"/>
      <c r="AB254" s="767"/>
      <c r="AL254" s="163"/>
      <c r="AM254" s="163"/>
      <c r="AN254" s="163"/>
      <c r="AO254" s="163"/>
      <c r="AP254" s="163"/>
      <c r="AQ254" s="163"/>
      <c r="AR254" s="163"/>
      <c r="AS254" s="163"/>
    </row>
    <row r="255" spans="5:45" s="175" customFormat="1" ht="12.75" customHeight="1">
      <c r="E255" s="176"/>
      <c r="H255" s="208"/>
      <c r="I255" s="176"/>
      <c r="J255" s="176"/>
      <c r="K255" s="176"/>
      <c r="AB255" s="767"/>
      <c r="AL255" s="163"/>
      <c r="AM255" s="163"/>
      <c r="AN255" s="163"/>
      <c r="AO255" s="163"/>
      <c r="AP255" s="163"/>
      <c r="AQ255" s="163"/>
      <c r="AR255" s="163"/>
      <c r="AS255" s="163"/>
    </row>
    <row r="256" spans="5:45" s="175" customFormat="1" ht="12.75" customHeight="1">
      <c r="E256" s="176"/>
      <c r="H256" s="208"/>
      <c r="I256" s="176"/>
      <c r="J256" s="176"/>
      <c r="K256" s="176"/>
      <c r="AB256" s="767"/>
      <c r="AL256" s="163"/>
      <c r="AM256" s="163"/>
      <c r="AN256" s="163"/>
      <c r="AO256" s="163"/>
      <c r="AP256" s="163"/>
      <c r="AQ256" s="163"/>
      <c r="AR256" s="163"/>
      <c r="AS256" s="163"/>
    </row>
    <row r="257" spans="5:45" s="175" customFormat="1" ht="12.75" customHeight="1">
      <c r="E257" s="176"/>
      <c r="H257" s="208"/>
      <c r="I257" s="176"/>
      <c r="J257" s="176"/>
      <c r="K257" s="176"/>
      <c r="AB257" s="767"/>
      <c r="AL257" s="163"/>
      <c r="AM257" s="163"/>
      <c r="AN257" s="163"/>
      <c r="AO257" s="163"/>
      <c r="AP257" s="163"/>
      <c r="AQ257" s="163"/>
      <c r="AR257" s="163"/>
      <c r="AS257" s="163"/>
    </row>
    <row r="258" spans="5:45" s="175" customFormat="1" ht="12.75" customHeight="1">
      <c r="E258" s="176"/>
      <c r="H258" s="208"/>
      <c r="I258" s="176"/>
      <c r="J258" s="176"/>
      <c r="K258" s="176"/>
      <c r="AB258" s="767"/>
      <c r="AL258" s="163"/>
      <c r="AM258" s="163"/>
      <c r="AN258" s="163"/>
      <c r="AO258" s="163"/>
      <c r="AP258" s="163"/>
      <c r="AQ258" s="163"/>
      <c r="AR258" s="163"/>
      <c r="AS258" s="163"/>
    </row>
    <row r="259" spans="5:45" s="175" customFormat="1" ht="12.75" customHeight="1">
      <c r="E259" s="176"/>
      <c r="H259" s="208"/>
      <c r="I259" s="176"/>
      <c r="J259" s="176"/>
      <c r="K259" s="176"/>
      <c r="AB259" s="767"/>
      <c r="AL259" s="163"/>
      <c r="AM259" s="163"/>
      <c r="AN259" s="163"/>
      <c r="AO259" s="163"/>
      <c r="AP259" s="163"/>
      <c r="AQ259" s="163"/>
      <c r="AR259" s="163"/>
      <c r="AS259" s="163"/>
    </row>
    <row r="260" spans="5:45" s="175" customFormat="1" ht="12.75" customHeight="1">
      <c r="E260" s="176"/>
      <c r="H260" s="208"/>
      <c r="I260" s="176"/>
      <c r="J260" s="176"/>
      <c r="K260" s="176"/>
      <c r="AB260" s="767"/>
      <c r="AL260" s="163"/>
      <c r="AM260" s="163"/>
      <c r="AN260" s="163"/>
      <c r="AO260" s="163"/>
      <c r="AP260" s="163"/>
      <c r="AQ260" s="163"/>
      <c r="AR260" s="163"/>
      <c r="AS260" s="163"/>
    </row>
    <row r="261" spans="5:45" s="175" customFormat="1" ht="12.75" customHeight="1">
      <c r="E261" s="176"/>
      <c r="H261" s="208"/>
      <c r="I261" s="176"/>
      <c r="J261" s="176"/>
      <c r="K261" s="176"/>
      <c r="AB261" s="767"/>
      <c r="AL261" s="163"/>
      <c r="AM261" s="163"/>
      <c r="AN261" s="163"/>
      <c r="AO261" s="163"/>
      <c r="AP261" s="163"/>
      <c r="AQ261" s="163"/>
      <c r="AR261" s="163"/>
      <c r="AS261" s="163"/>
    </row>
    <row r="262" spans="5:45" s="175" customFormat="1" ht="12.75" customHeight="1">
      <c r="E262" s="176"/>
      <c r="H262" s="208"/>
      <c r="I262" s="176"/>
      <c r="J262" s="176"/>
      <c r="K262" s="176"/>
      <c r="AB262" s="767"/>
      <c r="AL262" s="163"/>
      <c r="AM262" s="163"/>
      <c r="AN262" s="163"/>
      <c r="AO262" s="163"/>
      <c r="AP262" s="163"/>
      <c r="AQ262" s="163"/>
      <c r="AR262" s="163"/>
      <c r="AS262" s="163"/>
    </row>
    <row r="263" spans="5:45" s="175" customFormat="1" ht="12.75" customHeight="1">
      <c r="E263" s="176"/>
      <c r="H263" s="208"/>
      <c r="I263" s="176"/>
      <c r="J263" s="176"/>
      <c r="K263" s="176"/>
      <c r="AB263" s="767"/>
      <c r="AL263" s="163"/>
      <c r="AM263" s="163"/>
      <c r="AN263" s="163"/>
      <c r="AO263" s="163"/>
      <c r="AP263" s="163"/>
      <c r="AQ263" s="163"/>
      <c r="AR263" s="163"/>
      <c r="AS263" s="163"/>
    </row>
    <row r="264" spans="5:45" s="175" customFormat="1" ht="12.75" customHeight="1">
      <c r="E264" s="176"/>
      <c r="H264" s="208"/>
      <c r="I264" s="176"/>
      <c r="J264" s="176"/>
      <c r="K264" s="176"/>
      <c r="AB264" s="767"/>
      <c r="AL264" s="163"/>
      <c r="AM264" s="163"/>
      <c r="AN264" s="163"/>
      <c r="AO264" s="163"/>
      <c r="AP264" s="163"/>
      <c r="AQ264" s="163"/>
      <c r="AR264" s="163"/>
      <c r="AS264" s="163"/>
    </row>
    <row r="265" spans="5:45" s="175" customFormat="1" ht="12.75" customHeight="1">
      <c r="E265" s="176"/>
      <c r="H265" s="208"/>
      <c r="I265" s="176"/>
      <c r="J265" s="176"/>
      <c r="K265" s="176"/>
      <c r="AB265" s="767"/>
      <c r="AL265" s="163"/>
      <c r="AM265" s="163"/>
      <c r="AN265" s="163"/>
      <c r="AO265" s="163"/>
      <c r="AP265" s="163"/>
      <c r="AQ265" s="163"/>
      <c r="AR265" s="163"/>
      <c r="AS265" s="163"/>
    </row>
    <row r="266" spans="5:45" s="175" customFormat="1" ht="12.75" customHeight="1">
      <c r="E266" s="176"/>
      <c r="H266" s="208"/>
      <c r="I266" s="176"/>
      <c r="J266" s="176"/>
      <c r="K266" s="176"/>
      <c r="AB266" s="767"/>
      <c r="AL266" s="163"/>
      <c r="AM266" s="163"/>
      <c r="AN266" s="163"/>
      <c r="AO266" s="163"/>
      <c r="AP266" s="163"/>
      <c r="AQ266" s="163"/>
      <c r="AR266" s="163"/>
      <c r="AS266" s="163"/>
    </row>
    <row r="267" spans="5:45" s="175" customFormat="1" ht="12.75" customHeight="1">
      <c r="E267" s="176"/>
      <c r="H267" s="208"/>
      <c r="I267" s="176"/>
      <c r="J267" s="176"/>
      <c r="K267" s="176"/>
      <c r="AB267" s="767"/>
      <c r="AL267" s="163"/>
      <c r="AM267" s="163"/>
      <c r="AN267" s="163"/>
      <c r="AO267" s="163"/>
      <c r="AP267" s="163"/>
      <c r="AQ267" s="163"/>
      <c r="AR267" s="163"/>
      <c r="AS267" s="163"/>
    </row>
    <row r="268" spans="5:45" s="175" customFormat="1" ht="12.75" customHeight="1">
      <c r="E268" s="176"/>
      <c r="H268" s="208"/>
      <c r="I268" s="176"/>
      <c r="J268" s="176"/>
      <c r="K268" s="176"/>
      <c r="AB268" s="767"/>
      <c r="AL268" s="163"/>
      <c r="AM268" s="163"/>
      <c r="AN268" s="163"/>
      <c r="AO268" s="163"/>
      <c r="AP268" s="163"/>
      <c r="AQ268" s="163"/>
      <c r="AR268" s="163"/>
      <c r="AS268" s="163"/>
    </row>
    <row r="269" spans="5:45" s="175" customFormat="1" ht="12.75" customHeight="1">
      <c r="E269" s="176"/>
      <c r="H269" s="208"/>
      <c r="I269" s="176"/>
      <c r="J269" s="176"/>
      <c r="K269" s="176"/>
      <c r="AB269" s="767"/>
      <c r="AL269" s="163"/>
      <c r="AM269" s="163"/>
      <c r="AN269" s="163"/>
      <c r="AO269" s="163"/>
      <c r="AP269" s="163"/>
      <c r="AQ269" s="163"/>
      <c r="AR269" s="163"/>
      <c r="AS269" s="163"/>
    </row>
    <row r="270" spans="5:45" s="175" customFormat="1" ht="12.75" customHeight="1">
      <c r="E270" s="176"/>
      <c r="H270" s="208"/>
      <c r="I270" s="176"/>
      <c r="J270" s="176"/>
      <c r="K270" s="176"/>
      <c r="AB270" s="767"/>
      <c r="AL270" s="163"/>
      <c r="AM270" s="163"/>
      <c r="AN270" s="163"/>
      <c r="AO270" s="163"/>
      <c r="AP270" s="163"/>
      <c r="AQ270" s="163"/>
      <c r="AR270" s="163"/>
      <c r="AS270" s="163"/>
    </row>
    <row r="271" spans="5:45" s="175" customFormat="1" ht="12.75" customHeight="1">
      <c r="E271" s="176"/>
      <c r="H271" s="208"/>
      <c r="I271" s="176"/>
      <c r="J271" s="176"/>
      <c r="K271" s="176"/>
      <c r="AB271" s="767"/>
      <c r="AL271" s="163"/>
      <c r="AM271" s="163"/>
      <c r="AN271" s="163"/>
      <c r="AO271" s="163"/>
      <c r="AP271" s="163"/>
      <c r="AQ271" s="163"/>
      <c r="AR271" s="163"/>
      <c r="AS271" s="163"/>
    </row>
    <row r="272" spans="5:45" s="175" customFormat="1" ht="12.75" customHeight="1">
      <c r="E272" s="176"/>
      <c r="H272" s="208"/>
      <c r="I272" s="176"/>
      <c r="J272" s="176"/>
      <c r="K272" s="176"/>
      <c r="AB272" s="767"/>
      <c r="AL272" s="163"/>
      <c r="AM272" s="163"/>
      <c r="AN272" s="163"/>
      <c r="AO272" s="163"/>
      <c r="AP272" s="163"/>
      <c r="AQ272" s="163"/>
      <c r="AR272" s="163"/>
      <c r="AS272" s="163"/>
    </row>
    <row r="273" spans="5:45" s="175" customFormat="1" ht="12.75" customHeight="1">
      <c r="E273" s="176"/>
      <c r="H273" s="208"/>
      <c r="I273" s="176"/>
      <c r="J273" s="176"/>
      <c r="K273" s="176"/>
      <c r="AB273" s="767"/>
      <c r="AL273" s="163"/>
      <c r="AM273" s="163"/>
      <c r="AN273" s="163"/>
      <c r="AO273" s="163"/>
      <c r="AP273" s="163"/>
      <c r="AQ273" s="163"/>
      <c r="AR273" s="163"/>
      <c r="AS273" s="163"/>
    </row>
    <row r="274" spans="5:45" s="175" customFormat="1" ht="12.75" customHeight="1">
      <c r="E274" s="176"/>
      <c r="H274" s="208"/>
      <c r="I274" s="176"/>
      <c r="J274" s="176"/>
      <c r="K274" s="176"/>
      <c r="AB274" s="767"/>
      <c r="AL274" s="163"/>
      <c r="AM274" s="163"/>
      <c r="AN274" s="163"/>
      <c r="AO274" s="163"/>
      <c r="AP274" s="163"/>
      <c r="AQ274" s="163"/>
      <c r="AR274" s="163"/>
      <c r="AS274" s="163"/>
    </row>
    <row r="275" spans="5:45" s="175" customFormat="1" ht="12.75" customHeight="1">
      <c r="E275" s="176"/>
      <c r="H275" s="208"/>
      <c r="I275" s="176"/>
      <c r="J275" s="176"/>
      <c r="K275" s="176"/>
      <c r="AB275" s="767"/>
      <c r="AL275" s="163"/>
      <c r="AM275" s="163"/>
      <c r="AN275" s="163"/>
      <c r="AO275" s="163"/>
      <c r="AP275" s="163"/>
      <c r="AQ275" s="163"/>
      <c r="AR275" s="163"/>
      <c r="AS275" s="163"/>
    </row>
    <row r="276" spans="5:45" s="175" customFormat="1" ht="12.75" customHeight="1">
      <c r="E276" s="176"/>
      <c r="H276" s="208"/>
      <c r="I276" s="176"/>
      <c r="J276" s="176"/>
      <c r="K276" s="176"/>
      <c r="AB276" s="767"/>
      <c r="AL276" s="163"/>
      <c r="AM276" s="163"/>
      <c r="AN276" s="163"/>
      <c r="AO276" s="163"/>
      <c r="AP276" s="163"/>
      <c r="AQ276" s="163"/>
      <c r="AR276" s="163"/>
      <c r="AS276" s="163"/>
    </row>
    <row r="277" spans="5:45" s="175" customFormat="1" ht="12.75" customHeight="1">
      <c r="E277" s="176"/>
      <c r="H277" s="208"/>
      <c r="I277" s="176"/>
      <c r="J277" s="176"/>
      <c r="K277" s="176"/>
      <c r="AB277" s="767"/>
      <c r="AL277" s="163"/>
      <c r="AM277" s="163"/>
      <c r="AN277" s="163"/>
      <c r="AO277" s="163"/>
      <c r="AP277" s="163"/>
      <c r="AQ277" s="163"/>
      <c r="AR277" s="163"/>
      <c r="AS277" s="163"/>
    </row>
    <row r="278" spans="5:45" s="175" customFormat="1" ht="12.75" customHeight="1">
      <c r="E278" s="176"/>
      <c r="H278" s="208"/>
      <c r="I278" s="176"/>
      <c r="J278" s="176"/>
      <c r="K278" s="176"/>
      <c r="AB278" s="767"/>
      <c r="AL278" s="163"/>
      <c r="AM278" s="163"/>
      <c r="AN278" s="163"/>
      <c r="AO278" s="163"/>
      <c r="AP278" s="163"/>
      <c r="AQ278" s="163"/>
      <c r="AR278" s="163"/>
      <c r="AS278" s="163"/>
    </row>
    <row r="279" spans="5:45" s="175" customFormat="1" ht="12.75" customHeight="1">
      <c r="E279" s="176"/>
      <c r="H279" s="208"/>
      <c r="I279" s="176"/>
      <c r="J279" s="176"/>
      <c r="K279" s="176"/>
      <c r="AB279" s="767"/>
      <c r="AL279" s="163"/>
      <c r="AM279" s="163"/>
      <c r="AN279" s="163"/>
      <c r="AO279" s="163"/>
      <c r="AP279" s="163"/>
      <c r="AQ279" s="163"/>
      <c r="AR279" s="163"/>
      <c r="AS279" s="163"/>
    </row>
    <row r="280" spans="5:45" s="175" customFormat="1" ht="12.75" customHeight="1">
      <c r="E280" s="176"/>
      <c r="H280" s="208"/>
      <c r="I280" s="176"/>
      <c r="J280" s="176"/>
      <c r="K280" s="176"/>
      <c r="AB280" s="767"/>
      <c r="AL280" s="163"/>
      <c r="AM280" s="163"/>
      <c r="AN280" s="163"/>
      <c r="AO280" s="163"/>
      <c r="AP280" s="163"/>
      <c r="AQ280" s="163"/>
      <c r="AR280" s="163"/>
      <c r="AS280" s="163"/>
    </row>
    <row r="281" spans="5:45" s="175" customFormat="1" ht="12.75" customHeight="1">
      <c r="E281" s="176"/>
      <c r="H281" s="208"/>
      <c r="I281" s="176"/>
      <c r="J281" s="176"/>
      <c r="K281" s="176"/>
      <c r="AB281" s="767"/>
      <c r="AL281" s="163"/>
      <c r="AM281" s="163"/>
      <c r="AN281" s="163"/>
      <c r="AO281" s="163"/>
      <c r="AP281" s="163"/>
      <c r="AQ281" s="163"/>
      <c r="AR281" s="163"/>
      <c r="AS281" s="163"/>
    </row>
    <row r="282" spans="5:45" s="175" customFormat="1" ht="12.75" customHeight="1">
      <c r="E282" s="176"/>
      <c r="H282" s="208"/>
      <c r="I282" s="176"/>
      <c r="J282" s="176"/>
      <c r="K282" s="176"/>
      <c r="AB282" s="767"/>
      <c r="AL282" s="163"/>
      <c r="AM282" s="163"/>
      <c r="AN282" s="163"/>
      <c r="AO282" s="163"/>
      <c r="AP282" s="163"/>
      <c r="AQ282" s="163"/>
      <c r="AR282" s="163"/>
      <c r="AS282" s="163"/>
    </row>
    <row r="283" spans="5:45" s="175" customFormat="1" ht="12.75" customHeight="1">
      <c r="E283" s="176"/>
      <c r="H283" s="208"/>
      <c r="I283" s="176"/>
      <c r="J283" s="176"/>
      <c r="K283" s="176"/>
      <c r="AB283" s="767"/>
      <c r="AL283" s="163"/>
      <c r="AM283" s="163"/>
      <c r="AN283" s="163"/>
      <c r="AO283" s="163"/>
      <c r="AP283" s="163"/>
      <c r="AQ283" s="163"/>
      <c r="AR283" s="163"/>
      <c r="AS283" s="163"/>
    </row>
    <row r="284" spans="5:45" s="175" customFormat="1" ht="12.75" customHeight="1">
      <c r="E284" s="176"/>
      <c r="H284" s="208"/>
      <c r="I284" s="176"/>
      <c r="J284" s="176"/>
      <c r="K284" s="176"/>
      <c r="AB284" s="767"/>
      <c r="AL284" s="163"/>
      <c r="AM284" s="163"/>
      <c r="AN284" s="163"/>
      <c r="AO284" s="163"/>
      <c r="AP284" s="163"/>
      <c r="AQ284" s="163"/>
      <c r="AR284" s="163"/>
      <c r="AS284" s="163"/>
    </row>
    <row r="285" spans="5:45" s="175" customFormat="1" ht="12.75" customHeight="1">
      <c r="E285" s="176"/>
      <c r="H285" s="208"/>
      <c r="I285" s="176"/>
      <c r="J285" s="176"/>
      <c r="K285" s="176"/>
      <c r="AB285" s="767"/>
      <c r="AL285" s="163"/>
      <c r="AM285" s="163"/>
      <c r="AN285" s="163"/>
      <c r="AO285" s="163"/>
      <c r="AP285" s="163"/>
      <c r="AQ285" s="163"/>
      <c r="AR285" s="163"/>
      <c r="AS285" s="163"/>
    </row>
    <row r="286" spans="5:45" s="175" customFormat="1" ht="12.75" customHeight="1">
      <c r="E286" s="176"/>
      <c r="H286" s="208"/>
      <c r="I286" s="176"/>
      <c r="J286" s="176"/>
      <c r="K286" s="176"/>
      <c r="AB286" s="767"/>
      <c r="AL286" s="163"/>
      <c r="AM286" s="163"/>
      <c r="AN286" s="163"/>
      <c r="AO286" s="163"/>
      <c r="AP286" s="163"/>
      <c r="AQ286" s="163"/>
      <c r="AR286" s="163"/>
      <c r="AS286" s="163"/>
    </row>
    <row r="287" spans="5:45" s="175" customFormat="1" ht="12.75" customHeight="1">
      <c r="E287" s="176"/>
      <c r="H287" s="208"/>
      <c r="I287" s="176"/>
      <c r="J287" s="176"/>
      <c r="K287" s="176"/>
      <c r="AB287" s="767"/>
      <c r="AL287" s="163"/>
      <c r="AM287" s="163"/>
      <c r="AN287" s="163"/>
      <c r="AO287" s="163"/>
      <c r="AP287" s="163"/>
      <c r="AQ287" s="163"/>
      <c r="AR287" s="163"/>
      <c r="AS287" s="163"/>
    </row>
    <row r="288" spans="5:45" s="175" customFormat="1" ht="12.75" customHeight="1">
      <c r="E288" s="176"/>
      <c r="H288" s="208"/>
      <c r="I288" s="176"/>
      <c r="J288" s="176"/>
      <c r="K288" s="176"/>
      <c r="AB288" s="767"/>
      <c r="AL288" s="163"/>
      <c r="AM288" s="163"/>
      <c r="AN288" s="163"/>
      <c r="AO288" s="163"/>
      <c r="AP288" s="163"/>
      <c r="AQ288" s="163"/>
      <c r="AR288" s="163"/>
      <c r="AS288" s="163"/>
    </row>
    <row r="289" spans="5:45" s="175" customFormat="1" ht="12.75" customHeight="1">
      <c r="E289" s="176"/>
      <c r="H289" s="208"/>
      <c r="I289" s="176"/>
      <c r="J289" s="176"/>
      <c r="K289" s="176"/>
      <c r="AB289" s="767"/>
      <c r="AL289" s="163"/>
      <c r="AM289" s="163"/>
      <c r="AN289" s="163"/>
      <c r="AO289" s="163"/>
      <c r="AP289" s="163"/>
      <c r="AQ289" s="163"/>
      <c r="AR289" s="163"/>
      <c r="AS289" s="163"/>
    </row>
    <row r="290" spans="5:45" s="175" customFormat="1" ht="12.75" customHeight="1">
      <c r="E290" s="176"/>
      <c r="H290" s="208"/>
      <c r="I290" s="176"/>
      <c r="J290" s="176"/>
      <c r="K290" s="176"/>
      <c r="AB290" s="767"/>
      <c r="AL290" s="163"/>
      <c r="AM290" s="163"/>
      <c r="AN290" s="163"/>
      <c r="AO290" s="163"/>
      <c r="AP290" s="163"/>
      <c r="AQ290" s="163"/>
      <c r="AR290" s="163"/>
      <c r="AS290" s="163"/>
    </row>
    <row r="291" spans="5:45" s="175" customFormat="1" ht="12.75" customHeight="1">
      <c r="E291" s="176"/>
      <c r="H291" s="208"/>
      <c r="I291" s="176"/>
      <c r="J291" s="176"/>
      <c r="K291" s="176"/>
      <c r="AB291" s="767"/>
      <c r="AL291" s="163"/>
      <c r="AM291" s="163"/>
      <c r="AN291" s="163"/>
      <c r="AO291" s="163"/>
      <c r="AP291" s="163"/>
      <c r="AQ291" s="163"/>
      <c r="AR291" s="163"/>
      <c r="AS291" s="163"/>
    </row>
    <row r="292" spans="5:45" s="175" customFormat="1" ht="12.75" customHeight="1">
      <c r="E292" s="176"/>
      <c r="H292" s="208"/>
      <c r="I292" s="176"/>
      <c r="J292" s="176"/>
      <c r="K292" s="176"/>
      <c r="AB292" s="767"/>
      <c r="AL292" s="163"/>
      <c r="AM292" s="163"/>
      <c r="AN292" s="163"/>
      <c r="AO292" s="163"/>
      <c r="AP292" s="163"/>
      <c r="AQ292" s="163"/>
      <c r="AR292" s="163"/>
      <c r="AS292" s="163"/>
    </row>
    <row r="293" spans="5:45" s="175" customFormat="1" ht="12.75" customHeight="1">
      <c r="E293" s="176"/>
      <c r="H293" s="208"/>
      <c r="I293" s="176"/>
      <c r="J293" s="176"/>
      <c r="K293" s="176"/>
      <c r="AB293" s="767"/>
      <c r="AL293" s="163"/>
      <c r="AM293" s="163"/>
      <c r="AN293" s="163"/>
      <c r="AO293" s="163"/>
      <c r="AP293" s="163"/>
      <c r="AQ293" s="163"/>
      <c r="AR293" s="163"/>
      <c r="AS293" s="163"/>
    </row>
    <row r="294" spans="5:45" s="175" customFormat="1" ht="12.75" customHeight="1">
      <c r="E294" s="176"/>
      <c r="H294" s="208"/>
      <c r="I294" s="176"/>
      <c r="J294" s="176"/>
      <c r="K294" s="176"/>
      <c r="AB294" s="767"/>
      <c r="AL294" s="163"/>
      <c r="AM294" s="163"/>
      <c r="AN294" s="163"/>
      <c r="AO294" s="163"/>
      <c r="AP294" s="163"/>
      <c r="AQ294" s="163"/>
      <c r="AR294" s="163"/>
      <c r="AS294" s="163"/>
    </row>
    <row r="295" spans="5:45" s="175" customFormat="1" ht="12.75" customHeight="1">
      <c r="E295" s="176"/>
      <c r="H295" s="208"/>
      <c r="I295" s="176"/>
      <c r="J295" s="176"/>
      <c r="K295" s="176"/>
      <c r="AB295" s="767"/>
      <c r="AL295" s="163"/>
      <c r="AM295" s="163"/>
      <c r="AN295" s="163"/>
      <c r="AO295" s="163"/>
      <c r="AP295" s="163"/>
      <c r="AQ295" s="163"/>
      <c r="AR295" s="163"/>
      <c r="AS295" s="163"/>
    </row>
    <row r="296" spans="5:45" s="175" customFormat="1" ht="12.75" customHeight="1">
      <c r="E296" s="176"/>
      <c r="H296" s="208"/>
      <c r="I296" s="176"/>
      <c r="J296" s="176"/>
      <c r="K296" s="176"/>
      <c r="AB296" s="767"/>
      <c r="AL296" s="163"/>
      <c r="AM296" s="163"/>
      <c r="AN296" s="163"/>
      <c r="AO296" s="163"/>
      <c r="AP296" s="163"/>
      <c r="AQ296" s="163"/>
      <c r="AR296" s="163"/>
      <c r="AS296" s="163"/>
    </row>
    <row r="297" spans="5:45" s="175" customFormat="1" ht="12.75" customHeight="1">
      <c r="E297" s="176"/>
      <c r="H297" s="208"/>
      <c r="I297" s="176"/>
      <c r="J297" s="176"/>
      <c r="K297" s="176"/>
      <c r="AB297" s="767"/>
      <c r="AL297" s="163"/>
      <c r="AM297" s="163"/>
      <c r="AN297" s="163"/>
      <c r="AO297" s="163"/>
      <c r="AP297" s="163"/>
      <c r="AQ297" s="163"/>
      <c r="AR297" s="163"/>
      <c r="AS297" s="163"/>
    </row>
    <row r="298" spans="5:45" s="175" customFormat="1" ht="12.75" customHeight="1">
      <c r="E298" s="176"/>
      <c r="H298" s="208"/>
      <c r="I298" s="176"/>
      <c r="J298" s="176"/>
      <c r="K298" s="176"/>
      <c r="AB298" s="767"/>
      <c r="AL298" s="163"/>
      <c r="AM298" s="163"/>
      <c r="AN298" s="163"/>
      <c r="AO298" s="163"/>
      <c r="AP298" s="163"/>
      <c r="AQ298" s="163"/>
      <c r="AR298" s="163"/>
      <c r="AS298" s="163"/>
    </row>
    <row r="299" spans="5:45" s="175" customFormat="1" ht="12.75" customHeight="1">
      <c r="E299" s="176"/>
      <c r="H299" s="208"/>
      <c r="I299" s="176"/>
      <c r="J299" s="176"/>
      <c r="K299" s="176"/>
      <c r="AB299" s="767"/>
      <c r="AL299" s="163"/>
      <c r="AM299" s="163"/>
      <c r="AN299" s="163"/>
      <c r="AO299" s="163"/>
      <c r="AP299" s="163"/>
      <c r="AQ299" s="163"/>
      <c r="AR299" s="163"/>
      <c r="AS299" s="163"/>
    </row>
    <row r="300" spans="5:45" s="175" customFormat="1" ht="12.75" customHeight="1">
      <c r="E300" s="176"/>
      <c r="H300" s="208"/>
      <c r="I300" s="176"/>
      <c r="J300" s="176"/>
      <c r="K300" s="176"/>
      <c r="AB300" s="767"/>
      <c r="AL300" s="163"/>
      <c r="AM300" s="163"/>
      <c r="AN300" s="163"/>
      <c r="AO300" s="163"/>
      <c r="AP300" s="163"/>
      <c r="AQ300" s="163"/>
      <c r="AR300" s="163"/>
      <c r="AS300" s="163"/>
    </row>
    <row r="301" spans="5:45" s="175" customFormat="1" ht="12.75" customHeight="1">
      <c r="E301" s="176"/>
      <c r="H301" s="208"/>
      <c r="I301" s="176"/>
      <c r="J301" s="176"/>
      <c r="K301" s="176"/>
      <c r="AB301" s="767"/>
      <c r="AL301" s="163"/>
      <c r="AM301" s="163"/>
      <c r="AN301" s="163"/>
      <c r="AO301" s="163"/>
      <c r="AP301" s="163"/>
      <c r="AQ301" s="163"/>
      <c r="AR301" s="163"/>
      <c r="AS301" s="163"/>
    </row>
    <row r="302" spans="5:45" s="175" customFormat="1" ht="12.75" customHeight="1">
      <c r="E302" s="176"/>
      <c r="H302" s="208"/>
      <c r="I302" s="176"/>
      <c r="J302" s="176"/>
      <c r="K302" s="176"/>
      <c r="AB302" s="767"/>
      <c r="AL302" s="163"/>
      <c r="AM302" s="163"/>
      <c r="AN302" s="163"/>
      <c r="AO302" s="163"/>
      <c r="AP302" s="163"/>
      <c r="AQ302" s="163"/>
      <c r="AR302" s="163"/>
      <c r="AS302" s="163"/>
    </row>
    <row r="303" spans="5:45" s="175" customFormat="1" ht="12.75" customHeight="1">
      <c r="E303" s="176"/>
      <c r="H303" s="208"/>
      <c r="I303" s="176"/>
      <c r="J303" s="176"/>
      <c r="K303" s="176"/>
      <c r="AB303" s="767"/>
      <c r="AL303" s="163"/>
      <c r="AM303" s="163"/>
      <c r="AN303" s="163"/>
      <c r="AO303" s="163"/>
      <c r="AP303" s="163"/>
      <c r="AQ303" s="163"/>
      <c r="AR303" s="163"/>
      <c r="AS303" s="163"/>
    </row>
    <row r="304" spans="5:45" s="175" customFormat="1" ht="12.75" customHeight="1">
      <c r="E304" s="176"/>
      <c r="H304" s="208"/>
      <c r="I304" s="176"/>
      <c r="J304" s="176"/>
      <c r="K304" s="176"/>
      <c r="AB304" s="767"/>
      <c r="AL304" s="163"/>
      <c r="AM304" s="163"/>
      <c r="AN304" s="163"/>
      <c r="AO304" s="163"/>
      <c r="AP304" s="163"/>
      <c r="AQ304" s="163"/>
      <c r="AR304" s="163"/>
      <c r="AS304" s="163"/>
    </row>
    <row r="305" spans="5:45" s="175" customFormat="1" ht="12.75" customHeight="1">
      <c r="E305" s="176"/>
      <c r="H305" s="208"/>
      <c r="I305" s="176"/>
      <c r="J305" s="176"/>
      <c r="K305" s="176"/>
      <c r="AB305" s="767"/>
      <c r="AL305" s="163"/>
      <c r="AM305" s="163"/>
      <c r="AN305" s="163"/>
      <c r="AO305" s="163"/>
      <c r="AP305" s="163"/>
      <c r="AQ305" s="163"/>
      <c r="AR305" s="163"/>
      <c r="AS305" s="163"/>
    </row>
    <row r="306" spans="5:45" s="175" customFormat="1" ht="12.75" customHeight="1">
      <c r="E306" s="176"/>
      <c r="H306" s="208"/>
      <c r="I306" s="176"/>
      <c r="J306" s="176"/>
      <c r="K306" s="176"/>
      <c r="AB306" s="767"/>
      <c r="AL306" s="163"/>
      <c r="AM306" s="163"/>
      <c r="AN306" s="163"/>
      <c r="AO306" s="163"/>
      <c r="AP306" s="163"/>
      <c r="AQ306" s="163"/>
      <c r="AR306" s="163"/>
      <c r="AS306" s="163"/>
    </row>
    <row r="307" spans="5:45" s="175" customFormat="1" ht="12.75" customHeight="1">
      <c r="E307" s="176"/>
      <c r="H307" s="208"/>
      <c r="I307" s="176"/>
      <c r="J307" s="176"/>
      <c r="K307" s="176"/>
      <c r="AB307" s="767"/>
      <c r="AL307" s="163"/>
      <c r="AM307" s="163"/>
      <c r="AN307" s="163"/>
      <c r="AO307" s="163"/>
      <c r="AP307" s="163"/>
      <c r="AQ307" s="163"/>
      <c r="AR307" s="163"/>
      <c r="AS307" s="163"/>
    </row>
    <row r="308" spans="5:45" s="175" customFormat="1" ht="12.75" customHeight="1">
      <c r="E308" s="176"/>
      <c r="H308" s="208"/>
      <c r="I308" s="176"/>
      <c r="J308" s="176"/>
      <c r="K308" s="176"/>
      <c r="AB308" s="767"/>
      <c r="AL308" s="163"/>
      <c r="AM308" s="163"/>
      <c r="AN308" s="163"/>
      <c r="AO308" s="163"/>
      <c r="AP308" s="163"/>
      <c r="AQ308" s="163"/>
      <c r="AR308" s="163"/>
      <c r="AS308" s="163"/>
    </row>
    <row r="309" spans="5:45" s="175" customFormat="1" ht="12.75" customHeight="1">
      <c r="E309" s="176"/>
      <c r="H309" s="208"/>
      <c r="I309" s="176"/>
      <c r="J309" s="176"/>
      <c r="K309" s="176"/>
      <c r="AB309" s="767"/>
      <c r="AL309" s="163"/>
      <c r="AM309" s="163"/>
      <c r="AN309" s="163"/>
      <c r="AO309" s="163"/>
      <c r="AP309" s="163"/>
      <c r="AQ309" s="163"/>
      <c r="AR309" s="163"/>
      <c r="AS309" s="163"/>
    </row>
    <row r="310" spans="5:45" s="175" customFormat="1" ht="12.75" customHeight="1">
      <c r="E310" s="176"/>
      <c r="H310" s="208"/>
      <c r="I310" s="176"/>
      <c r="J310" s="176"/>
      <c r="K310" s="176"/>
      <c r="AB310" s="767"/>
      <c r="AL310" s="163"/>
      <c r="AM310" s="163"/>
      <c r="AN310" s="163"/>
      <c r="AO310" s="163"/>
      <c r="AP310" s="163"/>
      <c r="AQ310" s="163"/>
      <c r="AR310" s="163"/>
      <c r="AS310" s="163"/>
    </row>
    <row r="311" spans="5:45" s="175" customFormat="1" ht="12.75" customHeight="1">
      <c r="E311" s="176"/>
      <c r="H311" s="208"/>
      <c r="I311" s="176"/>
      <c r="J311" s="176"/>
      <c r="K311" s="176"/>
      <c r="AB311" s="767"/>
      <c r="AL311" s="163"/>
      <c r="AM311" s="163"/>
      <c r="AN311" s="163"/>
      <c r="AO311" s="163"/>
      <c r="AP311" s="163"/>
      <c r="AQ311" s="163"/>
      <c r="AR311" s="163"/>
      <c r="AS311" s="163"/>
    </row>
    <row r="312" spans="5:45" s="175" customFormat="1" ht="12.75" customHeight="1">
      <c r="E312" s="176"/>
      <c r="H312" s="208"/>
      <c r="I312" s="176"/>
      <c r="J312" s="176"/>
      <c r="K312" s="176"/>
      <c r="AB312" s="767"/>
      <c r="AL312" s="163"/>
      <c r="AM312" s="163"/>
      <c r="AN312" s="163"/>
      <c r="AO312" s="163"/>
      <c r="AP312" s="163"/>
      <c r="AQ312" s="163"/>
      <c r="AR312" s="163"/>
      <c r="AS312" s="163"/>
    </row>
    <row r="313" spans="5:45" s="175" customFormat="1" ht="12.75" customHeight="1">
      <c r="E313" s="176"/>
      <c r="H313" s="208"/>
      <c r="I313" s="176"/>
      <c r="J313" s="176"/>
      <c r="K313" s="176"/>
      <c r="AB313" s="767"/>
      <c r="AL313" s="163"/>
      <c r="AM313" s="163"/>
      <c r="AN313" s="163"/>
      <c r="AO313" s="163"/>
      <c r="AP313" s="163"/>
      <c r="AQ313" s="163"/>
      <c r="AR313" s="163"/>
      <c r="AS313" s="163"/>
    </row>
    <row r="314" spans="5:45" s="175" customFormat="1" ht="12.75" customHeight="1">
      <c r="E314" s="176"/>
      <c r="H314" s="208"/>
      <c r="I314" s="176"/>
      <c r="J314" s="176"/>
      <c r="K314" s="176"/>
      <c r="AB314" s="767"/>
      <c r="AL314" s="163"/>
      <c r="AM314" s="163"/>
      <c r="AN314" s="163"/>
      <c r="AO314" s="163"/>
      <c r="AP314" s="163"/>
      <c r="AQ314" s="163"/>
      <c r="AR314" s="163"/>
      <c r="AS314" s="163"/>
    </row>
    <row r="315" spans="5:45" s="175" customFormat="1" ht="12.75" customHeight="1">
      <c r="E315" s="176"/>
      <c r="H315" s="208"/>
      <c r="I315" s="176"/>
      <c r="J315" s="176"/>
      <c r="K315" s="176"/>
      <c r="AB315" s="767"/>
      <c r="AL315" s="163"/>
      <c r="AM315" s="163"/>
      <c r="AN315" s="163"/>
      <c r="AO315" s="163"/>
      <c r="AP315" s="163"/>
      <c r="AQ315" s="163"/>
      <c r="AR315" s="163"/>
      <c r="AS315" s="163"/>
    </row>
    <row r="316" spans="5:45" s="175" customFormat="1" ht="12.75" customHeight="1">
      <c r="E316" s="176"/>
      <c r="H316" s="208"/>
      <c r="I316" s="176"/>
      <c r="J316" s="176"/>
      <c r="K316" s="176"/>
      <c r="AB316" s="767"/>
      <c r="AL316" s="163"/>
      <c r="AM316" s="163"/>
      <c r="AN316" s="163"/>
      <c r="AO316" s="163"/>
      <c r="AP316" s="163"/>
      <c r="AQ316" s="163"/>
      <c r="AR316" s="163"/>
      <c r="AS316" s="163"/>
    </row>
    <row r="317" spans="5:45" s="175" customFormat="1" ht="12.75" customHeight="1">
      <c r="E317" s="176"/>
      <c r="H317" s="208"/>
      <c r="I317" s="176"/>
      <c r="J317" s="176"/>
      <c r="K317" s="176"/>
      <c r="AB317" s="767"/>
      <c r="AL317" s="163"/>
      <c r="AM317" s="163"/>
      <c r="AN317" s="163"/>
      <c r="AO317" s="163"/>
      <c r="AP317" s="163"/>
      <c r="AQ317" s="163"/>
      <c r="AR317" s="163"/>
      <c r="AS317" s="163"/>
    </row>
    <row r="318" spans="5:45" s="175" customFormat="1" ht="12.75" customHeight="1">
      <c r="E318" s="176"/>
      <c r="H318" s="208"/>
      <c r="I318" s="176"/>
      <c r="J318" s="176"/>
      <c r="K318" s="176"/>
      <c r="AB318" s="767"/>
      <c r="AL318" s="163"/>
      <c r="AM318" s="163"/>
      <c r="AN318" s="163"/>
      <c r="AO318" s="163"/>
      <c r="AP318" s="163"/>
      <c r="AQ318" s="163"/>
      <c r="AR318" s="163"/>
      <c r="AS318" s="163"/>
    </row>
    <row r="319" spans="5:45" s="175" customFormat="1" ht="12.75" customHeight="1">
      <c r="E319" s="176"/>
      <c r="H319" s="208"/>
      <c r="I319" s="176"/>
      <c r="J319" s="176"/>
      <c r="K319" s="176"/>
      <c r="AB319" s="767"/>
      <c r="AL319" s="163"/>
      <c r="AM319" s="163"/>
      <c r="AN319" s="163"/>
      <c r="AO319" s="163"/>
      <c r="AP319" s="163"/>
      <c r="AQ319" s="163"/>
      <c r="AR319" s="163"/>
      <c r="AS319" s="163"/>
    </row>
    <row r="320" spans="5:45" s="175" customFormat="1" ht="12.75" customHeight="1">
      <c r="E320" s="176"/>
      <c r="H320" s="208"/>
      <c r="I320" s="176"/>
      <c r="J320" s="176"/>
      <c r="K320" s="176"/>
      <c r="AB320" s="767"/>
      <c r="AL320" s="163"/>
      <c r="AM320" s="163"/>
      <c r="AN320" s="163"/>
      <c r="AO320" s="163"/>
      <c r="AP320" s="163"/>
      <c r="AQ320" s="163"/>
      <c r="AR320" s="163"/>
      <c r="AS320" s="163"/>
    </row>
    <row r="321" spans="5:45" s="175" customFormat="1" ht="12.75" customHeight="1">
      <c r="E321" s="176"/>
      <c r="H321" s="208"/>
      <c r="I321" s="176"/>
      <c r="J321" s="176"/>
      <c r="K321" s="176"/>
      <c r="AB321" s="767"/>
      <c r="AL321" s="163"/>
      <c r="AM321" s="163"/>
      <c r="AN321" s="163"/>
      <c r="AO321" s="163"/>
      <c r="AP321" s="163"/>
      <c r="AQ321" s="163"/>
      <c r="AR321" s="163"/>
      <c r="AS321" s="163"/>
    </row>
    <row r="322" spans="5:45" s="175" customFormat="1" ht="12.75" customHeight="1">
      <c r="E322" s="176"/>
      <c r="H322" s="208"/>
      <c r="I322" s="176"/>
      <c r="J322" s="176"/>
      <c r="K322" s="176"/>
      <c r="AB322" s="767"/>
      <c r="AL322" s="163"/>
      <c r="AM322" s="163"/>
      <c r="AN322" s="163"/>
      <c r="AO322" s="163"/>
      <c r="AP322" s="163"/>
      <c r="AQ322" s="163"/>
      <c r="AR322" s="163"/>
      <c r="AS322" s="163"/>
    </row>
    <row r="323" spans="5:45" s="175" customFormat="1" ht="12.75" customHeight="1">
      <c r="E323" s="176"/>
      <c r="H323" s="208"/>
      <c r="I323" s="176"/>
      <c r="J323" s="176"/>
      <c r="K323" s="176"/>
      <c r="AB323" s="767"/>
      <c r="AL323" s="163"/>
      <c r="AM323" s="163"/>
      <c r="AN323" s="163"/>
      <c r="AO323" s="163"/>
      <c r="AP323" s="163"/>
      <c r="AQ323" s="163"/>
      <c r="AR323" s="163"/>
      <c r="AS323" s="163"/>
    </row>
    <row r="324" spans="5:45" s="175" customFormat="1" ht="12.75" customHeight="1">
      <c r="E324" s="176"/>
      <c r="H324" s="208"/>
      <c r="I324" s="176"/>
      <c r="J324" s="176"/>
      <c r="K324" s="176"/>
      <c r="AB324" s="767"/>
      <c r="AL324" s="163"/>
      <c r="AM324" s="163"/>
      <c r="AN324" s="163"/>
      <c r="AO324" s="163"/>
      <c r="AP324" s="163"/>
      <c r="AQ324" s="163"/>
      <c r="AR324" s="163"/>
      <c r="AS324" s="163"/>
    </row>
    <row r="325" spans="5:45" s="175" customFormat="1" ht="12.75" customHeight="1">
      <c r="E325" s="176"/>
      <c r="H325" s="208"/>
      <c r="I325" s="176"/>
      <c r="J325" s="176"/>
      <c r="K325" s="176"/>
      <c r="AB325" s="767"/>
      <c r="AL325" s="163"/>
      <c r="AM325" s="163"/>
      <c r="AN325" s="163"/>
      <c r="AO325" s="163"/>
      <c r="AP325" s="163"/>
      <c r="AQ325" s="163"/>
      <c r="AR325" s="163"/>
      <c r="AS325" s="163"/>
    </row>
    <row r="326" spans="5:45" s="175" customFormat="1" ht="12.75" customHeight="1">
      <c r="E326" s="176"/>
      <c r="H326" s="208"/>
      <c r="I326" s="176"/>
      <c r="J326" s="176"/>
      <c r="K326" s="176"/>
      <c r="AB326" s="767"/>
      <c r="AL326" s="163"/>
      <c r="AM326" s="163"/>
      <c r="AN326" s="163"/>
      <c r="AO326" s="163"/>
      <c r="AP326" s="163"/>
      <c r="AQ326" s="163"/>
      <c r="AR326" s="163"/>
      <c r="AS326" s="163"/>
    </row>
    <row r="327" spans="5:45" s="175" customFormat="1" ht="12.75" customHeight="1">
      <c r="E327" s="176"/>
      <c r="H327" s="208"/>
      <c r="I327" s="176"/>
      <c r="J327" s="176"/>
      <c r="K327" s="176"/>
      <c r="AB327" s="767"/>
      <c r="AL327" s="163"/>
      <c r="AM327" s="163"/>
      <c r="AN327" s="163"/>
      <c r="AO327" s="163"/>
      <c r="AP327" s="163"/>
      <c r="AQ327" s="163"/>
      <c r="AR327" s="163"/>
      <c r="AS327" s="163"/>
    </row>
    <row r="328" spans="5:45" s="175" customFormat="1" ht="12.75" customHeight="1">
      <c r="E328" s="176"/>
      <c r="H328" s="208"/>
      <c r="I328" s="176"/>
      <c r="J328" s="176"/>
      <c r="K328" s="176"/>
      <c r="AB328" s="767"/>
      <c r="AL328" s="163"/>
      <c r="AM328" s="163"/>
      <c r="AN328" s="163"/>
      <c r="AO328" s="163"/>
      <c r="AP328" s="163"/>
      <c r="AQ328" s="163"/>
      <c r="AR328" s="163"/>
      <c r="AS328" s="163"/>
    </row>
    <row r="329" spans="5:45" s="175" customFormat="1" ht="12.75" customHeight="1">
      <c r="E329" s="176"/>
      <c r="H329" s="208"/>
      <c r="I329" s="176"/>
      <c r="J329" s="176"/>
      <c r="K329" s="176"/>
      <c r="AB329" s="767"/>
      <c r="AL329" s="163"/>
      <c r="AM329" s="163"/>
      <c r="AN329" s="163"/>
      <c r="AO329" s="163"/>
      <c r="AP329" s="163"/>
      <c r="AQ329" s="163"/>
      <c r="AR329" s="163"/>
      <c r="AS329" s="163"/>
    </row>
    <row r="330" spans="5:45" s="175" customFormat="1" ht="12.75" customHeight="1">
      <c r="E330" s="176"/>
      <c r="H330" s="208"/>
      <c r="I330" s="176"/>
      <c r="J330" s="176"/>
      <c r="K330" s="176"/>
      <c r="AB330" s="767"/>
      <c r="AL330" s="163"/>
      <c r="AM330" s="163"/>
      <c r="AN330" s="163"/>
      <c r="AO330" s="163"/>
      <c r="AP330" s="163"/>
      <c r="AQ330" s="163"/>
      <c r="AR330" s="163"/>
      <c r="AS330" s="163"/>
    </row>
    <row r="331" spans="5:45" s="175" customFormat="1" ht="12.75" customHeight="1">
      <c r="E331" s="176"/>
      <c r="H331" s="208"/>
      <c r="I331" s="176"/>
      <c r="J331" s="176"/>
      <c r="K331" s="176"/>
      <c r="AB331" s="767"/>
      <c r="AL331" s="163"/>
      <c r="AM331" s="163"/>
      <c r="AN331" s="163"/>
      <c r="AO331" s="163"/>
      <c r="AP331" s="163"/>
      <c r="AQ331" s="163"/>
      <c r="AR331" s="163"/>
      <c r="AS331" s="163"/>
    </row>
    <row r="332" spans="5:45" s="175" customFormat="1" ht="12.75" customHeight="1">
      <c r="E332" s="176"/>
      <c r="H332" s="208"/>
      <c r="I332" s="176"/>
      <c r="J332" s="176"/>
      <c r="K332" s="176"/>
      <c r="AB332" s="767"/>
      <c r="AL332" s="163"/>
      <c r="AM332" s="163"/>
      <c r="AN332" s="163"/>
      <c r="AO332" s="163"/>
      <c r="AP332" s="163"/>
      <c r="AQ332" s="163"/>
      <c r="AR332" s="163"/>
      <c r="AS332" s="163"/>
    </row>
    <row r="333" spans="5:45" s="175" customFormat="1" ht="12.75" customHeight="1">
      <c r="E333" s="176"/>
      <c r="H333" s="208"/>
      <c r="I333" s="176"/>
      <c r="J333" s="176"/>
      <c r="K333" s="176"/>
      <c r="AB333" s="767"/>
      <c r="AL333" s="163"/>
      <c r="AM333" s="163"/>
      <c r="AN333" s="163"/>
      <c r="AO333" s="163"/>
      <c r="AP333" s="163"/>
      <c r="AQ333" s="163"/>
      <c r="AR333" s="163"/>
      <c r="AS333" s="163"/>
    </row>
    <row r="334" spans="5:45" s="175" customFormat="1" ht="12.75" customHeight="1">
      <c r="E334" s="176"/>
      <c r="H334" s="208"/>
      <c r="I334" s="176"/>
      <c r="J334" s="176"/>
      <c r="K334" s="176"/>
      <c r="AB334" s="767"/>
      <c r="AL334" s="163"/>
      <c r="AM334" s="163"/>
      <c r="AN334" s="163"/>
      <c r="AO334" s="163"/>
      <c r="AP334" s="163"/>
      <c r="AQ334" s="163"/>
      <c r="AR334" s="163"/>
      <c r="AS334" s="163"/>
    </row>
    <row r="335" spans="5:45" s="175" customFormat="1" ht="12.75" customHeight="1">
      <c r="E335" s="176"/>
      <c r="H335" s="208"/>
      <c r="I335" s="176"/>
      <c r="J335" s="176"/>
      <c r="K335" s="176"/>
      <c r="AB335" s="767"/>
      <c r="AL335" s="163"/>
      <c r="AM335" s="163"/>
      <c r="AN335" s="163"/>
      <c r="AO335" s="163"/>
      <c r="AP335" s="163"/>
      <c r="AQ335" s="163"/>
      <c r="AR335" s="163"/>
      <c r="AS335" s="163"/>
    </row>
    <row r="336" spans="5:45" s="175" customFormat="1" ht="12.75" customHeight="1">
      <c r="E336" s="176"/>
      <c r="H336" s="208"/>
      <c r="I336" s="176"/>
      <c r="J336" s="176"/>
      <c r="K336" s="176"/>
      <c r="AB336" s="767"/>
      <c r="AL336" s="163"/>
      <c r="AM336" s="163"/>
      <c r="AN336" s="163"/>
      <c r="AO336" s="163"/>
      <c r="AP336" s="163"/>
      <c r="AQ336" s="163"/>
      <c r="AR336" s="163"/>
      <c r="AS336" s="163"/>
    </row>
    <row r="337" spans="5:45" s="175" customFormat="1" ht="12.75" customHeight="1">
      <c r="E337" s="176"/>
      <c r="H337" s="208"/>
      <c r="I337" s="176"/>
      <c r="J337" s="176"/>
      <c r="K337" s="176"/>
      <c r="AB337" s="767"/>
      <c r="AL337" s="163"/>
      <c r="AM337" s="163"/>
      <c r="AN337" s="163"/>
      <c r="AO337" s="163"/>
      <c r="AP337" s="163"/>
      <c r="AQ337" s="163"/>
      <c r="AR337" s="163"/>
      <c r="AS337" s="163"/>
    </row>
    <row r="338" spans="5:45" s="175" customFormat="1" ht="12.75" customHeight="1">
      <c r="E338" s="176"/>
      <c r="H338" s="208"/>
      <c r="I338" s="176"/>
      <c r="J338" s="176"/>
      <c r="K338" s="176"/>
      <c r="AB338" s="767"/>
      <c r="AL338" s="163"/>
      <c r="AM338" s="163"/>
      <c r="AN338" s="163"/>
      <c r="AO338" s="163"/>
      <c r="AP338" s="163"/>
      <c r="AQ338" s="163"/>
      <c r="AR338" s="163"/>
      <c r="AS338" s="163"/>
    </row>
    <row r="339" spans="5:45" s="175" customFormat="1" ht="12.75" customHeight="1">
      <c r="E339" s="176"/>
      <c r="H339" s="208"/>
      <c r="I339" s="176"/>
      <c r="J339" s="176"/>
      <c r="K339" s="176"/>
      <c r="AB339" s="767"/>
      <c r="AL339" s="163"/>
      <c r="AM339" s="163"/>
      <c r="AN339" s="163"/>
      <c r="AO339" s="163"/>
      <c r="AP339" s="163"/>
      <c r="AQ339" s="163"/>
      <c r="AR339" s="163"/>
      <c r="AS339" s="163"/>
    </row>
    <row r="340" spans="5:45" s="175" customFormat="1" ht="12.75" customHeight="1">
      <c r="E340" s="176"/>
      <c r="H340" s="208"/>
      <c r="I340" s="176"/>
      <c r="J340" s="176"/>
      <c r="K340" s="176"/>
      <c r="AB340" s="767"/>
      <c r="AL340" s="163"/>
      <c r="AM340" s="163"/>
      <c r="AN340" s="163"/>
      <c r="AO340" s="163"/>
      <c r="AP340" s="163"/>
      <c r="AQ340" s="163"/>
      <c r="AR340" s="163"/>
      <c r="AS340" s="163"/>
    </row>
    <row r="341" spans="5:45" s="175" customFormat="1" ht="12.75" customHeight="1">
      <c r="E341" s="176"/>
      <c r="H341" s="208"/>
      <c r="I341" s="176"/>
      <c r="J341" s="176"/>
      <c r="K341" s="176"/>
      <c r="AB341" s="767"/>
      <c r="AL341" s="163"/>
      <c r="AM341" s="163"/>
      <c r="AN341" s="163"/>
      <c r="AO341" s="163"/>
      <c r="AP341" s="163"/>
      <c r="AQ341" s="163"/>
      <c r="AR341" s="163"/>
      <c r="AS341" s="163"/>
    </row>
    <row r="342" spans="5:45" s="175" customFormat="1" ht="12.75" customHeight="1">
      <c r="E342" s="176"/>
      <c r="H342" s="208"/>
      <c r="I342" s="176"/>
      <c r="J342" s="176"/>
      <c r="K342" s="176"/>
      <c r="AB342" s="767"/>
      <c r="AL342" s="163"/>
      <c r="AM342" s="163"/>
      <c r="AN342" s="163"/>
      <c r="AO342" s="163"/>
      <c r="AP342" s="163"/>
      <c r="AQ342" s="163"/>
      <c r="AR342" s="163"/>
      <c r="AS342" s="163"/>
    </row>
    <row r="343" spans="5:45" s="175" customFormat="1" ht="12.75" customHeight="1">
      <c r="E343" s="176"/>
      <c r="H343" s="208"/>
      <c r="I343" s="176"/>
      <c r="J343" s="176"/>
      <c r="K343" s="176"/>
      <c r="AB343" s="767"/>
      <c r="AL343" s="163"/>
      <c r="AM343" s="163"/>
      <c r="AN343" s="163"/>
      <c r="AO343" s="163"/>
      <c r="AP343" s="163"/>
      <c r="AQ343" s="163"/>
      <c r="AR343" s="163"/>
      <c r="AS343" s="163"/>
    </row>
    <row r="344" spans="5:45" s="175" customFormat="1" ht="12.75" customHeight="1">
      <c r="E344" s="176"/>
      <c r="H344" s="208"/>
      <c r="I344" s="176"/>
      <c r="J344" s="176"/>
      <c r="K344" s="176"/>
      <c r="AB344" s="767"/>
      <c r="AL344" s="163"/>
      <c r="AM344" s="163"/>
      <c r="AN344" s="163"/>
      <c r="AO344" s="163"/>
      <c r="AP344" s="163"/>
      <c r="AQ344" s="163"/>
      <c r="AR344" s="163"/>
      <c r="AS344" s="163"/>
    </row>
    <row r="345" spans="5:45" s="175" customFormat="1" ht="12.75" customHeight="1">
      <c r="E345" s="176"/>
      <c r="H345" s="208"/>
      <c r="I345" s="176"/>
      <c r="J345" s="176"/>
      <c r="K345" s="176"/>
      <c r="AB345" s="767"/>
      <c r="AL345" s="163"/>
      <c r="AM345" s="163"/>
      <c r="AN345" s="163"/>
      <c r="AO345" s="163"/>
      <c r="AP345" s="163"/>
      <c r="AQ345" s="163"/>
      <c r="AR345" s="163"/>
      <c r="AS345" s="163"/>
    </row>
    <row r="346" spans="5:45" s="175" customFormat="1" ht="12.75" customHeight="1">
      <c r="E346" s="176"/>
      <c r="H346" s="208"/>
      <c r="I346" s="176"/>
      <c r="J346" s="176"/>
      <c r="K346" s="176"/>
      <c r="AB346" s="767"/>
      <c r="AL346" s="163"/>
      <c r="AM346" s="163"/>
      <c r="AN346" s="163"/>
      <c r="AO346" s="163"/>
      <c r="AP346" s="163"/>
      <c r="AQ346" s="163"/>
      <c r="AR346" s="163"/>
      <c r="AS346" s="163"/>
    </row>
    <row r="347" spans="5:45" s="175" customFormat="1" ht="12.75" customHeight="1">
      <c r="E347" s="176"/>
      <c r="H347" s="208"/>
      <c r="I347" s="176"/>
      <c r="J347" s="176"/>
      <c r="K347" s="176"/>
      <c r="AB347" s="767"/>
      <c r="AL347" s="163"/>
      <c r="AM347" s="163"/>
      <c r="AN347" s="163"/>
      <c r="AO347" s="163"/>
      <c r="AP347" s="163"/>
      <c r="AQ347" s="163"/>
      <c r="AR347" s="163"/>
      <c r="AS347" s="163"/>
    </row>
    <row r="348" spans="5:45" s="175" customFormat="1" ht="12.75" customHeight="1">
      <c r="E348" s="176"/>
      <c r="H348" s="208"/>
      <c r="I348" s="176"/>
      <c r="J348" s="176"/>
      <c r="K348" s="176"/>
      <c r="AB348" s="767"/>
      <c r="AL348" s="163"/>
      <c r="AM348" s="163"/>
      <c r="AN348" s="163"/>
      <c r="AO348" s="163"/>
      <c r="AP348" s="163"/>
      <c r="AQ348" s="163"/>
      <c r="AR348" s="163"/>
      <c r="AS348" s="163"/>
    </row>
    <row r="349" spans="5:45" s="175" customFormat="1" ht="12.75" customHeight="1">
      <c r="E349" s="176"/>
      <c r="H349" s="208"/>
      <c r="I349" s="176"/>
      <c r="J349" s="176"/>
      <c r="K349" s="176"/>
      <c r="AB349" s="767"/>
      <c r="AL349" s="163"/>
      <c r="AM349" s="163"/>
      <c r="AN349" s="163"/>
      <c r="AO349" s="163"/>
      <c r="AP349" s="163"/>
      <c r="AQ349" s="163"/>
      <c r="AR349" s="163"/>
      <c r="AS349" s="163"/>
    </row>
    <row r="350" spans="5:45" s="175" customFormat="1" ht="12.75" customHeight="1">
      <c r="E350" s="176"/>
      <c r="H350" s="208"/>
      <c r="I350" s="176"/>
      <c r="J350" s="176"/>
      <c r="K350" s="176"/>
      <c r="AB350" s="767"/>
      <c r="AL350" s="163"/>
      <c r="AM350" s="163"/>
      <c r="AN350" s="163"/>
      <c r="AO350" s="163"/>
      <c r="AP350" s="163"/>
      <c r="AQ350" s="163"/>
      <c r="AR350" s="163"/>
      <c r="AS350" s="163"/>
    </row>
    <row r="351" spans="5:45" s="175" customFormat="1" ht="12.75" customHeight="1">
      <c r="E351" s="176"/>
      <c r="H351" s="208"/>
      <c r="I351" s="176"/>
      <c r="J351" s="176"/>
      <c r="K351" s="176"/>
      <c r="AB351" s="767"/>
      <c r="AL351" s="163"/>
      <c r="AM351" s="163"/>
      <c r="AN351" s="163"/>
      <c r="AO351" s="163"/>
      <c r="AP351" s="163"/>
      <c r="AQ351" s="163"/>
      <c r="AR351" s="163"/>
      <c r="AS351" s="163"/>
    </row>
    <row r="352" spans="5:45" s="175" customFormat="1" ht="12.75" customHeight="1">
      <c r="E352" s="176"/>
      <c r="H352" s="208"/>
      <c r="I352" s="176"/>
      <c r="J352" s="176"/>
      <c r="K352" s="176"/>
      <c r="AB352" s="767"/>
      <c r="AL352" s="163"/>
      <c r="AM352" s="163"/>
      <c r="AN352" s="163"/>
      <c r="AO352" s="163"/>
      <c r="AP352" s="163"/>
      <c r="AQ352" s="163"/>
      <c r="AR352" s="163"/>
      <c r="AS352" s="163"/>
    </row>
    <row r="353" spans="5:45" s="175" customFormat="1" ht="12.75" customHeight="1">
      <c r="E353" s="176"/>
      <c r="H353" s="208"/>
      <c r="I353" s="176"/>
      <c r="J353" s="176"/>
      <c r="K353" s="176"/>
      <c r="AB353" s="767"/>
      <c r="AL353" s="163"/>
      <c r="AM353" s="163"/>
      <c r="AN353" s="163"/>
      <c r="AO353" s="163"/>
      <c r="AP353" s="163"/>
      <c r="AQ353" s="163"/>
      <c r="AR353" s="163"/>
      <c r="AS353" s="163"/>
    </row>
    <row r="354" spans="5:45" s="175" customFormat="1" ht="12.75" customHeight="1">
      <c r="E354" s="176"/>
      <c r="H354" s="208"/>
      <c r="I354" s="176"/>
      <c r="J354" s="176"/>
      <c r="K354" s="176"/>
      <c r="AB354" s="767"/>
      <c r="AL354" s="163"/>
      <c r="AM354" s="163"/>
      <c r="AN354" s="163"/>
      <c r="AO354" s="163"/>
      <c r="AP354" s="163"/>
      <c r="AQ354" s="163"/>
      <c r="AR354" s="163"/>
      <c r="AS354" s="163"/>
    </row>
    <row r="355" spans="5:45" s="175" customFormat="1" ht="12.75" customHeight="1">
      <c r="E355" s="176"/>
      <c r="H355" s="208"/>
      <c r="I355" s="176"/>
      <c r="J355" s="176"/>
      <c r="K355" s="176"/>
      <c r="AB355" s="767"/>
      <c r="AL355" s="163"/>
      <c r="AM355" s="163"/>
      <c r="AN355" s="163"/>
      <c r="AO355" s="163"/>
      <c r="AP355" s="163"/>
      <c r="AQ355" s="163"/>
      <c r="AR355" s="163"/>
      <c r="AS355" s="163"/>
    </row>
    <row r="356" spans="5:45" s="175" customFormat="1" ht="12.75" customHeight="1">
      <c r="E356" s="176"/>
      <c r="H356" s="208"/>
      <c r="I356" s="176"/>
      <c r="J356" s="176"/>
      <c r="K356" s="176"/>
      <c r="AB356" s="767"/>
      <c r="AL356" s="163"/>
      <c r="AM356" s="163"/>
      <c r="AN356" s="163"/>
      <c r="AO356" s="163"/>
      <c r="AP356" s="163"/>
      <c r="AQ356" s="163"/>
      <c r="AR356" s="163"/>
      <c r="AS356" s="163"/>
    </row>
    <row r="357" spans="5:45" s="175" customFormat="1" ht="12.75" customHeight="1">
      <c r="E357" s="176"/>
      <c r="H357" s="208"/>
      <c r="I357" s="176"/>
      <c r="J357" s="176"/>
      <c r="K357" s="176"/>
      <c r="AB357" s="767"/>
      <c r="AL357" s="163"/>
      <c r="AM357" s="163"/>
      <c r="AN357" s="163"/>
      <c r="AO357" s="163"/>
      <c r="AP357" s="163"/>
      <c r="AQ357" s="163"/>
      <c r="AR357" s="163"/>
      <c r="AS357" s="163"/>
    </row>
    <row r="358" spans="5:45" s="175" customFormat="1" ht="12.75" customHeight="1">
      <c r="E358" s="176"/>
      <c r="H358" s="208"/>
      <c r="I358" s="176"/>
      <c r="J358" s="176"/>
      <c r="K358" s="176"/>
      <c r="AB358" s="767"/>
      <c r="AL358" s="163"/>
      <c r="AM358" s="163"/>
      <c r="AN358" s="163"/>
      <c r="AO358" s="163"/>
      <c r="AP358" s="163"/>
      <c r="AQ358" s="163"/>
      <c r="AR358" s="163"/>
      <c r="AS358" s="163"/>
    </row>
    <row r="359" spans="5:45" s="175" customFormat="1" ht="12.75" customHeight="1">
      <c r="E359" s="176"/>
      <c r="H359" s="208"/>
      <c r="I359" s="176"/>
      <c r="J359" s="176"/>
      <c r="K359" s="176"/>
      <c r="AB359" s="767"/>
      <c r="AL359" s="163"/>
      <c r="AM359" s="163"/>
      <c r="AN359" s="163"/>
      <c r="AO359" s="163"/>
      <c r="AP359" s="163"/>
      <c r="AQ359" s="163"/>
      <c r="AR359" s="163"/>
      <c r="AS359" s="163"/>
    </row>
    <row r="360" spans="5:45" s="175" customFormat="1" ht="12.75" customHeight="1">
      <c r="E360" s="176"/>
      <c r="H360" s="208"/>
      <c r="I360" s="176"/>
      <c r="J360" s="176"/>
      <c r="K360" s="176"/>
      <c r="AB360" s="767"/>
      <c r="AL360" s="163"/>
      <c r="AM360" s="163"/>
      <c r="AN360" s="163"/>
      <c r="AO360" s="163"/>
      <c r="AP360" s="163"/>
      <c r="AQ360" s="163"/>
      <c r="AR360" s="163"/>
      <c r="AS360" s="163"/>
    </row>
    <row r="361" spans="5:45" s="175" customFormat="1" ht="12.75" customHeight="1">
      <c r="E361" s="176"/>
      <c r="H361" s="208"/>
      <c r="I361" s="176"/>
      <c r="J361" s="176"/>
      <c r="K361" s="176"/>
      <c r="AB361" s="767"/>
      <c r="AL361" s="163"/>
      <c r="AM361" s="163"/>
      <c r="AN361" s="163"/>
      <c r="AO361" s="163"/>
      <c r="AP361" s="163"/>
      <c r="AQ361" s="163"/>
      <c r="AR361" s="163"/>
      <c r="AS361" s="163"/>
    </row>
    <row r="362" spans="5:45" s="175" customFormat="1" ht="12.75" customHeight="1">
      <c r="E362" s="176"/>
      <c r="H362" s="208"/>
      <c r="I362" s="176"/>
      <c r="J362" s="176"/>
      <c r="K362" s="176"/>
      <c r="AB362" s="767"/>
      <c r="AL362" s="163"/>
      <c r="AM362" s="163"/>
      <c r="AN362" s="163"/>
      <c r="AO362" s="163"/>
      <c r="AP362" s="163"/>
      <c r="AQ362" s="163"/>
      <c r="AR362" s="163"/>
      <c r="AS362" s="163"/>
    </row>
    <row r="363" spans="5:45" s="175" customFormat="1" ht="12.75" customHeight="1">
      <c r="E363" s="176"/>
      <c r="H363" s="208"/>
      <c r="I363" s="176"/>
      <c r="J363" s="176"/>
      <c r="K363" s="176"/>
      <c r="AB363" s="767"/>
      <c r="AL363" s="163"/>
      <c r="AM363" s="163"/>
      <c r="AN363" s="163"/>
      <c r="AO363" s="163"/>
      <c r="AP363" s="163"/>
      <c r="AQ363" s="163"/>
      <c r="AR363" s="163"/>
      <c r="AS363" s="163"/>
    </row>
    <row r="364" spans="5:45" s="175" customFormat="1" ht="12.75" customHeight="1">
      <c r="E364" s="176"/>
      <c r="H364" s="208"/>
      <c r="I364" s="176"/>
      <c r="J364" s="176"/>
      <c r="K364" s="176"/>
      <c r="AB364" s="767"/>
      <c r="AL364" s="163"/>
      <c r="AM364" s="163"/>
      <c r="AN364" s="163"/>
      <c r="AO364" s="163"/>
      <c r="AP364" s="163"/>
      <c r="AQ364" s="163"/>
      <c r="AR364" s="163"/>
      <c r="AS364" s="163"/>
    </row>
    <row r="365" spans="5:45" s="175" customFormat="1" ht="12.75" customHeight="1">
      <c r="E365" s="176"/>
      <c r="H365" s="208"/>
      <c r="I365" s="176"/>
      <c r="J365" s="176"/>
      <c r="K365" s="176"/>
      <c r="AB365" s="767"/>
      <c r="AL365" s="163"/>
      <c r="AM365" s="163"/>
      <c r="AN365" s="163"/>
      <c r="AO365" s="163"/>
      <c r="AP365" s="163"/>
      <c r="AQ365" s="163"/>
      <c r="AR365" s="163"/>
      <c r="AS365" s="163"/>
    </row>
    <row r="366" spans="5:45" s="175" customFormat="1" ht="12.75" customHeight="1">
      <c r="E366" s="176"/>
      <c r="H366" s="208"/>
      <c r="I366" s="176"/>
      <c r="J366" s="176"/>
      <c r="K366" s="176"/>
      <c r="AB366" s="767"/>
      <c r="AL366" s="163"/>
      <c r="AM366" s="163"/>
      <c r="AN366" s="163"/>
      <c r="AO366" s="163"/>
      <c r="AP366" s="163"/>
      <c r="AQ366" s="163"/>
      <c r="AR366" s="163"/>
      <c r="AS366" s="163"/>
    </row>
    <row r="367" spans="5:45" s="175" customFormat="1" ht="12.75" customHeight="1">
      <c r="E367" s="176"/>
      <c r="H367" s="208"/>
      <c r="I367" s="176"/>
      <c r="J367" s="176"/>
      <c r="K367" s="176"/>
      <c r="AB367" s="767"/>
      <c r="AL367" s="163"/>
      <c r="AM367" s="163"/>
      <c r="AN367" s="163"/>
      <c r="AO367" s="163"/>
      <c r="AP367" s="163"/>
      <c r="AQ367" s="163"/>
      <c r="AR367" s="163"/>
      <c r="AS367" s="163"/>
    </row>
    <row r="368" spans="5:45" s="175" customFormat="1" ht="12.75" customHeight="1">
      <c r="E368" s="176"/>
      <c r="H368" s="208"/>
      <c r="I368" s="176"/>
      <c r="J368" s="176"/>
      <c r="K368" s="176"/>
      <c r="AB368" s="767"/>
      <c r="AL368" s="163"/>
      <c r="AM368" s="163"/>
      <c r="AN368" s="163"/>
      <c r="AO368" s="163"/>
      <c r="AP368" s="163"/>
      <c r="AQ368" s="163"/>
      <c r="AR368" s="163"/>
      <c r="AS368" s="163"/>
    </row>
    <row r="369" spans="5:45" s="175" customFormat="1" ht="12.75" customHeight="1">
      <c r="E369" s="176"/>
      <c r="H369" s="208"/>
      <c r="I369" s="176"/>
      <c r="J369" s="176"/>
      <c r="K369" s="176"/>
      <c r="AB369" s="767"/>
      <c r="AL369" s="163"/>
      <c r="AM369" s="163"/>
      <c r="AN369" s="163"/>
      <c r="AO369" s="163"/>
      <c r="AP369" s="163"/>
      <c r="AQ369" s="163"/>
      <c r="AR369" s="163"/>
      <c r="AS369" s="163"/>
    </row>
    <row r="370" spans="5:45" s="175" customFormat="1" ht="12.75" customHeight="1">
      <c r="E370" s="176"/>
      <c r="H370" s="208"/>
      <c r="I370" s="176"/>
      <c r="J370" s="176"/>
      <c r="K370" s="176"/>
      <c r="AB370" s="767"/>
      <c r="AL370" s="163"/>
      <c r="AM370" s="163"/>
      <c r="AN370" s="163"/>
      <c r="AO370" s="163"/>
      <c r="AP370" s="163"/>
      <c r="AQ370" s="163"/>
      <c r="AR370" s="163"/>
      <c r="AS370" s="163"/>
    </row>
    <row r="371" spans="5:45" s="175" customFormat="1" ht="12.75" customHeight="1">
      <c r="E371" s="176"/>
      <c r="H371" s="208"/>
      <c r="I371" s="176"/>
      <c r="J371" s="176"/>
      <c r="K371" s="176"/>
      <c r="AB371" s="767"/>
      <c r="AL371" s="163"/>
      <c r="AM371" s="163"/>
      <c r="AN371" s="163"/>
      <c r="AO371" s="163"/>
      <c r="AP371" s="163"/>
      <c r="AQ371" s="163"/>
      <c r="AR371" s="163"/>
      <c r="AS371" s="163"/>
    </row>
    <row r="372" spans="5:45" s="175" customFormat="1" ht="12.75" customHeight="1">
      <c r="E372" s="176"/>
      <c r="H372" s="208"/>
      <c r="I372" s="176"/>
      <c r="J372" s="176"/>
      <c r="K372" s="176"/>
      <c r="AB372" s="767"/>
      <c r="AL372" s="163"/>
      <c r="AM372" s="163"/>
      <c r="AN372" s="163"/>
      <c r="AO372" s="163"/>
      <c r="AP372" s="163"/>
      <c r="AQ372" s="163"/>
      <c r="AR372" s="163"/>
      <c r="AS372" s="163"/>
    </row>
    <row r="373" spans="5:45" s="175" customFormat="1" ht="12.75" customHeight="1">
      <c r="E373" s="176"/>
      <c r="H373" s="208"/>
      <c r="I373" s="176"/>
      <c r="J373" s="176"/>
      <c r="K373" s="176"/>
      <c r="AB373" s="767"/>
      <c r="AL373" s="163"/>
      <c r="AM373" s="163"/>
      <c r="AN373" s="163"/>
      <c r="AO373" s="163"/>
      <c r="AP373" s="163"/>
      <c r="AQ373" s="163"/>
      <c r="AR373" s="163"/>
      <c r="AS373" s="163"/>
    </row>
    <row r="374" spans="5:45" s="175" customFormat="1" ht="12.75" customHeight="1">
      <c r="E374" s="176"/>
      <c r="H374" s="208"/>
      <c r="I374" s="176"/>
      <c r="J374" s="176"/>
      <c r="K374" s="176"/>
      <c r="AB374" s="767"/>
      <c r="AL374" s="163"/>
      <c r="AM374" s="163"/>
      <c r="AN374" s="163"/>
      <c r="AO374" s="163"/>
      <c r="AP374" s="163"/>
      <c r="AQ374" s="163"/>
      <c r="AR374" s="163"/>
      <c r="AS374" s="163"/>
    </row>
    <row r="375" spans="5:45" s="175" customFormat="1" ht="12.75" customHeight="1">
      <c r="E375" s="176"/>
      <c r="H375" s="208"/>
      <c r="I375" s="176"/>
      <c r="J375" s="176"/>
      <c r="K375" s="176"/>
      <c r="AB375" s="767"/>
      <c r="AL375" s="163"/>
      <c r="AM375" s="163"/>
      <c r="AN375" s="163"/>
      <c r="AO375" s="163"/>
      <c r="AP375" s="163"/>
      <c r="AQ375" s="163"/>
      <c r="AR375" s="163"/>
      <c r="AS375" s="163"/>
    </row>
    <row r="376" spans="5:45" s="175" customFormat="1" ht="12.75" customHeight="1">
      <c r="E376" s="176"/>
      <c r="H376" s="208"/>
      <c r="I376" s="176"/>
      <c r="J376" s="176"/>
      <c r="K376" s="176"/>
      <c r="AB376" s="767"/>
      <c r="AL376" s="163"/>
      <c r="AM376" s="163"/>
      <c r="AN376" s="163"/>
      <c r="AO376" s="163"/>
      <c r="AP376" s="163"/>
      <c r="AQ376" s="163"/>
      <c r="AR376" s="163"/>
      <c r="AS376" s="163"/>
    </row>
    <row r="377" spans="5:45" s="175" customFormat="1" ht="12.75" customHeight="1">
      <c r="E377" s="176"/>
      <c r="H377" s="208"/>
      <c r="I377" s="176"/>
      <c r="J377" s="176"/>
      <c r="K377" s="176"/>
      <c r="AB377" s="767"/>
      <c r="AL377" s="163"/>
      <c r="AM377" s="163"/>
      <c r="AN377" s="163"/>
      <c r="AO377" s="163"/>
      <c r="AP377" s="163"/>
      <c r="AQ377" s="163"/>
      <c r="AR377" s="163"/>
      <c r="AS377" s="163"/>
    </row>
    <row r="378" spans="5:45" s="175" customFormat="1" ht="12.75" customHeight="1">
      <c r="E378" s="176"/>
      <c r="H378" s="208"/>
      <c r="I378" s="176"/>
      <c r="J378" s="176"/>
      <c r="K378" s="176"/>
      <c r="AB378" s="767"/>
      <c r="AL378" s="163"/>
      <c r="AM378" s="163"/>
      <c r="AN378" s="163"/>
      <c r="AO378" s="163"/>
      <c r="AP378" s="163"/>
      <c r="AQ378" s="163"/>
      <c r="AR378" s="163"/>
      <c r="AS378" s="163"/>
    </row>
    <row r="379" spans="5:45" s="175" customFormat="1" ht="12.75" customHeight="1">
      <c r="E379" s="176"/>
      <c r="H379" s="208"/>
      <c r="I379" s="176"/>
      <c r="J379" s="176"/>
      <c r="K379" s="176"/>
      <c r="AB379" s="767"/>
      <c r="AL379" s="163"/>
      <c r="AM379" s="163"/>
      <c r="AN379" s="163"/>
      <c r="AO379" s="163"/>
      <c r="AP379" s="163"/>
      <c r="AQ379" s="163"/>
      <c r="AR379" s="163"/>
      <c r="AS379" s="163"/>
    </row>
    <row r="380" spans="5:45" s="175" customFormat="1" ht="12.75" customHeight="1">
      <c r="E380" s="176"/>
      <c r="H380" s="208"/>
      <c r="I380" s="176"/>
      <c r="J380" s="176"/>
      <c r="K380" s="176"/>
      <c r="AB380" s="767"/>
      <c r="AL380" s="163"/>
      <c r="AM380" s="163"/>
      <c r="AN380" s="163"/>
      <c r="AO380" s="163"/>
      <c r="AP380" s="163"/>
      <c r="AQ380" s="163"/>
      <c r="AR380" s="163"/>
      <c r="AS380" s="163"/>
    </row>
    <row r="381" spans="5:45" s="175" customFormat="1" ht="12.75" customHeight="1">
      <c r="E381" s="176"/>
      <c r="H381" s="208"/>
      <c r="I381" s="176"/>
      <c r="J381" s="176"/>
      <c r="K381" s="176"/>
      <c r="AB381" s="767"/>
      <c r="AL381" s="163"/>
      <c r="AM381" s="163"/>
      <c r="AN381" s="163"/>
      <c r="AO381" s="163"/>
      <c r="AP381" s="163"/>
      <c r="AQ381" s="163"/>
      <c r="AR381" s="163"/>
      <c r="AS381" s="163"/>
    </row>
    <row r="382" spans="5:45" s="175" customFormat="1" ht="12.75" customHeight="1">
      <c r="E382" s="176"/>
      <c r="H382" s="208"/>
      <c r="I382" s="176"/>
      <c r="J382" s="176"/>
      <c r="K382" s="176"/>
      <c r="AB382" s="767"/>
      <c r="AL382" s="163"/>
      <c r="AM382" s="163"/>
      <c r="AN382" s="163"/>
      <c r="AO382" s="163"/>
      <c r="AP382" s="163"/>
      <c r="AQ382" s="163"/>
      <c r="AR382" s="163"/>
      <c r="AS382" s="163"/>
    </row>
    <row r="383" spans="5:45" s="175" customFormat="1" ht="12.75" customHeight="1">
      <c r="E383" s="176"/>
      <c r="H383" s="208"/>
      <c r="I383" s="176"/>
      <c r="J383" s="176"/>
      <c r="K383" s="176"/>
      <c r="AB383" s="767"/>
      <c r="AL383" s="163"/>
      <c r="AM383" s="163"/>
      <c r="AN383" s="163"/>
      <c r="AO383" s="163"/>
      <c r="AP383" s="163"/>
      <c r="AQ383" s="163"/>
      <c r="AR383" s="163"/>
      <c r="AS383" s="163"/>
    </row>
    <row r="384" spans="5:45" s="175" customFormat="1" ht="12.75" customHeight="1">
      <c r="E384" s="176"/>
      <c r="H384" s="208"/>
      <c r="I384" s="176"/>
      <c r="J384" s="176"/>
      <c r="K384" s="176"/>
      <c r="AB384" s="767"/>
      <c r="AL384" s="163"/>
      <c r="AM384" s="163"/>
      <c r="AN384" s="163"/>
      <c r="AO384" s="163"/>
      <c r="AP384" s="163"/>
      <c r="AQ384" s="163"/>
      <c r="AR384" s="163"/>
      <c r="AS384" s="163"/>
    </row>
    <row r="385" spans="5:45" s="175" customFormat="1" ht="12.75" customHeight="1">
      <c r="E385" s="176"/>
      <c r="H385" s="208"/>
      <c r="I385" s="176"/>
      <c r="J385" s="176"/>
      <c r="K385" s="176"/>
      <c r="AB385" s="767"/>
      <c r="AL385" s="163"/>
      <c r="AM385" s="163"/>
      <c r="AN385" s="163"/>
      <c r="AO385" s="163"/>
      <c r="AP385" s="163"/>
      <c r="AQ385" s="163"/>
      <c r="AR385" s="163"/>
      <c r="AS385" s="163"/>
    </row>
    <row r="386" spans="5:45" s="175" customFormat="1" ht="12.75" customHeight="1">
      <c r="E386" s="176"/>
      <c r="H386" s="208"/>
      <c r="I386" s="176"/>
      <c r="J386" s="176"/>
      <c r="K386" s="176"/>
      <c r="AB386" s="767"/>
      <c r="AL386" s="163"/>
      <c r="AM386" s="163"/>
      <c r="AN386" s="163"/>
      <c r="AO386" s="163"/>
      <c r="AP386" s="163"/>
      <c r="AQ386" s="163"/>
      <c r="AR386" s="163"/>
      <c r="AS386" s="163"/>
    </row>
    <row r="387" spans="5:45" s="175" customFormat="1" ht="12.75" customHeight="1">
      <c r="E387" s="176"/>
      <c r="H387" s="208"/>
      <c r="I387" s="176"/>
      <c r="J387" s="176"/>
      <c r="K387" s="176"/>
      <c r="AB387" s="767"/>
      <c r="AL387" s="163"/>
      <c r="AM387" s="163"/>
      <c r="AN387" s="163"/>
      <c r="AO387" s="163"/>
      <c r="AP387" s="163"/>
      <c r="AQ387" s="163"/>
      <c r="AR387" s="163"/>
      <c r="AS387" s="163"/>
    </row>
    <row r="388" spans="5:45" s="175" customFormat="1" ht="12.75" customHeight="1">
      <c r="E388" s="176"/>
      <c r="H388" s="208"/>
      <c r="I388" s="176"/>
      <c r="J388" s="176"/>
      <c r="K388" s="176"/>
      <c r="AB388" s="767"/>
      <c r="AL388" s="163"/>
      <c r="AM388" s="163"/>
      <c r="AN388" s="163"/>
      <c r="AO388" s="163"/>
      <c r="AP388" s="163"/>
      <c r="AQ388" s="163"/>
      <c r="AR388" s="163"/>
      <c r="AS388" s="163"/>
    </row>
    <row r="389" spans="5:45" s="175" customFormat="1" ht="12.75" customHeight="1">
      <c r="E389" s="176"/>
      <c r="H389" s="208"/>
      <c r="I389" s="176"/>
      <c r="J389" s="176"/>
      <c r="K389" s="176"/>
      <c r="AB389" s="767"/>
      <c r="AL389" s="163"/>
      <c r="AM389" s="163"/>
      <c r="AN389" s="163"/>
      <c r="AO389" s="163"/>
      <c r="AP389" s="163"/>
      <c r="AQ389" s="163"/>
      <c r="AR389" s="163"/>
      <c r="AS389" s="163"/>
    </row>
    <row r="390" spans="5:45" s="175" customFormat="1" ht="12.75" customHeight="1">
      <c r="E390" s="176"/>
      <c r="H390" s="208"/>
      <c r="I390" s="176"/>
      <c r="J390" s="176"/>
      <c r="K390" s="176"/>
      <c r="AB390" s="767"/>
      <c r="AL390" s="163"/>
      <c r="AM390" s="163"/>
      <c r="AN390" s="163"/>
      <c r="AO390" s="163"/>
      <c r="AP390" s="163"/>
      <c r="AQ390" s="163"/>
      <c r="AR390" s="163"/>
      <c r="AS390" s="163"/>
    </row>
    <row r="391" spans="5:45" s="175" customFormat="1" ht="12.75" customHeight="1">
      <c r="E391" s="176"/>
      <c r="H391" s="208"/>
      <c r="I391" s="176"/>
      <c r="J391" s="176"/>
      <c r="K391" s="176"/>
      <c r="AB391" s="767"/>
      <c r="AL391" s="163"/>
      <c r="AM391" s="163"/>
      <c r="AN391" s="163"/>
      <c r="AO391" s="163"/>
      <c r="AP391" s="163"/>
      <c r="AQ391" s="163"/>
      <c r="AR391" s="163"/>
      <c r="AS391" s="163"/>
    </row>
    <row r="392" spans="5:45" s="175" customFormat="1" ht="12.75" customHeight="1">
      <c r="E392" s="176"/>
      <c r="H392" s="208"/>
      <c r="I392" s="176"/>
      <c r="J392" s="176"/>
      <c r="K392" s="176"/>
      <c r="AB392" s="767"/>
      <c r="AL392" s="163"/>
      <c r="AM392" s="163"/>
      <c r="AN392" s="163"/>
      <c r="AO392" s="163"/>
      <c r="AP392" s="163"/>
      <c r="AQ392" s="163"/>
      <c r="AR392" s="163"/>
      <c r="AS392" s="163"/>
    </row>
    <row r="393" spans="5:45" s="175" customFormat="1" ht="12.75" customHeight="1">
      <c r="E393" s="176"/>
      <c r="H393" s="208"/>
      <c r="I393" s="176"/>
      <c r="J393" s="176"/>
      <c r="K393" s="176"/>
      <c r="AB393" s="767"/>
      <c r="AL393" s="163"/>
      <c r="AM393" s="163"/>
      <c r="AN393" s="163"/>
      <c r="AO393" s="163"/>
      <c r="AP393" s="163"/>
      <c r="AQ393" s="163"/>
      <c r="AR393" s="163"/>
      <c r="AS393" s="163"/>
    </row>
    <row r="394" spans="5:45" s="175" customFormat="1" ht="12.75" customHeight="1">
      <c r="E394" s="176"/>
      <c r="H394" s="208"/>
      <c r="I394" s="176"/>
      <c r="J394" s="176"/>
      <c r="K394" s="176"/>
      <c r="AB394" s="767"/>
      <c r="AL394" s="163"/>
      <c r="AM394" s="163"/>
      <c r="AN394" s="163"/>
      <c r="AO394" s="163"/>
      <c r="AP394" s="163"/>
      <c r="AQ394" s="163"/>
      <c r="AR394" s="163"/>
      <c r="AS394" s="163"/>
    </row>
    <row r="395" spans="5:45" s="175" customFormat="1" ht="12.75" customHeight="1">
      <c r="E395" s="176"/>
      <c r="H395" s="208"/>
      <c r="I395" s="176"/>
      <c r="J395" s="176"/>
      <c r="K395" s="176"/>
      <c r="AB395" s="767"/>
      <c r="AL395" s="163"/>
      <c r="AM395" s="163"/>
      <c r="AN395" s="163"/>
      <c r="AO395" s="163"/>
      <c r="AP395" s="163"/>
      <c r="AQ395" s="163"/>
      <c r="AR395" s="163"/>
      <c r="AS395" s="163"/>
    </row>
    <row r="396" spans="5:45" s="175" customFormat="1" ht="12.75" customHeight="1">
      <c r="E396" s="176"/>
      <c r="H396" s="208"/>
      <c r="I396" s="176"/>
      <c r="J396" s="176"/>
      <c r="K396" s="176"/>
      <c r="AB396" s="767"/>
      <c r="AL396" s="163"/>
      <c r="AM396" s="163"/>
      <c r="AN396" s="163"/>
      <c r="AO396" s="163"/>
      <c r="AP396" s="163"/>
      <c r="AQ396" s="163"/>
      <c r="AR396" s="163"/>
      <c r="AS396" s="163"/>
    </row>
    <row r="397" spans="5:45" s="175" customFormat="1" ht="12.75" customHeight="1">
      <c r="E397" s="176"/>
      <c r="H397" s="208"/>
      <c r="I397" s="176"/>
      <c r="J397" s="176"/>
      <c r="K397" s="176"/>
      <c r="AB397" s="767"/>
      <c r="AL397" s="163"/>
      <c r="AM397" s="163"/>
      <c r="AN397" s="163"/>
      <c r="AO397" s="163"/>
      <c r="AP397" s="163"/>
      <c r="AQ397" s="163"/>
      <c r="AR397" s="163"/>
      <c r="AS397" s="163"/>
    </row>
    <row r="398" spans="5:45" s="175" customFormat="1" ht="12.75" customHeight="1">
      <c r="E398" s="176"/>
      <c r="H398" s="208"/>
      <c r="I398" s="176"/>
      <c r="J398" s="176"/>
      <c r="K398" s="176"/>
      <c r="AB398" s="767"/>
      <c r="AL398" s="163"/>
      <c r="AM398" s="163"/>
      <c r="AN398" s="163"/>
      <c r="AO398" s="163"/>
      <c r="AP398" s="163"/>
      <c r="AQ398" s="163"/>
      <c r="AR398" s="163"/>
      <c r="AS398" s="163"/>
    </row>
    <row r="399" spans="5:45" s="175" customFormat="1" ht="12.75" customHeight="1">
      <c r="E399" s="176"/>
      <c r="H399" s="208"/>
      <c r="I399" s="176"/>
      <c r="J399" s="176"/>
      <c r="K399" s="176"/>
      <c r="AB399" s="767"/>
      <c r="AL399" s="163"/>
      <c r="AM399" s="163"/>
      <c r="AN399" s="163"/>
      <c r="AO399" s="163"/>
      <c r="AP399" s="163"/>
      <c r="AQ399" s="163"/>
      <c r="AR399" s="163"/>
      <c r="AS399" s="163"/>
    </row>
    <row r="400" spans="5:45" s="175" customFormat="1" ht="12.75" customHeight="1">
      <c r="E400" s="176"/>
      <c r="H400" s="208"/>
      <c r="I400" s="176"/>
      <c r="J400" s="176"/>
      <c r="K400" s="176"/>
      <c r="AB400" s="767"/>
      <c r="AL400" s="163"/>
      <c r="AM400" s="163"/>
      <c r="AN400" s="163"/>
      <c r="AO400" s="163"/>
      <c r="AP400" s="163"/>
      <c r="AQ400" s="163"/>
      <c r="AR400" s="163"/>
      <c r="AS400" s="163"/>
    </row>
    <row r="401" spans="5:45" s="175" customFormat="1" ht="12.75" customHeight="1">
      <c r="E401" s="176"/>
      <c r="H401" s="208"/>
      <c r="I401" s="176"/>
      <c r="J401" s="176"/>
      <c r="K401" s="176"/>
      <c r="AB401" s="767"/>
      <c r="AL401" s="163"/>
      <c r="AM401" s="163"/>
      <c r="AN401" s="163"/>
      <c r="AO401" s="163"/>
      <c r="AP401" s="163"/>
      <c r="AQ401" s="163"/>
      <c r="AR401" s="163"/>
      <c r="AS401" s="163"/>
    </row>
    <row r="402" spans="5:45" s="175" customFormat="1" ht="12.75" customHeight="1">
      <c r="E402" s="176"/>
      <c r="H402" s="208"/>
      <c r="I402" s="176"/>
      <c r="J402" s="176"/>
      <c r="K402" s="176"/>
      <c r="AB402" s="767"/>
      <c r="AL402" s="163"/>
      <c r="AM402" s="163"/>
      <c r="AN402" s="163"/>
      <c r="AO402" s="163"/>
      <c r="AP402" s="163"/>
      <c r="AQ402" s="163"/>
      <c r="AR402" s="163"/>
      <c r="AS402" s="163"/>
    </row>
    <row r="403" spans="5:45" s="175" customFormat="1" ht="12.75" customHeight="1">
      <c r="E403" s="176"/>
      <c r="H403" s="208"/>
      <c r="I403" s="176"/>
      <c r="J403" s="176"/>
      <c r="K403" s="176"/>
      <c r="AB403" s="767"/>
      <c r="AL403" s="163"/>
      <c r="AM403" s="163"/>
      <c r="AN403" s="163"/>
      <c r="AO403" s="163"/>
      <c r="AP403" s="163"/>
      <c r="AQ403" s="163"/>
      <c r="AR403" s="163"/>
      <c r="AS403" s="163"/>
    </row>
    <row r="404" spans="5:45" s="175" customFormat="1" ht="12.75" customHeight="1">
      <c r="E404" s="176"/>
      <c r="H404" s="208"/>
      <c r="I404" s="176"/>
      <c r="J404" s="176"/>
      <c r="K404" s="176"/>
      <c r="AB404" s="767"/>
      <c r="AL404" s="163"/>
      <c r="AM404" s="163"/>
      <c r="AN404" s="163"/>
      <c r="AO404" s="163"/>
      <c r="AP404" s="163"/>
      <c r="AQ404" s="163"/>
      <c r="AR404" s="163"/>
      <c r="AS404" s="163"/>
    </row>
    <row r="405" spans="5:45" s="175" customFormat="1" ht="12.75" customHeight="1">
      <c r="E405" s="176"/>
      <c r="H405" s="208"/>
      <c r="I405" s="176"/>
      <c r="J405" s="176"/>
      <c r="K405" s="176"/>
      <c r="AB405" s="767"/>
      <c r="AL405" s="163"/>
      <c r="AM405" s="163"/>
      <c r="AN405" s="163"/>
      <c r="AO405" s="163"/>
      <c r="AP405" s="163"/>
      <c r="AQ405" s="163"/>
      <c r="AR405" s="163"/>
      <c r="AS405" s="163"/>
    </row>
    <row r="406" spans="5:45" s="175" customFormat="1" ht="12.75" customHeight="1">
      <c r="E406" s="176"/>
      <c r="H406" s="208"/>
      <c r="I406" s="176"/>
      <c r="J406" s="176"/>
      <c r="K406" s="176"/>
      <c r="AB406" s="767"/>
      <c r="AL406" s="163"/>
      <c r="AM406" s="163"/>
      <c r="AN406" s="163"/>
      <c r="AO406" s="163"/>
      <c r="AP406" s="163"/>
      <c r="AQ406" s="163"/>
      <c r="AR406" s="163"/>
      <c r="AS406" s="163"/>
    </row>
    <row r="407" spans="5:45" s="175" customFormat="1" ht="12.75" customHeight="1">
      <c r="E407" s="176"/>
      <c r="H407" s="208"/>
      <c r="I407" s="176"/>
      <c r="J407" s="176"/>
      <c r="K407" s="176"/>
      <c r="AB407" s="767"/>
      <c r="AL407" s="163"/>
      <c r="AM407" s="163"/>
      <c r="AN407" s="163"/>
      <c r="AO407" s="163"/>
      <c r="AP407" s="163"/>
      <c r="AQ407" s="163"/>
      <c r="AR407" s="163"/>
      <c r="AS407" s="163"/>
    </row>
    <row r="408" spans="5:45" s="175" customFormat="1" ht="12.75" customHeight="1">
      <c r="E408" s="176"/>
      <c r="H408" s="208"/>
      <c r="I408" s="176"/>
      <c r="J408" s="176"/>
      <c r="K408" s="176"/>
      <c r="AB408" s="767"/>
      <c r="AL408" s="163"/>
      <c r="AM408" s="163"/>
      <c r="AN408" s="163"/>
      <c r="AO408" s="163"/>
      <c r="AP408" s="163"/>
      <c r="AQ408" s="163"/>
      <c r="AR408" s="163"/>
      <c r="AS408" s="163"/>
    </row>
    <row r="409" spans="5:45" s="175" customFormat="1" ht="12.75" customHeight="1">
      <c r="E409" s="176"/>
      <c r="H409" s="208"/>
      <c r="I409" s="176"/>
      <c r="J409" s="176"/>
      <c r="K409" s="176"/>
      <c r="AB409" s="767"/>
      <c r="AL409" s="163"/>
      <c r="AM409" s="163"/>
      <c r="AN409" s="163"/>
      <c r="AO409" s="163"/>
      <c r="AP409" s="163"/>
      <c r="AQ409" s="163"/>
      <c r="AR409" s="163"/>
      <c r="AS409" s="163"/>
    </row>
    <row r="410" spans="5:45" s="175" customFormat="1" ht="12.75" customHeight="1">
      <c r="E410" s="176"/>
      <c r="H410" s="208"/>
      <c r="I410" s="176"/>
      <c r="J410" s="176"/>
      <c r="K410" s="176"/>
      <c r="AB410" s="767"/>
      <c r="AL410" s="163"/>
      <c r="AM410" s="163"/>
      <c r="AN410" s="163"/>
      <c r="AO410" s="163"/>
      <c r="AP410" s="163"/>
      <c r="AQ410" s="163"/>
      <c r="AR410" s="163"/>
      <c r="AS410" s="163"/>
    </row>
    <row r="411" spans="5:45" s="175" customFormat="1" ht="12.75" customHeight="1">
      <c r="E411" s="176"/>
      <c r="H411" s="208"/>
      <c r="I411" s="176"/>
      <c r="J411" s="176"/>
      <c r="K411" s="176"/>
      <c r="AB411" s="767"/>
      <c r="AL411" s="163"/>
      <c r="AM411" s="163"/>
      <c r="AN411" s="163"/>
      <c r="AO411" s="163"/>
      <c r="AP411" s="163"/>
      <c r="AQ411" s="163"/>
      <c r="AR411" s="163"/>
      <c r="AS411" s="163"/>
    </row>
    <row r="412" spans="5:45" s="175" customFormat="1" ht="12.75" customHeight="1">
      <c r="E412" s="176"/>
      <c r="H412" s="208"/>
      <c r="I412" s="176"/>
      <c r="J412" s="176"/>
      <c r="K412" s="176"/>
      <c r="AB412" s="767"/>
      <c r="AL412" s="163"/>
      <c r="AM412" s="163"/>
      <c r="AN412" s="163"/>
      <c r="AO412" s="163"/>
      <c r="AP412" s="163"/>
      <c r="AQ412" s="163"/>
      <c r="AR412" s="163"/>
      <c r="AS412" s="163"/>
    </row>
    <row r="413" spans="5:45" s="175" customFormat="1" ht="12.75" customHeight="1">
      <c r="E413" s="176"/>
      <c r="H413" s="208"/>
      <c r="I413" s="176"/>
      <c r="J413" s="176"/>
      <c r="K413" s="176"/>
      <c r="AB413" s="767"/>
      <c r="AL413" s="163"/>
      <c r="AM413" s="163"/>
      <c r="AN413" s="163"/>
      <c r="AO413" s="163"/>
      <c r="AP413" s="163"/>
      <c r="AQ413" s="163"/>
      <c r="AR413" s="163"/>
      <c r="AS413" s="163"/>
    </row>
    <row r="414" spans="5:45" s="175" customFormat="1" ht="12.75" customHeight="1">
      <c r="E414" s="176"/>
      <c r="H414" s="208"/>
      <c r="I414" s="176"/>
      <c r="J414" s="176"/>
      <c r="K414" s="176"/>
      <c r="AB414" s="767"/>
      <c r="AL414" s="163"/>
      <c r="AM414" s="163"/>
      <c r="AN414" s="163"/>
      <c r="AO414" s="163"/>
      <c r="AP414" s="163"/>
      <c r="AQ414" s="163"/>
      <c r="AR414" s="163"/>
      <c r="AS414" s="163"/>
    </row>
    <row r="415" spans="5:45" s="175" customFormat="1" ht="12.75" customHeight="1">
      <c r="E415" s="176"/>
      <c r="H415" s="208"/>
      <c r="I415" s="176"/>
      <c r="J415" s="176"/>
      <c r="K415" s="176"/>
      <c r="AB415" s="767"/>
      <c r="AL415" s="163"/>
      <c r="AM415" s="163"/>
      <c r="AN415" s="163"/>
      <c r="AO415" s="163"/>
      <c r="AP415" s="163"/>
      <c r="AQ415" s="163"/>
      <c r="AR415" s="163"/>
      <c r="AS415" s="163"/>
    </row>
    <row r="416" spans="5:45" s="175" customFormat="1" ht="12.75" customHeight="1">
      <c r="E416" s="176"/>
      <c r="H416" s="208"/>
      <c r="I416" s="176"/>
      <c r="J416" s="176"/>
      <c r="K416" s="176"/>
      <c r="AB416" s="767"/>
      <c r="AL416" s="163"/>
      <c r="AM416" s="163"/>
      <c r="AN416" s="163"/>
      <c r="AO416" s="163"/>
      <c r="AP416" s="163"/>
      <c r="AQ416" s="163"/>
      <c r="AR416" s="163"/>
      <c r="AS416" s="163"/>
    </row>
    <row r="417" spans="5:45" s="175" customFormat="1" ht="12.75" customHeight="1">
      <c r="E417" s="176"/>
      <c r="H417" s="208"/>
      <c r="I417" s="176"/>
      <c r="J417" s="176"/>
      <c r="K417" s="176"/>
      <c r="AB417" s="767"/>
      <c r="AL417" s="163"/>
      <c r="AM417" s="163"/>
      <c r="AN417" s="163"/>
      <c r="AO417" s="163"/>
      <c r="AP417" s="163"/>
      <c r="AQ417" s="163"/>
      <c r="AR417" s="163"/>
      <c r="AS417" s="163"/>
    </row>
    <row r="418" spans="5:45" s="175" customFormat="1" ht="12.75" customHeight="1">
      <c r="E418" s="176"/>
      <c r="H418" s="208"/>
      <c r="I418" s="176"/>
      <c r="J418" s="176"/>
      <c r="K418" s="176"/>
      <c r="AB418" s="767"/>
      <c r="AL418" s="163"/>
      <c r="AM418" s="163"/>
      <c r="AN418" s="163"/>
      <c r="AO418" s="163"/>
      <c r="AP418" s="163"/>
      <c r="AQ418" s="163"/>
      <c r="AR418" s="163"/>
      <c r="AS418" s="163"/>
    </row>
    <row r="419" spans="5:45" s="175" customFormat="1" ht="12.75" customHeight="1">
      <c r="E419" s="176"/>
      <c r="H419" s="208"/>
      <c r="I419" s="176"/>
      <c r="J419" s="176"/>
      <c r="K419" s="176"/>
      <c r="AB419" s="767"/>
      <c r="AL419" s="163"/>
      <c r="AM419" s="163"/>
      <c r="AN419" s="163"/>
      <c r="AO419" s="163"/>
      <c r="AP419" s="163"/>
      <c r="AQ419" s="163"/>
      <c r="AR419" s="163"/>
      <c r="AS419" s="163"/>
    </row>
    <row r="420" spans="5:45" s="175" customFormat="1" ht="12.75" customHeight="1">
      <c r="E420" s="176"/>
      <c r="H420" s="208"/>
      <c r="I420" s="176"/>
      <c r="J420" s="176"/>
      <c r="K420" s="176"/>
      <c r="AB420" s="767"/>
      <c r="AL420" s="163"/>
      <c r="AM420" s="163"/>
      <c r="AN420" s="163"/>
      <c r="AO420" s="163"/>
      <c r="AP420" s="163"/>
      <c r="AQ420" s="163"/>
      <c r="AR420" s="163"/>
      <c r="AS420" s="163"/>
    </row>
    <row r="421" spans="5:45" s="175" customFormat="1" ht="12.75" customHeight="1">
      <c r="E421" s="176"/>
      <c r="H421" s="208"/>
      <c r="I421" s="176"/>
      <c r="J421" s="176"/>
      <c r="K421" s="176"/>
      <c r="AB421" s="767"/>
      <c r="AL421" s="163"/>
      <c r="AM421" s="163"/>
      <c r="AN421" s="163"/>
      <c r="AO421" s="163"/>
      <c r="AP421" s="163"/>
      <c r="AQ421" s="163"/>
      <c r="AR421" s="163"/>
      <c r="AS421" s="163"/>
    </row>
    <row r="422" spans="5:45" s="175" customFormat="1" ht="12.75" customHeight="1">
      <c r="E422" s="176"/>
      <c r="H422" s="208"/>
      <c r="I422" s="176"/>
      <c r="J422" s="176"/>
      <c r="K422" s="176"/>
      <c r="AB422" s="767"/>
      <c r="AL422" s="163"/>
      <c r="AM422" s="163"/>
      <c r="AN422" s="163"/>
      <c r="AO422" s="163"/>
      <c r="AP422" s="163"/>
      <c r="AQ422" s="163"/>
      <c r="AR422" s="163"/>
      <c r="AS422" s="163"/>
    </row>
    <row r="423" spans="5:45" s="175" customFormat="1" ht="12.75" customHeight="1">
      <c r="E423" s="176"/>
      <c r="H423" s="208"/>
      <c r="I423" s="176"/>
      <c r="J423" s="176"/>
      <c r="K423" s="176"/>
      <c r="AB423" s="767"/>
      <c r="AL423" s="163"/>
      <c r="AM423" s="163"/>
      <c r="AN423" s="163"/>
      <c r="AO423" s="163"/>
      <c r="AP423" s="163"/>
      <c r="AQ423" s="163"/>
      <c r="AR423" s="163"/>
      <c r="AS423" s="163"/>
    </row>
    <row r="424" spans="5:45" s="175" customFormat="1" ht="12.75" customHeight="1">
      <c r="E424" s="176"/>
      <c r="H424" s="208"/>
      <c r="I424" s="176"/>
      <c r="J424" s="176"/>
      <c r="K424" s="176"/>
      <c r="AB424" s="767"/>
      <c r="AL424" s="163"/>
      <c r="AM424" s="163"/>
      <c r="AN424" s="163"/>
      <c r="AO424" s="163"/>
      <c r="AP424" s="163"/>
      <c r="AQ424" s="163"/>
      <c r="AR424" s="163"/>
      <c r="AS424" s="163"/>
    </row>
    <row r="425" spans="5:45" s="175" customFormat="1" ht="12.75" customHeight="1">
      <c r="E425" s="176"/>
      <c r="H425" s="208"/>
      <c r="I425" s="176"/>
      <c r="J425" s="176"/>
      <c r="K425" s="176"/>
      <c r="AB425" s="767"/>
      <c r="AL425" s="163"/>
      <c r="AM425" s="163"/>
      <c r="AN425" s="163"/>
      <c r="AO425" s="163"/>
      <c r="AP425" s="163"/>
      <c r="AQ425" s="163"/>
      <c r="AR425" s="163"/>
      <c r="AS425" s="163"/>
    </row>
    <row r="426" spans="5:45" s="175" customFormat="1" ht="12.75" customHeight="1">
      <c r="E426" s="176"/>
      <c r="H426" s="208"/>
      <c r="I426" s="176"/>
      <c r="J426" s="176"/>
      <c r="K426" s="176"/>
      <c r="AB426" s="767"/>
      <c r="AL426" s="163"/>
      <c r="AM426" s="163"/>
      <c r="AN426" s="163"/>
      <c r="AO426" s="163"/>
      <c r="AP426" s="163"/>
      <c r="AQ426" s="163"/>
      <c r="AR426" s="163"/>
      <c r="AS426" s="163"/>
    </row>
    <row r="427" spans="5:45" s="175" customFormat="1" ht="12.75" customHeight="1">
      <c r="E427" s="176"/>
      <c r="H427" s="208"/>
      <c r="I427" s="176"/>
      <c r="J427" s="176"/>
      <c r="K427" s="176"/>
      <c r="AB427" s="767"/>
      <c r="AL427" s="163"/>
      <c r="AM427" s="163"/>
      <c r="AN427" s="163"/>
      <c r="AO427" s="163"/>
      <c r="AP427" s="163"/>
      <c r="AQ427" s="163"/>
      <c r="AR427" s="163"/>
      <c r="AS427" s="163"/>
    </row>
    <row r="428" spans="5:45" s="175" customFormat="1" ht="12.75" customHeight="1">
      <c r="E428" s="176"/>
      <c r="H428" s="208"/>
      <c r="I428" s="176"/>
      <c r="J428" s="176"/>
      <c r="K428" s="176"/>
      <c r="AB428" s="767"/>
      <c r="AL428" s="163"/>
      <c r="AM428" s="163"/>
      <c r="AN428" s="163"/>
      <c r="AO428" s="163"/>
      <c r="AP428" s="163"/>
      <c r="AQ428" s="163"/>
      <c r="AR428" s="163"/>
      <c r="AS428" s="163"/>
    </row>
    <row r="429" spans="5:45" s="175" customFormat="1" ht="12.75" customHeight="1">
      <c r="E429" s="176"/>
      <c r="H429" s="208"/>
      <c r="I429" s="176"/>
      <c r="J429" s="176"/>
      <c r="K429" s="176"/>
      <c r="AB429" s="767"/>
      <c r="AL429" s="163"/>
      <c r="AM429" s="163"/>
      <c r="AN429" s="163"/>
      <c r="AO429" s="163"/>
      <c r="AP429" s="163"/>
      <c r="AQ429" s="163"/>
      <c r="AR429" s="163"/>
      <c r="AS429" s="163"/>
    </row>
    <row r="430" spans="5:45" s="175" customFormat="1" ht="12.75" customHeight="1">
      <c r="E430" s="176"/>
      <c r="H430" s="208"/>
      <c r="I430" s="176"/>
      <c r="J430" s="176"/>
      <c r="K430" s="176"/>
      <c r="AB430" s="767"/>
      <c r="AL430" s="163"/>
      <c r="AM430" s="163"/>
      <c r="AN430" s="163"/>
      <c r="AO430" s="163"/>
      <c r="AP430" s="163"/>
      <c r="AQ430" s="163"/>
      <c r="AR430" s="163"/>
      <c r="AS430" s="163"/>
    </row>
    <row r="431" spans="5:45" s="175" customFormat="1" ht="12.75" customHeight="1">
      <c r="E431" s="176"/>
      <c r="H431" s="208"/>
      <c r="I431" s="176"/>
      <c r="J431" s="176"/>
      <c r="K431" s="176"/>
      <c r="AB431" s="767"/>
      <c r="AL431" s="163"/>
      <c r="AM431" s="163"/>
      <c r="AN431" s="163"/>
      <c r="AO431" s="163"/>
      <c r="AP431" s="163"/>
      <c r="AQ431" s="163"/>
      <c r="AR431" s="163"/>
      <c r="AS431" s="163"/>
    </row>
    <row r="432" spans="5:45" s="175" customFormat="1" ht="12.75" customHeight="1">
      <c r="E432" s="176"/>
      <c r="H432" s="208"/>
      <c r="I432" s="176"/>
      <c r="J432" s="176"/>
      <c r="K432" s="176"/>
      <c r="AB432" s="767"/>
      <c r="AL432" s="163"/>
      <c r="AM432" s="163"/>
      <c r="AN432" s="163"/>
      <c r="AO432" s="163"/>
      <c r="AP432" s="163"/>
      <c r="AQ432" s="163"/>
      <c r="AR432" s="163"/>
      <c r="AS432" s="163"/>
    </row>
    <row r="433" spans="5:45" s="175" customFormat="1" ht="12.75" customHeight="1">
      <c r="E433" s="176"/>
      <c r="H433" s="208"/>
      <c r="I433" s="176"/>
      <c r="J433" s="176"/>
      <c r="K433" s="176"/>
      <c r="AB433" s="767"/>
      <c r="AL433" s="163"/>
      <c r="AM433" s="163"/>
      <c r="AN433" s="163"/>
      <c r="AO433" s="163"/>
      <c r="AP433" s="163"/>
      <c r="AQ433" s="163"/>
      <c r="AR433" s="163"/>
      <c r="AS433" s="163"/>
    </row>
    <row r="434" spans="5:45" s="175" customFormat="1" ht="12.75" customHeight="1">
      <c r="E434" s="176"/>
      <c r="H434" s="208"/>
      <c r="I434" s="176"/>
      <c r="J434" s="176"/>
      <c r="K434" s="176"/>
      <c r="AB434" s="767"/>
      <c r="AL434" s="163"/>
      <c r="AM434" s="163"/>
      <c r="AN434" s="163"/>
      <c r="AO434" s="163"/>
      <c r="AP434" s="163"/>
      <c r="AQ434" s="163"/>
      <c r="AR434" s="163"/>
      <c r="AS434" s="163"/>
    </row>
    <row r="435" spans="5:45" s="175" customFormat="1" ht="12.75" customHeight="1">
      <c r="E435" s="176"/>
      <c r="H435" s="208"/>
      <c r="I435" s="176"/>
      <c r="J435" s="176"/>
      <c r="K435" s="176"/>
      <c r="AB435" s="767"/>
      <c r="AL435" s="163"/>
      <c r="AM435" s="163"/>
      <c r="AN435" s="163"/>
      <c r="AO435" s="163"/>
      <c r="AP435" s="163"/>
      <c r="AQ435" s="163"/>
      <c r="AR435" s="163"/>
      <c r="AS435" s="163"/>
    </row>
    <row r="436" spans="5:45" s="175" customFormat="1" ht="12.75" customHeight="1">
      <c r="E436" s="176"/>
      <c r="H436" s="208"/>
      <c r="I436" s="176"/>
      <c r="J436" s="176"/>
      <c r="K436" s="176"/>
      <c r="AB436" s="767"/>
      <c r="AL436" s="163"/>
      <c r="AM436" s="163"/>
      <c r="AN436" s="163"/>
      <c r="AO436" s="163"/>
      <c r="AP436" s="163"/>
      <c r="AQ436" s="163"/>
      <c r="AR436" s="163"/>
      <c r="AS436" s="163"/>
    </row>
    <row r="437" spans="5:45" s="175" customFormat="1" ht="12.75" customHeight="1">
      <c r="E437" s="176"/>
      <c r="H437" s="208"/>
      <c r="I437" s="176"/>
      <c r="J437" s="176"/>
      <c r="K437" s="176"/>
      <c r="AB437" s="767"/>
      <c r="AL437" s="163"/>
      <c r="AM437" s="163"/>
      <c r="AN437" s="163"/>
      <c r="AO437" s="163"/>
      <c r="AP437" s="163"/>
      <c r="AQ437" s="163"/>
      <c r="AR437" s="163"/>
      <c r="AS437" s="163"/>
    </row>
    <row r="438" spans="5:45" s="175" customFormat="1" ht="12.75" customHeight="1">
      <c r="E438" s="176"/>
      <c r="H438" s="208"/>
      <c r="I438" s="176"/>
      <c r="J438" s="176"/>
      <c r="K438" s="176"/>
      <c r="AB438" s="767"/>
      <c r="AL438" s="163"/>
      <c r="AM438" s="163"/>
      <c r="AN438" s="163"/>
      <c r="AO438" s="163"/>
      <c r="AP438" s="163"/>
      <c r="AQ438" s="163"/>
      <c r="AR438" s="163"/>
      <c r="AS438" s="163"/>
    </row>
    <row r="439" spans="5:45" s="175" customFormat="1" ht="12.75" customHeight="1">
      <c r="E439" s="176"/>
      <c r="H439" s="208"/>
      <c r="I439" s="176"/>
      <c r="J439" s="176"/>
      <c r="K439" s="176"/>
      <c r="AB439" s="767"/>
      <c r="AL439" s="163"/>
      <c r="AM439" s="163"/>
      <c r="AN439" s="163"/>
      <c r="AO439" s="163"/>
      <c r="AP439" s="163"/>
      <c r="AQ439" s="163"/>
      <c r="AR439" s="163"/>
      <c r="AS439" s="163"/>
    </row>
    <row r="440" spans="5:45" s="175" customFormat="1" ht="12.75" customHeight="1">
      <c r="E440" s="176"/>
      <c r="H440" s="208"/>
      <c r="I440" s="176"/>
      <c r="J440" s="176"/>
      <c r="K440" s="176"/>
      <c r="AB440" s="767"/>
      <c r="AL440" s="163"/>
      <c r="AM440" s="163"/>
      <c r="AN440" s="163"/>
      <c r="AO440" s="163"/>
      <c r="AP440" s="163"/>
      <c r="AQ440" s="163"/>
      <c r="AR440" s="163"/>
      <c r="AS440" s="163"/>
    </row>
    <row r="441" spans="5:45" s="175" customFormat="1" ht="12.75" customHeight="1">
      <c r="E441" s="176"/>
      <c r="H441" s="208"/>
      <c r="I441" s="176"/>
      <c r="J441" s="176"/>
      <c r="K441" s="176"/>
      <c r="AB441" s="767"/>
      <c r="AL441" s="163"/>
      <c r="AM441" s="163"/>
      <c r="AN441" s="163"/>
      <c r="AO441" s="163"/>
      <c r="AP441" s="163"/>
      <c r="AQ441" s="163"/>
      <c r="AR441" s="163"/>
      <c r="AS441" s="163"/>
    </row>
    <row r="442" spans="5:45" s="175" customFormat="1" ht="12.75" customHeight="1">
      <c r="E442" s="176"/>
      <c r="H442" s="208"/>
      <c r="I442" s="176"/>
      <c r="J442" s="176"/>
      <c r="K442" s="176"/>
      <c r="AB442" s="767"/>
      <c r="AL442" s="163"/>
      <c r="AM442" s="163"/>
      <c r="AN442" s="163"/>
      <c r="AO442" s="163"/>
      <c r="AP442" s="163"/>
      <c r="AQ442" s="163"/>
      <c r="AR442" s="163"/>
      <c r="AS442" s="163"/>
    </row>
    <row r="443" spans="5:45" s="175" customFormat="1" ht="12.75" customHeight="1">
      <c r="E443" s="176"/>
      <c r="H443" s="208"/>
      <c r="I443" s="176"/>
      <c r="J443" s="176"/>
      <c r="K443" s="176"/>
      <c r="AB443" s="767"/>
      <c r="AL443" s="163"/>
      <c r="AM443" s="163"/>
      <c r="AN443" s="163"/>
      <c r="AO443" s="163"/>
      <c r="AP443" s="163"/>
      <c r="AQ443" s="163"/>
      <c r="AR443" s="163"/>
      <c r="AS443" s="163"/>
    </row>
    <row r="444" spans="5:45" s="175" customFormat="1" ht="12.75" customHeight="1">
      <c r="E444" s="176"/>
      <c r="H444" s="208"/>
      <c r="I444" s="176"/>
      <c r="J444" s="176"/>
      <c r="K444" s="176"/>
      <c r="AB444" s="767"/>
      <c r="AL444" s="163"/>
      <c r="AM444" s="163"/>
      <c r="AN444" s="163"/>
      <c r="AO444" s="163"/>
      <c r="AP444" s="163"/>
      <c r="AQ444" s="163"/>
      <c r="AR444" s="163"/>
      <c r="AS444" s="163"/>
    </row>
    <row r="445" spans="5:45" s="175" customFormat="1" ht="12.75" customHeight="1">
      <c r="E445" s="176"/>
      <c r="H445" s="208"/>
      <c r="I445" s="176"/>
      <c r="J445" s="176"/>
      <c r="K445" s="176"/>
      <c r="AB445" s="767"/>
      <c r="AL445" s="163"/>
      <c r="AM445" s="163"/>
      <c r="AN445" s="163"/>
      <c r="AO445" s="163"/>
      <c r="AP445" s="163"/>
      <c r="AQ445" s="163"/>
      <c r="AR445" s="163"/>
      <c r="AS445" s="163"/>
    </row>
    <row r="446" spans="5:45" s="175" customFormat="1" ht="12.75" customHeight="1">
      <c r="E446" s="176"/>
      <c r="H446" s="208"/>
      <c r="I446" s="176"/>
      <c r="J446" s="176"/>
      <c r="K446" s="176"/>
      <c r="AB446" s="767"/>
      <c r="AL446" s="163"/>
      <c r="AM446" s="163"/>
      <c r="AN446" s="163"/>
      <c r="AO446" s="163"/>
      <c r="AP446" s="163"/>
      <c r="AQ446" s="163"/>
      <c r="AR446" s="163"/>
      <c r="AS446" s="163"/>
    </row>
    <row r="447" spans="5:45" s="175" customFormat="1" ht="12.75" customHeight="1">
      <c r="E447" s="176"/>
      <c r="H447" s="208"/>
      <c r="I447" s="176"/>
      <c r="J447" s="176"/>
      <c r="K447" s="176"/>
      <c r="AB447" s="767"/>
      <c r="AL447" s="163"/>
      <c r="AM447" s="163"/>
      <c r="AN447" s="163"/>
      <c r="AO447" s="163"/>
      <c r="AP447" s="163"/>
      <c r="AQ447" s="163"/>
      <c r="AR447" s="163"/>
      <c r="AS447" s="163"/>
    </row>
    <row r="448" spans="5:45" s="175" customFormat="1" ht="12.75" customHeight="1">
      <c r="E448" s="176"/>
      <c r="H448" s="208"/>
      <c r="I448" s="176"/>
      <c r="J448" s="176"/>
      <c r="K448" s="176"/>
      <c r="AB448" s="767"/>
      <c r="AL448" s="163"/>
      <c r="AM448" s="163"/>
      <c r="AN448" s="163"/>
      <c r="AO448" s="163"/>
      <c r="AP448" s="163"/>
      <c r="AQ448" s="163"/>
      <c r="AR448" s="163"/>
      <c r="AS448" s="163"/>
    </row>
    <row r="449" spans="5:45" s="175" customFormat="1" ht="12.75" customHeight="1">
      <c r="E449" s="176"/>
      <c r="H449" s="208"/>
      <c r="I449" s="176"/>
      <c r="J449" s="176"/>
      <c r="K449" s="176"/>
      <c r="AB449" s="767"/>
      <c r="AL449" s="163"/>
      <c r="AM449" s="163"/>
      <c r="AN449" s="163"/>
      <c r="AO449" s="163"/>
      <c r="AP449" s="163"/>
      <c r="AQ449" s="163"/>
      <c r="AR449" s="163"/>
      <c r="AS449" s="163"/>
    </row>
    <row r="450" spans="5:45" s="175" customFormat="1" ht="12.75" customHeight="1">
      <c r="E450" s="176"/>
      <c r="H450" s="208"/>
      <c r="I450" s="176"/>
      <c r="J450" s="176"/>
      <c r="K450" s="176"/>
      <c r="AB450" s="767"/>
      <c r="AL450" s="163"/>
      <c r="AM450" s="163"/>
      <c r="AN450" s="163"/>
      <c r="AO450" s="163"/>
      <c r="AP450" s="163"/>
      <c r="AQ450" s="163"/>
      <c r="AR450" s="163"/>
      <c r="AS450" s="163"/>
    </row>
    <row r="451" spans="5:45" s="175" customFormat="1" ht="12.75" customHeight="1">
      <c r="E451" s="176"/>
      <c r="H451" s="208"/>
      <c r="I451" s="176"/>
      <c r="J451" s="176"/>
      <c r="K451" s="176"/>
      <c r="AB451" s="767"/>
      <c r="AL451" s="163"/>
      <c r="AM451" s="163"/>
      <c r="AN451" s="163"/>
      <c r="AO451" s="163"/>
      <c r="AP451" s="163"/>
      <c r="AQ451" s="163"/>
      <c r="AR451" s="163"/>
      <c r="AS451" s="163"/>
    </row>
    <row r="452" spans="5:45" s="175" customFormat="1" ht="12.75" customHeight="1">
      <c r="E452" s="176"/>
      <c r="H452" s="208"/>
      <c r="I452" s="176"/>
      <c r="J452" s="176"/>
      <c r="K452" s="176"/>
      <c r="AB452" s="767"/>
      <c r="AL452" s="163"/>
      <c r="AM452" s="163"/>
      <c r="AN452" s="163"/>
      <c r="AO452" s="163"/>
      <c r="AP452" s="163"/>
      <c r="AQ452" s="163"/>
      <c r="AR452" s="163"/>
      <c r="AS452" s="163"/>
    </row>
    <row r="453" spans="5:45" s="175" customFormat="1" ht="12.75" customHeight="1">
      <c r="E453" s="176"/>
      <c r="H453" s="208"/>
      <c r="I453" s="176"/>
      <c r="J453" s="176"/>
      <c r="K453" s="176"/>
      <c r="AB453" s="767"/>
      <c r="AL453" s="163"/>
      <c r="AM453" s="163"/>
      <c r="AN453" s="163"/>
      <c r="AO453" s="163"/>
      <c r="AP453" s="163"/>
      <c r="AQ453" s="163"/>
      <c r="AR453" s="163"/>
      <c r="AS453" s="163"/>
    </row>
    <row r="454" spans="5:45" s="175" customFormat="1" ht="12.75" customHeight="1">
      <c r="E454" s="176"/>
      <c r="H454" s="208"/>
      <c r="I454" s="176"/>
      <c r="J454" s="176"/>
      <c r="K454" s="176"/>
      <c r="AB454" s="767"/>
      <c r="AL454" s="163"/>
      <c r="AM454" s="163"/>
      <c r="AN454" s="163"/>
      <c r="AO454" s="163"/>
      <c r="AP454" s="163"/>
      <c r="AQ454" s="163"/>
      <c r="AR454" s="163"/>
      <c r="AS454" s="163"/>
    </row>
    <row r="455" spans="5:45" s="175" customFormat="1" ht="12.75" customHeight="1">
      <c r="E455" s="176"/>
      <c r="H455" s="208"/>
      <c r="I455" s="176"/>
      <c r="J455" s="176"/>
      <c r="K455" s="176"/>
      <c r="AB455" s="767"/>
      <c r="AL455" s="163"/>
      <c r="AM455" s="163"/>
      <c r="AN455" s="163"/>
      <c r="AO455" s="163"/>
      <c r="AP455" s="163"/>
      <c r="AQ455" s="163"/>
      <c r="AR455" s="163"/>
      <c r="AS455" s="163"/>
    </row>
    <row r="456" spans="5:45" s="175" customFormat="1" ht="12.75" customHeight="1">
      <c r="E456" s="176"/>
      <c r="H456" s="208"/>
      <c r="I456" s="176"/>
      <c r="J456" s="176"/>
      <c r="K456" s="176"/>
      <c r="AB456" s="767"/>
      <c r="AL456" s="163"/>
      <c r="AM456" s="163"/>
      <c r="AN456" s="163"/>
      <c r="AO456" s="163"/>
      <c r="AP456" s="163"/>
      <c r="AQ456" s="163"/>
      <c r="AR456" s="163"/>
      <c r="AS456" s="163"/>
    </row>
    <row r="457" spans="5:45" s="175" customFormat="1" ht="12.75" customHeight="1">
      <c r="E457" s="176"/>
      <c r="H457" s="208"/>
      <c r="I457" s="176"/>
      <c r="J457" s="176"/>
      <c r="K457" s="176"/>
      <c r="AB457" s="767"/>
      <c r="AL457" s="163"/>
      <c r="AM457" s="163"/>
      <c r="AN457" s="163"/>
      <c r="AO457" s="163"/>
      <c r="AP457" s="163"/>
      <c r="AQ457" s="163"/>
      <c r="AR457" s="163"/>
      <c r="AS457" s="163"/>
    </row>
    <row r="458" spans="5:45" s="175" customFormat="1" ht="12.75" customHeight="1">
      <c r="E458" s="176"/>
      <c r="H458" s="208"/>
      <c r="I458" s="176"/>
      <c r="J458" s="176"/>
      <c r="K458" s="176"/>
      <c r="AB458" s="767"/>
      <c r="AL458" s="163"/>
      <c r="AM458" s="163"/>
      <c r="AN458" s="163"/>
      <c r="AO458" s="163"/>
      <c r="AP458" s="163"/>
      <c r="AQ458" s="163"/>
      <c r="AR458" s="163"/>
      <c r="AS458" s="163"/>
    </row>
    <row r="459" spans="5:45" s="175" customFormat="1" ht="12.75" customHeight="1">
      <c r="E459" s="176"/>
      <c r="H459" s="208"/>
      <c r="I459" s="176"/>
      <c r="J459" s="176"/>
      <c r="K459" s="176"/>
      <c r="AB459" s="767"/>
      <c r="AL459" s="163"/>
      <c r="AM459" s="163"/>
      <c r="AN459" s="163"/>
      <c r="AO459" s="163"/>
      <c r="AP459" s="163"/>
      <c r="AQ459" s="163"/>
      <c r="AR459" s="163"/>
      <c r="AS459" s="163"/>
    </row>
    <row r="460" spans="5:45" s="175" customFormat="1" ht="12.75" customHeight="1">
      <c r="E460" s="176"/>
      <c r="H460" s="208"/>
      <c r="I460" s="176"/>
      <c r="J460" s="176"/>
      <c r="K460" s="176"/>
      <c r="AB460" s="767"/>
      <c r="AL460" s="163"/>
      <c r="AM460" s="163"/>
      <c r="AN460" s="163"/>
      <c r="AO460" s="163"/>
      <c r="AP460" s="163"/>
      <c r="AQ460" s="163"/>
      <c r="AR460" s="163"/>
      <c r="AS460" s="163"/>
    </row>
    <row r="461" spans="5:45" s="175" customFormat="1" ht="12.75" customHeight="1">
      <c r="E461" s="176"/>
      <c r="H461" s="208"/>
      <c r="I461" s="176"/>
      <c r="J461" s="176"/>
      <c r="K461" s="176"/>
      <c r="AB461" s="767"/>
      <c r="AL461" s="163"/>
      <c r="AM461" s="163"/>
      <c r="AN461" s="163"/>
      <c r="AO461" s="163"/>
      <c r="AP461" s="163"/>
      <c r="AQ461" s="163"/>
      <c r="AR461" s="163"/>
      <c r="AS461" s="163"/>
    </row>
    <row r="462" spans="5:45" s="175" customFormat="1" ht="12.75" customHeight="1">
      <c r="E462" s="176"/>
      <c r="H462" s="208"/>
      <c r="I462" s="176"/>
      <c r="J462" s="176"/>
      <c r="K462" s="176"/>
      <c r="AB462" s="767"/>
      <c r="AL462" s="163"/>
      <c r="AM462" s="163"/>
      <c r="AN462" s="163"/>
      <c r="AO462" s="163"/>
      <c r="AP462" s="163"/>
      <c r="AQ462" s="163"/>
      <c r="AR462" s="163"/>
      <c r="AS462" s="163"/>
    </row>
    <row r="463" spans="5:45" s="175" customFormat="1" ht="12.75" customHeight="1">
      <c r="E463" s="176"/>
      <c r="H463" s="208"/>
      <c r="I463" s="176"/>
      <c r="J463" s="176"/>
      <c r="K463" s="176"/>
      <c r="AB463" s="767"/>
      <c r="AL463" s="163"/>
      <c r="AM463" s="163"/>
      <c r="AN463" s="163"/>
      <c r="AO463" s="163"/>
      <c r="AP463" s="163"/>
      <c r="AQ463" s="163"/>
      <c r="AR463" s="163"/>
      <c r="AS463" s="163"/>
    </row>
    <row r="464" spans="5:45" s="175" customFormat="1" ht="12.75" customHeight="1">
      <c r="E464" s="176"/>
      <c r="H464" s="208"/>
      <c r="I464" s="176"/>
      <c r="J464" s="176"/>
      <c r="K464" s="176"/>
      <c r="AB464" s="767"/>
      <c r="AL464" s="163"/>
      <c r="AM464" s="163"/>
      <c r="AN464" s="163"/>
      <c r="AO464" s="163"/>
      <c r="AP464" s="163"/>
      <c r="AQ464" s="163"/>
      <c r="AR464" s="163"/>
      <c r="AS464" s="163"/>
    </row>
    <row r="465" spans="5:45" s="175" customFormat="1" ht="12.75" customHeight="1">
      <c r="E465" s="176"/>
      <c r="H465" s="208"/>
      <c r="I465" s="176"/>
      <c r="J465" s="176"/>
      <c r="K465" s="176"/>
      <c r="AB465" s="767"/>
      <c r="AL465" s="163"/>
      <c r="AM465" s="163"/>
      <c r="AN465" s="163"/>
      <c r="AO465" s="163"/>
      <c r="AP465" s="163"/>
      <c r="AQ465" s="163"/>
      <c r="AR465" s="163"/>
      <c r="AS465" s="163"/>
    </row>
    <row r="466" spans="5:45" s="175" customFormat="1" ht="12.75" customHeight="1">
      <c r="E466" s="176"/>
      <c r="H466" s="208"/>
      <c r="I466" s="176"/>
      <c r="J466" s="176"/>
      <c r="K466" s="176"/>
      <c r="AB466" s="767"/>
      <c r="AL466" s="163"/>
      <c r="AM466" s="163"/>
      <c r="AN466" s="163"/>
      <c r="AO466" s="163"/>
      <c r="AP466" s="163"/>
      <c r="AQ466" s="163"/>
      <c r="AR466" s="163"/>
      <c r="AS466" s="163"/>
    </row>
    <row r="467" spans="5:45" s="175" customFormat="1" ht="12.75" customHeight="1">
      <c r="E467" s="176"/>
      <c r="H467" s="208"/>
      <c r="I467" s="176"/>
      <c r="J467" s="176"/>
      <c r="K467" s="176"/>
      <c r="AB467" s="767"/>
      <c r="AL467" s="163"/>
      <c r="AM467" s="163"/>
      <c r="AN467" s="163"/>
      <c r="AO467" s="163"/>
      <c r="AP467" s="163"/>
      <c r="AQ467" s="163"/>
      <c r="AR467" s="163"/>
      <c r="AS467" s="163"/>
    </row>
    <row r="468" spans="5:45" s="175" customFormat="1" ht="12.75" customHeight="1">
      <c r="E468" s="176"/>
      <c r="H468" s="208"/>
      <c r="I468" s="176"/>
      <c r="J468" s="176"/>
      <c r="K468" s="176"/>
      <c r="AB468" s="767"/>
      <c r="AL468" s="163"/>
      <c r="AM468" s="163"/>
      <c r="AN468" s="163"/>
      <c r="AO468" s="163"/>
      <c r="AP468" s="163"/>
      <c r="AQ468" s="163"/>
      <c r="AR468" s="163"/>
      <c r="AS468" s="163"/>
    </row>
    <row r="469" spans="5:45" s="175" customFormat="1" ht="12.75" customHeight="1">
      <c r="E469" s="176"/>
      <c r="H469" s="208"/>
      <c r="I469" s="176"/>
      <c r="J469" s="176"/>
      <c r="K469" s="176"/>
      <c r="AB469" s="767"/>
      <c r="AL469" s="163"/>
      <c r="AM469" s="163"/>
      <c r="AN469" s="163"/>
      <c r="AO469" s="163"/>
      <c r="AP469" s="163"/>
      <c r="AQ469" s="163"/>
      <c r="AR469" s="163"/>
      <c r="AS469" s="163"/>
    </row>
    <row r="470" spans="5:45" s="175" customFormat="1" ht="12.75" customHeight="1">
      <c r="E470" s="176"/>
      <c r="H470" s="208"/>
      <c r="I470" s="176"/>
      <c r="J470" s="176"/>
      <c r="K470" s="176"/>
      <c r="AB470" s="767"/>
      <c r="AL470" s="163"/>
      <c r="AM470" s="163"/>
      <c r="AN470" s="163"/>
      <c r="AO470" s="163"/>
      <c r="AP470" s="163"/>
      <c r="AQ470" s="163"/>
      <c r="AR470" s="163"/>
      <c r="AS470" s="163"/>
    </row>
    <row r="471" spans="5:45" s="175" customFormat="1" ht="12.75" customHeight="1">
      <c r="E471" s="176"/>
      <c r="H471" s="208"/>
      <c r="I471" s="176"/>
      <c r="J471" s="176"/>
      <c r="K471" s="176"/>
      <c r="AB471" s="767"/>
      <c r="AL471" s="163"/>
      <c r="AM471" s="163"/>
      <c r="AN471" s="163"/>
      <c r="AO471" s="163"/>
      <c r="AP471" s="163"/>
      <c r="AQ471" s="163"/>
      <c r="AR471" s="163"/>
      <c r="AS471" s="163"/>
    </row>
    <row r="472" spans="5:45" s="175" customFormat="1" ht="12.75" customHeight="1">
      <c r="E472" s="176"/>
      <c r="H472" s="208"/>
      <c r="I472" s="176"/>
      <c r="J472" s="176"/>
      <c r="K472" s="176"/>
      <c r="AB472" s="767"/>
      <c r="AL472" s="163"/>
      <c r="AM472" s="163"/>
      <c r="AN472" s="163"/>
      <c r="AO472" s="163"/>
      <c r="AP472" s="163"/>
      <c r="AQ472" s="163"/>
      <c r="AR472" s="163"/>
      <c r="AS472" s="163"/>
    </row>
    <row r="473" spans="5:45" s="175" customFormat="1" ht="12.75" customHeight="1">
      <c r="E473" s="176"/>
      <c r="H473" s="208"/>
      <c r="I473" s="176"/>
      <c r="J473" s="176"/>
      <c r="K473" s="176"/>
      <c r="AB473" s="767"/>
      <c r="AL473" s="163"/>
      <c r="AM473" s="163"/>
      <c r="AN473" s="163"/>
      <c r="AO473" s="163"/>
      <c r="AP473" s="163"/>
      <c r="AQ473" s="163"/>
      <c r="AR473" s="163"/>
      <c r="AS473" s="163"/>
    </row>
    <row r="474" spans="5:45" s="175" customFormat="1" ht="12.75" customHeight="1">
      <c r="E474" s="176"/>
      <c r="H474" s="208"/>
      <c r="I474" s="176"/>
      <c r="J474" s="176"/>
      <c r="K474" s="176"/>
      <c r="AB474" s="767"/>
      <c r="AL474" s="163"/>
      <c r="AM474" s="163"/>
      <c r="AN474" s="163"/>
      <c r="AO474" s="163"/>
      <c r="AP474" s="163"/>
      <c r="AQ474" s="163"/>
      <c r="AR474" s="163"/>
      <c r="AS474" s="163"/>
    </row>
    <row r="475" spans="5:45" s="175" customFormat="1" ht="12.75" customHeight="1">
      <c r="E475" s="176"/>
      <c r="H475" s="208"/>
      <c r="I475" s="176"/>
      <c r="J475" s="176"/>
      <c r="K475" s="176"/>
      <c r="AB475" s="767"/>
      <c r="AL475" s="163"/>
      <c r="AM475" s="163"/>
      <c r="AN475" s="163"/>
      <c r="AO475" s="163"/>
      <c r="AP475" s="163"/>
      <c r="AQ475" s="163"/>
      <c r="AR475" s="163"/>
      <c r="AS475" s="163"/>
    </row>
    <row r="476" spans="5:45" s="175" customFormat="1" ht="12.75" customHeight="1">
      <c r="E476" s="176"/>
      <c r="H476" s="208"/>
      <c r="I476" s="176"/>
      <c r="J476" s="176"/>
      <c r="K476" s="176"/>
      <c r="AB476" s="767"/>
      <c r="AL476" s="163"/>
      <c r="AM476" s="163"/>
      <c r="AN476" s="163"/>
      <c r="AO476" s="163"/>
      <c r="AP476" s="163"/>
      <c r="AQ476" s="163"/>
      <c r="AR476" s="163"/>
      <c r="AS476" s="163"/>
    </row>
    <row r="477" spans="5:45" s="175" customFormat="1" ht="12.75" customHeight="1">
      <c r="E477" s="176"/>
      <c r="H477" s="208"/>
      <c r="I477" s="176"/>
      <c r="J477" s="176"/>
      <c r="K477" s="176"/>
      <c r="AB477" s="767"/>
      <c r="AL477" s="163"/>
      <c r="AM477" s="163"/>
      <c r="AN477" s="163"/>
      <c r="AO477" s="163"/>
      <c r="AP477" s="163"/>
      <c r="AQ477" s="163"/>
      <c r="AR477" s="163"/>
      <c r="AS477" s="163"/>
    </row>
    <row r="478" spans="5:45" s="175" customFormat="1" ht="12.75" customHeight="1">
      <c r="E478" s="176"/>
      <c r="H478" s="208"/>
      <c r="I478" s="176"/>
      <c r="J478" s="176"/>
      <c r="K478" s="176"/>
      <c r="AB478" s="767"/>
      <c r="AL478" s="163"/>
      <c r="AM478" s="163"/>
      <c r="AN478" s="163"/>
      <c r="AO478" s="163"/>
      <c r="AP478" s="163"/>
      <c r="AQ478" s="163"/>
      <c r="AR478" s="163"/>
      <c r="AS478" s="163"/>
    </row>
    <row r="479" spans="5:45" s="175" customFormat="1" ht="12.75" customHeight="1">
      <c r="E479" s="176"/>
      <c r="H479" s="208"/>
      <c r="I479" s="176"/>
      <c r="J479" s="176"/>
      <c r="K479" s="176"/>
      <c r="AB479" s="767"/>
      <c r="AL479" s="163"/>
      <c r="AM479" s="163"/>
      <c r="AN479" s="163"/>
      <c r="AO479" s="163"/>
      <c r="AP479" s="163"/>
      <c r="AQ479" s="163"/>
      <c r="AR479" s="163"/>
      <c r="AS479" s="163"/>
    </row>
    <row r="480" spans="5:45" s="175" customFormat="1" ht="12.75" customHeight="1">
      <c r="E480" s="176"/>
      <c r="H480" s="208"/>
      <c r="I480" s="176"/>
      <c r="J480" s="176"/>
      <c r="K480" s="176"/>
      <c r="AB480" s="767"/>
      <c r="AL480" s="163"/>
      <c r="AM480" s="163"/>
      <c r="AN480" s="163"/>
      <c r="AO480" s="163"/>
      <c r="AP480" s="163"/>
      <c r="AQ480" s="163"/>
      <c r="AR480" s="163"/>
      <c r="AS480" s="163"/>
    </row>
    <row r="481" spans="5:45" s="175" customFormat="1" ht="12.75" customHeight="1">
      <c r="E481" s="176"/>
      <c r="H481" s="208"/>
      <c r="I481" s="176"/>
      <c r="J481" s="176"/>
      <c r="K481" s="176"/>
      <c r="AB481" s="767"/>
      <c r="AL481" s="163"/>
      <c r="AM481" s="163"/>
      <c r="AN481" s="163"/>
      <c r="AO481" s="163"/>
      <c r="AP481" s="163"/>
      <c r="AQ481" s="163"/>
      <c r="AR481" s="163"/>
      <c r="AS481" s="163"/>
    </row>
    <row r="482" spans="5:45" s="175" customFormat="1" ht="12.75" customHeight="1">
      <c r="E482" s="176"/>
      <c r="H482" s="208"/>
      <c r="I482" s="176"/>
      <c r="J482" s="176"/>
      <c r="K482" s="176"/>
      <c r="AB482" s="767"/>
      <c r="AL482" s="163"/>
      <c r="AM482" s="163"/>
      <c r="AN482" s="163"/>
      <c r="AO482" s="163"/>
      <c r="AP482" s="163"/>
      <c r="AQ482" s="163"/>
      <c r="AR482" s="163"/>
      <c r="AS482" s="163"/>
    </row>
    <row r="483" spans="5:45" s="175" customFormat="1" ht="12.75" customHeight="1">
      <c r="E483" s="176"/>
      <c r="H483" s="208"/>
      <c r="I483" s="176"/>
      <c r="J483" s="176"/>
      <c r="K483" s="176"/>
      <c r="AB483" s="767"/>
      <c r="AL483" s="163"/>
      <c r="AM483" s="163"/>
      <c r="AN483" s="163"/>
      <c r="AO483" s="163"/>
      <c r="AP483" s="163"/>
      <c r="AQ483" s="163"/>
      <c r="AR483" s="163"/>
      <c r="AS483" s="163"/>
    </row>
    <row r="484" spans="5:45" s="175" customFormat="1" ht="12.75" customHeight="1">
      <c r="E484" s="176"/>
      <c r="H484" s="208"/>
      <c r="I484" s="176"/>
      <c r="J484" s="176"/>
      <c r="K484" s="176"/>
      <c r="AB484" s="767"/>
      <c r="AL484" s="163"/>
      <c r="AM484" s="163"/>
      <c r="AN484" s="163"/>
      <c r="AO484" s="163"/>
      <c r="AP484" s="163"/>
      <c r="AQ484" s="163"/>
      <c r="AR484" s="163"/>
      <c r="AS484" s="163"/>
    </row>
    <row r="485" spans="5:45" s="175" customFormat="1" ht="12.75" customHeight="1">
      <c r="E485" s="176"/>
      <c r="H485" s="208"/>
      <c r="I485" s="176"/>
      <c r="J485" s="176"/>
      <c r="K485" s="176"/>
      <c r="AB485" s="767"/>
      <c r="AL485" s="163"/>
      <c r="AM485" s="163"/>
      <c r="AN485" s="163"/>
      <c r="AO485" s="163"/>
      <c r="AP485" s="163"/>
      <c r="AQ485" s="163"/>
      <c r="AR485" s="163"/>
      <c r="AS485" s="163"/>
    </row>
    <row r="486" spans="5:45" s="175" customFormat="1" ht="12.75" customHeight="1">
      <c r="E486" s="176"/>
      <c r="H486" s="208"/>
      <c r="I486" s="176"/>
      <c r="J486" s="176"/>
      <c r="K486" s="176"/>
      <c r="AB486" s="767"/>
      <c r="AL486" s="163"/>
      <c r="AM486" s="163"/>
      <c r="AN486" s="163"/>
      <c r="AO486" s="163"/>
      <c r="AP486" s="163"/>
      <c r="AQ486" s="163"/>
      <c r="AR486" s="163"/>
      <c r="AS486" s="163"/>
    </row>
    <row r="487" spans="5:45" s="175" customFormat="1" ht="12.75" customHeight="1">
      <c r="E487" s="176"/>
      <c r="H487" s="208"/>
      <c r="I487" s="176"/>
      <c r="J487" s="176"/>
      <c r="K487" s="176"/>
      <c r="AB487" s="767"/>
      <c r="AL487" s="163"/>
      <c r="AM487" s="163"/>
      <c r="AN487" s="163"/>
      <c r="AO487" s="163"/>
      <c r="AP487" s="163"/>
      <c r="AQ487" s="163"/>
      <c r="AR487" s="163"/>
      <c r="AS487" s="163"/>
    </row>
    <row r="488" spans="5:45" s="175" customFormat="1" ht="12.75" customHeight="1">
      <c r="E488" s="176"/>
      <c r="H488" s="208"/>
      <c r="I488" s="176"/>
      <c r="J488" s="176"/>
      <c r="K488" s="176"/>
      <c r="AB488" s="767"/>
      <c r="AL488" s="163"/>
      <c r="AM488" s="163"/>
      <c r="AN488" s="163"/>
      <c r="AO488" s="163"/>
      <c r="AP488" s="163"/>
      <c r="AQ488" s="163"/>
      <c r="AR488" s="163"/>
      <c r="AS488" s="163"/>
    </row>
    <row r="489" spans="5:45" s="175" customFormat="1" ht="12.75" customHeight="1">
      <c r="E489" s="176"/>
      <c r="H489" s="208"/>
      <c r="I489" s="176"/>
      <c r="J489" s="176"/>
      <c r="K489" s="176"/>
      <c r="AB489" s="767"/>
      <c r="AL489" s="163"/>
      <c r="AM489" s="163"/>
      <c r="AN489" s="163"/>
      <c r="AO489" s="163"/>
      <c r="AP489" s="163"/>
      <c r="AQ489" s="163"/>
      <c r="AR489" s="163"/>
      <c r="AS489" s="163"/>
    </row>
    <row r="490" spans="5:45" s="175" customFormat="1" ht="12.75" customHeight="1">
      <c r="E490" s="176"/>
      <c r="H490" s="208"/>
      <c r="I490" s="176"/>
      <c r="J490" s="176"/>
      <c r="K490" s="176"/>
      <c r="AB490" s="767"/>
      <c r="AL490" s="163"/>
      <c r="AM490" s="163"/>
      <c r="AN490" s="163"/>
      <c r="AO490" s="163"/>
      <c r="AP490" s="163"/>
      <c r="AQ490" s="163"/>
      <c r="AR490" s="163"/>
      <c r="AS490" s="163"/>
    </row>
    <row r="491" spans="5:45" s="175" customFormat="1" ht="12.75" customHeight="1">
      <c r="E491" s="176"/>
      <c r="H491" s="208"/>
      <c r="I491" s="176"/>
      <c r="J491" s="176"/>
      <c r="K491" s="176"/>
      <c r="AB491" s="767"/>
      <c r="AL491" s="163"/>
      <c r="AM491" s="163"/>
      <c r="AN491" s="163"/>
      <c r="AO491" s="163"/>
      <c r="AP491" s="163"/>
      <c r="AQ491" s="163"/>
      <c r="AR491" s="163"/>
      <c r="AS491" s="163"/>
    </row>
    <row r="492" spans="5:45" s="175" customFormat="1" ht="12.75" customHeight="1">
      <c r="E492" s="176"/>
      <c r="H492" s="208"/>
      <c r="I492" s="176"/>
      <c r="J492" s="176"/>
      <c r="K492" s="176"/>
      <c r="AB492" s="767"/>
      <c r="AL492" s="163"/>
      <c r="AM492" s="163"/>
      <c r="AN492" s="163"/>
      <c r="AO492" s="163"/>
      <c r="AP492" s="163"/>
      <c r="AQ492" s="163"/>
      <c r="AR492" s="163"/>
      <c r="AS492" s="163"/>
    </row>
    <row r="493" spans="5:45" s="175" customFormat="1" ht="12.75" customHeight="1">
      <c r="E493" s="176"/>
      <c r="H493" s="208"/>
      <c r="I493" s="176"/>
      <c r="J493" s="176"/>
      <c r="K493" s="176"/>
      <c r="AB493" s="767"/>
      <c r="AL493" s="163"/>
      <c r="AM493" s="163"/>
      <c r="AN493" s="163"/>
      <c r="AO493" s="163"/>
      <c r="AP493" s="163"/>
      <c r="AQ493" s="163"/>
      <c r="AR493" s="163"/>
      <c r="AS493" s="163"/>
    </row>
    <row r="494" spans="5:45" s="175" customFormat="1" ht="12.75" customHeight="1">
      <c r="E494" s="176"/>
      <c r="H494" s="208"/>
      <c r="I494" s="176"/>
      <c r="J494" s="176"/>
      <c r="K494" s="176"/>
      <c r="AB494" s="767"/>
      <c r="AL494" s="163"/>
      <c r="AM494" s="163"/>
      <c r="AN494" s="163"/>
      <c r="AO494" s="163"/>
      <c r="AP494" s="163"/>
      <c r="AQ494" s="163"/>
      <c r="AR494" s="163"/>
      <c r="AS494" s="163"/>
    </row>
    <row r="495" spans="5:45" s="175" customFormat="1" ht="12.75" customHeight="1">
      <c r="E495" s="176"/>
      <c r="H495" s="208"/>
      <c r="I495" s="176"/>
      <c r="J495" s="176"/>
      <c r="K495" s="176"/>
      <c r="AB495" s="767"/>
      <c r="AL495" s="163"/>
      <c r="AM495" s="163"/>
      <c r="AN495" s="163"/>
      <c r="AO495" s="163"/>
      <c r="AP495" s="163"/>
      <c r="AQ495" s="163"/>
      <c r="AR495" s="163"/>
      <c r="AS495" s="163"/>
    </row>
    <row r="496" spans="5:45" s="175" customFormat="1" ht="12.75" customHeight="1">
      <c r="E496" s="176"/>
      <c r="H496" s="208"/>
      <c r="I496" s="176"/>
      <c r="J496" s="176"/>
      <c r="K496" s="176"/>
      <c r="AB496" s="767"/>
      <c r="AL496" s="163"/>
      <c r="AM496" s="163"/>
      <c r="AN496" s="163"/>
      <c r="AO496" s="163"/>
      <c r="AP496" s="163"/>
      <c r="AQ496" s="163"/>
      <c r="AR496" s="163"/>
      <c r="AS496" s="163"/>
    </row>
    <row r="497" spans="5:45" s="175" customFormat="1" ht="12.75" customHeight="1">
      <c r="E497" s="176"/>
      <c r="H497" s="208"/>
      <c r="I497" s="176"/>
      <c r="J497" s="176"/>
      <c r="K497" s="176"/>
      <c r="AB497" s="767"/>
      <c r="AL497" s="163"/>
      <c r="AM497" s="163"/>
      <c r="AN497" s="163"/>
      <c r="AO497" s="163"/>
      <c r="AP497" s="163"/>
      <c r="AQ497" s="163"/>
      <c r="AR497" s="163"/>
      <c r="AS497" s="163"/>
    </row>
    <row r="498" spans="5:45" s="175" customFormat="1" ht="12.75" customHeight="1">
      <c r="E498" s="176"/>
      <c r="H498" s="208"/>
      <c r="I498" s="176"/>
      <c r="J498" s="176"/>
      <c r="K498" s="176"/>
      <c r="AB498" s="767"/>
      <c r="AL498" s="163"/>
      <c r="AM498" s="163"/>
      <c r="AN498" s="163"/>
      <c r="AO498" s="163"/>
      <c r="AP498" s="163"/>
      <c r="AQ498" s="163"/>
      <c r="AR498" s="163"/>
      <c r="AS498" s="163"/>
    </row>
    <row r="499" spans="5:45" s="175" customFormat="1" ht="12.75" customHeight="1">
      <c r="E499" s="176"/>
      <c r="H499" s="208"/>
      <c r="I499" s="176"/>
      <c r="J499" s="176"/>
      <c r="K499" s="176"/>
      <c r="AB499" s="767"/>
      <c r="AL499" s="163"/>
      <c r="AM499" s="163"/>
      <c r="AN499" s="163"/>
      <c r="AO499" s="163"/>
      <c r="AP499" s="163"/>
      <c r="AQ499" s="163"/>
      <c r="AR499" s="163"/>
      <c r="AS499" s="163"/>
    </row>
    <row r="500" spans="5:45" s="175" customFormat="1" ht="12.75" customHeight="1">
      <c r="E500" s="176"/>
      <c r="H500" s="208"/>
      <c r="I500" s="176"/>
      <c r="J500" s="176"/>
      <c r="K500" s="176"/>
      <c r="AB500" s="767"/>
      <c r="AL500" s="163"/>
      <c r="AM500" s="163"/>
      <c r="AN500" s="163"/>
      <c r="AO500" s="163"/>
      <c r="AP500" s="163"/>
      <c r="AQ500" s="163"/>
      <c r="AR500" s="163"/>
      <c r="AS500" s="163"/>
    </row>
    <row r="501" spans="5:45" s="175" customFormat="1" ht="12.75" customHeight="1">
      <c r="E501" s="176"/>
      <c r="H501" s="208"/>
      <c r="I501" s="176"/>
      <c r="J501" s="176"/>
      <c r="K501" s="176"/>
      <c r="AB501" s="767"/>
      <c r="AL501" s="163"/>
      <c r="AM501" s="163"/>
      <c r="AN501" s="163"/>
      <c r="AO501" s="163"/>
      <c r="AP501" s="163"/>
      <c r="AQ501" s="163"/>
      <c r="AR501" s="163"/>
      <c r="AS501" s="163"/>
    </row>
    <row r="502" spans="5:45" s="175" customFormat="1" ht="12.75" customHeight="1">
      <c r="E502" s="176"/>
      <c r="H502" s="208"/>
      <c r="I502" s="176"/>
      <c r="J502" s="176"/>
      <c r="K502" s="176"/>
      <c r="AB502" s="767"/>
      <c r="AL502" s="163"/>
      <c r="AM502" s="163"/>
      <c r="AN502" s="163"/>
      <c r="AO502" s="163"/>
      <c r="AP502" s="163"/>
      <c r="AQ502" s="163"/>
      <c r="AR502" s="163"/>
      <c r="AS502" s="163"/>
    </row>
    <row r="503" spans="5:45" s="175" customFormat="1" ht="12.75" customHeight="1">
      <c r="E503" s="176"/>
      <c r="H503" s="208"/>
      <c r="I503" s="176"/>
      <c r="J503" s="176"/>
      <c r="K503" s="176"/>
      <c r="AB503" s="767"/>
      <c r="AL503" s="163"/>
      <c r="AM503" s="163"/>
      <c r="AN503" s="163"/>
      <c r="AO503" s="163"/>
      <c r="AP503" s="163"/>
      <c r="AQ503" s="163"/>
      <c r="AR503" s="163"/>
      <c r="AS503" s="163"/>
    </row>
    <row r="504" spans="5:45" s="175" customFormat="1" ht="12.75" customHeight="1">
      <c r="E504" s="176"/>
      <c r="H504" s="208"/>
      <c r="I504" s="176"/>
      <c r="J504" s="176"/>
      <c r="K504" s="176"/>
      <c r="AB504" s="767"/>
      <c r="AL504" s="163"/>
      <c r="AM504" s="163"/>
      <c r="AN504" s="163"/>
      <c r="AO504" s="163"/>
      <c r="AP504" s="163"/>
      <c r="AQ504" s="163"/>
      <c r="AR504" s="163"/>
      <c r="AS504" s="163"/>
    </row>
    <row r="505" spans="5:45" s="175" customFormat="1" ht="12.75" customHeight="1">
      <c r="E505" s="176"/>
      <c r="H505" s="208"/>
      <c r="I505" s="176"/>
      <c r="J505" s="176"/>
      <c r="K505" s="176"/>
      <c r="AB505" s="767"/>
      <c r="AL505" s="163"/>
      <c r="AM505" s="163"/>
      <c r="AN505" s="163"/>
      <c r="AO505" s="163"/>
      <c r="AP505" s="163"/>
      <c r="AQ505" s="163"/>
      <c r="AR505" s="163"/>
      <c r="AS505" s="163"/>
    </row>
    <row r="506" spans="5:45" s="175" customFormat="1" ht="12.75" customHeight="1">
      <c r="E506" s="176"/>
      <c r="H506" s="208"/>
      <c r="I506" s="176"/>
      <c r="J506" s="176"/>
      <c r="K506" s="176"/>
      <c r="AB506" s="767"/>
      <c r="AL506" s="163"/>
      <c r="AM506" s="163"/>
      <c r="AN506" s="163"/>
      <c r="AO506" s="163"/>
      <c r="AP506" s="163"/>
      <c r="AQ506" s="163"/>
      <c r="AR506" s="163"/>
      <c r="AS506" s="163"/>
    </row>
    <row r="507" spans="5:45" s="175" customFormat="1" ht="12.75" customHeight="1">
      <c r="E507" s="176"/>
      <c r="H507" s="208"/>
      <c r="I507" s="176"/>
      <c r="J507" s="176"/>
      <c r="K507" s="176"/>
      <c r="AB507" s="767"/>
      <c r="AL507" s="163"/>
      <c r="AM507" s="163"/>
      <c r="AN507" s="163"/>
      <c r="AO507" s="163"/>
      <c r="AP507" s="163"/>
      <c r="AQ507" s="163"/>
      <c r="AR507" s="163"/>
      <c r="AS507" s="163"/>
    </row>
    <row r="508" spans="5:45" s="175" customFormat="1" ht="12.75" customHeight="1">
      <c r="E508" s="176"/>
      <c r="H508" s="208"/>
      <c r="I508" s="176"/>
      <c r="J508" s="176"/>
      <c r="K508" s="176"/>
      <c r="AB508" s="767"/>
      <c r="AL508" s="163"/>
      <c r="AM508" s="163"/>
      <c r="AN508" s="163"/>
      <c r="AO508" s="163"/>
      <c r="AP508" s="163"/>
      <c r="AQ508" s="163"/>
      <c r="AR508" s="163"/>
      <c r="AS508" s="163"/>
    </row>
    <row r="509" spans="5:45" s="175" customFormat="1" ht="12.75" customHeight="1">
      <c r="E509" s="176"/>
      <c r="H509" s="208"/>
      <c r="I509" s="176"/>
      <c r="J509" s="176"/>
      <c r="K509" s="176"/>
      <c r="AB509" s="767"/>
      <c r="AL509" s="163"/>
      <c r="AM509" s="163"/>
      <c r="AN509" s="163"/>
      <c r="AO509" s="163"/>
      <c r="AP509" s="163"/>
      <c r="AQ509" s="163"/>
      <c r="AR509" s="163"/>
      <c r="AS509" s="163"/>
    </row>
    <row r="510" spans="5:45" s="175" customFormat="1" ht="12.75" customHeight="1">
      <c r="E510" s="176"/>
      <c r="H510" s="208"/>
      <c r="I510" s="176"/>
      <c r="J510" s="176"/>
      <c r="K510" s="176"/>
      <c r="AB510" s="767"/>
      <c r="AL510" s="163"/>
      <c r="AM510" s="163"/>
      <c r="AN510" s="163"/>
      <c r="AO510" s="163"/>
      <c r="AP510" s="163"/>
      <c r="AQ510" s="163"/>
      <c r="AR510" s="163"/>
      <c r="AS510" s="163"/>
    </row>
    <row r="511" spans="5:45" s="175" customFormat="1" ht="12.75" customHeight="1">
      <c r="E511" s="176"/>
      <c r="H511" s="208"/>
      <c r="I511" s="176"/>
      <c r="J511" s="176"/>
      <c r="K511" s="176"/>
      <c r="AB511" s="767"/>
      <c r="AL511" s="163"/>
      <c r="AM511" s="163"/>
      <c r="AN511" s="163"/>
      <c r="AO511" s="163"/>
      <c r="AP511" s="163"/>
      <c r="AQ511" s="163"/>
      <c r="AR511" s="163"/>
      <c r="AS511" s="163"/>
    </row>
    <row r="512" spans="5:45" s="175" customFormat="1" ht="12.75" customHeight="1">
      <c r="E512" s="176"/>
      <c r="H512" s="208"/>
      <c r="I512" s="176"/>
      <c r="J512" s="176"/>
      <c r="K512" s="176"/>
      <c r="AB512" s="767"/>
      <c r="AL512" s="163"/>
      <c r="AM512" s="163"/>
      <c r="AN512" s="163"/>
      <c r="AO512" s="163"/>
      <c r="AP512" s="163"/>
      <c r="AQ512" s="163"/>
      <c r="AR512" s="163"/>
      <c r="AS512" s="163"/>
    </row>
    <row r="513" spans="5:45" s="175" customFormat="1" ht="12.75" customHeight="1">
      <c r="E513" s="176"/>
      <c r="H513" s="208"/>
      <c r="I513" s="176"/>
      <c r="J513" s="176"/>
      <c r="K513" s="176"/>
      <c r="AB513" s="767"/>
      <c r="AL513" s="163"/>
      <c r="AM513" s="163"/>
      <c r="AN513" s="163"/>
      <c r="AO513" s="163"/>
      <c r="AP513" s="163"/>
      <c r="AQ513" s="163"/>
      <c r="AR513" s="163"/>
      <c r="AS513" s="163"/>
    </row>
    <row r="514" spans="5:45" s="175" customFormat="1" ht="12.75" customHeight="1">
      <c r="E514" s="176"/>
      <c r="H514" s="208"/>
      <c r="I514" s="176"/>
      <c r="J514" s="176"/>
      <c r="K514" s="176"/>
      <c r="AB514" s="767"/>
      <c r="AL514" s="163"/>
      <c r="AM514" s="163"/>
      <c r="AN514" s="163"/>
      <c r="AO514" s="163"/>
      <c r="AP514" s="163"/>
      <c r="AQ514" s="163"/>
      <c r="AR514" s="163"/>
      <c r="AS514" s="163"/>
    </row>
    <row r="515" spans="5:45" s="175" customFormat="1" ht="12.75" customHeight="1">
      <c r="E515" s="176"/>
      <c r="H515" s="208"/>
      <c r="I515" s="176"/>
      <c r="J515" s="176"/>
      <c r="K515" s="176"/>
      <c r="AB515" s="767"/>
      <c r="AL515" s="163"/>
      <c r="AM515" s="163"/>
      <c r="AN515" s="163"/>
      <c r="AO515" s="163"/>
      <c r="AP515" s="163"/>
      <c r="AQ515" s="163"/>
      <c r="AR515" s="163"/>
      <c r="AS515" s="163"/>
    </row>
    <row r="516" spans="5:45" s="175" customFormat="1" ht="12.75" customHeight="1">
      <c r="E516" s="176"/>
      <c r="H516" s="208"/>
      <c r="I516" s="176"/>
      <c r="J516" s="176"/>
      <c r="K516" s="176"/>
      <c r="AB516" s="767"/>
      <c r="AL516" s="163"/>
      <c r="AM516" s="163"/>
      <c r="AN516" s="163"/>
      <c r="AO516" s="163"/>
      <c r="AP516" s="163"/>
      <c r="AQ516" s="163"/>
      <c r="AR516" s="163"/>
      <c r="AS516" s="163"/>
    </row>
    <row r="517" spans="5:45" s="175" customFormat="1" ht="12.75" customHeight="1">
      <c r="E517" s="176"/>
      <c r="H517" s="208"/>
      <c r="I517" s="176"/>
      <c r="J517" s="176"/>
      <c r="K517" s="176"/>
      <c r="AB517" s="767"/>
      <c r="AL517" s="163"/>
      <c r="AM517" s="163"/>
      <c r="AN517" s="163"/>
      <c r="AO517" s="163"/>
      <c r="AP517" s="163"/>
      <c r="AQ517" s="163"/>
      <c r="AR517" s="163"/>
      <c r="AS517" s="163"/>
    </row>
    <row r="518" spans="5:45" s="175" customFormat="1" ht="12.75" customHeight="1">
      <c r="E518" s="176"/>
      <c r="H518" s="208"/>
      <c r="I518" s="176"/>
      <c r="J518" s="176"/>
      <c r="K518" s="176"/>
      <c r="AB518" s="767"/>
      <c r="AL518" s="163"/>
      <c r="AM518" s="163"/>
      <c r="AN518" s="163"/>
      <c r="AO518" s="163"/>
      <c r="AP518" s="163"/>
      <c r="AQ518" s="163"/>
      <c r="AR518" s="163"/>
      <c r="AS518" s="163"/>
    </row>
    <row r="519" spans="5:45" s="175" customFormat="1" ht="12.75" customHeight="1">
      <c r="E519" s="176"/>
      <c r="H519" s="208"/>
      <c r="I519" s="176"/>
      <c r="J519" s="176"/>
      <c r="K519" s="176"/>
      <c r="AB519" s="767"/>
      <c r="AL519" s="163"/>
      <c r="AM519" s="163"/>
      <c r="AN519" s="163"/>
      <c r="AO519" s="163"/>
      <c r="AP519" s="163"/>
      <c r="AQ519" s="163"/>
      <c r="AR519" s="163"/>
      <c r="AS519" s="163"/>
    </row>
    <row r="520" spans="5:45" s="175" customFormat="1" ht="12.75" customHeight="1">
      <c r="E520" s="176"/>
      <c r="H520" s="208"/>
      <c r="I520" s="176"/>
      <c r="J520" s="176"/>
      <c r="K520" s="176"/>
      <c r="AB520" s="767"/>
      <c r="AL520" s="163"/>
      <c r="AM520" s="163"/>
      <c r="AN520" s="163"/>
      <c r="AO520" s="163"/>
      <c r="AP520" s="163"/>
      <c r="AQ520" s="163"/>
      <c r="AR520" s="163"/>
      <c r="AS520" s="163"/>
    </row>
    <row r="521" spans="5:45" s="175" customFormat="1" ht="12.75" customHeight="1">
      <c r="E521" s="176"/>
      <c r="H521" s="208"/>
      <c r="I521" s="176"/>
      <c r="J521" s="176"/>
      <c r="K521" s="176"/>
      <c r="AB521" s="767"/>
      <c r="AL521" s="163"/>
      <c r="AM521" s="163"/>
      <c r="AN521" s="163"/>
      <c r="AO521" s="163"/>
      <c r="AP521" s="163"/>
      <c r="AQ521" s="163"/>
      <c r="AR521" s="163"/>
      <c r="AS521" s="163"/>
    </row>
    <row r="522" spans="5:45" s="175" customFormat="1" ht="12.75" customHeight="1">
      <c r="E522" s="176"/>
      <c r="H522" s="208"/>
      <c r="I522" s="176"/>
      <c r="J522" s="176"/>
      <c r="K522" s="176"/>
      <c r="AB522" s="767"/>
      <c r="AL522" s="163"/>
      <c r="AM522" s="163"/>
      <c r="AN522" s="163"/>
      <c r="AO522" s="163"/>
      <c r="AP522" s="163"/>
      <c r="AQ522" s="163"/>
      <c r="AR522" s="163"/>
      <c r="AS522" s="163"/>
    </row>
    <row r="523" spans="5:45" s="175" customFormat="1" ht="12.75" customHeight="1">
      <c r="E523" s="176"/>
      <c r="H523" s="208"/>
      <c r="I523" s="176"/>
      <c r="J523" s="176"/>
      <c r="K523" s="176"/>
      <c r="AB523" s="767"/>
      <c r="AL523" s="163"/>
      <c r="AM523" s="163"/>
      <c r="AN523" s="163"/>
      <c r="AO523" s="163"/>
      <c r="AP523" s="163"/>
      <c r="AQ523" s="163"/>
      <c r="AR523" s="163"/>
      <c r="AS523" s="163"/>
    </row>
    <row r="524" spans="5:45" s="175" customFormat="1" ht="12.75" customHeight="1">
      <c r="E524" s="176"/>
      <c r="H524" s="208"/>
      <c r="I524" s="176"/>
      <c r="J524" s="176"/>
      <c r="K524" s="176"/>
      <c r="AB524" s="767"/>
      <c r="AL524" s="163"/>
      <c r="AM524" s="163"/>
      <c r="AN524" s="163"/>
      <c r="AO524" s="163"/>
      <c r="AP524" s="163"/>
      <c r="AQ524" s="163"/>
      <c r="AR524" s="163"/>
      <c r="AS524" s="163"/>
    </row>
    <row r="525" spans="5:45" s="175" customFormat="1" ht="12.75" customHeight="1">
      <c r="E525" s="176"/>
      <c r="H525" s="208"/>
      <c r="I525" s="176"/>
      <c r="J525" s="176"/>
      <c r="K525" s="176"/>
      <c r="AB525" s="767"/>
      <c r="AL525" s="163"/>
      <c r="AM525" s="163"/>
      <c r="AN525" s="163"/>
      <c r="AO525" s="163"/>
      <c r="AP525" s="163"/>
      <c r="AQ525" s="163"/>
      <c r="AR525" s="163"/>
      <c r="AS525" s="163"/>
    </row>
    <row r="526" spans="5:45" s="175" customFormat="1" ht="12.75" customHeight="1">
      <c r="E526" s="176"/>
      <c r="H526" s="208"/>
      <c r="I526" s="176"/>
      <c r="J526" s="176"/>
      <c r="K526" s="176"/>
      <c r="AB526" s="767"/>
      <c r="AL526" s="163"/>
      <c r="AM526" s="163"/>
      <c r="AN526" s="163"/>
      <c r="AO526" s="163"/>
      <c r="AP526" s="163"/>
      <c r="AQ526" s="163"/>
      <c r="AR526" s="163"/>
      <c r="AS526" s="163"/>
    </row>
    <row r="527" spans="5:45" s="175" customFormat="1" ht="12.75" customHeight="1">
      <c r="E527" s="176"/>
      <c r="H527" s="208"/>
      <c r="I527" s="176"/>
      <c r="J527" s="176"/>
      <c r="K527" s="176"/>
      <c r="AB527" s="767"/>
      <c r="AL527" s="163"/>
      <c r="AM527" s="163"/>
      <c r="AN527" s="163"/>
      <c r="AO527" s="163"/>
      <c r="AP527" s="163"/>
      <c r="AQ527" s="163"/>
      <c r="AR527" s="163"/>
      <c r="AS527" s="163"/>
    </row>
    <row r="528" spans="5:45" s="175" customFormat="1" ht="12.75" customHeight="1">
      <c r="E528" s="176"/>
      <c r="H528" s="208"/>
      <c r="I528" s="176"/>
      <c r="J528" s="176"/>
      <c r="K528" s="176"/>
      <c r="AB528" s="767"/>
      <c r="AL528" s="163"/>
      <c r="AM528" s="163"/>
      <c r="AN528" s="163"/>
      <c r="AO528" s="163"/>
      <c r="AP528" s="163"/>
      <c r="AQ528" s="163"/>
      <c r="AR528" s="163"/>
      <c r="AS528" s="163"/>
    </row>
    <row r="529" spans="5:45" s="175" customFormat="1" ht="12.75" customHeight="1">
      <c r="E529" s="176"/>
      <c r="H529" s="208"/>
      <c r="I529" s="176"/>
      <c r="J529" s="176"/>
      <c r="K529" s="176"/>
      <c r="AB529" s="767"/>
      <c r="AL529" s="163"/>
      <c r="AM529" s="163"/>
      <c r="AN529" s="163"/>
      <c r="AO529" s="163"/>
      <c r="AP529" s="163"/>
      <c r="AQ529" s="163"/>
      <c r="AR529" s="163"/>
      <c r="AS529" s="163"/>
    </row>
    <row r="530" spans="5:45" s="175" customFormat="1" ht="12.75" customHeight="1">
      <c r="E530" s="176"/>
      <c r="H530" s="208"/>
      <c r="I530" s="176"/>
      <c r="J530" s="176"/>
      <c r="K530" s="176"/>
      <c r="AB530" s="767"/>
      <c r="AL530" s="163"/>
      <c r="AM530" s="163"/>
      <c r="AN530" s="163"/>
      <c r="AO530" s="163"/>
      <c r="AP530" s="163"/>
      <c r="AQ530" s="163"/>
      <c r="AR530" s="163"/>
      <c r="AS530" s="163"/>
    </row>
    <row r="531" spans="5:45" s="175" customFormat="1" ht="12.75" customHeight="1">
      <c r="E531" s="176"/>
      <c r="H531" s="208"/>
      <c r="I531" s="176"/>
      <c r="J531" s="176"/>
      <c r="K531" s="176"/>
      <c r="AB531" s="767"/>
      <c r="AL531" s="163"/>
      <c r="AM531" s="163"/>
      <c r="AN531" s="163"/>
      <c r="AO531" s="163"/>
      <c r="AP531" s="163"/>
      <c r="AQ531" s="163"/>
      <c r="AR531" s="163"/>
      <c r="AS531" s="163"/>
    </row>
    <row r="532" spans="5:45" s="175" customFormat="1" ht="12.75" customHeight="1">
      <c r="E532" s="176"/>
      <c r="H532" s="208"/>
      <c r="I532" s="176"/>
      <c r="J532" s="176"/>
      <c r="K532" s="176"/>
      <c r="AB532" s="767"/>
      <c r="AL532" s="163"/>
      <c r="AM532" s="163"/>
      <c r="AN532" s="163"/>
      <c r="AO532" s="163"/>
      <c r="AP532" s="163"/>
      <c r="AQ532" s="163"/>
      <c r="AR532" s="163"/>
      <c r="AS532" s="163"/>
    </row>
    <row r="533" spans="5:45" s="175" customFormat="1" ht="12.75" customHeight="1">
      <c r="E533" s="176"/>
      <c r="H533" s="208"/>
      <c r="I533" s="176"/>
      <c r="J533" s="176"/>
      <c r="K533" s="176"/>
      <c r="AB533" s="767"/>
      <c r="AL533" s="163"/>
      <c r="AM533" s="163"/>
      <c r="AN533" s="163"/>
      <c r="AO533" s="163"/>
      <c r="AP533" s="163"/>
      <c r="AQ533" s="163"/>
      <c r="AR533" s="163"/>
      <c r="AS533" s="163"/>
    </row>
    <row r="534" spans="5:45" s="175" customFormat="1" ht="12.75" customHeight="1">
      <c r="E534" s="176"/>
      <c r="H534" s="208"/>
      <c r="I534" s="176"/>
      <c r="J534" s="176"/>
      <c r="K534" s="176"/>
      <c r="AB534" s="767"/>
      <c r="AL534" s="163"/>
      <c r="AM534" s="163"/>
      <c r="AN534" s="163"/>
      <c r="AO534" s="163"/>
      <c r="AP534" s="163"/>
      <c r="AQ534" s="163"/>
      <c r="AR534" s="163"/>
      <c r="AS534" s="163"/>
    </row>
    <row r="535" spans="5:45" s="175" customFormat="1" ht="12.75" customHeight="1">
      <c r="E535" s="176"/>
      <c r="H535" s="208"/>
      <c r="I535" s="176"/>
      <c r="J535" s="176"/>
      <c r="K535" s="176"/>
      <c r="AB535" s="767"/>
      <c r="AL535" s="163"/>
      <c r="AM535" s="163"/>
      <c r="AN535" s="163"/>
      <c r="AO535" s="163"/>
      <c r="AP535" s="163"/>
      <c r="AQ535" s="163"/>
      <c r="AR535" s="163"/>
      <c r="AS535" s="163"/>
    </row>
    <row r="536" spans="5:45" s="175" customFormat="1" ht="12.75" customHeight="1">
      <c r="E536" s="176"/>
      <c r="H536" s="208"/>
      <c r="I536" s="176"/>
      <c r="J536" s="176"/>
      <c r="K536" s="176"/>
      <c r="AB536" s="767"/>
      <c r="AL536" s="163"/>
      <c r="AM536" s="163"/>
      <c r="AN536" s="163"/>
      <c r="AO536" s="163"/>
      <c r="AP536" s="163"/>
      <c r="AQ536" s="163"/>
      <c r="AR536" s="163"/>
      <c r="AS536" s="163"/>
    </row>
    <row r="537" spans="5:45" s="175" customFormat="1" ht="12.75" customHeight="1">
      <c r="E537" s="176"/>
      <c r="H537" s="208"/>
      <c r="I537" s="176"/>
      <c r="J537" s="176"/>
      <c r="K537" s="176"/>
      <c r="AB537" s="767"/>
      <c r="AL537" s="163"/>
      <c r="AM537" s="163"/>
      <c r="AN537" s="163"/>
      <c r="AO537" s="163"/>
      <c r="AP537" s="163"/>
      <c r="AQ537" s="163"/>
      <c r="AR537" s="163"/>
      <c r="AS537" s="163"/>
    </row>
    <row r="538" spans="5:45" s="175" customFormat="1" ht="12.75" customHeight="1">
      <c r="E538" s="176"/>
      <c r="H538" s="208"/>
      <c r="I538" s="176"/>
      <c r="J538" s="176"/>
      <c r="K538" s="176"/>
      <c r="AB538" s="767"/>
      <c r="AL538" s="163"/>
      <c r="AM538" s="163"/>
      <c r="AN538" s="163"/>
      <c r="AO538" s="163"/>
      <c r="AP538" s="163"/>
      <c r="AQ538" s="163"/>
      <c r="AR538" s="163"/>
      <c r="AS538" s="163"/>
    </row>
    <row r="539" spans="5:45" s="175" customFormat="1" ht="12.75" customHeight="1">
      <c r="E539" s="176"/>
      <c r="H539" s="208"/>
      <c r="I539" s="176"/>
      <c r="J539" s="176"/>
      <c r="K539" s="176"/>
      <c r="AB539" s="767"/>
      <c r="AL539" s="163"/>
      <c r="AM539" s="163"/>
      <c r="AN539" s="163"/>
      <c r="AO539" s="163"/>
      <c r="AP539" s="163"/>
      <c r="AQ539" s="163"/>
      <c r="AR539" s="163"/>
      <c r="AS539" s="163"/>
    </row>
    <row r="540" spans="5:45" s="175" customFormat="1" ht="12.75" customHeight="1">
      <c r="E540" s="176"/>
      <c r="H540" s="208"/>
      <c r="I540" s="176"/>
      <c r="J540" s="176"/>
      <c r="K540" s="176"/>
      <c r="AB540" s="767"/>
      <c r="AL540" s="163"/>
      <c r="AM540" s="163"/>
      <c r="AN540" s="163"/>
      <c r="AO540" s="163"/>
      <c r="AP540" s="163"/>
      <c r="AQ540" s="163"/>
      <c r="AR540" s="163"/>
      <c r="AS540" s="163"/>
    </row>
    <row r="541" spans="5:45" s="175" customFormat="1" ht="12.75" customHeight="1">
      <c r="E541" s="176"/>
      <c r="H541" s="208"/>
      <c r="I541" s="176"/>
      <c r="J541" s="176"/>
      <c r="K541" s="176"/>
      <c r="AB541" s="767"/>
      <c r="AL541" s="163"/>
      <c r="AM541" s="163"/>
      <c r="AN541" s="163"/>
      <c r="AO541" s="163"/>
      <c r="AP541" s="163"/>
      <c r="AQ541" s="163"/>
      <c r="AR541" s="163"/>
      <c r="AS541" s="163"/>
    </row>
    <row r="542" spans="5:45" s="175" customFormat="1" ht="12.75" customHeight="1">
      <c r="E542" s="176"/>
      <c r="H542" s="208"/>
      <c r="I542" s="176"/>
      <c r="J542" s="176"/>
      <c r="K542" s="176"/>
      <c r="AB542" s="767"/>
      <c r="AL542" s="163"/>
      <c r="AM542" s="163"/>
      <c r="AN542" s="163"/>
      <c r="AO542" s="163"/>
      <c r="AP542" s="163"/>
      <c r="AQ542" s="163"/>
      <c r="AR542" s="163"/>
      <c r="AS542" s="163"/>
    </row>
    <row r="543" spans="5:45" s="175" customFormat="1" ht="12.75" customHeight="1">
      <c r="E543" s="176"/>
      <c r="H543" s="208"/>
      <c r="I543" s="176"/>
      <c r="J543" s="176"/>
      <c r="K543" s="176"/>
      <c r="AB543" s="767"/>
      <c r="AL543" s="163"/>
      <c r="AM543" s="163"/>
      <c r="AN543" s="163"/>
      <c r="AO543" s="163"/>
      <c r="AP543" s="163"/>
      <c r="AQ543" s="163"/>
      <c r="AR543" s="163"/>
      <c r="AS543" s="163"/>
    </row>
    <row r="544" spans="5:45" s="175" customFormat="1" ht="12.75" customHeight="1">
      <c r="E544" s="176"/>
      <c r="H544" s="208"/>
      <c r="I544" s="176"/>
      <c r="J544" s="176"/>
      <c r="K544" s="176"/>
      <c r="AB544" s="767"/>
      <c r="AL544" s="163"/>
      <c r="AM544" s="163"/>
      <c r="AN544" s="163"/>
      <c r="AO544" s="163"/>
      <c r="AP544" s="163"/>
      <c r="AQ544" s="163"/>
      <c r="AR544" s="163"/>
      <c r="AS544" s="163"/>
    </row>
    <row r="545" spans="5:45" s="175" customFormat="1" ht="12.75" customHeight="1">
      <c r="E545" s="176"/>
      <c r="H545" s="208"/>
      <c r="I545" s="176"/>
      <c r="J545" s="176"/>
      <c r="K545" s="176"/>
      <c r="AB545" s="767"/>
      <c r="AL545" s="163"/>
      <c r="AM545" s="163"/>
      <c r="AN545" s="163"/>
      <c r="AO545" s="163"/>
      <c r="AP545" s="163"/>
      <c r="AQ545" s="163"/>
      <c r="AR545" s="163"/>
      <c r="AS545" s="163"/>
    </row>
    <row r="546" spans="5:45" s="175" customFormat="1" ht="12.75" customHeight="1">
      <c r="E546" s="176"/>
      <c r="H546" s="208"/>
      <c r="I546" s="176"/>
      <c r="J546" s="176"/>
      <c r="K546" s="176"/>
      <c r="AB546" s="767"/>
      <c r="AL546" s="163"/>
      <c r="AM546" s="163"/>
      <c r="AN546" s="163"/>
      <c r="AO546" s="163"/>
      <c r="AP546" s="163"/>
      <c r="AQ546" s="163"/>
      <c r="AR546" s="163"/>
      <c r="AS546" s="163"/>
    </row>
    <row r="547" spans="5:45" s="175" customFormat="1" ht="12.75" customHeight="1">
      <c r="E547" s="176"/>
      <c r="H547" s="208"/>
      <c r="I547" s="176"/>
      <c r="J547" s="176"/>
      <c r="K547" s="176"/>
      <c r="AB547" s="767"/>
      <c r="AL547" s="163"/>
      <c r="AM547" s="163"/>
      <c r="AN547" s="163"/>
      <c r="AO547" s="163"/>
      <c r="AP547" s="163"/>
      <c r="AQ547" s="163"/>
      <c r="AR547" s="163"/>
      <c r="AS547" s="163"/>
    </row>
    <row r="548" spans="5:45" s="175" customFormat="1" ht="12.75" customHeight="1">
      <c r="E548" s="176"/>
      <c r="H548" s="208"/>
      <c r="I548" s="176"/>
      <c r="J548" s="176"/>
      <c r="K548" s="176"/>
      <c r="AB548" s="767"/>
      <c r="AL548" s="163"/>
      <c r="AM548" s="163"/>
      <c r="AN548" s="163"/>
      <c r="AO548" s="163"/>
      <c r="AP548" s="163"/>
      <c r="AQ548" s="163"/>
      <c r="AR548" s="163"/>
      <c r="AS548" s="163"/>
    </row>
    <row r="549" spans="5:45" s="175" customFormat="1" ht="12.75" customHeight="1">
      <c r="E549" s="176"/>
      <c r="H549" s="208"/>
      <c r="I549" s="176"/>
      <c r="J549" s="176"/>
      <c r="K549" s="176"/>
      <c r="AB549" s="767"/>
      <c r="AL549" s="163"/>
      <c r="AM549" s="163"/>
      <c r="AN549" s="163"/>
      <c r="AO549" s="163"/>
      <c r="AP549" s="163"/>
      <c r="AQ549" s="163"/>
      <c r="AR549" s="163"/>
      <c r="AS549" s="163"/>
    </row>
    <row r="550" spans="5:45" s="175" customFormat="1" ht="12.75" customHeight="1">
      <c r="E550" s="176"/>
      <c r="H550" s="208"/>
      <c r="I550" s="176"/>
      <c r="J550" s="176"/>
      <c r="K550" s="176"/>
      <c r="AB550" s="767"/>
      <c r="AL550" s="163"/>
      <c r="AM550" s="163"/>
      <c r="AN550" s="163"/>
      <c r="AO550" s="163"/>
      <c r="AP550" s="163"/>
      <c r="AQ550" s="163"/>
      <c r="AR550" s="163"/>
      <c r="AS550" s="163"/>
    </row>
    <row r="551" spans="5:45" s="175" customFormat="1" ht="12.75" customHeight="1">
      <c r="E551" s="176"/>
      <c r="H551" s="208"/>
      <c r="I551" s="176"/>
      <c r="J551" s="176"/>
      <c r="K551" s="176"/>
      <c r="AB551" s="767"/>
      <c r="AL551" s="163"/>
      <c r="AM551" s="163"/>
      <c r="AN551" s="163"/>
      <c r="AO551" s="163"/>
      <c r="AP551" s="163"/>
      <c r="AQ551" s="163"/>
      <c r="AR551" s="163"/>
      <c r="AS551" s="163"/>
    </row>
    <row r="552" spans="5:45" s="175" customFormat="1" ht="12.75" customHeight="1">
      <c r="E552" s="176"/>
      <c r="H552" s="208"/>
      <c r="I552" s="176"/>
      <c r="J552" s="176"/>
      <c r="K552" s="176"/>
      <c r="AB552" s="767"/>
      <c r="AL552" s="163"/>
      <c r="AM552" s="163"/>
      <c r="AN552" s="163"/>
      <c r="AO552" s="163"/>
      <c r="AP552" s="163"/>
      <c r="AQ552" s="163"/>
      <c r="AR552" s="163"/>
      <c r="AS552" s="163"/>
    </row>
    <row r="553" spans="5:45" s="175" customFormat="1" ht="12.75" customHeight="1">
      <c r="E553" s="176"/>
      <c r="H553" s="208"/>
      <c r="I553" s="176"/>
      <c r="J553" s="176"/>
      <c r="K553" s="176"/>
      <c r="AB553" s="767"/>
      <c r="AL553" s="163"/>
      <c r="AM553" s="163"/>
      <c r="AN553" s="163"/>
      <c r="AO553" s="163"/>
      <c r="AP553" s="163"/>
      <c r="AQ553" s="163"/>
      <c r="AR553" s="163"/>
      <c r="AS553" s="163"/>
    </row>
    <row r="554" spans="5:45" s="175" customFormat="1" ht="12.75" customHeight="1">
      <c r="E554" s="176"/>
      <c r="H554" s="208"/>
      <c r="I554" s="176"/>
      <c r="J554" s="176"/>
      <c r="K554" s="176"/>
      <c r="AB554" s="767"/>
      <c r="AL554" s="163"/>
      <c r="AM554" s="163"/>
      <c r="AN554" s="163"/>
      <c r="AO554" s="163"/>
      <c r="AP554" s="163"/>
      <c r="AQ554" s="163"/>
      <c r="AR554" s="163"/>
      <c r="AS554" s="163"/>
    </row>
    <row r="555" spans="5:45" s="175" customFormat="1" ht="12.75" customHeight="1">
      <c r="E555" s="176"/>
      <c r="H555" s="208"/>
      <c r="I555" s="176"/>
      <c r="J555" s="176"/>
      <c r="K555" s="176"/>
      <c r="AB555" s="767"/>
      <c r="AL555" s="163"/>
      <c r="AM555" s="163"/>
      <c r="AN555" s="163"/>
      <c r="AO555" s="163"/>
      <c r="AP555" s="163"/>
      <c r="AQ555" s="163"/>
      <c r="AR555" s="163"/>
      <c r="AS555" s="163"/>
    </row>
    <row r="556" spans="5:45" s="175" customFormat="1" ht="12.75" customHeight="1">
      <c r="E556" s="176"/>
      <c r="H556" s="208"/>
      <c r="I556" s="176"/>
      <c r="J556" s="176"/>
      <c r="K556" s="176"/>
      <c r="AB556" s="767"/>
      <c r="AL556" s="163"/>
      <c r="AM556" s="163"/>
      <c r="AN556" s="163"/>
      <c r="AO556" s="163"/>
      <c r="AP556" s="163"/>
      <c r="AQ556" s="163"/>
      <c r="AR556" s="163"/>
      <c r="AS556" s="163"/>
    </row>
    <row r="557" spans="5:45" s="175" customFormat="1" ht="12.75" customHeight="1">
      <c r="E557" s="176"/>
      <c r="H557" s="208"/>
      <c r="I557" s="176"/>
      <c r="J557" s="176"/>
      <c r="K557" s="176"/>
      <c r="AB557" s="767"/>
      <c r="AL557" s="163"/>
      <c r="AM557" s="163"/>
      <c r="AN557" s="163"/>
      <c r="AO557" s="163"/>
      <c r="AP557" s="163"/>
      <c r="AQ557" s="163"/>
      <c r="AR557" s="163"/>
      <c r="AS557" s="163"/>
    </row>
    <row r="558" spans="5:45" s="175" customFormat="1" ht="12.75" customHeight="1">
      <c r="E558" s="176"/>
      <c r="H558" s="208"/>
      <c r="I558" s="176"/>
      <c r="J558" s="176"/>
      <c r="K558" s="176"/>
      <c r="AB558" s="767"/>
      <c r="AL558" s="163"/>
      <c r="AM558" s="163"/>
      <c r="AN558" s="163"/>
      <c r="AO558" s="163"/>
      <c r="AP558" s="163"/>
      <c r="AQ558" s="163"/>
      <c r="AR558" s="163"/>
      <c r="AS558" s="163"/>
    </row>
    <row r="559" spans="5:45" s="175" customFormat="1" ht="12.75" customHeight="1">
      <c r="E559" s="176"/>
      <c r="H559" s="208"/>
      <c r="I559" s="176"/>
      <c r="J559" s="176"/>
      <c r="K559" s="176"/>
      <c r="AB559" s="767"/>
      <c r="AL559" s="163"/>
      <c r="AM559" s="163"/>
      <c r="AN559" s="163"/>
      <c r="AO559" s="163"/>
      <c r="AP559" s="163"/>
      <c r="AQ559" s="163"/>
      <c r="AR559" s="163"/>
      <c r="AS559" s="163"/>
    </row>
    <row r="560" spans="5:45" s="175" customFormat="1" ht="12.75" customHeight="1">
      <c r="E560" s="176"/>
      <c r="H560" s="208"/>
      <c r="I560" s="176"/>
      <c r="J560" s="176"/>
      <c r="K560" s="176"/>
      <c r="AB560" s="767"/>
      <c r="AL560" s="163"/>
      <c r="AM560" s="163"/>
      <c r="AN560" s="163"/>
      <c r="AO560" s="163"/>
      <c r="AP560" s="163"/>
      <c r="AQ560" s="163"/>
      <c r="AR560" s="163"/>
      <c r="AS560" s="163"/>
    </row>
    <row r="561" spans="5:45" s="175" customFormat="1" ht="12.75" customHeight="1">
      <c r="E561" s="176"/>
      <c r="H561" s="208"/>
      <c r="I561" s="176"/>
      <c r="J561" s="176"/>
      <c r="K561" s="176"/>
      <c r="AB561" s="767"/>
      <c r="AL561" s="163"/>
      <c r="AM561" s="163"/>
      <c r="AN561" s="163"/>
      <c r="AO561" s="163"/>
      <c r="AP561" s="163"/>
      <c r="AQ561" s="163"/>
      <c r="AR561" s="163"/>
      <c r="AS561" s="163"/>
    </row>
    <row r="562" spans="5:45" s="175" customFormat="1" ht="12.75" customHeight="1">
      <c r="E562" s="176"/>
      <c r="H562" s="208"/>
      <c r="I562" s="176"/>
      <c r="J562" s="176"/>
      <c r="K562" s="176"/>
      <c r="AB562" s="767"/>
      <c r="AL562" s="163"/>
      <c r="AM562" s="163"/>
      <c r="AN562" s="163"/>
      <c r="AO562" s="163"/>
      <c r="AP562" s="163"/>
      <c r="AQ562" s="163"/>
      <c r="AR562" s="163"/>
      <c r="AS562" s="163"/>
    </row>
    <row r="563" spans="5:45" s="175" customFormat="1" ht="12.75" customHeight="1">
      <c r="E563" s="176"/>
      <c r="H563" s="208"/>
      <c r="I563" s="176"/>
      <c r="J563" s="176"/>
      <c r="K563" s="176"/>
      <c r="AB563" s="767"/>
      <c r="AL563" s="163"/>
      <c r="AM563" s="163"/>
      <c r="AN563" s="163"/>
      <c r="AO563" s="163"/>
      <c r="AP563" s="163"/>
      <c r="AQ563" s="163"/>
      <c r="AR563" s="163"/>
      <c r="AS563" s="163"/>
    </row>
    <row r="564" spans="5:45" s="175" customFormat="1" ht="12.75" customHeight="1">
      <c r="E564" s="176"/>
      <c r="H564" s="208"/>
      <c r="I564" s="176"/>
      <c r="J564" s="176"/>
      <c r="K564" s="176"/>
      <c r="AB564" s="767"/>
      <c r="AL564" s="163"/>
      <c r="AM564" s="163"/>
      <c r="AN564" s="163"/>
      <c r="AO564" s="163"/>
      <c r="AP564" s="163"/>
      <c r="AQ564" s="163"/>
      <c r="AR564" s="163"/>
      <c r="AS564" s="163"/>
    </row>
    <row r="565" spans="5:45" s="175" customFormat="1" ht="12.75" customHeight="1">
      <c r="E565" s="176"/>
      <c r="H565" s="208"/>
      <c r="I565" s="176"/>
      <c r="J565" s="176"/>
      <c r="K565" s="176"/>
      <c r="AB565" s="767"/>
      <c r="AL565" s="163"/>
      <c r="AM565" s="163"/>
      <c r="AN565" s="163"/>
      <c r="AO565" s="163"/>
      <c r="AP565" s="163"/>
      <c r="AQ565" s="163"/>
      <c r="AR565" s="163"/>
      <c r="AS565" s="163"/>
    </row>
    <row r="566" spans="5:45" s="175" customFormat="1" ht="12.75" customHeight="1">
      <c r="E566" s="176"/>
      <c r="H566" s="208"/>
      <c r="I566" s="176"/>
      <c r="J566" s="176"/>
      <c r="K566" s="176"/>
      <c r="AB566" s="767"/>
      <c r="AL566" s="163"/>
      <c r="AM566" s="163"/>
      <c r="AN566" s="163"/>
      <c r="AO566" s="163"/>
      <c r="AP566" s="163"/>
      <c r="AQ566" s="163"/>
      <c r="AR566" s="163"/>
      <c r="AS566" s="163"/>
    </row>
    <row r="567" spans="5:45" s="175" customFormat="1" ht="12.75" customHeight="1">
      <c r="E567" s="176"/>
      <c r="H567" s="208"/>
      <c r="I567" s="176"/>
      <c r="J567" s="176"/>
      <c r="K567" s="176"/>
      <c r="AB567" s="767"/>
      <c r="AL567" s="163"/>
      <c r="AM567" s="163"/>
      <c r="AN567" s="163"/>
      <c r="AO567" s="163"/>
      <c r="AP567" s="163"/>
      <c r="AQ567" s="163"/>
      <c r="AR567" s="163"/>
      <c r="AS567" s="163"/>
    </row>
    <row r="568" spans="5:45" s="175" customFormat="1" ht="12.75" customHeight="1">
      <c r="E568" s="176"/>
      <c r="H568" s="208"/>
      <c r="I568" s="176"/>
      <c r="J568" s="176"/>
      <c r="K568" s="176"/>
      <c r="AB568" s="767"/>
      <c r="AL568" s="163"/>
      <c r="AM568" s="163"/>
      <c r="AN568" s="163"/>
      <c r="AO568" s="163"/>
      <c r="AP568" s="163"/>
      <c r="AQ568" s="163"/>
      <c r="AR568" s="163"/>
      <c r="AS568" s="163"/>
    </row>
    <row r="569" spans="5:45" s="175" customFormat="1" ht="12.75" customHeight="1">
      <c r="E569" s="176"/>
      <c r="H569" s="208"/>
      <c r="I569" s="176"/>
      <c r="J569" s="176"/>
      <c r="K569" s="176"/>
      <c r="AB569" s="767"/>
      <c r="AL569" s="163"/>
      <c r="AM569" s="163"/>
      <c r="AN569" s="163"/>
      <c r="AO569" s="163"/>
      <c r="AP569" s="163"/>
      <c r="AQ569" s="163"/>
      <c r="AR569" s="163"/>
      <c r="AS569" s="163"/>
    </row>
    <row r="570" spans="5:45" s="175" customFormat="1" ht="12.75" customHeight="1">
      <c r="E570" s="176"/>
      <c r="H570" s="208"/>
      <c r="I570" s="176"/>
      <c r="J570" s="176"/>
      <c r="K570" s="176"/>
      <c r="AB570" s="767"/>
      <c r="AL570" s="163"/>
      <c r="AM570" s="163"/>
      <c r="AN570" s="163"/>
      <c r="AO570" s="163"/>
      <c r="AP570" s="163"/>
      <c r="AQ570" s="163"/>
      <c r="AR570" s="163"/>
      <c r="AS570" s="163"/>
    </row>
    <row r="571" spans="5:45" s="175" customFormat="1" ht="12.75" customHeight="1">
      <c r="E571" s="176"/>
      <c r="H571" s="208"/>
      <c r="I571" s="176"/>
      <c r="J571" s="176"/>
      <c r="K571" s="176"/>
      <c r="AB571" s="767"/>
      <c r="AL571" s="163"/>
      <c r="AM571" s="163"/>
      <c r="AN571" s="163"/>
      <c r="AO571" s="163"/>
      <c r="AP571" s="163"/>
      <c r="AQ571" s="163"/>
      <c r="AR571" s="163"/>
      <c r="AS571" s="163"/>
    </row>
    <row r="572" spans="5:45" s="175" customFormat="1" ht="12.75" customHeight="1">
      <c r="E572" s="176"/>
      <c r="H572" s="208"/>
      <c r="I572" s="176"/>
      <c r="J572" s="176"/>
      <c r="K572" s="176"/>
      <c r="AB572" s="767"/>
      <c r="AL572" s="163"/>
      <c r="AM572" s="163"/>
      <c r="AN572" s="163"/>
      <c r="AO572" s="163"/>
      <c r="AP572" s="163"/>
      <c r="AQ572" s="163"/>
      <c r="AR572" s="163"/>
      <c r="AS572" s="163"/>
    </row>
    <row r="573" spans="5:45" s="175" customFormat="1" ht="12.75" customHeight="1">
      <c r="E573" s="176"/>
      <c r="H573" s="208"/>
      <c r="I573" s="176"/>
      <c r="J573" s="176"/>
      <c r="K573" s="176"/>
      <c r="AB573" s="767"/>
      <c r="AL573" s="163"/>
      <c r="AM573" s="163"/>
      <c r="AN573" s="163"/>
      <c r="AO573" s="163"/>
      <c r="AP573" s="163"/>
      <c r="AQ573" s="163"/>
      <c r="AR573" s="163"/>
      <c r="AS573" s="163"/>
    </row>
    <row r="574" spans="5:45" s="175" customFormat="1" ht="12.75" customHeight="1">
      <c r="E574" s="176"/>
      <c r="H574" s="208"/>
      <c r="I574" s="176"/>
      <c r="J574" s="176"/>
      <c r="K574" s="176"/>
      <c r="AB574" s="767"/>
      <c r="AL574" s="163"/>
      <c r="AM574" s="163"/>
      <c r="AN574" s="163"/>
      <c r="AO574" s="163"/>
      <c r="AP574" s="163"/>
      <c r="AQ574" s="163"/>
      <c r="AR574" s="163"/>
      <c r="AS574" s="163"/>
    </row>
    <row r="575" spans="5:45" s="175" customFormat="1" ht="12.75" customHeight="1">
      <c r="E575" s="176"/>
      <c r="H575" s="208"/>
      <c r="I575" s="176"/>
      <c r="J575" s="176"/>
      <c r="K575" s="176"/>
      <c r="AB575" s="767"/>
      <c r="AL575" s="163"/>
      <c r="AM575" s="163"/>
      <c r="AN575" s="163"/>
      <c r="AO575" s="163"/>
      <c r="AP575" s="163"/>
      <c r="AQ575" s="163"/>
      <c r="AR575" s="163"/>
      <c r="AS575" s="163"/>
    </row>
    <row r="576" spans="5:45" s="175" customFormat="1" ht="12.75" customHeight="1">
      <c r="E576" s="176"/>
      <c r="H576" s="208"/>
      <c r="I576" s="176"/>
      <c r="J576" s="176"/>
      <c r="K576" s="176"/>
      <c r="AB576" s="767"/>
      <c r="AL576" s="163"/>
      <c r="AM576" s="163"/>
      <c r="AN576" s="163"/>
      <c r="AO576" s="163"/>
      <c r="AP576" s="163"/>
      <c r="AQ576" s="163"/>
      <c r="AR576" s="163"/>
      <c r="AS576" s="163"/>
    </row>
    <row r="577" spans="5:45" s="175" customFormat="1" ht="12.75" customHeight="1">
      <c r="E577" s="176"/>
      <c r="H577" s="208"/>
      <c r="I577" s="176"/>
      <c r="J577" s="176"/>
      <c r="K577" s="176"/>
      <c r="AB577" s="767"/>
      <c r="AL577" s="163"/>
      <c r="AM577" s="163"/>
      <c r="AN577" s="163"/>
      <c r="AO577" s="163"/>
      <c r="AP577" s="163"/>
      <c r="AQ577" s="163"/>
      <c r="AR577" s="163"/>
      <c r="AS577" s="163"/>
    </row>
    <row r="578" spans="5:45" s="175" customFormat="1" ht="12.75" customHeight="1">
      <c r="E578" s="176"/>
      <c r="H578" s="208"/>
      <c r="I578" s="176"/>
      <c r="J578" s="176"/>
      <c r="K578" s="176"/>
      <c r="AB578" s="767"/>
      <c r="AL578" s="163"/>
      <c r="AM578" s="163"/>
      <c r="AN578" s="163"/>
      <c r="AO578" s="163"/>
      <c r="AP578" s="163"/>
      <c r="AQ578" s="163"/>
      <c r="AR578" s="163"/>
      <c r="AS578" s="163"/>
    </row>
    <row r="579" spans="5:45" s="175" customFormat="1" ht="12.75" customHeight="1">
      <c r="E579" s="176"/>
      <c r="H579" s="208"/>
      <c r="I579" s="176"/>
      <c r="J579" s="176"/>
      <c r="K579" s="176"/>
      <c r="AB579" s="767"/>
      <c r="AL579" s="163"/>
      <c r="AM579" s="163"/>
      <c r="AN579" s="163"/>
      <c r="AO579" s="163"/>
      <c r="AP579" s="163"/>
      <c r="AQ579" s="163"/>
      <c r="AR579" s="163"/>
      <c r="AS579" s="163"/>
    </row>
    <row r="580" spans="5:45" s="175" customFormat="1" ht="12.75" customHeight="1">
      <c r="E580" s="176"/>
      <c r="H580" s="208"/>
      <c r="I580" s="176"/>
      <c r="J580" s="176"/>
      <c r="K580" s="176"/>
      <c r="AB580" s="767"/>
      <c r="AL580" s="163"/>
      <c r="AM580" s="163"/>
      <c r="AN580" s="163"/>
      <c r="AO580" s="163"/>
      <c r="AP580" s="163"/>
      <c r="AQ580" s="163"/>
      <c r="AR580" s="163"/>
      <c r="AS580" s="163"/>
    </row>
    <row r="581" spans="5:45" s="175" customFormat="1" ht="12.75" customHeight="1">
      <c r="E581" s="176"/>
      <c r="H581" s="208"/>
      <c r="I581" s="176"/>
      <c r="J581" s="176"/>
      <c r="K581" s="176"/>
      <c r="AB581" s="767"/>
      <c r="AL581" s="163"/>
      <c r="AM581" s="163"/>
      <c r="AN581" s="163"/>
      <c r="AO581" s="163"/>
      <c r="AP581" s="163"/>
      <c r="AQ581" s="163"/>
      <c r="AR581" s="163"/>
      <c r="AS581" s="163"/>
    </row>
    <row r="582" spans="5:45" s="175" customFormat="1" ht="12.75" customHeight="1">
      <c r="E582" s="176"/>
      <c r="H582" s="208"/>
      <c r="I582" s="176"/>
      <c r="J582" s="176"/>
      <c r="K582" s="176"/>
      <c r="AB582" s="767"/>
      <c r="AL582" s="163"/>
      <c r="AM582" s="163"/>
      <c r="AN582" s="163"/>
      <c r="AO582" s="163"/>
      <c r="AP582" s="163"/>
      <c r="AQ582" s="163"/>
      <c r="AR582" s="163"/>
      <c r="AS582" s="163"/>
    </row>
    <row r="583" spans="5:45" s="175" customFormat="1" ht="12.75" customHeight="1">
      <c r="E583" s="176"/>
      <c r="H583" s="208"/>
      <c r="I583" s="176"/>
      <c r="J583" s="176"/>
      <c r="K583" s="176"/>
      <c r="AB583" s="767"/>
      <c r="AL583" s="163"/>
      <c r="AM583" s="163"/>
      <c r="AN583" s="163"/>
      <c r="AO583" s="163"/>
      <c r="AP583" s="163"/>
      <c r="AQ583" s="163"/>
      <c r="AR583" s="163"/>
      <c r="AS583" s="163"/>
    </row>
    <row r="584" spans="5:45" s="175" customFormat="1" ht="12.75" customHeight="1">
      <c r="E584" s="176"/>
      <c r="H584" s="208"/>
      <c r="I584" s="176"/>
      <c r="J584" s="176"/>
      <c r="K584" s="176"/>
      <c r="AB584" s="767"/>
      <c r="AL584" s="163"/>
      <c r="AM584" s="163"/>
      <c r="AN584" s="163"/>
      <c r="AO584" s="163"/>
      <c r="AP584" s="163"/>
      <c r="AQ584" s="163"/>
      <c r="AR584" s="163"/>
      <c r="AS584" s="163"/>
    </row>
    <row r="585" spans="5:45" s="175" customFormat="1" ht="12.75" customHeight="1">
      <c r="E585" s="176"/>
      <c r="H585" s="208"/>
      <c r="I585" s="176"/>
      <c r="J585" s="176"/>
      <c r="K585" s="176"/>
      <c r="AB585" s="767"/>
      <c r="AL585" s="163"/>
      <c r="AM585" s="163"/>
      <c r="AN585" s="163"/>
      <c r="AO585" s="163"/>
      <c r="AP585" s="163"/>
      <c r="AQ585" s="163"/>
      <c r="AR585" s="163"/>
      <c r="AS585" s="163"/>
    </row>
    <row r="586" spans="5:45" s="175" customFormat="1" ht="12.75" customHeight="1">
      <c r="E586" s="176"/>
      <c r="H586" s="208"/>
      <c r="I586" s="176"/>
      <c r="J586" s="176"/>
      <c r="K586" s="176"/>
      <c r="AB586" s="767"/>
      <c r="AL586" s="163"/>
      <c r="AM586" s="163"/>
      <c r="AN586" s="163"/>
      <c r="AO586" s="163"/>
      <c r="AP586" s="163"/>
      <c r="AQ586" s="163"/>
      <c r="AR586" s="163"/>
      <c r="AS586" s="163"/>
    </row>
    <row r="587" spans="5:45" s="175" customFormat="1" ht="12.75" customHeight="1">
      <c r="E587" s="176"/>
      <c r="H587" s="208"/>
      <c r="I587" s="176"/>
      <c r="J587" s="176"/>
      <c r="K587" s="176"/>
      <c r="AB587" s="767"/>
      <c r="AL587" s="163"/>
      <c r="AM587" s="163"/>
      <c r="AN587" s="163"/>
      <c r="AO587" s="163"/>
      <c r="AP587" s="163"/>
      <c r="AQ587" s="163"/>
      <c r="AR587" s="163"/>
      <c r="AS587" s="163"/>
    </row>
    <row r="588" spans="5:45" s="175" customFormat="1" ht="12.75" customHeight="1">
      <c r="E588" s="176"/>
      <c r="H588" s="208"/>
      <c r="I588" s="176"/>
      <c r="J588" s="176"/>
      <c r="K588" s="176"/>
      <c r="AB588" s="767"/>
      <c r="AL588" s="163"/>
      <c r="AM588" s="163"/>
      <c r="AN588" s="163"/>
      <c r="AO588" s="163"/>
      <c r="AP588" s="163"/>
      <c r="AQ588" s="163"/>
      <c r="AR588" s="163"/>
      <c r="AS588" s="163"/>
    </row>
    <row r="589" spans="5:45" s="175" customFormat="1" ht="12.75" customHeight="1">
      <c r="E589" s="176"/>
      <c r="H589" s="208"/>
      <c r="I589" s="176"/>
      <c r="J589" s="176"/>
      <c r="K589" s="176"/>
      <c r="AB589" s="767"/>
      <c r="AL589" s="163"/>
      <c r="AM589" s="163"/>
      <c r="AN589" s="163"/>
      <c r="AO589" s="163"/>
      <c r="AP589" s="163"/>
      <c r="AQ589" s="163"/>
      <c r="AR589" s="163"/>
      <c r="AS589" s="163"/>
    </row>
    <row r="590" spans="5:45" s="175" customFormat="1" ht="12.75" customHeight="1">
      <c r="E590" s="176"/>
      <c r="H590" s="208"/>
      <c r="I590" s="176"/>
      <c r="J590" s="176"/>
      <c r="K590" s="176"/>
      <c r="AB590" s="767"/>
      <c r="AL590" s="163"/>
      <c r="AM590" s="163"/>
      <c r="AN590" s="163"/>
      <c r="AO590" s="163"/>
      <c r="AP590" s="163"/>
      <c r="AQ590" s="163"/>
      <c r="AR590" s="163"/>
      <c r="AS590" s="163"/>
    </row>
    <row r="591" spans="5:45" s="175" customFormat="1" ht="12.75" customHeight="1">
      <c r="E591" s="176"/>
      <c r="H591" s="208"/>
      <c r="I591" s="176"/>
      <c r="J591" s="176"/>
      <c r="K591" s="176"/>
      <c r="AB591" s="767"/>
      <c r="AL591" s="163"/>
      <c r="AM591" s="163"/>
      <c r="AN591" s="163"/>
      <c r="AO591" s="163"/>
      <c r="AP591" s="163"/>
      <c r="AQ591" s="163"/>
      <c r="AR591" s="163"/>
      <c r="AS591" s="163"/>
    </row>
    <row r="592" spans="5:45" s="175" customFormat="1" ht="12.75" customHeight="1">
      <c r="E592" s="176"/>
      <c r="H592" s="208"/>
      <c r="I592" s="176"/>
      <c r="J592" s="176"/>
      <c r="K592" s="176"/>
      <c r="AB592" s="767"/>
      <c r="AL592" s="163"/>
      <c r="AM592" s="163"/>
      <c r="AN592" s="163"/>
      <c r="AO592" s="163"/>
      <c r="AP592" s="163"/>
      <c r="AQ592" s="163"/>
      <c r="AR592" s="163"/>
      <c r="AS592" s="163"/>
    </row>
    <row r="593" spans="5:45" s="175" customFormat="1" ht="12.75" customHeight="1">
      <c r="E593" s="176"/>
      <c r="H593" s="208"/>
      <c r="I593" s="176"/>
      <c r="J593" s="176"/>
      <c r="K593" s="176"/>
      <c r="AB593" s="767"/>
      <c r="AL593" s="163"/>
      <c r="AM593" s="163"/>
      <c r="AN593" s="163"/>
      <c r="AO593" s="163"/>
      <c r="AP593" s="163"/>
      <c r="AQ593" s="163"/>
      <c r="AR593" s="163"/>
      <c r="AS593" s="163"/>
    </row>
    <row r="594" spans="5:45" s="175" customFormat="1" ht="12.75" customHeight="1">
      <c r="E594" s="176"/>
      <c r="H594" s="208"/>
      <c r="I594" s="176"/>
      <c r="J594" s="176"/>
      <c r="K594" s="176"/>
      <c r="AB594" s="767"/>
      <c r="AL594" s="163"/>
      <c r="AM594" s="163"/>
      <c r="AN594" s="163"/>
      <c r="AO594" s="163"/>
      <c r="AP594" s="163"/>
      <c r="AQ594" s="163"/>
      <c r="AR594" s="163"/>
      <c r="AS594" s="163"/>
    </row>
    <row r="595" spans="5:45" s="175" customFormat="1" ht="12.75" customHeight="1">
      <c r="E595" s="176"/>
      <c r="H595" s="208"/>
      <c r="I595" s="176"/>
      <c r="J595" s="176"/>
      <c r="K595" s="176"/>
      <c r="AB595" s="767"/>
      <c r="AL595" s="163"/>
      <c r="AM595" s="163"/>
      <c r="AN595" s="163"/>
      <c r="AO595" s="163"/>
      <c r="AP595" s="163"/>
      <c r="AQ595" s="163"/>
      <c r="AR595" s="163"/>
      <c r="AS595" s="163"/>
    </row>
    <row r="596" spans="5:45" s="175" customFormat="1" ht="12.75" customHeight="1">
      <c r="E596" s="176"/>
      <c r="H596" s="208"/>
      <c r="I596" s="176"/>
      <c r="J596" s="176"/>
      <c r="K596" s="176"/>
      <c r="AB596" s="767"/>
      <c r="AL596" s="163"/>
      <c r="AM596" s="163"/>
      <c r="AN596" s="163"/>
      <c r="AO596" s="163"/>
      <c r="AP596" s="163"/>
      <c r="AQ596" s="163"/>
      <c r="AR596" s="163"/>
      <c r="AS596" s="163"/>
    </row>
    <row r="597" spans="5:45" s="175" customFormat="1" ht="12.75" customHeight="1">
      <c r="E597" s="176"/>
      <c r="H597" s="208"/>
      <c r="I597" s="176"/>
      <c r="J597" s="176"/>
      <c r="K597" s="176"/>
      <c r="AB597" s="767"/>
      <c r="AL597" s="163"/>
      <c r="AM597" s="163"/>
      <c r="AN597" s="163"/>
      <c r="AO597" s="163"/>
      <c r="AP597" s="163"/>
      <c r="AQ597" s="163"/>
      <c r="AR597" s="163"/>
      <c r="AS597" s="163"/>
    </row>
    <row r="598" spans="5:45" s="175" customFormat="1" ht="12.75" customHeight="1">
      <c r="E598" s="176"/>
      <c r="H598" s="208"/>
      <c r="I598" s="176"/>
      <c r="J598" s="176"/>
      <c r="K598" s="176"/>
      <c r="AB598" s="767"/>
      <c r="AL598" s="163"/>
      <c r="AM598" s="163"/>
      <c r="AN598" s="163"/>
      <c r="AO598" s="163"/>
      <c r="AP598" s="163"/>
      <c r="AQ598" s="163"/>
      <c r="AR598" s="163"/>
      <c r="AS598" s="163"/>
    </row>
    <row r="599" spans="5:45" s="175" customFormat="1" ht="12.75" customHeight="1">
      <c r="E599" s="176"/>
      <c r="H599" s="208"/>
      <c r="I599" s="176"/>
      <c r="J599" s="176"/>
      <c r="K599" s="176"/>
      <c r="AB599" s="767"/>
      <c r="AL599" s="163"/>
      <c r="AM599" s="163"/>
      <c r="AN599" s="163"/>
      <c r="AO599" s="163"/>
      <c r="AP599" s="163"/>
      <c r="AQ599" s="163"/>
      <c r="AR599" s="163"/>
      <c r="AS599" s="163"/>
    </row>
    <row r="600" spans="5:45" s="175" customFormat="1" ht="12.75" customHeight="1">
      <c r="E600" s="176"/>
      <c r="H600" s="208"/>
      <c r="I600" s="176"/>
      <c r="J600" s="176"/>
      <c r="K600" s="176"/>
      <c r="AB600" s="767"/>
      <c r="AL600" s="163"/>
      <c r="AM600" s="163"/>
      <c r="AN600" s="163"/>
      <c r="AO600" s="163"/>
      <c r="AP600" s="163"/>
      <c r="AQ600" s="163"/>
      <c r="AR600" s="163"/>
      <c r="AS600" s="163"/>
    </row>
    <row r="601" spans="5:45" s="175" customFormat="1" ht="12.75" customHeight="1">
      <c r="E601" s="176"/>
      <c r="H601" s="208"/>
      <c r="I601" s="176"/>
      <c r="J601" s="176"/>
      <c r="K601" s="176"/>
      <c r="AB601" s="767"/>
      <c r="AL601" s="163"/>
      <c r="AM601" s="163"/>
      <c r="AN601" s="163"/>
      <c r="AO601" s="163"/>
      <c r="AP601" s="163"/>
      <c r="AQ601" s="163"/>
      <c r="AR601" s="163"/>
      <c r="AS601" s="163"/>
    </row>
    <row r="602" spans="5:45" s="175" customFormat="1" ht="12.75" customHeight="1">
      <c r="E602" s="176"/>
      <c r="H602" s="208"/>
      <c r="I602" s="176"/>
      <c r="J602" s="176"/>
      <c r="K602" s="176"/>
      <c r="AB602" s="767"/>
      <c r="AL602" s="163"/>
      <c r="AM602" s="163"/>
      <c r="AN602" s="163"/>
      <c r="AO602" s="163"/>
      <c r="AP602" s="163"/>
      <c r="AQ602" s="163"/>
      <c r="AR602" s="163"/>
      <c r="AS602" s="163"/>
    </row>
    <row r="603" spans="5:45" s="175" customFormat="1" ht="12.75" customHeight="1">
      <c r="E603" s="176"/>
      <c r="H603" s="208"/>
      <c r="I603" s="176"/>
      <c r="J603" s="176"/>
      <c r="K603" s="176"/>
      <c r="AB603" s="767"/>
      <c r="AL603" s="163"/>
      <c r="AM603" s="163"/>
      <c r="AN603" s="163"/>
      <c r="AO603" s="163"/>
      <c r="AP603" s="163"/>
      <c r="AQ603" s="163"/>
      <c r="AR603" s="163"/>
      <c r="AS603" s="163"/>
    </row>
    <row r="604" spans="5:45" s="175" customFormat="1" ht="12.75" customHeight="1">
      <c r="E604" s="176"/>
      <c r="H604" s="208"/>
      <c r="I604" s="176"/>
      <c r="J604" s="176"/>
      <c r="K604" s="176"/>
      <c r="AB604" s="767"/>
      <c r="AL604" s="163"/>
      <c r="AM604" s="163"/>
      <c r="AN604" s="163"/>
      <c r="AO604" s="163"/>
      <c r="AP604" s="163"/>
      <c r="AQ604" s="163"/>
      <c r="AR604" s="163"/>
      <c r="AS604" s="163"/>
    </row>
    <row r="605" spans="5:45" s="175" customFormat="1" ht="12.75" customHeight="1">
      <c r="E605" s="176"/>
      <c r="H605" s="208"/>
      <c r="I605" s="176"/>
      <c r="J605" s="176"/>
      <c r="K605" s="176"/>
      <c r="AB605" s="767"/>
      <c r="AL605" s="163"/>
      <c r="AM605" s="163"/>
      <c r="AN605" s="163"/>
      <c r="AO605" s="163"/>
      <c r="AP605" s="163"/>
      <c r="AQ605" s="163"/>
      <c r="AR605" s="163"/>
      <c r="AS605" s="163"/>
    </row>
    <row r="606" spans="5:45" s="175" customFormat="1" ht="12.75" customHeight="1">
      <c r="E606" s="176"/>
      <c r="H606" s="208"/>
      <c r="I606" s="176"/>
      <c r="J606" s="176"/>
      <c r="K606" s="176"/>
      <c r="AB606" s="767"/>
      <c r="AL606" s="163"/>
      <c r="AM606" s="163"/>
      <c r="AN606" s="163"/>
      <c r="AO606" s="163"/>
      <c r="AP606" s="163"/>
      <c r="AQ606" s="163"/>
      <c r="AR606" s="163"/>
      <c r="AS606" s="163"/>
    </row>
    <row r="607" spans="5:45" s="175" customFormat="1" ht="12.75" customHeight="1">
      <c r="E607" s="176"/>
      <c r="H607" s="208"/>
      <c r="I607" s="176"/>
      <c r="J607" s="176"/>
      <c r="K607" s="176"/>
      <c r="AB607" s="767"/>
      <c r="AL607" s="163"/>
      <c r="AM607" s="163"/>
      <c r="AN607" s="163"/>
      <c r="AO607" s="163"/>
      <c r="AP607" s="163"/>
      <c r="AQ607" s="163"/>
      <c r="AR607" s="163"/>
      <c r="AS607" s="163"/>
    </row>
    <row r="608" spans="5:45" s="175" customFormat="1" ht="12.75" customHeight="1">
      <c r="E608" s="176"/>
      <c r="H608" s="208"/>
      <c r="I608" s="176"/>
      <c r="J608" s="176"/>
      <c r="K608" s="176"/>
      <c r="AB608" s="767"/>
      <c r="AL608" s="163"/>
      <c r="AM608" s="163"/>
      <c r="AN608" s="163"/>
      <c r="AO608" s="163"/>
      <c r="AP608" s="163"/>
      <c r="AQ608" s="163"/>
      <c r="AR608" s="163"/>
      <c r="AS608" s="163"/>
    </row>
    <row r="609" spans="5:45" s="175" customFormat="1" ht="12.75" customHeight="1">
      <c r="E609" s="176"/>
      <c r="H609" s="208"/>
      <c r="I609" s="176"/>
      <c r="J609" s="176"/>
      <c r="K609" s="176"/>
      <c r="AB609" s="767"/>
      <c r="AL609" s="163"/>
      <c r="AM609" s="163"/>
      <c r="AN609" s="163"/>
      <c r="AO609" s="163"/>
      <c r="AP609" s="163"/>
      <c r="AQ609" s="163"/>
      <c r="AR609" s="163"/>
      <c r="AS609" s="163"/>
    </row>
    <row r="610" spans="5:45" s="175" customFormat="1" ht="12.75" customHeight="1">
      <c r="E610" s="176"/>
      <c r="H610" s="208"/>
      <c r="I610" s="176"/>
      <c r="J610" s="176"/>
      <c r="K610" s="176"/>
      <c r="AB610" s="767"/>
      <c r="AL610" s="163"/>
      <c r="AM610" s="163"/>
      <c r="AN610" s="163"/>
      <c r="AO610" s="163"/>
      <c r="AP610" s="163"/>
      <c r="AQ610" s="163"/>
      <c r="AR610" s="163"/>
      <c r="AS610" s="163"/>
    </row>
    <row r="611" spans="5:45" s="175" customFormat="1" ht="12.75" customHeight="1">
      <c r="E611" s="176"/>
      <c r="H611" s="208"/>
      <c r="I611" s="176"/>
      <c r="J611" s="176"/>
      <c r="K611" s="176"/>
      <c r="AB611" s="767"/>
      <c r="AL611" s="163"/>
      <c r="AM611" s="163"/>
      <c r="AN611" s="163"/>
      <c r="AO611" s="163"/>
      <c r="AP611" s="163"/>
      <c r="AQ611" s="163"/>
      <c r="AR611" s="163"/>
      <c r="AS611" s="163"/>
    </row>
    <row r="612" spans="5:45" s="175" customFormat="1" ht="12.75" customHeight="1">
      <c r="E612" s="176"/>
      <c r="H612" s="208"/>
      <c r="I612" s="176"/>
      <c r="J612" s="176"/>
      <c r="K612" s="176"/>
      <c r="AB612" s="767"/>
      <c r="AL612" s="163"/>
      <c r="AM612" s="163"/>
      <c r="AN612" s="163"/>
      <c r="AO612" s="163"/>
      <c r="AP612" s="163"/>
      <c r="AQ612" s="163"/>
      <c r="AR612" s="163"/>
      <c r="AS612" s="163"/>
    </row>
    <row r="613" spans="5:45" s="175" customFormat="1" ht="12.75" customHeight="1">
      <c r="E613" s="176"/>
      <c r="H613" s="208"/>
      <c r="I613" s="176"/>
      <c r="J613" s="176"/>
      <c r="K613" s="176"/>
      <c r="AB613" s="767"/>
      <c r="AL613" s="163"/>
      <c r="AM613" s="163"/>
      <c r="AN613" s="163"/>
      <c r="AO613" s="163"/>
      <c r="AP613" s="163"/>
      <c r="AQ613" s="163"/>
      <c r="AR613" s="163"/>
      <c r="AS613" s="163"/>
    </row>
    <row r="614" spans="5:45" s="175" customFormat="1" ht="12.75" customHeight="1">
      <c r="E614" s="176"/>
      <c r="H614" s="208"/>
      <c r="I614" s="176"/>
      <c r="J614" s="176"/>
      <c r="K614" s="176"/>
      <c r="AB614" s="767"/>
      <c r="AL614" s="163"/>
      <c r="AM614" s="163"/>
      <c r="AN614" s="163"/>
      <c r="AO614" s="163"/>
      <c r="AP614" s="163"/>
      <c r="AQ614" s="163"/>
      <c r="AR614" s="163"/>
      <c r="AS614" s="163"/>
    </row>
    <row r="615" spans="5:45" s="175" customFormat="1" ht="12.75" customHeight="1">
      <c r="E615" s="176"/>
      <c r="H615" s="208"/>
      <c r="I615" s="176"/>
      <c r="J615" s="176"/>
      <c r="K615" s="176"/>
      <c r="AB615" s="767"/>
      <c r="AL615" s="163"/>
      <c r="AM615" s="163"/>
      <c r="AN615" s="163"/>
      <c r="AO615" s="163"/>
      <c r="AP615" s="163"/>
      <c r="AQ615" s="163"/>
      <c r="AR615" s="163"/>
      <c r="AS615" s="163"/>
    </row>
    <row r="616" spans="5:45" s="175" customFormat="1" ht="12.75" customHeight="1">
      <c r="E616" s="176"/>
      <c r="H616" s="208"/>
      <c r="I616" s="176"/>
      <c r="J616" s="176"/>
      <c r="K616" s="176"/>
      <c r="AB616" s="767"/>
      <c r="AL616" s="163"/>
      <c r="AM616" s="163"/>
      <c r="AN616" s="163"/>
      <c r="AO616" s="163"/>
      <c r="AP616" s="163"/>
      <c r="AQ616" s="163"/>
      <c r="AR616" s="163"/>
      <c r="AS616" s="163"/>
    </row>
    <row r="617" spans="5:45" s="175" customFormat="1" ht="12.75" customHeight="1">
      <c r="E617" s="176"/>
      <c r="H617" s="208"/>
      <c r="I617" s="176"/>
      <c r="J617" s="176"/>
      <c r="K617" s="176"/>
      <c r="AB617" s="767"/>
      <c r="AL617" s="163"/>
      <c r="AM617" s="163"/>
      <c r="AN617" s="163"/>
      <c r="AO617" s="163"/>
      <c r="AP617" s="163"/>
      <c r="AQ617" s="163"/>
      <c r="AR617" s="163"/>
      <c r="AS617" s="163"/>
    </row>
    <row r="618" spans="5:45" s="175" customFormat="1" ht="12.75" customHeight="1">
      <c r="E618" s="176"/>
      <c r="H618" s="208"/>
      <c r="I618" s="176"/>
      <c r="J618" s="176"/>
      <c r="K618" s="176"/>
      <c r="AB618" s="767"/>
      <c r="AL618" s="163"/>
      <c r="AM618" s="163"/>
      <c r="AN618" s="163"/>
      <c r="AO618" s="163"/>
      <c r="AP618" s="163"/>
      <c r="AQ618" s="163"/>
      <c r="AR618" s="163"/>
      <c r="AS618" s="163"/>
    </row>
    <row r="619" spans="5:45" s="175" customFormat="1" ht="12.75" customHeight="1">
      <c r="E619" s="176"/>
      <c r="H619" s="208"/>
      <c r="I619" s="176"/>
      <c r="J619" s="176"/>
      <c r="K619" s="176"/>
      <c r="AB619" s="767"/>
      <c r="AL619" s="163"/>
      <c r="AM619" s="163"/>
      <c r="AN619" s="163"/>
      <c r="AO619" s="163"/>
      <c r="AP619" s="163"/>
      <c r="AQ619" s="163"/>
      <c r="AR619" s="163"/>
      <c r="AS619" s="163"/>
    </row>
    <row r="620" spans="5:45" s="175" customFormat="1" ht="12.75" customHeight="1">
      <c r="E620" s="176"/>
      <c r="H620" s="208"/>
      <c r="I620" s="176"/>
      <c r="J620" s="176"/>
      <c r="K620" s="176"/>
      <c r="AB620" s="767"/>
      <c r="AL620" s="163"/>
      <c r="AM620" s="163"/>
      <c r="AN620" s="163"/>
      <c r="AO620" s="163"/>
      <c r="AP620" s="163"/>
      <c r="AQ620" s="163"/>
      <c r="AR620" s="163"/>
      <c r="AS620" s="163"/>
    </row>
    <row r="621" spans="5:45" s="175" customFormat="1" ht="12.75" customHeight="1">
      <c r="E621" s="176"/>
      <c r="H621" s="208"/>
      <c r="I621" s="176"/>
      <c r="J621" s="176"/>
      <c r="K621" s="176"/>
      <c r="AB621" s="767"/>
      <c r="AL621" s="163"/>
      <c r="AM621" s="163"/>
      <c r="AN621" s="163"/>
      <c r="AO621" s="163"/>
      <c r="AP621" s="163"/>
      <c r="AQ621" s="163"/>
      <c r="AR621" s="163"/>
      <c r="AS621" s="163"/>
    </row>
    <row r="622" spans="5:45" s="175" customFormat="1" ht="12.75" customHeight="1">
      <c r="E622" s="176"/>
      <c r="H622" s="208"/>
      <c r="I622" s="176"/>
      <c r="J622" s="176"/>
      <c r="K622" s="176"/>
      <c r="AB622" s="767"/>
      <c r="AL622" s="163"/>
      <c r="AM622" s="163"/>
      <c r="AN622" s="163"/>
      <c r="AO622" s="163"/>
      <c r="AP622" s="163"/>
      <c r="AQ622" s="163"/>
      <c r="AR622" s="163"/>
      <c r="AS622" s="163"/>
    </row>
    <row r="623" spans="5:45" s="175" customFormat="1" ht="12.75" customHeight="1">
      <c r="E623" s="176"/>
      <c r="H623" s="208"/>
      <c r="I623" s="176"/>
      <c r="J623" s="176"/>
      <c r="K623" s="176"/>
      <c r="AB623" s="767"/>
      <c r="AL623" s="163"/>
      <c r="AM623" s="163"/>
      <c r="AN623" s="163"/>
      <c r="AO623" s="163"/>
      <c r="AP623" s="163"/>
      <c r="AQ623" s="163"/>
      <c r="AR623" s="163"/>
      <c r="AS623" s="163"/>
    </row>
    <row r="624" spans="5:45" s="175" customFormat="1" ht="12.75" customHeight="1">
      <c r="E624" s="176"/>
      <c r="H624" s="208"/>
      <c r="I624" s="176"/>
      <c r="J624" s="176"/>
      <c r="K624" s="176"/>
      <c r="AB624" s="767"/>
      <c r="AL624" s="163"/>
      <c r="AM624" s="163"/>
      <c r="AN624" s="163"/>
      <c r="AO624" s="163"/>
      <c r="AP624" s="163"/>
      <c r="AQ624" s="163"/>
      <c r="AR624" s="163"/>
      <c r="AS624" s="163"/>
    </row>
    <row r="625" spans="5:45" s="175" customFormat="1" ht="12.75" customHeight="1">
      <c r="E625" s="176"/>
      <c r="H625" s="208"/>
      <c r="I625" s="176"/>
      <c r="J625" s="176"/>
      <c r="K625" s="176"/>
      <c r="AB625" s="767"/>
      <c r="AL625" s="163"/>
      <c r="AM625" s="163"/>
      <c r="AN625" s="163"/>
      <c r="AO625" s="163"/>
      <c r="AP625" s="163"/>
      <c r="AQ625" s="163"/>
      <c r="AR625" s="163"/>
      <c r="AS625" s="163"/>
    </row>
    <row r="626" spans="5:45" s="175" customFormat="1" ht="12.75" customHeight="1">
      <c r="E626" s="176"/>
      <c r="H626" s="208"/>
      <c r="I626" s="176"/>
      <c r="J626" s="176"/>
      <c r="K626" s="176"/>
      <c r="AB626" s="767"/>
      <c r="AL626" s="163"/>
      <c r="AM626" s="163"/>
      <c r="AN626" s="163"/>
      <c r="AO626" s="163"/>
      <c r="AP626" s="163"/>
      <c r="AQ626" s="163"/>
      <c r="AR626" s="163"/>
      <c r="AS626" s="163"/>
    </row>
    <row r="627" spans="5:45" s="175" customFormat="1" ht="12.75" customHeight="1">
      <c r="E627" s="176"/>
      <c r="H627" s="208"/>
      <c r="I627" s="176"/>
      <c r="J627" s="176"/>
      <c r="K627" s="176"/>
      <c r="AB627" s="767"/>
      <c r="AL627" s="163"/>
      <c r="AM627" s="163"/>
      <c r="AN627" s="163"/>
      <c r="AO627" s="163"/>
      <c r="AP627" s="163"/>
      <c r="AQ627" s="163"/>
      <c r="AR627" s="163"/>
      <c r="AS627" s="163"/>
    </row>
    <row r="628" spans="5:45" s="175" customFormat="1" ht="12.75" customHeight="1">
      <c r="E628" s="176"/>
      <c r="H628" s="208"/>
      <c r="I628" s="176"/>
      <c r="J628" s="176"/>
      <c r="K628" s="176"/>
      <c r="AB628" s="767"/>
      <c r="AL628" s="163"/>
      <c r="AM628" s="163"/>
      <c r="AN628" s="163"/>
      <c r="AO628" s="163"/>
      <c r="AP628" s="163"/>
      <c r="AQ628" s="163"/>
      <c r="AR628" s="163"/>
      <c r="AS628" s="163"/>
    </row>
    <row r="629" spans="5:45" s="175" customFormat="1" ht="12.75" customHeight="1">
      <c r="E629" s="176"/>
      <c r="H629" s="208"/>
      <c r="I629" s="176"/>
      <c r="J629" s="176"/>
      <c r="K629" s="176"/>
      <c r="AB629" s="767"/>
      <c r="AL629" s="163"/>
      <c r="AM629" s="163"/>
      <c r="AN629" s="163"/>
      <c r="AO629" s="163"/>
      <c r="AP629" s="163"/>
      <c r="AQ629" s="163"/>
      <c r="AR629" s="163"/>
      <c r="AS629" s="163"/>
    </row>
    <row r="630" spans="5:45" s="175" customFormat="1" ht="12.75" customHeight="1">
      <c r="E630" s="176"/>
      <c r="H630" s="208"/>
      <c r="I630" s="176"/>
      <c r="J630" s="176"/>
      <c r="K630" s="176"/>
      <c r="AB630" s="767"/>
      <c r="AL630" s="163"/>
      <c r="AM630" s="163"/>
      <c r="AN630" s="163"/>
      <c r="AO630" s="163"/>
      <c r="AP630" s="163"/>
      <c r="AQ630" s="163"/>
      <c r="AR630" s="163"/>
      <c r="AS630" s="163"/>
    </row>
    <row r="631" spans="5:45" s="175" customFormat="1" ht="12.75" customHeight="1">
      <c r="E631" s="176"/>
      <c r="H631" s="208"/>
      <c r="I631" s="176"/>
      <c r="J631" s="176"/>
      <c r="K631" s="176"/>
      <c r="AB631" s="767"/>
      <c r="AL631" s="163"/>
      <c r="AM631" s="163"/>
      <c r="AN631" s="163"/>
      <c r="AO631" s="163"/>
      <c r="AP631" s="163"/>
      <c r="AQ631" s="163"/>
      <c r="AR631" s="163"/>
      <c r="AS631" s="163"/>
    </row>
    <row r="632" spans="5:45" s="175" customFormat="1" ht="12.75" customHeight="1">
      <c r="E632" s="176"/>
      <c r="H632" s="208"/>
      <c r="I632" s="176"/>
      <c r="J632" s="176"/>
      <c r="K632" s="176"/>
      <c r="AB632" s="767"/>
      <c r="AL632" s="163"/>
      <c r="AM632" s="163"/>
      <c r="AN632" s="163"/>
      <c r="AO632" s="163"/>
      <c r="AP632" s="163"/>
      <c r="AQ632" s="163"/>
      <c r="AR632" s="163"/>
      <c r="AS632" s="163"/>
    </row>
    <row r="633" spans="5:45" s="175" customFormat="1" ht="12.75" customHeight="1">
      <c r="E633" s="176"/>
      <c r="H633" s="208"/>
      <c r="I633" s="176"/>
      <c r="J633" s="176"/>
      <c r="K633" s="176"/>
      <c r="AB633" s="767"/>
      <c r="AL633" s="163"/>
      <c r="AM633" s="163"/>
      <c r="AN633" s="163"/>
      <c r="AO633" s="163"/>
      <c r="AP633" s="163"/>
      <c r="AQ633" s="163"/>
      <c r="AR633" s="163"/>
      <c r="AS633" s="163"/>
    </row>
    <row r="634" spans="5:45" s="175" customFormat="1" ht="12.75" customHeight="1">
      <c r="E634" s="176"/>
      <c r="H634" s="208"/>
      <c r="I634" s="176"/>
      <c r="J634" s="176"/>
      <c r="K634" s="176"/>
      <c r="AB634" s="767"/>
      <c r="AL634" s="163"/>
      <c r="AM634" s="163"/>
      <c r="AN634" s="163"/>
      <c r="AO634" s="163"/>
      <c r="AP634" s="163"/>
      <c r="AQ634" s="163"/>
      <c r="AR634" s="163"/>
      <c r="AS634" s="163"/>
    </row>
    <row r="635" spans="5:45" s="175" customFormat="1" ht="12.75" customHeight="1">
      <c r="E635" s="176"/>
      <c r="H635" s="208"/>
      <c r="I635" s="176"/>
      <c r="J635" s="176"/>
      <c r="K635" s="176"/>
      <c r="AB635" s="767"/>
      <c r="AL635" s="163"/>
      <c r="AM635" s="163"/>
      <c r="AN635" s="163"/>
      <c r="AO635" s="163"/>
      <c r="AP635" s="163"/>
      <c r="AQ635" s="163"/>
      <c r="AR635" s="163"/>
      <c r="AS635" s="163"/>
    </row>
    <row r="636" spans="5:45" s="175" customFormat="1" ht="12.75" customHeight="1">
      <c r="E636" s="176"/>
      <c r="H636" s="208"/>
      <c r="I636" s="176"/>
      <c r="J636" s="176"/>
      <c r="K636" s="176"/>
      <c r="AB636" s="767"/>
      <c r="AL636" s="163"/>
      <c r="AM636" s="163"/>
      <c r="AN636" s="163"/>
      <c r="AO636" s="163"/>
      <c r="AP636" s="163"/>
      <c r="AQ636" s="163"/>
      <c r="AR636" s="163"/>
      <c r="AS636" s="163"/>
    </row>
    <row r="637" spans="5:45" s="175" customFormat="1" ht="12.75" customHeight="1">
      <c r="E637" s="176"/>
      <c r="H637" s="208"/>
      <c r="I637" s="176"/>
      <c r="J637" s="176"/>
      <c r="K637" s="176"/>
      <c r="AB637" s="767"/>
      <c r="AL637" s="163"/>
      <c r="AM637" s="163"/>
      <c r="AN637" s="163"/>
      <c r="AO637" s="163"/>
      <c r="AP637" s="163"/>
      <c r="AQ637" s="163"/>
      <c r="AR637" s="163"/>
      <c r="AS637" s="163"/>
    </row>
    <row r="638" spans="5:45" s="175" customFormat="1" ht="12.75" customHeight="1">
      <c r="E638" s="176"/>
      <c r="H638" s="208"/>
      <c r="I638" s="176"/>
      <c r="J638" s="176"/>
      <c r="K638" s="176"/>
      <c r="AB638" s="767"/>
      <c r="AL638" s="163"/>
      <c r="AM638" s="163"/>
      <c r="AN638" s="163"/>
      <c r="AO638" s="163"/>
      <c r="AP638" s="163"/>
      <c r="AQ638" s="163"/>
      <c r="AR638" s="163"/>
      <c r="AS638" s="163"/>
    </row>
    <row r="639" spans="5:45" s="175" customFormat="1" ht="12.75" customHeight="1">
      <c r="E639" s="176"/>
      <c r="H639" s="208"/>
      <c r="I639" s="176"/>
      <c r="J639" s="176"/>
      <c r="K639" s="176"/>
      <c r="AB639" s="767"/>
      <c r="AL639" s="163"/>
      <c r="AM639" s="163"/>
      <c r="AN639" s="163"/>
      <c r="AO639" s="163"/>
      <c r="AP639" s="163"/>
      <c r="AQ639" s="163"/>
      <c r="AR639" s="163"/>
      <c r="AS639" s="163"/>
    </row>
    <row r="640" spans="5:45" s="175" customFormat="1" ht="12.75" customHeight="1">
      <c r="E640" s="176"/>
      <c r="H640" s="208"/>
      <c r="I640" s="176"/>
      <c r="J640" s="176"/>
      <c r="K640" s="176"/>
      <c r="AB640" s="767"/>
      <c r="AL640" s="163"/>
      <c r="AM640" s="163"/>
      <c r="AN640" s="163"/>
      <c r="AO640" s="163"/>
      <c r="AP640" s="163"/>
      <c r="AQ640" s="163"/>
      <c r="AR640" s="163"/>
      <c r="AS640" s="163"/>
    </row>
    <row r="641" spans="5:45" s="175" customFormat="1" ht="12.75" customHeight="1">
      <c r="E641" s="176"/>
      <c r="H641" s="208"/>
      <c r="I641" s="176"/>
      <c r="J641" s="176"/>
      <c r="K641" s="176"/>
      <c r="AB641" s="767"/>
      <c r="AL641" s="163"/>
      <c r="AM641" s="163"/>
      <c r="AN641" s="163"/>
      <c r="AO641" s="163"/>
      <c r="AP641" s="163"/>
      <c r="AQ641" s="163"/>
      <c r="AR641" s="163"/>
      <c r="AS641" s="163"/>
    </row>
    <row r="642" spans="5:45" s="175" customFormat="1" ht="12.75" customHeight="1">
      <c r="E642" s="176"/>
      <c r="H642" s="208"/>
      <c r="I642" s="176"/>
      <c r="J642" s="176"/>
      <c r="K642" s="176"/>
      <c r="AB642" s="767"/>
      <c r="AL642" s="163"/>
      <c r="AM642" s="163"/>
      <c r="AN642" s="163"/>
      <c r="AO642" s="163"/>
      <c r="AP642" s="163"/>
      <c r="AQ642" s="163"/>
      <c r="AR642" s="163"/>
      <c r="AS642" s="163"/>
    </row>
    <row r="643" spans="5:45" s="175" customFormat="1" ht="12.75" customHeight="1">
      <c r="E643" s="176"/>
      <c r="H643" s="208"/>
      <c r="I643" s="176"/>
      <c r="J643" s="176"/>
      <c r="K643" s="176"/>
      <c r="AB643" s="767"/>
      <c r="AL643" s="163"/>
      <c r="AM643" s="163"/>
      <c r="AN643" s="163"/>
      <c r="AO643" s="163"/>
      <c r="AP643" s="163"/>
      <c r="AQ643" s="163"/>
      <c r="AR643" s="163"/>
      <c r="AS643" s="163"/>
    </row>
    <row r="644" spans="5:45" s="175" customFormat="1" ht="12.75" customHeight="1">
      <c r="E644" s="176"/>
      <c r="H644" s="208"/>
      <c r="I644" s="176"/>
      <c r="J644" s="176"/>
      <c r="K644" s="176"/>
      <c r="AB644" s="767"/>
      <c r="AL644" s="163"/>
      <c r="AM644" s="163"/>
      <c r="AN644" s="163"/>
      <c r="AO644" s="163"/>
      <c r="AP644" s="163"/>
      <c r="AQ644" s="163"/>
      <c r="AR644" s="163"/>
      <c r="AS644" s="163"/>
    </row>
    <row r="645" spans="5:45" s="175" customFormat="1" ht="12.75" customHeight="1">
      <c r="E645" s="176"/>
      <c r="H645" s="208"/>
      <c r="I645" s="176"/>
      <c r="J645" s="176"/>
      <c r="K645" s="176"/>
      <c r="AB645" s="767"/>
      <c r="AL645" s="163"/>
      <c r="AM645" s="163"/>
      <c r="AN645" s="163"/>
      <c r="AO645" s="163"/>
      <c r="AP645" s="163"/>
      <c r="AQ645" s="163"/>
      <c r="AR645" s="163"/>
      <c r="AS645" s="163"/>
    </row>
    <row r="646" spans="5:45" s="175" customFormat="1" ht="12.75" customHeight="1">
      <c r="E646" s="176"/>
      <c r="H646" s="208"/>
      <c r="I646" s="176"/>
      <c r="J646" s="176"/>
      <c r="K646" s="176"/>
      <c r="AB646" s="767"/>
      <c r="AL646" s="163"/>
      <c r="AM646" s="163"/>
      <c r="AN646" s="163"/>
      <c r="AO646" s="163"/>
      <c r="AP646" s="163"/>
      <c r="AQ646" s="163"/>
      <c r="AR646" s="163"/>
      <c r="AS646" s="163"/>
    </row>
    <row r="647" spans="5:45" s="175" customFormat="1" ht="12.75" customHeight="1">
      <c r="E647" s="176"/>
      <c r="H647" s="208"/>
      <c r="I647" s="176"/>
      <c r="J647" s="176"/>
      <c r="K647" s="176"/>
      <c r="AB647" s="767"/>
      <c r="AL647" s="163"/>
      <c r="AM647" s="163"/>
      <c r="AN647" s="163"/>
      <c r="AO647" s="163"/>
      <c r="AP647" s="163"/>
      <c r="AQ647" s="163"/>
      <c r="AR647" s="163"/>
      <c r="AS647" s="163"/>
    </row>
    <row r="648" spans="5:45" s="175" customFormat="1" ht="12.75" customHeight="1">
      <c r="E648" s="176"/>
      <c r="H648" s="208"/>
      <c r="I648" s="176"/>
      <c r="J648" s="176"/>
      <c r="K648" s="176"/>
      <c r="AB648" s="767"/>
      <c r="AL648" s="163"/>
      <c r="AM648" s="163"/>
      <c r="AN648" s="163"/>
      <c r="AO648" s="163"/>
      <c r="AP648" s="163"/>
      <c r="AQ648" s="163"/>
      <c r="AR648" s="163"/>
      <c r="AS648" s="163"/>
    </row>
    <row r="649" spans="5:45" s="175" customFormat="1" ht="12.75" customHeight="1">
      <c r="E649" s="176"/>
      <c r="H649" s="208"/>
      <c r="I649" s="176"/>
      <c r="J649" s="176"/>
      <c r="K649" s="176"/>
      <c r="AB649" s="767"/>
      <c r="AL649" s="163"/>
      <c r="AM649" s="163"/>
      <c r="AN649" s="163"/>
      <c r="AO649" s="163"/>
      <c r="AP649" s="163"/>
      <c r="AQ649" s="163"/>
      <c r="AR649" s="163"/>
      <c r="AS649" s="163"/>
    </row>
    <row r="650" spans="5:45" s="175" customFormat="1" ht="12.75" customHeight="1">
      <c r="E650" s="176"/>
      <c r="H650" s="208"/>
      <c r="I650" s="176"/>
      <c r="J650" s="176"/>
      <c r="K650" s="176"/>
      <c r="AB650" s="767"/>
      <c r="AL650" s="163"/>
      <c r="AM650" s="163"/>
      <c r="AN650" s="163"/>
      <c r="AO650" s="163"/>
      <c r="AP650" s="163"/>
      <c r="AQ650" s="163"/>
      <c r="AR650" s="163"/>
      <c r="AS650" s="163"/>
    </row>
    <row r="651" spans="5:45" s="175" customFormat="1" ht="12.75" customHeight="1">
      <c r="E651" s="176"/>
      <c r="H651" s="208"/>
      <c r="I651" s="176"/>
      <c r="J651" s="176"/>
      <c r="K651" s="176"/>
      <c r="AB651" s="767"/>
      <c r="AL651" s="163"/>
      <c r="AM651" s="163"/>
      <c r="AN651" s="163"/>
      <c r="AO651" s="163"/>
      <c r="AP651" s="163"/>
      <c r="AQ651" s="163"/>
      <c r="AR651" s="163"/>
      <c r="AS651" s="163"/>
    </row>
    <row r="652" spans="5:45" s="175" customFormat="1" ht="12.75" customHeight="1">
      <c r="E652" s="176"/>
      <c r="H652" s="208"/>
      <c r="I652" s="176"/>
      <c r="J652" s="176"/>
      <c r="K652" s="176"/>
      <c r="AB652" s="767"/>
      <c r="AL652" s="163"/>
      <c r="AM652" s="163"/>
      <c r="AN652" s="163"/>
      <c r="AO652" s="163"/>
      <c r="AP652" s="163"/>
      <c r="AQ652" s="163"/>
      <c r="AR652" s="163"/>
      <c r="AS652" s="163"/>
    </row>
    <row r="653" spans="5:45" s="175" customFormat="1" ht="12.75" customHeight="1">
      <c r="E653" s="176"/>
      <c r="H653" s="208"/>
      <c r="I653" s="176"/>
      <c r="J653" s="176"/>
      <c r="K653" s="176"/>
      <c r="AB653" s="767"/>
      <c r="AL653" s="163"/>
      <c r="AM653" s="163"/>
      <c r="AN653" s="163"/>
      <c r="AO653" s="163"/>
      <c r="AP653" s="163"/>
      <c r="AQ653" s="163"/>
      <c r="AR653" s="163"/>
      <c r="AS653" s="163"/>
    </row>
    <row r="654" spans="5:45" s="175" customFormat="1" ht="12.75" customHeight="1">
      <c r="E654" s="176"/>
      <c r="H654" s="208"/>
      <c r="I654" s="176"/>
      <c r="J654" s="176"/>
      <c r="K654" s="176"/>
      <c r="AB654" s="767"/>
      <c r="AL654" s="163"/>
      <c r="AM654" s="163"/>
      <c r="AN654" s="163"/>
      <c r="AO654" s="163"/>
      <c r="AP654" s="163"/>
      <c r="AQ654" s="163"/>
      <c r="AR654" s="163"/>
      <c r="AS654" s="163"/>
    </row>
    <row r="655" spans="5:45" s="175" customFormat="1" ht="12.75" customHeight="1">
      <c r="E655" s="176"/>
      <c r="H655" s="208"/>
      <c r="I655" s="176"/>
      <c r="J655" s="176"/>
      <c r="K655" s="176"/>
      <c r="AB655" s="767"/>
      <c r="AL655" s="163"/>
      <c r="AM655" s="163"/>
      <c r="AN655" s="163"/>
      <c r="AO655" s="163"/>
      <c r="AP655" s="163"/>
      <c r="AQ655" s="163"/>
      <c r="AR655" s="163"/>
      <c r="AS655" s="163"/>
    </row>
    <row r="656" spans="5:45" s="175" customFormat="1" ht="12.75" customHeight="1">
      <c r="E656" s="176"/>
      <c r="H656" s="208"/>
      <c r="I656" s="176"/>
      <c r="J656" s="176"/>
      <c r="K656" s="176"/>
      <c r="AB656" s="767"/>
      <c r="AL656" s="163"/>
      <c r="AM656" s="163"/>
      <c r="AN656" s="163"/>
      <c r="AO656" s="163"/>
      <c r="AP656" s="163"/>
      <c r="AQ656" s="163"/>
      <c r="AR656" s="163"/>
      <c r="AS656" s="163"/>
    </row>
    <row r="657" spans="5:45" s="175" customFormat="1" ht="12.75" customHeight="1">
      <c r="E657" s="176"/>
      <c r="H657" s="208"/>
      <c r="I657" s="176"/>
      <c r="J657" s="176"/>
      <c r="K657" s="176"/>
      <c r="AB657" s="767"/>
      <c r="AL657" s="163"/>
      <c r="AM657" s="163"/>
      <c r="AN657" s="163"/>
      <c r="AO657" s="163"/>
      <c r="AP657" s="163"/>
      <c r="AQ657" s="163"/>
      <c r="AR657" s="163"/>
      <c r="AS657" s="163"/>
    </row>
    <row r="658" spans="5:45" s="175" customFormat="1" ht="12.75" customHeight="1">
      <c r="E658" s="176"/>
      <c r="H658" s="208"/>
      <c r="I658" s="176"/>
      <c r="J658" s="176"/>
      <c r="K658" s="176"/>
      <c r="AB658" s="767"/>
      <c r="AL658" s="163"/>
      <c r="AM658" s="163"/>
      <c r="AN658" s="163"/>
      <c r="AO658" s="163"/>
      <c r="AP658" s="163"/>
      <c r="AQ658" s="163"/>
      <c r="AR658" s="163"/>
      <c r="AS658" s="163"/>
    </row>
    <row r="659" spans="5:45" s="175" customFormat="1" ht="12.75" customHeight="1">
      <c r="E659" s="176"/>
      <c r="H659" s="208"/>
      <c r="I659" s="176"/>
      <c r="J659" s="176"/>
      <c r="K659" s="176"/>
      <c r="AB659" s="767"/>
      <c r="AL659" s="163"/>
      <c r="AM659" s="163"/>
      <c r="AN659" s="163"/>
      <c r="AO659" s="163"/>
      <c r="AP659" s="163"/>
      <c r="AQ659" s="163"/>
      <c r="AR659" s="163"/>
      <c r="AS659" s="163"/>
    </row>
    <row r="660" spans="5:45" s="175" customFormat="1" ht="12.75" customHeight="1">
      <c r="E660" s="176"/>
      <c r="H660" s="208"/>
      <c r="I660" s="176"/>
      <c r="J660" s="176"/>
      <c r="K660" s="176"/>
      <c r="AB660" s="767"/>
      <c r="AL660" s="163"/>
      <c r="AM660" s="163"/>
      <c r="AN660" s="163"/>
      <c r="AO660" s="163"/>
      <c r="AP660" s="163"/>
      <c r="AQ660" s="163"/>
      <c r="AR660" s="163"/>
      <c r="AS660" s="163"/>
    </row>
    <row r="661" spans="5:45" s="175" customFormat="1" ht="12.75" customHeight="1">
      <c r="E661" s="176"/>
      <c r="H661" s="208"/>
      <c r="I661" s="176"/>
      <c r="J661" s="176"/>
      <c r="K661" s="176"/>
      <c r="AB661" s="767"/>
      <c r="AL661" s="163"/>
      <c r="AM661" s="163"/>
      <c r="AN661" s="163"/>
      <c r="AO661" s="163"/>
      <c r="AP661" s="163"/>
      <c r="AQ661" s="163"/>
      <c r="AR661" s="163"/>
      <c r="AS661" s="163"/>
    </row>
    <row r="662" spans="5:45" s="175" customFormat="1" ht="12.75" customHeight="1">
      <c r="E662" s="176"/>
      <c r="H662" s="208"/>
      <c r="I662" s="176"/>
      <c r="J662" s="176"/>
      <c r="K662" s="176"/>
      <c r="AB662" s="767"/>
      <c r="AL662" s="163"/>
      <c r="AM662" s="163"/>
      <c r="AN662" s="163"/>
      <c r="AO662" s="163"/>
      <c r="AP662" s="163"/>
      <c r="AQ662" s="163"/>
      <c r="AR662" s="163"/>
      <c r="AS662" s="163"/>
    </row>
    <row r="663" spans="5:45" s="175" customFormat="1" ht="12.75" customHeight="1">
      <c r="E663" s="176"/>
      <c r="H663" s="208"/>
      <c r="I663" s="176"/>
      <c r="J663" s="176"/>
      <c r="K663" s="176"/>
      <c r="AB663" s="767"/>
      <c r="AL663" s="163"/>
      <c r="AM663" s="163"/>
      <c r="AN663" s="163"/>
      <c r="AO663" s="163"/>
      <c r="AP663" s="163"/>
      <c r="AQ663" s="163"/>
      <c r="AR663" s="163"/>
      <c r="AS663" s="163"/>
    </row>
    <row r="664" spans="5:45" s="175" customFormat="1" ht="12.75" customHeight="1">
      <c r="E664" s="176"/>
      <c r="H664" s="208"/>
      <c r="I664" s="176"/>
      <c r="J664" s="176"/>
      <c r="K664" s="176"/>
      <c r="AB664" s="767"/>
      <c r="AL664" s="163"/>
      <c r="AM664" s="163"/>
      <c r="AN664" s="163"/>
      <c r="AO664" s="163"/>
      <c r="AP664" s="163"/>
      <c r="AQ664" s="163"/>
      <c r="AR664" s="163"/>
      <c r="AS664" s="163"/>
    </row>
    <row r="665" spans="5:45" s="175" customFormat="1" ht="12.75" customHeight="1">
      <c r="E665" s="176"/>
      <c r="H665" s="208"/>
      <c r="I665" s="176"/>
      <c r="J665" s="176"/>
      <c r="K665" s="176"/>
      <c r="AB665" s="767"/>
      <c r="AL665" s="163"/>
      <c r="AM665" s="163"/>
      <c r="AN665" s="163"/>
      <c r="AO665" s="163"/>
      <c r="AP665" s="163"/>
      <c r="AQ665" s="163"/>
      <c r="AR665" s="163"/>
      <c r="AS665" s="163"/>
    </row>
    <row r="666" spans="5:45" s="175" customFormat="1" ht="12.75" customHeight="1">
      <c r="E666" s="176"/>
      <c r="H666" s="208"/>
      <c r="I666" s="176"/>
      <c r="J666" s="176"/>
      <c r="K666" s="176"/>
      <c r="AB666" s="767"/>
      <c r="AL666" s="163"/>
      <c r="AM666" s="163"/>
      <c r="AN666" s="163"/>
      <c r="AO666" s="163"/>
      <c r="AP666" s="163"/>
      <c r="AQ666" s="163"/>
      <c r="AR666" s="163"/>
      <c r="AS666" s="163"/>
    </row>
    <row r="667" spans="5:45" s="175" customFormat="1" ht="12.75" customHeight="1">
      <c r="E667" s="176"/>
      <c r="H667" s="208"/>
      <c r="I667" s="176"/>
      <c r="J667" s="176"/>
      <c r="K667" s="176"/>
      <c r="AB667" s="767"/>
      <c r="AL667" s="163"/>
      <c r="AM667" s="163"/>
      <c r="AN667" s="163"/>
      <c r="AO667" s="163"/>
      <c r="AP667" s="163"/>
      <c r="AQ667" s="163"/>
      <c r="AR667" s="163"/>
      <c r="AS667" s="163"/>
    </row>
    <row r="668" spans="5:45" s="175" customFormat="1" ht="12.75" customHeight="1">
      <c r="E668" s="176"/>
      <c r="H668" s="208"/>
      <c r="I668" s="176"/>
      <c r="J668" s="176"/>
      <c r="K668" s="176"/>
      <c r="AB668" s="767"/>
      <c r="AL668" s="163"/>
      <c r="AM668" s="163"/>
      <c r="AN668" s="163"/>
      <c r="AO668" s="163"/>
      <c r="AP668" s="163"/>
      <c r="AQ668" s="163"/>
      <c r="AR668" s="163"/>
      <c r="AS668" s="163"/>
    </row>
    <row r="669" spans="5:45" s="175" customFormat="1" ht="12.75" customHeight="1">
      <c r="E669" s="176"/>
      <c r="H669" s="208"/>
      <c r="I669" s="176"/>
      <c r="J669" s="176"/>
      <c r="K669" s="176"/>
      <c r="AB669" s="767"/>
      <c r="AL669" s="163"/>
      <c r="AM669" s="163"/>
      <c r="AN669" s="163"/>
      <c r="AO669" s="163"/>
      <c r="AP669" s="163"/>
      <c r="AQ669" s="163"/>
      <c r="AR669" s="163"/>
      <c r="AS669" s="163"/>
    </row>
    <row r="670" spans="5:45" s="175" customFormat="1" ht="12.75" customHeight="1">
      <c r="E670" s="176"/>
      <c r="H670" s="208"/>
      <c r="I670" s="176"/>
      <c r="J670" s="176"/>
      <c r="K670" s="176"/>
      <c r="AB670" s="767"/>
      <c r="AL670" s="163"/>
      <c r="AM670" s="163"/>
      <c r="AN670" s="163"/>
      <c r="AO670" s="163"/>
      <c r="AP670" s="163"/>
      <c r="AQ670" s="163"/>
      <c r="AR670" s="163"/>
      <c r="AS670" s="163"/>
    </row>
    <row r="671" spans="5:45" s="175" customFormat="1" ht="12.75" customHeight="1">
      <c r="E671" s="176"/>
      <c r="H671" s="208"/>
      <c r="I671" s="176"/>
      <c r="J671" s="176"/>
      <c r="K671" s="176"/>
      <c r="AB671" s="767"/>
      <c r="AL671" s="163"/>
      <c r="AM671" s="163"/>
      <c r="AN671" s="163"/>
      <c r="AO671" s="163"/>
      <c r="AP671" s="163"/>
      <c r="AQ671" s="163"/>
      <c r="AR671" s="163"/>
      <c r="AS671" s="163"/>
    </row>
    <row r="672" spans="5:45" s="175" customFormat="1" ht="12.75" customHeight="1">
      <c r="E672" s="176"/>
      <c r="H672" s="208"/>
      <c r="I672" s="176"/>
      <c r="J672" s="176"/>
      <c r="K672" s="176"/>
      <c r="AB672" s="767"/>
      <c r="AL672" s="163"/>
      <c r="AM672" s="163"/>
      <c r="AN672" s="163"/>
      <c r="AO672" s="163"/>
      <c r="AP672" s="163"/>
      <c r="AQ672" s="163"/>
      <c r="AR672" s="163"/>
      <c r="AS672" s="163"/>
    </row>
    <row r="673" spans="5:45" s="175" customFormat="1" ht="12.75" customHeight="1">
      <c r="E673" s="176"/>
      <c r="H673" s="208"/>
      <c r="I673" s="176"/>
      <c r="J673" s="176"/>
      <c r="K673" s="176"/>
      <c r="AB673" s="767"/>
      <c r="AL673" s="163"/>
      <c r="AM673" s="163"/>
      <c r="AN673" s="163"/>
      <c r="AO673" s="163"/>
      <c r="AP673" s="163"/>
      <c r="AQ673" s="163"/>
      <c r="AR673" s="163"/>
      <c r="AS673" s="163"/>
    </row>
    <row r="674" spans="5:45" s="175" customFormat="1" ht="12.75" customHeight="1">
      <c r="E674" s="176"/>
      <c r="H674" s="208"/>
      <c r="I674" s="176"/>
      <c r="J674" s="176"/>
      <c r="K674" s="176"/>
      <c r="AB674" s="767"/>
      <c r="AL674" s="163"/>
      <c r="AM674" s="163"/>
      <c r="AN674" s="163"/>
      <c r="AO674" s="163"/>
      <c r="AP674" s="163"/>
      <c r="AQ674" s="163"/>
      <c r="AR674" s="163"/>
      <c r="AS674" s="163"/>
    </row>
    <row r="675" spans="5:45" s="175" customFormat="1" ht="12.75" customHeight="1">
      <c r="E675" s="176"/>
      <c r="H675" s="208"/>
      <c r="I675" s="176"/>
      <c r="J675" s="176"/>
      <c r="K675" s="176"/>
      <c r="AB675" s="767"/>
      <c r="AL675" s="163"/>
      <c r="AM675" s="163"/>
      <c r="AN675" s="163"/>
      <c r="AO675" s="163"/>
      <c r="AP675" s="163"/>
      <c r="AQ675" s="163"/>
      <c r="AR675" s="163"/>
      <c r="AS675" s="163"/>
    </row>
    <row r="676" spans="5:45" s="175" customFormat="1" ht="12.75" customHeight="1">
      <c r="E676" s="176"/>
      <c r="H676" s="208"/>
      <c r="I676" s="176"/>
      <c r="J676" s="176"/>
      <c r="K676" s="176"/>
      <c r="AB676" s="767"/>
      <c r="AL676" s="163"/>
      <c r="AM676" s="163"/>
      <c r="AN676" s="163"/>
      <c r="AO676" s="163"/>
      <c r="AP676" s="163"/>
      <c r="AQ676" s="163"/>
      <c r="AR676" s="163"/>
      <c r="AS676" s="163"/>
    </row>
    <row r="677" spans="5:45" s="175" customFormat="1" ht="12.75" customHeight="1">
      <c r="E677" s="176"/>
      <c r="H677" s="208"/>
      <c r="I677" s="176"/>
      <c r="J677" s="176"/>
      <c r="K677" s="176"/>
      <c r="AB677" s="767"/>
      <c r="AL677" s="163"/>
      <c r="AM677" s="163"/>
      <c r="AN677" s="163"/>
      <c r="AO677" s="163"/>
      <c r="AP677" s="163"/>
      <c r="AQ677" s="163"/>
      <c r="AR677" s="163"/>
      <c r="AS677" s="163"/>
    </row>
    <row r="678" spans="5:45" s="175" customFormat="1" ht="12.75" customHeight="1">
      <c r="E678" s="176"/>
      <c r="H678" s="208"/>
      <c r="I678" s="176"/>
      <c r="J678" s="176"/>
      <c r="K678" s="176"/>
      <c r="AB678" s="767"/>
      <c r="AL678" s="163"/>
      <c r="AM678" s="163"/>
      <c r="AN678" s="163"/>
      <c r="AO678" s="163"/>
      <c r="AP678" s="163"/>
      <c r="AQ678" s="163"/>
      <c r="AR678" s="163"/>
      <c r="AS678" s="163"/>
    </row>
    <row r="679" spans="5:45" s="175" customFormat="1" ht="12.75" customHeight="1">
      <c r="E679" s="176"/>
      <c r="H679" s="208"/>
      <c r="I679" s="176"/>
      <c r="J679" s="176"/>
      <c r="K679" s="176"/>
      <c r="AB679" s="767"/>
      <c r="AL679" s="163"/>
      <c r="AM679" s="163"/>
      <c r="AN679" s="163"/>
      <c r="AO679" s="163"/>
      <c r="AP679" s="163"/>
      <c r="AQ679" s="163"/>
      <c r="AR679" s="163"/>
      <c r="AS679" s="163"/>
    </row>
    <row r="680" spans="5:45" s="175" customFormat="1" ht="12.75" customHeight="1">
      <c r="E680" s="176"/>
      <c r="H680" s="208"/>
      <c r="I680" s="176"/>
      <c r="J680" s="176"/>
      <c r="K680" s="176"/>
      <c r="AB680" s="767"/>
      <c r="AL680" s="163"/>
      <c r="AM680" s="163"/>
      <c r="AN680" s="163"/>
      <c r="AO680" s="163"/>
      <c r="AP680" s="163"/>
      <c r="AQ680" s="163"/>
      <c r="AR680" s="163"/>
      <c r="AS680" s="163"/>
    </row>
    <row r="681" spans="5:45" s="175" customFormat="1" ht="12.75" customHeight="1">
      <c r="E681" s="176"/>
      <c r="H681" s="208"/>
      <c r="I681" s="176"/>
      <c r="J681" s="176"/>
      <c r="K681" s="176"/>
      <c r="AB681" s="767"/>
      <c r="AL681" s="163"/>
      <c r="AM681" s="163"/>
      <c r="AN681" s="163"/>
      <c r="AO681" s="163"/>
      <c r="AP681" s="163"/>
      <c r="AQ681" s="163"/>
      <c r="AR681" s="163"/>
      <c r="AS681" s="163"/>
    </row>
    <row r="682" spans="5:45" s="175" customFormat="1" ht="12.75" customHeight="1">
      <c r="E682" s="176"/>
      <c r="H682" s="208"/>
      <c r="I682" s="176"/>
      <c r="J682" s="176"/>
      <c r="K682" s="176"/>
      <c r="AB682" s="767"/>
      <c r="AL682" s="163"/>
      <c r="AM682" s="163"/>
      <c r="AN682" s="163"/>
      <c r="AO682" s="163"/>
      <c r="AP682" s="163"/>
      <c r="AQ682" s="163"/>
      <c r="AR682" s="163"/>
      <c r="AS682" s="163"/>
    </row>
    <row r="683" spans="5:45" s="175" customFormat="1" ht="12.75" customHeight="1">
      <c r="E683" s="176"/>
      <c r="H683" s="208"/>
      <c r="I683" s="176"/>
      <c r="J683" s="176"/>
      <c r="K683" s="176"/>
      <c r="AB683" s="767"/>
      <c r="AL683" s="163"/>
      <c r="AM683" s="163"/>
      <c r="AN683" s="163"/>
      <c r="AO683" s="163"/>
      <c r="AP683" s="163"/>
      <c r="AQ683" s="163"/>
      <c r="AR683" s="163"/>
      <c r="AS683" s="163"/>
    </row>
    <row r="684" spans="5:45" s="175" customFormat="1" ht="12.75" customHeight="1">
      <c r="E684" s="176"/>
      <c r="H684" s="208"/>
      <c r="I684" s="176"/>
      <c r="J684" s="176"/>
      <c r="K684" s="176"/>
      <c r="AB684" s="767"/>
      <c r="AL684" s="163"/>
      <c r="AM684" s="163"/>
      <c r="AN684" s="163"/>
      <c r="AO684" s="163"/>
      <c r="AP684" s="163"/>
      <c r="AQ684" s="163"/>
      <c r="AR684" s="163"/>
      <c r="AS684" s="163"/>
    </row>
    <row r="685" spans="5:45" s="175" customFormat="1" ht="12.75" customHeight="1">
      <c r="E685" s="176"/>
      <c r="H685" s="208"/>
      <c r="I685" s="176"/>
      <c r="J685" s="176"/>
      <c r="K685" s="176"/>
      <c r="AB685" s="767"/>
      <c r="AL685" s="163"/>
      <c r="AM685" s="163"/>
      <c r="AN685" s="163"/>
      <c r="AO685" s="163"/>
      <c r="AP685" s="163"/>
      <c r="AQ685" s="163"/>
      <c r="AR685" s="163"/>
      <c r="AS685" s="163"/>
    </row>
    <row r="686" spans="5:45" s="175" customFormat="1" ht="12.75" customHeight="1">
      <c r="E686" s="176"/>
      <c r="H686" s="208"/>
      <c r="I686" s="176"/>
      <c r="J686" s="176"/>
      <c r="K686" s="176"/>
      <c r="AB686" s="767"/>
      <c r="AL686" s="163"/>
      <c r="AM686" s="163"/>
      <c r="AN686" s="163"/>
      <c r="AO686" s="163"/>
      <c r="AP686" s="163"/>
      <c r="AQ686" s="163"/>
      <c r="AR686" s="163"/>
      <c r="AS686" s="163"/>
    </row>
    <row r="687" spans="5:45" s="175" customFormat="1" ht="12.75" customHeight="1">
      <c r="E687" s="176"/>
      <c r="H687" s="208"/>
      <c r="I687" s="176"/>
      <c r="J687" s="176"/>
      <c r="K687" s="176"/>
      <c r="AB687" s="767"/>
      <c r="AL687" s="163"/>
      <c r="AM687" s="163"/>
      <c r="AN687" s="163"/>
      <c r="AO687" s="163"/>
      <c r="AP687" s="163"/>
      <c r="AQ687" s="163"/>
      <c r="AR687" s="163"/>
      <c r="AS687" s="163"/>
    </row>
    <row r="688" spans="5:45" s="175" customFormat="1" ht="12.75" customHeight="1">
      <c r="E688" s="176"/>
      <c r="H688" s="208"/>
      <c r="I688" s="176"/>
      <c r="J688" s="176"/>
      <c r="K688" s="176"/>
      <c r="AB688" s="767"/>
      <c r="AL688" s="163"/>
      <c r="AM688" s="163"/>
      <c r="AN688" s="163"/>
      <c r="AO688" s="163"/>
      <c r="AP688" s="163"/>
      <c r="AQ688" s="163"/>
      <c r="AR688" s="163"/>
      <c r="AS688" s="163"/>
    </row>
    <row r="689" spans="5:45" s="175" customFormat="1" ht="12.75" customHeight="1">
      <c r="E689" s="176"/>
      <c r="H689" s="208"/>
      <c r="I689" s="176"/>
      <c r="J689" s="176"/>
      <c r="K689" s="176"/>
      <c r="AB689" s="767"/>
      <c r="AL689" s="163"/>
      <c r="AM689" s="163"/>
      <c r="AN689" s="163"/>
      <c r="AO689" s="163"/>
      <c r="AP689" s="163"/>
      <c r="AQ689" s="163"/>
      <c r="AR689" s="163"/>
      <c r="AS689" s="163"/>
    </row>
    <row r="690" spans="5:45" s="175" customFormat="1" ht="12.75" customHeight="1">
      <c r="E690" s="176"/>
      <c r="H690" s="208"/>
      <c r="I690" s="176"/>
      <c r="J690" s="176"/>
      <c r="K690" s="176"/>
      <c r="AB690" s="767"/>
      <c r="AL690" s="163"/>
      <c r="AM690" s="163"/>
      <c r="AN690" s="163"/>
      <c r="AO690" s="163"/>
      <c r="AP690" s="163"/>
      <c r="AQ690" s="163"/>
      <c r="AR690" s="163"/>
      <c r="AS690" s="163"/>
    </row>
    <row r="691" spans="5:45" s="175" customFormat="1" ht="12.75" customHeight="1">
      <c r="E691" s="176"/>
      <c r="H691" s="208"/>
      <c r="I691" s="176"/>
      <c r="J691" s="176"/>
      <c r="K691" s="176"/>
      <c r="AB691" s="767"/>
      <c r="AL691" s="163"/>
      <c r="AM691" s="163"/>
      <c r="AN691" s="163"/>
      <c r="AO691" s="163"/>
      <c r="AP691" s="163"/>
      <c r="AQ691" s="163"/>
      <c r="AR691" s="163"/>
      <c r="AS691" s="163"/>
    </row>
    <row r="692" spans="5:45" s="175" customFormat="1" ht="12.75" customHeight="1">
      <c r="E692" s="176"/>
      <c r="H692" s="208"/>
      <c r="I692" s="176"/>
      <c r="J692" s="176"/>
      <c r="K692" s="176"/>
      <c r="AB692" s="767"/>
      <c r="AL692" s="163"/>
      <c r="AM692" s="163"/>
      <c r="AN692" s="163"/>
      <c r="AO692" s="163"/>
      <c r="AP692" s="163"/>
      <c r="AQ692" s="163"/>
      <c r="AR692" s="163"/>
      <c r="AS692" s="163"/>
    </row>
    <row r="693" spans="5:45" s="175" customFormat="1" ht="12.75" customHeight="1">
      <c r="E693" s="176"/>
      <c r="H693" s="208"/>
      <c r="I693" s="176"/>
      <c r="J693" s="176"/>
      <c r="K693" s="176"/>
      <c r="AB693" s="767"/>
      <c r="AL693" s="163"/>
      <c r="AM693" s="163"/>
      <c r="AN693" s="163"/>
      <c r="AO693" s="163"/>
      <c r="AP693" s="163"/>
      <c r="AQ693" s="163"/>
      <c r="AR693" s="163"/>
      <c r="AS693" s="163"/>
    </row>
    <row r="694" spans="5:45" s="175" customFormat="1" ht="12.75" customHeight="1">
      <c r="E694" s="176"/>
      <c r="H694" s="208"/>
      <c r="I694" s="176"/>
      <c r="J694" s="176"/>
      <c r="K694" s="176"/>
      <c r="AB694" s="767"/>
      <c r="AL694" s="163"/>
      <c r="AM694" s="163"/>
      <c r="AN694" s="163"/>
      <c r="AO694" s="163"/>
      <c r="AP694" s="163"/>
      <c r="AQ694" s="163"/>
      <c r="AR694" s="163"/>
      <c r="AS694" s="163"/>
    </row>
    <row r="695" spans="5:45" s="175" customFormat="1" ht="12.75" customHeight="1">
      <c r="E695" s="176"/>
      <c r="H695" s="208"/>
      <c r="I695" s="176"/>
      <c r="J695" s="176"/>
      <c r="K695" s="176"/>
      <c r="AB695" s="767"/>
      <c r="AL695" s="163"/>
      <c r="AM695" s="163"/>
      <c r="AN695" s="163"/>
      <c r="AO695" s="163"/>
      <c r="AP695" s="163"/>
      <c r="AQ695" s="163"/>
      <c r="AR695" s="163"/>
      <c r="AS695" s="163"/>
    </row>
    <row r="696" spans="5:45" s="175" customFormat="1" ht="12.75" customHeight="1">
      <c r="E696" s="176"/>
      <c r="H696" s="208"/>
      <c r="I696" s="176"/>
      <c r="J696" s="176"/>
      <c r="K696" s="176"/>
      <c r="AB696" s="767"/>
      <c r="AL696" s="163"/>
      <c r="AM696" s="163"/>
      <c r="AN696" s="163"/>
      <c r="AO696" s="163"/>
      <c r="AP696" s="163"/>
      <c r="AQ696" s="163"/>
      <c r="AR696" s="163"/>
      <c r="AS696" s="163"/>
    </row>
    <row r="697" spans="5:45" s="175" customFormat="1" ht="12.75" customHeight="1">
      <c r="E697" s="176"/>
      <c r="H697" s="208"/>
      <c r="I697" s="176"/>
      <c r="J697" s="176"/>
      <c r="K697" s="176"/>
      <c r="AB697" s="767"/>
      <c r="AL697" s="163"/>
      <c r="AM697" s="163"/>
      <c r="AN697" s="163"/>
      <c r="AO697" s="163"/>
      <c r="AP697" s="163"/>
      <c r="AQ697" s="163"/>
      <c r="AR697" s="163"/>
      <c r="AS697" s="163"/>
    </row>
    <row r="698" spans="5:45" s="175" customFormat="1" ht="12.75" customHeight="1">
      <c r="E698" s="176"/>
      <c r="H698" s="208"/>
      <c r="I698" s="176"/>
      <c r="J698" s="176"/>
      <c r="K698" s="176"/>
      <c r="AB698" s="767"/>
      <c r="AL698" s="163"/>
      <c r="AM698" s="163"/>
      <c r="AN698" s="163"/>
      <c r="AO698" s="163"/>
      <c r="AP698" s="163"/>
      <c r="AQ698" s="163"/>
      <c r="AR698" s="163"/>
      <c r="AS698" s="163"/>
    </row>
    <row r="699" spans="5:45" s="175" customFormat="1" ht="12.75" customHeight="1">
      <c r="E699" s="176"/>
      <c r="H699" s="208"/>
      <c r="I699" s="176"/>
      <c r="J699" s="176"/>
      <c r="K699" s="176"/>
      <c r="AB699" s="767"/>
      <c r="AL699" s="163"/>
      <c r="AM699" s="163"/>
      <c r="AN699" s="163"/>
      <c r="AO699" s="163"/>
      <c r="AP699" s="163"/>
      <c r="AQ699" s="163"/>
      <c r="AR699" s="163"/>
      <c r="AS699" s="163"/>
    </row>
    <row r="700" spans="5:45" s="175" customFormat="1" ht="12.75" customHeight="1">
      <c r="E700" s="176"/>
      <c r="H700" s="208"/>
      <c r="I700" s="176"/>
      <c r="J700" s="176"/>
      <c r="K700" s="176"/>
      <c r="AB700" s="767"/>
      <c r="AL700" s="163"/>
      <c r="AM700" s="163"/>
      <c r="AN700" s="163"/>
      <c r="AO700" s="163"/>
      <c r="AP700" s="163"/>
      <c r="AQ700" s="163"/>
      <c r="AR700" s="163"/>
      <c r="AS700" s="163"/>
    </row>
    <row r="701" spans="5:45" s="175" customFormat="1" ht="12.75" customHeight="1">
      <c r="E701" s="176"/>
      <c r="H701" s="208"/>
      <c r="I701" s="176"/>
      <c r="J701" s="176"/>
      <c r="K701" s="176"/>
      <c r="AB701" s="767"/>
      <c r="AL701" s="163"/>
      <c r="AM701" s="163"/>
      <c r="AN701" s="163"/>
      <c r="AO701" s="163"/>
      <c r="AP701" s="163"/>
      <c r="AQ701" s="163"/>
      <c r="AR701" s="163"/>
      <c r="AS701" s="163"/>
    </row>
    <row r="702" spans="5:45" s="175" customFormat="1" ht="12.75" customHeight="1">
      <c r="E702" s="176"/>
      <c r="H702" s="208"/>
      <c r="I702" s="176"/>
      <c r="J702" s="176"/>
      <c r="K702" s="176"/>
      <c r="AB702" s="767"/>
      <c r="AL702" s="163"/>
      <c r="AM702" s="163"/>
      <c r="AN702" s="163"/>
      <c r="AO702" s="163"/>
      <c r="AP702" s="163"/>
      <c r="AQ702" s="163"/>
      <c r="AR702" s="163"/>
      <c r="AS702" s="163"/>
    </row>
    <row r="703" spans="5:45" s="175" customFormat="1" ht="12.75" customHeight="1">
      <c r="E703" s="176"/>
      <c r="H703" s="208"/>
      <c r="I703" s="176"/>
      <c r="J703" s="176"/>
      <c r="K703" s="176"/>
      <c r="AB703" s="767"/>
      <c r="AL703" s="163"/>
      <c r="AM703" s="163"/>
      <c r="AN703" s="163"/>
      <c r="AO703" s="163"/>
      <c r="AP703" s="163"/>
      <c r="AQ703" s="163"/>
      <c r="AR703" s="163"/>
      <c r="AS703" s="163"/>
    </row>
    <row r="704" spans="5:45" s="175" customFormat="1" ht="12.75" customHeight="1">
      <c r="E704" s="176"/>
      <c r="H704" s="208"/>
      <c r="I704" s="176"/>
      <c r="J704" s="176"/>
      <c r="K704" s="176"/>
      <c r="AB704" s="767"/>
      <c r="AL704" s="163"/>
      <c r="AM704" s="163"/>
      <c r="AN704" s="163"/>
      <c r="AO704" s="163"/>
      <c r="AP704" s="163"/>
      <c r="AQ704" s="163"/>
      <c r="AR704" s="163"/>
      <c r="AS704" s="163"/>
    </row>
    <row r="705" spans="5:45" s="175" customFormat="1" ht="12.75" customHeight="1">
      <c r="E705" s="176"/>
      <c r="H705" s="208"/>
      <c r="I705" s="176"/>
      <c r="J705" s="176"/>
      <c r="K705" s="176"/>
      <c r="AB705" s="767"/>
      <c r="AL705" s="163"/>
      <c r="AM705" s="163"/>
      <c r="AN705" s="163"/>
      <c r="AO705" s="163"/>
      <c r="AP705" s="163"/>
      <c r="AQ705" s="163"/>
      <c r="AR705" s="163"/>
      <c r="AS705" s="163"/>
    </row>
    <row r="706" spans="5:45" s="175" customFormat="1" ht="12.75" customHeight="1">
      <c r="E706" s="176"/>
      <c r="H706" s="208"/>
      <c r="I706" s="176"/>
      <c r="J706" s="176"/>
      <c r="K706" s="176"/>
      <c r="AB706" s="767"/>
      <c r="AL706" s="163"/>
      <c r="AM706" s="163"/>
      <c r="AN706" s="163"/>
      <c r="AO706" s="163"/>
      <c r="AP706" s="163"/>
      <c r="AQ706" s="163"/>
      <c r="AR706" s="163"/>
      <c r="AS706" s="163"/>
    </row>
    <row r="707" spans="5:45" s="175" customFormat="1" ht="12.75" customHeight="1">
      <c r="E707" s="176"/>
      <c r="H707" s="208"/>
      <c r="I707" s="176"/>
      <c r="J707" s="176"/>
      <c r="K707" s="176"/>
      <c r="AB707" s="767"/>
      <c r="AL707" s="163"/>
      <c r="AM707" s="163"/>
      <c r="AN707" s="163"/>
      <c r="AO707" s="163"/>
      <c r="AP707" s="163"/>
      <c r="AQ707" s="163"/>
      <c r="AR707" s="163"/>
      <c r="AS707" s="163"/>
    </row>
    <row r="708" spans="5:45" s="175" customFormat="1" ht="12.75" customHeight="1">
      <c r="E708" s="176"/>
      <c r="H708" s="208"/>
      <c r="I708" s="176"/>
      <c r="J708" s="176"/>
      <c r="K708" s="176"/>
      <c r="AB708" s="767"/>
      <c r="AL708" s="163"/>
      <c r="AM708" s="163"/>
      <c r="AN708" s="163"/>
      <c r="AO708" s="163"/>
      <c r="AP708" s="163"/>
      <c r="AQ708" s="163"/>
      <c r="AR708" s="163"/>
      <c r="AS708" s="163"/>
    </row>
    <row r="709" spans="5:45" s="175" customFormat="1" ht="12.75" customHeight="1">
      <c r="E709" s="176"/>
      <c r="H709" s="208"/>
      <c r="I709" s="176"/>
      <c r="J709" s="176"/>
      <c r="K709" s="176"/>
      <c r="AB709" s="767"/>
      <c r="AL709" s="163"/>
      <c r="AM709" s="163"/>
      <c r="AN709" s="163"/>
      <c r="AO709" s="163"/>
      <c r="AP709" s="163"/>
      <c r="AQ709" s="163"/>
      <c r="AR709" s="163"/>
      <c r="AS709" s="163"/>
    </row>
    <row r="710" spans="5:45" s="175" customFormat="1" ht="12.75" customHeight="1">
      <c r="E710" s="176"/>
      <c r="H710" s="208"/>
      <c r="I710" s="176"/>
      <c r="J710" s="176"/>
      <c r="K710" s="176"/>
      <c r="AB710" s="767"/>
      <c r="AL710" s="163"/>
      <c r="AM710" s="163"/>
      <c r="AN710" s="163"/>
      <c r="AO710" s="163"/>
      <c r="AP710" s="163"/>
      <c r="AQ710" s="163"/>
      <c r="AR710" s="163"/>
      <c r="AS710" s="163"/>
    </row>
    <row r="711" spans="5:45" s="175" customFormat="1" ht="12.75" customHeight="1">
      <c r="E711" s="176"/>
      <c r="H711" s="208"/>
      <c r="I711" s="176"/>
      <c r="J711" s="176"/>
      <c r="K711" s="176"/>
      <c r="AB711" s="767"/>
      <c r="AL711" s="163"/>
      <c r="AM711" s="163"/>
      <c r="AN711" s="163"/>
      <c r="AO711" s="163"/>
      <c r="AP711" s="163"/>
      <c r="AQ711" s="163"/>
      <c r="AR711" s="163"/>
      <c r="AS711" s="163"/>
    </row>
    <row r="712" spans="5:45" s="175" customFormat="1" ht="12.75" customHeight="1">
      <c r="E712" s="176"/>
      <c r="H712" s="208"/>
      <c r="I712" s="176"/>
      <c r="J712" s="176"/>
      <c r="K712" s="176"/>
      <c r="AB712" s="767"/>
      <c r="AL712" s="163"/>
      <c r="AM712" s="163"/>
      <c r="AN712" s="163"/>
      <c r="AO712" s="163"/>
      <c r="AP712" s="163"/>
      <c r="AQ712" s="163"/>
      <c r="AR712" s="163"/>
      <c r="AS712" s="163"/>
    </row>
    <row r="713" spans="5:45" s="175" customFormat="1" ht="12.75" customHeight="1">
      <c r="E713" s="176"/>
      <c r="H713" s="208"/>
      <c r="I713" s="176"/>
      <c r="J713" s="176"/>
      <c r="K713" s="176"/>
      <c r="AB713" s="767"/>
      <c r="AL713" s="163"/>
      <c r="AM713" s="163"/>
      <c r="AN713" s="163"/>
      <c r="AO713" s="163"/>
      <c r="AP713" s="163"/>
      <c r="AQ713" s="163"/>
      <c r="AR713" s="163"/>
      <c r="AS713" s="163"/>
    </row>
    <row r="714" spans="5:45" s="175" customFormat="1" ht="12.75" customHeight="1">
      <c r="E714" s="176"/>
      <c r="H714" s="208"/>
      <c r="I714" s="176"/>
      <c r="J714" s="176"/>
      <c r="K714" s="176"/>
      <c r="AB714" s="767"/>
      <c r="AL714" s="163"/>
      <c r="AM714" s="163"/>
      <c r="AN714" s="163"/>
      <c r="AO714" s="163"/>
      <c r="AP714" s="163"/>
      <c r="AQ714" s="163"/>
      <c r="AR714" s="163"/>
      <c r="AS714" s="163"/>
    </row>
    <row r="715" spans="5:45" s="175" customFormat="1" ht="12.75" customHeight="1">
      <c r="E715" s="176"/>
      <c r="H715" s="208"/>
      <c r="I715" s="176"/>
      <c r="J715" s="176"/>
      <c r="K715" s="176"/>
      <c r="AB715" s="767"/>
      <c r="AL715" s="163"/>
      <c r="AM715" s="163"/>
      <c r="AN715" s="163"/>
      <c r="AO715" s="163"/>
      <c r="AP715" s="163"/>
      <c r="AQ715" s="163"/>
      <c r="AR715" s="163"/>
      <c r="AS715" s="163"/>
    </row>
    <row r="716" spans="5:45" s="175" customFormat="1" ht="12.75" customHeight="1">
      <c r="E716" s="176"/>
      <c r="H716" s="208"/>
      <c r="I716" s="176"/>
      <c r="J716" s="176"/>
      <c r="K716" s="176"/>
      <c r="AB716" s="767"/>
      <c r="AL716" s="163"/>
      <c r="AM716" s="163"/>
      <c r="AN716" s="163"/>
      <c r="AO716" s="163"/>
      <c r="AP716" s="163"/>
      <c r="AQ716" s="163"/>
      <c r="AR716" s="163"/>
      <c r="AS716" s="163"/>
    </row>
    <row r="717" spans="5:45" s="175" customFormat="1" ht="12.75" customHeight="1">
      <c r="E717" s="176"/>
      <c r="H717" s="208"/>
      <c r="I717" s="176"/>
      <c r="J717" s="176"/>
      <c r="K717" s="176"/>
      <c r="AB717" s="767"/>
      <c r="AL717" s="163"/>
      <c r="AM717" s="163"/>
      <c r="AN717" s="163"/>
      <c r="AO717" s="163"/>
      <c r="AP717" s="163"/>
      <c r="AQ717" s="163"/>
      <c r="AR717" s="163"/>
      <c r="AS717" s="163"/>
    </row>
    <row r="718" spans="5:45" s="175" customFormat="1" ht="12.75" customHeight="1">
      <c r="E718" s="176"/>
      <c r="H718" s="208"/>
      <c r="I718" s="176"/>
      <c r="J718" s="176"/>
      <c r="K718" s="176"/>
      <c r="AB718" s="767"/>
      <c r="AL718" s="163"/>
      <c r="AM718" s="163"/>
      <c r="AN718" s="163"/>
      <c r="AO718" s="163"/>
      <c r="AP718" s="163"/>
      <c r="AQ718" s="163"/>
      <c r="AR718" s="163"/>
      <c r="AS718" s="163"/>
    </row>
    <row r="719" spans="5:45" s="175" customFormat="1" ht="12.75" customHeight="1">
      <c r="E719" s="176"/>
      <c r="H719" s="208"/>
      <c r="I719" s="176"/>
      <c r="J719" s="176"/>
      <c r="K719" s="176"/>
      <c r="AB719" s="767"/>
      <c r="AL719" s="163"/>
      <c r="AM719" s="163"/>
      <c r="AN719" s="163"/>
      <c r="AO719" s="163"/>
      <c r="AP719" s="163"/>
      <c r="AQ719" s="163"/>
      <c r="AR719" s="163"/>
      <c r="AS719" s="163"/>
    </row>
    <row r="720" spans="5:45" s="175" customFormat="1" ht="12.75" customHeight="1">
      <c r="E720" s="176"/>
      <c r="H720" s="208"/>
      <c r="I720" s="176"/>
      <c r="J720" s="176"/>
      <c r="K720" s="176"/>
      <c r="AB720" s="767"/>
      <c r="AL720" s="163"/>
      <c r="AM720" s="163"/>
      <c r="AN720" s="163"/>
      <c r="AO720" s="163"/>
      <c r="AP720" s="163"/>
      <c r="AQ720" s="163"/>
      <c r="AR720" s="163"/>
      <c r="AS720" s="163"/>
    </row>
    <row r="721" spans="5:45" s="175" customFormat="1" ht="12.75" customHeight="1">
      <c r="E721" s="176"/>
      <c r="H721" s="208"/>
      <c r="I721" s="176"/>
      <c r="J721" s="176"/>
      <c r="K721" s="176"/>
      <c r="AB721" s="767"/>
      <c r="AL721" s="163"/>
      <c r="AM721" s="163"/>
      <c r="AN721" s="163"/>
      <c r="AO721" s="163"/>
      <c r="AP721" s="163"/>
      <c r="AQ721" s="163"/>
      <c r="AR721" s="163"/>
      <c r="AS721" s="163"/>
    </row>
    <row r="722" spans="5:45" s="175" customFormat="1" ht="12.75" customHeight="1">
      <c r="E722" s="176"/>
      <c r="H722" s="208"/>
      <c r="I722" s="176"/>
      <c r="J722" s="176"/>
      <c r="K722" s="176"/>
      <c r="AB722" s="767"/>
      <c r="AL722" s="163"/>
      <c r="AM722" s="163"/>
      <c r="AN722" s="163"/>
      <c r="AO722" s="163"/>
      <c r="AP722" s="163"/>
      <c r="AQ722" s="163"/>
      <c r="AR722" s="163"/>
      <c r="AS722" s="163"/>
    </row>
    <row r="723" spans="5:45" s="175" customFormat="1" ht="12.75" customHeight="1">
      <c r="E723" s="176"/>
      <c r="H723" s="208"/>
      <c r="I723" s="176"/>
      <c r="J723" s="176"/>
      <c r="K723" s="176"/>
      <c r="AB723" s="767"/>
      <c r="AL723" s="163"/>
      <c r="AM723" s="163"/>
      <c r="AN723" s="163"/>
      <c r="AO723" s="163"/>
      <c r="AP723" s="163"/>
      <c r="AQ723" s="163"/>
      <c r="AR723" s="163"/>
      <c r="AS723" s="163"/>
    </row>
    <row r="724" spans="5:45" s="175" customFormat="1" ht="12.75" customHeight="1">
      <c r="E724" s="176"/>
      <c r="H724" s="208"/>
      <c r="I724" s="176"/>
      <c r="J724" s="176"/>
      <c r="K724" s="176"/>
      <c r="AB724" s="767"/>
      <c r="AL724" s="163"/>
      <c r="AM724" s="163"/>
      <c r="AN724" s="163"/>
      <c r="AO724" s="163"/>
      <c r="AP724" s="163"/>
      <c r="AQ724" s="163"/>
      <c r="AR724" s="163"/>
      <c r="AS724" s="163"/>
    </row>
    <row r="725" spans="5:45" s="175" customFormat="1" ht="12.75" customHeight="1">
      <c r="E725" s="176"/>
      <c r="H725" s="208"/>
      <c r="I725" s="176"/>
      <c r="J725" s="176"/>
      <c r="K725" s="176"/>
      <c r="AB725" s="767"/>
      <c r="AL725" s="163"/>
      <c r="AM725" s="163"/>
      <c r="AN725" s="163"/>
      <c r="AO725" s="163"/>
      <c r="AP725" s="163"/>
      <c r="AQ725" s="163"/>
      <c r="AR725" s="163"/>
      <c r="AS725" s="163"/>
    </row>
    <row r="726" spans="5:45" s="175" customFormat="1" ht="12.75" customHeight="1">
      <c r="E726" s="176"/>
      <c r="H726" s="208"/>
      <c r="I726" s="176"/>
      <c r="J726" s="176"/>
      <c r="K726" s="176"/>
      <c r="AB726" s="767"/>
      <c r="AL726" s="163"/>
      <c r="AM726" s="163"/>
      <c r="AN726" s="163"/>
      <c r="AO726" s="163"/>
      <c r="AP726" s="163"/>
      <c r="AQ726" s="163"/>
      <c r="AR726" s="163"/>
      <c r="AS726" s="163"/>
    </row>
    <row r="727" spans="5:45" s="175" customFormat="1" ht="12.75" customHeight="1">
      <c r="E727" s="176"/>
      <c r="H727" s="208"/>
      <c r="I727" s="176"/>
      <c r="J727" s="176"/>
      <c r="K727" s="176"/>
      <c r="AB727" s="767"/>
      <c r="AL727" s="163"/>
      <c r="AM727" s="163"/>
      <c r="AN727" s="163"/>
      <c r="AO727" s="163"/>
      <c r="AP727" s="163"/>
      <c r="AQ727" s="163"/>
      <c r="AR727" s="163"/>
      <c r="AS727" s="163"/>
    </row>
    <row r="728" spans="5:45" s="175" customFormat="1" ht="12.75" customHeight="1">
      <c r="E728" s="176"/>
      <c r="H728" s="208"/>
      <c r="I728" s="176"/>
      <c r="J728" s="176"/>
      <c r="K728" s="176"/>
      <c r="AB728" s="767"/>
      <c r="AL728" s="163"/>
      <c r="AM728" s="163"/>
      <c r="AN728" s="163"/>
      <c r="AO728" s="163"/>
      <c r="AP728" s="163"/>
      <c r="AQ728" s="163"/>
      <c r="AR728" s="163"/>
      <c r="AS728" s="163"/>
    </row>
    <row r="729" spans="5:45" s="175" customFormat="1" ht="12.75" customHeight="1">
      <c r="E729" s="176"/>
      <c r="H729" s="208"/>
      <c r="I729" s="176"/>
      <c r="J729" s="176"/>
      <c r="K729" s="176"/>
      <c r="AB729" s="767"/>
      <c r="AL729" s="163"/>
      <c r="AM729" s="163"/>
      <c r="AN729" s="163"/>
      <c r="AO729" s="163"/>
      <c r="AP729" s="163"/>
      <c r="AQ729" s="163"/>
      <c r="AR729" s="163"/>
      <c r="AS729" s="163"/>
    </row>
    <row r="730" spans="5:45" s="175" customFormat="1" ht="12.75" customHeight="1">
      <c r="E730" s="176"/>
      <c r="H730" s="208"/>
      <c r="I730" s="176"/>
      <c r="J730" s="176"/>
      <c r="K730" s="176"/>
      <c r="AB730" s="767"/>
      <c r="AL730" s="163"/>
      <c r="AM730" s="163"/>
      <c r="AN730" s="163"/>
      <c r="AO730" s="163"/>
      <c r="AP730" s="163"/>
      <c r="AQ730" s="163"/>
      <c r="AR730" s="163"/>
      <c r="AS730" s="163"/>
    </row>
    <row r="731" spans="5:45" s="175" customFormat="1" ht="12.75" customHeight="1">
      <c r="E731" s="176"/>
      <c r="H731" s="208"/>
      <c r="I731" s="176"/>
      <c r="J731" s="176"/>
      <c r="K731" s="176"/>
      <c r="AB731" s="767"/>
      <c r="AL731" s="163"/>
      <c r="AM731" s="163"/>
      <c r="AN731" s="163"/>
      <c r="AO731" s="163"/>
      <c r="AP731" s="163"/>
      <c r="AQ731" s="163"/>
      <c r="AR731" s="163"/>
      <c r="AS731" s="163"/>
    </row>
    <row r="732" spans="5:45" s="175" customFormat="1" ht="12.75" customHeight="1">
      <c r="E732" s="176"/>
      <c r="H732" s="208"/>
      <c r="I732" s="176"/>
      <c r="J732" s="176"/>
      <c r="K732" s="176"/>
      <c r="AB732" s="767"/>
      <c r="AL732" s="163"/>
      <c r="AM732" s="163"/>
      <c r="AN732" s="163"/>
      <c r="AO732" s="163"/>
      <c r="AP732" s="163"/>
      <c r="AQ732" s="163"/>
      <c r="AR732" s="163"/>
      <c r="AS732" s="163"/>
    </row>
    <row r="733" spans="5:45" s="175" customFormat="1" ht="12.75" customHeight="1">
      <c r="E733" s="176"/>
      <c r="H733" s="208"/>
      <c r="I733" s="176"/>
      <c r="J733" s="176"/>
      <c r="K733" s="176"/>
      <c r="AB733" s="767"/>
      <c r="AL733" s="163"/>
      <c r="AM733" s="163"/>
      <c r="AN733" s="163"/>
      <c r="AO733" s="163"/>
      <c r="AP733" s="163"/>
      <c r="AQ733" s="163"/>
      <c r="AR733" s="163"/>
      <c r="AS733" s="163"/>
    </row>
    <row r="734" spans="5:45" s="175" customFormat="1" ht="12.75" customHeight="1">
      <c r="E734" s="176"/>
      <c r="H734" s="208"/>
      <c r="I734" s="176"/>
      <c r="J734" s="176"/>
      <c r="K734" s="176"/>
      <c r="AB734" s="767"/>
      <c r="AL734" s="163"/>
      <c r="AM734" s="163"/>
      <c r="AN734" s="163"/>
      <c r="AO734" s="163"/>
      <c r="AP734" s="163"/>
      <c r="AQ734" s="163"/>
      <c r="AR734" s="163"/>
      <c r="AS734" s="163"/>
    </row>
    <row r="735" spans="5:45" s="175" customFormat="1" ht="12.75" customHeight="1">
      <c r="E735" s="176"/>
      <c r="H735" s="208"/>
      <c r="I735" s="176"/>
      <c r="J735" s="176"/>
      <c r="K735" s="176"/>
      <c r="AB735" s="767"/>
      <c r="AL735" s="163"/>
      <c r="AM735" s="163"/>
      <c r="AN735" s="163"/>
      <c r="AO735" s="163"/>
      <c r="AP735" s="163"/>
      <c r="AQ735" s="163"/>
      <c r="AR735" s="163"/>
      <c r="AS735" s="163"/>
    </row>
    <row r="736" spans="5:45" s="175" customFormat="1" ht="12.75" customHeight="1">
      <c r="E736" s="176"/>
      <c r="H736" s="208"/>
      <c r="I736" s="176"/>
      <c r="J736" s="176"/>
      <c r="K736" s="176"/>
      <c r="AB736" s="767"/>
      <c r="AL736" s="163"/>
      <c r="AM736" s="163"/>
      <c r="AN736" s="163"/>
      <c r="AO736" s="163"/>
      <c r="AP736" s="163"/>
      <c r="AQ736" s="163"/>
      <c r="AR736" s="163"/>
      <c r="AS736" s="163"/>
    </row>
    <row r="737" spans="5:45" s="175" customFormat="1" ht="12.75" customHeight="1">
      <c r="E737" s="176"/>
      <c r="H737" s="208"/>
      <c r="I737" s="176"/>
      <c r="J737" s="176"/>
      <c r="K737" s="176"/>
      <c r="AB737" s="767"/>
      <c r="AL737" s="163"/>
      <c r="AM737" s="163"/>
      <c r="AN737" s="163"/>
      <c r="AO737" s="163"/>
      <c r="AP737" s="163"/>
      <c r="AQ737" s="163"/>
      <c r="AR737" s="163"/>
      <c r="AS737" s="163"/>
    </row>
    <row r="738" spans="5:45" s="175" customFormat="1" ht="12.75" customHeight="1">
      <c r="E738" s="176"/>
      <c r="H738" s="208"/>
      <c r="I738" s="176"/>
      <c r="J738" s="176"/>
      <c r="K738" s="176"/>
      <c r="AB738" s="767"/>
      <c r="AL738" s="163"/>
      <c r="AM738" s="163"/>
      <c r="AN738" s="163"/>
      <c r="AO738" s="163"/>
      <c r="AP738" s="163"/>
      <c r="AQ738" s="163"/>
      <c r="AR738" s="163"/>
      <c r="AS738" s="163"/>
    </row>
    <row r="739" spans="5:45" s="175" customFormat="1" ht="12.75" customHeight="1">
      <c r="E739" s="176"/>
      <c r="H739" s="208"/>
      <c r="I739" s="176"/>
      <c r="J739" s="176"/>
      <c r="K739" s="176"/>
      <c r="AB739" s="767"/>
      <c r="AL739" s="163"/>
      <c r="AM739" s="163"/>
      <c r="AN739" s="163"/>
      <c r="AO739" s="163"/>
      <c r="AP739" s="163"/>
      <c r="AQ739" s="163"/>
      <c r="AR739" s="163"/>
      <c r="AS739" s="163"/>
    </row>
    <row r="740" spans="5:45" s="175" customFormat="1" ht="12.75" customHeight="1">
      <c r="E740" s="176"/>
      <c r="H740" s="208"/>
      <c r="I740" s="176"/>
      <c r="J740" s="176"/>
      <c r="K740" s="176"/>
      <c r="AB740" s="767"/>
      <c r="AL740" s="163"/>
      <c r="AM740" s="163"/>
      <c r="AN740" s="163"/>
      <c r="AO740" s="163"/>
      <c r="AP740" s="163"/>
      <c r="AQ740" s="163"/>
      <c r="AR740" s="163"/>
      <c r="AS740" s="163"/>
    </row>
    <row r="741" spans="5:45" s="175" customFormat="1" ht="12.75" customHeight="1">
      <c r="E741" s="176"/>
      <c r="H741" s="208"/>
      <c r="I741" s="176"/>
      <c r="J741" s="176"/>
      <c r="K741" s="176"/>
      <c r="AB741" s="767"/>
      <c r="AL741" s="163"/>
      <c r="AM741" s="163"/>
      <c r="AN741" s="163"/>
      <c r="AO741" s="163"/>
      <c r="AP741" s="163"/>
      <c r="AQ741" s="163"/>
      <c r="AR741" s="163"/>
      <c r="AS741" s="163"/>
    </row>
    <row r="742" spans="5:45" s="175" customFormat="1" ht="12.75" customHeight="1">
      <c r="E742" s="176"/>
      <c r="H742" s="208"/>
      <c r="I742" s="176"/>
      <c r="J742" s="176"/>
      <c r="K742" s="176"/>
      <c r="AB742" s="767"/>
      <c r="AL742" s="163"/>
      <c r="AM742" s="163"/>
      <c r="AN742" s="163"/>
      <c r="AO742" s="163"/>
      <c r="AP742" s="163"/>
      <c r="AQ742" s="163"/>
      <c r="AR742" s="163"/>
      <c r="AS742" s="163"/>
    </row>
    <row r="743" spans="5:45" s="175" customFormat="1" ht="12.75" customHeight="1">
      <c r="E743" s="176"/>
      <c r="H743" s="208"/>
      <c r="I743" s="176"/>
      <c r="J743" s="176"/>
      <c r="K743" s="176"/>
      <c r="AB743" s="767"/>
      <c r="AL743" s="163"/>
      <c r="AM743" s="163"/>
      <c r="AN743" s="163"/>
      <c r="AO743" s="163"/>
      <c r="AP743" s="163"/>
      <c r="AQ743" s="163"/>
      <c r="AR743" s="163"/>
      <c r="AS743" s="163"/>
    </row>
    <row r="744" spans="5:45" s="175" customFormat="1" ht="12.75" customHeight="1">
      <c r="E744" s="176"/>
      <c r="H744" s="208"/>
      <c r="I744" s="176"/>
      <c r="J744" s="176"/>
      <c r="K744" s="176"/>
      <c r="AB744" s="767"/>
      <c r="AL744" s="163"/>
      <c r="AM744" s="163"/>
      <c r="AN744" s="163"/>
      <c r="AO744" s="163"/>
      <c r="AP744" s="163"/>
      <c r="AQ744" s="163"/>
      <c r="AR744" s="163"/>
      <c r="AS744" s="163"/>
    </row>
    <row r="745" spans="5:45" s="175" customFormat="1" ht="12.75" customHeight="1">
      <c r="E745" s="176"/>
      <c r="H745" s="208"/>
      <c r="I745" s="176"/>
      <c r="J745" s="176"/>
      <c r="K745" s="176"/>
      <c r="AB745" s="767"/>
      <c r="AL745" s="163"/>
      <c r="AM745" s="163"/>
      <c r="AN745" s="163"/>
      <c r="AO745" s="163"/>
      <c r="AP745" s="163"/>
      <c r="AQ745" s="163"/>
      <c r="AR745" s="163"/>
      <c r="AS745" s="163"/>
    </row>
    <row r="746" spans="5:45" s="175" customFormat="1" ht="12.75" customHeight="1">
      <c r="E746" s="176"/>
      <c r="H746" s="208"/>
      <c r="I746" s="176"/>
      <c r="J746" s="176"/>
      <c r="K746" s="176"/>
      <c r="AB746" s="767"/>
      <c r="AL746" s="163"/>
      <c r="AM746" s="163"/>
      <c r="AN746" s="163"/>
      <c r="AO746" s="163"/>
      <c r="AP746" s="163"/>
      <c r="AQ746" s="163"/>
      <c r="AR746" s="163"/>
      <c r="AS746" s="163"/>
    </row>
    <row r="747" spans="5:45" s="175" customFormat="1" ht="12.75" customHeight="1">
      <c r="E747" s="176"/>
      <c r="H747" s="208"/>
      <c r="I747" s="176"/>
      <c r="J747" s="176"/>
      <c r="K747" s="176"/>
      <c r="AB747" s="767"/>
      <c r="AL747" s="163"/>
      <c r="AM747" s="163"/>
      <c r="AN747" s="163"/>
      <c r="AO747" s="163"/>
      <c r="AP747" s="163"/>
      <c r="AQ747" s="163"/>
      <c r="AR747" s="163"/>
      <c r="AS747" s="163"/>
    </row>
    <row r="748" spans="5:45" s="175" customFormat="1" ht="12.75" customHeight="1">
      <c r="E748" s="176"/>
      <c r="H748" s="208"/>
      <c r="I748" s="176"/>
      <c r="J748" s="176"/>
      <c r="K748" s="176"/>
      <c r="AB748" s="767"/>
      <c r="AL748" s="163"/>
      <c r="AM748" s="163"/>
      <c r="AN748" s="163"/>
      <c r="AO748" s="163"/>
      <c r="AP748" s="163"/>
      <c r="AQ748" s="163"/>
      <c r="AR748" s="163"/>
      <c r="AS748" s="163"/>
    </row>
    <row r="749" spans="5:45" s="175" customFormat="1" ht="12.75" customHeight="1">
      <c r="E749" s="176"/>
      <c r="H749" s="208"/>
      <c r="I749" s="176"/>
      <c r="J749" s="176"/>
      <c r="K749" s="176"/>
      <c r="AB749" s="767"/>
      <c r="AL749" s="163"/>
      <c r="AM749" s="163"/>
      <c r="AN749" s="163"/>
      <c r="AO749" s="163"/>
      <c r="AP749" s="163"/>
      <c r="AQ749" s="163"/>
      <c r="AR749" s="163"/>
      <c r="AS749" s="163"/>
    </row>
    <row r="750" spans="5:45" s="175" customFormat="1" ht="12.75" customHeight="1">
      <c r="E750" s="176"/>
      <c r="H750" s="208"/>
      <c r="I750" s="176"/>
      <c r="J750" s="176"/>
      <c r="K750" s="176"/>
      <c r="AB750" s="767"/>
      <c r="AL750" s="163"/>
      <c r="AM750" s="163"/>
      <c r="AN750" s="163"/>
      <c r="AO750" s="163"/>
      <c r="AP750" s="163"/>
      <c r="AQ750" s="163"/>
      <c r="AR750" s="163"/>
      <c r="AS750" s="163"/>
    </row>
    <row r="751" spans="5:45" s="175" customFormat="1" ht="12.75" customHeight="1">
      <c r="E751" s="176"/>
      <c r="H751" s="208"/>
      <c r="I751" s="176"/>
      <c r="J751" s="176"/>
      <c r="K751" s="176"/>
      <c r="AB751" s="767"/>
      <c r="AL751" s="163"/>
      <c r="AM751" s="163"/>
      <c r="AN751" s="163"/>
      <c r="AO751" s="163"/>
      <c r="AP751" s="163"/>
      <c r="AQ751" s="163"/>
      <c r="AR751" s="163"/>
      <c r="AS751" s="163"/>
    </row>
    <row r="752" spans="5:45" s="175" customFormat="1" ht="12.75" customHeight="1">
      <c r="E752" s="176"/>
      <c r="H752" s="208"/>
      <c r="I752" s="176"/>
      <c r="J752" s="176"/>
      <c r="K752" s="176"/>
      <c r="AB752" s="767"/>
      <c r="AL752" s="163"/>
      <c r="AM752" s="163"/>
      <c r="AN752" s="163"/>
      <c r="AO752" s="163"/>
      <c r="AP752" s="163"/>
      <c r="AQ752" s="163"/>
      <c r="AR752" s="163"/>
      <c r="AS752" s="163"/>
    </row>
    <row r="753" spans="5:45" s="175" customFormat="1" ht="12.75" customHeight="1">
      <c r="E753" s="176"/>
      <c r="H753" s="208"/>
      <c r="I753" s="176"/>
      <c r="J753" s="176"/>
      <c r="K753" s="176"/>
      <c r="AB753" s="767"/>
      <c r="AL753" s="163"/>
      <c r="AM753" s="163"/>
      <c r="AN753" s="163"/>
      <c r="AO753" s="163"/>
      <c r="AP753" s="163"/>
      <c r="AQ753" s="163"/>
      <c r="AR753" s="163"/>
      <c r="AS753" s="163"/>
    </row>
    <row r="754" spans="5:45" s="175" customFormat="1" ht="12.75" customHeight="1">
      <c r="E754" s="176"/>
      <c r="H754" s="208"/>
      <c r="I754" s="176"/>
      <c r="J754" s="176"/>
      <c r="K754" s="176"/>
      <c r="AB754" s="767"/>
      <c r="AL754" s="163"/>
      <c r="AM754" s="163"/>
      <c r="AN754" s="163"/>
      <c r="AO754" s="163"/>
      <c r="AP754" s="163"/>
      <c r="AQ754" s="163"/>
      <c r="AR754" s="163"/>
      <c r="AS754" s="163"/>
    </row>
    <row r="755" spans="5:45" s="175" customFormat="1" ht="12.75" customHeight="1">
      <c r="E755" s="176"/>
      <c r="H755" s="208"/>
      <c r="I755" s="176"/>
      <c r="J755" s="176"/>
      <c r="K755" s="176"/>
      <c r="AB755" s="767"/>
      <c r="AL755" s="163"/>
      <c r="AM755" s="163"/>
      <c r="AN755" s="163"/>
      <c r="AO755" s="163"/>
      <c r="AP755" s="163"/>
      <c r="AQ755" s="163"/>
      <c r="AR755" s="163"/>
      <c r="AS755" s="163"/>
    </row>
    <row r="756" spans="5:45" s="175" customFormat="1" ht="12.75" customHeight="1">
      <c r="E756" s="176"/>
      <c r="H756" s="208"/>
      <c r="I756" s="176"/>
      <c r="J756" s="176"/>
      <c r="K756" s="176"/>
      <c r="AB756" s="767"/>
      <c r="AL756" s="163"/>
      <c r="AM756" s="163"/>
      <c r="AN756" s="163"/>
      <c r="AO756" s="163"/>
      <c r="AP756" s="163"/>
      <c r="AQ756" s="163"/>
      <c r="AR756" s="163"/>
      <c r="AS756" s="163"/>
    </row>
    <row r="757" spans="5:45" s="175" customFormat="1" ht="12.75" customHeight="1">
      <c r="E757" s="176"/>
      <c r="H757" s="208"/>
      <c r="I757" s="176"/>
      <c r="J757" s="176"/>
      <c r="K757" s="176"/>
      <c r="AB757" s="767"/>
      <c r="AL757" s="163"/>
      <c r="AM757" s="163"/>
      <c r="AN757" s="163"/>
      <c r="AO757" s="163"/>
      <c r="AP757" s="163"/>
      <c r="AQ757" s="163"/>
      <c r="AR757" s="163"/>
      <c r="AS757" s="163"/>
    </row>
    <row r="758" spans="5:45" s="175" customFormat="1" ht="12.75" customHeight="1">
      <c r="E758" s="176"/>
      <c r="H758" s="208"/>
      <c r="I758" s="176"/>
      <c r="J758" s="176"/>
      <c r="K758" s="176"/>
      <c r="AB758" s="767"/>
      <c r="AL758" s="163"/>
      <c r="AM758" s="163"/>
      <c r="AN758" s="163"/>
      <c r="AO758" s="163"/>
      <c r="AP758" s="163"/>
      <c r="AQ758" s="163"/>
      <c r="AR758" s="163"/>
      <c r="AS758" s="163"/>
    </row>
    <row r="759" spans="5:45" s="175" customFormat="1" ht="12.75" customHeight="1">
      <c r="E759" s="176"/>
      <c r="H759" s="208"/>
      <c r="I759" s="176"/>
      <c r="J759" s="176"/>
      <c r="K759" s="176"/>
      <c r="AB759" s="767"/>
      <c r="AL759" s="163"/>
      <c r="AM759" s="163"/>
      <c r="AN759" s="163"/>
      <c r="AO759" s="163"/>
      <c r="AP759" s="163"/>
      <c r="AQ759" s="163"/>
      <c r="AR759" s="163"/>
      <c r="AS759" s="163"/>
    </row>
    <row r="760" spans="5:45" s="175" customFormat="1" ht="12.75" customHeight="1">
      <c r="E760" s="176"/>
      <c r="H760" s="208"/>
      <c r="I760" s="176"/>
      <c r="J760" s="176"/>
      <c r="K760" s="176"/>
      <c r="AB760" s="767"/>
      <c r="AL760" s="163"/>
      <c r="AM760" s="163"/>
      <c r="AN760" s="163"/>
      <c r="AO760" s="163"/>
      <c r="AP760" s="163"/>
      <c r="AQ760" s="163"/>
      <c r="AR760" s="163"/>
      <c r="AS760" s="163"/>
    </row>
    <row r="761" spans="5:45" s="175" customFormat="1" ht="12.75" customHeight="1">
      <c r="E761" s="176"/>
      <c r="H761" s="208"/>
      <c r="I761" s="176"/>
      <c r="J761" s="176"/>
      <c r="K761" s="176"/>
      <c r="AB761" s="767"/>
      <c r="AL761" s="163"/>
      <c r="AM761" s="163"/>
      <c r="AN761" s="163"/>
      <c r="AO761" s="163"/>
      <c r="AP761" s="163"/>
      <c r="AQ761" s="163"/>
      <c r="AR761" s="163"/>
      <c r="AS761" s="163"/>
    </row>
    <row r="762" spans="5:45" s="175" customFormat="1" ht="12.75" customHeight="1">
      <c r="E762" s="176"/>
      <c r="H762" s="208"/>
      <c r="I762" s="176"/>
      <c r="J762" s="176"/>
      <c r="K762" s="176"/>
      <c r="AB762" s="767"/>
      <c r="AL762" s="163"/>
      <c r="AM762" s="163"/>
      <c r="AN762" s="163"/>
      <c r="AO762" s="163"/>
      <c r="AP762" s="163"/>
      <c r="AQ762" s="163"/>
      <c r="AR762" s="163"/>
      <c r="AS762" s="163"/>
    </row>
    <row r="763" spans="5:45" s="175" customFormat="1" ht="12.75" customHeight="1">
      <c r="E763" s="176"/>
      <c r="H763" s="208"/>
      <c r="I763" s="176"/>
      <c r="J763" s="176"/>
      <c r="K763" s="176"/>
      <c r="AB763" s="767"/>
      <c r="AL763" s="163"/>
      <c r="AM763" s="163"/>
      <c r="AN763" s="163"/>
      <c r="AO763" s="163"/>
      <c r="AP763" s="163"/>
      <c r="AQ763" s="163"/>
      <c r="AR763" s="163"/>
      <c r="AS763" s="163"/>
    </row>
    <row r="764" spans="5:45" s="175" customFormat="1" ht="12.75" customHeight="1">
      <c r="E764" s="176"/>
      <c r="H764" s="208"/>
      <c r="I764" s="176"/>
      <c r="J764" s="176"/>
      <c r="K764" s="176"/>
      <c r="AB764" s="767"/>
      <c r="AL764" s="163"/>
      <c r="AM764" s="163"/>
      <c r="AN764" s="163"/>
      <c r="AO764" s="163"/>
      <c r="AP764" s="163"/>
      <c r="AQ764" s="163"/>
      <c r="AR764" s="163"/>
      <c r="AS764" s="163"/>
    </row>
    <row r="765" spans="5:45" s="175" customFormat="1" ht="12.75" customHeight="1">
      <c r="E765" s="176"/>
      <c r="H765" s="208"/>
      <c r="I765" s="176"/>
      <c r="J765" s="176"/>
      <c r="K765" s="176"/>
      <c r="AB765" s="767"/>
      <c r="AL765" s="163"/>
      <c r="AM765" s="163"/>
      <c r="AN765" s="163"/>
      <c r="AO765" s="163"/>
      <c r="AP765" s="163"/>
      <c r="AQ765" s="163"/>
      <c r="AR765" s="163"/>
      <c r="AS765" s="163"/>
    </row>
    <row r="766" spans="5:45" s="175" customFormat="1" ht="12.75" customHeight="1">
      <c r="E766" s="176"/>
      <c r="H766" s="208"/>
      <c r="I766" s="176"/>
      <c r="J766" s="176"/>
      <c r="K766" s="176"/>
      <c r="AB766" s="767"/>
      <c r="AL766" s="163"/>
      <c r="AM766" s="163"/>
      <c r="AN766" s="163"/>
      <c r="AO766" s="163"/>
      <c r="AP766" s="163"/>
      <c r="AQ766" s="163"/>
      <c r="AR766" s="163"/>
      <c r="AS766" s="163"/>
    </row>
    <row r="767" spans="5:45" s="175" customFormat="1" ht="12.75" customHeight="1">
      <c r="E767" s="176"/>
      <c r="H767" s="208"/>
      <c r="I767" s="176"/>
      <c r="J767" s="176"/>
      <c r="K767" s="176"/>
      <c r="AB767" s="767"/>
      <c r="AL767" s="163"/>
      <c r="AM767" s="163"/>
      <c r="AN767" s="163"/>
      <c r="AO767" s="163"/>
      <c r="AP767" s="163"/>
      <c r="AQ767" s="163"/>
      <c r="AR767" s="163"/>
      <c r="AS767" s="163"/>
    </row>
    <row r="768" spans="5:45" s="175" customFormat="1" ht="12.75" customHeight="1">
      <c r="E768" s="176"/>
      <c r="H768" s="208"/>
      <c r="I768" s="176"/>
      <c r="J768" s="176"/>
      <c r="K768" s="176"/>
      <c r="AB768" s="767"/>
      <c r="AL768" s="163"/>
      <c r="AM768" s="163"/>
      <c r="AN768" s="163"/>
      <c r="AO768" s="163"/>
      <c r="AP768" s="163"/>
      <c r="AQ768" s="163"/>
      <c r="AR768" s="163"/>
      <c r="AS768" s="163"/>
    </row>
    <row r="769" spans="5:45" s="175" customFormat="1" ht="12.75" customHeight="1">
      <c r="E769" s="176"/>
      <c r="H769" s="208"/>
      <c r="I769" s="176"/>
      <c r="J769" s="176"/>
      <c r="K769" s="176"/>
      <c r="AB769" s="767"/>
      <c r="AL769" s="163"/>
      <c r="AM769" s="163"/>
      <c r="AN769" s="163"/>
      <c r="AO769" s="163"/>
      <c r="AP769" s="163"/>
      <c r="AQ769" s="163"/>
      <c r="AR769" s="163"/>
      <c r="AS769" s="163"/>
    </row>
    <row r="770" spans="5:45" s="175" customFormat="1" ht="12.75" customHeight="1">
      <c r="E770" s="176"/>
      <c r="H770" s="208"/>
      <c r="I770" s="176"/>
      <c r="J770" s="176"/>
      <c r="K770" s="176"/>
      <c r="AB770" s="767"/>
      <c r="AL770" s="163"/>
      <c r="AM770" s="163"/>
      <c r="AN770" s="163"/>
      <c r="AO770" s="163"/>
      <c r="AP770" s="163"/>
      <c r="AQ770" s="163"/>
      <c r="AR770" s="163"/>
      <c r="AS770" s="163"/>
    </row>
    <row r="771" spans="5:45" s="175" customFormat="1" ht="12.75" customHeight="1">
      <c r="E771" s="176"/>
      <c r="H771" s="208"/>
      <c r="I771" s="176"/>
      <c r="J771" s="176"/>
      <c r="K771" s="176"/>
      <c r="AB771" s="767"/>
      <c r="AL771" s="163"/>
      <c r="AM771" s="163"/>
      <c r="AN771" s="163"/>
      <c r="AO771" s="163"/>
      <c r="AP771" s="163"/>
      <c r="AQ771" s="163"/>
      <c r="AR771" s="163"/>
      <c r="AS771" s="163"/>
    </row>
    <row r="772" spans="5:45" s="175" customFormat="1" ht="12.75" customHeight="1">
      <c r="E772" s="176"/>
      <c r="H772" s="208"/>
      <c r="I772" s="176"/>
      <c r="J772" s="176"/>
      <c r="K772" s="176"/>
      <c r="AB772" s="767"/>
      <c r="AL772" s="163"/>
      <c r="AM772" s="163"/>
      <c r="AN772" s="163"/>
      <c r="AO772" s="163"/>
      <c r="AP772" s="163"/>
      <c r="AQ772" s="163"/>
      <c r="AR772" s="163"/>
      <c r="AS772" s="163"/>
    </row>
    <row r="773" spans="5:45" s="175" customFormat="1" ht="12.75" customHeight="1">
      <c r="E773" s="176"/>
      <c r="H773" s="208"/>
      <c r="I773" s="176"/>
      <c r="J773" s="176"/>
      <c r="K773" s="176"/>
      <c r="AB773" s="767"/>
      <c r="AL773" s="163"/>
      <c r="AM773" s="163"/>
      <c r="AN773" s="163"/>
      <c r="AO773" s="163"/>
      <c r="AP773" s="163"/>
      <c r="AQ773" s="163"/>
      <c r="AR773" s="163"/>
      <c r="AS773" s="163"/>
    </row>
    <row r="774" spans="5:45" s="175" customFormat="1" ht="12.75" customHeight="1">
      <c r="E774" s="176"/>
      <c r="H774" s="208"/>
      <c r="I774" s="176"/>
      <c r="J774" s="176"/>
      <c r="K774" s="176"/>
      <c r="AB774" s="767"/>
      <c r="AL774" s="163"/>
      <c r="AM774" s="163"/>
      <c r="AN774" s="163"/>
      <c r="AO774" s="163"/>
      <c r="AP774" s="163"/>
      <c r="AQ774" s="163"/>
      <c r="AR774" s="163"/>
      <c r="AS774" s="163"/>
    </row>
    <row r="775" spans="5:45" s="175" customFormat="1" ht="12.75" customHeight="1">
      <c r="E775" s="176"/>
      <c r="H775" s="208"/>
      <c r="I775" s="176"/>
      <c r="J775" s="176"/>
      <c r="K775" s="176"/>
      <c r="AB775" s="767"/>
      <c r="AL775" s="163"/>
      <c r="AM775" s="163"/>
      <c r="AN775" s="163"/>
      <c r="AO775" s="163"/>
      <c r="AP775" s="163"/>
      <c r="AQ775" s="163"/>
      <c r="AR775" s="163"/>
      <c r="AS775" s="163"/>
    </row>
    <row r="776" spans="5:45" s="175" customFormat="1" ht="12.75" customHeight="1">
      <c r="E776" s="176"/>
      <c r="H776" s="208"/>
      <c r="I776" s="176"/>
      <c r="J776" s="176"/>
      <c r="K776" s="176"/>
      <c r="AB776" s="767"/>
      <c r="AL776" s="163"/>
      <c r="AM776" s="163"/>
      <c r="AN776" s="163"/>
      <c r="AO776" s="163"/>
      <c r="AP776" s="163"/>
      <c r="AQ776" s="163"/>
      <c r="AR776" s="163"/>
      <c r="AS776" s="163"/>
    </row>
    <row r="777" spans="5:45" s="175" customFormat="1" ht="12.75" customHeight="1">
      <c r="E777" s="176"/>
      <c r="H777" s="208"/>
      <c r="I777" s="176"/>
      <c r="J777" s="176"/>
      <c r="K777" s="176"/>
      <c r="AB777" s="767"/>
      <c r="AL777" s="163"/>
      <c r="AM777" s="163"/>
      <c r="AN777" s="163"/>
      <c r="AO777" s="163"/>
      <c r="AP777" s="163"/>
      <c r="AQ777" s="163"/>
      <c r="AR777" s="163"/>
      <c r="AS777" s="163"/>
    </row>
    <row r="778" spans="5:45" s="175" customFormat="1" ht="12.75" customHeight="1">
      <c r="E778" s="176"/>
      <c r="H778" s="208"/>
      <c r="I778" s="176"/>
      <c r="J778" s="176"/>
      <c r="K778" s="176"/>
      <c r="AB778" s="767"/>
      <c r="AL778" s="163"/>
      <c r="AM778" s="163"/>
      <c r="AN778" s="163"/>
      <c r="AO778" s="163"/>
      <c r="AP778" s="163"/>
      <c r="AQ778" s="163"/>
      <c r="AR778" s="163"/>
      <c r="AS778" s="163"/>
    </row>
    <row r="779" spans="5:45" s="175" customFormat="1" ht="12.75" customHeight="1">
      <c r="E779" s="176"/>
      <c r="H779" s="208"/>
      <c r="I779" s="176"/>
      <c r="J779" s="176"/>
      <c r="K779" s="176"/>
      <c r="AB779" s="767"/>
      <c r="AL779" s="163"/>
      <c r="AM779" s="163"/>
      <c r="AN779" s="163"/>
      <c r="AO779" s="163"/>
      <c r="AP779" s="163"/>
      <c r="AQ779" s="163"/>
      <c r="AR779" s="163"/>
      <c r="AS779" s="163"/>
    </row>
    <row r="780" spans="5:45" s="175" customFormat="1" ht="12.75" customHeight="1">
      <c r="E780" s="176"/>
      <c r="H780" s="208"/>
      <c r="I780" s="176"/>
      <c r="J780" s="176"/>
      <c r="K780" s="176"/>
      <c r="AB780" s="767"/>
      <c r="AL780" s="163"/>
      <c r="AM780" s="163"/>
      <c r="AN780" s="163"/>
      <c r="AO780" s="163"/>
      <c r="AP780" s="163"/>
      <c r="AQ780" s="163"/>
      <c r="AR780" s="163"/>
      <c r="AS780" s="163"/>
    </row>
    <row r="781" spans="5:45" s="175" customFormat="1" ht="12.75" customHeight="1">
      <c r="E781" s="176"/>
      <c r="H781" s="208"/>
      <c r="I781" s="176"/>
      <c r="J781" s="176"/>
      <c r="K781" s="176"/>
      <c r="AB781" s="767"/>
      <c r="AL781" s="163"/>
      <c r="AM781" s="163"/>
      <c r="AN781" s="163"/>
      <c r="AO781" s="163"/>
      <c r="AP781" s="163"/>
      <c r="AQ781" s="163"/>
      <c r="AR781" s="163"/>
      <c r="AS781" s="163"/>
    </row>
    <row r="782" spans="5:45" s="175" customFormat="1" ht="12.75" customHeight="1">
      <c r="E782" s="176"/>
      <c r="H782" s="208"/>
      <c r="I782" s="176"/>
      <c r="J782" s="176"/>
      <c r="K782" s="176"/>
      <c r="AB782" s="767"/>
      <c r="AL782" s="163"/>
      <c r="AM782" s="163"/>
      <c r="AN782" s="163"/>
      <c r="AO782" s="163"/>
      <c r="AP782" s="163"/>
      <c r="AQ782" s="163"/>
      <c r="AR782" s="163"/>
      <c r="AS782" s="163"/>
    </row>
    <row r="783" spans="5:45" s="175" customFormat="1" ht="12.75" customHeight="1">
      <c r="E783" s="176"/>
      <c r="H783" s="208"/>
      <c r="I783" s="176"/>
      <c r="J783" s="176"/>
      <c r="K783" s="176"/>
      <c r="AB783" s="767"/>
      <c r="AL783" s="163"/>
      <c r="AM783" s="163"/>
      <c r="AN783" s="163"/>
      <c r="AO783" s="163"/>
      <c r="AP783" s="163"/>
      <c r="AQ783" s="163"/>
      <c r="AR783" s="163"/>
      <c r="AS783" s="163"/>
    </row>
    <row r="784" spans="5:45" s="175" customFormat="1" ht="12.75" customHeight="1">
      <c r="E784" s="176"/>
      <c r="H784" s="208"/>
      <c r="I784" s="176"/>
      <c r="J784" s="176"/>
      <c r="K784" s="176"/>
      <c r="AB784" s="767"/>
      <c r="AL784" s="163"/>
      <c r="AM784" s="163"/>
      <c r="AN784" s="163"/>
      <c r="AO784" s="163"/>
      <c r="AP784" s="163"/>
      <c r="AQ784" s="163"/>
      <c r="AR784" s="163"/>
      <c r="AS784" s="163"/>
    </row>
    <row r="785" spans="5:45" s="175" customFormat="1" ht="12.75" customHeight="1">
      <c r="E785" s="176"/>
      <c r="H785" s="208"/>
      <c r="I785" s="176"/>
      <c r="J785" s="176"/>
      <c r="K785" s="176"/>
      <c r="AB785" s="767"/>
      <c r="AL785" s="163"/>
      <c r="AM785" s="163"/>
      <c r="AN785" s="163"/>
      <c r="AO785" s="163"/>
      <c r="AP785" s="163"/>
      <c r="AQ785" s="163"/>
      <c r="AR785" s="163"/>
      <c r="AS785" s="163"/>
    </row>
    <row r="786" spans="5:45" s="175" customFormat="1" ht="12.75" customHeight="1">
      <c r="E786" s="176"/>
      <c r="H786" s="208"/>
      <c r="I786" s="176"/>
      <c r="J786" s="176"/>
      <c r="K786" s="176"/>
      <c r="AB786" s="767"/>
      <c r="AL786" s="163"/>
      <c r="AM786" s="163"/>
      <c r="AN786" s="163"/>
      <c r="AO786" s="163"/>
      <c r="AP786" s="163"/>
      <c r="AQ786" s="163"/>
      <c r="AR786" s="163"/>
      <c r="AS786" s="163"/>
    </row>
    <row r="787" spans="5:45" s="175" customFormat="1" ht="12.75" customHeight="1">
      <c r="E787" s="176"/>
      <c r="H787" s="208"/>
      <c r="I787" s="176"/>
      <c r="J787" s="176"/>
      <c r="K787" s="176"/>
      <c r="AB787" s="767"/>
      <c r="AL787" s="163"/>
      <c r="AM787" s="163"/>
      <c r="AN787" s="163"/>
      <c r="AO787" s="163"/>
      <c r="AP787" s="163"/>
      <c r="AQ787" s="163"/>
      <c r="AR787" s="163"/>
      <c r="AS787" s="163"/>
    </row>
    <row r="788" spans="5:45" s="175" customFormat="1" ht="12.75" customHeight="1">
      <c r="E788" s="176"/>
      <c r="H788" s="208"/>
      <c r="I788" s="176"/>
      <c r="J788" s="176"/>
      <c r="K788" s="176"/>
      <c r="AB788" s="767"/>
      <c r="AL788" s="163"/>
      <c r="AM788" s="163"/>
      <c r="AN788" s="163"/>
      <c r="AO788" s="163"/>
      <c r="AP788" s="163"/>
      <c r="AQ788" s="163"/>
      <c r="AR788" s="163"/>
      <c r="AS788" s="163"/>
    </row>
    <row r="789" spans="5:45" s="175" customFormat="1" ht="12.75" customHeight="1">
      <c r="E789" s="176"/>
      <c r="H789" s="208"/>
      <c r="I789" s="176"/>
      <c r="J789" s="176"/>
      <c r="K789" s="176"/>
      <c r="AB789" s="767"/>
      <c r="AL789" s="163"/>
      <c r="AM789" s="163"/>
      <c r="AN789" s="163"/>
      <c r="AO789" s="163"/>
      <c r="AP789" s="163"/>
      <c r="AQ789" s="163"/>
      <c r="AR789" s="163"/>
      <c r="AS789" s="163"/>
    </row>
    <row r="790" spans="5:45" s="175" customFormat="1" ht="12.75" customHeight="1">
      <c r="E790" s="176"/>
      <c r="H790" s="208"/>
      <c r="I790" s="176"/>
      <c r="J790" s="176"/>
      <c r="K790" s="176"/>
      <c r="AB790" s="767"/>
      <c r="AL790" s="163"/>
      <c r="AM790" s="163"/>
      <c r="AN790" s="163"/>
      <c r="AO790" s="163"/>
      <c r="AP790" s="163"/>
      <c r="AQ790" s="163"/>
      <c r="AR790" s="163"/>
      <c r="AS790" s="163"/>
    </row>
    <row r="791" spans="5:45" s="175" customFormat="1" ht="12.75" customHeight="1">
      <c r="E791" s="176"/>
      <c r="H791" s="208"/>
      <c r="I791" s="176"/>
      <c r="J791" s="176"/>
      <c r="K791" s="176"/>
      <c r="AB791" s="767"/>
      <c r="AL791" s="163"/>
      <c r="AM791" s="163"/>
      <c r="AN791" s="163"/>
      <c r="AO791" s="163"/>
      <c r="AP791" s="163"/>
      <c r="AQ791" s="163"/>
      <c r="AR791" s="163"/>
      <c r="AS791" s="163"/>
    </row>
    <row r="792" spans="5:45" s="175" customFormat="1" ht="12.75" customHeight="1">
      <c r="E792" s="176"/>
      <c r="H792" s="208"/>
      <c r="I792" s="176"/>
      <c r="J792" s="176"/>
      <c r="K792" s="176"/>
      <c r="AB792" s="767"/>
      <c r="AL792" s="163"/>
      <c r="AM792" s="163"/>
      <c r="AN792" s="163"/>
      <c r="AO792" s="163"/>
      <c r="AP792" s="163"/>
      <c r="AQ792" s="163"/>
      <c r="AR792" s="163"/>
      <c r="AS792" s="163"/>
    </row>
    <row r="793" spans="5:45" s="175" customFormat="1" ht="12.75" customHeight="1">
      <c r="E793" s="176"/>
      <c r="H793" s="208"/>
      <c r="I793" s="176"/>
      <c r="J793" s="176"/>
      <c r="K793" s="176"/>
      <c r="AB793" s="767"/>
      <c r="AL793" s="163"/>
      <c r="AM793" s="163"/>
      <c r="AN793" s="163"/>
      <c r="AO793" s="163"/>
      <c r="AP793" s="163"/>
      <c r="AQ793" s="163"/>
      <c r="AR793" s="163"/>
      <c r="AS793" s="163"/>
    </row>
    <row r="794" spans="5:45" s="175" customFormat="1" ht="12.75" customHeight="1">
      <c r="E794" s="176"/>
      <c r="H794" s="208"/>
      <c r="I794" s="176"/>
      <c r="J794" s="176"/>
      <c r="K794" s="176"/>
      <c r="AB794" s="767"/>
      <c r="AL794" s="163"/>
      <c r="AM794" s="163"/>
      <c r="AN794" s="163"/>
      <c r="AO794" s="163"/>
      <c r="AP794" s="163"/>
      <c r="AQ794" s="163"/>
      <c r="AR794" s="163"/>
      <c r="AS794" s="163"/>
    </row>
    <row r="795" spans="5:45" s="175" customFormat="1" ht="12.75" customHeight="1">
      <c r="E795" s="176"/>
      <c r="H795" s="208"/>
      <c r="I795" s="176"/>
      <c r="J795" s="176"/>
      <c r="K795" s="176"/>
      <c r="AB795" s="767"/>
      <c r="AL795" s="163"/>
      <c r="AM795" s="163"/>
      <c r="AN795" s="163"/>
      <c r="AO795" s="163"/>
      <c r="AP795" s="163"/>
      <c r="AQ795" s="163"/>
      <c r="AR795" s="163"/>
      <c r="AS795" s="163"/>
    </row>
    <row r="796" spans="5:45" s="175" customFormat="1" ht="12.75" customHeight="1">
      <c r="E796" s="176"/>
      <c r="H796" s="208"/>
      <c r="I796" s="176"/>
      <c r="J796" s="176"/>
      <c r="K796" s="176"/>
      <c r="AB796" s="767"/>
      <c r="AL796" s="163"/>
      <c r="AM796" s="163"/>
      <c r="AN796" s="163"/>
      <c r="AO796" s="163"/>
      <c r="AP796" s="163"/>
      <c r="AQ796" s="163"/>
      <c r="AR796" s="163"/>
      <c r="AS796" s="163"/>
    </row>
    <row r="797" spans="5:45" s="175" customFormat="1" ht="12.75" customHeight="1">
      <c r="E797" s="176"/>
      <c r="H797" s="208"/>
      <c r="I797" s="176"/>
      <c r="J797" s="176"/>
      <c r="K797" s="176"/>
      <c r="AB797" s="767"/>
      <c r="AL797" s="163"/>
      <c r="AM797" s="163"/>
      <c r="AN797" s="163"/>
      <c r="AO797" s="163"/>
      <c r="AP797" s="163"/>
      <c r="AQ797" s="163"/>
      <c r="AR797" s="163"/>
      <c r="AS797" s="163"/>
    </row>
    <row r="798" spans="5:45" s="175" customFormat="1" ht="12.75" customHeight="1">
      <c r="E798" s="176"/>
      <c r="H798" s="208"/>
      <c r="I798" s="176"/>
      <c r="J798" s="176"/>
      <c r="K798" s="176"/>
      <c r="AB798" s="767"/>
      <c r="AL798" s="163"/>
      <c r="AM798" s="163"/>
      <c r="AN798" s="163"/>
      <c r="AO798" s="163"/>
      <c r="AP798" s="163"/>
      <c r="AQ798" s="163"/>
      <c r="AR798" s="163"/>
      <c r="AS798" s="163"/>
    </row>
    <row r="799" spans="5:45" s="175" customFormat="1" ht="12.75" customHeight="1">
      <c r="E799" s="176"/>
      <c r="H799" s="208"/>
      <c r="I799" s="176"/>
      <c r="J799" s="176"/>
      <c r="K799" s="176"/>
      <c r="AB799" s="767"/>
      <c r="AL799" s="163"/>
      <c r="AM799" s="163"/>
      <c r="AN799" s="163"/>
      <c r="AO799" s="163"/>
      <c r="AP799" s="163"/>
      <c r="AQ799" s="163"/>
      <c r="AR799" s="163"/>
      <c r="AS799" s="163"/>
    </row>
    <row r="800" spans="5:45" s="175" customFormat="1" ht="12.75" customHeight="1">
      <c r="E800" s="176"/>
      <c r="H800" s="208"/>
      <c r="I800" s="176"/>
      <c r="J800" s="176"/>
      <c r="K800" s="176"/>
      <c r="AB800" s="767"/>
      <c r="AL800" s="163"/>
      <c r="AM800" s="163"/>
      <c r="AN800" s="163"/>
      <c r="AO800" s="163"/>
      <c r="AP800" s="163"/>
      <c r="AQ800" s="163"/>
      <c r="AR800" s="163"/>
      <c r="AS800" s="163"/>
    </row>
    <row r="801" spans="5:45" s="175" customFormat="1" ht="12.75" customHeight="1">
      <c r="E801" s="176"/>
      <c r="H801" s="208"/>
      <c r="I801" s="176"/>
      <c r="J801" s="176"/>
      <c r="K801" s="176"/>
      <c r="AB801" s="767"/>
      <c r="AL801" s="163"/>
      <c r="AM801" s="163"/>
      <c r="AN801" s="163"/>
      <c r="AO801" s="163"/>
      <c r="AP801" s="163"/>
      <c r="AQ801" s="163"/>
      <c r="AR801" s="163"/>
      <c r="AS801" s="163"/>
    </row>
    <row r="802" spans="5:45" s="175" customFormat="1" ht="12.75" customHeight="1">
      <c r="E802" s="176"/>
      <c r="H802" s="208"/>
      <c r="I802" s="176"/>
      <c r="J802" s="176"/>
      <c r="K802" s="176"/>
      <c r="AB802" s="767"/>
      <c r="AL802" s="163"/>
      <c r="AM802" s="163"/>
      <c r="AN802" s="163"/>
      <c r="AO802" s="163"/>
      <c r="AP802" s="163"/>
      <c r="AQ802" s="163"/>
      <c r="AR802" s="163"/>
      <c r="AS802" s="163"/>
    </row>
    <row r="803" spans="5:45" s="175" customFormat="1" ht="12.75" customHeight="1">
      <c r="E803" s="176"/>
      <c r="H803" s="208"/>
      <c r="I803" s="176"/>
      <c r="J803" s="176"/>
      <c r="K803" s="176"/>
      <c r="AB803" s="767"/>
      <c r="AL803" s="163"/>
      <c r="AM803" s="163"/>
      <c r="AN803" s="163"/>
      <c r="AO803" s="163"/>
      <c r="AP803" s="163"/>
      <c r="AQ803" s="163"/>
      <c r="AR803" s="163"/>
      <c r="AS803" s="163"/>
    </row>
    <row r="804" spans="5:45" s="175" customFormat="1" ht="12.75" customHeight="1">
      <c r="E804" s="176"/>
      <c r="H804" s="208"/>
      <c r="I804" s="176"/>
      <c r="J804" s="176"/>
      <c r="K804" s="176"/>
      <c r="AB804" s="767"/>
      <c r="AL804" s="163"/>
      <c r="AM804" s="163"/>
      <c r="AN804" s="163"/>
      <c r="AO804" s="163"/>
      <c r="AP804" s="163"/>
      <c r="AQ804" s="163"/>
      <c r="AR804" s="163"/>
      <c r="AS804" s="163"/>
    </row>
    <row r="805" spans="5:45" s="175" customFormat="1" ht="12.75" customHeight="1">
      <c r="E805" s="176"/>
      <c r="H805" s="208"/>
      <c r="I805" s="176"/>
      <c r="J805" s="176"/>
      <c r="K805" s="176"/>
      <c r="AB805" s="767"/>
      <c r="AL805" s="163"/>
      <c r="AM805" s="163"/>
      <c r="AN805" s="163"/>
      <c r="AO805" s="163"/>
      <c r="AP805" s="163"/>
      <c r="AQ805" s="163"/>
      <c r="AR805" s="163"/>
      <c r="AS805" s="163"/>
    </row>
    <row r="806" spans="5:45" s="175" customFormat="1" ht="12.75" customHeight="1">
      <c r="E806" s="176"/>
      <c r="H806" s="208"/>
      <c r="I806" s="176"/>
      <c r="J806" s="176"/>
      <c r="K806" s="176"/>
      <c r="AB806" s="767"/>
      <c r="AL806" s="163"/>
      <c r="AM806" s="163"/>
      <c r="AN806" s="163"/>
      <c r="AO806" s="163"/>
      <c r="AP806" s="163"/>
      <c r="AQ806" s="163"/>
      <c r="AR806" s="163"/>
      <c r="AS806" s="163"/>
    </row>
    <row r="807" spans="5:45" s="175" customFormat="1" ht="12.75" customHeight="1">
      <c r="E807" s="176"/>
      <c r="H807" s="208"/>
      <c r="I807" s="176"/>
      <c r="J807" s="176"/>
      <c r="K807" s="176"/>
      <c r="AB807" s="767"/>
      <c r="AL807" s="163"/>
      <c r="AM807" s="163"/>
      <c r="AN807" s="163"/>
      <c r="AO807" s="163"/>
      <c r="AP807" s="163"/>
      <c r="AQ807" s="163"/>
      <c r="AR807" s="163"/>
      <c r="AS807" s="163"/>
    </row>
    <row r="808" spans="5:45" s="175" customFormat="1" ht="12.75" customHeight="1">
      <c r="E808" s="176"/>
      <c r="H808" s="208"/>
      <c r="I808" s="176"/>
      <c r="J808" s="176"/>
      <c r="K808" s="176"/>
      <c r="AB808" s="767"/>
      <c r="AL808" s="163"/>
      <c r="AM808" s="163"/>
      <c r="AN808" s="163"/>
      <c r="AO808" s="163"/>
      <c r="AP808" s="163"/>
      <c r="AQ808" s="163"/>
      <c r="AR808" s="163"/>
      <c r="AS808" s="163"/>
    </row>
    <row r="809" spans="5:45" s="175" customFormat="1" ht="12.75" customHeight="1">
      <c r="E809" s="176"/>
      <c r="H809" s="208"/>
      <c r="I809" s="176"/>
      <c r="J809" s="176"/>
      <c r="K809" s="176"/>
      <c r="AB809" s="767"/>
      <c r="AL809" s="163"/>
      <c r="AM809" s="163"/>
      <c r="AN809" s="163"/>
      <c r="AO809" s="163"/>
      <c r="AP809" s="163"/>
      <c r="AQ809" s="163"/>
      <c r="AR809" s="163"/>
      <c r="AS809" s="163"/>
    </row>
    <row r="810" spans="5:45" s="175" customFormat="1" ht="12.75" customHeight="1">
      <c r="E810" s="176"/>
      <c r="H810" s="208"/>
      <c r="I810" s="176"/>
      <c r="J810" s="176"/>
      <c r="K810" s="176"/>
      <c r="AB810" s="767"/>
      <c r="AL810" s="163"/>
      <c r="AM810" s="163"/>
      <c r="AN810" s="163"/>
      <c r="AO810" s="163"/>
      <c r="AP810" s="163"/>
      <c r="AQ810" s="163"/>
      <c r="AR810" s="163"/>
      <c r="AS810" s="163"/>
    </row>
    <row r="811" spans="5:45" s="175" customFormat="1" ht="12.75" customHeight="1">
      <c r="E811" s="176"/>
      <c r="H811" s="208"/>
      <c r="I811" s="176"/>
      <c r="J811" s="176"/>
      <c r="K811" s="176"/>
      <c r="AB811" s="767"/>
      <c r="AL811" s="163"/>
      <c r="AM811" s="163"/>
      <c r="AN811" s="163"/>
      <c r="AO811" s="163"/>
      <c r="AP811" s="163"/>
      <c r="AQ811" s="163"/>
      <c r="AR811" s="163"/>
      <c r="AS811" s="163"/>
    </row>
    <row r="812" spans="5:45" s="175" customFormat="1" ht="12.75" customHeight="1">
      <c r="E812" s="176"/>
      <c r="H812" s="208"/>
      <c r="I812" s="176"/>
      <c r="J812" s="176"/>
      <c r="K812" s="176"/>
      <c r="AB812" s="767"/>
      <c r="AL812" s="163"/>
      <c r="AM812" s="163"/>
      <c r="AN812" s="163"/>
      <c r="AO812" s="163"/>
      <c r="AP812" s="163"/>
      <c r="AQ812" s="163"/>
      <c r="AR812" s="163"/>
      <c r="AS812" s="163"/>
    </row>
    <row r="813" spans="5:45" s="175" customFormat="1" ht="12.75" customHeight="1">
      <c r="E813" s="176"/>
      <c r="H813" s="208"/>
      <c r="I813" s="176"/>
      <c r="J813" s="176"/>
      <c r="K813" s="176"/>
      <c r="AB813" s="767"/>
      <c r="AL813" s="163"/>
      <c r="AM813" s="163"/>
      <c r="AN813" s="163"/>
      <c r="AO813" s="163"/>
      <c r="AP813" s="163"/>
      <c r="AQ813" s="163"/>
      <c r="AR813" s="163"/>
      <c r="AS813" s="163"/>
    </row>
    <row r="814" spans="5:45" s="175" customFormat="1" ht="12.75" customHeight="1">
      <c r="E814" s="176"/>
      <c r="H814" s="208"/>
      <c r="I814" s="176"/>
      <c r="J814" s="176"/>
      <c r="K814" s="176"/>
      <c r="AB814" s="767"/>
      <c r="AL814" s="163"/>
      <c r="AM814" s="163"/>
      <c r="AN814" s="163"/>
      <c r="AO814" s="163"/>
      <c r="AP814" s="163"/>
      <c r="AQ814" s="163"/>
      <c r="AR814" s="163"/>
      <c r="AS814" s="163"/>
    </row>
    <row r="815" spans="5:45" s="175" customFormat="1" ht="12.75" customHeight="1">
      <c r="E815" s="176"/>
      <c r="H815" s="208"/>
      <c r="I815" s="176"/>
      <c r="J815" s="176"/>
      <c r="K815" s="176"/>
      <c r="AB815" s="767"/>
      <c r="AL815" s="163"/>
      <c r="AM815" s="163"/>
      <c r="AN815" s="163"/>
      <c r="AO815" s="163"/>
      <c r="AP815" s="163"/>
      <c r="AQ815" s="163"/>
      <c r="AR815" s="163"/>
      <c r="AS815" s="163"/>
    </row>
    <row r="816" spans="5:45" s="175" customFormat="1" ht="12.75" customHeight="1">
      <c r="E816" s="176"/>
      <c r="H816" s="208"/>
      <c r="I816" s="176"/>
      <c r="J816" s="176"/>
      <c r="K816" s="176"/>
      <c r="AB816" s="767"/>
      <c r="AL816" s="163"/>
      <c r="AM816" s="163"/>
      <c r="AN816" s="163"/>
      <c r="AO816" s="163"/>
      <c r="AP816" s="163"/>
      <c r="AQ816" s="163"/>
      <c r="AR816" s="163"/>
      <c r="AS816" s="163"/>
    </row>
    <row r="817" spans="5:45" s="175" customFormat="1" ht="12.75" customHeight="1">
      <c r="E817" s="176"/>
      <c r="H817" s="208"/>
      <c r="I817" s="176"/>
      <c r="J817" s="176"/>
      <c r="K817" s="176"/>
      <c r="AB817" s="767"/>
      <c r="AL817" s="163"/>
      <c r="AM817" s="163"/>
      <c r="AN817" s="163"/>
      <c r="AO817" s="163"/>
      <c r="AP817" s="163"/>
      <c r="AQ817" s="163"/>
      <c r="AR817" s="163"/>
      <c r="AS817" s="163"/>
    </row>
    <row r="818" spans="5:45" s="175" customFormat="1" ht="12.75" customHeight="1">
      <c r="E818" s="176"/>
      <c r="H818" s="208"/>
      <c r="I818" s="176"/>
      <c r="J818" s="176"/>
      <c r="K818" s="176"/>
      <c r="AB818" s="767"/>
      <c r="AL818" s="163"/>
      <c r="AM818" s="163"/>
      <c r="AN818" s="163"/>
      <c r="AO818" s="163"/>
      <c r="AP818" s="163"/>
      <c r="AQ818" s="163"/>
      <c r="AR818" s="163"/>
      <c r="AS818" s="163"/>
    </row>
    <row r="819" spans="5:45" s="175" customFormat="1" ht="12.75" customHeight="1">
      <c r="E819" s="176"/>
      <c r="H819" s="208"/>
      <c r="I819" s="176"/>
      <c r="J819" s="176"/>
      <c r="K819" s="176"/>
      <c r="AB819" s="767"/>
      <c r="AL819" s="163"/>
      <c r="AM819" s="163"/>
      <c r="AN819" s="163"/>
      <c r="AO819" s="163"/>
      <c r="AP819" s="163"/>
      <c r="AQ819" s="163"/>
      <c r="AR819" s="163"/>
      <c r="AS819" s="163"/>
    </row>
    <row r="820" spans="5:45" s="175" customFormat="1" ht="12.75" customHeight="1">
      <c r="E820" s="176"/>
      <c r="H820" s="208"/>
      <c r="I820" s="176"/>
      <c r="J820" s="176"/>
      <c r="K820" s="176"/>
      <c r="AB820" s="767"/>
      <c r="AL820" s="163"/>
      <c r="AM820" s="163"/>
      <c r="AN820" s="163"/>
      <c r="AO820" s="163"/>
      <c r="AP820" s="163"/>
      <c r="AQ820" s="163"/>
      <c r="AR820" s="163"/>
      <c r="AS820" s="163"/>
    </row>
    <row r="821" spans="5:45" s="175" customFormat="1" ht="12.75" customHeight="1">
      <c r="E821" s="176"/>
      <c r="H821" s="208"/>
      <c r="I821" s="176"/>
      <c r="J821" s="176"/>
      <c r="K821" s="176"/>
      <c r="AB821" s="767"/>
      <c r="AL821" s="163"/>
      <c r="AM821" s="163"/>
      <c r="AN821" s="163"/>
      <c r="AO821" s="163"/>
      <c r="AP821" s="163"/>
      <c r="AQ821" s="163"/>
      <c r="AR821" s="163"/>
      <c r="AS821" s="163"/>
    </row>
    <row r="822" spans="5:45" s="175" customFormat="1" ht="12.75" customHeight="1">
      <c r="E822" s="176"/>
      <c r="H822" s="208"/>
      <c r="I822" s="176"/>
      <c r="J822" s="176"/>
      <c r="K822" s="176"/>
      <c r="AB822" s="767"/>
      <c r="AL822" s="163"/>
      <c r="AM822" s="163"/>
      <c r="AN822" s="163"/>
      <c r="AO822" s="163"/>
      <c r="AP822" s="163"/>
      <c r="AQ822" s="163"/>
      <c r="AR822" s="163"/>
      <c r="AS822" s="163"/>
    </row>
    <row r="823" spans="5:45" s="175" customFormat="1" ht="12.75" customHeight="1">
      <c r="E823" s="176"/>
      <c r="H823" s="208"/>
      <c r="I823" s="176"/>
      <c r="J823" s="176"/>
      <c r="K823" s="176"/>
      <c r="AB823" s="767"/>
      <c r="AL823" s="163"/>
      <c r="AM823" s="163"/>
      <c r="AN823" s="163"/>
      <c r="AO823" s="163"/>
      <c r="AP823" s="163"/>
      <c r="AQ823" s="163"/>
      <c r="AR823" s="163"/>
      <c r="AS823" s="163"/>
    </row>
    <row r="824" spans="5:45" s="175" customFormat="1" ht="12.75" customHeight="1">
      <c r="E824" s="176"/>
      <c r="H824" s="208"/>
      <c r="I824" s="176"/>
      <c r="J824" s="176"/>
      <c r="K824" s="176"/>
      <c r="AB824" s="767"/>
      <c r="AL824" s="163"/>
      <c r="AM824" s="163"/>
      <c r="AN824" s="163"/>
      <c r="AO824" s="163"/>
      <c r="AP824" s="163"/>
      <c r="AQ824" s="163"/>
      <c r="AR824" s="163"/>
      <c r="AS824" s="163"/>
    </row>
    <row r="825" spans="5:45" s="175" customFormat="1" ht="12.75" customHeight="1">
      <c r="E825" s="176"/>
      <c r="H825" s="208"/>
      <c r="I825" s="176"/>
      <c r="J825" s="176"/>
      <c r="K825" s="176"/>
      <c r="AB825" s="767"/>
      <c r="AL825" s="163"/>
      <c r="AM825" s="163"/>
      <c r="AN825" s="163"/>
      <c r="AO825" s="163"/>
      <c r="AP825" s="163"/>
      <c r="AQ825" s="163"/>
      <c r="AR825" s="163"/>
      <c r="AS825" s="163"/>
    </row>
    <row r="826" spans="5:45" s="175" customFormat="1" ht="12.75" customHeight="1">
      <c r="E826" s="176"/>
      <c r="H826" s="208"/>
      <c r="I826" s="176"/>
      <c r="J826" s="176"/>
      <c r="K826" s="176"/>
      <c r="AB826" s="767"/>
      <c r="AL826" s="163"/>
      <c r="AM826" s="163"/>
      <c r="AN826" s="163"/>
      <c r="AO826" s="163"/>
      <c r="AP826" s="163"/>
      <c r="AQ826" s="163"/>
      <c r="AR826" s="163"/>
      <c r="AS826" s="163"/>
    </row>
    <row r="827" spans="5:45" s="175" customFormat="1" ht="12.75" customHeight="1">
      <c r="E827" s="176"/>
      <c r="H827" s="208"/>
      <c r="I827" s="176"/>
      <c r="J827" s="176"/>
      <c r="K827" s="176"/>
      <c r="AB827" s="767"/>
      <c r="AL827" s="163"/>
      <c r="AM827" s="163"/>
      <c r="AN827" s="163"/>
      <c r="AO827" s="163"/>
      <c r="AP827" s="163"/>
      <c r="AQ827" s="163"/>
      <c r="AR827" s="163"/>
      <c r="AS827" s="163"/>
    </row>
    <row r="828" spans="5:45" s="175" customFormat="1" ht="12.75" customHeight="1">
      <c r="E828" s="176"/>
      <c r="H828" s="208"/>
      <c r="I828" s="176"/>
      <c r="J828" s="176"/>
      <c r="K828" s="176"/>
      <c r="AB828" s="767"/>
      <c r="AL828" s="163"/>
      <c r="AM828" s="163"/>
      <c r="AN828" s="163"/>
      <c r="AO828" s="163"/>
      <c r="AP828" s="163"/>
      <c r="AQ828" s="163"/>
      <c r="AR828" s="163"/>
      <c r="AS828" s="163"/>
    </row>
    <row r="829" spans="5:45" s="175" customFormat="1" ht="12.75" customHeight="1">
      <c r="E829" s="176"/>
      <c r="H829" s="208"/>
      <c r="I829" s="176"/>
      <c r="J829" s="176"/>
      <c r="K829" s="176"/>
      <c r="AB829" s="767"/>
      <c r="AL829" s="163"/>
      <c r="AM829" s="163"/>
      <c r="AN829" s="163"/>
      <c r="AO829" s="163"/>
      <c r="AP829" s="163"/>
      <c r="AQ829" s="163"/>
      <c r="AR829" s="163"/>
      <c r="AS829" s="163"/>
    </row>
    <row r="830" spans="5:45" s="175" customFormat="1" ht="12.75" customHeight="1">
      <c r="E830" s="176"/>
      <c r="H830" s="208"/>
      <c r="I830" s="176"/>
      <c r="J830" s="176"/>
      <c r="K830" s="176"/>
      <c r="AB830" s="767"/>
      <c r="AL830" s="163"/>
      <c r="AM830" s="163"/>
      <c r="AN830" s="163"/>
      <c r="AO830" s="163"/>
      <c r="AP830" s="163"/>
      <c r="AQ830" s="163"/>
      <c r="AR830" s="163"/>
      <c r="AS830" s="163"/>
    </row>
    <row r="831" spans="5:45" s="175" customFormat="1" ht="12.75" customHeight="1">
      <c r="E831" s="176"/>
      <c r="H831" s="208"/>
      <c r="I831" s="176"/>
      <c r="J831" s="176"/>
      <c r="K831" s="176"/>
      <c r="AB831" s="767"/>
      <c r="AL831" s="163"/>
      <c r="AM831" s="163"/>
      <c r="AN831" s="163"/>
      <c r="AO831" s="163"/>
      <c r="AP831" s="163"/>
      <c r="AQ831" s="163"/>
      <c r="AR831" s="163"/>
      <c r="AS831" s="163"/>
    </row>
    <row r="832" spans="5:45" s="175" customFormat="1" ht="12.75" customHeight="1">
      <c r="E832" s="176"/>
      <c r="H832" s="208"/>
      <c r="I832" s="176"/>
      <c r="J832" s="176"/>
      <c r="K832" s="176"/>
      <c r="AB832" s="767"/>
      <c r="AL832" s="163"/>
      <c r="AM832" s="163"/>
      <c r="AN832" s="163"/>
      <c r="AO832" s="163"/>
      <c r="AP832" s="163"/>
      <c r="AQ832" s="163"/>
      <c r="AR832" s="163"/>
      <c r="AS832" s="163"/>
    </row>
    <row r="833" spans="5:45" s="175" customFormat="1" ht="12.75" customHeight="1">
      <c r="E833" s="176"/>
      <c r="H833" s="208"/>
      <c r="I833" s="176"/>
      <c r="J833" s="176"/>
      <c r="K833" s="176"/>
      <c r="AB833" s="767"/>
      <c r="AL833" s="163"/>
      <c r="AM833" s="163"/>
      <c r="AN833" s="163"/>
      <c r="AO833" s="163"/>
      <c r="AP833" s="163"/>
      <c r="AQ833" s="163"/>
      <c r="AR833" s="163"/>
      <c r="AS833" s="163"/>
    </row>
    <row r="834" spans="5:45" s="175" customFormat="1" ht="12.75" customHeight="1">
      <c r="E834" s="176"/>
      <c r="H834" s="208"/>
      <c r="I834" s="176"/>
      <c r="J834" s="176"/>
      <c r="K834" s="176"/>
      <c r="AB834" s="767"/>
      <c r="AL834" s="163"/>
      <c r="AM834" s="163"/>
      <c r="AN834" s="163"/>
      <c r="AO834" s="163"/>
      <c r="AP834" s="163"/>
      <c r="AQ834" s="163"/>
      <c r="AR834" s="163"/>
      <c r="AS834" s="163"/>
    </row>
    <row r="835" spans="5:45" s="175" customFormat="1" ht="12.75" customHeight="1">
      <c r="E835" s="176"/>
      <c r="H835" s="208"/>
      <c r="I835" s="176"/>
      <c r="J835" s="176"/>
      <c r="K835" s="176"/>
      <c r="AB835" s="767"/>
      <c r="AL835" s="163"/>
      <c r="AM835" s="163"/>
      <c r="AN835" s="163"/>
      <c r="AO835" s="163"/>
      <c r="AP835" s="163"/>
      <c r="AQ835" s="163"/>
      <c r="AR835" s="163"/>
      <c r="AS835" s="163"/>
    </row>
    <row r="836" spans="5:45" s="175" customFormat="1" ht="12.75" customHeight="1">
      <c r="E836" s="176"/>
      <c r="H836" s="208"/>
      <c r="I836" s="176"/>
      <c r="J836" s="176"/>
      <c r="K836" s="176"/>
      <c r="AB836" s="767"/>
      <c r="AL836" s="163"/>
      <c r="AM836" s="163"/>
      <c r="AN836" s="163"/>
      <c r="AO836" s="163"/>
      <c r="AP836" s="163"/>
      <c r="AQ836" s="163"/>
      <c r="AR836" s="163"/>
      <c r="AS836" s="163"/>
    </row>
    <row r="837" spans="5:45" s="175" customFormat="1" ht="12.75" customHeight="1">
      <c r="E837" s="176"/>
      <c r="H837" s="208"/>
      <c r="I837" s="176"/>
      <c r="J837" s="176"/>
      <c r="K837" s="176"/>
      <c r="AB837" s="767"/>
      <c r="AL837" s="163"/>
      <c r="AM837" s="163"/>
      <c r="AN837" s="163"/>
      <c r="AO837" s="163"/>
      <c r="AP837" s="163"/>
      <c r="AQ837" s="163"/>
      <c r="AR837" s="163"/>
      <c r="AS837" s="163"/>
    </row>
    <row r="838" spans="5:45" s="175" customFormat="1" ht="12.75" customHeight="1">
      <c r="E838" s="176"/>
      <c r="H838" s="208"/>
      <c r="I838" s="176"/>
      <c r="J838" s="176"/>
      <c r="K838" s="176"/>
      <c r="AB838" s="767"/>
      <c r="AL838" s="163"/>
      <c r="AM838" s="163"/>
      <c r="AN838" s="163"/>
      <c r="AO838" s="163"/>
      <c r="AP838" s="163"/>
      <c r="AQ838" s="163"/>
      <c r="AR838" s="163"/>
      <c r="AS838" s="163"/>
    </row>
    <row r="839" spans="5:45" s="175" customFormat="1" ht="12.75" customHeight="1">
      <c r="E839" s="176"/>
      <c r="H839" s="208"/>
      <c r="I839" s="176"/>
      <c r="J839" s="176"/>
      <c r="K839" s="176"/>
      <c r="AB839" s="767"/>
      <c r="AL839" s="163"/>
      <c r="AM839" s="163"/>
      <c r="AN839" s="163"/>
      <c r="AO839" s="163"/>
      <c r="AP839" s="163"/>
      <c r="AQ839" s="163"/>
      <c r="AR839" s="163"/>
      <c r="AS839" s="163"/>
    </row>
    <row r="840" spans="5:45" s="175" customFormat="1" ht="12.75" customHeight="1">
      <c r="E840" s="176"/>
      <c r="H840" s="208"/>
      <c r="I840" s="176"/>
      <c r="J840" s="176"/>
      <c r="K840" s="176"/>
      <c r="AB840" s="767"/>
      <c r="AL840" s="163"/>
      <c r="AM840" s="163"/>
      <c r="AN840" s="163"/>
      <c r="AO840" s="163"/>
      <c r="AP840" s="163"/>
      <c r="AQ840" s="163"/>
      <c r="AR840" s="163"/>
      <c r="AS840" s="163"/>
    </row>
    <row r="841" spans="5:45" s="175" customFormat="1" ht="12.75" customHeight="1">
      <c r="E841" s="176"/>
      <c r="H841" s="208"/>
      <c r="I841" s="176"/>
      <c r="J841" s="176"/>
      <c r="K841" s="176"/>
      <c r="AB841" s="767"/>
      <c r="AL841" s="163"/>
      <c r="AM841" s="163"/>
      <c r="AN841" s="163"/>
      <c r="AO841" s="163"/>
      <c r="AP841" s="163"/>
      <c r="AQ841" s="163"/>
      <c r="AR841" s="163"/>
      <c r="AS841" s="163"/>
    </row>
    <row r="842" spans="5:45" s="175" customFormat="1" ht="12.75" customHeight="1">
      <c r="E842" s="176"/>
      <c r="H842" s="208"/>
      <c r="I842" s="176"/>
      <c r="J842" s="176"/>
      <c r="K842" s="176"/>
      <c r="AB842" s="767"/>
      <c r="AL842" s="163"/>
      <c r="AM842" s="163"/>
      <c r="AN842" s="163"/>
      <c r="AO842" s="163"/>
      <c r="AP842" s="163"/>
      <c r="AQ842" s="163"/>
      <c r="AR842" s="163"/>
      <c r="AS842" s="163"/>
    </row>
    <row r="843" spans="5:45" s="175" customFormat="1" ht="12.75" customHeight="1">
      <c r="E843" s="176"/>
      <c r="H843" s="208"/>
      <c r="I843" s="176"/>
      <c r="J843" s="176"/>
      <c r="K843" s="176"/>
      <c r="AB843" s="767"/>
      <c r="AL843" s="163"/>
      <c r="AM843" s="163"/>
      <c r="AN843" s="163"/>
      <c r="AO843" s="163"/>
      <c r="AP843" s="163"/>
      <c r="AQ843" s="163"/>
      <c r="AR843" s="163"/>
      <c r="AS843" s="163"/>
    </row>
    <row r="844" spans="5:45" s="175" customFormat="1" ht="12.75" customHeight="1">
      <c r="E844" s="176"/>
      <c r="H844" s="208"/>
      <c r="I844" s="176"/>
      <c r="J844" s="176"/>
      <c r="K844" s="176"/>
      <c r="AB844" s="767"/>
      <c r="AL844" s="163"/>
      <c r="AM844" s="163"/>
      <c r="AN844" s="163"/>
      <c r="AO844" s="163"/>
      <c r="AP844" s="163"/>
      <c r="AQ844" s="163"/>
      <c r="AR844" s="163"/>
      <c r="AS844" s="163"/>
    </row>
    <row r="845" spans="5:45" s="175" customFormat="1" ht="12.75" customHeight="1">
      <c r="E845" s="176"/>
      <c r="H845" s="208"/>
      <c r="I845" s="176"/>
      <c r="J845" s="176"/>
      <c r="K845" s="176"/>
      <c r="AB845" s="767"/>
      <c r="AL845" s="163"/>
      <c r="AM845" s="163"/>
      <c r="AN845" s="163"/>
      <c r="AO845" s="163"/>
      <c r="AP845" s="163"/>
      <c r="AQ845" s="163"/>
      <c r="AR845" s="163"/>
      <c r="AS845" s="163"/>
    </row>
    <row r="846" spans="5:45" s="175" customFormat="1" ht="12.75" customHeight="1">
      <c r="E846" s="176"/>
      <c r="H846" s="208"/>
      <c r="I846" s="176"/>
      <c r="J846" s="176"/>
      <c r="K846" s="176"/>
      <c r="AB846" s="767"/>
      <c r="AL846" s="163"/>
      <c r="AM846" s="163"/>
      <c r="AN846" s="163"/>
      <c r="AO846" s="163"/>
      <c r="AP846" s="163"/>
      <c r="AQ846" s="163"/>
      <c r="AR846" s="163"/>
      <c r="AS846" s="163"/>
    </row>
    <row r="847" spans="5:45" s="175" customFormat="1" ht="12.75" customHeight="1">
      <c r="E847" s="176"/>
      <c r="H847" s="208"/>
      <c r="I847" s="176"/>
      <c r="J847" s="176"/>
      <c r="K847" s="176"/>
      <c r="AB847" s="767"/>
      <c r="AL847" s="163"/>
      <c r="AM847" s="163"/>
      <c r="AN847" s="163"/>
      <c r="AO847" s="163"/>
      <c r="AP847" s="163"/>
      <c r="AQ847" s="163"/>
      <c r="AR847" s="163"/>
      <c r="AS847" s="163"/>
    </row>
    <row r="848" spans="5:45" s="175" customFormat="1" ht="12.75" customHeight="1">
      <c r="E848" s="176"/>
      <c r="H848" s="208"/>
      <c r="I848" s="176"/>
      <c r="J848" s="176"/>
      <c r="K848" s="176"/>
      <c r="AB848" s="767"/>
      <c r="AL848" s="163"/>
      <c r="AM848" s="163"/>
      <c r="AN848" s="163"/>
      <c r="AO848" s="163"/>
      <c r="AP848" s="163"/>
      <c r="AQ848" s="163"/>
      <c r="AR848" s="163"/>
      <c r="AS848" s="163"/>
    </row>
    <row r="849" spans="5:45" s="175" customFormat="1" ht="12.75" customHeight="1">
      <c r="E849" s="176"/>
      <c r="H849" s="208"/>
      <c r="I849" s="176"/>
      <c r="J849" s="176"/>
      <c r="K849" s="176"/>
      <c r="AB849" s="767"/>
      <c r="AL849" s="163"/>
      <c r="AM849" s="163"/>
      <c r="AN849" s="163"/>
      <c r="AO849" s="163"/>
      <c r="AP849" s="163"/>
      <c r="AQ849" s="163"/>
      <c r="AR849" s="163"/>
      <c r="AS849" s="163"/>
    </row>
    <row r="850" spans="5:45" s="175" customFormat="1" ht="12.75" customHeight="1">
      <c r="E850" s="176"/>
      <c r="H850" s="208"/>
      <c r="I850" s="176"/>
      <c r="J850" s="176"/>
      <c r="K850" s="176"/>
      <c r="AB850" s="767"/>
      <c r="AL850" s="163"/>
      <c r="AM850" s="163"/>
      <c r="AN850" s="163"/>
      <c r="AO850" s="163"/>
      <c r="AP850" s="163"/>
      <c r="AQ850" s="163"/>
      <c r="AR850" s="163"/>
      <c r="AS850" s="163"/>
    </row>
    <row r="851" spans="5:45" s="175" customFormat="1" ht="12.75" customHeight="1">
      <c r="E851" s="176"/>
      <c r="H851" s="208"/>
      <c r="I851" s="176"/>
      <c r="J851" s="176"/>
      <c r="K851" s="176"/>
      <c r="AB851" s="767"/>
      <c r="AL851" s="163"/>
      <c r="AM851" s="163"/>
      <c r="AN851" s="163"/>
      <c r="AO851" s="163"/>
      <c r="AP851" s="163"/>
      <c r="AQ851" s="163"/>
      <c r="AR851" s="163"/>
      <c r="AS851" s="163"/>
    </row>
    <row r="852" spans="5:45" s="175" customFormat="1" ht="12.75" customHeight="1">
      <c r="E852" s="176"/>
      <c r="H852" s="208"/>
      <c r="I852" s="176"/>
      <c r="J852" s="176"/>
      <c r="K852" s="176"/>
      <c r="AB852" s="767"/>
      <c r="AL852" s="163"/>
      <c r="AM852" s="163"/>
      <c r="AN852" s="163"/>
      <c r="AO852" s="163"/>
      <c r="AP852" s="163"/>
      <c r="AQ852" s="163"/>
      <c r="AR852" s="163"/>
      <c r="AS852" s="163"/>
    </row>
    <row r="853" spans="5:45" s="175" customFormat="1" ht="12.75" customHeight="1">
      <c r="E853" s="176"/>
      <c r="H853" s="208"/>
      <c r="I853" s="176"/>
      <c r="J853" s="176"/>
      <c r="K853" s="176"/>
      <c r="AB853" s="767"/>
      <c r="AL853" s="163"/>
      <c r="AM853" s="163"/>
      <c r="AN853" s="163"/>
      <c r="AO853" s="163"/>
      <c r="AP853" s="163"/>
      <c r="AQ853" s="163"/>
      <c r="AR853" s="163"/>
      <c r="AS853" s="163"/>
    </row>
    <row r="854" spans="5:45" s="175" customFormat="1" ht="12.75" customHeight="1">
      <c r="E854" s="176"/>
      <c r="H854" s="208"/>
      <c r="I854" s="176"/>
      <c r="J854" s="176"/>
      <c r="K854" s="176"/>
      <c r="AB854" s="767"/>
      <c r="AL854" s="163"/>
      <c r="AM854" s="163"/>
      <c r="AN854" s="163"/>
      <c r="AO854" s="163"/>
      <c r="AP854" s="163"/>
      <c r="AQ854" s="163"/>
      <c r="AR854" s="163"/>
      <c r="AS854" s="163"/>
    </row>
    <row r="855" spans="5:45" s="175" customFormat="1" ht="12.75" customHeight="1">
      <c r="E855" s="176"/>
      <c r="H855" s="208"/>
      <c r="I855" s="176"/>
      <c r="J855" s="176"/>
      <c r="K855" s="176"/>
      <c r="AB855" s="767"/>
      <c r="AL855" s="163"/>
      <c r="AM855" s="163"/>
      <c r="AN855" s="163"/>
      <c r="AO855" s="163"/>
      <c r="AP855" s="163"/>
      <c r="AQ855" s="163"/>
      <c r="AR855" s="163"/>
      <c r="AS855" s="163"/>
    </row>
    <row r="856" spans="5:45" s="175" customFormat="1" ht="12.75" customHeight="1">
      <c r="E856" s="176"/>
      <c r="H856" s="208"/>
      <c r="I856" s="176"/>
      <c r="J856" s="176"/>
      <c r="K856" s="176"/>
      <c r="AB856" s="767"/>
      <c r="AL856" s="163"/>
      <c r="AM856" s="163"/>
      <c r="AN856" s="163"/>
      <c r="AO856" s="163"/>
      <c r="AP856" s="163"/>
      <c r="AQ856" s="163"/>
      <c r="AR856" s="163"/>
      <c r="AS856" s="163"/>
    </row>
    <row r="857" spans="5:45" s="175" customFormat="1" ht="12.75" customHeight="1">
      <c r="E857" s="176"/>
      <c r="H857" s="208"/>
      <c r="I857" s="176"/>
      <c r="J857" s="176"/>
      <c r="K857" s="176"/>
      <c r="AB857" s="767"/>
      <c r="AL857" s="163"/>
      <c r="AM857" s="163"/>
      <c r="AN857" s="163"/>
      <c r="AO857" s="163"/>
      <c r="AP857" s="163"/>
      <c r="AQ857" s="163"/>
      <c r="AR857" s="163"/>
      <c r="AS857" s="163"/>
    </row>
    <row r="858" spans="5:45" s="175" customFormat="1" ht="12.75" customHeight="1">
      <c r="E858" s="176"/>
      <c r="H858" s="208"/>
      <c r="I858" s="176"/>
      <c r="J858" s="176"/>
      <c r="K858" s="176"/>
      <c r="AB858" s="767"/>
      <c r="AL858" s="163"/>
      <c r="AM858" s="163"/>
      <c r="AN858" s="163"/>
      <c r="AO858" s="163"/>
      <c r="AP858" s="163"/>
      <c r="AQ858" s="163"/>
      <c r="AR858" s="163"/>
      <c r="AS858" s="163"/>
    </row>
    <row r="859" spans="5:45" s="175" customFormat="1" ht="12.75" customHeight="1">
      <c r="E859" s="176"/>
      <c r="H859" s="208"/>
      <c r="I859" s="176"/>
      <c r="J859" s="176"/>
      <c r="K859" s="176"/>
      <c r="AB859" s="767"/>
      <c r="AL859" s="163"/>
      <c r="AM859" s="163"/>
      <c r="AN859" s="163"/>
      <c r="AO859" s="163"/>
      <c r="AP859" s="163"/>
      <c r="AQ859" s="163"/>
      <c r="AR859" s="163"/>
      <c r="AS859" s="163"/>
    </row>
    <row r="860" spans="5:45" s="175" customFormat="1" ht="12.75" customHeight="1">
      <c r="E860" s="176"/>
      <c r="H860" s="208"/>
      <c r="I860" s="176"/>
      <c r="J860" s="176"/>
      <c r="K860" s="176"/>
      <c r="AB860" s="767"/>
      <c r="AL860" s="163"/>
      <c r="AM860" s="163"/>
      <c r="AN860" s="163"/>
      <c r="AO860" s="163"/>
      <c r="AP860" s="163"/>
      <c r="AQ860" s="163"/>
      <c r="AR860" s="163"/>
      <c r="AS860" s="163"/>
    </row>
    <row r="861" spans="5:45" s="175" customFormat="1" ht="12.75" customHeight="1">
      <c r="E861" s="176"/>
      <c r="H861" s="208"/>
      <c r="I861" s="176"/>
      <c r="J861" s="176"/>
      <c r="K861" s="176"/>
      <c r="AB861" s="767"/>
      <c r="AL861" s="163"/>
      <c r="AM861" s="163"/>
      <c r="AN861" s="163"/>
      <c r="AO861" s="163"/>
      <c r="AP861" s="163"/>
      <c r="AQ861" s="163"/>
      <c r="AR861" s="163"/>
      <c r="AS861" s="163"/>
    </row>
    <row r="862" spans="5:45" s="175" customFormat="1" ht="12.75" customHeight="1">
      <c r="E862" s="176"/>
      <c r="H862" s="208"/>
      <c r="I862" s="176"/>
      <c r="J862" s="176"/>
      <c r="K862" s="176"/>
      <c r="AB862" s="767"/>
      <c r="AL862" s="163"/>
      <c r="AM862" s="163"/>
      <c r="AN862" s="163"/>
      <c r="AO862" s="163"/>
      <c r="AP862" s="163"/>
      <c r="AQ862" s="163"/>
      <c r="AR862" s="163"/>
      <c r="AS862" s="163"/>
    </row>
    <row r="863" spans="5:45" s="175" customFormat="1" ht="12.75" customHeight="1">
      <c r="E863" s="176"/>
      <c r="H863" s="208"/>
      <c r="I863" s="176"/>
      <c r="J863" s="176"/>
      <c r="K863" s="176"/>
      <c r="AB863" s="767"/>
      <c r="AL863" s="163"/>
      <c r="AM863" s="163"/>
      <c r="AN863" s="163"/>
      <c r="AO863" s="163"/>
      <c r="AP863" s="163"/>
      <c r="AQ863" s="163"/>
      <c r="AR863" s="163"/>
      <c r="AS863" s="163"/>
    </row>
    <row r="864" spans="5:45" s="175" customFormat="1" ht="12.75" customHeight="1">
      <c r="E864" s="176"/>
      <c r="H864" s="208"/>
      <c r="I864" s="176"/>
      <c r="J864" s="176"/>
      <c r="K864" s="176"/>
      <c r="AB864" s="767"/>
      <c r="AL864" s="163"/>
      <c r="AM864" s="163"/>
      <c r="AN864" s="163"/>
      <c r="AO864" s="163"/>
      <c r="AP864" s="163"/>
      <c r="AQ864" s="163"/>
      <c r="AR864" s="163"/>
      <c r="AS864" s="163"/>
    </row>
    <row r="865" spans="5:45" s="175" customFormat="1" ht="12.75" customHeight="1">
      <c r="E865" s="176"/>
      <c r="H865" s="208"/>
      <c r="I865" s="176"/>
      <c r="J865" s="176"/>
      <c r="K865" s="176"/>
      <c r="AB865" s="767"/>
      <c r="AL865" s="163"/>
      <c r="AM865" s="163"/>
      <c r="AN865" s="163"/>
      <c r="AO865" s="163"/>
      <c r="AP865" s="163"/>
      <c r="AQ865" s="163"/>
      <c r="AR865" s="163"/>
      <c r="AS865" s="163"/>
    </row>
    <row r="866" spans="5:45" s="175" customFormat="1" ht="12.75" customHeight="1">
      <c r="E866" s="176"/>
      <c r="H866" s="208"/>
      <c r="I866" s="176"/>
      <c r="J866" s="176"/>
      <c r="K866" s="176"/>
      <c r="AB866" s="767"/>
      <c r="AL866" s="163"/>
      <c r="AM866" s="163"/>
      <c r="AN866" s="163"/>
      <c r="AO866" s="163"/>
      <c r="AP866" s="163"/>
      <c r="AQ866" s="163"/>
      <c r="AR866" s="163"/>
      <c r="AS866" s="163"/>
    </row>
    <row r="867" spans="5:45" s="175" customFormat="1" ht="12.75" customHeight="1">
      <c r="E867" s="176"/>
      <c r="H867" s="208"/>
      <c r="I867" s="176"/>
      <c r="J867" s="176"/>
      <c r="K867" s="176"/>
      <c r="AB867" s="767"/>
      <c r="AL867" s="163"/>
      <c r="AM867" s="163"/>
      <c r="AN867" s="163"/>
      <c r="AO867" s="163"/>
      <c r="AP867" s="163"/>
      <c r="AQ867" s="163"/>
      <c r="AR867" s="163"/>
      <c r="AS867" s="163"/>
    </row>
    <row r="868" spans="5:45" s="175" customFormat="1" ht="12.75" customHeight="1">
      <c r="E868" s="176"/>
      <c r="H868" s="208"/>
      <c r="I868" s="176"/>
      <c r="J868" s="176"/>
      <c r="K868" s="176"/>
      <c r="AB868" s="767"/>
      <c r="AL868" s="163"/>
      <c r="AM868" s="163"/>
      <c r="AN868" s="163"/>
      <c r="AO868" s="163"/>
      <c r="AP868" s="163"/>
      <c r="AQ868" s="163"/>
      <c r="AR868" s="163"/>
      <c r="AS868" s="163"/>
    </row>
    <row r="869" spans="5:45" s="175" customFormat="1" ht="12.75" customHeight="1">
      <c r="E869" s="176"/>
      <c r="H869" s="208"/>
      <c r="I869" s="176"/>
      <c r="J869" s="176"/>
      <c r="K869" s="176"/>
      <c r="AB869" s="767"/>
      <c r="AL869" s="163"/>
      <c r="AM869" s="163"/>
      <c r="AN869" s="163"/>
      <c r="AO869" s="163"/>
      <c r="AP869" s="163"/>
      <c r="AQ869" s="163"/>
      <c r="AR869" s="163"/>
      <c r="AS869" s="163"/>
    </row>
    <row r="870" spans="5:45" s="175" customFormat="1" ht="12.75" customHeight="1">
      <c r="E870" s="176"/>
      <c r="H870" s="208"/>
      <c r="I870" s="176"/>
      <c r="J870" s="176"/>
      <c r="K870" s="176"/>
      <c r="AB870" s="767"/>
      <c r="AL870" s="163"/>
      <c r="AM870" s="163"/>
      <c r="AN870" s="163"/>
      <c r="AO870" s="163"/>
      <c r="AP870" s="163"/>
      <c r="AQ870" s="163"/>
      <c r="AR870" s="163"/>
      <c r="AS870" s="163"/>
    </row>
    <row r="871" spans="5:45" s="175" customFormat="1" ht="12.75" customHeight="1">
      <c r="E871" s="176"/>
      <c r="H871" s="208"/>
      <c r="I871" s="176"/>
      <c r="J871" s="176"/>
      <c r="K871" s="176"/>
      <c r="AB871" s="767"/>
      <c r="AL871" s="163"/>
      <c r="AM871" s="163"/>
      <c r="AN871" s="163"/>
      <c r="AO871" s="163"/>
      <c r="AP871" s="163"/>
      <c r="AQ871" s="163"/>
      <c r="AR871" s="163"/>
      <c r="AS871" s="163"/>
    </row>
    <row r="872" spans="5:45" s="175" customFormat="1" ht="12.75" customHeight="1">
      <c r="E872" s="176"/>
      <c r="H872" s="208"/>
      <c r="I872" s="176"/>
      <c r="J872" s="176"/>
      <c r="K872" s="176"/>
      <c r="AB872" s="767"/>
      <c r="AL872" s="163"/>
      <c r="AM872" s="163"/>
      <c r="AN872" s="163"/>
      <c r="AO872" s="163"/>
      <c r="AP872" s="163"/>
      <c r="AQ872" s="163"/>
      <c r="AR872" s="163"/>
      <c r="AS872" s="163"/>
    </row>
    <row r="873" spans="5:45" s="175" customFormat="1" ht="12.75" customHeight="1">
      <c r="E873" s="176"/>
      <c r="H873" s="208"/>
      <c r="I873" s="176"/>
      <c r="J873" s="176"/>
      <c r="K873" s="176"/>
      <c r="AB873" s="767"/>
      <c r="AL873" s="163"/>
      <c r="AM873" s="163"/>
      <c r="AN873" s="163"/>
      <c r="AO873" s="163"/>
      <c r="AP873" s="163"/>
      <c r="AQ873" s="163"/>
      <c r="AR873" s="163"/>
      <c r="AS873" s="163"/>
    </row>
    <row r="874" spans="5:45" s="175" customFormat="1" ht="12.75" customHeight="1">
      <c r="E874" s="176"/>
      <c r="H874" s="208"/>
      <c r="I874" s="176"/>
      <c r="J874" s="176"/>
      <c r="K874" s="176"/>
      <c r="AB874" s="767"/>
      <c r="AL874" s="163"/>
      <c r="AM874" s="163"/>
      <c r="AN874" s="163"/>
      <c r="AO874" s="163"/>
      <c r="AP874" s="163"/>
      <c r="AQ874" s="163"/>
      <c r="AR874" s="163"/>
      <c r="AS874" s="163"/>
    </row>
    <row r="875" spans="5:45" s="175" customFormat="1" ht="12.75" customHeight="1">
      <c r="E875" s="176"/>
      <c r="H875" s="208"/>
      <c r="I875" s="176"/>
      <c r="J875" s="176"/>
      <c r="K875" s="176"/>
      <c r="AB875" s="767"/>
      <c r="AL875" s="163"/>
      <c r="AM875" s="163"/>
      <c r="AN875" s="163"/>
      <c r="AO875" s="163"/>
      <c r="AP875" s="163"/>
      <c r="AQ875" s="163"/>
      <c r="AR875" s="163"/>
      <c r="AS875" s="163"/>
    </row>
    <row r="876" spans="5:45" s="175" customFormat="1" ht="12.75" customHeight="1">
      <c r="E876" s="176"/>
      <c r="H876" s="208"/>
      <c r="I876" s="176"/>
      <c r="J876" s="176"/>
      <c r="K876" s="176"/>
      <c r="AB876" s="767"/>
      <c r="AL876" s="163"/>
      <c r="AM876" s="163"/>
      <c r="AN876" s="163"/>
      <c r="AO876" s="163"/>
      <c r="AP876" s="163"/>
      <c r="AQ876" s="163"/>
      <c r="AR876" s="163"/>
      <c r="AS876" s="163"/>
    </row>
    <row r="877" spans="5:45" s="175" customFormat="1" ht="12.75" customHeight="1">
      <c r="E877" s="176"/>
      <c r="H877" s="208"/>
      <c r="I877" s="176"/>
      <c r="J877" s="176"/>
      <c r="K877" s="176"/>
      <c r="AB877" s="767"/>
      <c r="AL877" s="163"/>
      <c r="AM877" s="163"/>
      <c r="AN877" s="163"/>
      <c r="AO877" s="163"/>
      <c r="AP877" s="163"/>
      <c r="AQ877" s="163"/>
      <c r="AR877" s="163"/>
      <c r="AS877" s="163"/>
    </row>
    <row r="878" spans="5:45" s="175" customFormat="1" ht="12.75" customHeight="1">
      <c r="E878" s="176"/>
      <c r="H878" s="208"/>
      <c r="I878" s="176"/>
      <c r="J878" s="176"/>
      <c r="K878" s="176"/>
      <c r="AB878" s="767"/>
      <c r="AL878" s="163"/>
      <c r="AM878" s="163"/>
      <c r="AN878" s="163"/>
      <c r="AO878" s="163"/>
      <c r="AP878" s="163"/>
      <c r="AQ878" s="163"/>
      <c r="AR878" s="163"/>
      <c r="AS878" s="163"/>
    </row>
    <row r="879" spans="5:45" s="175" customFormat="1" ht="12.75" customHeight="1">
      <c r="E879" s="176"/>
      <c r="H879" s="208"/>
      <c r="I879" s="176"/>
      <c r="J879" s="176"/>
      <c r="K879" s="176"/>
      <c r="AB879" s="767"/>
      <c r="AL879" s="163"/>
      <c r="AM879" s="163"/>
      <c r="AN879" s="163"/>
      <c r="AO879" s="163"/>
      <c r="AP879" s="163"/>
      <c r="AQ879" s="163"/>
      <c r="AR879" s="163"/>
      <c r="AS879" s="163"/>
    </row>
    <row r="880" spans="5:45" s="175" customFormat="1" ht="12.75" customHeight="1">
      <c r="E880" s="176"/>
      <c r="H880" s="208"/>
      <c r="I880" s="176"/>
      <c r="J880" s="176"/>
      <c r="K880" s="176"/>
      <c r="AB880" s="767"/>
      <c r="AL880" s="163"/>
      <c r="AM880" s="163"/>
      <c r="AN880" s="163"/>
      <c r="AO880" s="163"/>
      <c r="AP880" s="163"/>
      <c r="AQ880" s="163"/>
      <c r="AR880" s="163"/>
      <c r="AS880" s="163"/>
    </row>
    <row r="881" spans="5:45" s="175" customFormat="1" ht="12.75" customHeight="1">
      <c r="E881" s="176"/>
      <c r="H881" s="208"/>
      <c r="I881" s="176"/>
      <c r="J881" s="176"/>
      <c r="K881" s="176"/>
      <c r="AB881" s="767"/>
      <c r="AL881" s="163"/>
      <c r="AM881" s="163"/>
      <c r="AN881" s="163"/>
      <c r="AO881" s="163"/>
      <c r="AP881" s="163"/>
      <c r="AQ881" s="163"/>
      <c r="AR881" s="163"/>
      <c r="AS881" s="163"/>
    </row>
    <row r="882" spans="5:45" s="175" customFormat="1" ht="12.75" customHeight="1">
      <c r="E882" s="176"/>
      <c r="H882" s="208"/>
      <c r="I882" s="176"/>
      <c r="J882" s="176"/>
      <c r="K882" s="176"/>
      <c r="AB882" s="767"/>
      <c r="AL882" s="163"/>
      <c r="AM882" s="163"/>
      <c r="AN882" s="163"/>
      <c r="AO882" s="163"/>
      <c r="AP882" s="163"/>
      <c r="AQ882" s="163"/>
      <c r="AR882" s="163"/>
      <c r="AS882" s="163"/>
    </row>
    <row r="883" spans="5:45" s="175" customFormat="1" ht="12.75" customHeight="1">
      <c r="E883" s="176"/>
      <c r="H883" s="208"/>
      <c r="I883" s="176"/>
      <c r="J883" s="176"/>
      <c r="K883" s="176"/>
      <c r="AB883" s="767"/>
      <c r="AL883" s="163"/>
      <c r="AM883" s="163"/>
      <c r="AN883" s="163"/>
      <c r="AO883" s="163"/>
      <c r="AP883" s="163"/>
      <c r="AQ883" s="163"/>
      <c r="AR883" s="163"/>
      <c r="AS883" s="163"/>
    </row>
    <row r="884" spans="5:45" s="175" customFormat="1" ht="12.75" customHeight="1">
      <c r="E884" s="176"/>
      <c r="H884" s="208"/>
      <c r="I884" s="176"/>
      <c r="J884" s="176"/>
      <c r="K884" s="176"/>
      <c r="AB884" s="767"/>
      <c r="AL884" s="163"/>
      <c r="AM884" s="163"/>
      <c r="AN884" s="163"/>
      <c r="AO884" s="163"/>
      <c r="AP884" s="163"/>
      <c r="AQ884" s="163"/>
      <c r="AR884" s="163"/>
      <c r="AS884" s="163"/>
    </row>
    <row r="885" spans="5:45" s="175" customFormat="1" ht="12.75" customHeight="1">
      <c r="E885" s="176"/>
      <c r="H885" s="208"/>
      <c r="I885" s="176"/>
      <c r="J885" s="176"/>
      <c r="K885" s="176"/>
      <c r="AB885" s="767"/>
      <c r="AL885" s="163"/>
      <c r="AM885" s="163"/>
      <c r="AN885" s="163"/>
      <c r="AO885" s="163"/>
      <c r="AP885" s="163"/>
      <c r="AQ885" s="163"/>
      <c r="AR885" s="163"/>
      <c r="AS885" s="163"/>
    </row>
    <row r="886" spans="5:45" s="175" customFormat="1" ht="12.75" customHeight="1">
      <c r="E886" s="176"/>
      <c r="H886" s="208"/>
      <c r="I886" s="176"/>
      <c r="J886" s="176"/>
      <c r="K886" s="176"/>
      <c r="AB886" s="767"/>
      <c r="AL886" s="163"/>
      <c r="AM886" s="163"/>
      <c r="AN886" s="163"/>
      <c r="AO886" s="163"/>
      <c r="AP886" s="163"/>
      <c r="AQ886" s="163"/>
      <c r="AR886" s="163"/>
      <c r="AS886" s="163"/>
    </row>
    <row r="887" spans="5:45" s="175" customFormat="1" ht="12.75" customHeight="1">
      <c r="E887" s="176"/>
      <c r="H887" s="208"/>
      <c r="I887" s="176"/>
      <c r="J887" s="176"/>
      <c r="K887" s="176"/>
      <c r="AB887" s="767"/>
      <c r="AL887" s="163"/>
      <c r="AM887" s="163"/>
      <c r="AN887" s="163"/>
      <c r="AO887" s="163"/>
      <c r="AP887" s="163"/>
      <c r="AQ887" s="163"/>
      <c r="AR887" s="163"/>
      <c r="AS887" s="163"/>
    </row>
    <row r="888" spans="5:45" s="175" customFormat="1" ht="12.75" customHeight="1">
      <c r="E888" s="176"/>
      <c r="H888" s="208"/>
      <c r="I888" s="176"/>
      <c r="J888" s="176"/>
      <c r="K888" s="176"/>
      <c r="AB888" s="767"/>
      <c r="AL888" s="163"/>
      <c r="AM888" s="163"/>
      <c r="AN888" s="163"/>
      <c r="AO888" s="163"/>
      <c r="AP888" s="163"/>
      <c r="AQ888" s="163"/>
      <c r="AR888" s="163"/>
      <c r="AS888" s="163"/>
    </row>
    <row r="889" spans="5:45" s="175" customFormat="1" ht="12.75" customHeight="1">
      <c r="E889" s="176"/>
      <c r="H889" s="208"/>
      <c r="I889" s="176"/>
      <c r="J889" s="176"/>
      <c r="K889" s="176"/>
      <c r="AB889" s="767"/>
      <c r="AL889" s="163"/>
      <c r="AM889" s="163"/>
      <c r="AN889" s="163"/>
      <c r="AO889" s="163"/>
      <c r="AP889" s="163"/>
      <c r="AQ889" s="163"/>
      <c r="AR889" s="163"/>
      <c r="AS889" s="163"/>
    </row>
    <row r="890" spans="5:45" s="175" customFormat="1" ht="12.75" customHeight="1">
      <c r="E890" s="176"/>
      <c r="H890" s="208"/>
      <c r="I890" s="176"/>
      <c r="J890" s="176"/>
      <c r="K890" s="176"/>
      <c r="AB890" s="767"/>
      <c r="AL890" s="163"/>
      <c r="AM890" s="163"/>
      <c r="AN890" s="163"/>
      <c r="AO890" s="163"/>
      <c r="AP890" s="163"/>
      <c r="AQ890" s="163"/>
      <c r="AR890" s="163"/>
      <c r="AS890" s="163"/>
    </row>
    <row r="891" spans="5:45" s="175" customFormat="1" ht="12.75" customHeight="1">
      <c r="E891" s="176"/>
      <c r="H891" s="208"/>
      <c r="I891" s="176"/>
      <c r="J891" s="176"/>
      <c r="K891" s="176"/>
      <c r="AB891" s="767"/>
      <c r="AL891" s="163"/>
      <c r="AM891" s="163"/>
      <c r="AN891" s="163"/>
      <c r="AO891" s="163"/>
      <c r="AP891" s="163"/>
      <c r="AQ891" s="163"/>
      <c r="AR891" s="163"/>
      <c r="AS891" s="163"/>
    </row>
    <row r="892" spans="5:45" s="175" customFormat="1" ht="12.75" customHeight="1">
      <c r="E892" s="176"/>
      <c r="H892" s="208"/>
      <c r="I892" s="176"/>
      <c r="J892" s="176"/>
      <c r="K892" s="176"/>
      <c r="AB892" s="767"/>
      <c r="AL892" s="163"/>
      <c r="AM892" s="163"/>
      <c r="AN892" s="163"/>
      <c r="AO892" s="163"/>
      <c r="AP892" s="163"/>
      <c r="AQ892" s="163"/>
      <c r="AR892" s="163"/>
      <c r="AS892" s="163"/>
    </row>
    <row r="893" spans="5:45" s="175" customFormat="1" ht="12.75" customHeight="1">
      <c r="E893" s="176"/>
      <c r="H893" s="208"/>
      <c r="I893" s="176"/>
      <c r="J893" s="176"/>
      <c r="K893" s="176"/>
      <c r="AB893" s="767"/>
      <c r="AL893" s="163"/>
      <c r="AM893" s="163"/>
      <c r="AN893" s="163"/>
      <c r="AO893" s="163"/>
      <c r="AP893" s="163"/>
      <c r="AQ893" s="163"/>
      <c r="AR893" s="163"/>
      <c r="AS893" s="163"/>
    </row>
    <row r="894" spans="5:45" s="175" customFormat="1" ht="12.75" customHeight="1">
      <c r="E894" s="176"/>
      <c r="H894" s="208"/>
      <c r="I894" s="176"/>
      <c r="J894" s="176"/>
      <c r="K894" s="176"/>
      <c r="AB894" s="767"/>
      <c r="AL894" s="163"/>
      <c r="AM894" s="163"/>
      <c r="AN894" s="163"/>
      <c r="AO894" s="163"/>
      <c r="AP894" s="163"/>
      <c r="AQ894" s="163"/>
      <c r="AR894" s="163"/>
      <c r="AS894" s="163"/>
    </row>
    <row r="895" spans="5:45" s="175" customFormat="1" ht="12.75" customHeight="1">
      <c r="E895" s="176"/>
      <c r="H895" s="208"/>
      <c r="I895" s="176"/>
      <c r="J895" s="176"/>
      <c r="K895" s="176"/>
      <c r="AB895" s="767"/>
      <c r="AL895" s="163"/>
      <c r="AM895" s="163"/>
      <c r="AN895" s="163"/>
      <c r="AO895" s="163"/>
      <c r="AP895" s="163"/>
      <c r="AQ895" s="163"/>
      <c r="AR895" s="163"/>
      <c r="AS895" s="163"/>
    </row>
    <row r="896" spans="5:45" s="175" customFormat="1" ht="12.75" customHeight="1">
      <c r="E896" s="176"/>
      <c r="H896" s="208"/>
      <c r="I896" s="176"/>
      <c r="J896" s="176"/>
      <c r="K896" s="176"/>
      <c r="AB896" s="767"/>
      <c r="AL896" s="163"/>
      <c r="AM896" s="163"/>
      <c r="AN896" s="163"/>
      <c r="AO896" s="163"/>
      <c r="AP896" s="163"/>
      <c r="AQ896" s="163"/>
      <c r="AR896" s="163"/>
      <c r="AS896" s="163"/>
    </row>
    <row r="897" spans="5:45" s="175" customFormat="1" ht="12.75" customHeight="1">
      <c r="E897" s="176"/>
      <c r="H897" s="208"/>
      <c r="I897" s="176"/>
      <c r="J897" s="176"/>
      <c r="K897" s="176"/>
      <c r="AB897" s="767"/>
      <c r="AL897" s="163"/>
      <c r="AM897" s="163"/>
      <c r="AN897" s="163"/>
      <c r="AO897" s="163"/>
      <c r="AP897" s="163"/>
      <c r="AQ897" s="163"/>
      <c r="AR897" s="163"/>
      <c r="AS897" s="163"/>
    </row>
    <row r="898" spans="5:45" s="175" customFormat="1" ht="12.75" customHeight="1">
      <c r="E898" s="176"/>
      <c r="H898" s="208"/>
      <c r="I898" s="176"/>
      <c r="J898" s="176"/>
      <c r="K898" s="176"/>
      <c r="AB898" s="767"/>
      <c r="AL898" s="163"/>
      <c r="AM898" s="163"/>
      <c r="AN898" s="163"/>
      <c r="AO898" s="163"/>
      <c r="AP898" s="163"/>
      <c r="AQ898" s="163"/>
      <c r="AR898" s="163"/>
      <c r="AS898" s="163"/>
    </row>
    <row r="899" spans="5:45" s="175" customFormat="1" ht="12.75" customHeight="1">
      <c r="E899" s="176"/>
      <c r="H899" s="208"/>
      <c r="I899" s="176"/>
      <c r="J899" s="176"/>
      <c r="K899" s="176"/>
      <c r="AB899" s="767"/>
      <c r="AL899" s="163"/>
      <c r="AM899" s="163"/>
      <c r="AN899" s="163"/>
      <c r="AO899" s="163"/>
      <c r="AP899" s="163"/>
      <c r="AQ899" s="163"/>
      <c r="AR899" s="163"/>
      <c r="AS899" s="163"/>
    </row>
    <row r="900" spans="5:45" s="175" customFormat="1" ht="12.75" customHeight="1">
      <c r="E900" s="176"/>
      <c r="H900" s="208"/>
      <c r="I900" s="176"/>
      <c r="J900" s="176"/>
      <c r="K900" s="176"/>
      <c r="AB900" s="767"/>
      <c r="AL900" s="163"/>
      <c r="AM900" s="163"/>
      <c r="AN900" s="163"/>
      <c r="AO900" s="163"/>
      <c r="AP900" s="163"/>
      <c r="AQ900" s="163"/>
      <c r="AR900" s="163"/>
      <c r="AS900" s="163"/>
    </row>
    <row r="901" spans="5:45" s="175" customFormat="1" ht="12.75" customHeight="1">
      <c r="E901" s="176"/>
      <c r="H901" s="208"/>
      <c r="I901" s="176"/>
      <c r="J901" s="176"/>
      <c r="K901" s="176"/>
      <c r="AB901" s="767"/>
      <c r="AL901" s="163"/>
      <c r="AM901" s="163"/>
      <c r="AN901" s="163"/>
      <c r="AO901" s="163"/>
      <c r="AP901" s="163"/>
      <c r="AQ901" s="163"/>
      <c r="AR901" s="163"/>
      <c r="AS901" s="163"/>
    </row>
    <row r="902" spans="5:45" s="175" customFormat="1" ht="12.75" customHeight="1">
      <c r="E902" s="176"/>
      <c r="H902" s="208"/>
      <c r="I902" s="176"/>
      <c r="J902" s="176"/>
      <c r="K902" s="176"/>
      <c r="AB902" s="767"/>
      <c r="AL902" s="163"/>
      <c r="AM902" s="163"/>
      <c r="AN902" s="163"/>
      <c r="AO902" s="163"/>
      <c r="AP902" s="163"/>
      <c r="AQ902" s="163"/>
      <c r="AR902" s="163"/>
      <c r="AS902" s="163"/>
    </row>
    <row r="903" spans="5:45" s="175" customFormat="1" ht="12.75" customHeight="1">
      <c r="E903" s="176"/>
      <c r="H903" s="208"/>
      <c r="I903" s="176"/>
      <c r="J903" s="176"/>
      <c r="K903" s="176"/>
      <c r="AB903" s="767"/>
      <c r="AL903" s="163"/>
      <c r="AM903" s="163"/>
      <c r="AN903" s="163"/>
      <c r="AO903" s="163"/>
      <c r="AP903" s="163"/>
      <c r="AQ903" s="163"/>
      <c r="AR903" s="163"/>
      <c r="AS903" s="163"/>
    </row>
    <row r="904" spans="5:45" s="175" customFormat="1" ht="12.75" customHeight="1">
      <c r="E904" s="176"/>
      <c r="H904" s="208"/>
      <c r="I904" s="176"/>
      <c r="J904" s="176"/>
      <c r="K904" s="176"/>
      <c r="AB904" s="767"/>
      <c r="AL904" s="163"/>
      <c r="AM904" s="163"/>
      <c r="AN904" s="163"/>
      <c r="AO904" s="163"/>
      <c r="AP904" s="163"/>
      <c r="AQ904" s="163"/>
      <c r="AR904" s="163"/>
      <c r="AS904" s="163"/>
    </row>
    <row r="905" spans="5:45" s="175" customFormat="1" ht="12.75" customHeight="1">
      <c r="E905" s="176"/>
      <c r="H905" s="208"/>
      <c r="I905" s="176"/>
      <c r="J905" s="176"/>
      <c r="K905" s="176"/>
      <c r="AB905" s="767"/>
      <c r="AL905" s="163"/>
      <c r="AM905" s="163"/>
      <c r="AN905" s="163"/>
      <c r="AO905" s="163"/>
      <c r="AP905" s="163"/>
      <c r="AQ905" s="163"/>
      <c r="AR905" s="163"/>
      <c r="AS905" s="163"/>
    </row>
    <row r="906" spans="5:45" s="175" customFormat="1" ht="12.75" customHeight="1">
      <c r="E906" s="176"/>
      <c r="H906" s="208"/>
      <c r="I906" s="176"/>
      <c r="J906" s="176"/>
      <c r="K906" s="176"/>
      <c r="AB906" s="767"/>
      <c r="AL906" s="163"/>
      <c r="AM906" s="163"/>
      <c r="AN906" s="163"/>
      <c r="AO906" s="163"/>
      <c r="AP906" s="163"/>
      <c r="AQ906" s="163"/>
      <c r="AR906" s="163"/>
      <c r="AS906" s="163"/>
    </row>
    <row r="907" spans="5:45" s="175" customFormat="1" ht="12.75" customHeight="1">
      <c r="E907" s="176"/>
      <c r="H907" s="208"/>
      <c r="I907" s="176"/>
      <c r="J907" s="176"/>
      <c r="K907" s="176"/>
      <c r="AB907" s="767"/>
      <c r="AL907" s="163"/>
      <c r="AM907" s="163"/>
      <c r="AN907" s="163"/>
      <c r="AO907" s="163"/>
      <c r="AP907" s="163"/>
      <c r="AQ907" s="163"/>
      <c r="AR907" s="163"/>
      <c r="AS907" s="163"/>
    </row>
    <row r="908" spans="5:45" s="175" customFormat="1" ht="12.75" customHeight="1">
      <c r="E908" s="176"/>
      <c r="H908" s="208"/>
      <c r="I908" s="176"/>
      <c r="J908" s="176"/>
      <c r="K908" s="176"/>
      <c r="AB908" s="767"/>
      <c r="AL908" s="163"/>
      <c r="AM908" s="163"/>
      <c r="AN908" s="163"/>
      <c r="AO908" s="163"/>
      <c r="AP908" s="163"/>
      <c r="AQ908" s="163"/>
      <c r="AR908" s="163"/>
      <c r="AS908" s="163"/>
    </row>
    <row r="909" spans="5:45" s="175" customFormat="1" ht="12.75" customHeight="1">
      <c r="E909" s="176"/>
      <c r="H909" s="208"/>
      <c r="I909" s="176"/>
      <c r="J909" s="176"/>
      <c r="K909" s="176"/>
      <c r="AB909" s="767"/>
      <c r="AL909" s="163"/>
      <c r="AM909" s="163"/>
      <c r="AN909" s="163"/>
      <c r="AO909" s="163"/>
      <c r="AP909" s="163"/>
      <c r="AQ909" s="163"/>
      <c r="AR909" s="163"/>
      <c r="AS909" s="163"/>
    </row>
    <row r="910" spans="5:45" s="175" customFormat="1" ht="12.75" customHeight="1">
      <c r="E910" s="176"/>
      <c r="H910" s="208"/>
      <c r="I910" s="176"/>
      <c r="J910" s="176"/>
      <c r="K910" s="176"/>
      <c r="AB910" s="767"/>
      <c r="AL910" s="163"/>
      <c r="AM910" s="163"/>
      <c r="AN910" s="163"/>
      <c r="AO910" s="163"/>
      <c r="AP910" s="163"/>
      <c r="AQ910" s="163"/>
      <c r="AR910" s="163"/>
      <c r="AS910" s="163"/>
    </row>
    <row r="911" spans="5:45" s="175" customFormat="1" ht="12.75" customHeight="1">
      <c r="E911" s="176"/>
      <c r="H911" s="208"/>
      <c r="I911" s="176"/>
      <c r="J911" s="176"/>
      <c r="K911" s="176"/>
      <c r="AB911" s="767"/>
      <c r="AL911" s="163"/>
      <c r="AM911" s="163"/>
      <c r="AN911" s="163"/>
      <c r="AO911" s="163"/>
      <c r="AP911" s="163"/>
      <c r="AQ911" s="163"/>
      <c r="AR911" s="163"/>
      <c r="AS911" s="163"/>
    </row>
    <row r="912" spans="5:45" s="175" customFormat="1" ht="12.75" customHeight="1">
      <c r="E912" s="176"/>
      <c r="H912" s="208"/>
      <c r="I912" s="176"/>
      <c r="J912" s="176"/>
      <c r="K912" s="176"/>
      <c r="AB912" s="767"/>
      <c r="AL912" s="163"/>
      <c r="AM912" s="163"/>
      <c r="AN912" s="163"/>
      <c r="AO912" s="163"/>
      <c r="AP912" s="163"/>
      <c r="AQ912" s="163"/>
      <c r="AR912" s="163"/>
      <c r="AS912" s="163"/>
    </row>
    <row r="913" spans="5:45" s="175" customFormat="1" ht="12.75" customHeight="1">
      <c r="E913" s="176"/>
      <c r="H913" s="208"/>
      <c r="I913" s="176"/>
      <c r="J913" s="176"/>
      <c r="K913" s="176"/>
      <c r="AB913" s="767"/>
      <c r="AL913" s="163"/>
      <c r="AM913" s="163"/>
      <c r="AN913" s="163"/>
      <c r="AO913" s="163"/>
      <c r="AP913" s="163"/>
      <c r="AQ913" s="163"/>
      <c r="AR913" s="163"/>
      <c r="AS913" s="163"/>
    </row>
    <row r="914" spans="5:45" s="175" customFormat="1" ht="12.75" customHeight="1">
      <c r="E914" s="176"/>
      <c r="H914" s="208"/>
      <c r="I914" s="176"/>
      <c r="J914" s="176"/>
      <c r="K914" s="176"/>
      <c r="AB914" s="767"/>
      <c r="AL914" s="163"/>
      <c r="AM914" s="163"/>
      <c r="AN914" s="163"/>
      <c r="AO914" s="163"/>
      <c r="AP914" s="163"/>
      <c r="AQ914" s="163"/>
      <c r="AR914" s="163"/>
      <c r="AS914" s="163"/>
    </row>
    <row r="915" spans="5:45" s="175" customFormat="1" ht="12.75" customHeight="1">
      <c r="E915" s="176"/>
      <c r="H915" s="208"/>
      <c r="I915" s="176"/>
      <c r="J915" s="176"/>
      <c r="K915" s="176"/>
      <c r="AB915" s="767"/>
      <c r="AL915" s="163"/>
      <c r="AM915" s="163"/>
      <c r="AN915" s="163"/>
      <c r="AO915" s="163"/>
      <c r="AP915" s="163"/>
      <c r="AQ915" s="163"/>
      <c r="AR915" s="163"/>
      <c r="AS915" s="163"/>
    </row>
    <row r="916" spans="5:45" s="175" customFormat="1" ht="12.75" customHeight="1">
      <c r="E916" s="176"/>
      <c r="H916" s="208"/>
      <c r="I916" s="176"/>
      <c r="J916" s="176"/>
      <c r="K916" s="176"/>
      <c r="AB916" s="767"/>
      <c r="AL916" s="163"/>
      <c r="AM916" s="163"/>
      <c r="AN916" s="163"/>
      <c r="AO916" s="163"/>
      <c r="AP916" s="163"/>
      <c r="AQ916" s="163"/>
      <c r="AR916" s="163"/>
      <c r="AS916" s="163"/>
    </row>
    <row r="917" spans="5:45" s="175" customFormat="1" ht="12.75" customHeight="1">
      <c r="E917" s="176"/>
      <c r="H917" s="208"/>
      <c r="I917" s="176"/>
      <c r="J917" s="176"/>
      <c r="K917" s="176"/>
      <c r="AB917" s="767"/>
      <c r="AL917" s="163"/>
      <c r="AM917" s="163"/>
      <c r="AN917" s="163"/>
      <c r="AO917" s="163"/>
      <c r="AP917" s="163"/>
      <c r="AQ917" s="163"/>
      <c r="AR917" s="163"/>
      <c r="AS917" s="163"/>
    </row>
    <row r="918" spans="5:45" s="175" customFormat="1" ht="12.75" customHeight="1">
      <c r="E918" s="176"/>
      <c r="H918" s="208"/>
      <c r="I918" s="176"/>
      <c r="J918" s="176"/>
      <c r="K918" s="176"/>
      <c r="AB918" s="767"/>
      <c r="AL918" s="163"/>
      <c r="AM918" s="163"/>
      <c r="AN918" s="163"/>
      <c r="AO918" s="163"/>
      <c r="AP918" s="163"/>
      <c r="AQ918" s="163"/>
      <c r="AR918" s="163"/>
      <c r="AS918" s="163"/>
    </row>
    <row r="919" spans="5:45" s="175" customFormat="1" ht="12.75" customHeight="1">
      <c r="E919" s="176"/>
      <c r="H919" s="208"/>
      <c r="I919" s="176"/>
      <c r="J919" s="176"/>
      <c r="K919" s="176"/>
      <c r="AB919" s="767"/>
      <c r="AL919" s="163"/>
      <c r="AM919" s="163"/>
      <c r="AN919" s="163"/>
      <c r="AO919" s="163"/>
      <c r="AP919" s="163"/>
      <c r="AQ919" s="163"/>
      <c r="AR919" s="163"/>
      <c r="AS919" s="163"/>
    </row>
    <row r="920" spans="5:45" s="175" customFormat="1" ht="12.75" customHeight="1">
      <c r="E920" s="176"/>
      <c r="H920" s="208"/>
      <c r="I920" s="176"/>
      <c r="J920" s="176"/>
      <c r="K920" s="176"/>
      <c r="AB920" s="767"/>
      <c r="AL920" s="163"/>
      <c r="AM920" s="163"/>
      <c r="AN920" s="163"/>
      <c r="AO920" s="163"/>
      <c r="AP920" s="163"/>
      <c r="AQ920" s="163"/>
      <c r="AR920" s="163"/>
      <c r="AS920" s="163"/>
    </row>
    <row r="921" spans="5:45" s="175" customFormat="1" ht="12.75" customHeight="1">
      <c r="E921" s="176"/>
      <c r="H921" s="208"/>
      <c r="I921" s="176"/>
      <c r="J921" s="176"/>
      <c r="K921" s="176"/>
      <c r="AB921" s="767"/>
      <c r="AL921" s="163"/>
      <c r="AM921" s="163"/>
      <c r="AN921" s="163"/>
      <c r="AO921" s="163"/>
      <c r="AP921" s="163"/>
      <c r="AQ921" s="163"/>
      <c r="AR921" s="163"/>
      <c r="AS921" s="163"/>
    </row>
    <row r="922" spans="5:45" s="175" customFormat="1" ht="12.75" customHeight="1">
      <c r="E922" s="176"/>
      <c r="H922" s="208"/>
      <c r="I922" s="176"/>
      <c r="J922" s="176"/>
      <c r="K922" s="176"/>
      <c r="AB922" s="767"/>
      <c r="AL922" s="163"/>
      <c r="AM922" s="163"/>
      <c r="AN922" s="163"/>
      <c r="AO922" s="163"/>
      <c r="AP922" s="163"/>
      <c r="AQ922" s="163"/>
      <c r="AR922" s="163"/>
      <c r="AS922" s="163"/>
    </row>
    <row r="923" spans="5:45" s="175" customFormat="1" ht="12.75" customHeight="1">
      <c r="E923" s="176"/>
      <c r="H923" s="208"/>
      <c r="I923" s="176"/>
      <c r="J923" s="176"/>
      <c r="K923" s="176"/>
      <c r="AB923" s="767"/>
      <c r="AL923" s="163"/>
      <c r="AM923" s="163"/>
      <c r="AN923" s="163"/>
      <c r="AO923" s="163"/>
      <c r="AP923" s="163"/>
      <c r="AQ923" s="163"/>
      <c r="AR923" s="163"/>
      <c r="AS923" s="163"/>
    </row>
    <row r="924" spans="5:45" s="175" customFormat="1" ht="12.75" customHeight="1">
      <c r="E924" s="176"/>
      <c r="H924" s="208"/>
      <c r="I924" s="176"/>
      <c r="J924" s="176"/>
      <c r="K924" s="176"/>
      <c r="AB924" s="767"/>
      <c r="AL924" s="163"/>
      <c r="AM924" s="163"/>
      <c r="AN924" s="163"/>
      <c r="AO924" s="163"/>
      <c r="AP924" s="163"/>
      <c r="AQ924" s="163"/>
      <c r="AR924" s="163"/>
      <c r="AS924" s="163"/>
    </row>
    <row r="925" spans="5:45" s="175" customFormat="1" ht="12.75" customHeight="1">
      <c r="E925" s="176"/>
      <c r="H925" s="208"/>
      <c r="I925" s="176"/>
      <c r="J925" s="176"/>
      <c r="K925" s="176"/>
      <c r="AB925" s="767"/>
      <c r="AL925" s="163"/>
      <c r="AM925" s="163"/>
      <c r="AN925" s="163"/>
      <c r="AO925" s="163"/>
      <c r="AP925" s="163"/>
      <c r="AQ925" s="163"/>
      <c r="AR925" s="163"/>
      <c r="AS925" s="163"/>
    </row>
    <row r="926" spans="5:45" s="175" customFormat="1" ht="12.75" customHeight="1">
      <c r="E926" s="176"/>
      <c r="H926" s="208"/>
      <c r="I926" s="176"/>
      <c r="J926" s="176"/>
      <c r="K926" s="176"/>
      <c r="AB926" s="767"/>
      <c r="AL926" s="163"/>
      <c r="AM926" s="163"/>
      <c r="AN926" s="163"/>
      <c r="AO926" s="163"/>
      <c r="AP926" s="163"/>
      <c r="AQ926" s="163"/>
      <c r="AR926" s="163"/>
      <c r="AS926" s="163"/>
    </row>
    <row r="927" spans="5:45" s="175" customFormat="1" ht="12.75" customHeight="1">
      <c r="E927" s="176"/>
      <c r="H927" s="208"/>
      <c r="I927" s="176"/>
      <c r="J927" s="176"/>
      <c r="K927" s="176"/>
      <c r="AB927" s="767"/>
      <c r="AL927" s="163"/>
      <c r="AM927" s="163"/>
      <c r="AN927" s="163"/>
      <c r="AO927" s="163"/>
      <c r="AP927" s="163"/>
      <c r="AQ927" s="163"/>
      <c r="AR927" s="163"/>
      <c r="AS927" s="163"/>
    </row>
    <row r="928" spans="5:45" s="175" customFormat="1" ht="12.75" customHeight="1">
      <c r="E928" s="176"/>
      <c r="H928" s="208"/>
      <c r="I928" s="176"/>
      <c r="J928" s="176"/>
      <c r="K928" s="176"/>
      <c r="AB928" s="767"/>
      <c r="AL928" s="163"/>
      <c r="AM928" s="163"/>
      <c r="AN928" s="163"/>
      <c r="AO928" s="163"/>
      <c r="AP928" s="163"/>
      <c r="AQ928" s="163"/>
      <c r="AR928" s="163"/>
      <c r="AS928" s="163"/>
    </row>
    <row r="929" spans="5:45" s="175" customFormat="1" ht="12.75" customHeight="1">
      <c r="E929" s="176"/>
      <c r="H929" s="208"/>
      <c r="I929" s="176"/>
      <c r="J929" s="176"/>
      <c r="K929" s="176"/>
      <c r="AB929" s="767"/>
      <c r="AL929" s="163"/>
      <c r="AM929" s="163"/>
      <c r="AN929" s="163"/>
      <c r="AO929" s="163"/>
      <c r="AP929" s="163"/>
      <c r="AQ929" s="163"/>
      <c r="AR929" s="163"/>
      <c r="AS929" s="163"/>
    </row>
    <row r="930" spans="5:45" s="175" customFormat="1" ht="12.75" customHeight="1">
      <c r="E930" s="176"/>
      <c r="H930" s="208"/>
      <c r="I930" s="176"/>
      <c r="J930" s="176"/>
      <c r="K930" s="176"/>
      <c r="AB930" s="767"/>
      <c r="AL930" s="163"/>
      <c r="AM930" s="163"/>
      <c r="AN930" s="163"/>
      <c r="AO930" s="163"/>
      <c r="AP930" s="163"/>
      <c r="AQ930" s="163"/>
      <c r="AR930" s="163"/>
      <c r="AS930" s="163"/>
    </row>
    <row r="931" spans="5:45" s="175" customFormat="1" ht="12.75" customHeight="1">
      <c r="E931" s="176"/>
      <c r="H931" s="208"/>
      <c r="I931" s="176"/>
      <c r="J931" s="176"/>
      <c r="K931" s="176"/>
      <c r="AB931" s="767"/>
      <c r="AL931" s="163"/>
      <c r="AM931" s="163"/>
      <c r="AN931" s="163"/>
      <c r="AO931" s="163"/>
      <c r="AP931" s="163"/>
      <c r="AQ931" s="163"/>
      <c r="AR931" s="163"/>
      <c r="AS931" s="163"/>
    </row>
    <row r="932" spans="5:45" s="175" customFormat="1" ht="12.75" customHeight="1">
      <c r="E932" s="176"/>
      <c r="H932" s="208"/>
      <c r="I932" s="176"/>
      <c r="J932" s="176"/>
      <c r="K932" s="176"/>
      <c r="AB932" s="767"/>
      <c r="AL932" s="163"/>
      <c r="AM932" s="163"/>
      <c r="AN932" s="163"/>
      <c r="AO932" s="163"/>
      <c r="AP932" s="163"/>
      <c r="AQ932" s="163"/>
      <c r="AR932" s="163"/>
      <c r="AS932" s="163"/>
    </row>
    <row r="933" spans="5:45" s="175" customFormat="1" ht="12.75" customHeight="1">
      <c r="E933" s="176"/>
      <c r="H933" s="208"/>
      <c r="I933" s="176"/>
      <c r="J933" s="176"/>
      <c r="K933" s="176"/>
      <c r="AB933" s="767"/>
      <c r="AL933" s="163"/>
      <c r="AM933" s="163"/>
      <c r="AN933" s="163"/>
      <c r="AO933" s="163"/>
      <c r="AP933" s="163"/>
      <c r="AQ933" s="163"/>
      <c r="AR933" s="163"/>
      <c r="AS933" s="163"/>
    </row>
    <row r="934" spans="5:45" s="175" customFormat="1" ht="12.75" customHeight="1">
      <c r="E934" s="176"/>
      <c r="H934" s="208"/>
      <c r="I934" s="176"/>
      <c r="J934" s="176"/>
      <c r="K934" s="176"/>
      <c r="AB934" s="767"/>
      <c r="AL934" s="163"/>
      <c r="AM934" s="163"/>
      <c r="AN934" s="163"/>
      <c r="AO934" s="163"/>
      <c r="AP934" s="163"/>
      <c r="AQ934" s="163"/>
      <c r="AR934" s="163"/>
      <c r="AS934" s="163"/>
    </row>
    <row r="935" spans="5:45" s="175" customFormat="1" ht="12.75" customHeight="1">
      <c r="E935" s="176"/>
      <c r="H935" s="208"/>
      <c r="I935" s="176"/>
      <c r="J935" s="176"/>
      <c r="K935" s="176"/>
      <c r="AB935" s="767"/>
      <c r="AL935" s="163"/>
      <c r="AM935" s="163"/>
      <c r="AN935" s="163"/>
      <c r="AO935" s="163"/>
      <c r="AP935" s="163"/>
      <c r="AQ935" s="163"/>
      <c r="AR935" s="163"/>
      <c r="AS935" s="163"/>
    </row>
    <row r="936" spans="5:45" s="175" customFormat="1" ht="12.75" customHeight="1">
      <c r="E936" s="176"/>
      <c r="H936" s="208"/>
      <c r="I936" s="176"/>
      <c r="J936" s="176"/>
      <c r="K936" s="176"/>
      <c r="AB936" s="767"/>
      <c r="AL936" s="163"/>
      <c r="AM936" s="163"/>
      <c r="AN936" s="163"/>
      <c r="AO936" s="163"/>
      <c r="AP936" s="163"/>
      <c r="AQ936" s="163"/>
      <c r="AR936" s="163"/>
      <c r="AS936" s="163"/>
    </row>
    <row r="937" spans="5:45" s="175" customFormat="1" ht="12.75" customHeight="1">
      <c r="E937" s="176"/>
      <c r="H937" s="208"/>
      <c r="I937" s="176"/>
      <c r="J937" s="176"/>
      <c r="K937" s="176"/>
      <c r="AB937" s="767"/>
      <c r="AL937" s="163"/>
      <c r="AM937" s="163"/>
      <c r="AN937" s="163"/>
      <c r="AO937" s="163"/>
      <c r="AP937" s="163"/>
      <c r="AQ937" s="163"/>
      <c r="AR937" s="163"/>
      <c r="AS937" s="163"/>
    </row>
    <row r="938" spans="5:45" s="175" customFormat="1" ht="12.75" customHeight="1">
      <c r="E938" s="176"/>
      <c r="H938" s="208"/>
      <c r="I938" s="176"/>
      <c r="J938" s="176"/>
      <c r="K938" s="176"/>
      <c r="AB938" s="767"/>
      <c r="AL938" s="163"/>
      <c r="AM938" s="163"/>
      <c r="AN938" s="163"/>
      <c r="AO938" s="163"/>
      <c r="AP938" s="163"/>
      <c r="AQ938" s="163"/>
      <c r="AR938" s="163"/>
      <c r="AS938" s="163"/>
    </row>
    <row r="939" spans="5:45" s="175" customFormat="1" ht="12.75" customHeight="1">
      <c r="E939" s="176"/>
      <c r="H939" s="208"/>
      <c r="I939" s="176"/>
      <c r="J939" s="176"/>
      <c r="K939" s="176"/>
      <c r="AB939" s="767"/>
      <c r="AL939" s="163"/>
      <c r="AM939" s="163"/>
      <c r="AN939" s="163"/>
      <c r="AO939" s="163"/>
      <c r="AP939" s="163"/>
      <c r="AQ939" s="163"/>
      <c r="AR939" s="163"/>
      <c r="AS939" s="163"/>
    </row>
    <row r="940" spans="5:45" s="175" customFormat="1" ht="12.75" customHeight="1">
      <c r="E940" s="176"/>
      <c r="H940" s="208"/>
      <c r="I940" s="176"/>
      <c r="J940" s="176"/>
      <c r="K940" s="176"/>
      <c r="AB940" s="767"/>
      <c r="AL940" s="163"/>
      <c r="AM940" s="163"/>
      <c r="AN940" s="163"/>
      <c r="AO940" s="163"/>
      <c r="AP940" s="163"/>
      <c r="AQ940" s="163"/>
      <c r="AR940" s="163"/>
      <c r="AS940" s="163"/>
    </row>
    <row r="941" spans="5:45" s="175" customFormat="1" ht="12.75" customHeight="1">
      <c r="E941" s="176"/>
      <c r="H941" s="208"/>
      <c r="I941" s="176"/>
      <c r="J941" s="176"/>
      <c r="K941" s="176"/>
      <c r="AB941" s="767"/>
      <c r="AL941" s="163"/>
      <c r="AM941" s="163"/>
      <c r="AN941" s="163"/>
      <c r="AO941" s="163"/>
      <c r="AP941" s="163"/>
      <c r="AQ941" s="163"/>
      <c r="AR941" s="163"/>
      <c r="AS941" s="163"/>
    </row>
    <row r="942" spans="5:45" s="175" customFormat="1" ht="12.75" customHeight="1">
      <c r="E942" s="176"/>
      <c r="H942" s="208"/>
      <c r="I942" s="176"/>
      <c r="J942" s="176"/>
      <c r="K942" s="176"/>
      <c r="AB942" s="767"/>
      <c r="AL942" s="163"/>
      <c r="AM942" s="163"/>
      <c r="AN942" s="163"/>
      <c r="AO942" s="163"/>
      <c r="AP942" s="163"/>
      <c r="AQ942" s="163"/>
      <c r="AR942" s="163"/>
      <c r="AS942" s="163"/>
    </row>
    <row r="943" spans="5:45" s="175" customFormat="1" ht="12.75" customHeight="1">
      <c r="E943" s="176"/>
      <c r="H943" s="208"/>
      <c r="I943" s="176"/>
      <c r="J943" s="176"/>
      <c r="K943" s="176"/>
      <c r="AB943" s="767"/>
      <c r="AL943" s="163"/>
      <c r="AM943" s="163"/>
      <c r="AN943" s="163"/>
      <c r="AO943" s="163"/>
      <c r="AP943" s="163"/>
      <c r="AQ943" s="163"/>
      <c r="AR943" s="163"/>
      <c r="AS943" s="163"/>
    </row>
    <row r="944" spans="5:45" s="175" customFormat="1" ht="12.75" customHeight="1">
      <c r="E944" s="176"/>
      <c r="H944" s="208"/>
      <c r="I944" s="176"/>
      <c r="J944" s="176"/>
      <c r="K944" s="176"/>
      <c r="AB944" s="767"/>
      <c r="AL944" s="163"/>
      <c r="AM944" s="163"/>
      <c r="AN944" s="163"/>
      <c r="AO944" s="163"/>
      <c r="AP944" s="163"/>
      <c r="AQ944" s="163"/>
      <c r="AR944" s="163"/>
      <c r="AS944" s="163"/>
    </row>
    <row r="945" spans="5:45" s="175" customFormat="1" ht="12.75" customHeight="1">
      <c r="E945" s="176"/>
      <c r="H945" s="208"/>
      <c r="I945" s="176"/>
      <c r="J945" s="176"/>
      <c r="K945" s="176"/>
      <c r="AB945" s="767"/>
      <c r="AL945" s="163"/>
      <c r="AM945" s="163"/>
      <c r="AN945" s="163"/>
      <c r="AO945" s="163"/>
      <c r="AP945" s="163"/>
      <c r="AQ945" s="163"/>
      <c r="AR945" s="163"/>
      <c r="AS945" s="163"/>
    </row>
    <row r="946" spans="5:45" s="175" customFormat="1" ht="12.75" customHeight="1">
      <c r="E946" s="176"/>
      <c r="H946" s="208"/>
      <c r="I946" s="176"/>
      <c r="J946" s="176"/>
      <c r="K946" s="176"/>
      <c r="AB946" s="767"/>
      <c r="AL946" s="163"/>
      <c r="AM946" s="163"/>
      <c r="AN946" s="163"/>
      <c r="AO946" s="163"/>
      <c r="AP946" s="163"/>
      <c r="AQ946" s="163"/>
      <c r="AR946" s="163"/>
      <c r="AS946" s="163"/>
    </row>
    <row r="947" spans="5:45" s="175" customFormat="1" ht="12.75" customHeight="1">
      <c r="E947" s="176"/>
      <c r="H947" s="208"/>
      <c r="I947" s="176"/>
      <c r="J947" s="176"/>
      <c r="K947" s="176"/>
      <c r="AB947" s="767"/>
      <c r="AL947" s="163"/>
      <c r="AM947" s="163"/>
      <c r="AN947" s="163"/>
      <c r="AO947" s="163"/>
      <c r="AP947" s="163"/>
      <c r="AQ947" s="163"/>
      <c r="AR947" s="163"/>
      <c r="AS947" s="163"/>
    </row>
    <row r="948" spans="5:45" s="175" customFormat="1" ht="12.75" customHeight="1">
      <c r="E948" s="176"/>
      <c r="H948" s="208"/>
      <c r="I948" s="176"/>
      <c r="J948" s="176"/>
      <c r="K948" s="176"/>
      <c r="AB948" s="767"/>
      <c r="AL948" s="163"/>
      <c r="AM948" s="163"/>
      <c r="AN948" s="163"/>
      <c r="AO948" s="163"/>
      <c r="AP948" s="163"/>
      <c r="AQ948" s="163"/>
      <c r="AR948" s="163"/>
      <c r="AS948" s="163"/>
    </row>
    <row r="949" spans="5:45" s="175" customFormat="1" ht="12.75" customHeight="1">
      <c r="E949" s="176"/>
      <c r="H949" s="208"/>
      <c r="I949" s="176"/>
      <c r="J949" s="176"/>
      <c r="K949" s="176"/>
      <c r="AB949" s="767"/>
      <c r="AL949" s="163"/>
      <c r="AM949" s="163"/>
      <c r="AN949" s="163"/>
      <c r="AO949" s="163"/>
      <c r="AP949" s="163"/>
      <c r="AQ949" s="163"/>
      <c r="AR949" s="163"/>
      <c r="AS949" s="163"/>
    </row>
    <row r="950" spans="5:45" s="175" customFormat="1" ht="12.75" customHeight="1">
      <c r="E950" s="176"/>
      <c r="H950" s="208"/>
      <c r="I950" s="176"/>
      <c r="J950" s="176"/>
      <c r="K950" s="176"/>
      <c r="AB950" s="767"/>
      <c r="AL950" s="163"/>
      <c r="AM950" s="163"/>
      <c r="AN950" s="163"/>
      <c r="AO950" s="163"/>
      <c r="AP950" s="163"/>
      <c r="AQ950" s="163"/>
      <c r="AR950" s="163"/>
      <c r="AS950" s="163"/>
    </row>
    <row r="951" spans="5:45" s="175" customFormat="1" ht="12.75" customHeight="1">
      <c r="E951" s="176"/>
      <c r="H951" s="208"/>
      <c r="I951" s="176"/>
      <c r="J951" s="176"/>
      <c r="K951" s="176"/>
      <c r="AB951" s="767"/>
      <c r="AL951" s="163"/>
      <c r="AM951" s="163"/>
      <c r="AN951" s="163"/>
      <c r="AO951" s="163"/>
      <c r="AP951" s="163"/>
      <c r="AQ951" s="163"/>
      <c r="AR951" s="163"/>
      <c r="AS951" s="163"/>
    </row>
    <row r="952" spans="5:45" s="175" customFormat="1" ht="12.75" customHeight="1">
      <c r="E952" s="176"/>
      <c r="H952" s="208"/>
      <c r="I952" s="176"/>
      <c r="J952" s="176"/>
      <c r="K952" s="176"/>
      <c r="AB952" s="767"/>
      <c r="AL952" s="163"/>
      <c r="AM952" s="163"/>
      <c r="AN952" s="163"/>
      <c r="AO952" s="163"/>
      <c r="AP952" s="163"/>
      <c r="AQ952" s="163"/>
      <c r="AR952" s="163"/>
      <c r="AS952" s="163"/>
    </row>
    <row r="953" spans="5:45" s="175" customFormat="1" ht="12.75" customHeight="1">
      <c r="E953" s="176"/>
      <c r="H953" s="208"/>
      <c r="I953" s="176"/>
      <c r="J953" s="176"/>
      <c r="K953" s="176"/>
      <c r="AB953" s="767"/>
      <c r="AL953" s="163"/>
      <c r="AM953" s="163"/>
      <c r="AN953" s="163"/>
      <c r="AO953" s="163"/>
      <c r="AP953" s="163"/>
      <c r="AQ953" s="163"/>
      <c r="AR953" s="163"/>
      <c r="AS953" s="163"/>
    </row>
    <row r="954" spans="5:45" s="175" customFormat="1" ht="12.75" customHeight="1">
      <c r="E954" s="176"/>
      <c r="H954" s="208"/>
      <c r="I954" s="176"/>
      <c r="J954" s="176"/>
      <c r="K954" s="176"/>
      <c r="AB954" s="767"/>
      <c r="AL954" s="163"/>
      <c r="AM954" s="163"/>
      <c r="AN954" s="163"/>
      <c r="AO954" s="163"/>
      <c r="AP954" s="163"/>
      <c r="AQ954" s="163"/>
      <c r="AR954" s="163"/>
      <c r="AS954" s="163"/>
    </row>
    <row r="955" spans="5:45" s="175" customFormat="1" ht="12.75" customHeight="1">
      <c r="E955" s="176"/>
      <c r="H955" s="208"/>
      <c r="I955" s="176"/>
      <c r="J955" s="176"/>
      <c r="K955" s="176"/>
      <c r="AB955" s="767"/>
      <c r="AL955" s="163"/>
      <c r="AM955" s="163"/>
      <c r="AN955" s="163"/>
      <c r="AO955" s="163"/>
      <c r="AP955" s="163"/>
      <c r="AQ955" s="163"/>
      <c r="AR955" s="163"/>
      <c r="AS955" s="163"/>
    </row>
    <row r="956" spans="5:45" s="175" customFormat="1" ht="12.75" customHeight="1">
      <c r="E956" s="176"/>
      <c r="H956" s="208"/>
      <c r="I956" s="176"/>
      <c r="J956" s="176"/>
      <c r="K956" s="176"/>
      <c r="AB956" s="767"/>
      <c r="AL956" s="163"/>
      <c r="AM956" s="163"/>
      <c r="AN956" s="163"/>
      <c r="AO956" s="163"/>
      <c r="AP956" s="163"/>
      <c r="AQ956" s="163"/>
      <c r="AR956" s="163"/>
      <c r="AS956" s="163"/>
    </row>
    <row r="957" spans="5:45" s="175" customFormat="1" ht="12.75" customHeight="1">
      <c r="E957" s="176"/>
      <c r="H957" s="208"/>
      <c r="I957" s="176"/>
      <c r="J957" s="176"/>
      <c r="K957" s="176"/>
      <c r="AB957" s="767"/>
      <c r="AL957" s="163"/>
      <c r="AM957" s="163"/>
      <c r="AN957" s="163"/>
      <c r="AO957" s="163"/>
      <c r="AP957" s="163"/>
      <c r="AQ957" s="163"/>
      <c r="AR957" s="163"/>
      <c r="AS957" s="163"/>
    </row>
    <row r="958" spans="5:45" s="175" customFormat="1" ht="12.75" customHeight="1">
      <c r="E958" s="176"/>
      <c r="H958" s="208"/>
      <c r="I958" s="176"/>
      <c r="J958" s="176"/>
      <c r="K958" s="176"/>
      <c r="AB958" s="767"/>
      <c r="AL958" s="163"/>
      <c r="AM958" s="163"/>
      <c r="AN958" s="163"/>
      <c r="AO958" s="163"/>
      <c r="AP958" s="163"/>
      <c r="AQ958" s="163"/>
      <c r="AR958" s="163"/>
      <c r="AS958" s="163"/>
    </row>
    <row r="959" spans="5:45" s="175" customFormat="1" ht="12.75" customHeight="1">
      <c r="E959" s="176"/>
      <c r="H959" s="208"/>
      <c r="I959" s="176"/>
      <c r="J959" s="176"/>
      <c r="K959" s="176"/>
      <c r="AB959" s="767"/>
      <c r="AL959" s="163"/>
      <c r="AM959" s="163"/>
      <c r="AN959" s="163"/>
      <c r="AO959" s="163"/>
      <c r="AP959" s="163"/>
      <c r="AQ959" s="163"/>
      <c r="AR959" s="163"/>
      <c r="AS959" s="163"/>
    </row>
    <row r="960" spans="5:45" s="175" customFormat="1" ht="12.75" customHeight="1">
      <c r="E960" s="176"/>
      <c r="H960" s="208"/>
      <c r="I960" s="176"/>
      <c r="J960" s="176"/>
      <c r="K960" s="176"/>
      <c r="AB960" s="767"/>
      <c r="AL960" s="163"/>
      <c r="AM960" s="163"/>
      <c r="AN960" s="163"/>
      <c r="AO960" s="163"/>
      <c r="AP960" s="163"/>
      <c r="AQ960" s="163"/>
      <c r="AR960" s="163"/>
      <c r="AS960" s="163"/>
    </row>
    <row r="961" spans="5:45" s="175" customFormat="1" ht="12.75" customHeight="1">
      <c r="E961" s="176"/>
      <c r="H961" s="208"/>
      <c r="I961" s="176"/>
      <c r="J961" s="176"/>
      <c r="K961" s="176"/>
      <c r="AB961" s="767"/>
      <c r="AL961" s="163"/>
      <c r="AM961" s="163"/>
      <c r="AN961" s="163"/>
      <c r="AO961" s="163"/>
      <c r="AP961" s="163"/>
      <c r="AQ961" s="163"/>
      <c r="AR961" s="163"/>
      <c r="AS961" s="163"/>
    </row>
    <row r="962" spans="5:45" s="175" customFormat="1" ht="12.75" customHeight="1">
      <c r="E962" s="176"/>
      <c r="H962" s="208"/>
      <c r="I962" s="176"/>
      <c r="J962" s="176"/>
      <c r="K962" s="176"/>
      <c r="AB962" s="767"/>
      <c r="AL962" s="163"/>
      <c r="AM962" s="163"/>
      <c r="AN962" s="163"/>
      <c r="AO962" s="163"/>
      <c r="AP962" s="163"/>
      <c r="AQ962" s="163"/>
      <c r="AR962" s="163"/>
      <c r="AS962" s="163"/>
    </row>
    <row r="963" spans="5:45" s="175" customFormat="1" ht="12.75" customHeight="1">
      <c r="E963" s="176"/>
      <c r="H963" s="208"/>
      <c r="I963" s="176"/>
      <c r="J963" s="176"/>
      <c r="K963" s="176"/>
      <c r="AB963" s="767"/>
      <c r="AL963" s="163"/>
      <c r="AM963" s="163"/>
      <c r="AN963" s="163"/>
      <c r="AO963" s="163"/>
      <c r="AP963" s="163"/>
      <c r="AQ963" s="163"/>
      <c r="AR963" s="163"/>
      <c r="AS963" s="163"/>
    </row>
    <row r="964" spans="5:45" s="175" customFormat="1" ht="12.75" customHeight="1">
      <c r="E964" s="176"/>
      <c r="H964" s="208"/>
      <c r="I964" s="176"/>
      <c r="J964" s="176"/>
      <c r="K964" s="176"/>
      <c r="AB964" s="767"/>
      <c r="AL964" s="163"/>
      <c r="AM964" s="163"/>
      <c r="AN964" s="163"/>
      <c r="AO964" s="163"/>
      <c r="AP964" s="163"/>
      <c r="AQ964" s="163"/>
      <c r="AR964" s="163"/>
      <c r="AS964" s="163"/>
    </row>
    <row r="965" spans="5:45" s="175" customFormat="1" ht="12.75" customHeight="1">
      <c r="E965" s="176"/>
      <c r="H965" s="208"/>
      <c r="I965" s="176"/>
      <c r="J965" s="176"/>
      <c r="K965" s="176"/>
      <c r="AB965" s="767"/>
      <c r="AL965" s="163"/>
      <c r="AM965" s="163"/>
      <c r="AN965" s="163"/>
      <c r="AO965" s="163"/>
      <c r="AP965" s="163"/>
      <c r="AQ965" s="163"/>
      <c r="AR965" s="163"/>
      <c r="AS965" s="163"/>
    </row>
    <row r="966" spans="5:45" s="175" customFormat="1" ht="12.75" customHeight="1">
      <c r="E966" s="176"/>
      <c r="H966" s="208"/>
      <c r="I966" s="176"/>
      <c r="J966" s="176"/>
      <c r="K966" s="176"/>
      <c r="AB966" s="767"/>
      <c r="AL966" s="163"/>
      <c r="AM966" s="163"/>
      <c r="AN966" s="163"/>
      <c r="AO966" s="163"/>
      <c r="AP966" s="163"/>
      <c r="AQ966" s="163"/>
      <c r="AR966" s="163"/>
      <c r="AS966" s="163"/>
    </row>
    <row r="967" spans="5:45" s="175" customFormat="1" ht="12.75" customHeight="1">
      <c r="E967" s="176"/>
      <c r="H967" s="208"/>
      <c r="I967" s="176"/>
      <c r="J967" s="176"/>
      <c r="K967" s="176"/>
      <c r="AB967" s="767"/>
      <c r="AL967" s="163"/>
      <c r="AM967" s="163"/>
      <c r="AN967" s="163"/>
      <c r="AO967" s="163"/>
      <c r="AP967" s="163"/>
      <c r="AQ967" s="163"/>
      <c r="AR967" s="163"/>
      <c r="AS967" s="163"/>
    </row>
    <row r="968" spans="5:45" s="175" customFormat="1" ht="12.75" customHeight="1">
      <c r="E968" s="176"/>
      <c r="H968" s="208"/>
      <c r="I968" s="176"/>
      <c r="J968" s="176"/>
      <c r="K968" s="176"/>
      <c r="AB968" s="767"/>
      <c r="AL968" s="163"/>
      <c r="AM968" s="163"/>
      <c r="AN968" s="163"/>
      <c r="AO968" s="163"/>
      <c r="AP968" s="163"/>
      <c r="AQ968" s="163"/>
      <c r="AR968" s="163"/>
      <c r="AS968" s="163"/>
    </row>
    <row r="969" spans="5:45" s="175" customFormat="1" ht="12.75" customHeight="1">
      <c r="E969" s="176"/>
      <c r="H969" s="208"/>
      <c r="I969" s="176"/>
      <c r="J969" s="176"/>
      <c r="K969" s="176"/>
      <c r="AB969" s="767"/>
      <c r="AL969" s="163"/>
      <c r="AM969" s="163"/>
      <c r="AN969" s="163"/>
      <c r="AO969" s="163"/>
      <c r="AP969" s="163"/>
      <c r="AQ969" s="163"/>
      <c r="AR969" s="163"/>
      <c r="AS969" s="163"/>
    </row>
    <row r="970" spans="5:45" s="175" customFormat="1" ht="12.75" customHeight="1">
      <c r="E970" s="176"/>
      <c r="H970" s="208"/>
      <c r="I970" s="176"/>
      <c r="J970" s="176"/>
      <c r="K970" s="176"/>
      <c r="AB970" s="767"/>
      <c r="AL970" s="163"/>
      <c r="AM970" s="163"/>
      <c r="AN970" s="163"/>
      <c r="AO970" s="163"/>
      <c r="AP970" s="163"/>
      <c r="AQ970" s="163"/>
      <c r="AR970" s="163"/>
      <c r="AS970" s="163"/>
    </row>
    <row r="971" spans="5:45" s="175" customFormat="1" ht="12.75" customHeight="1">
      <c r="E971" s="176"/>
      <c r="H971" s="208"/>
      <c r="I971" s="176"/>
      <c r="J971" s="176"/>
      <c r="K971" s="176"/>
      <c r="AB971" s="767"/>
      <c r="AL971" s="163"/>
      <c r="AM971" s="163"/>
      <c r="AN971" s="163"/>
      <c r="AO971" s="163"/>
      <c r="AP971" s="163"/>
      <c r="AQ971" s="163"/>
      <c r="AR971" s="163"/>
      <c r="AS971" s="163"/>
    </row>
    <row r="972" spans="5:45" s="175" customFormat="1" ht="12.75" customHeight="1">
      <c r="E972" s="176"/>
      <c r="H972" s="208"/>
      <c r="I972" s="176"/>
      <c r="J972" s="176"/>
      <c r="K972" s="176"/>
      <c r="AB972" s="767"/>
      <c r="AL972" s="163"/>
      <c r="AM972" s="163"/>
      <c r="AN972" s="163"/>
      <c r="AO972" s="163"/>
      <c r="AP972" s="163"/>
      <c r="AQ972" s="163"/>
      <c r="AR972" s="163"/>
      <c r="AS972" s="163"/>
    </row>
    <row r="973" spans="5:45" s="175" customFormat="1" ht="12.75" customHeight="1">
      <c r="E973" s="176"/>
      <c r="H973" s="208"/>
      <c r="I973" s="176"/>
      <c r="J973" s="176"/>
      <c r="K973" s="176"/>
      <c r="AB973" s="767"/>
      <c r="AL973" s="163"/>
      <c r="AM973" s="163"/>
      <c r="AN973" s="163"/>
      <c r="AO973" s="163"/>
      <c r="AP973" s="163"/>
      <c r="AQ973" s="163"/>
      <c r="AR973" s="163"/>
      <c r="AS973" s="163"/>
    </row>
    <row r="974" spans="5:45" s="175" customFormat="1" ht="12.75" customHeight="1">
      <c r="E974" s="176"/>
      <c r="H974" s="208"/>
      <c r="I974" s="176"/>
      <c r="J974" s="176"/>
      <c r="K974" s="176"/>
      <c r="AB974" s="767"/>
      <c r="AL974" s="163"/>
      <c r="AM974" s="163"/>
      <c r="AN974" s="163"/>
      <c r="AO974" s="163"/>
      <c r="AP974" s="163"/>
      <c r="AQ974" s="163"/>
      <c r="AR974" s="163"/>
      <c r="AS974" s="163"/>
    </row>
    <row r="975" spans="5:45" s="175" customFormat="1" ht="12.75" customHeight="1">
      <c r="E975" s="176"/>
      <c r="H975" s="208"/>
      <c r="I975" s="176"/>
      <c r="J975" s="176"/>
      <c r="K975" s="176"/>
      <c r="AB975" s="767"/>
      <c r="AL975" s="163"/>
      <c r="AM975" s="163"/>
      <c r="AN975" s="163"/>
      <c r="AO975" s="163"/>
      <c r="AP975" s="163"/>
      <c r="AQ975" s="163"/>
      <c r="AR975" s="163"/>
      <c r="AS975" s="163"/>
    </row>
    <row r="976" spans="5:45" s="175" customFormat="1" ht="12.75" customHeight="1">
      <c r="E976" s="176"/>
      <c r="H976" s="208"/>
      <c r="I976" s="176"/>
      <c r="J976" s="176"/>
      <c r="K976" s="176"/>
      <c r="AB976" s="767"/>
      <c r="AL976" s="163"/>
      <c r="AM976" s="163"/>
      <c r="AN976" s="163"/>
      <c r="AO976" s="163"/>
      <c r="AP976" s="163"/>
      <c r="AQ976" s="163"/>
      <c r="AR976" s="163"/>
      <c r="AS976" s="163"/>
    </row>
    <row r="977" spans="5:45" s="175" customFormat="1" ht="12.75" customHeight="1">
      <c r="E977" s="176"/>
      <c r="H977" s="208"/>
      <c r="I977" s="176"/>
      <c r="J977" s="176"/>
      <c r="K977" s="176"/>
      <c r="AB977" s="767"/>
      <c r="AL977" s="163"/>
      <c r="AM977" s="163"/>
      <c r="AN977" s="163"/>
      <c r="AO977" s="163"/>
      <c r="AP977" s="163"/>
      <c r="AQ977" s="163"/>
      <c r="AR977" s="163"/>
      <c r="AS977" s="163"/>
    </row>
    <row r="978" spans="5:45" s="175" customFormat="1" ht="12.75" customHeight="1">
      <c r="E978" s="176"/>
      <c r="H978" s="208"/>
      <c r="I978" s="176"/>
      <c r="J978" s="176"/>
      <c r="K978" s="176"/>
      <c r="AB978" s="767"/>
      <c r="AL978" s="163"/>
      <c r="AM978" s="163"/>
      <c r="AN978" s="163"/>
      <c r="AO978" s="163"/>
      <c r="AP978" s="163"/>
      <c r="AQ978" s="163"/>
      <c r="AR978" s="163"/>
      <c r="AS978" s="163"/>
    </row>
    <row r="979" spans="5:45" s="175" customFormat="1" ht="12.75" customHeight="1">
      <c r="E979" s="176"/>
      <c r="H979" s="208"/>
      <c r="I979" s="176"/>
      <c r="J979" s="176"/>
      <c r="K979" s="176"/>
      <c r="AB979" s="767"/>
      <c r="AL979" s="163"/>
      <c r="AM979" s="163"/>
      <c r="AN979" s="163"/>
      <c r="AO979" s="163"/>
      <c r="AP979" s="163"/>
      <c r="AQ979" s="163"/>
      <c r="AR979" s="163"/>
      <c r="AS979" s="163"/>
    </row>
    <row r="980" spans="5:45" s="175" customFormat="1" ht="12.75" customHeight="1">
      <c r="E980" s="176"/>
      <c r="H980" s="208"/>
      <c r="I980" s="176"/>
      <c r="J980" s="176"/>
      <c r="K980" s="176"/>
      <c r="AB980" s="767"/>
      <c r="AL980" s="163"/>
      <c r="AM980" s="163"/>
      <c r="AN980" s="163"/>
      <c r="AO980" s="163"/>
      <c r="AP980" s="163"/>
      <c r="AQ980" s="163"/>
      <c r="AR980" s="163"/>
      <c r="AS980" s="163"/>
    </row>
    <row r="981" spans="5:45" s="175" customFormat="1" ht="12.75" customHeight="1">
      <c r="E981" s="176"/>
      <c r="H981" s="208"/>
      <c r="I981" s="176"/>
      <c r="J981" s="176"/>
      <c r="K981" s="176"/>
      <c r="AB981" s="767"/>
      <c r="AL981" s="163"/>
      <c r="AM981" s="163"/>
      <c r="AN981" s="163"/>
      <c r="AO981" s="163"/>
      <c r="AP981" s="163"/>
      <c r="AQ981" s="163"/>
      <c r="AR981" s="163"/>
      <c r="AS981" s="163"/>
    </row>
    <row r="982" spans="5:45" s="175" customFormat="1" ht="12.75" customHeight="1">
      <c r="E982" s="176"/>
      <c r="H982" s="208"/>
      <c r="I982" s="176"/>
      <c r="J982" s="176"/>
      <c r="K982" s="176"/>
      <c r="AB982" s="767"/>
      <c r="AL982" s="163"/>
      <c r="AM982" s="163"/>
      <c r="AN982" s="163"/>
      <c r="AO982" s="163"/>
      <c r="AP982" s="163"/>
      <c r="AQ982" s="163"/>
      <c r="AR982" s="163"/>
      <c r="AS982" s="163"/>
    </row>
    <row r="983" spans="5:45" s="175" customFormat="1" ht="12.75" customHeight="1">
      <c r="E983" s="176"/>
      <c r="H983" s="208"/>
      <c r="I983" s="176"/>
      <c r="J983" s="176"/>
      <c r="K983" s="176"/>
      <c r="AB983" s="767"/>
      <c r="AL983" s="163"/>
      <c r="AM983" s="163"/>
      <c r="AN983" s="163"/>
      <c r="AO983" s="163"/>
      <c r="AP983" s="163"/>
      <c r="AQ983" s="163"/>
      <c r="AR983" s="163"/>
      <c r="AS983" s="163"/>
    </row>
    <row r="984" spans="5:45" s="175" customFormat="1" ht="12.75" customHeight="1">
      <c r="E984" s="176"/>
      <c r="H984" s="208"/>
      <c r="I984" s="176"/>
      <c r="J984" s="176"/>
      <c r="K984" s="176"/>
      <c r="AB984" s="767"/>
      <c r="AL984" s="163"/>
      <c r="AM984" s="163"/>
      <c r="AN984" s="163"/>
      <c r="AO984" s="163"/>
      <c r="AP984" s="163"/>
      <c r="AQ984" s="163"/>
      <c r="AR984" s="163"/>
      <c r="AS984" s="163"/>
    </row>
    <row r="985" spans="5:45" s="175" customFormat="1" ht="12.75" customHeight="1">
      <c r="E985" s="176"/>
      <c r="H985" s="208"/>
      <c r="I985" s="176"/>
      <c r="J985" s="176"/>
      <c r="K985" s="176"/>
      <c r="AB985" s="767"/>
      <c r="AL985" s="163"/>
      <c r="AM985" s="163"/>
      <c r="AN985" s="163"/>
      <c r="AO985" s="163"/>
      <c r="AP985" s="163"/>
      <c r="AQ985" s="163"/>
      <c r="AR985" s="163"/>
      <c r="AS985" s="163"/>
    </row>
    <row r="986" spans="5:45" s="175" customFormat="1" ht="12.75" customHeight="1">
      <c r="E986" s="176"/>
      <c r="H986" s="208"/>
      <c r="I986" s="176"/>
      <c r="J986" s="176"/>
      <c r="K986" s="176"/>
      <c r="AB986" s="767"/>
      <c r="AL986" s="163"/>
      <c r="AM986" s="163"/>
      <c r="AN986" s="163"/>
      <c r="AO986" s="163"/>
      <c r="AP986" s="163"/>
      <c r="AQ986" s="163"/>
      <c r="AR986" s="163"/>
      <c r="AS986" s="163"/>
    </row>
    <row r="987" spans="5:45" s="175" customFormat="1" ht="12.75" customHeight="1">
      <c r="E987" s="176"/>
      <c r="H987" s="208"/>
      <c r="I987" s="176"/>
      <c r="J987" s="176"/>
      <c r="K987" s="176"/>
      <c r="AB987" s="767"/>
      <c r="AL987" s="163"/>
      <c r="AM987" s="163"/>
      <c r="AN987" s="163"/>
      <c r="AO987" s="163"/>
      <c r="AP987" s="163"/>
      <c r="AQ987" s="163"/>
      <c r="AR987" s="163"/>
      <c r="AS987" s="163"/>
    </row>
    <row r="988" spans="5:45" s="175" customFormat="1" ht="12.75" customHeight="1">
      <c r="E988" s="176"/>
      <c r="H988" s="208"/>
      <c r="I988" s="176"/>
      <c r="J988" s="176"/>
      <c r="K988" s="176"/>
      <c r="AB988" s="767"/>
      <c r="AL988" s="163"/>
      <c r="AM988" s="163"/>
      <c r="AN988" s="163"/>
      <c r="AO988" s="163"/>
      <c r="AP988" s="163"/>
      <c r="AQ988" s="163"/>
      <c r="AR988" s="163"/>
      <c r="AS988" s="163"/>
    </row>
    <row r="989" spans="5:45" s="175" customFormat="1" ht="12.75" customHeight="1">
      <c r="E989" s="176"/>
      <c r="H989" s="208"/>
      <c r="I989" s="176"/>
      <c r="J989" s="176"/>
      <c r="K989" s="176"/>
      <c r="AB989" s="767"/>
      <c r="AL989" s="163"/>
      <c r="AM989" s="163"/>
      <c r="AN989" s="163"/>
      <c r="AO989" s="163"/>
      <c r="AP989" s="163"/>
      <c r="AQ989" s="163"/>
      <c r="AR989" s="163"/>
      <c r="AS989" s="163"/>
    </row>
    <row r="990" spans="5:45" s="175" customFormat="1" ht="12.75" customHeight="1">
      <c r="E990" s="176"/>
      <c r="H990" s="208"/>
      <c r="I990" s="176"/>
      <c r="J990" s="176"/>
      <c r="K990" s="176"/>
      <c r="AB990" s="767"/>
      <c r="AL990" s="163"/>
      <c r="AM990" s="163"/>
      <c r="AN990" s="163"/>
      <c r="AO990" s="163"/>
      <c r="AP990" s="163"/>
      <c r="AQ990" s="163"/>
      <c r="AR990" s="163"/>
      <c r="AS990" s="163"/>
    </row>
    <row r="991" spans="5:45" s="175" customFormat="1" ht="12.75" customHeight="1">
      <c r="E991" s="176"/>
      <c r="H991" s="208"/>
      <c r="I991" s="176"/>
      <c r="J991" s="176"/>
      <c r="K991" s="176"/>
      <c r="AB991" s="767"/>
      <c r="AL991" s="163"/>
      <c r="AM991" s="163"/>
      <c r="AN991" s="163"/>
      <c r="AO991" s="163"/>
      <c r="AP991" s="163"/>
      <c r="AQ991" s="163"/>
      <c r="AR991" s="163"/>
      <c r="AS991" s="163"/>
    </row>
    <row r="992" spans="5:45" s="175" customFormat="1" ht="12.75" customHeight="1">
      <c r="E992" s="176"/>
      <c r="H992" s="208"/>
      <c r="I992" s="176"/>
      <c r="J992" s="176"/>
      <c r="K992" s="176"/>
      <c r="AB992" s="767"/>
      <c r="AL992" s="163"/>
      <c r="AM992" s="163"/>
      <c r="AN992" s="163"/>
      <c r="AO992" s="163"/>
      <c r="AP992" s="163"/>
      <c r="AQ992" s="163"/>
      <c r="AR992" s="163"/>
      <c r="AS992" s="163"/>
    </row>
    <row r="993" spans="5:45" s="175" customFormat="1" ht="12.75" customHeight="1">
      <c r="E993" s="176"/>
      <c r="H993" s="208"/>
      <c r="I993" s="176"/>
      <c r="J993" s="176"/>
      <c r="K993" s="176"/>
      <c r="AB993" s="767"/>
      <c r="AL993" s="163"/>
      <c r="AM993" s="163"/>
      <c r="AN993" s="163"/>
      <c r="AO993" s="163"/>
      <c r="AP993" s="163"/>
      <c r="AQ993" s="163"/>
      <c r="AR993" s="163"/>
      <c r="AS993" s="163"/>
    </row>
    <row r="994" spans="5:45" s="175" customFormat="1" ht="12.75" customHeight="1">
      <c r="E994" s="176"/>
      <c r="H994" s="208"/>
      <c r="I994" s="176"/>
      <c r="J994" s="176"/>
      <c r="K994" s="176"/>
      <c r="AB994" s="767"/>
      <c r="AL994" s="163"/>
      <c r="AM994" s="163"/>
      <c r="AN994" s="163"/>
      <c r="AO994" s="163"/>
      <c r="AP994" s="163"/>
      <c r="AQ994" s="163"/>
      <c r="AR994" s="163"/>
      <c r="AS994" s="163"/>
    </row>
    <row r="995" spans="5:45" s="175" customFormat="1" ht="12.75" customHeight="1">
      <c r="E995" s="176"/>
      <c r="H995" s="208"/>
      <c r="I995" s="176"/>
      <c r="J995" s="176"/>
      <c r="K995" s="176"/>
      <c r="AB995" s="767"/>
      <c r="AL995" s="163"/>
      <c r="AM995" s="163"/>
      <c r="AN995" s="163"/>
      <c r="AO995" s="163"/>
      <c r="AP995" s="163"/>
      <c r="AQ995" s="163"/>
      <c r="AR995" s="163"/>
      <c r="AS995" s="163"/>
    </row>
    <row r="996" spans="5:45" s="175" customFormat="1" ht="12.75" customHeight="1">
      <c r="E996" s="176"/>
      <c r="H996" s="208"/>
      <c r="I996" s="176"/>
      <c r="J996" s="176"/>
      <c r="K996" s="176"/>
      <c r="AB996" s="767"/>
      <c r="AL996" s="163"/>
      <c r="AM996" s="163"/>
      <c r="AN996" s="163"/>
      <c r="AO996" s="163"/>
      <c r="AP996" s="163"/>
      <c r="AQ996" s="163"/>
      <c r="AR996" s="163"/>
      <c r="AS996" s="163"/>
    </row>
    <row r="997" spans="5:45" s="175" customFormat="1" ht="12.75" customHeight="1">
      <c r="E997" s="176"/>
      <c r="H997" s="208"/>
      <c r="I997" s="176"/>
      <c r="J997" s="176"/>
      <c r="K997" s="176"/>
      <c r="AB997" s="767"/>
      <c r="AL997" s="163"/>
      <c r="AM997" s="163"/>
      <c r="AN997" s="163"/>
      <c r="AO997" s="163"/>
      <c r="AP997" s="163"/>
      <c r="AQ997" s="163"/>
      <c r="AR997" s="163"/>
      <c r="AS997" s="163"/>
    </row>
    <row r="998" spans="5:45" s="175" customFormat="1" ht="12.75" customHeight="1">
      <c r="E998" s="176"/>
      <c r="H998" s="208"/>
      <c r="I998" s="176"/>
      <c r="J998" s="176"/>
      <c r="K998" s="176"/>
      <c r="AB998" s="767"/>
      <c r="AL998" s="163"/>
      <c r="AM998" s="163"/>
      <c r="AN998" s="163"/>
      <c r="AO998" s="163"/>
      <c r="AP998" s="163"/>
      <c r="AQ998" s="163"/>
      <c r="AR998" s="163"/>
      <c r="AS998" s="163"/>
    </row>
    <row r="999" spans="5:45" s="175" customFormat="1" ht="12.75" customHeight="1">
      <c r="E999" s="176"/>
      <c r="H999" s="208"/>
      <c r="I999" s="176"/>
      <c r="J999" s="176"/>
      <c r="K999" s="176"/>
      <c r="AB999" s="767"/>
      <c r="AL999" s="163"/>
      <c r="AM999" s="163"/>
      <c r="AN999" s="163"/>
      <c r="AO999" s="163"/>
      <c r="AP999" s="163"/>
      <c r="AQ999" s="163"/>
      <c r="AR999" s="163"/>
      <c r="AS999" s="163"/>
    </row>
    <row r="1000" spans="5:45" s="175" customFormat="1" ht="12.75" customHeight="1">
      <c r="E1000" s="176"/>
      <c r="H1000" s="208"/>
      <c r="I1000" s="176"/>
      <c r="J1000" s="176"/>
      <c r="K1000" s="176"/>
      <c r="AB1000" s="767"/>
      <c r="AL1000" s="163"/>
      <c r="AM1000" s="163"/>
      <c r="AN1000" s="163"/>
      <c r="AO1000" s="163"/>
      <c r="AP1000" s="163"/>
      <c r="AQ1000" s="163"/>
      <c r="AR1000" s="163"/>
      <c r="AS1000" s="163"/>
    </row>
    <row r="1001" spans="5:45" s="175" customFormat="1" ht="12.75" customHeight="1">
      <c r="E1001" s="176"/>
      <c r="H1001" s="208"/>
      <c r="I1001" s="176"/>
      <c r="J1001" s="176"/>
      <c r="K1001" s="176"/>
      <c r="AB1001" s="767"/>
      <c r="AL1001" s="163"/>
      <c r="AM1001" s="163"/>
      <c r="AN1001" s="163"/>
      <c r="AO1001" s="163"/>
      <c r="AP1001" s="163"/>
      <c r="AQ1001" s="163"/>
      <c r="AR1001" s="163"/>
      <c r="AS1001" s="163"/>
    </row>
    <row r="1002" spans="5:45" s="175" customFormat="1" ht="12.75" customHeight="1">
      <c r="E1002" s="176"/>
      <c r="H1002" s="208"/>
      <c r="I1002" s="176"/>
      <c r="J1002" s="176"/>
      <c r="K1002" s="176"/>
      <c r="AB1002" s="767"/>
      <c r="AL1002" s="163"/>
      <c r="AM1002" s="163"/>
      <c r="AN1002" s="163"/>
      <c r="AO1002" s="163"/>
      <c r="AP1002" s="163"/>
      <c r="AQ1002" s="163"/>
      <c r="AR1002" s="163"/>
      <c r="AS1002" s="163"/>
    </row>
    <row r="1003" spans="5:45" s="175" customFormat="1" ht="12.75" customHeight="1">
      <c r="E1003" s="176"/>
      <c r="H1003" s="208"/>
      <c r="I1003" s="176"/>
      <c r="J1003" s="176"/>
      <c r="K1003" s="176"/>
      <c r="AB1003" s="767"/>
      <c r="AL1003" s="163"/>
      <c r="AM1003" s="163"/>
      <c r="AN1003" s="163"/>
      <c r="AO1003" s="163"/>
      <c r="AP1003" s="163"/>
      <c r="AQ1003" s="163"/>
      <c r="AR1003" s="163"/>
      <c r="AS1003" s="163"/>
    </row>
    <row r="1004" spans="5:45" s="175" customFormat="1" ht="12.75" customHeight="1">
      <c r="E1004" s="176"/>
      <c r="H1004" s="208"/>
      <c r="I1004" s="176"/>
      <c r="J1004" s="176"/>
      <c r="K1004" s="176"/>
      <c r="AB1004" s="767"/>
      <c r="AL1004" s="163"/>
      <c r="AM1004" s="163"/>
      <c r="AN1004" s="163"/>
      <c r="AO1004" s="163"/>
      <c r="AP1004" s="163"/>
      <c r="AQ1004" s="163"/>
      <c r="AR1004" s="163"/>
      <c r="AS1004" s="163"/>
    </row>
    <row r="1005" spans="5:45" s="175" customFormat="1" ht="12.75" customHeight="1">
      <c r="E1005" s="176"/>
      <c r="H1005" s="208"/>
      <c r="I1005" s="176"/>
      <c r="J1005" s="176"/>
      <c r="K1005" s="176"/>
      <c r="AB1005" s="767"/>
      <c r="AL1005" s="163"/>
      <c r="AM1005" s="163"/>
      <c r="AN1005" s="163"/>
      <c r="AO1005" s="163"/>
      <c r="AP1005" s="163"/>
      <c r="AQ1005" s="163"/>
      <c r="AR1005" s="163"/>
      <c r="AS1005" s="163"/>
    </row>
    <row r="1006" spans="5:45" s="175" customFormat="1" ht="12.75" customHeight="1">
      <c r="E1006" s="176"/>
      <c r="H1006" s="208"/>
      <c r="I1006" s="176"/>
      <c r="J1006" s="176"/>
      <c r="K1006" s="176"/>
      <c r="AB1006" s="767"/>
      <c r="AL1006" s="163"/>
      <c r="AM1006" s="163"/>
      <c r="AN1006" s="163"/>
      <c r="AO1006" s="163"/>
      <c r="AP1006" s="163"/>
      <c r="AQ1006" s="163"/>
      <c r="AR1006" s="163"/>
      <c r="AS1006" s="163"/>
    </row>
    <row r="1007" spans="5:45" s="175" customFormat="1" ht="12.75" customHeight="1">
      <c r="E1007" s="176"/>
      <c r="H1007" s="208"/>
      <c r="I1007" s="176"/>
      <c r="J1007" s="176"/>
      <c r="K1007" s="176"/>
      <c r="AB1007" s="767"/>
      <c r="AL1007" s="163"/>
      <c r="AM1007" s="163"/>
      <c r="AN1007" s="163"/>
      <c r="AO1007" s="163"/>
      <c r="AP1007" s="163"/>
      <c r="AQ1007" s="163"/>
      <c r="AR1007" s="163"/>
      <c r="AS1007" s="163"/>
    </row>
    <row r="1008" spans="5:45" s="175" customFormat="1" ht="12.75" customHeight="1">
      <c r="E1008" s="176"/>
      <c r="H1008" s="208"/>
      <c r="I1008" s="176"/>
      <c r="J1008" s="176"/>
      <c r="K1008" s="176"/>
      <c r="AB1008" s="767"/>
      <c r="AL1008" s="163"/>
      <c r="AM1008" s="163"/>
      <c r="AN1008" s="163"/>
      <c r="AO1008" s="163"/>
      <c r="AP1008" s="163"/>
      <c r="AQ1008" s="163"/>
      <c r="AR1008" s="163"/>
      <c r="AS1008" s="163"/>
    </row>
    <row r="1009" spans="5:45" s="175" customFormat="1" ht="12.75" customHeight="1">
      <c r="E1009" s="176"/>
      <c r="H1009" s="208"/>
      <c r="I1009" s="176"/>
      <c r="J1009" s="176"/>
      <c r="K1009" s="176"/>
      <c r="AB1009" s="767"/>
      <c r="AL1009" s="163"/>
      <c r="AM1009" s="163"/>
      <c r="AN1009" s="163"/>
      <c r="AO1009" s="163"/>
      <c r="AP1009" s="163"/>
      <c r="AQ1009" s="163"/>
      <c r="AR1009" s="163"/>
      <c r="AS1009" s="163"/>
    </row>
    <row r="1010" spans="5:45" s="175" customFormat="1" ht="12.75" customHeight="1">
      <c r="E1010" s="176"/>
      <c r="H1010" s="208"/>
      <c r="I1010" s="176"/>
      <c r="J1010" s="176"/>
      <c r="K1010" s="176"/>
      <c r="AB1010" s="767"/>
      <c r="AL1010" s="163"/>
      <c r="AM1010" s="163"/>
      <c r="AN1010" s="163"/>
      <c r="AO1010" s="163"/>
      <c r="AP1010" s="163"/>
      <c r="AQ1010" s="163"/>
      <c r="AR1010" s="163"/>
      <c r="AS1010" s="163"/>
    </row>
    <row r="1011" spans="5:45" s="175" customFormat="1" ht="12.75" customHeight="1">
      <c r="E1011" s="176"/>
      <c r="H1011" s="208"/>
      <c r="I1011" s="176"/>
      <c r="J1011" s="176"/>
      <c r="K1011" s="176"/>
      <c r="AB1011" s="767"/>
      <c r="AL1011" s="163"/>
      <c r="AM1011" s="163"/>
      <c r="AN1011" s="163"/>
      <c r="AO1011" s="163"/>
      <c r="AP1011" s="163"/>
      <c r="AQ1011" s="163"/>
      <c r="AR1011" s="163"/>
      <c r="AS1011" s="163"/>
    </row>
    <row r="1012" spans="5:45" s="175" customFormat="1" ht="12.75" customHeight="1">
      <c r="E1012" s="176"/>
      <c r="H1012" s="208"/>
      <c r="I1012" s="176"/>
      <c r="J1012" s="176"/>
      <c r="K1012" s="176"/>
      <c r="AB1012" s="767"/>
      <c r="AL1012" s="163"/>
      <c r="AM1012" s="163"/>
      <c r="AN1012" s="163"/>
      <c r="AO1012" s="163"/>
      <c r="AP1012" s="163"/>
      <c r="AQ1012" s="163"/>
      <c r="AR1012" s="163"/>
      <c r="AS1012" s="163"/>
    </row>
    <row r="1013" spans="5:45" s="175" customFormat="1" ht="12.75" customHeight="1">
      <c r="E1013" s="176"/>
      <c r="H1013" s="208"/>
      <c r="I1013" s="176"/>
      <c r="J1013" s="176"/>
      <c r="K1013" s="176"/>
      <c r="AB1013" s="767"/>
      <c r="AL1013" s="163"/>
      <c r="AM1013" s="163"/>
      <c r="AN1013" s="163"/>
      <c r="AO1013" s="163"/>
      <c r="AP1013" s="163"/>
      <c r="AQ1013" s="163"/>
      <c r="AR1013" s="163"/>
      <c r="AS1013" s="163"/>
    </row>
    <row r="1014" spans="5:45" s="175" customFormat="1" ht="12.75" customHeight="1">
      <c r="E1014" s="176"/>
      <c r="H1014" s="208"/>
      <c r="I1014" s="176"/>
      <c r="J1014" s="176"/>
      <c r="K1014" s="176"/>
      <c r="AB1014" s="767"/>
      <c r="AL1014" s="163"/>
      <c r="AM1014" s="163"/>
      <c r="AN1014" s="163"/>
      <c r="AO1014" s="163"/>
      <c r="AP1014" s="163"/>
      <c r="AQ1014" s="163"/>
      <c r="AR1014" s="163"/>
      <c r="AS1014" s="163"/>
    </row>
    <row r="1015" spans="5:45" s="175" customFormat="1" ht="12.75" customHeight="1">
      <c r="E1015" s="176"/>
      <c r="H1015" s="208"/>
      <c r="I1015" s="176"/>
      <c r="J1015" s="176"/>
      <c r="K1015" s="176"/>
      <c r="AB1015" s="767"/>
      <c r="AL1015" s="163"/>
      <c r="AM1015" s="163"/>
      <c r="AN1015" s="163"/>
      <c r="AO1015" s="163"/>
      <c r="AP1015" s="163"/>
      <c r="AQ1015" s="163"/>
      <c r="AR1015" s="163"/>
      <c r="AS1015" s="163"/>
    </row>
    <row r="1016" spans="5:45" s="175" customFormat="1" ht="12.75" customHeight="1">
      <c r="E1016" s="176"/>
      <c r="H1016" s="208"/>
      <c r="I1016" s="176"/>
      <c r="J1016" s="176"/>
      <c r="K1016" s="176"/>
      <c r="AB1016" s="767"/>
      <c r="AL1016" s="163"/>
      <c r="AM1016" s="163"/>
      <c r="AN1016" s="163"/>
      <c r="AO1016" s="163"/>
      <c r="AP1016" s="163"/>
      <c r="AQ1016" s="163"/>
      <c r="AR1016" s="163"/>
      <c r="AS1016" s="163"/>
    </row>
    <row r="1017" spans="5:45" s="175" customFormat="1" ht="12.75" customHeight="1">
      <c r="E1017" s="176"/>
      <c r="H1017" s="208"/>
      <c r="I1017" s="176"/>
      <c r="J1017" s="176"/>
      <c r="K1017" s="176"/>
      <c r="AB1017" s="767"/>
      <c r="AL1017" s="163"/>
      <c r="AM1017" s="163"/>
      <c r="AN1017" s="163"/>
      <c r="AO1017" s="163"/>
      <c r="AP1017" s="163"/>
      <c r="AQ1017" s="163"/>
      <c r="AR1017" s="163"/>
      <c r="AS1017" s="163"/>
    </row>
    <row r="1018" spans="5:45" s="175" customFormat="1" ht="12.75" customHeight="1">
      <c r="E1018" s="176"/>
      <c r="H1018" s="208"/>
      <c r="I1018" s="176"/>
      <c r="J1018" s="176"/>
      <c r="K1018" s="176"/>
      <c r="AB1018" s="767"/>
      <c r="AL1018" s="163"/>
      <c r="AM1018" s="163"/>
      <c r="AN1018" s="163"/>
      <c r="AO1018" s="163"/>
      <c r="AP1018" s="163"/>
      <c r="AQ1018" s="163"/>
      <c r="AR1018" s="163"/>
      <c r="AS1018" s="163"/>
    </row>
    <row r="1019" spans="5:45" s="175" customFormat="1" ht="12.75" customHeight="1">
      <c r="E1019" s="176"/>
      <c r="H1019" s="208"/>
      <c r="I1019" s="176"/>
      <c r="J1019" s="176"/>
      <c r="K1019" s="176"/>
      <c r="AB1019" s="767"/>
      <c r="AL1019" s="163"/>
      <c r="AM1019" s="163"/>
      <c r="AN1019" s="163"/>
      <c r="AO1019" s="163"/>
      <c r="AP1019" s="163"/>
      <c r="AQ1019" s="163"/>
      <c r="AR1019" s="163"/>
      <c r="AS1019" s="163"/>
    </row>
    <row r="1020" spans="5:45" s="175" customFormat="1" ht="12.75" customHeight="1">
      <c r="E1020" s="176"/>
      <c r="H1020" s="208"/>
      <c r="I1020" s="176"/>
      <c r="J1020" s="176"/>
      <c r="K1020" s="176"/>
      <c r="AB1020" s="767"/>
      <c r="AL1020" s="163"/>
      <c r="AM1020" s="163"/>
      <c r="AN1020" s="163"/>
      <c r="AO1020" s="163"/>
      <c r="AP1020" s="163"/>
      <c r="AQ1020" s="163"/>
      <c r="AR1020" s="163"/>
      <c r="AS1020" s="163"/>
    </row>
    <row r="1021" spans="5:45" s="175" customFormat="1" ht="12.75" customHeight="1">
      <c r="E1021" s="176"/>
      <c r="H1021" s="208"/>
      <c r="I1021" s="176"/>
      <c r="J1021" s="176"/>
      <c r="K1021" s="176"/>
      <c r="AB1021" s="767"/>
      <c r="AL1021" s="163"/>
      <c r="AM1021" s="163"/>
      <c r="AN1021" s="163"/>
      <c r="AO1021" s="163"/>
      <c r="AP1021" s="163"/>
      <c r="AQ1021" s="163"/>
      <c r="AR1021" s="163"/>
      <c r="AS1021" s="163"/>
    </row>
    <row r="1022" spans="5:45" s="175" customFormat="1" ht="12.75" customHeight="1">
      <c r="E1022" s="176"/>
      <c r="H1022" s="208"/>
      <c r="I1022" s="176"/>
      <c r="J1022" s="176"/>
      <c r="K1022" s="176"/>
      <c r="AB1022" s="767"/>
      <c r="AL1022" s="163"/>
      <c r="AM1022" s="163"/>
      <c r="AN1022" s="163"/>
      <c r="AO1022" s="163"/>
      <c r="AP1022" s="163"/>
      <c r="AQ1022" s="163"/>
      <c r="AR1022" s="163"/>
      <c r="AS1022" s="163"/>
    </row>
    <row r="1023" spans="5:45" s="175" customFormat="1" ht="12.75" customHeight="1">
      <c r="E1023" s="176"/>
      <c r="H1023" s="208"/>
      <c r="I1023" s="176"/>
      <c r="J1023" s="176"/>
      <c r="K1023" s="176"/>
      <c r="AB1023" s="767"/>
      <c r="AL1023" s="163"/>
      <c r="AM1023" s="163"/>
      <c r="AN1023" s="163"/>
      <c r="AO1023" s="163"/>
      <c r="AP1023" s="163"/>
      <c r="AQ1023" s="163"/>
      <c r="AR1023" s="163"/>
      <c r="AS1023" s="163"/>
    </row>
    <row r="1024" spans="5:45" s="175" customFormat="1" ht="12.75" customHeight="1">
      <c r="E1024" s="176"/>
      <c r="H1024" s="208"/>
      <c r="I1024" s="176"/>
      <c r="J1024" s="176"/>
      <c r="K1024" s="176"/>
      <c r="AB1024" s="767"/>
      <c r="AL1024" s="163"/>
      <c r="AM1024" s="163"/>
      <c r="AN1024" s="163"/>
      <c r="AO1024" s="163"/>
      <c r="AP1024" s="163"/>
      <c r="AQ1024" s="163"/>
      <c r="AR1024" s="163"/>
      <c r="AS1024" s="163"/>
    </row>
    <row r="1025" spans="5:45" s="175" customFormat="1" ht="12.75" customHeight="1">
      <c r="E1025" s="176"/>
      <c r="H1025" s="208"/>
      <c r="I1025" s="176"/>
      <c r="J1025" s="176"/>
      <c r="K1025" s="176"/>
      <c r="AB1025" s="767"/>
      <c r="AL1025" s="163"/>
      <c r="AM1025" s="163"/>
      <c r="AN1025" s="163"/>
      <c r="AO1025" s="163"/>
      <c r="AP1025" s="163"/>
      <c r="AQ1025" s="163"/>
      <c r="AR1025" s="163"/>
      <c r="AS1025" s="163"/>
    </row>
    <row r="1026" spans="5:45" s="175" customFormat="1" ht="12.75" customHeight="1">
      <c r="E1026" s="176"/>
      <c r="H1026" s="208"/>
      <c r="I1026" s="176"/>
      <c r="J1026" s="176"/>
      <c r="K1026" s="176"/>
      <c r="AB1026" s="767"/>
      <c r="AL1026" s="163"/>
      <c r="AM1026" s="163"/>
      <c r="AN1026" s="163"/>
      <c r="AO1026" s="163"/>
      <c r="AP1026" s="163"/>
      <c r="AQ1026" s="163"/>
      <c r="AR1026" s="163"/>
      <c r="AS1026" s="163"/>
    </row>
    <row r="1027" spans="5:45" s="175" customFormat="1" ht="12.75" customHeight="1">
      <c r="E1027" s="176"/>
      <c r="H1027" s="208"/>
      <c r="I1027" s="176"/>
      <c r="J1027" s="176"/>
      <c r="K1027" s="176"/>
      <c r="AB1027" s="767"/>
      <c r="AL1027" s="163"/>
      <c r="AM1027" s="163"/>
      <c r="AN1027" s="163"/>
      <c r="AO1027" s="163"/>
      <c r="AP1027" s="163"/>
      <c r="AQ1027" s="163"/>
      <c r="AR1027" s="163"/>
      <c r="AS1027" s="163"/>
    </row>
    <row r="1028" spans="5:45" s="175" customFormat="1" ht="12.75" customHeight="1">
      <c r="E1028" s="176"/>
      <c r="H1028" s="208"/>
      <c r="I1028" s="176"/>
      <c r="J1028" s="176"/>
      <c r="K1028" s="176"/>
      <c r="AB1028" s="767"/>
      <c r="AL1028" s="163"/>
      <c r="AM1028" s="163"/>
      <c r="AN1028" s="163"/>
      <c r="AO1028" s="163"/>
      <c r="AP1028" s="163"/>
      <c r="AQ1028" s="163"/>
      <c r="AR1028" s="163"/>
      <c r="AS1028" s="163"/>
    </row>
    <row r="1029" spans="5:45" s="175" customFormat="1" ht="12.75" customHeight="1">
      <c r="E1029" s="176"/>
      <c r="H1029" s="208"/>
      <c r="I1029" s="176"/>
      <c r="J1029" s="176"/>
      <c r="K1029" s="176"/>
      <c r="AB1029" s="767"/>
      <c r="AL1029" s="163"/>
      <c r="AM1029" s="163"/>
      <c r="AN1029" s="163"/>
      <c r="AO1029" s="163"/>
      <c r="AP1029" s="163"/>
      <c r="AQ1029" s="163"/>
      <c r="AR1029" s="163"/>
      <c r="AS1029" s="163"/>
    </row>
    <row r="1030" spans="5:45" s="175" customFormat="1" ht="12.75" customHeight="1">
      <c r="E1030" s="176"/>
      <c r="H1030" s="208"/>
      <c r="I1030" s="176"/>
      <c r="J1030" s="176"/>
      <c r="K1030" s="176"/>
      <c r="AB1030" s="767"/>
      <c r="AL1030" s="163"/>
      <c r="AM1030" s="163"/>
      <c r="AN1030" s="163"/>
      <c r="AO1030" s="163"/>
      <c r="AP1030" s="163"/>
      <c r="AQ1030" s="163"/>
      <c r="AR1030" s="163"/>
      <c r="AS1030" s="163"/>
    </row>
    <row r="1031" spans="5:45" s="175" customFormat="1" ht="12.75" customHeight="1">
      <c r="E1031" s="176"/>
      <c r="H1031" s="208"/>
      <c r="I1031" s="176"/>
      <c r="J1031" s="176"/>
      <c r="K1031" s="176"/>
      <c r="AB1031" s="767"/>
      <c r="AL1031" s="163"/>
      <c r="AM1031" s="163"/>
      <c r="AN1031" s="163"/>
      <c r="AO1031" s="163"/>
      <c r="AP1031" s="163"/>
      <c r="AQ1031" s="163"/>
      <c r="AR1031" s="163"/>
      <c r="AS1031" s="163"/>
    </row>
    <row r="1032" spans="5:45" s="175" customFormat="1" ht="12.75" customHeight="1">
      <c r="E1032" s="176"/>
      <c r="H1032" s="208"/>
      <c r="I1032" s="176"/>
      <c r="J1032" s="176"/>
      <c r="K1032" s="176"/>
      <c r="AB1032" s="767"/>
      <c r="AL1032" s="163"/>
      <c r="AM1032" s="163"/>
      <c r="AN1032" s="163"/>
      <c r="AO1032" s="163"/>
      <c r="AP1032" s="163"/>
      <c r="AQ1032" s="163"/>
      <c r="AR1032" s="163"/>
      <c r="AS1032" s="163"/>
    </row>
    <row r="1033" spans="5:45" s="175" customFormat="1" ht="12.75" customHeight="1">
      <c r="E1033" s="176"/>
      <c r="H1033" s="208"/>
      <c r="I1033" s="176"/>
      <c r="J1033" s="176"/>
      <c r="K1033" s="176"/>
      <c r="AB1033" s="767"/>
      <c r="AL1033" s="163"/>
      <c r="AM1033" s="163"/>
      <c r="AN1033" s="163"/>
      <c r="AO1033" s="163"/>
      <c r="AP1033" s="163"/>
      <c r="AQ1033" s="163"/>
      <c r="AR1033" s="163"/>
      <c r="AS1033" s="163"/>
    </row>
    <row r="1034" spans="5:45" s="175" customFormat="1" ht="12.75" customHeight="1">
      <c r="E1034" s="176"/>
      <c r="H1034" s="208"/>
      <c r="I1034" s="176"/>
      <c r="J1034" s="176"/>
      <c r="K1034" s="176"/>
      <c r="AB1034" s="767"/>
      <c r="AL1034" s="163"/>
      <c r="AM1034" s="163"/>
      <c r="AN1034" s="163"/>
      <c r="AO1034" s="163"/>
      <c r="AP1034" s="163"/>
      <c r="AQ1034" s="163"/>
      <c r="AR1034" s="163"/>
      <c r="AS1034" s="163"/>
    </row>
    <row r="1035" spans="5:45" s="175" customFormat="1" ht="12.75" customHeight="1">
      <c r="E1035" s="176"/>
      <c r="H1035" s="208"/>
      <c r="I1035" s="176"/>
      <c r="J1035" s="176"/>
      <c r="K1035" s="176"/>
      <c r="AB1035" s="767"/>
      <c r="AL1035" s="163"/>
      <c r="AM1035" s="163"/>
      <c r="AN1035" s="163"/>
      <c r="AO1035" s="163"/>
      <c r="AP1035" s="163"/>
      <c r="AQ1035" s="163"/>
      <c r="AR1035" s="163"/>
      <c r="AS1035" s="163"/>
    </row>
    <row r="1036" spans="5:45" s="175" customFormat="1" ht="12.75" customHeight="1">
      <c r="E1036" s="176"/>
      <c r="H1036" s="208"/>
      <c r="I1036" s="176"/>
      <c r="J1036" s="176"/>
      <c r="K1036" s="176"/>
      <c r="AB1036" s="767"/>
      <c r="AL1036" s="163"/>
      <c r="AM1036" s="163"/>
      <c r="AN1036" s="163"/>
      <c r="AO1036" s="163"/>
      <c r="AP1036" s="163"/>
      <c r="AQ1036" s="163"/>
      <c r="AR1036" s="163"/>
      <c r="AS1036" s="163"/>
    </row>
    <row r="1037" spans="5:45" s="175" customFormat="1" ht="12.75" customHeight="1">
      <c r="E1037" s="176"/>
      <c r="H1037" s="208"/>
      <c r="I1037" s="176"/>
      <c r="J1037" s="176"/>
      <c r="K1037" s="176"/>
      <c r="AB1037" s="767"/>
      <c r="AL1037" s="163"/>
      <c r="AM1037" s="163"/>
      <c r="AN1037" s="163"/>
      <c r="AO1037" s="163"/>
      <c r="AP1037" s="163"/>
      <c r="AQ1037" s="163"/>
      <c r="AR1037" s="163"/>
      <c r="AS1037" s="163"/>
    </row>
    <row r="1038" spans="5:45" s="175" customFormat="1" ht="12.75" customHeight="1">
      <c r="E1038" s="176"/>
      <c r="H1038" s="208"/>
      <c r="I1038" s="176"/>
      <c r="J1038" s="176"/>
      <c r="K1038" s="176"/>
      <c r="AB1038" s="767"/>
      <c r="AL1038" s="163"/>
      <c r="AM1038" s="163"/>
      <c r="AN1038" s="163"/>
      <c r="AO1038" s="163"/>
      <c r="AP1038" s="163"/>
      <c r="AQ1038" s="163"/>
      <c r="AR1038" s="163"/>
      <c r="AS1038" s="163"/>
    </row>
    <row r="1039" spans="5:45" s="175" customFormat="1" ht="12.75" customHeight="1">
      <c r="E1039" s="176"/>
      <c r="H1039" s="208"/>
      <c r="I1039" s="176"/>
      <c r="J1039" s="176"/>
      <c r="K1039" s="176"/>
      <c r="AB1039" s="767"/>
      <c r="AL1039" s="163"/>
      <c r="AM1039" s="163"/>
      <c r="AN1039" s="163"/>
      <c r="AO1039" s="163"/>
      <c r="AP1039" s="163"/>
      <c r="AQ1039" s="163"/>
      <c r="AR1039" s="163"/>
      <c r="AS1039" s="163"/>
    </row>
    <row r="1040" spans="5:45" s="175" customFormat="1" ht="12.75" customHeight="1">
      <c r="E1040" s="176"/>
      <c r="H1040" s="208"/>
      <c r="I1040" s="176"/>
      <c r="J1040" s="176"/>
      <c r="K1040" s="176"/>
      <c r="AB1040" s="767"/>
      <c r="AL1040" s="163"/>
      <c r="AM1040" s="163"/>
      <c r="AN1040" s="163"/>
      <c r="AO1040" s="163"/>
      <c r="AP1040" s="163"/>
      <c r="AQ1040" s="163"/>
      <c r="AR1040" s="163"/>
      <c r="AS1040" s="163"/>
    </row>
    <row r="1041" spans="5:45" s="175" customFormat="1" ht="12.75" customHeight="1">
      <c r="E1041" s="176"/>
      <c r="H1041" s="208"/>
      <c r="I1041" s="176"/>
      <c r="J1041" s="176"/>
      <c r="K1041" s="176"/>
      <c r="AB1041" s="767"/>
      <c r="AL1041" s="163"/>
      <c r="AM1041" s="163"/>
      <c r="AN1041" s="163"/>
      <c r="AO1041" s="163"/>
      <c r="AP1041" s="163"/>
      <c r="AQ1041" s="163"/>
      <c r="AR1041" s="163"/>
      <c r="AS1041" s="163"/>
    </row>
    <row r="1042" spans="5:45" s="175" customFormat="1" ht="12.75" customHeight="1">
      <c r="E1042" s="176"/>
      <c r="H1042" s="208"/>
      <c r="I1042" s="176"/>
      <c r="J1042" s="176"/>
      <c r="K1042" s="176"/>
      <c r="AB1042" s="767"/>
      <c r="AL1042" s="163"/>
      <c r="AM1042" s="163"/>
      <c r="AN1042" s="163"/>
      <c r="AO1042" s="163"/>
      <c r="AP1042" s="163"/>
      <c r="AQ1042" s="163"/>
      <c r="AR1042" s="163"/>
      <c r="AS1042" s="163"/>
    </row>
    <row r="1043" spans="5:45" s="175" customFormat="1" ht="12.75" customHeight="1">
      <c r="E1043" s="176"/>
      <c r="H1043" s="208"/>
      <c r="I1043" s="176"/>
      <c r="J1043" s="176"/>
      <c r="K1043" s="176"/>
      <c r="AB1043" s="767"/>
      <c r="AL1043" s="163"/>
      <c r="AM1043" s="163"/>
      <c r="AN1043" s="163"/>
      <c r="AO1043" s="163"/>
      <c r="AP1043" s="163"/>
      <c r="AQ1043" s="163"/>
      <c r="AR1043" s="163"/>
      <c r="AS1043" s="163"/>
    </row>
    <row r="1044" spans="5:45" s="175" customFormat="1" ht="12.75" customHeight="1">
      <c r="E1044" s="176"/>
      <c r="H1044" s="208"/>
      <c r="I1044" s="176"/>
      <c r="J1044" s="176"/>
      <c r="K1044" s="176"/>
      <c r="AB1044" s="767"/>
      <c r="AL1044" s="163"/>
      <c r="AM1044" s="163"/>
      <c r="AN1044" s="163"/>
      <c r="AO1044" s="163"/>
      <c r="AP1044" s="163"/>
      <c r="AQ1044" s="163"/>
      <c r="AR1044" s="163"/>
      <c r="AS1044" s="163"/>
    </row>
    <row r="1045" spans="5:45" s="175" customFormat="1" ht="12.75" customHeight="1">
      <c r="E1045" s="176"/>
      <c r="H1045" s="208"/>
      <c r="I1045" s="176"/>
      <c r="J1045" s="176"/>
      <c r="K1045" s="176"/>
      <c r="AB1045" s="767"/>
      <c r="AL1045" s="163"/>
      <c r="AM1045" s="163"/>
      <c r="AN1045" s="163"/>
      <c r="AO1045" s="163"/>
      <c r="AP1045" s="163"/>
      <c r="AQ1045" s="163"/>
      <c r="AR1045" s="163"/>
      <c r="AS1045" s="163"/>
    </row>
    <row r="1046" spans="5:45" s="175" customFormat="1" ht="12.75" customHeight="1">
      <c r="E1046" s="176"/>
      <c r="H1046" s="208"/>
      <c r="I1046" s="176"/>
      <c r="J1046" s="176"/>
      <c r="K1046" s="176"/>
      <c r="AB1046" s="767"/>
      <c r="AL1046" s="163"/>
      <c r="AM1046" s="163"/>
      <c r="AN1046" s="163"/>
      <c r="AO1046" s="163"/>
      <c r="AP1046" s="163"/>
      <c r="AQ1046" s="163"/>
      <c r="AR1046" s="163"/>
      <c r="AS1046" s="163"/>
    </row>
    <row r="1047" spans="5:45" s="175" customFormat="1" ht="12.75" customHeight="1">
      <c r="E1047" s="176"/>
      <c r="H1047" s="208"/>
      <c r="I1047" s="176"/>
      <c r="J1047" s="176"/>
      <c r="K1047" s="176"/>
      <c r="AB1047" s="767"/>
      <c r="AL1047" s="163"/>
      <c r="AM1047" s="163"/>
      <c r="AN1047" s="163"/>
      <c r="AO1047" s="163"/>
      <c r="AP1047" s="163"/>
      <c r="AQ1047" s="163"/>
      <c r="AR1047" s="163"/>
      <c r="AS1047" s="163"/>
    </row>
    <row r="1048" spans="5:45" s="175" customFormat="1" ht="12.75" customHeight="1">
      <c r="E1048" s="176"/>
      <c r="H1048" s="208"/>
      <c r="I1048" s="176"/>
      <c r="J1048" s="176"/>
      <c r="K1048" s="176"/>
      <c r="AB1048" s="767"/>
      <c r="AL1048" s="163"/>
      <c r="AM1048" s="163"/>
      <c r="AN1048" s="163"/>
      <c r="AO1048" s="163"/>
      <c r="AP1048" s="163"/>
      <c r="AQ1048" s="163"/>
      <c r="AR1048" s="163"/>
      <c r="AS1048" s="163"/>
    </row>
    <row r="1049" spans="5:45" s="175" customFormat="1" ht="12.75" customHeight="1">
      <c r="E1049" s="176"/>
      <c r="H1049" s="208"/>
      <c r="I1049" s="176"/>
      <c r="J1049" s="176"/>
      <c r="K1049" s="176"/>
      <c r="AB1049" s="767"/>
      <c r="AL1049" s="163"/>
      <c r="AM1049" s="163"/>
      <c r="AN1049" s="163"/>
      <c r="AO1049" s="163"/>
      <c r="AP1049" s="163"/>
      <c r="AQ1049" s="163"/>
      <c r="AR1049" s="163"/>
      <c r="AS1049" s="163"/>
    </row>
    <row r="1050" spans="5:45" s="175" customFormat="1" ht="12.75" customHeight="1">
      <c r="E1050" s="176"/>
      <c r="H1050" s="208"/>
      <c r="I1050" s="176"/>
      <c r="J1050" s="176"/>
      <c r="K1050" s="176"/>
      <c r="AB1050" s="767"/>
      <c r="AL1050" s="163"/>
      <c r="AM1050" s="163"/>
      <c r="AN1050" s="163"/>
      <c r="AO1050" s="163"/>
      <c r="AP1050" s="163"/>
      <c r="AQ1050" s="163"/>
      <c r="AR1050" s="163"/>
      <c r="AS1050" s="163"/>
    </row>
    <row r="1051" spans="5:45" s="175" customFormat="1" ht="12.75" customHeight="1">
      <c r="E1051" s="176"/>
      <c r="H1051" s="208"/>
      <c r="I1051" s="176"/>
      <c r="J1051" s="176"/>
      <c r="K1051" s="176"/>
      <c r="AB1051" s="767"/>
      <c r="AL1051" s="163"/>
      <c r="AM1051" s="163"/>
      <c r="AN1051" s="163"/>
      <c r="AO1051" s="163"/>
      <c r="AP1051" s="163"/>
      <c r="AQ1051" s="163"/>
      <c r="AR1051" s="163"/>
      <c r="AS1051" s="163"/>
    </row>
    <row r="1052" spans="5:45" s="175" customFormat="1" ht="12.75" customHeight="1">
      <c r="E1052" s="176"/>
      <c r="H1052" s="208"/>
      <c r="I1052" s="176"/>
      <c r="J1052" s="176"/>
      <c r="K1052" s="176"/>
      <c r="AB1052" s="767"/>
      <c r="AL1052" s="163"/>
      <c r="AM1052" s="163"/>
      <c r="AN1052" s="163"/>
      <c r="AO1052" s="163"/>
      <c r="AP1052" s="163"/>
      <c r="AQ1052" s="163"/>
      <c r="AR1052" s="163"/>
      <c r="AS1052" s="163"/>
    </row>
    <row r="1053" spans="5:45" s="175" customFormat="1" ht="12.75" customHeight="1">
      <c r="E1053" s="176"/>
      <c r="H1053" s="208"/>
      <c r="I1053" s="176"/>
      <c r="J1053" s="176"/>
      <c r="K1053" s="176"/>
      <c r="AB1053" s="767"/>
      <c r="AL1053" s="163"/>
      <c r="AM1053" s="163"/>
      <c r="AN1053" s="163"/>
      <c r="AO1053" s="163"/>
      <c r="AP1053" s="163"/>
      <c r="AQ1053" s="163"/>
      <c r="AR1053" s="163"/>
      <c r="AS1053" s="163"/>
    </row>
    <row r="1054" spans="5:45" s="175" customFormat="1" ht="12.75" customHeight="1">
      <c r="E1054" s="176"/>
      <c r="H1054" s="208"/>
      <c r="I1054" s="176"/>
      <c r="J1054" s="176"/>
      <c r="K1054" s="176"/>
      <c r="AB1054" s="767"/>
      <c r="AL1054" s="163"/>
      <c r="AM1054" s="163"/>
      <c r="AN1054" s="163"/>
      <c r="AO1054" s="163"/>
      <c r="AP1054" s="163"/>
      <c r="AQ1054" s="163"/>
      <c r="AR1054" s="163"/>
      <c r="AS1054" s="163"/>
    </row>
    <row r="1055" spans="5:45" s="175" customFormat="1" ht="12.75" customHeight="1">
      <c r="E1055" s="176"/>
      <c r="H1055" s="208"/>
      <c r="I1055" s="176"/>
      <c r="J1055" s="176"/>
      <c r="K1055" s="176"/>
      <c r="AB1055" s="767"/>
      <c r="AL1055" s="163"/>
      <c r="AM1055" s="163"/>
      <c r="AN1055" s="163"/>
      <c r="AO1055" s="163"/>
      <c r="AP1055" s="163"/>
      <c r="AQ1055" s="163"/>
      <c r="AR1055" s="163"/>
      <c r="AS1055" s="163"/>
    </row>
    <row r="1056" spans="5:45" s="175" customFormat="1" ht="12.75" customHeight="1">
      <c r="E1056" s="176"/>
      <c r="H1056" s="208"/>
      <c r="I1056" s="176"/>
      <c r="J1056" s="176"/>
      <c r="K1056" s="176"/>
      <c r="AB1056" s="767"/>
      <c r="AL1056" s="163"/>
      <c r="AM1056" s="163"/>
      <c r="AN1056" s="163"/>
      <c r="AO1056" s="163"/>
      <c r="AP1056" s="163"/>
      <c r="AQ1056" s="163"/>
      <c r="AR1056" s="163"/>
      <c r="AS1056" s="163"/>
    </row>
    <row r="1057" spans="5:45" s="175" customFormat="1" ht="12.75" customHeight="1">
      <c r="E1057" s="176"/>
      <c r="H1057" s="208"/>
      <c r="I1057" s="176"/>
      <c r="J1057" s="176"/>
      <c r="K1057" s="176"/>
      <c r="AB1057" s="767"/>
      <c r="AL1057" s="163"/>
      <c r="AM1057" s="163"/>
      <c r="AN1057" s="163"/>
      <c r="AO1057" s="163"/>
      <c r="AP1057" s="163"/>
      <c r="AQ1057" s="163"/>
      <c r="AR1057" s="163"/>
      <c r="AS1057" s="163"/>
    </row>
    <row r="1058" spans="5:45" s="175" customFormat="1" ht="12.75" customHeight="1">
      <c r="E1058" s="176"/>
      <c r="H1058" s="208"/>
      <c r="I1058" s="176"/>
      <c r="J1058" s="176"/>
      <c r="K1058" s="176"/>
      <c r="AB1058" s="767"/>
      <c r="AL1058" s="163"/>
      <c r="AM1058" s="163"/>
      <c r="AN1058" s="163"/>
      <c r="AO1058" s="163"/>
      <c r="AP1058" s="163"/>
      <c r="AQ1058" s="163"/>
      <c r="AR1058" s="163"/>
      <c r="AS1058" s="163"/>
    </row>
    <row r="1059" spans="5:45" s="175" customFormat="1" ht="12.75" customHeight="1">
      <c r="E1059" s="176"/>
      <c r="H1059" s="208"/>
      <c r="I1059" s="176"/>
      <c r="J1059" s="176"/>
      <c r="K1059" s="176"/>
      <c r="AB1059" s="767"/>
      <c r="AL1059" s="163"/>
      <c r="AM1059" s="163"/>
      <c r="AN1059" s="163"/>
      <c r="AO1059" s="163"/>
      <c r="AP1059" s="163"/>
      <c r="AQ1059" s="163"/>
      <c r="AR1059" s="163"/>
      <c r="AS1059" s="163"/>
    </row>
    <row r="1060" spans="5:45" s="175" customFormat="1" ht="12.75" customHeight="1">
      <c r="E1060" s="176"/>
      <c r="H1060" s="208"/>
      <c r="I1060" s="176"/>
      <c r="J1060" s="176"/>
      <c r="K1060" s="176"/>
      <c r="AB1060" s="767"/>
      <c r="AL1060" s="163"/>
      <c r="AM1060" s="163"/>
      <c r="AN1060" s="163"/>
      <c r="AO1060" s="163"/>
      <c r="AP1060" s="163"/>
      <c r="AQ1060" s="163"/>
      <c r="AR1060" s="163"/>
      <c r="AS1060" s="163"/>
    </row>
    <row r="1061" spans="5:45" s="175" customFormat="1" ht="12.75" customHeight="1">
      <c r="E1061" s="176"/>
      <c r="H1061" s="208"/>
      <c r="I1061" s="176"/>
      <c r="J1061" s="176"/>
      <c r="K1061" s="176"/>
      <c r="AB1061" s="767"/>
      <c r="AL1061" s="163"/>
      <c r="AM1061" s="163"/>
      <c r="AN1061" s="163"/>
      <c r="AO1061" s="163"/>
      <c r="AP1061" s="163"/>
      <c r="AQ1061" s="163"/>
      <c r="AR1061" s="163"/>
      <c r="AS1061" s="163"/>
    </row>
    <row r="1062" spans="5:45" s="175" customFormat="1" ht="12.75" customHeight="1">
      <c r="E1062" s="176"/>
      <c r="H1062" s="208"/>
      <c r="I1062" s="176"/>
      <c r="J1062" s="176"/>
      <c r="K1062" s="176"/>
      <c r="AB1062" s="767"/>
      <c r="AL1062" s="163"/>
      <c r="AM1062" s="163"/>
      <c r="AN1062" s="163"/>
      <c r="AO1062" s="163"/>
      <c r="AP1062" s="163"/>
      <c r="AQ1062" s="163"/>
      <c r="AR1062" s="163"/>
      <c r="AS1062" s="163"/>
    </row>
    <row r="1063" spans="5:45" s="175" customFormat="1" ht="12.75" customHeight="1">
      <c r="E1063" s="176"/>
      <c r="H1063" s="208"/>
      <c r="I1063" s="176"/>
      <c r="J1063" s="176"/>
      <c r="K1063" s="176"/>
      <c r="AB1063" s="767"/>
      <c r="AL1063" s="163"/>
      <c r="AM1063" s="163"/>
      <c r="AN1063" s="163"/>
      <c r="AO1063" s="163"/>
      <c r="AP1063" s="163"/>
      <c r="AQ1063" s="163"/>
      <c r="AR1063" s="163"/>
      <c r="AS1063" s="163"/>
    </row>
    <row r="1064" spans="5:45" s="175" customFormat="1" ht="12.75" customHeight="1">
      <c r="E1064" s="176"/>
      <c r="H1064" s="208"/>
      <c r="I1064" s="176"/>
      <c r="J1064" s="176"/>
      <c r="K1064" s="176"/>
      <c r="AB1064" s="767"/>
      <c r="AL1064" s="163"/>
      <c r="AM1064" s="163"/>
      <c r="AN1064" s="163"/>
      <c r="AO1064" s="163"/>
      <c r="AP1064" s="163"/>
      <c r="AQ1064" s="163"/>
      <c r="AR1064" s="163"/>
      <c r="AS1064" s="163"/>
    </row>
    <row r="1065" spans="5:45" s="175" customFormat="1" ht="12.75" customHeight="1">
      <c r="E1065" s="176"/>
      <c r="H1065" s="208"/>
      <c r="I1065" s="176"/>
      <c r="J1065" s="176"/>
      <c r="K1065" s="176"/>
      <c r="AB1065" s="767"/>
      <c r="AL1065" s="163"/>
      <c r="AM1065" s="163"/>
      <c r="AN1065" s="163"/>
      <c r="AO1065" s="163"/>
      <c r="AP1065" s="163"/>
      <c r="AQ1065" s="163"/>
      <c r="AR1065" s="163"/>
      <c r="AS1065" s="163"/>
    </row>
    <row r="1066" spans="5:45" s="175" customFormat="1" ht="12.75" customHeight="1">
      <c r="E1066" s="176"/>
      <c r="H1066" s="208"/>
      <c r="I1066" s="176"/>
      <c r="J1066" s="176"/>
      <c r="K1066" s="176"/>
      <c r="AB1066" s="767"/>
      <c r="AL1066" s="163"/>
      <c r="AM1066" s="163"/>
      <c r="AN1066" s="163"/>
      <c r="AO1066" s="163"/>
      <c r="AP1066" s="163"/>
      <c r="AQ1066" s="163"/>
      <c r="AR1066" s="163"/>
      <c r="AS1066" s="163"/>
    </row>
    <row r="1067" spans="5:45" s="175" customFormat="1" ht="12.75" customHeight="1">
      <c r="E1067" s="176"/>
      <c r="H1067" s="208"/>
      <c r="I1067" s="176"/>
      <c r="J1067" s="176"/>
      <c r="K1067" s="176"/>
      <c r="AB1067" s="767"/>
      <c r="AL1067" s="163"/>
      <c r="AM1067" s="163"/>
      <c r="AN1067" s="163"/>
      <c r="AO1067" s="163"/>
      <c r="AP1067" s="163"/>
      <c r="AQ1067" s="163"/>
      <c r="AR1067" s="163"/>
      <c r="AS1067" s="163"/>
    </row>
    <row r="1068" spans="5:45" s="175" customFormat="1" ht="12.75" customHeight="1">
      <c r="E1068" s="176"/>
      <c r="H1068" s="208"/>
      <c r="I1068" s="176"/>
      <c r="J1068" s="176"/>
      <c r="K1068" s="176"/>
      <c r="AB1068" s="767"/>
      <c r="AL1068" s="163"/>
      <c r="AM1068" s="163"/>
      <c r="AN1068" s="163"/>
      <c r="AO1068" s="163"/>
      <c r="AP1068" s="163"/>
      <c r="AQ1068" s="163"/>
      <c r="AR1068" s="163"/>
      <c r="AS1068" s="163"/>
    </row>
    <row r="1069" spans="5:45" s="175" customFormat="1" ht="12.75" customHeight="1">
      <c r="E1069" s="176"/>
      <c r="H1069" s="208"/>
      <c r="I1069" s="176"/>
      <c r="J1069" s="176"/>
      <c r="K1069" s="176"/>
      <c r="AB1069" s="767"/>
      <c r="AL1069" s="163"/>
      <c r="AM1069" s="163"/>
      <c r="AN1069" s="163"/>
      <c r="AO1069" s="163"/>
      <c r="AP1069" s="163"/>
      <c r="AQ1069" s="163"/>
      <c r="AR1069" s="163"/>
      <c r="AS1069" s="163"/>
    </row>
    <row r="1070" spans="5:45" s="175" customFormat="1" ht="12.75" customHeight="1">
      <c r="E1070" s="176"/>
      <c r="H1070" s="208"/>
      <c r="I1070" s="176"/>
      <c r="J1070" s="176"/>
      <c r="K1070" s="176"/>
      <c r="AB1070" s="767"/>
      <c r="AL1070" s="163"/>
      <c r="AM1070" s="163"/>
      <c r="AN1070" s="163"/>
      <c r="AO1070" s="163"/>
      <c r="AP1070" s="163"/>
      <c r="AQ1070" s="163"/>
      <c r="AR1070" s="163"/>
      <c r="AS1070" s="163"/>
    </row>
    <row r="1071" spans="5:45" s="175" customFormat="1" ht="12.75" customHeight="1">
      <c r="E1071" s="176"/>
      <c r="H1071" s="208"/>
      <c r="I1071" s="176"/>
      <c r="J1071" s="176"/>
      <c r="K1071" s="176"/>
      <c r="AB1071" s="767"/>
      <c r="AL1071" s="163"/>
      <c r="AM1071" s="163"/>
      <c r="AN1071" s="163"/>
      <c r="AO1071" s="163"/>
      <c r="AP1071" s="163"/>
      <c r="AQ1071" s="163"/>
      <c r="AR1071" s="163"/>
      <c r="AS1071" s="163"/>
    </row>
    <row r="1072" spans="5:45" s="175" customFormat="1" ht="12.75" customHeight="1">
      <c r="E1072" s="176"/>
      <c r="H1072" s="208"/>
      <c r="I1072" s="176"/>
      <c r="J1072" s="176"/>
      <c r="K1072" s="176"/>
      <c r="AB1072" s="767"/>
      <c r="AL1072" s="163"/>
      <c r="AM1072" s="163"/>
      <c r="AN1072" s="163"/>
      <c r="AO1072" s="163"/>
      <c r="AP1072" s="163"/>
      <c r="AQ1072" s="163"/>
      <c r="AR1072" s="163"/>
      <c r="AS1072" s="163"/>
    </row>
    <row r="1073" spans="5:45" s="175" customFormat="1" ht="12.75" customHeight="1">
      <c r="E1073" s="176"/>
      <c r="H1073" s="208"/>
      <c r="I1073" s="176"/>
      <c r="J1073" s="176"/>
      <c r="K1073" s="176"/>
      <c r="AB1073" s="767"/>
      <c r="AL1073" s="163"/>
      <c r="AM1073" s="163"/>
      <c r="AN1073" s="163"/>
      <c r="AO1073" s="163"/>
      <c r="AP1073" s="163"/>
      <c r="AQ1073" s="163"/>
      <c r="AR1073" s="163"/>
      <c r="AS1073" s="163"/>
    </row>
    <row r="1074" spans="5:45" s="175" customFormat="1" ht="12.75" customHeight="1">
      <c r="E1074" s="176"/>
      <c r="H1074" s="208"/>
      <c r="I1074" s="176"/>
      <c r="J1074" s="176"/>
      <c r="K1074" s="176"/>
      <c r="AB1074" s="767"/>
      <c r="AL1074" s="163"/>
      <c r="AM1074" s="163"/>
      <c r="AN1074" s="163"/>
      <c r="AO1074" s="163"/>
      <c r="AP1074" s="163"/>
      <c r="AQ1074" s="163"/>
      <c r="AR1074" s="163"/>
      <c r="AS1074" s="163"/>
    </row>
    <row r="1075" spans="5:45" s="175" customFormat="1" ht="12.75" customHeight="1">
      <c r="E1075" s="176"/>
      <c r="H1075" s="208"/>
      <c r="I1075" s="176"/>
      <c r="J1075" s="176"/>
      <c r="K1075" s="176"/>
      <c r="AB1075" s="767"/>
      <c r="AL1075" s="163"/>
      <c r="AM1075" s="163"/>
      <c r="AN1075" s="163"/>
      <c r="AO1075" s="163"/>
      <c r="AP1075" s="163"/>
      <c r="AQ1075" s="163"/>
      <c r="AR1075" s="163"/>
      <c r="AS1075" s="163"/>
    </row>
    <row r="1076" spans="5:45" s="175" customFormat="1" ht="12.75" customHeight="1">
      <c r="E1076" s="176"/>
      <c r="H1076" s="208"/>
      <c r="I1076" s="176"/>
      <c r="J1076" s="176"/>
      <c r="K1076" s="176"/>
      <c r="AB1076" s="767"/>
      <c r="AL1076" s="163"/>
      <c r="AM1076" s="163"/>
      <c r="AN1076" s="163"/>
      <c r="AO1076" s="163"/>
      <c r="AP1076" s="163"/>
      <c r="AQ1076" s="163"/>
      <c r="AR1076" s="163"/>
      <c r="AS1076" s="163"/>
    </row>
    <row r="1077" spans="5:45" s="175" customFormat="1" ht="12.75" customHeight="1">
      <c r="E1077" s="176"/>
      <c r="H1077" s="208"/>
      <c r="I1077" s="176"/>
      <c r="J1077" s="176"/>
      <c r="K1077" s="176"/>
      <c r="AB1077" s="767"/>
      <c r="AL1077" s="163"/>
      <c r="AM1077" s="163"/>
      <c r="AN1077" s="163"/>
      <c r="AO1077" s="163"/>
      <c r="AP1077" s="163"/>
      <c r="AQ1077" s="163"/>
      <c r="AR1077" s="163"/>
      <c r="AS1077" s="163"/>
    </row>
    <row r="1078" spans="5:45" s="175" customFormat="1" ht="12.75" customHeight="1">
      <c r="E1078" s="176"/>
      <c r="H1078" s="208"/>
      <c r="I1078" s="176"/>
      <c r="J1078" s="176"/>
      <c r="K1078" s="176"/>
      <c r="AB1078" s="767"/>
      <c r="AL1078" s="163"/>
      <c r="AM1078" s="163"/>
      <c r="AN1078" s="163"/>
      <c r="AO1078" s="163"/>
      <c r="AP1078" s="163"/>
      <c r="AQ1078" s="163"/>
      <c r="AR1078" s="163"/>
      <c r="AS1078" s="163"/>
    </row>
    <row r="1079" spans="5:45" s="175" customFormat="1" ht="12.75" customHeight="1">
      <c r="E1079" s="176"/>
      <c r="H1079" s="208"/>
      <c r="I1079" s="176"/>
      <c r="J1079" s="176"/>
      <c r="K1079" s="176"/>
      <c r="AB1079" s="767"/>
      <c r="AL1079" s="163"/>
      <c r="AM1079" s="163"/>
      <c r="AN1079" s="163"/>
      <c r="AO1079" s="163"/>
      <c r="AP1079" s="163"/>
      <c r="AQ1079" s="163"/>
      <c r="AR1079" s="163"/>
      <c r="AS1079" s="163"/>
    </row>
    <row r="1080" spans="5:45" s="175" customFormat="1" ht="12.75" customHeight="1">
      <c r="E1080" s="176"/>
      <c r="H1080" s="208"/>
      <c r="I1080" s="176"/>
      <c r="J1080" s="176"/>
      <c r="K1080" s="176"/>
      <c r="AB1080" s="767"/>
      <c r="AL1080" s="163"/>
      <c r="AM1080" s="163"/>
      <c r="AN1080" s="163"/>
      <c r="AO1080" s="163"/>
      <c r="AP1080" s="163"/>
      <c r="AQ1080" s="163"/>
      <c r="AR1080" s="163"/>
      <c r="AS1080" s="163"/>
    </row>
    <row r="1081" spans="5:45" s="175" customFormat="1" ht="12.75" customHeight="1">
      <c r="E1081" s="176"/>
      <c r="H1081" s="208"/>
      <c r="I1081" s="176"/>
      <c r="J1081" s="176"/>
      <c r="K1081" s="176"/>
      <c r="AB1081" s="767"/>
      <c r="AL1081" s="163"/>
      <c r="AM1081" s="163"/>
      <c r="AN1081" s="163"/>
      <c r="AO1081" s="163"/>
      <c r="AP1081" s="163"/>
      <c r="AQ1081" s="163"/>
      <c r="AR1081" s="163"/>
      <c r="AS1081" s="163"/>
    </row>
    <row r="1082" spans="5:45" s="175" customFormat="1" ht="12.75" customHeight="1">
      <c r="E1082" s="176"/>
      <c r="H1082" s="208"/>
      <c r="I1082" s="176"/>
      <c r="J1082" s="176"/>
      <c r="K1082" s="176"/>
      <c r="AB1082" s="767"/>
      <c r="AL1082" s="163"/>
      <c r="AM1082" s="163"/>
      <c r="AN1082" s="163"/>
      <c r="AO1082" s="163"/>
      <c r="AP1082" s="163"/>
      <c r="AQ1082" s="163"/>
      <c r="AR1082" s="163"/>
      <c r="AS1082" s="163"/>
    </row>
    <row r="1083" spans="5:45" s="175" customFormat="1" ht="12.75" customHeight="1">
      <c r="E1083" s="176"/>
      <c r="H1083" s="208"/>
      <c r="I1083" s="176"/>
      <c r="J1083" s="176"/>
      <c r="K1083" s="176"/>
      <c r="AB1083" s="767"/>
      <c r="AL1083" s="163"/>
      <c r="AM1083" s="163"/>
      <c r="AN1083" s="163"/>
      <c r="AO1083" s="163"/>
      <c r="AP1083" s="163"/>
      <c r="AQ1083" s="163"/>
      <c r="AR1083" s="163"/>
      <c r="AS1083" s="163"/>
    </row>
    <row r="1084" spans="5:45" s="175" customFormat="1" ht="12.75" customHeight="1">
      <c r="E1084" s="176"/>
      <c r="H1084" s="208"/>
      <c r="I1084" s="176"/>
      <c r="J1084" s="176"/>
      <c r="K1084" s="176"/>
      <c r="AB1084" s="767"/>
      <c r="AL1084" s="163"/>
      <c r="AM1084" s="163"/>
      <c r="AN1084" s="163"/>
      <c r="AO1084" s="163"/>
      <c r="AP1084" s="163"/>
      <c r="AQ1084" s="163"/>
      <c r="AR1084" s="163"/>
      <c r="AS1084" s="163"/>
    </row>
    <row r="1085" spans="5:45" s="175" customFormat="1" ht="12.75" customHeight="1">
      <c r="E1085" s="176"/>
      <c r="H1085" s="208"/>
      <c r="I1085" s="176"/>
      <c r="J1085" s="176"/>
      <c r="K1085" s="176"/>
      <c r="AB1085" s="767"/>
      <c r="AL1085" s="163"/>
      <c r="AM1085" s="163"/>
      <c r="AN1085" s="163"/>
      <c r="AO1085" s="163"/>
      <c r="AP1085" s="163"/>
      <c r="AQ1085" s="163"/>
      <c r="AR1085" s="163"/>
      <c r="AS1085" s="163"/>
    </row>
    <row r="1086" spans="5:45" s="175" customFormat="1" ht="12.75" customHeight="1">
      <c r="E1086" s="176"/>
      <c r="H1086" s="208"/>
      <c r="I1086" s="176"/>
      <c r="J1086" s="176"/>
      <c r="K1086" s="176"/>
      <c r="AB1086" s="767"/>
      <c r="AL1086" s="163"/>
      <c r="AM1086" s="163"/>
      <c r="AN1086" s="163"/>
      <c r="AO1086" s="163"/>
      <c r="AP1086" s="163"/>
      <c r="AQ1086" s="163"/>
      <c r="AR1086" s="163"/>
      <c r="AS1086" s="163"/>
    </row>
    <row r="1087" spans="5:45" s="175" customFormat="1" ht="12.75" customHeight="1">
      <c r="E1087" s="176"/>
      <c r="H1087" s="208"/>
      <c r="I1087" s="176"/>
      <c r="J1087" s="176"/>
      <c r="K1087" s="176"/>
      <c r="AB1087" s="767"/>
      <c r="AL1087" s="163"/>
      <c r="AM1087" s="163"/>
      <c r="AN1087" s="163"/>
      <c r="AO1087" s="163"/>
      <c r="AP1087" s="163"/>
      <c r="AQ1087" s="163"/>
      <c r="AR1087" s="163"/>
      <c r="AS1087" s="163"/>
    </row>
    <row r="1088" spans="5:45" s="175" customFormat="1" ht="12.75" customHeight="1">
      <c r="E1088" s="176"/>
      <c r="H1088" s="208"/>
      <c r="I1088" s="176"/>
      <c r="J1088" s="176"/>
      <c r="K1088" s="176"/>
      <c r="AB1088" s="767"/>
      <c r="AL1088" s="163"/>
      <c r="AM1088" s="163"/>
      <c r="AN1088" s="163"/>
      <c r="AO1088" s="163"/>
      <c r="AP1088" s="163"/>
      <c r="AQ1088" s="163"/>
      <c r="AR1088" s="163"/>
      <c r="AS1088" s="163"/>
    </row>
    <row r="1089" spans="5:45" s="175" customFormat="1" ht="12.75" customHeight="1">
      <c r="E1089" s="176"/>
      <c r="H1089" s="208"/>
      <c r="I1089" s="176"/>
      <c r="J1089" s="176"/>
      <c r="K1089" s="176"/>
      <c r="AB1089" s="767"/>
      <c r="AL1089" s="163"/>
      <c r="AM1089" s="163"/>
      <c r="AN1089" s="163"/>
      <c r="AO1089" s="163"/>
      <c r="AP1089" s="163"/>
      <c r="AQ1089" s="163"/>
      <c r="AR1089" s="163"/>
      <c r="AS1089" s="163"/>
    </row>
    <row r="1090" spans="5:45" s="175" customFormat="1" ht="12.75" customHeight="1">
      <c r="E1090" s="176"/>
      <c r="H1090" s="208"/>
      <c r="I1090" s="176"/>
      <c r="J1090" s="176"/>
      <c r="K1090" s="176"/>
      <c r="AB1090" s="767"/>
      <c r="AL1090" s="163"/>
      <c r="AM1090" s="163"/>
      <c r="AN1090" s="163"/>
      <c r="AO1090" s="163"/>
      <c r="AP1090" s="163"/>
      <c r="AQ1090" s="163"/>
      <c r="AR1090" s="163"/>
      <c r="AS1090" s="163"/>
    </row>
    <row r="1091" spans="5:45" s="175" customFormat="1" ht="12.75" customHeight="1">
      <c r="E1091" s="176"/>
      <c r="H1091" s="208"/>
      <c r="I1091" s="176"/>
      <c r="J1091" s="176"/>
      <c r="K1091" s="176"/>
      <c r="AB1091" s="767"/>
      <c r="AL1091" s="163"/>
      <c r="AM1091" s="163"/>
      <c r="AN1091" s="163"/>
      <c r="AO1091" s="163"/>
      <c r="AP1091" s="163"/>
      <c r="AQ1091" s="163"/>
      <c r="AR1091" s="163"/>
      <c r="AS1091" s="163"/>
    </row>
    <row r="1092" spans="5:45" s="175" customFormat="1" ht="12.75" customHeight="1">
      <c r="E1092" s="176"/>
      <c r="H1092" s="208"/>
      <c r="I1092" s="176"/>
      <c r="J1092" s="176"/>
      <c r="K1092" s="176"/>
      <c r="AB1092" s="767"/>
      <c r="AL1092" s="163"/>
      <c r="AM1092" s="163"/>
      <c r="AN1092" s="163"/>
      <c r="AO1092" s="163"/>
      <c r="AP1092" s="163"/>
      <c r="AQ1092" s="163"/>
      <c r="AR1092" s="163"/>
      <c r="AS1092" s="163"/>
    </row>
    <row r="1093" spans="5:45" s="175" customFormat="1" ht="12.75" customHeight="1">
      <c r="E1093" s="176"/>
      <c r="H1093" s="208"/>
      <c r="I1093" s="176"/>
      <c r="J1093" s="176"/>
      <c r="K1093" s="176"/>
      <c r="AB1093" s="767"/>
      <c r="AL1093" s="163"/>
      <c r="AM1093" s="163"/>
      <c r="AN1093" s="163"/>
      <c r="AO1093" s="163"/>
      <c r="AP1093" s="163"/>
      <c r="AQ1093" s="163"/>
      <c r="AR1093" s="163"/>
      <c r="AS1093" s="163"/>
    </row>
    <row r="1094" spans="5:45" s="175" customFormat="1" ht="12.75" customHeight="1">
      <c r="E1094" s="176"/>
      <c r="H1094" s="208"/>
      <c r="I1094" s="176"/>
      <c r="J1094" s="176"/>
      <c r="K1094" s="176"/>
      <c r="AB1094" s="767"/>
      <c r="AL1094" s="163"/>
      <c r="AM1094" s="163"/>
      <c r="AN1094" s="163"/>
      <c r="AO1094" s="163"/>
      <c r="AP1094" s="163"/>
      <c r="AQ1094" s="163"/>
      <c r="AR1094" s="163"/>
      <c r="AS1094" s="163"/>
    </row>
    <row r="1095" spans="5:45" s="175" customFormat="1" ht="12.75" customHeight="1">
      <c r="E1095" s="176"/>
      <c r="H1095" s="208"/>
      <c r="I1095" s="176"/>
      <c r="J1095" s="176"/>
      <c r="K1095" s="176"/>
      <c r="AB1095" s="767"/>
      <c r="AL1095" s="163"/>
      <c r="AM1095" s="163"/>
      <c r="AN1095" s="163"/>
      <c r="AO1095" s="163"/>
      <c r="AP1095" s="163"/>
      <c r="AQ1095" s="163"/>
      <c r="AR1095" s="163"/>
      <c r="AS1095" s="163"/>
    </row>
    <row r="1096" spans="5:45" s="175" customFormat="1" ht="12.75" customHeight="1">
      <c r="E1096" s="176"/>
      <c r="H1096" s="208"/>
      <c r="I1096" s="176"/>
      <c r="J1096" s="176"/>
      <c r="K1096" s="176"/>
      <c r="AB1096" s="767"/>
      <c r="AL1096" s="163"/>
      <c r="AM1096" s="163"/>
      <c r="AN1096" s="163"/>
      <c r="AO1096" s="163"/>
      <c r="AP1096" s="163"/>
      <c r="AQ1096" s="163"/>
      <c r="AR1096" s="163"/>
      <c r="AS1096" s="163"/>
    </row>
    <row r="1097" spans="5:45" s="175" customFormat="1" ht="12.75" customHeight="1">
      <c r="E1097" s="176"/>
      <c r="H1097" s="208"/>
      <c r="I1097" s="176"/>
      <c r="J1097" s="176"/>
      <c r="K1097" s="176"/>
      <c r="AB1097" s="767"/>
      <c r="AL1097" s="163"/>
      <c r="AM1097" s="163"/>
      <c r="AN1097" s="163"/>
      <c r="AO1097" s="163"/>
      <c r="AP1097" s="163"/>
      <c r="AQ1097" s="163"/>
      <c r="AR1097" s="163"/>
      <c r="AS1097" s="163"/>
    </row>
    <row r="1098" spans="5:45" s="175" customFormat="1" ht="12.75" customHeight="1">
      <c r="E1098" s="176"/>
      <c r="H1098" s="208"/>
      <c r="I1098" s="176"/>
      <c r="J1098" s="176"/>
      <c r="K1098" s="176"/>
      <c r="AB1098" s="767"/>
      <c r="AL1098" s="163"/>
      <c r="AM1098" s="163"/>
      <c r="AN1098" s="163"/>
      <c r="AO1098" s="163"/>
      <c r="AP1098" s="163"/>
      <c r="AQ1098" s="163"/>
      <c r="AR1098" s="163"/>
      <c r="AS1098" s="163"/>
    </row>
    <row r="1099" spans="5:45" s="175" customFormat="1" ht="12.75" customHeight="1">
      <c r="E1099" s="176"/>
      <c r="H1099" s="208"/>
      <c r="I1099" s="176"/>
      <c r="J1099" s="176"/>
      <c r="K1099" s="176"/>
      <c r="AB1099" s="767"/>
      <c r="AL1099" s="163"/>
      <c r="AM1099" s="163"/>
      <c r="AN1099" s="163"/>
      <c r="AO1099" s="163"/>
      <c r="AP1099" s="163"/>
      <c r="AQ1099" s="163"/>
      <c r="AR1099" s="163"/>
      <c r="AS1099" s="163"/>
    </row>
    <row r="1100" spans="5:45" s="175" customFormat="1" ht="12.75" customHeight="1">
      <c r="E1100" s="176"/>
      <c r="H1100" s="208"/>
      <c r="I1100" s="176"/>
      <c r="J1100" s="176"/>
      <c r="K1100" s="176"/>
      <c r="AB1100" s="767"/>
      <c r="AL1100" s="163"/>
      <c r="AM1100" s="163"/>
      <c r="AN1100" s="163"/>
      <c r="AO1100" s="163"/>
      <c r="AP1100" s="163"/>
      <c r="AQ1100" s="163"/>
      <c r="AR1100" s="163"/>
      <c r="AS1100" s="163"/>
    </row>
    <row r="1101" spans="5:45" s="175" customFormat="1" ht="12.75" customHeight="1">
      <c r="E1101" s="176"/>
      <c r="H1101" s="208"/>
      <c r="I1101" s="176"/>
      <c r="J1101" s="176"/>
      <c r="K1101" s="176"/>
      <c r="AB1101" s="767"/>
      <c r="AL1101" s="163"/>
      <c r="AM1101" s="163"/>
      <c r="AN1101" s="163"/>
      <c r="AO1101" s="163"/>
      <c r="AP1101" s="163"/>
      <c r="AQ1101" s="163"/>
      <c r="AR1101" s="163"/>
      <c r="AS1101" s="163"/>
    </row>
    <row r="1102" spans="5:45" s="175" customFormat="1" ht="12.75" customHeight="1">
      <c r="E1102" s="176"/>
      <c r="H1102" s="208"/>
      <c r="I1102" s="176"/>
      <c r="J1102" s="176"/>
      <c r="K1102" s="176"/>
      <c r="AB1102" s="767"/>
      <c r="AL1102" s="163"/>
      <c r="AM1102" s="163"/>
      <c r="AN1102" s="163"/>
      <c r="AO1102" s="163"/>
      <c r="AP1102" s="163"/>
      <c r="AQ1102" s="163"/>
      <c r="AR1102" s="163"/>
      <c r="AS1102" s="163"/>
    </row>
    <row r="1103" spans="5:45" s="175" customFormat="1" ht="12.75" customHeight="1">
      <c r="E1103" s="176"/>
      <c r="H1103" s="208"/>
      <c r="I1103" s="176"/>
      <c r="J1103" s="176"/>
      <c r="K1103" s="176"/>
      <c r="AB1103" s="767"/>
      <c r="AL1103" s="163"/>
      <c r="AM1103" s="163"/>
      <c r="AN1103" s="163"/>
      <c r="AO1103" s="163"/>
      <c r="AP1103" s="163"/>
      <c r="AQ1103" s="163"/>
      <c r="AR1103" s="163"/>
      <c r="AS1103" s="163"/>
    </row>
    <row r="1104" spans="5:45" s="175" customFormat="1" ht="12.75" customHeight="1">
      <c r="E1104" s="176"/>
      <c r="H1104" s="208"/>
      <c r="I1104" s="176"/>
      <c r="J1104" s="176"/>
      <c r="K1104" s="176"/>
      <c r="AB1104" s="767"/>
      <c r="AL1104" s="163"/>
      <c r="AM1104" s="163"/>
      <c r="AN1104" s="163"/>
      <c r="AO1104" s="163"/>
      <c r="AP1104" s="163"/>
      <c r="AQ1104" s="163"/>
      <c r="AR1104" s="163"/>
      <c r="AS1104" s="163"/>
    </row>
    <row r="1105" spans="5:45" s="175" customFormat="1" ht="12.75" customHeight="1">
      <c r="E1105" s="176"/>
      <c r="H1105" s="208"/>
      <c r="I1105" s="176"/>
      <c r="J1105" s="176"/>
      <c r="K1105" s="176"/>
      <c r="AB1105" s="767"/>
      <c r="AL1105" s="163"/>
      <c r="AM1105" s="163"/>
      <c r="AN1105" s="163"/>
      <c r="AO1105" s="163"/>
      <c r="AP1105" s="163"/>
      <c r="AQ1105" s="163"/>
      <c r="AR1105" s="163"/>
      <c r="AS1105" s="163"/>
    </row>
    <row r="1106" spans="5:45" s="175" customFormat="1" ht="12.75" customHeight="1">
      <c r="E1106" s="176"/>
      <c r="H1106" s="208"/>
      <c r="I1106" s="176"/>
      <c r="J1106" s="176"/>
      <c r="K1106" s="176"/>
      <c r="AB1106" s="767"/>
      <c r="AL1106" s="163"/>
      <c r="AM1106" s="163"/>
      <c r="AN1106" s="163"/>
      <c r="AO1106" s="163"/>
      <c r="AP1106" s="163"/>
      <c r="AQ1106" s="163"/>
      <c r="AR1106" s="163"/>
      <c r="AS1106" s="163"/>
    </row>
    <row r="1107" spans="5:45" s="175" customFormat="1" ht="12.75" customHeight="1">
      <c r="E1107" s="176"/>
      <c r="H1107" s="208"/>
      <c r="I1107" s="176"/>
      <c r="J1107" s="176"/>
      <c r="K1107" s="176"/>
      <c r="AB1107" s="767"/>
      <c r="AL1107" s="163"/>
      <c r="AM1107" s="163"/>
      <c r="AN1107" s="163"/>
      <c r="AO1107" s="163"/>
      <c r="AP1107" s="163"/>
      <c r="AQ1107" s="163"/>
      <c r="AR1107" s="163"/>
      <c r="AS1107" s="163"/>
    </row>
    <row r="1108" spans="5:45" s="175" customFormat="1" ht="12.75" customHeight="1">
      <c r="E1108" s="176"/>
      <c r="H1108" s="208"/>
      <c r="I1108" s="176"/>
      <c r="J1108" s="176"/>
      <c r="K1108" s="176"/>
      <c r="AB1108" s="767"/>
      <c r="AL1108" s="163"/>
      <c r="AM1108" s="163"/>
      <c r="AN1108" s="163"/>
      <c r="AO1108" s="163"/>
      <c r="AP1108" s="163"/>
      <c r="AQ1108" s="163"/>
      <c r="AR1108" s="163"/>
      <c r="AS1108" s="163"/>
    </row>
    <row r="1109" spans="5:45" s="175" customFormat="1" ht="12.75" customHeight="1">
      <c r="E1109" s="176"/>
      <c r="H1109" s="208"/>
      <c r="I1109" s="176"/>
      <c r="J1109" s="176"/>
      <c r="K1109" s="176"/>
      <c r="AB1109" s="767"/>
      <c r="AL1109" s="163"/>
      <c r="AM1109" s="163"/>
      <c r="AN1109" s="163"/>
      <c r="AO1109" s="163"/>
      <c r="AP1109" s="163"/>
      <c r="AQ1109" s="163"/>
      <c r="AR1109" s="163"/>
      <c r="AS1109" s="163"/>
    </row>
    <row r="1110" spans="5:45" s="175" customFormat="1" ht="12.75" customHeight="1">
      <c r="E1110" s="176"/>
      <c r="H1110" s="208"/>
      <c r="I1110" s="176"/>
      <c r="J1110" s="176"/>
      <c r="K1110" s="176"/>
      <c r="AB1110" s="767"/>
      <c r="AL1110" s="163"/>
      <c r="AM1110" s="163"/>
      <c r="AN1110" s="163"/>
      <c r="AO1110" s="163"/>
      <c r="AP1110" s="163"/>
      <c r="AQ1110" s="163"/>
      <c r="AR1110" s="163"/>
      <c r="AS1110" s="163"/>
    </row>
    <row r="1111" spans="5:45" s="175" customFormat="1" ht="12.75" customHeight="1">
      <c r="E1111" s="176"/>
      <c r="H1111" s="208"/>
      <c r="I1111" s="176"/>
      <c r="J1111" s="176"/>
      <c r="K1111" s="176"/>
      <c r="AB1111" s="767"/>
      <c r="AL1111" s="163"/>
      <c r="AM1111" s="163"/>
      <c r="AN1111" s="163"/>
      <c r="AO1111" s="163"/>
      <c r="AP1111" s="163"/>
      <c r="AQ1111" s="163"/>
      <c r="AR1111" s="163"/>
      <c r="AS1111" s="163"/>
    </row>
    <row r="1112" spans="5:45" s="175" customFormat="1" ht="12.75" customHeight="1">
      <c r="E1112" s="176"/>
      <c r="H1112" s="208"/>
      <c r="I1112" s="176"/>
      <c r="J1112" s="176"/>
      <c r="K1112" s="176"/>
      <c r="AB1112" s="767"/>
      <c r="AL1112" s="163"/>
      <c r="AM1112" s="163"/>
      <c r="AN1112" s="163"/>
      <c r="AO1112" s="163"/>
      <c r="AP1112" s="163"/>
      <c r="AQ1112" s="163"/>
      <c r="AR1112" s="163"/>
      <c r="AS1112" s="163"/>
    </row>
    <row r="1113" spans="5:45" s="175" customFormat="1" ht="12.75" customHeight="1">
      <c r="E1113" s="176"/>
      <c r="H1113" s="208"/>
      <c r="I1113" s="176"/>
      <c r="J1113" s="176"/>
      <c r="K1113" s="176"/>
      <c r="AB1113" s="767"/>
      <c r="AL1113" s="163"/>
      <c r="AM1113" s="163"/>
      <c r="AN1113" s="163"/>
      <c r="AO1113" s="163"/>
      <c r="AP1113" s="163"/>
      <c r="AQ1113" s="163"/>
      <c r="AR1113" s="163"/>
      <c r="AS1113" s="163"/>
    </row>
    <row r="1114" spans="5:45" s="175" customFormat="1" ht="12.75" customHeight="1">
      <c r="E1114" s="176"/>
      <c r="H1114" s="208"/>
      <c r="I1114" s="176"/>
      <c r="J1114" s="176"/>
      <c r="K1114" s="176"/>
      <c r="AB1114" s="767"/>
      <c r="AL1114" s="163"/>
      <c r="AM1114" s="163"/>
      <c r="AN1114" s="163"/>
      <c r="AO1114" s="163"/>
      <c r="AP1114" s="163"/>
      <c r="AQ1114" s="163"/>
      <c r="AR1114" s="163"/>
      <c r="AS1114" s="163"/>
    </row>
    <row r="1115" spans="5:45" s="175" customFormat="1" ht="12.75" customHeight="1">
      <c r="E1115" s="176"/>
      <c r="H1115" s="208"/>
      <c r="I1115" s="176"/>
      <c r="J1115" s="176"/>
      <c r="K1115" s="176"/>
      <c r="AB1115" s="767"/>
      <c r="AL1115" s="163"/>
      <c r="AM1115" s="163"/>
      <c r="AN1115" s="163"/>
      <c r="AO1115" s="163"/>
      <c r="AP1115" s="163"/>
      <c r="AQ1115" s="163"/>
      <c r="AR1115" s="163"/>
      <c r="AS1115" s="163"/>
    </row>
    <row r="1116" spans="5:45" s="175" customFormat="1" ht="12.75" customHeight="1">
      <c r="E1116" s="176"/>
      <c r="H1116" s="208"/>
      <c r="I1116" s="176"/>
      <c r="J1116" s="176"/>
      <c r="K1116" s="176"/>
      <c r="AB1116" s="767"/>
      <c r="AL1116" s="163"/>
      <c r="AM1116" s="163"/>
      <c r="AN1116" s="163"/>
      <c r="AO1116" s="163"/>
      <c r="AP1116" s="163"/>
      <c r="AQ1116" s="163"/>
      <c r="AR1116" s="163"/>
      <c r="AS1116" s="163"/>
    </row>
    <row r="1117" spans="5:45" s="175" customFormat="1" ht="12.75" customHeight="1">
      <c r="E1117" s="176"/>
      <c r="H1117" s="208"/>
      <c r="I1117" s="176"/>
      <c r="J1117" s="176"/>
      <c r="K1117" s="176"/>
      <c r="AB1117" s="767"/>
      <c r="AL1117" s="163"/>
      <c r="AM1117" s="163"/>
      <c r="AN1117" s="163"/>
      <c r="AO1117" s="163"/>
      <c r="AP1117" s="163"/>
      <c r="AQ1117" s="163"/>
      <c r="AR1117" s="163"/>
      <c r="AS1117" s="163"/>
    </row>
    <row r="1118" spans="5:45" s="175" customFormat="1" ht="12.75" customHeight="1">
      <c r="E1118" s="176"/>
      <c r="H1118" s="208"/>
      <c r="I1118" s="176"/>
      <c r="J1118" s="176"/>
      <c r="K1118" s="176"/>
      <c r="AB1118" s="767"/>
      <c r="AL1118" s="163"/>
      <c r="AM1118" s="163"/>
      <c r="AN1118" s="163"/>
      <c r="AO1118" s="163"/>
      <c r="AP1118" s="163"/>
      <c r="AQ1118" s="163"/>
      <c r="AR1118" s="163"/>
      <c r="AS1118" s="163"/>
    </row>
    <row r="1119" spans="5:45" s="175" customFormat="1" ht="12.75" customHeight="1">
      <c r="E1119" s="176"/>
      <c r="H1119" s="208"/>
      <c r="I1119" s="176"/>
      <c r="J1119" s="176"/>
      <c r="K1119" s="176"/>
      <c r="AB1119" s="767"/>
      <c r="AL1119" s="163"/>
      <c r="AM1119" s="163"/>
      <c r="AN1119" s="163"/>
      <c r="AO1119" s="163"/>
      <c r="AP1119" s="163"/>
      <c r="AQ1119" s="163"/>
      <c r="AR1119" s="163"/>
      <c r="AS1119" s="163"/>
    </row>
    <row r="1120" spans="5:45" s="175" customFormat="1" ht="12.75" customHeight="1">
      <c r="E1120" s="176"/>
      <c r="H1120" s="208"/>
      <c r="I1120" s="176"/>
      <c r="J1120" s="176"/>
      <c r="K1120" s="176"/>
      <c r="AB1120" s="767"/>
      <c r="AL1120" s="163"/>
      <c r="AM1120" s="163"/>
      <c r="AN1120" s="163"/>
      <c r="AO1120" s="163"/>
      <c r="AP1120" s="163"/>
      <c r="AQ1120" s="163"/>
      <c r="AR1120" s="163"/>
      <c r="AS1120" s="163"/>
    </row>
    <row r="1121" spans="5:45" s="175" customFormat="1" ht="12.75" customHeight="1">
      <c r="E1121" s="176"/>
      <c r="H1121" s="208"/>
      <c r="I1121" s="176"/>
      <c r="J1121" s="176"/>
      <c r="K1121" s="176"/>
      <c r="AB1121" s="767"/>
      <c r="AL1121" s="163"/>
      <c r="AM1121" s="163"/>
      <c r="AN1121" s="163"/>
      <c r="AO1121" s="163"/>
      <c r="AP1121" s="163"/>
      <c r="AQ1121" s="163"/>
      <c r="AR1121" s="163"/>
      <c r="AS1121" s="163"/>
    </row>
    <row r="1122" spans="5:45" s="175" customFormat="1" ht="12.75" customHeight="1">
      <c r="E1122" s="176"/>
      <c r="H1122" s="208"/>
      <c r="I1122" s="176"/>
      <c r="J1122" s="176"/>
      <c r="K1122" s="176"/>
      <c r="AB1122" s="767"/>
      <c r="AL1122" s="163"/>
      <c r="AM1122" s="163"/>
      <c r="AN1122" s="163"/>
      <c r="AO1122" s="163"/>
      <c r="AP1122" s="163"/>
      <c r="AQ1122" s="163"/>
      <c r="AR1122" s="163"/>
      <c r="AS1122" s="163"/>
    </row>
    <row r="1123" spans="5:45" s="175" customFormat="1" ht="12.75" customHeight="1">
      <c r="E1123" s="176"/>
      <c r="H1123" s="208"/>
      <c r="I1123" s="176"/>
      <c r="J1123" s="176"/>
      <c r="K1123" s="176"/>
      <c r="AB1123" s="767"/>
      <c r="AL1123" s="163"/>
      <c r="AM1123" s="163"/>
      <c r="AN1123" s="163"/>
      <c r="AO1123" s="163"/>
      <c r="AP1123" s="163"/>
      <c r="AQ1123" s="163"/>
      <c r="AR1123" s="163"/>
      <c r="AS1123" s="163"/>
    </row>
    <row r="1124" spans="5:45" s="175" customFormat="1" ht="12.75" customHeight="1">
      <c r="E1124" s="176"/>
      <c r="H1124" s="208"/>
      <c r="I1124" s="176"/>
      <c r="J1124" s="176"/>
      <c r="K1124" s="176"/>
      <c r="AB1124" s="767"/>
      <c r="AL1124" s="163"/>
      <c r="AM1124" s="163"/>
      <c r="AN1124" s="163"/>
      <c r="AO1124" s="163"/>
      <c r="AP1124" s="163"/>
      <c r="AQ1124" s="163"/>
      <c r="AR1124" s="163"/>
      <c r="AS1124" s="163"/>
    </row>
    <row r="1125" spans="5:45" s="175" customFormat="1" ht="12.75" customHeight="1">
      <c r="E1125" s="176"/>
      <c r="H1125" s="208"/>
      <c r="I1125" s="176"/>
      <c r="J1125" s="176"/>
      <c r="K1125" s="176"/>
      <c r="AB1125" s="767"/>
      <c r="AL1125" s="163"/>
      <c r="AM1125" s="163"/>
      <c r="AN1125" s="163"/>
      <c r="AO1125" s="163"/>
      <c r="AP1125" s="163"/>
      <c r="AQ1125" s="163"/>
      <c r="AR1125" s="163"/>
      <c r="AS1125" s="163"/>
    </row>
    <row r="1126" spans="5:45" s="175" customFormat="1" ht="12.75" customHeight="1">
      <c r="E1126" s="176"/>
      <c r="H1126" s="208"/>
      <c r="I1126" s="176"/>
      <c r="J1126" s="176"/>
      <c r="K1126" s="176"/>
      <c r="AB1126" s="767"/>
      <c r="AL1126" s="163"/>
      <c r="AM1126" s="163"/>
      <c r="AN1126" s="163"/>
      <c r="AO1126" s="163"/>
      <c r="AP1126" s="163"/>
      <c r="AQ1126" s="163"/>
      <c r="AR1126" s="163"/>
      <c r="AS1126" s="163"/>
    </row>
    <row r="1127" spans="5:45" s="175" customFormat="1" ht="12.75" customHeight="1">
      <c r="E1127" s="176"/>
      <c r="H1127" s="208"/>
      <c r="I1127" s="176"/>
      <c r="J1127" s="176"/>
      <c r="K1127" s="176"/>
      <c r="AB1127" s="767"/>
      <c r="AL1127" s="163"/>
      <c r="AM1127" s="163"/>
      <c r="AN1127" s="163"/>
      <c r="AO1127" s="163"/>
      <c r="AP1127" s="163"/>
      <c r="AQ1127" s="163"/>
      <c r="AR1127" s="163"/>
      <c r="AS1127" s="163"/>
    </row>
    <row r="1128" spans="5:45" s="175" customFormat="1" ht="12.75" customHeight="1">
      <c r="E1128" s="176"/>
      <c r="H1128" s="208"/>
      <c r="I1128" s="176"/>
      <c r="J1128" s="176"/>
      <c r="K1128" s="176"/>
      <c r="AB1128" s="767"/>
      <c r="AL1128" s="163"/>
      <c r="AM1128" s="163"/>
      <c r="AN1128" s="163"/>
      <c r="AO1128" s="163"/>
      <c r="AP1128" s="163"/>
      <c r="AQ1128" s="163"/>
      <c r="AR1128" s="163"/>
      <c r="AS1128" s="163"/>
    </row>
    <row r="1129" spans="5:45" s="175" customFormat="1" ht="12.75" customHeight="1">
      <c r="E1129" s="176"/>
      <c r="H1129" s="208"/>
      <c r="I1129" s="176"/>
      <c r="J1129" s="176"/>
      <c r="K1129" s="176"/>
      <c r="AB1129" s="767"/>
      <c r="AL1129" s="163"/>
      <c r="AM1129" s="163"/>
      <c r="AN1129" s="163"/>
      <c r="AO1129" s="163"/>
      <c r="AP1129" s="163"/>
      <c r="AQ1129" s="163"/>
      <c r="AR1129" s="163"/>
      <c r="AS1129" s="163"/>
    </row>
    <row r="1130" spans="5:45" s="175" customFormat="1" ht="12.75" customHeight="1">
      <c r="E1130" s="176"/>
      <c r="H1130" s="208"/>
      <c r="I1130" s="176"/>
      <c r="J1130" s="176"/>
      <c r="K1130" s="176"/>
      <c r="AB1130" s="767"/>
      <c r="AL1130" s="163"/>
      <c r="AM1130" s="163"/>
      <c r="AN1130" s="163"/>
      <c r="AO1130" s="163"/>
      <c r="AP1130" s="163"/>
      <c r="AQ1130" s="163"/>
      <c r="AR1130" s="163"/>
      <c r="AS1130" s="163"/>
    </row>
    <row r="1131" spans="5:45" s="175" customFormat="1" ht="12.75" customHeight="1">
      <c r="E1131" s="176"/>
      <c r="H1131" s="208"/>
      <c r="I1131" s="176"/>
      <c r="J1131" s="176"/>
      <c r="K1131" s="176"/>
      <c r="AB1131" s="767"/>
      <c r="AL1131" s="163"/>
      <c r="AM1131" s="163"/>
      <c r="AN1131" s="163"/>
      <c r="AO1131" s="163"/>
      <c r="AP1131" s="163"/>
      <c r="AQ1131" s="163"/>
      <c r="AR1131" s="163"/>
      <c r="AS1131" s="163"/>
    </row>
    <row r="1132" spans="5:45" s="175" customFormat="1" ht="12.75" customHeight="1">
      <c r="E1132" s="176"/>
      <c r="H1132" s="208"/>
      <c r="I1132" s="176"/>
      <c r="J1132" s="176"/>
      <c r="K1132" s="176"/>
      <c r="AB1132" s="767"/>
      <c r="AL1132" s="163"/>
      <c r="AM1132" s="163"/>
      <c r="AN1132" s="163"/>
      <c r="AO1132" s="163"/>
      <c r="AP1132" s="163"/>
      <c r="AQ1132" s="163"/>
      <c r="AR1132" s="163"/>
      <c r="AS1132" s="163"/>
    </row>
    <row r="1133" spans="5:45" s="175" customFormat="1" ht="12.75" customHeight="1">
      <c r="E1133" s="176"/>
      <c r="H1133" s="208"/>
      <c r="I1133" s="176"/>
      <c r="J1133" s="176"/>
      <c r="K1133" s="176"/>
      <c r="AB1133" s="767"/>
      <c r="AL1133" s="163"/>
      <c r="AM1133" s="163"/>
      <c r="AN1133" s="163"/>
      <c r="AO1133" s="163"/>
      <c r="AP1133" s="163"/>
      <c r="AQ1133" s="163"/>
      <c r="AR1133" s="163"/>
      <c r="AS1133" s="163"/>
    </row>
    <row r="1134" spans="5:45" s="175" customFormat="1" ht="12.75" customHeight="1">
      <c r="E1134" s="176"/>
      <c r="H1134" s="208"/>
      <c r="I1134" s="176"/>
      <c r="J1134" s="176"/>
      <c r="K1134" s="176"/>
      <c r="AB1134" s="767"/>
      <c r="AL1134" s="163"/>
      <c r="AM1134" s="163"/>
      <c r="AN1134" s="163"/>
      <c r="AO1134" s="163"/>
      <c r="AP1134" s="163"/>
      <c r="AQ1134" s="163"/>
      <c r="AR1134" s="163"/>
      <c r="AS1134" s="163"/>
    </row>
    <row r="1135" spans="5:45" s="175" customFormat="1" ht="12.75" customHeight="1">
      <c r="E1135" s="176"/>
      <c r="H1135" s="208"/>
      <c r="I1135" s="176"/>
      <c r="J1135" s="176"/>
      <c r="K1135" s="176"/>
      <c r="AB1135" s="767"/>
      <c r="AL1135" s="163"/>
      <c r="AM1135" s="163"/>
      <c r="AN1135" s="163"/>
      <c r="AO1135" s="163"/>
      <c r="AP1135" s="163"/>
      <c r="AQ1135" s="163"/>
      <c r="AR1135" s="163"/>
      <c r="AS1135" s="163"/>
    </row>
    <row r="1136" spans="5:45" s="175" customFormat="1" ht="12.75" customHeight="1">
      <c r="E1136" s="176"/>
      <c r="H1136" s="208"/>
      <c r="I1136" s="176"/>
      <c r="J1136" s="176"/>
      <c r="K1136" s="176"/>
      <c r="AB1136" s="767"/>
      <c r="AL1136" s="163"/>
      <c r="AM1136" s="163"/>
      <c r="AN1136" s="163"/>
      <c r="AO1136" s="163"/>
      <c r="AP1136" s="163"/>
      <c r="AQ1136" s="163"/>
      <c r="AR1136" s="163"/>
      <c r="AS1136" s="163"/>
    </row>
    <row r="1137" spans="5:45" s="175" customFormat="1" ht="12.75" customHeight="1">
      <c r="E1137" s="176"/>
      <c r="H1137" s="208"/>
      <c r="I1137" s="176"/>
      <c r="J1137" s="176"/>
      <c r="K1137" s="176"/>
      <c r="AB1137" s="767"/>
      <c r="AL1137" s="163"/>
      <c r="AM1137" s="163"/>
      <c r="AN1137" s="163"/>
      <c r="AO1137" s="163"/>
      <c r="AP1137" s="163"/>
      <c r="AQ1137" s="163"/>
      <c r="AR1137" s="163"/>
      <c r="AS1137" s="163"/>
    </row>
    <row r="1138" spans="5:45" s="175" customFormat="1" ht="12.75" customHeight="1">
      <c r="E1138" s="176"/>
      <c r="H1138" s="208"/>
      <c r="I1138" s="176"/>
      <c r="J1138" s="176"/>
      <c r="K1138" s="176"/>
      <c r="AB1138" s="767"/>
      <c r="AL1138" s="163"/>
      <c r="AM1138" s="163"/>
      <c r="AN1138" s="163"/>
      <c r="AO1138" s="163"/>
      <c r="AP1138" s="163"/>
      <c r="AQ1138" s="163"/>
      <c r="AR1138" s="163"/>
      <c r="AS1138" s="163"/>
    </row>
    <row r="1139" spans="5:45" s="175" customFormat="1" ht="12.75" customHeight="1">
      <c r="E1139" s="176"/>
      <c r="H1139" s="208"/>
      <c r="I1139" s="176"/>
      <c r="J1139" s="176"/>
      <c r="K1139" s="176"/>
      <c r="AB1139" s="767"/>
      <c r="AL1139" s="163"/>
      <c r="AM1139" s="163"/>
      <c r="AN1139" s="163"/>
      <c r="AO1139" s="163"/>
      <c r="AP1139" s="163"/>
      <c r="AQ1139" s="163"/>
      <c r="AR1139" s="163"/>
      <c r="AS1139" s="163"/>
    </row>
    <row r="1140" spans="5:45" s="175" customFormat="1" ht="12.75" customHeight="1">
      <c r="E1140" s="176"/>
      <c r="H1140" s="208"/>
      <c r="I1140" s="176"/>
      <c r="J1140" s="176"/>
      <c r="K1140" s="176"/>
      <c r="AB1140" s="767"/>
      <c r="AL1140" s="163"/>
      <c r="AM1140" s="163"/>
      <c r="AN1140" s="163"/>
      <c r="AO1140" s="163"/>
      <c r="AP1140" s="163"/>
      <c r="AQ1140" s="163"/>
      <c r="AR1140" s="163"/>
      <c r="AS1140" s="163"/>
    </row>
    <row r="1141" spans="5:45" s="175" customFormat="1" ht="12.75" customHeight="1">
      <c r="E1141" s="176"/>
      <c r="H1141" s="208"/>
      <c r="I1141" s="176"/>
      <c r="J1141" s="176"/>
      <c r="K1141" s="176"/>
      <c r="AB1141" s="767"/>
      <c r="AL1141" s="163"/>
      <c r="AM1141" s="163"/>
      <c r="AN1141" s="163"/>
      <c r="AO1141" s="163"/>
      <c r="AP1141" s="163"/>
      <c r="AQ1141" s="163"/>
      <c r="AR1141" s="163"/>
      <c r="AS1141" s="163"/>
    </row>
    <row r="1142" spans="5:45" s="175" customFormat="1" ht="12.75" customHeight="1">
      <c r="E1142" s="176"/>
      <c r="H1142" s="208"/>
      <c r="I1142" s="176"/>
      <c r="J1142" s="176"/>
      <c r="K1142" s="176"/>
      <c r="AB1142" s="767"/>
      <c r="AL1142" s="163"/>
      <c r="AM1142" s="163"/>
      <c r="AN1142" s="163"/>
      <c r="AO1142" s="163"/>
      <c r="AP1142" s="163"/>
      <c r="AQ1142" s="163"/>
      <c r="AR1142" s="163"/>
      <c r="AS1142" s="163"/>
    </row>
    <row r="1143" spans="5:45" s="175" customFormat="1" ht="12.75" customHeight="1">
      <c r="E1143" s="176"/>
      <c r="H1143" s="208"/>
      <c r="I1143" s="176"/>
      <c r="J1143" s="176"/>
      <c r="K1143" s="176"/>
      <c r="AB1143" s="767"/>
      <c r="AL1143" s="163"/>
      <c r="AM1143" s="163"/>
      <c r="AN1143" s="163"/>
      <c r="AO1143" s="163"/>
      <c r="AP1143" s="163"/>
      <c r="AQ1143" s="163"/>
      <c r="AR1143" s="163"/>
      <c r="AS1143" s="163"/>
    </row>
    <row r="1144" spans="5:45" s="175" customFormat="1" ht="12.75" customHeight="1">
      <c r="E1144" s="176"/>
      <c r="H1144" s="208"/>
      <c r="I1144" s="176"/>
      <c r="J1144" s="176"/>
      <c r="K1144" s="176"/>
      <c r="AB1144" s="767"/>
      <c r="AL1144" s="163"/>
      <c r="AM1144" s="163"/>
      <c r="AN1144" s="163"/>
      <c r="AO1144" s="163"/>
      <c r="AP1144" s="163"/>
      <c r="AQ1144" s="163"/>
      <c r="AR1144" s="163"/>
      <c r="AS1144" s="163"/>
    </row>
    <row r="1145" spans="5:45" s="175" customFormat="1" ht="12.75" customHeight="1">
      <c r="E1145" s="176"/>
      <c r="H1145" s="208"/>
      <c r="I1145" s="176"/>
      <c r="J1145" s="176"/>
      <c r="K1145" s="176"/>
      <c r="AB1145" s="767"/>
      <c r="AL1145" s="163"/>
      <c r="AM1145" s="163"/>
      <c r="AN1145" s="163"/>
      <c r="AO1145" s="163"/>
      <c r="AP1145" s="163"/>
      <c r="AQ1145" s="163"/>
      <c r="AR1145" s="163"/>
      <c r="AS1145" s="163"/>
    </row>
    <row r="1146" spans="5:45" s="175" customFormat="1" ht="12.75" customHeight="1">
      <c r="E1146" s="176"/>
      <c r="H1146" s="208"/>
      <c r="I1146" s="176"/>
      <c r="J1146" s="176"/>
      <c r="K1146" s="176"/>
      <c r="AB1146" s="767"/>
      <c r="AL1146" s="163"/>
      <c r="AM1146" s="163"/>
      <c r="AN1146" s="163"/>
      <c r="AO1146" s="163"/>
      <c r="AP1146" s="163"/>
      <c r="AQ1146" s="163"/>
      <c r="AR1146" s="163"/>
      <c r="AS1146" s="163"/>
    </row>
    <row r="1147" spans="5:45" s="175" customFormat="1" ht="12.75" customHeight="1">
      <c r="E1147" s="176"/>
      <c r="H1147" s="208"/>
      <c r="I1147" s="176"/>
      <c r="J1147" s="176"/>
      <c r="K1147" s="176"/>
      <c r="AB1147" s="767"/>
      <c r="AL1147" s="163"/>
      <c r="AM1147" s="163"/>
      <c r="AN1147" s="163"/>
      <c r="AO1147" s="163"/>
      <c r="AP1147" s="163"/>
      <c r="AQ1147" s="163"/>
      <c r="AR1147" s="163"/>
      <c r="AS1147" s="163"/>
    </row>
    <row r="1148" spans="5:45" s="175" customFormat="1" ht="12.75" customHeight="1">
      <c r="E1148" s="176"/>
      <c r="H1148" s="208"/>
      <c r="I1148" s="176"/>
      <c r="J1148" s="176"/>
      <c r="K1148" s="176"/>
      <c r="AB1148" s="767"/>
      <c r="AL1148" s="163"/>
      <c r="AM1148" s="163"/>
      <c r="AN1148" s="163"/>
      <c r="AO1148" s="163"/>
      <c r="AP1148" s="163"/>
      <c r="AQ1148" s="163"/>
      <c r="AR1148" s="163"/>
      <c r="AS1148" s="163"/>
    </row>
    <row r="1149" spans="5:45" s="175" customFormat="1" ht="12.75" customHeight="1">
      <c r="E1149" s="176"/>
      <c r="H1149" s="208"/>
      <c r="I1149" s="176"/>
      <c r="J1149" s="176"/>
      <c r="K1149" s="176"/>
      <c r="AB1149" s="767"/>
      <c r="AL1149" s="163"/>
      <c r="AM1149" s="163"/>
      <c r="AN1149" s="163"/>
      <c r="AO1149" s="163"/>
      <c r="AP1149" s="163"/>
      <c r="AQ1149" s="163"/>
      <c r="AR1149" s="163"/>
      <c r="AS1149" s="163"/>
    </row>
    <row r="1150" spans="5:45" s="175" customFormat="1" ht="12.75" customHeight="1">
      <c r="E1150" s="176"/>
      <c r="H1150" s="208"/>
      <c r="I1150" s="176"/>
      <c r="J1150" s="176"/>
      <c r="K1150" s="176"/>
      <c r="AB1150" s="767"/>
      <c r="AL1150" s="163"/>
      <c r="AM1150" s="163"/>
      <c r="AN1150" s="163"/>
      <c r="AO1150" s="163"/>
      <c r="AP1150" s="163"/>
      <c r="AQ1150" s="163"/>
      <c r="AR1150" s="163"/>
      <c r="AS1150" s="163"/>
    </row>
    <row r="1151" spans="5:45" s="175" customFormat="1" ht="12.75" customHeight="1">
      <c r="E1151" s="176"/>
      <c r="H1151" s="208"/>
      <c r="I1151" s="176"/>
      <c r="J1151" s="176"/>
      <c r="K1151" s="176"/>
      <c r="AB1151" s="767"/>
      <c r="AL1151" s="163"/>
      <c r="AM1151" s="163"/>
      <c r="AN1151" s="163"/>
      <c r="AO1151" s="163"/>
      <c r="AP1151" s="163"/>
      <c r="AQ1151" s="163"/>
      <c r="AR1151" s="163"/>
      <c r="AS1151" s="163"/>
    </row>
    <row r="1152" spans="5:45" s="175" customFormat="1" ht="12.75" customHeight="1">
      <c r="E1152" s="176"/>
      <c r="H1152" s="208"/>
      <c r="I1152" s="176"/>
      <c r="J1152" s="176"/>
      <c r="K1152" s="176"/>
      <c r="AB1152" s="767"/>
      <c r="AL1152" s="163"/>
      <c r="AM1152" s="163"/>
      <c r="AN1152" s="163"/>
      <c r="AO1152" s="163"/>
      <c r="AP1152" s="163"/>
      <c r="AQ1152" s="163"/>
      <c r="AR1152" s="163"/>
      <c r="AS1152" s="163"/>
    </row>
    <row r="1153" spans="5:45" s="175" customFormat="1" ht="12.75" customHeight="1">
      <c r="E1153" s="176"/>
      <c r="H1153" s="208"/>
      <c r="I1153" s="176"/>
      <c r="J1153" s="176"/>
      <c r="K1153" s="176"/>
      <c r="AB1153" s="767"/>
      <c r="AL1153" s="163"/>
      <c r="AM1153" s="163"/>
      <c r="AN1153" s="163"/>
      <c r="AO1153" s="163"/>
      <c r="AP1153" s="163"/>
      <c r="AQ1153" s="163"/>
      <c r="AR1153" s="163"/>
      <c r="AS1153" s="163"/>
    </row>
    <row r="1154" spans="5:45" s="175" customFormat="1" ht="12.75" customHeight="1">
      <c r="E1154" s="176"/>
      <c r="H1154" s="208"/>
      <c r="I1154" s="176"/>
      <c r="J1154" s="176"/>
      <c r="K1154" s="176"/>
      <c r="AB1154" s="767"/>
      <c r="AL1154" s="163"/>
      <c r="AM1154" s="163"/>
      <c r="AN1154" s="163"/>
      <c r="AO1154" s="163"/>
      <c r="AP1154" s="163"/>
      <c r="AQ1154" s="163"/>
      <c r="AR1154" s="163"/>
      <c r="AS1154" s="163"/>
    </row>
    <row r="1155" spans="5:45" s="175" customFormat="1" ht="12.75" customHeight="1">
      <c r="E1155" s="176"/>
      <c r="H1155" s="208"/>
      <c r="I1155" s="176"/>
      <c r="J1155" s="176"/>
      <c r="K1155" s="176"/>
      <c r="AB1155" s="767"/>
      <c r="AL1155" s="163"/>
      <c r="AM1155" s="163"/>
      <c r="AN1155" s="163"/>
      <c r="AO1155" s="163"/>
      <c r="AP1155" s="163"/>
      <c r="AQ1155" s="163"/>
      <c r="AR1155" s="163"/>
      <c r="AS1155" s="163"/>
    </row>
    <row r="1156" spans="5:45" s="175" customFormat="1" ht="12.75" customHeight="1">
      <c r="E1156" s="176"/>
      <c r="H1156" s="208"/>
      <c r="I1156" s="176"/>
      <c r="J1156" s="176"/>
      <c r="K1156" s="176"/>
      <c r="AB1156" s="767"/>
      <c r="AL1156" s="163"/>
      <c r="AM1156" s="163"/>
      <c r="AN1156" s="163"/>
      <c r="AO1156" s="163"/>
      <c r="AP1156" s="163"/>
      <c r="AQ1156" s="163"/>
      <c r="AR1156" s="163"/>
      <c r="AS1156" s="163"/>
    </row>
    <row r="1157" spans="5:45" s="175" customFormat="1" ht="12.75" customHeight="1">
      <c r="E1157" s="176"/>
      <c r="H1157" s="208"/>
      <c r="I1157" s="176"/>
      <c r="J1157" s="176"/>
      <c r="K1157" s="176"/>
      <c r="AB1157" s="767"/>
      <c r="AL1157" s="163"/>
      <c r="AM1157" s="163"/>
      <c r="AN1157" s="163"/>
      <c r="AO1157" s="163"/>
      <c r="AP1157" s="163"/>
      <c r="AQ1157" s="163"/>
      <c r="AR1157" s="163"/>
      <c r="AS1157" s="163"/>
    </row>
    <row r="1158" spans="5:45" s="175" customFormat="1" ht="12.75" customHeight="1">
      <c r="E1158" s="176"/>
      <c r="H1158" s="208"/>
      <c r="I1158" s="176"/>
      <c r="J1158" s="176"/>
      <c r="K1158" s="176"/>
      <c r="AB1158" s="767"/>
      <c r="AL1158" s="163"/>
      <c r="AM1158" s="163"/>
      <c r="AN1158" s="163"/>
      <c r="AO1158" s="163"/>
      <c r="AP1158" s="163"/>
      <c r="AQ1158" s="163"/>
      <c r="AR1158" s="163"/>
      <c r="AS1158" s="163"/>
    </row>
    <row r="1159" spans="5:45" s="175" customFormat="1" ht="12.75" customHeight="1">
      <c r="E1159" s="176"/>
      <c r="H1159" s="208"/>
      <c r="I1159" s="176"/>
      <c r="J1159" s="176"/>
      <c r="K1159" s="176"/>
      <c r="AB1159" s="767"/>
      <c r="AL1159" s="163"/>
      <c r="AM1159" s="163"/>
      <c r="AN1159" s="163"/>
      <c r="AO1159" s="163"/>
      <c r="AP1159" s="163"/>
      <c r="AQ1159" s="163"/>
      <c r="AR1159" s="163"/>
      <c r="AS1159" s="163"/>
    </row>
    <row r="1160" spans="5:45" s="175" customFormat="1" ht="12.75" customHeight="1">
      <c r="E1160" s="176"/>
      <c r="H1160" s="208"/>
      <c r="I1160" s="176"/>
      <c r="J1160" s="176"/>
      <c r="K1160" s="176"/>
      <c r="AB1160" s="767"/>
      <c r="AL1160" s="163"/>
      <c r="AM1160" s="163"/>
      <c r="AN1160" s="163"/>
      <c r="AO1160" s="163"/>
      <c r="AP1160" s="163"/>
      <c r="AQ1160" s="163"/>
      <c r="AR1160" s="163"/>
      <c r="AS1160" s="163"/>
    </row>
    <row r="1161" spans="5:45" s="175" customFormat="1" ht="12.75" customHeight="1">
      <c r="E1161" s="176"/>
      <c r="H1161" s="208"/>
      <c r="I1161" s="176"/>
      <c r="J1161" s="176"/>
      <c r="K1161" s="176"/>
      <c r="AB1161" s="767"/>
      <c r="AL1161" s="163"/>
      <c r="AM1161" s="163"/>
      <c r="AN1161" s="163"/>
      <c r="AO1161" s="163"/>
      <c r="AP1161" s="163"/>
      <c r="AQ1161" s="163"/>
      <c r="AR1161" s="163"/>
      <c r="AS1161" s="163"/>
    </row>
    <row r="1162" spans="5:45" s="175" customFormat="1" ht="12.75" customHeight="1">
      <c r="E1162" s="176"/>
      <c r="H1162" s="208"/>
      <c r="I1162" s="176"/>
      <c r="J1162" s="176"/>
      <c r="K1162" s="176"/>
      <c r="AB1162" s="767"/>
      <c r="AL1162" s="163"/>
      <c r="AM1162" s="163"/>
      <c r="AN1162" s="163"/>
      <c r="AO1162" s="163"/>
      <c r="AP1162" s="163"/>
      <c r="AQ1162" s="163"/>
      <c r="AR1162" s="163"/>
      <c r="AS1162" s="163"/>
    </row>
    <row r="1163" spans="5:45" s="175" customFormat="1" ht="12.75" customHeight="1">
      <c r="E1163" s="176"/>
      <c r="H1163" s="208"/>
      <c r="I1163" s="176"/>
      <c r="J1163" s="176"/>
      <c r="K1163" s="176"/>
      <c r="AB1163" s="767"/>
      <c r="AL1163" s="163"/>
      <c r="AM1163" s="163"/>
      <c r="AN1163" s="163"/>
      <c r="AO1163" s="163"/>
      <c r="AP1163" s="163"/>
      <c r="AQ1163" s="163"/>
      <c r="AR1163" s="163"/>
      <c r="AS1163" s="163"/>
    </row>
    <row r="1164" spans="5:45" s="175" customFormat="1" ht="12.75" customHeight="1">
      <c r="E1164" s="176"/>
      <c r="H1164" s="208"/>
      <c r="I1164" s="176"/>
      <c r="J1164" s="176"/>
      <c r="K1164" s="176"/>
      <c r="AB1164" s="767"/>
      <c r="AL1164" s="163"/>
      <c r="AM1164" s="163"/>
      <c r="AN1164" s="163"/>
      <c r="AO1164" s="163"/>
      <c r="AP1164" s="163"/>
      <c r="AQ1164" s="163"/>
      <c r="AR1164" s="163"/>
      <c r="AS1164" s="163"/>
    </row>
    <row r="1165" spans="5:45" s="175" customFormat="1" ht="12.75" customHeight="1">
      <c r="E1165" s="176"/>
      <c r="H1165" s="208"/>
      <c r="I1165" s="176"/>
      <c r="J1165" s="176"/>
      <c r="K1165" s="176"/>
      <c r="AB1165" s="767"/>
      <c r="AL1165" s="163"/>
      <c r="AM1165" s="163"/>
      <c r="AN1165" s="163"/>
      <c r="AO1165" s="163"/>
      <c r="AP1165" s="163"/>
      <c r="AQ1165" s="163"/>
      <c r="AR1165" s="163"/>
      <c r="AS1165" s="163"/>
    </row>
    <row r="1166" spans="5:45" s="175" customFormat="1" ht="12.75" customHeight="1">
      <c r="E1166" s="176"/>
      <c r="H1166" s="208"/>
      <c r="I1166" s="176"/>
      <c r="J1166" s="176"/>
      <c r="K1166" s="176"/>
      <c r="AB1166" s="767"/>
      <c r="AL1166" s="163"/>
      <c r="AM1166" s="163"/>
      <c r="AN1166" s="163"/>
      <c r="AO1166" s="163"/>
      <c r="AP1166" s="163"/>
      <c r="AQ1166" s="163"/>
      <c r="AR1166" s="163"/>
      <c r="AS1166" s="163"/>
    </row>
    <row r="1167" spans="5:45" s="175" customFormat="1" ht="12.75" customHeight="1">
      <c r="E1167" s="176"/>
      <c r="H1167" s="208"/>
      <c r="I1167" s="176"/>
      <c r="J1167" s="176"/>
      <c r="K1167" s="176"/>
      <c r="AB1167" s="767"/>
      <c r="AL1167" s="163"/>
      <c r="AM1167" s="163"/>
      <c r="AN1167" s="163"/>
      <c r="AO1167" s="163"/>
      <c r="AP1167" s="163"/>
      <c r="AQ1167" s="163"/>
      <c r="AR1167" s="163"/>
      <c r="AS1167" s="163"/>
    </row>
    <row r="1168" spans="5:45" s="175" customFormat="1" ht="12.75" customHeight="1">
      <c r="E1168" s="176"/>
      <c r="H1168" s="208"/>
      <c r="I1168" s="176"/>
      <c r="J1168" s="176"/>
      <c r="K1168" s="176"/>
      <c r="AB1168" s="767"/>
      <c r="AL1168" s="163"/>
      <c r="AM1168" s="163"/>
      <c r="AN1168" s="163"/>
      <c r="AO1168" s="163"/>
      <c r="AP1168" s="163"/>
      <c r="AQ1168" s="163"/>
      <c r="AR1168" s="163"/>
      <c r="AS1168" s="163"/>
    </row>
    <row r="1169" spans="5:45" s="175" customFormat="1" ht="12.75" customHeight="1">
      <c r="E1169" s="176"/>
      <c r="H1169" s="208"/>
      <c r="I1169" s="176"/>
      <c r="J1169" s="176"/>
      <c r="K1169" s="176"/>
      <c r="AB1169" s="767"/>
      <c r="AL1169" s="163"/>
      <c r="AM1169" s="163"/>
      <c r="AN1169" s="163"/>
      <c r="AO1169" s="163"/>
      <c r="AP1169" s="163"/>
      <c r="AQ1169" s="163"/>
      <c r="AR1169" s="163"/>
      <c r="AS1169" s="163"/>
    </row>
    <row r="1170" spans="5:45" s="175" customFormat="1" ht="12.75" customHeight="1">
      <c r="E1170" s="176"/>
      <c r="H1170" s="208"/>
      <c r="I1170" s="176"/>
      <c r="J1170" s="176"/>
      <c r="K1170" s="176"/>
      <c r="AB1170" s="767"/>
      <c r="AL1170" s="163"/>
      <c r="AM1170" s="163"/>
      <c r="AN1170" s="163"/>
      <c r="AO1170" s="163"/>
      <c r="AP1170" s="163"/>
      <c r="AQ1170" s="163"/>
      <c r="AR1170" s="163"/>
      <c r="AS1170" s="163"/>
    </row>
    <row r="1171" spans="5:45" s="175" customFormat="1" ht="12.75" customHeight="1">
      <c r="E1171" s="176"/>
      <c r="H1171" s="208"/>
      <c r="I1171" s="176"/>
      <c r="J1171" s="176"/>
      <c r="K1171" s="176"/>
      <c r="AB1171" s="767"/>
      <c r="AL1171" s="163"/>
      <c r="AM1171" s="163"/>
      <c r="AN1171" s="163"/>
      <c r="AO1171" s="163"/>
      <c r="AP1171" s="163"/>
      <c r="AQ1171" s="163"/>
      <c r="AR1171" s="163"/>
      <c r="AS1171" s="163"/>
    </row>
    <row r="1172" spans="5:45" s="175" customFormat="1" ht="12.75" customHeight="1">
      <c r="E1172" s="176"/>
      <c r="H1172" s="208"/>
      <c r="I1172" s="176"/>
      <c r="J1172" s="176"/>
      <c r="K1172" s="176"/>
      <c r="AB1172" s="767"/>
      <c r="AL1172" s="163"/>
      <c r="AM1172" s="163"/>
      <c r="AN1172" s="163"/>
      <c r="AO1172" s="163"/>
      <c r="AP1172" s="163"/>
      <c r="AQ1172" s="163"/>
      <c r="AR1172" s="163"/>
      <c r="AS1172" s="163"/>
    </row>
    <row r="1173" spans="5:45" s="175" customFormat="1" ht="12.75" customHeight="1">
      <c r="E1173" s="176"/>
      <c r="H1173" s="208"/>
      <c r="I1173" s="176"/>
      <c r="J1173" s="176"/>
      <c r="K1173" s="176"/>
      <c r="AB1173" s="767"/>
      <c r="AL1173" s="163"/>
      <c r="AM1173" s="163"/>
      <c r="AN1173" s="163"/>
      <c r="AO1173" s="163"/>
      <c r="AP1173" s="163"/>
      <c r="AQ1173" s="163"/>
      <c r="AR1173" s="163"/>
      <c r="AS1173" s="163"/>
    </row>
    <row r="1174" spans="5:45" s="175" customFormat="1" ht="12.75" customHeight="1">
      <c r="E1174" s="176"/>
      <c r="H1174" s="208"/>
      <c r="I1174" s="176"/>
      <c r="J1174" s="176"/>
      <c r="K1174" s="176"/>
      <c r="AB1174" s="767"/>
      <c r="AL1174" s="163"/>
      <c r="AM1174" s="163"/>
      <c r="AN1174" s="163"/>
      <c r="AO1174" s="163"/>
      <c r="AP1174" s="163"/>
      <c r="AQ1174" s="163"/>
      <c r="AR1174" s="163"/>
      <c r="AS1174" s="163"/>
    </row>
    <row r="1175" spans="5:45" s="175" customFormat="1" ht="12.75" customHeight="1">
      <c r="E1175" s="176"/>
      <c r="H1175" s="208"/>
      <c r="I1175" s="176"/>
      <c r="J1175" s="176"/>
      <c r="K1175" s="176"/>
      <c r="AB1175" s="767"/>
      <c r="AL1175" s="163"/>
      <c r="AM1175" s="163"/>
      <c r="AN1175" s="163"/>
      <c r="AO1175" s="163"/>
      <c r="AP1175" s="163"/>
      <c r="AQ1175" s="163"/>
      <c r="AR1175" s="163"/>
      <c r="AS1175" s="163"/>
    </row>
    <row r="1176" spans="5:45" s="175" customFormat="1" ht="12.75" customHeight="1">
      <c r="E1176" s="176"/>
      <c r="H1176" s="208"/>
      <c r="I1176" s="176"/>
      <c r="J1176" s="176"/>
      <c r="K1176" s="176"/>
      <c r="AB1176" s="767"/>
      <c r="AL1176" s="163"/>
      <c r="AM1176" s="163"/>
      <c r="AN1176" s="163"/>
      <c r="AO1176" s="163"/>
      <c r="AP1176" s="163"/>
      <c r="AQ1176" s="163"/>
      <c r="AR1176" s="163"/>
      <c r="AS1176" s="163"/>
    </row>
    <row r="1177" spans="5:45" s="175" customFormat="1" ht="12.75" customHeight="1">
      <c r="E1177" s="176"/>
      <c r="H1177" s="208"/>
      <c r="I1177" s="176"/>
      <c r="J1177" s="176"/>
      <c r="K1177" s="176"/>
      <c r="AB1177" s="767"/>
      <c r="AL1177" s="163"/>
      <c r="AM1177" s="163"/>
      <c r="AN1177" s="163"/>
      <c r="AO1177" s="163"/>
      <c r="AP1177" s="163"/>
      <c r="AQ1177" s="163"/>
      <c r="AR1177" s="163"/>
      <c r="AS1177" s="163"/>
    </row>
    <row r="1178" spans="5:45" s="175" customFormat="1" ht="12.75" customHeight="1">
      <c r="E1178" s="176"/>
      <c r="H1178" s="208"/>
      <c r="I1178" s="176"/>
      <c r="J1178" s="176"/>
      <c r="K1178" s="176"/>
      <c r="AB1178" s="767"/>
      <c r="AL1178" s="163"/>
      <c r="AM1178" s="163"/>
      <c r="AN1178" s="163"/>
      <c r="AO1178" s="163"/>
      <c r="AP1178" s="163"/>
      <c r="AQ1178" s="163"/>
      <c r="AR1178" s="163"/>
      <c r="AS1178" s="163"/>
    </row>
    <row r="1179" spans="5:45" s="175" customFormat="1" ht="12.75" customHeight="1">
      <c r="E1179" s="176"/>
      <c r="H1179" s="208"/>
      <c r="I1179" s="176"/>
      <c r="J1179" s="176"/>
      <c r="K1179" s="176"/>
      <c r="AB1179" s="767"/>
      <c r="AL1179" s="163"/>
      <c r="AM1179" s="163"/>
      <c r="AN1179" s="163"/>
      <c r="AO1179" s="163"/>
      <c r="AP1179" s="163"/>
      <c r="AQ1179" s="163"/>
      <c r="AR1179" s="163"/>
      <c r="AS1179" s="163"/>
    </row>
    <row r="1180" spans="5:45" s="175" customFormat="1" ht="12.75" customHeight="1">
      <c r="E1180" s="176"/>
      <c r="H1180" s="208"/>
      <c r="I1180" s="176"/>
      <c r="J1180" s="176"/>
      <c r="K1180" s="176"/>
      <c r="AB1180" s="767"/>
      <c r="AL1180" s="163"/>
      <c r="AM1180" s="163"/>
      <c r="AN1180" s="163"/>
      <c r="AO1180" s="163"/>
      <c r="AP1180" s="163"/>
      <c r="AQ1180" s="163"/>
      <c r="AR1180" s="163"/>
      <c r="AS1180" s="163"/>
    </row>
    <row r="1181" spans="5:45" s="175" customFormat="1" ht="12.75" customHeight="1">
      <c r="E1181" s="176"/>
      <c r="H1181" s="208"/>
      <c r="I1181" s="176"/>
      <c r="J1181" s="176"/>
      <c r="K1181" s="176"/>
      <c r="AB1181" s="767"/>
      <c r="AL1181" s="163"/>
      <c r="AM1181" s="163"/>
      <c r="AN1181" s="163"/>
      <c r="AO1181" s="163"/>
      <c r="AP1181" s="163"/>
      <c r="AQ1181" s="163"/>
      <c r="AR1181" s="163"/>
      <c r="AS1181" s="163"/>
    </row>
    <row r="1182" spans="5:45" s="175" customFormat="1" ht="12.75" customHeight="1">
      <c r="E1182" s="176"/>
      <c r="H1182" s="208"/>
      <c r="I1182" s="176"/>
      <c r="J1182" s="176"/>
      <c r="K1182" s="176"/>
      <c r="AB1182" s="767"/>
      <c r="AL1182" s="163"/>
      <c r="AM1182" s="163"/>
      <c r="AN1182" s="163"/>
      <c r="AO1182" s="163"/>
      <c r="AP1182" s="163"/>
      <c r="AQ1182" s="163"/>
      <c r="AR1182" s="163"/>
      <c r="AS1182" s="163"/>
    </row>
    <row r="1183" spans="5:45" s="175" customFormat="1" ht="12.75" customHeight="1">
      <c r="E1183" s="176"/>
      <c r="H1183" s="208"/>
      <c r="I1183" s="176"/>
      <c r="J1183" s="176"/>
      <c r="K1183" s="176"/>
      <c r="AB1183" s="767"/>
      <c r="AL1183" s="163"/>
      <c r="AM1183" s="163"/>
      <c r="AN1183" s="163"/>
      <c r="AO1183" s="163"/>
      <c r="AP1183" s="163"/>
      <c r="AQ1183" s="163"/>
      <c r="AR1183" s="163"/>
      <c r="AS1183" s="163"/>
    </row>
    <row r="1184" spans="5:45" s="175" customFormat="1" ht="12.75" customHeight="1">
      <c r="E1184" s="176"/>
      <c r="H1184" s="208"/>
      <c r="I1184" s="176"/>
      <c r="J1184" s="176"/>
      <c r="K1184" s="176"/>
      <c r="AB1184" s="767"/>
      <c r="AL1184" s="163"/>
      <c r="AM1184" s="163"/>
      <c r="AN1184" s="163"/>
      <c r="AO1184" s="163"/>
      <c r="AP1184" s="163"/>
      <c r="AQ1184" s="163"/>
      <c r="AR1184" s="163"/>
      <c r="AS1184" s="163"/>
    </row>
    <row r="1185" spans="5:45" s="175" customFormat="1" ht="12.75" customHeight="1">
      <c r="E1185" s="176"/>
      <c r="H1185" s="208"/>
      <c r="I1185" s="176"/>
      <c r="J1185" s="176"/>
      <c r="K1185" s="176"/>
      <c r="AB1185" s="767"/>
      <c r="AL1185" s="163"/>
      <c r="AM1185" s="163"/>
      <c r="AN1185" s="163"/>
      <c r="AO1185" s="163"/>
      <c r="AP1185" s="163"/>
      <c r="AQ1185" s="163"/>
      <c r="AR1185" s="163"/>
      <c r="AS1185" s="163"/>
    </row>
    <row r="1186" spans="5:45" s="175" customFormat="1" ht="12.75" customHeight="1">
      <c r="E1186" s="176"/>
      <c r="H1186" s="208"/>
      <c r="I1186" s="176"/>
      <c r="J1186" s="176"/>
      <c r="K1186" s="176"/>
      <c r="AB1186" s="767"/>
      <c r="AL1186" s="163"/>
      <c r="AM1186" s="163"/>
      <c r="AN1186" s="163"/>
      <c r="AO1186" s="163"/>
      <c r="AP1186" s="163"/>
      <c r="AQ1186" s="163"/>
      <c r="AR1186" s="163"/>
      <c r="AS1186" s="163"/>
    </row>
    <row r="1187" spans="5:45" s="175" customFormat="1" ht="12.75" customHeight="1">
      <c r="E1187" s="176"/>
      <c r="H1187" s="208"/>
      <c r="I1187" s="176"/>
      <c r="J1187" s="176"/>
      <c r="K1187" s="176"/>
      <c r="AB1187" s="767"/>
      <c r="AL1187" s="163"/>
      <c r="AM1187" s="163"/>
      <c r="AN1187" s="163"/>
      <c r="AO1187" s="163"/>
      <c r="AP1187" s="163"/>
      <c r="AQ1187" s="163"/>
      <c r="AR1187" s="163"/>
      <c r="AS1187" s="163"/>
    </row>
    <row r="1188" spans="5:45" s="175" customFormat="1" ht="12.75" customHeight="1">
      <c r="E1188" s="176"/>
      <c r="H1188" s="208"/>
      <c r="I1188" s="176"/>
      <c r="J1188" s="176"/>
      <c r="K1188" s="176"/>
      <c r="AB1188" s="767"/>
      <c r="AL1188" s="163"/>
      <c r="AM1188" s="163"/>
      <c r="AN1188" s="163"/>
      <c r="AO1188" s="163"/>
      <c r="AP1188" s="163"/>
      <c r="AQ1188" s="163"/>
      <c r="AR1188" s="163"/>
      <c r="AS1188" s="163"/>
    </row>
    <row r="1189" spans="5:45" s="175" customFormat="1" ht="12.75" customHeight="1">
      <c r="E1189" s="176"/>
      <c r="H1189" s="208"/>
      <c r="I1189" s="176"/>
      <c r="J1189" s="176"/>
      <c r="K1189" s="176"/>
      <c r="AB1189" s="767"/>
      <c r="AL1189" s="163"/>
      <c r="AM1189" s="163"/>
      <c r="AN1189" s="163"/>
      <c r="AO1189" s="163"/>
      <c r="AP1189" s="163"/>
      <c r="AQ1189" s="163"/>
      <c r="AR1189" s="163"/>
      <c r="AS1189" s="163"/>
    </row>
    <row r="1190" spans="5:45" s="175" customFormat="1" ht="12.75" customHeight="1">
      <c r="E1190" s="176"/>
      <c r="H1190" s="208"/>
      <c r="I1190" s="176"/>
      <c r="J1190" s="176"/>
      <c r="K1190" s="176"/>
      <c r="AB1190" s="767"/>
      <c r="AL1190" s="163"/>
      <c r="AM1190" s="163"/>
      <c r="AN1190" s="163"/>
      <c r="AO1190" s="163"/>
      <c r="AP1190" s="163"/>
      <c r="AQ1190" s="163"/>
      <c r="AR1190" s="163"/>
      <c r="AS1190" s="163"/>
    </row>
    <row r="1191" spans="5:45" s="175" customFormat="1" ht="12.75" customHeight="1">
      <c r="E1191" s="176"/>
      <c r="H1191" s="208"/>
      <c r="I1191" s="176"/>
      <c r="J1191" s="176"/>
      <c r="K1191" s="176"/>
      <c r="AB1191" s="767"/>
      <c r="AL1191" s="163"/>
      <c r="AM1191" s="163"/>
      <c r="AN1191" s="163"/>
      <c r="AO1191" s="163"/>
      <c r="AP1191" s="163"/>
      <c r="AQ1191" s="163"/>
      <c r="AR1191" s="163"/>
      <c r="AS1191" s="163"/>
    </row>
    <row r="1192" spans="5:45" s="175" customFormat="1" ht="12.75" customHeight="1">
      <c r="E1192" s="176"/>
      <c r="H1192" s="208"/>
      <c r="I1192" s="176"/>
      <c r="J1192" s="176"/>
      <c r="K1192" s="176"/>
      <c r="AB1192" s="767"/>
      <c r="AL1192" s="163"/>
      <c r="AM1192" s="163"/>
      <c r="AN1192" s="163"/>
      <c r="AO1192" s="163"/>
      <c r="AP1192" s="163"/>
      <c r="AQ1192" s="163"/>
      <c r="AR1192" s="163"/>
      <c r="AS1192" s="163"/>
    </row>
    <row r="1193" spans="5:45" s="175" customFormat="1" ht="12.75" customHeight="1">
      <c r="E1193" s="176"/>
      <c r="H1193" s="208"/>
      <c r="I1193" s="176"/>
      <c r="J1193" s="176"/>
      <c r="K1193" s="176"/>
      <c r="AB1193" s="767"/>
      <c r="AL1193" s="163"/>
      <c r="AM1193" s="163"/>
      <c r="AN1193" s="163"/>
      <c r="AO1193" s="163"/>
      <c r="AP1193" s="163"/>
      <c r="AQ1193" s="163"/>
      <c r="AR1193" s="163"/>
      <c r="AS1193" s="163"/>
    </row>
    <row r="1194" spans="5:45" s="175" customFormat="1" ht="12.75" customHeight="1">
      <c r="E1194" s="176"/>
      <c r="H1194" s="208"/>
      <c r="I1194" s="176"/>
      <c r="J1194" s="176"/>
      <c r="K1194" s="176"/>
      <c r="AB1194" s="767"/>
      <c r="AL1194" s="163"/>
      <c r="AM1194" s="163"/>
      <c r="AN1194" s="163"/>
      <c r="AO1194" s="163"/>
      <c r="AP1194" s="163"/>
      <c r="AQ1194" s="163"/>
      <c r="AR1194" s="163"/>
      <c r="AS1194" s="163"/>
    </row>
    <row r="1195" spans="5:45" s="175" customFormat="1" ht="12.75" customHeight="1">
      <c r="E1195" s="176"/>
      <c r="H1195" s="208"/>
      <c r="I1195" s="176"/>
      <c r="J1195" s="176"/>
      <c r="K1195" s="176"/>
      <c r="AB1195" s="767"/>
      <c r="AL1195" s="163"/>
      <c r="AM1195" s="163"/>
      <c r="AN1195" s="163"/>
      <c r="AO1195" s="163"/>
      <c r="AP1195" s="163"/>
      <c r="AQ1195" s="163"/>
      <c r="AR1195" s="163"/>
      <c r="AS1195" s="163"/>
    </row>
    <row r="1196" spans="5:45" s="175" customFormat="1" ht="12.75" customHeight="1">
      <c r="E1196" s="176"/>
      <c r="H1196" s="208"/>
      <c r="I1196" s="176"/>
      <c r="J1196" s="176"/>
      <c r="K1196" s="176"/>
      <c r="AB1196" s="767"/>
      <c r="AL1196" s="163"/>
      <c r="AM1196" s="163"/>
      <c r="AN1196" s="163"/>
      <c r="AO1196" s="163"/>
      <c r="AP1196" s="163"/>
      <c r="AQ1196" s="163"/>
      <c r="AR1196" s="163"/>
      <c r="AS1196" s="163"/>
    </row>
    <row r="1197" spans="5:45" s="175" customFormat="1" ht="12.75" customHeight="1">
      <c r="E1197" s="176"/>
      <c r="H1197" s="208"/>
      <c r="I1197" s="176"/>
      <c r="J1197" s="176"/>
      <c r="K1197" s="176"/>
      <c r="AB1197" s="767"/>
      <c r="AL1197" s="163"/>
      <c r="AM1197" s="163"/>
      <c r="AN1197" s="163"/>
      <c r="AO1197" s="163"/>
      <c r="AP1197" s="163"/>
      <c r="AQ1197" s="163"/>
      <c r="AR1197" s="163"/>
      <c r="AS1197" s="163"/>
    </row>
    <row r="1198" spans="5:45" s="175" customFormat="1" ht="12.75" customHeight="1">
      <c r="E1198" s="176"/>
      <c r="H1198" s="208"/>
      <c r="I1198" s="176"/>
      <c r="J1198" s="176"/>
      <c r="K1198" s="176"/>
      <c r="AB1198" s="767"/>
      <c r="AL1198" s="163"/>
      <c r="AM1198" s="163"/>
      <c r="AN1198" s="163"/>
      <c r="AO1198" s="163"/>
      <c r="AP1198" s="163"/>
      <c r="AQ1198" s="163"/>
      <c r="AR1198" s="163"/>
      <c r="AS1198" s="163"/>
    </row>
    <row r="1199" spans="5:45" s="175" customFormat="1" ht="12.75" customHeight="1">
      <c r="E1199" s="176"/>
      <c r="H1199" s="208"/>
      <c r="I1199" s="176"/>
      <c r="J1199" s="176"/>
      <c r="K1199" s="176"/>
      <c r="AB1199" s="767"/>
      <c r="AL1199" s="163"/>
      <c r="AM1199" s="163"/>
      <c r="AN1199" s="163"/>
      <c r="AO1199" s="163"/>
      <c r="AP1199" s="163"/>
      <c r="AQ1199" s="163"/>
      <c r="AR1199" s="163"/>
      <c r="AS1199" s="163"/>
    </row>
    <row r="1200" spans="5:45" s="175" customFormat="1" ht="12.75" customHeight="1">
      <c r="E1200" s="176"/>
      <c r="H1200" s="208"/>
      <c r="I1200" s="176"/>
      <c r="J1200" s="176"/>
      <c r="K1200" s="176"/>
      <c r="AB1200" s="767"/>
      <c r="AL1200" s="163"/>
      <c r="AM1200" s="163"/>
      <c r="AN1200" s="163"/>
      <c r="AO1200" s="163"/>
      <c r="AP1200" s="163"/>
      <c r="AQ1200" s="163"/>
      <c r="AR1200" s="163"/>
      <c r="AS1200" s="163"/>
    </row>
    <row r="1201" spans="5:45" s="175" customFormat="1" ht="12.75" customHeight="1">
      <c r="E1201" s="176"/>
      <c r="H1201" s="208"/>
      <c r="I1201" s="176"/>
      <c r="J1201" s="176"/>
      <c r="K1201" s="176"/>
      <c r="AB1201" s="767"/>
      <c r="AL1201" s="163"/>
      <c r="AM1201" s="163"/>
      <c r="AN1201" s="163"/>
      <c r="AO1201" s="163"/>
      <c r="AP1201" s="163"/>
      <c r="AQ1201" s="163"/>
      <c r="AR1201" s="163"/>
      <c r="AS1201" s="163"/>
    </row>
    <row r="1202" spans="5:45" s="175" customFormat="1" ht="12.75" customHeight="1">
      <c r="E1202" s="176"/>
      <c r="H1202" s="208"/>
      <c r="I1202" s="176"/>
      <c r="J1202" s="176"/>
      <c r="K1202" s="176"/>
      <c r="AB1202" s="767"/>
      <c r="AL1202" s="163"/>
      <c r="AM1202" s="163"/>
      <c r="AN1202" s="163"/>
      <c r="AO1202" s="163"/>
      <c r="AP1202" s="163"/>
      <c r="AQ1202" s="163"/>
      <c r="AR1202" s="163"/>
      <c r="AS1202" s="163"/>
    </row>
    <row r="1203" spans="5:45" s="175" customFormat="1" ht="12.75" customHeight="1">
      <c r="E1203" s="176"/>
      <c r="H1203" s="208"/>
      <c r="I1203" s="176"/>
      <c r="J1203" s="176"/>
      <c r="K1203" s="176"/>
      <c r="AB1203" s="767"/>
      <c r="AL1203" s="163"/>
      <c r="AM1203" s="163"/>
      <c r="AN1203" s="163"/>
      <c r="AO1203" s="163"/>
      <c r="AP1203" s="163"/>
      <c r="AQ1203" s="163"/>
      <c r="AR1203" s="163"/>
      <c r="AS1203" s="163"/>
    </row>
    <row r="1204" spans="5:45" s="175" customFormat="1" ht="12.75" customHeight="1">
      <c r="E1204" s="176"/>
      <c r="H1204" s="208"/>
      <c r="I1204" s="176"/>
      <c r="J1204" s="176"/>
      <c r="K1204" s="176"/>
      <c r="AB1204" s="767"/>
      <c r="AL1204" s="163"/>
      <c r="AM1204" s="163"/>
      <c r="AN1204" s="163"/>
      <c r="AO1204" s="163"/>
      <c r="AP1204" s="163"/>
      <c r="AQ1204" s="163"/>
      <c r="AR1204" s="163"/>
      <c r="AS1204" s="163"/>
    </row>
    <row r="1205" spans="5:45" s="175" customFormat="1" ht="12.75" customHeight="1">
      <c r="E1205" s="176"/>
      <c r="H1205" s="208"/>
      <c r="I1205" s="176"/>
      <c r="J1205" s="176"/>
      <c r="K1205" s="176"/>
      <c r="AB1205" s="767"/>
      <c r="AL1205" s="163"/>
      <c r="AM1205" s="163"/>
      <c r="AN1205" s="163"/>
      <c r="AO1205" s="163"/>
      <c r="AP1205" s="163"/>
      <c r="AQ1205" s="163"/>
      <c r="AR1205" s="163"/>
      <c r="AS1205" s="163"/>
    </row>
    <row r="1206" spans="5:45" s="175" customFormat="1" ht="12.75" customHeight="1">
      <c r="E1206" s="176"/>
      <c r="H1206" s="208"/>
      <c r="I1206" s="176"/>
      <c r="J1206" s="176"/>
      <c r="K1206" s="176"/>
      <c r="AB1206" s="767"/>
      <c r="AL1206" s="163"/>
      <c r="AM1206" s="163"/>
      <c r="AN1206" s="163"/>
      <c r="AO1206" s="163"/>
      <c r="AP1206" s="163"/>
      <c r="AQ1206" s="163"/>
      <c r="AR1206" s="163"/>
      <c r="AS1206" s="163"/>
    </row>
    <row r="1207" spans="5:45" s="175" customFormat="1" ht="12.75" customHeight="1">
      <c r="E1207" s="176"/>
      <c r="H1207" s="208"/>
      <c r="I1207" s="176"/>
      <c r="J1207" s="176"/>
      <c r="K1207" s="176"/>
      <c r="AB1207" s="767"/>
      <c r="AL1207" s="163"/>
      <c r="AM1207" s="163"/>
      <c r="AN1207" s="163"/>
      <c r="AO1207" s="163"/>
      <c r="AP1207" s="163"/>
      <c r="AQ1207" s="163"/>
      <c r="AR1207" s="163"/>
      <c r="AS1207" s="163"/>
    </row>
    <row r="1208" spans="5:45" s="175" customFormat="1" ht="12.75" customHeight="1">
      <c r="E1208" s="176"/>
      <c r="H1208" s="208"/>
      <c r="I1208" s="176"/>
      <c r="J1208" s="176"/>
      <c r="K1208" s="176"/>
      <c r="AB1208" s="767"/>
      <c r="AL1208" s="163"/>
      <c r="AM1208" s="163"/>
      <c r="AN1208" s="163"/>
      <c r="AO1208" s="163"/>
      <c r="AP1208" s="163"/>
      <c r="AQ1208" s="163"/>
      <c r="AR1208" s="163"/>
      <c r="AS1208" s="163"/>
    </row>
    <row r="1209" spans="5:45" s="175" customFormat="1" ht="12.75" customHeight="1">
      <c r="E1209" s="176"/>
      <c r="H1209" s="208"/>
      <c r="I1209" s="176"/>
      <c r="J1209" s="176"/>
      <c r="K1209" s="176"/>
      <c r="AB1209" s="767"/>
      <c r="AL1209" s="163"/>
      <c r="AM1209" s="163"/>
      <c r="AN1209" s="163"/>
      <c r="AO1209" s="163"/>
      <c r="AP1209" s="163"/>
      <c r="AQ1209" s="163"/>
      <c r="AR1209" s="163"/>
      <c r="AS1209" s="163"/>
    </row>
    <row r="1210" spans="5:45" s="175" customFormat="1" ht="12.75" customHeight="1">
      <c r="E1210" s="176"/>
      <c r="H1210" s="208"/>
      <c r="I1210" s="176"/>
      <c r="J1210" s="176"/>
      <c r="K1210" s="176"/>
      <c r="AB1210" s="767"/>
      <c r="AL1210" s="163"/>
      <c r="AM1210" s="163"/>
      <c r="AN1210" s="163"/>
      <c r="AO1210" s="163"/>
      <c r="AP1210" s="163"/>
      <c r="AQ1210" s="163"/>
      <c r="AR1210" s="163"/>
      <c r="AS1210" s="163"/>
    </row>
    <row r="1211" spans="5:45" s="175" customFormat="1" ht="12.75" customHeight="1">
      <c r="E1211" s="176"/>
      <c r="H1211" s="208"/>
      <c r="I1211" s="176"/>
      <c r="J1211" s="176"/>
      <c r="K1211" s="176"/>
      <c r="AB1211" s="767"/>
      <c r="AL1211" s="163"/>
      <c r="AM1211" s="163"/>
      <c r="AN1211" s="163"/>
      <c r="AO1211" s="163"/>
      <c r="AP1211" s="163"/>
      <c r="AQ1211" s="163"/>
      <c r="AR1211" s="163"/>
      <c r="AS1211" s="163"/>
    </row>
    <row r="1212" spans="5:45" s="175" customFormat="1" ht="12.75" customHeight="1">
      <c r="E1212" s="176"/>
      <c r="H1212" s="208"/>
      <c r="I1212" s="176"/>
      <c r="J1212" s="176"/>
      <c r="K1212" s="176"/>
      <c r="AB1212" s="767"/>
      <c r="AL1212" s="163"/>
      <c r="AM1212" s="163"/>
      <c r="AN1212" s="163"/>
      <c r="AO1212" s="163"/>
      <c r="AP1212" s="163"/>
      <c r="AQ1212" s="163"/>
      <c r="AR1212" s="163"/>
      <c r="AS1212" s="163"/>
    </row>
    <row r="1213" spans="5:45" s="175" customFormat="1" ht="12.75" customHeight="1">
      <c r="E1213" s="176"/>
      <c r="H1213" s="208"/>
      <c r="I1213" s="176"/>
      <c r="J1213" s="176"/>
      <c r="K1213" s="176"/>
      <c r="AB1213" s="767"/>
      <c r="AL1213" s="163"/>
      <c r="AM1213" s="163"/>
      <c r="AN1213" s="163"/>
      <c r="AO1213" s="163"/>
      <c r="AP1213" s="163"/>
      <c r="AQ1213" s="163"/>
      <c r="AR1213" s="163"/>
      <c r="AS1213" s="163"/>
    </row>
    <row r="1214" spans="5:45" s="175" customFormat="1" ht="12.75" customHeight="1">
      <c r="E1214" s="176"/>
      <c r="H1214" s="208"/>
      <c r="I1214" s="176"/>
      <c r="J1214" s="176"/>
      <c r="K1214" s="176"/>
      <c r="AB1214" s="767"/>
      <c r="AL1214" s="163"/>
      <c r="AM1214" s="163"/>
      <c r="AN1214" s="163"/>
      <c r="AO1214" s="163"/>
      <c r="AP1214" s="163"/>
      <c r="AQ1214" s="163"/>
      <c r="AR1214" s="163"/>
      <c r="AS1214" s="163"/>
    </row>
    <row r="1215" spans="5:45" s="175" customFormat="1" ht="12.75" customHeight="1">
      <c r="E1215" s="176"/>
      <c r="H1215" s="208"/>
      <c r="I1215" s="176"/>
      <c r="J1215" s="176"/>
      <c r="K1215" s="176"/>
      <c r="AB1215" s="767"/>
      <c r="AL1215" s="163"/>
      <c r="AM1215" s="163"/>
      <c r="AN1215" s="163"/>
      <c r="AO1215" s="163"/>
      <c r="AP1215" s="163"/>
      <c r="AQ1215" s="163"/>
      <c r="AR1215" s="163"/>
      <c r="AS1215" s="163"/>
    </row>
    <row r="1216" spans="5:45" s="175" customFormat="1" ht="12.75" customHeight="1">
      <c r="E1216" s="176"/>
      <c r="H1216" s="208"/>
      <c r="I1216" s="176"/>
      <c r="J1216" s="176"/>
      <c r="K1216" s="176"/>
      <c r="AB1216" s="767"/>
      <c r="AL1216" s="163"/>
      <c r="AM1216" s="163"/>
      <c r="AN1216" s="163"/>
      <c r="AO1216" s="163"/>
      <c r="AP1216" s="163"/>
      <c r="AQ1216" s="163"/>
      <c r="AR1216" s="163"/>
      <c r="AS1216" s="163"/>
    </row>
    <row r="1217" spans="5:45" s="175" customFormat="1" ht="12.75" customHeight="1">
      <c r="E1217" s="176"/>
      <c r="H1217" s="208"/>
      <c r="I1217" s="176"/>
      <c r="J1217" s="176"/>
      <c r="K1217" s="176"/>
      <c r="AB1217" s="767"/>
      <c r="AL1217" s="163"/>
      <c r="AM1217" s="163"/>
      <c r="AN1217" s="163"/>
      <c r="AO1217" s="163"/>
      <c r="AP1217" s="163"/>
      <c r="AQ1217" s="163"/>
      <c r="AR1217" s="163"/>
      <c r="AS1217" s="163"/>
    </row>
    <row r="1218" spans="5:45" s="175" customFormat="1" ht="12.75" customHeight="1">
      <c r="E1218" s="176"/>
      <c r="H1218" s="208"/>
      <c r="I1218" s="176"/>
      <c r="J1218" s="176"/>
      <c r="K1218" s="176"/>
      <c r="AB1218" s="767"/>
      <c r="AL1218" s="163"/>
      <c r="AM1218" s="163"/>
      <c r="AN1218" s="163"/>
      <c r="AO1218" s="163"/>
      <c r="AP1218" s="163"/>
      <c r="AQ1218" s="163"/>
      <c r="AR1218" s="163"/>
      <c r="AS1218" s="163"/>
    </row>
    <row r="1219" spans="5:45" s="175" customFormat="1" ht="12.75" customHeight="1">
      <c r="E1219" s="176"/>
      <c r="H1219" s="208"/>
      <c r="I1219" s="176"/>
      <c r="J1219" s="176"/>
      <c r="K1219" s="176"/>
      <c r="AB1219" s="767"/>
      <c r="AL1219" s="163"/>
      <c r="AM1219" s="163"/>
      <c r="AN1219" s="163"/>
      <c r="AO1219" s="163"/>
      <c r="AP1219" s="163"/>
      <c r="AQ1219" s="163"/>
      <c r="AR1219" s="163"/>
      <c r="AS1219" s="163"/>
    </row>
    <row r="1220" spans="5:45" s="175" customFormat="1" ht="12.75" customHeight="1">
      <c r="E1220" s="176"/>
      <c r="H1220" s="208"/>
      <c r="I1220" s="176"/>
      <c r="J1220" s="176"/>
      <c r="K1220" s="176"/>
      <c r="AB1220" s="767"/>
      <c r="AL1220" s="163"/>
      <c r="AM1220" s="163"/>
      <c r="AN1220" s="163"/>
      <c r="AO1220" s="163"/>
      <c r="AP1220" s="163"/>
      <c r="AQ1220" s="163"/>
      <c r="AR1220" s="163"/>
      <c r="AS1220" s="163"/>
    </row>
    <row r="1221" spans="5:45" s="175" customFormat="1" ht="12.75" customHeight="1">
      <c r="E1221" s="176"/>
      <c r="H1221" s="208"/>
      <c r="I1221" s="176"/>
      <c r="J1221" s="176"/>
      <c r="K1221" s="176"/>
      <c r="AB1221" s="767"/>
      <c r="AL1221" s="163"/>
      <c r="AM1221" s="163"/>
      <c r="AN1221" s="163"/>
      <c r="AO1221" s="163"/>
      <c r="AP1221" s="163"/>
      <c r="AQ1221" s="163"/>
      <c r="AR1221" s="163"/>
      <c r="AS1221" s="163"/>
    </row>
    <row r="1222" spans="5:45" s="175" customFormat="1" ht="12.75" customHeight="1">
      <c r="E1222" s="176"/>
      <c r="H1222" s="208"/>
      <c r="I1222" s="176"/>
      <c r="J1222" s="176"/>
      <c r="K1222" s="176"/>
      <c r="AB1222" s="767"/>
      <c r="AL1222" s="163"/>
      <c r="AM1222" s="163"/>
      <c r="AN1222" s="163"/>
      <c r="AO1222" s="163"/>
      <c r="AP1222" s="163"/>
      <c r="AQ1222" s="163"/>
      <c r="AR1222" s="163"/>
      <c r="AS1222" s="163"/>
    </row>
    <row r="1223" spans="5:45" s="175" customFormat="1" ht="12.75" customHeight="1">
      <c r="E1223" s="176"/>
      <c r="H1223" s="208"/>
      <c r="I1223" s="176"/>
      <c r="J1223" s="176"/>
      <c r="K1223" s="176"/>
      <c r="AB1223" s="767"/>
      <c r="AL1223" s="163"/>
      <c r="AM1223" s="163"/>
      <c r="AN1223" s="163"/>
      <c r="AO1223" s="163"/>
      <c r="AP1223" s="163"/>
      <c r="AQ1223" s="163"/>
      <c r="AR1223" s="163"/>
      <c r="AS1223" s="163"/>
    </row>
    <row r="1224" spans="5:45" s="175" customFormat="1" ht="12.75" customHeight="1">
      <c r="E1224" s="176"/>
      <c r="H1224" s="208"/>
      <c r="I1224" s="176"/>
      <c r="J1224" s="176"/>
      <c r="K1224" s="176"/>
      <c r="AB1224" s="767"/>
      <c r="AL1224" s="163"/>
      <c r="AM1224" s="163"/>
      <c r="AN1224" s="163"/>
      <c r="AO1224" s="163"/>
      <c r="AP1224" s="163"/>
      <c r="AQ1224" s="163"/>
      <c r="AR1224" s="163"/>
      <c r="AS1224" s="163"/>
    </row>
    <row r="1225" spans="5:45" s="175" customFormat="1" ht="12.75" customHeight="1">
      <c r="E1225" s="176"/>
      <c r="H1225" s="208"/>
      <c r="I1225" s="176"/>
      <c r="J1225" s="176"/>
      <c r="K1225" s="176"/>
      <c r="AB1225" s="767"/>
      <c r="AL1225" s="163"/>
      <c r="AM1225" s="163"/>
      <c r="AN1225" s="163"/>
      <c r="AO1225" s="163"/>
      <c r="AP1225" s="163"/>
      <c r="AQ1225" s="163"/>
      <c r="AR1225" s="163"/>
      <c r="AS1225" s="163"/>
    </row>
    <row r="1226" spans="5:45" s="175" customFormat="1" ht="12.75" customHeight="1">
      <c r="E1226" s="176"/>
      <c r="H1226" s="208"/>
      <c r="I1226" s="176"/>
      <c r="J1226" s="176"/>
      <c r="K1226" s="176"/>
      <c r="AB1226" s="767"/>
      <c r="AL1226" s="163"/>
      <c r="AM1226" s="163"/>
      <c r="AN1226" s="163"/>
      <c r="AO1226" s="163"/>
      <c r="AP1226" s="163"/>
      <c r="AQ1226" s="163"/>
      <c r="AR1226" s="163"/>
      <c r="AS1226" s="163"/>
    </row>
    <row r="1227" spans="5:45" s="175" customFormat="1" ht="12.75" customHeight="1">
      <c r="E1227" s="176"/>
      <c r="H1227" s="208"/>
      <c r="I1227" s="176"/>
      <c r="J1227" s="176"/>
      <c r="K1227" s="176"/>
      <c r="AB1227" s="767"/>
      <c r="AL1227" s="163"/>
      <c r="AM1227" s="163"/>
      <c r="AN1227" s="163"/>
      <c r="AO1227" s="163"/>
      <c r="AP1227" s="163"/>
      <c r="AQ1227" s="163"/>
      <c r="AR1227" s="163"/>
      <c r="AS1227" s="163"/>
    </row>
    <row r="1228" spans="5:45" s="175" customFormat="1" ht="12.75" customHeight="1">
      <c r="E1228" s="176"/>
      <c r="H1228" s="208"/>
      <c r="I1228" s="176"/>
      <c r="J1228" s="176"/>
      <c r="K1228" s="176"/>
      <c r="AB1228" s="767"/>
      <c r="AL1228" s="163"/>
      <c r="AM1228" s="163"/>
      <c r="AN1228" s="163"/>
      <c r="AO1228" s="163"/>
      <c r="AP1228" s="163"/>
      <c r="AQ1228" s="163"/>
      <c r="AR1228" s="163"/>
      <c r="AS1228" s="163"/>
    </row>
    <row r="1229" spans="5:45" s="175" customFormat="1" ht="12.75" customHeight="1">
      <c r="E1229" s="176"/>
      <c r="H1229" s="208"/>
      <c r="I1229" s="176"/>
      <c r="J1229" s="176"/>
      <c r="K1229" s="176"/>
      <c r="AB1229" s="767"/>
      <c r="AL1229" s="163"/>
      <c r="AM1229" s="163"/>
      <c r="AN1229" s="163"/>
      <c r="AO1229" s="163"/>
      <c r="AP1229" s="163"/>
      <c r="AQ1229" s="163"/>
      <c r="AR1229" s="163"/>
      <c r="AS1229" s="163"/>
    </row>
    <row r="1230" spans="5:45" s="175" customFormat="1" ht="12.75" customHeight="1">
      <c r="E1230" s="176"/>
      <c r="H1230" s="208"/>
      <c r="I1230" s="176"/>
      <c r="J1230" s="176"/>
      <c r="K1230" s="176"/>
      <c r="AB1230" s="767"/>
      <c r="AL1230" s="163"/>
      <c r="AM1230" s="163"/>
      <c r="AN1230" s="163"/>
      <c r="AO1230" s="163"/>
      <c r="AP1230" s="163"/>
      <c r="AQ1230" s="163"/>
      <c r="AR1230" s="163"/>
      <c r="AS1230" s="163"/>
    </row>
    <row r="1231" spans="5:45" s="175" customFormat="1" ht="12.75" customHeight="1">
      <c r="E1231" s="176"/>
      <c r="H1231" s="208"/>
      <c r="I1231" s="176"/>
      <c r="J1231" s="176"/>
      <c r="K1231" s="176"/>
      <c r="AB1231" s="767"/>
      <c r="AL1231" s="163"/>
      <c r="AM1231" s="163"/>
      <c r="AN1231" s="163"/>
      <c r="AO1231" s="163"/>
      <c r="AP1231" s="163"/>
      <c r="AQ1231" s="163"/>
      <c r="AR1231" s="163"/>
      <c r="AS1231" s="163"/>
    </row>
    <row r="1232" spans="5:45" s="175" customFormat="1" ht="12.75" customHeight="1">
      <c r="E1232" s="176"/>
      <c r="H1232" s="208"/>
      <c r="I1232" s="176"/>
      <c r="J1232" s="176"/>
      <c r="K1232" s="176"/>
      <c r="AB1232" s="767"/>
      <c r="AL1232" s="163"/>
      <c r="AM1232" s="163"/>
      <c r="AN1232" s="163"/>
      <c r="AO1232" s="163"/>
      <c r="AP1232" s="163"/>
      <c r="AQ1232" s="163"/>
      <c r="AR1232" s="163"/>
      <c r="AS1232" s="163"/>
    </row>
    <row r="1233" spans="5:45" s="175" customFormat="1" ht="12.75" customHeight="1">
      <c r="E1233" s="176"/>
      <c r="H1233" s="208"/>
      <c r="I1233" s="176"/>
      <c r="J1233" s="176"/>
      <c r="K1233" s="176"/>
      <c r="AB1233" s="767"/>
      <c r="AL1233" s="163"/>
      <c r="AM1233" s="163"/>
      <c r="AN1233" s="163"/>
      <c r="AO1233" s="163"/>
      <c r="AP1233" s="163"/>
      <c r="AQ1233" s="163"/>
      <c r="AR1233" s="163"/>
      <c r="AS1233" s="163"/>
    </row>
    <row r="1234" spans="5:45" s="175" customFormat="1" ht="12.75" customHeight="1">
      <c r="E1234" s="176"/>
      <c r="H1234" s="208"/>
      <c r="I1234" s="176"/>
      <c r="J1234" s="176"/>
      <c r="K1234" s="176"/>
      <c r="AB1234" s="767"/>
      <c r="AL1234" s="163"/>
      <c r="AM1234" s="163"/>
      <c r="AN1234" s="163"/>
      <c r="AO1234" s="163"/>
      <c r="AP1234" s="163"/>
      <c r="AQ1234" s="163"/>
      <c r="AR1234" s="163"/>
      <c r="AS1234" s="163"/>
    </row>
    <row r="1235" spans="5:45" s="175" customFormat="1" ht="12.75" customHeight="1">
      <c r="E1235" s="176"/>
      <c r="H1235" s="208"/>
      <c r="I1235" s="176"/>
      <c r="J1235" s="176"/>
      <c r="K1235" s="176"/>
      <c r="AB1235" s="767"/>
      <c r="AL1235" s="163"/>
      <c r="AM1235" s="163"/>
      <c r="AN1235" s="163"/>
      <c r="AO1235" s="163"/>
      <c r="AP1235" s="163"/>
      <c r="AQ1235" s="163"/>
      <c r="AR1235" s="163"/>
      <c r="AS1235" s="163"/>
    </row>
    <row r="1236" spans="5:45" s="175" customFormat="1" ht="12.75" customHeight="1">
      <c r="E1236" s="176"/>
      <c r="H1236" s="208"/>
      <c r="I1236" s="176"/>
      <c r="J1236" s="176"/>
      <c r="K1236" s="176"/>
      <c r="AB1236" s="767"/>
      <c r="AL1236" s="163"/>
      <c r="AM1236" s="163"/>
      <c r="AN1236" s="163"/>
      <c r="AO1236" s="163"/>
      <c r="AP1236" s="163"/>
      <c r="AQ1236" s="163"/>
      <c r="AR1236" s="163"/>
      <c r="AS1236" s="163"/>
    </row>
    <row r="1237" spans="5:45" s="175" customFormat="1" ht="12.75" customHeight="1">
      <c r="E1237" s="176"/>
      <c r="H1237" s="208"/>
      <c r="I1237" s="176"/>
      <c r="J1237" s="176"/>
      <c r="K1237" s="176"/>
      <c r="AB1237" s="767"/>
      <c r="AL1237" s="163"/>
      <c r="AM1237" s="163"/>
      <c r="AN1237" s="163"/>
      <c r="AO1237" s="163"/>
      <c r="AP1237" s="163"/>
      <c r="AQ1237" s="163"/>
      <c r="AR1237" s="163"/>
      <c r="AS1237" s="163"/>
    </row>
    <row r="1238" spans="5:45" s="175" customFormat="1" ht="12.75" customHeight="1">
      <c r="E1238" s="176"/>
      <c r="H1238" s="208"/>
      <c r="I1238" s="176"/>
      <c r="J1238" s="176"/>
      <c r="K1238" s="176"/>
      <c r="AB1238" s="767"/>
      <c r="AL1238" s="163"/>
      <c r="AM1238" s="163"/>
      <c r="AN1238" s="163"/>
      <c r="AO1238" s="163"/>
      <c r="AP1238" s="163"/>
      <c r="AQ1238" s="163"/>
      <c r="AR1238" s="163"/>
      <c r="AS1238" s="163"/>
    </row>
    <row r="1239" spans="5:45" s="175" customFormat="1" ht="12.75" customHeight="1">
      <c r="E1239" s="176"/>
      <c r="H1239" s="208"/>
      <c r="I1239" s="176"/>
      <c r="J1239" s="176"/>
      <c r="K1239" s="176"/>
      <c r="AB1239" s="767"/>
      <c r="AL1239" s="163"/>
      <c r="AM1239" s="163"/>
      <c r="AN1239" s="163"/>
      <c r="AO1239" s="163"/>
      <c r="AP1239" s="163"/>
      <c r="AQ1239" s="163"/>
      <c r="AR1239" s="163"/>
      <c r="AS1239" s="163"/>
    </row>
    <row r="1240" spans="5:45" s="175" customFormat="1" ht="12.75" customHeight="1">
      <c r="E1240" s="176"/>
      <c r="H1240" s="208"/>
      <c r="I1240" s="176"/>
      <c r="J1240" s="176"/>
      <c r="K1240" s="176"/>
      <c r="AB1240" s="767"/>
      <c r="AL1240" s="163"/>
      <c r="AM1240" s="163"/>
      <c r="AN1240" s="163"/>
      <c r="AO1240" s="163"/>
      <c r="AP1240" s="163"/>
      <c r="AQ1240" s="163"/>
      <c r="AR1240" s="163"/>
      <c r="AS1240" s="163"/>
    </row>
    <row r="1241" spans="5:45" s="175" customFormat="1" ht="12.75" customHeight="1">
      <c r="E1241" s="176"/>
      <c r="H1241" s="208"/>
      <c r="I1241" s="176"/>
      <c r="J1241" s="176"/>
      <c r="K1241" s="176"/>
      <c r="AB1241" s="767"/>
      <c r="AL1241" s="163"/>
      <c r="AM1241" s="163"/>
      <c r="AN1241" s="163"/>
      <c r="AO1241" s="163"/>
      <c r="AP1241" s="163"/>
      <c r="AQ1241" s="163"/>
      <c r="AR1241" s="163"/>
      <c r="AS1241" s="163"/>
    </row>
    <row r="1242" spans="5:45" s="175" customFormat="1" ht="12.75" customHeight="1">
      <c r="E1242" s="176"/>
      <c r="H1242" s="208"/>
      <c r="I1242" s="176"/>
      <c r="J1242" s="176"/>
      <c r="K1242" s="176"/>
      <c r="AB1242" s="767"/>
      <c r="AL1242" s="163"/>
      <c r="AM1242" s="163"/>
      <c r="AN1242" s="163"/>
      <c r="AO1242" s="163"/>
      <c r="AP1242" s="163"/>
      <c r="AQ1242" s="163"/>
      <c r="AR1242" s="163"/>
      <c r="AS1242" s="163"/>
    </row>
    <row r="1243" spans="5:45" s="175" customFormat="1" ht="12.75" customHeight="1">
      <c r="E1243" s="176"/>
      <c r="H1243" s="208"/>
      <c r="I1243" s="176"/>
      <c r="J1243" s="176"/>
      <c r="K1243" s="176"/>
      <c r="AB1243" s="767"/>
      <c r="AL1243" s="163"/>
      <c r="AM1243" s="163"/>
      <c r="AN1243" s="163"/>
      <c r="AO1243" s="163"/>
      <c r="AP1243" s="163"/>
      <c r="AQ1243" s="163"/>
      <c r="AR1243" s="163"/>
      <c r="AS1243" s="163"/>
    </row>
    <row r="1244" spans="5:45" s="175" customFormat="1" ht="12.75" customHeight="1">
      <c r="E1244" s="176"/>
      <c r="H1244" s="208"/>
      <c r="I1244" s="176"/>
      <c r="J1244" s="176"/>
      <c r="K1244" s="176"/>
      <c r="AB1244" s="767"/>
      <c r="AL1244" s="163"/>
      <c r="AM1244" s="163"/>
      <c r="AN1244" s="163"/>
      <c r="AO1244" s="163"/>
      <c r="AP1244" s="163"/>
      <c r="AQ1244" s="163"/>
      <c r="AR1244" s="163"/>
      <c r="AS1244" s="163"/>
    </row>
    <row r="1245" spans="5:45" s="175" customFormat="1" ht="12.75" customHeight="1">
      <c r="E1245" s="176"/>
      <c r="H1245" s="208"/>
      <c r="I1245" s="176"/>
      <c r="J1245" s="176"/>
      <c r="K1245" s="176"/>
      <c r="AB1245" s="767"/>
      <c r="AL1245" s="163"/>
      <c r="AM1245" s="163"/>
      <c r="AN1245" s="163"/>
      <c r="AO1245" s="163"/>
      <c r="AP1245" s="163"/>
      <c r="AQ1245" s="163"/>
      <c r="AR1245" s="163"/>
      <c r="AS1245" s="163"/>
    </row>
    <row r="1246" spans="5:45" s="175" customFormat="1" ht="12.75" customHeight="1">
      <c r="E1246" s="176"/>
      <c r="H1246" s="208"/>
      <c r="I1246" s="176"/>
      <c r="J1246" s="176"/>
      <c r="K1246" s="176"/>
      <c r="AB1246" s="767"/>
      <c r="AL1246" s="163"/>
      <c r="AM1246" s="163"/>
      <c r="AN1246" s="163"/>
      <c r="AO1246" s="163"/>
      <c r="AP1246" s="163"/>
      <c r="AQ1246" s="163"/>
      <c r="AR1246" s="163"/>
      <c r="AS1246" s="163"/>
    </row>
    <row r="1247" spans="5:45" s="175" customFormat="1" ht="12.75" customHeight="1">
      <c r="E1247" s="176"/>
      <c r="H1247" s="208"/>
      <c r="I1247" s="176"/>
      <c r="J1247" s="176"/>
      <c r="K1247" s="176"/>
      <c r="AB1247" s="767"/>
      <c r="AL1247" s="163"/>
      <c r="AM1247" s="163"/>
      <c r="AN1247" s="163"/>
      <c r="AO1247" s="163"/>
      <c r="AP1247" s="163"/>
      <c r="AQ1247" s="163"/>
      <c r="AR1247" s="163"/>
      <c r="AS1247" s="163"/>
    </row>
    <row r="1248" spans="5:45" s="175" customFormat="1" ht="12.75" customHeight="1">
      <c r="E1248" s="176"/>
      <c r="H1248" s="208"/>
      <c r="I1248" s="176"/>
      <c r="J1248" s="176"/>
      <c r="K1248" s="176"/>
      <c r="AB1248" s="767"/>
      <c r="AL1248" s="163"/>
      <c r="AM1248" s="163"/>
      <c r="AN1248" s="163"/>
      <c r="AO1248" s="163"/>
      <c r="AP1248" s="163"/>
      <c r="AQ1248" s="163"/>
      <c r="AR1248" s="163"/>
      <c r="AS1248" s="163"/>
    </row>
    <row r="1249" spans="5:45" s="175" customFormat="1" ht="12.75" customHeight="1">
      <c r="E1249" s="176"/>
      <c r="H1249" s="208"/>
      <c r="I1249" s="176"/>
      <c r="J1249" s="176"/>
      <c r="K1249" s="176"/>
      <c r="AB1249" s="767"/>
      <c r="AL1249" s="163"/>
      <c r="AM1249" s="163"/>
      <c r="AN1249" s="163"/>
      <c r="AO1249" s="163"/>
      <c r="AP1249" s="163"/>
      <c r="AQ1249" s="163"/>
      <c r="AR1249" s="163"/>
      <c r="AS1249" s="163"/>
    </row>
    <row r="1250" spans="5:45" s="175" customFormat="1" ht="12.75" customHeight="1">
      <c r="E1250" s="176"/>
      <c r="H1250" s="208"/>
      <c r="I1250" s="176"/>
      <c r="J1250" s="176"/>
      <c r="K1250" s="176"/>
      <c r="AB1250" s="767"/>
      <c r="AL1250" s="163"/>
      <c r="AM1250" s="163"/>
      <c r="AN1250" s="163"/>
      <c r="AO1250" s="163"/>
      <c r="AP1250" s="163"/>
      <c r="AQ1250" s="163"/>
      <c r="AR1250" s="163"/>
      <c r="AS1250" s="163"/>
    </row>
    <row r="1251" spans="5:45" s="175" customFormat="1" ht="12.75" customHeight="1">
      <c r="E1251" s="176"/>
      <c r="H1251" s="208"/>
      <c r="I1251" s="176"/>
      <c r="J1251" s="176"/>
      <c r="K1251" s="176"/>
      <c r="AB1251" s="767"/>
      <c r="AL1251" s="163"/>
      <c r="AM1251" s="163"/>
      <c r="AN1251" s="163"/>
      <c r="AO1251" s="163"/>
      <c r="AP1251" s="163"/>
      <c r="AQ1251" s="163"/>
      <c r="AR1251" s="163"/>
      <c r="AS1251" s="163"/>
    </row>
    <row r="1252" spans="5:45" s="175" customFormat="1" ht="12.75" customHeight="1">
      <c r="E1252" s="176"/>
      <c r="H1252" s="208"/>
      <c r="I1252" s="176"/>
      <c r="J1252" s="176"/>
      <c r="K1252" s="176"/>
      <c r="AB1252" s="767"/>
      <c r="AL1252" s="163"/>
      <c r="AM1252" s="163"/>
      <c r="AN1252" s="163"/>
      <c r="AO1252" s="163"/>
      <c r="AP1252" s="163"/>
      <c r="AQ1252" s="163"/>
      <c r="AR1252" s="163"/>
      <c r="AS1252" s="163"/>
    </row>
    <row r="1253" spans="5:45" s="175" customFormat="1" ht="12.75" customHeight="1">
      <c r="E1253" s="176"/>
      <c r="H1253" s="208"/>
      <c r="I1253" s="176"/>
      <c r="J1253" s="176"/>
      <c r="K1253" s="176"/>
      <c r="AB1253" s="767"/>
      <c r="AL1253" s="163"/>
      <c r="AM1253" s="163"/>
      <c r="AN1253" s="163"/>
      <c r="AO1253" s="163"/>
      <c r="AP1253" s="163"/>
      <c r="AQ1253" s="163"/>
      <c r="AR1253" s="163"/>
      <c r="AS1253" s="163"/>
    </row>
    <row r="1254" spans="5:45" s="175" customFormat="1" ht="12.75" customHeight="1">
      <c r="E1254" s="176"/>
      <c r="H1254" s="208"/>
      <c r="I1254" s="176"/>
      <c r="J1254" s="176"/>
      <c r="K1254" s="176"/>
      <c r="AB1254" s="767"/>
      <c r="AL1254" s="163"/>
      <c r="AM1254" s="163"/>
      <c r="AN1254" s="163"/>
      <c r="AO1254" s="163"/>
      <c r="AP1254" s="163"/>
      <c r="AQ1254" s="163"/>
      <c r="AR1254" s="163"/>
      <c r="AS1254" s="163"/>
    </row>
    <row r="1255" spans="5:45" s="175" customFormat="1" ht="12.75" customHeight="1">
      <c r="E1255" s="176"/>
      <c r="H1255" s="208"/>
      <c r="I1255" s="176"/>
      <c r="J1255" s="176"/>
      <c r="K1255" s="176"/>
      <c r="AB1255" s="767"/>
      <c r="AL1255" s="163"/>
      <c r="AM1255" s="163"/>
      <c r="AN1255" s="163"/>
      <c r="AO1255" s="163"/>
      <c r="AP1255" s="163"/>
      <c r="AQ1255" s="163"/>
      <c r="AR1255" s="163"/>
      <c r="AS1255" s="163"/>
    </row>
    <row r="1256" spans="5:45" s="175" customFormat="1" ht="12.75" customHeight="1">
      <c r="E1256" s="176"/>
      <c r="H1256" s="208"/>
      <c r="I1256" s="176"/>
      <c r="J1256" s="176"/>
      <c r="K1256" s="176"/>
      <c r="AB1256" s="767"/>
      <c r="AL1256" s="163"/>
      <c r="AM1256" s="163"/>
      <c r="AN1256" s="163"/>
      <c r="AO1256" s="163"/>
      <c r="AP1256" s="163"/>
      <c r="AQ1256" s="163"/>
      <c r="AR1256" s="163"/>
      <c r="AS1256" s="163"/>
    </row>
    <row r="1257" spans="5:45" s="175" customFormat="1" ht="12.75" customHeight="1">
      <c r="E1257" s="176"/>
      <c r="H1257" s="208"/>
      <c r="I1257" s="176"/>
      <c r="J1257" s="176"/>
      <c r="K1257" s="176"/>
      <c r="AB1257" s="767"/>
      <c r="AL1257" s="163"/>
      <c r="AM1257" s="163"/>
      <c r="AN1257" s="163"/>
      <c r="AO1257" s="163"/>
      <c r="AP1257" s="163"/>
      <c r="AQ1257" s="163"/>
      <c r="AR1257" s="163"/>
      <c r="AS1257" s="163"/>
    </row>
    <row r="1258" spans="5:45" s="175" customFormat="1" ht="12.75" customHeight="1">
      <c r="E1258" s="176"/>
      <c r="H1258" s="208"/>
      <c r="I1258" s="176"/>
      <c r="J1258" s="176"/>
      <c r="K1258" s="176"/>
      <c r="AB1258" s="767"/>
      <c r="AL1258" s="163"/>
      <c r="AM1258" s="163"/>
      <c r="AN1258" s="163"/>
      <c r="AO1258" s="163"/>
      <c r="AP1258" s="163"/>
      <c r="AQ1258" s="163"/>
      <c r="AR1258" s="163"/>
      <c r="AS1258" s="163"/>
    </row>
    <row r="1259" spans="5:45" s="175" customFormat="1" ht="12.75" customHeight="1">
      <c r="E1259" s="176"/>
      <c r="H1259" s="208"/>
      <c r="I1259" s="176"/>
      <c r="J1259" s="176"/>
      <c r="K1259" s="176"/>
      <c r="AB1259" s="767"/>
      <c r="AL1259" s="163"/>
      <c r="AM1259" s="163"/>
      <c r="AN1259" s="163"/>
      <c r="AO1259" s="163"/>
      <c r="AP1259" s="163"/>
      <c r="AQ1259" s="163"/>
      <c r="AR1259" s="163"/>
      <c r="AS1259" s="163"/>
    </row>
    <row r="1260" spans="5:45" s="175" customFormat="1" ht="12.75" customHeight="1">
      <c r="E1260" s="176"/>
      <c r="H1260" s="208"/>
      <c r="I1260" s="176"/>
      <c r="J1260" s="176"/>
      <c r="K1260" s="176"/>
      <c r="AB1260" s="767"/>
      <c r="AL1260" s="163"/>
      <c r="AM1260" s="163"/>
      <c r="AN1260" s="163"/>
      <c r="AO1260" s="163"/>
      <c r="AP1260" s="163"/>
      <c r="AQ1260" s="163"/>
      <c r="AR1260" s="163"/>
      <c r="AS1260" s="163"/>
    </row>
    <row r="1261" spans="5:45" s="175" customFormat="1" ht="12.75" customHeight="1">
      <c r="E1261" s="176"/>
      <c r="H1261" s="208"/>
      <c r="I1261" s="176"/>
      <c r="J1261" s="176"/>
      <c r="K1261" s="176"/>
      <c r="AB1261" s="767"/>
      <c r="AL1261" s="163"/>
      <c r="AM1261" s="163"/>
      <c r="AN1261" s="163"/>
      <c r="AO1261" s="163"/>
      <c r="AP1261" s="163"/>
      <c r="AQ1261" s="163"/>
      <c r="AR1261" s="163"/>
      <c r="AS1261" s="163"/>
    </row>
    <row r="1262" spans="5:45" s="175" customFormat="1" ht="12.75" customHeight="1">
      <c r="E1262" s="176"/>
      <c r="H1262" s="208"/>
      <c r="I1262" s="176"/>
      <c r="J1262" s="176"/>
      <c r="K1262" s="176"/>
      <c r="AB1262" s="767"/>
      <c r="AL1262" s="163"/>
      <c r="AM1262" s="163"/>
      <c r="AN1262" s="163"/>
      <c r="AO1262" s="163"/>
      <c r="AP1262" s="163"/>
      <c r="AQ1262" s="163"/>
      <c r="AR1262" s="163"/>
      <c r="AS1262" s="163"/>
    </row>
    <row r="1263" spans="5:45" s="175" customFormat="1" ht="12.75" customHeight="1">
      <c r="E1263" s="176"/>
      <c r="H1263" s="208"/>
      <c r="I1263" s="176"/>
      <c r="J1263" s="176"/>
      <c r="K1263" s="176"/>
      <c r="AB1263" s="767"/>
      <c r="AL1263" s="163"/>
      <c r="AM1263" s="163"/>
      <c r="AN1263" s="163"/>
      <c r="AO1263" s="163"/>
      <c r="AP1263" s="163"/>
      <c r="AQ1263" s="163"/>
      <c r="AR1263" s="163"/>
      <c r="AS1263" s="163"/>
    </row>
    <row r="1264" spans="5:45" s="175" customFormat="1" ht="12.75" customHeight="1">
      <c r="E1264" s="176"/>
      <c r="H1264" s="208"/>
      <c r="I1264" s="176"/>
      <c r="J1264" s="176"/>
      <c r="K1264" s="176"/>
      <c r="AB1264" s="767"/>
      <c r="AL1264" s="163"/>
      <c r="AM1264" s="163"/>
      <c r="AN1264" s="163"/>
      <c r="AO1264" s="163"/>
      <c r="AP1264" s="163"/>
      <c r="AQ1264" s="163"/>
      <c r="AR1264" s="163"/>
      <c r="AS1264" s="163"/>
    </row>
    <row r="1265" spans="5:45" s="175" customFormat="1" ht="12.75" customHeight="1">
      <c r="E1265" s="176"/>
      <c r="H1265" s="208"/>
      <c r="I1265" s="176"/>
      <c r="J1265" s="176"/>
      <c r="K1265" s="176"/>
      <c r="AB1265" s="767"/>
      <c r="AL1265" s="163"/>
      <c r="AM1265" s="163"/>
      <c r="AN1265" s="163"/>
      <c r="AO1265" s="163"/>
      <c r="AP1265" s="163"/>
      <c r="AQ1265" s="163"/>
      <c r="AR1265" s="163"/>
      <c r="AS1265" s="163"/>
    </row>
    <row r="1266" spans="5:45" s="175" customFormat="1" ht="12.75" customHeight="1">
      <c r="E1266" s="176"/>
      <c r="H1266" s="208"/>
      <c r="I1266" s="176"/>
      <c r="J1266" s="176"/>
      <c r="K1266" s="176"/>
      <c r="AB1266" s="767"/>
      <c r="AL1266" s="163"/>
      <c r="AM1266" s="163"/>
      <c r="AN1266" s="163"/>
      <c r="AO1266" s="163"/>
      <c r="AP1266" s="163"/>
      <c r="AQ1266" s="163"/>
      <c r="AR1266" s="163"/>
      <c r="AS1266" s="163"/>
    </row>
    <row r="1267" spans="5:45" s="175" customFormat="1" ht="12.75" customHeight="1">
      <c r="E1267" s="176"/>
      <c r="H1267" s="208"/>
      <c r="I1267" s="176"/>
      <c r="J1267" s="176"/>
      <c r="K1267" s="176"/>
      <c r="AB1267" s="767"/>
      <c r="AL1267" s="163"/>
      <c r="AM1267" s="163"/>
      <c r="AN1267" s="163"/>
      <c r="AO1267" s="163"/>
      <c r="AP1267" s="163"/>
      <c r="AQ1267" s="163"/>
      <c r="AR1267" s="163"/>
      <c r="AS1267" s="163"/>
    </row>
    <row r="1268" spans="5:45" s="175" customFormat="1" ht="12.75" customHeight="1">
      <c r="E1268" s="176"/>
      <c r="H1268" s="208"/>
      <c r="I1268" s="176"/>
      <c r="J1268" s="176"/>
      <c r="K1268" s="176"/>
      <c r="AB1268" s="767"/>
      <c r="AL1268" s="163"/>
      <c r="AM1268" s="163"/>
      <c r="AN1268" s="163"/>
      <c r="AO1268" s="163"/>
      <c r="AP1268" s="163"/>
      <c r="AQ1268" s="163"/>
      <c r="AR1268" s="163"/>
      <c r="AS1268" s="163"/>
    </row>
    <row r="1269" spans="5:45" s="175" customFormat="1" ht="12.75" customHeight="1">
      <c r="E1269" s="176"/>
      <c r="H1269" s="208"/>
      <c r="I1269" s="176"/>
      <c r="J1269" s="176"/>
      <c r="K1269" s="176"/>
      <c r="AB1269" s="767"/>
      <c r="AL1269" s="163"/>
      <c r="AM1269" s="163"/>
      <c r="AN1269" s="163"/>
      <c r="AO1269" s="163"/>
      <c r="AP1269" s="163"/>
      <c r="AQ1269" s="163"/>
      <c r="AR1269" s="163"/>
      <c r="AS1269" s="163"/>
    </row>
    <row r="1270" spans="5:45" s="175" customFormat="1" ht="12.75" customHeight="1">
      <c r="E1270" s="176"/>
      <c r="H1270" s="208"/>
      <c r="I1270" s="176"/>
      <c r="J1270" s="176"/>
      <c r="K1270" s="176"/>
      <c r="AB1270" s="767"/>
      <c r="AL1270" s="163"/>
      <c r="AM1270" s="163"/>
      <c r="AN1270" s="163"/>
      <c r="AO1270" s="163"/>
      <c r="AP1270" s="163"/>
      <c r="AQ1270" s="163"/>
      <c r="AR1270" s="163"/>
      <c r="AS1270" s="163"/>
    </row>
    <row r="1271" spans="5:45" s="175" customFormat="1" ht="12.75" customHeight="1">
      <c r="E1271" s="176"/>
      <c r="H1271" s="208"/>
      <c r="I1271" s="176"/>
      <c r="J1271" s="176"/>
      <c r="K1271" s="176"/>
      <c r="AB1271" s="767"/>
      <c r="AL1271" s="163"/>
      <c r="AM1271" s="163"/>
      <c r="AN1271" s="163"/>
      <c r="AO1271" s="163"/>
      <c r="AP1271" s="163"/>
      <c r="AQ1271" s="163"/>
      <c r="AR1271" s="163"/>
      <c r="AS1271" s="163"/>
    </row>
    <row r="1272" spans="5:45" s="175" customFormat="1" ht="12.75" customHeight="1">
      <c r="E1272" s="176"/>
      <c r="H1272" s="208"/>
      <c r="I1272" s="176"/>
      <c r="J1272" s="176"/>
      <c r="K1272" s="176"/>
      <c r="AB1272" s="767"/>
      <c r="AL1272" s="163"/>
      <c r="AM1272" s="163"/>
      <c r="AN1272" s="163"/>
      <c r="AO1272" s="163"/>
      <c r="AP1272" s="163"/>
      <c r="AQ1272" s="163"/>
      <c r="AR1272" s="163"/>
      <c r="AS1272" s="163"/>
    </row>
    <row r="1273" spans="5:45" s="175" customFormat="1" ht="12.75" customHeight="1">
      <c r="E1273" s="176"/>
      <c r="H1273" s="208"/>
      <c r="I1273" s="176"/>
      <c r="J1273" s="176"/>
      <c r="K1273" s="176"/>
      <c r="AB1273" s="767"/>
      <c r="AL1273" s="163"/>
      <c r="AM1273" s="163"/>
      <c r="AN1273" s="163"/>
      <c r="AO1273" s="163"/>
      <c r="AP1273" s="163"/>
      <c r="AQ1273" s="163"/>
      <c r="AR1273" s="163"/>
      <c r="AS1273" s="163"/>
    </row>
    <row r="1274" spans="5:45" s="175" customFormat="1" ht="12.75" customHeight="1">
      <c r="E1274" s="176"/>
      <c r="H1274" s="208"/>
      <c r="I1274" s="176"/>
      <c r="J1274" s="176"/>
      <c r="K1274" s="176"/>
      <c r="AB1274" s="767"/>
      <c r="AL1274" s="163"/>
      <c r="AM1274" s="163"/>
      <c r="AN1274" s="163"/>
      <c r="AO1274" s="163"/>
      <c r="AP1274" s="163"/>
      <c r="AQ1274" s="163"/>
      <c r="AR1274" s="163"/>
      <c r="AS1274" s="163"/>
    </row>
    <row r="1275" spans="5:45" s="175" customFormat="1" ht="12.75" customHeight="1">
      <c r="E1275" s="176"/>
      <c r="H1275" s="208"/>
      <c r="I1275" s="176"/>
      <c r="J1275" s="176"/>
      <c r="K1275" s="176"/>
      <c r="AB1275" s="767"/>
      <c r="AL1275" s="163"/>
      <c r="AM1275" s="163"/>
      <c r="AN1275" s="163"/>
      <c r="AO1275" s="163"/>
      <c r="AP1275" s="163"/>
      <c r="AQ1275" s="163"/>
      <c r="AR1275" s="163"/>
      <c r="AS1275" s="163"/>
    </row>
    <row r="1276" spans="5:45" s="175" customFormat="1" ht="12.75" customHeight="1">
      <c r="E1276" s="176"/>
      <c r="H1276" s="208"/>
      <c r="I1276" s="176"/>
      <c r="J1276" s="176"/>
      <c r="K1276" s="176"/>
      <c r="AB1276" s="767"/>
      <c r="AL1276" s="163"/>
      <c r="AM1276" s="163"/>
      <c r="AN1276" s="163"/>
      <c r="AO1276" s="163"/>
      <c r="AP1276" s="163"/>
      <c r="AQ1276" s="163"/>
      <c r="AR1276" s="163"/>
      <c r="AS1276" s="163"/>
    </row>
    <row r="1277" spans="5:45" s="175" customFormat="1" ht="12.75" customHeight="1">
      <c r="E1277" s="176"/>
      <c r="H1277" s="208"/>
      <c r="I1277" s="176"/>
      <c r="J1277" s="176"/>
      <c r="K1277" s="176"/>
      <c r="AB1277" s="767"/>
      <c r="AL1277" s="163"/>
      <c r="AM1277" s="163"/>
      <c r="AN1277" s="163"/>
      <c r="AO1277" s="163"/>
      <c r="AP1277" s="163"/>
      <c r="AQ1277" s="163"/>
      <c r="AR1277" s="163"/>
      <c r="AS1277" s="163"/>
    </row>
    <row r="1278" spans="5:45" s="175" customFormat="1" ht="12.75" customHeight="1">
      <c r="E1278" s="176"/>
      <c r="H1278" s="208"/>
      <c r="I1278" s="176"/>
      <c r="J1278" s="176"/>
      <c r="K1278" s="176"/>
      <c r="AB1278" s="767"/>
      <c r="AL1278" s="163"/>
      <c r="AM1278" s="163"/>
      <c r="AN1278" s="163"/>
      <c r="AO1278" s="163"/>
      <c r="AP1278" s="163"/>
      <c r="AQ1278" s="163"/>
      <c r="AR1278" s="163"/>
      <c r="AS1278" s="163"/>
    </row>
    <row r="1279" spans="5:45" s="175" customFormat="1" ht="12.75" customHeight="1">
      <c r="E1279" s="176"/>
      <c r="H1279" s="208"/>
      <c r="I1279" s="176"/>
      <c r="J1279" s="176"/>
      <c r="K1279" s="176"/>
      <c r="AB1279" s="767"/>
      <c r="AL1279" s="163"/>
      <c r="AM1279" s="163"/>
      <c r="AN1279" s="163"/>
      <c r="AO1279" s="163"/>
      <c r="AP1279" s="163"/>
      <c r="AQ1279" s="163"/>
      <c r="AR1279" s="163"/>
      <c r="AS1279" s="163"/>
    </row>
    <row r="1280" spans="5:45" s="175" customFormat="1" ht="12.75" customHeight="1">
      <c r="E1280" s="176"/>
      <c r="H1280" s="208"/>
      <c r="I1280" s="176"/>
      <c r="J1280" s="176"/>
      <c r="K1280" s="176"/>
      <c r="AB1280" s="767"/>
      <c r="AL1280" s="163"/>
      <c r="AM1280" s="163"/>
      <c r="AN1280" s="163"/>
      <c r="AO1280" s="163"/>
      <c r="AP1280" s="163"/>
      <c r="AQ1280" s="163"/>
      <c r="AR1280" s="163"/>
      <c r="AS1280" s="163"/>
    </row>
    <row r="1281" spans="5:45" s="175" customFormat="1" ht="12.75" customHeight="1">
      <c r="E1281" s="176"/>
      <c r="H1281" s="208"/>
      <c r="I1281" s="176"/>
      <c r="J1281" s="176"/>
      <c r="K1281" s="176"/>
      <c r="AB1281" s="767"/>
      <c r="AL1281" s="163"/>
      <c r="AM1281" s="163"/>
      <c r="AN1281" s="163"/>
      <c r="AO1281" s="163"/>
      <c r="AP1281" s="163"/>
      <c r="AQ1281" s="163"/>
      <c r="AR1281" s="163"/>
      <c r="AS1281" s="163"/>
    </row>
    <row r="1282" spans="5:45" s="175" customFormat="1" ht="12.75" customHeight="1">
      <c r="E1282" s="176"/>
      <c r="H1282" s="208"/>
      <c r="I1282" s="176"/>
      <c r="J1282" s="176"/>
      <c r="K1282" s="176"/>
      <c r="AB1282" s="767"/>
      <c r="AL1282" s="163"/>
      <c r="AM1282" s="163"/>
      <c r="AN1282" s="163"/>
      <c r="AO1282" s="163"/>
      <c r="AP1282" s="163"/>
      <c r="AQ1282" s="163"/>
      <c r="AR1282" s="163"/>
      <c r="AS1282" s="163"/>
    </row>
    <row r="1283" spans="5:45" s="175" customFormat="1" ht="12.75" customHeight="1">
      <c r="E1283" s="176"/>
      <c r="H1283" s="208"/>
      <c r="I1283" s="176"/>
      <c r="J1283" s="176"/>
      <c r="K1283" s="176"/>
      <c r="AB1283" s="767"/>
      <c r="AL1283" s="163"/>
      <c r="AM1283" s="163"/>
      <c r="AN1283" s="163"/>
      <c r="AO1283" s="163"/>
      <c r="AP1283" s="163"/>
      <c r="AQ1283" s="163"/>
      <c r="AR1283" s="163"/>
      <c r="AS1283" s="163"/>
    </row>
    <row r="1284" spans="5:45" s="175" customFormat="1" ht="12.75" customHeight="1">
      <c r="E1284" s="176"/>
      <c r="H1284" s="208"/>
      <c r="I1284" s="176"/>
      <c r="J1284" s="176"/>
      <c r="K1284" s="176"/>
      <c r="AB1284" s="767"/>
      <c r="AL1284" s="163"/>
      <c r="AM1284" s="163"/>
      <c r="AN1284" s="163"/>
      <c r="AO1284" s="163"/>
      <c r="AP1284" s="163"/>
      <c r="AQ1284" s="163"/>
      <c r="AR1284" s="163"/>
      <c r="AS1284" s="163"/>
    </row>
    <row r="1285" spans="5:45" s="175" customFormat="1" ht="12.75" customHeight="1">
      <c r="E1285" s="176"/>
      <c r="H1285" s="208"/>
      <c r="I1285" s="176"/>
      <c r="J1285" s="176"/>
      <c r="K1285" s="176"/>
      <c r="AB1285" s="767"/>
      <c r="AL1285" s="163"/>
      <c r="AM1285" s="163"/>
      <c r="AN1285" s="163"/>
      <c r="AO1285" s="163"/>
      <c r="AP1285" s="163"/>
      <c r="AQ1285" s="163"/>
      <c r="AR1285" s="163"/>
      <c r="AS1285" s="163"/>
    </row>
    <row r="1286" spans="5:45" s="175" customFormat="1" ht="12.75" customHeight="1">
      <c r="E1286" s="176"/>
      <c r="H1286" s="208"/>
      <c r="I1286" s="176"/>
      <c r="J1286" s="176"/>
      <c r="K1286" s="176"/>
      <c r="AB1286" s="767"/>
      <c r="AL1286" s="163"/>
      <c r="AM1286" s="163"/>
      <c r="AN1286" s="163"/>
      <c r="AO1286" s="163"/>
      <c r="AP1286" s="163"/>
      <c r="AQ1286" s="163"/>
      <c r="AR1286" s="163"/>
      <c r="AS1286" s="163"/>
    </row>
    <row r="1287" spans="5:45" s="175" customFormat="1" ht="12.75" customHeight="1">
      <c r="E1287" s="176"/>
      <c r="H1287" s="208"/>
      <c r="I1287" s="176"/>
      <c r="J1287" s="176"/>
      <c r="K1287" s="176"/>
      <c r="AB1287" s="767"/>
      <c r="AL1287" s="163"/>
      <c r="AM1287" s="163"/>
      <c r="AN1287" s="163"/>
      <c r="AO1287" s="163"/>
      <c r="AP1287" s="163"/>
      <c r="AQ1287" s="163"/>
      <c r="AR1287" s="163"/>
      <c r="AS1287" s="163"/>
    </row>
    <row r="1288" spans="5:45" s="175" customFormat="1" ht="12.75" customHeight="1">
      <c r="E1288" s="176"/>
      <c r="H1288" s="208"/>
      <c r="I1288" s="176"/>
      <c r="J1288" s="176"/>
      <c r="K1288" s="176"/>
      <c r="AB1288" s="767"/>
      <c r="AL1288" s="163"/>
      <c r="AM1288" s="163"/>
      <c r="AN1288" s="163"/>
      <c r="AO1288" s="163"/>
      <c r="AP1288" s="163"/>
      <c r="AQ1288" s="163"/>
      <c r="AR1288" s="163"/>
      <c r="AS1288" s="163"/>
    </row>
    <row r="1289" spans="5:45" s="175" customFormat="1" ht="12.75" customHeight="1">
      <c r="E1289" s="176"/>
      <c r="H1289" s="208"/>
      <c r="I1289" s="176"/>
      <c r="J1289" s="176"/>
      <c r="K1289" s="176"/>
      <c r="AB1289" s="767"/>
      <c r="AL1289" s="163"/>
      <c r="AM1289" s="163"/>
      <c r="AN1289" s="163"/>
      <c r="AO1289" s="163"/>
      <c r="AP1289" s="163"/>
      <c r="AQ1289" s="163"/>
      <c r="AR1289" s="163"/>
      <c r="AS1289" s="163"/>
    </row>
    <row r="1290" spans="5:45" s="175" customFormat="1" ht="12.75" customHeight="1">
      <c r="E1290" s="176"/>
      <c r="H1290" s="208"/>
      <c r="I1290" s="176"/>
      <c r="J1290" s="176"/>
      <c r="K1290" s="176"/>
      <c r="AB1290" s="767"/>
      <c r="AL1290" s="163"/>
      <c r="AM1290" s="163"/>
      <c r="AN1290" s="163"/>
      <c r="AO1290" s="163"/>
      <c r="AP1290" s="163"/>
      <c r="AQ1290" s="163"/>
      <c r="AR1290" s="163"/>
      <c r="AS1290" s="163"/>
    </row>
    <row r="1291" spans="5:45" s="175" customFormat="1" ht="12.75" customHeight="1">
      <c r="E1291" s="176"/>
      <c r="H1291" s="208"/>
      <c r="I1291" s="176"/>
      <c r="J1291" s="176"/>
      <c r="K1291" s="176"/>
      <c r="AB1291" s="767"/>
      <c r="AL1291" s="163"/>
      <c r="AM1291" s="163"/>
      <c r="AN1291" s="163"/>
      <c r="AO1291" s="163"/>
      <c r="AP1291" s="163"/>
      <c r="AQ1291" s="163"/>
      <c r="AR1291" s="163"/>
      <c r="AS1291" s="163"/>
    </row>
    <row r="1292" spans="5:45" s="175" customFormat="1" ht="12.75" customHeight="1">
      <c r="E1292" s="176"/>
      <c r="H1292" s="208"/>
      <c r="I1292" s="176"/>
      <c r="J1292" s="176"/>
      <c r="K1292" s="176"/>
      <c r="AB1292" s="767"/>
      <c r="AL1292" s="163"/>
      <c r="AM1292" s="163"/>
      <c r="AN1292" s="163"/>
      <c r="AO1292" s="163"/>
      <c r="AP1292" s="163"/>
      <c r="AQ1292" s="163"/>
      <c r="AR1292" s="163"/>
      <c r="AS1292" s="163"/>
    </row>
    <row r="1293" spans="5:45" s="175" customFormat="1" ht="12.75" customHeight="1">
      <c r="E1293" s="176"/>
      <c r="H1293" s="208"/>
      <c r="I1293" s="176"/>
      <c r="J1293" s="176"/>
      <c r="K1293" s="176"/>
      <c r="AB1293" s="767"/>
      <c r="AL1293" s="163"/>
      <c r="AM1293" s="163"/>
      <c r="AN1293" s="163"/>
      <c r="AO1293" s="163"/>
      <c r="AP1293" s="163"/>
      <c r="AQ1293" s="163"/>
      <c r="AR1293" s="163"/>
      <c r="AS1293" s="163"/>
    </row>
    <row r="1294" spans="5:45" s="175" customFormat="1" ht="12.75" customHeight="1">
      <c r="E1294" s="176"/>
      <c r="H1294" s="208"/>
      <c r="I1294" s="176"/>
      <c r="J1294" s="176"/>
      <c r="K1294" s="176"/>
      <c r="AB1294" s="767"/>
      <c r="AL1294" s="163"/>
      <c r="AM1294" s="163"/>
      <c r="AN1294" s="163"/>
      <c r="AO1294" s="163"/>
      <c r="AP1294" s="163"/>
      <c r="AQ1294" s="163"/>
      <c r="AR1294" s="163"/>
      <c r="AS1294" s="163"/>
    </row>
    <row r="1295" spans="5:45" s="175" customFormat="1" ht="12.75" customHeight="1">
      <c r="E1295" s="176"/>
      <c r="H1295" s="208"/>
      <c r="I1295" s="176"/>
      <c r="J1295" s="176"/>
      <c r="K1295" s="176"/>
      <c r="AB1295" s="767"/>
      <c r="AL1295" s="163"/>
      <c r="AM1295" s="163"/>
      <c r="AN1295" s="163"/>
      <c r="AO1295" s="163"/>
      <c r="AP1295" s="163"/>
      <c r="AQ1295" s="163"/>
      <c r="AR1295" s="163"/>
      <c r="AS1295" s="163"/>
    </row>
    <row r="1296" spans="5:45" s="175" customFormat="1" ht="12.75" customHeight="1">
      <c r="E1296" s="176"/>
      <c r="H1296" s="208"/>
      <c r="I1296" s="176"/>
      <c r="J1296" s="176"/>
      <c r="K1296" s="176"/>
      <c r="AB1296" s="767"/>
      <c r="AL1296" s="163"/>
      <c r="AM1296" s="163"/>
      <c r="AN1296" s="163"/>
      <c r="AO1296" s="163"/>
      <c r="AP1296" s="163"/>
      <c r="AQ1296" s="163"/>
      <c r="AR1296" s="163"/>
      <c r="AS1296" s="163"/>
    </row>
    <row r="1297" spans="5:45" s="175" customFormat="1" ht="12.75" customHeight="1">
      <c r="E1297" s="176"/>
      <c r="H1297" s="208"/>
      <c r="I1297" s="176"/>
      <c r="J1297" s="176"/>
      <c r="K1297" s="176"/>
      <c r="AB1297" s="767"/>
      <c r="AL1297" s="163"/>
      <c r="AM1297" s="163"/>
      <c r="AN1297" s="163"/>
      <c r="AO1297" s="163"/>
      <c r="AP1297" s="163"/>
      <c r="AQ1297" s="163"/>
      <c r="AR1297" s="163"/>
      <c r="AS1297" s="163"/>
    </row>
    <row r="1298" spans="5:45" s="175" customFormat="1" ht="12.75" customHeight="1">
      <c r="E1298" s="176"/>
      <c r="H1298" s="208"/>
      <c r="I1298" s="176"/>
      <c r="J1298" s="176"/>
      <c r="K1298" s="176"/>
      <c r="AB1298" s="767"/>
      <c r="AL1298" s="163"/>
      <c r="AM1298" s="163"/>
      <c r="AN1298" s="163"/>
      <c r="AO1298" s="163"/>
      <c r="AP1298" s="163"/>
      <c r="AQ1298" s="163"/>
      <c r="AR1298" s="163"/>
      <c r="AS1298" s="163"/>
    </row>
    <row r="1299" spans="5:45" s="175" customFormat="1" ht="12.75" customHeight="1">
      <c r="E1299" s="176"/>
      <c r="H1299" s="208"/>
      <c r="I1299" s="176"/>
      <c r="J1299" s="176"/>
      <c r="K1299" s="176"/>
      <c r="AB1299" s="767"/>
      <c r="AL1299" s="163"/>
      <c r="AM1299" s="163"/>
      <c r="AN1299" s="163"/>
      <c r="AO1299" s="163"/>
      <c r="AP1299" s="163"/>
      <c r="AQ1299" s="163"/>
      <c r="AR1299" s="163"/>
      <c r="AS1299" s="163"/>
    </row>
    <row r="1300" spans="5:45" s="175" customFormat="1" ht="12.75" customHeight="1">
      <c r="E1300" s="176"/>
      <c r="H1300" s="208"/>
      <c r="I1300" s="176"/>
      <c r="J1300" s="176"/>
      <c r="K1300" s="176"/>
      <c r="AB1300" s="767"/>
      <c r="AL1300" s="163"/>
      <c r="AM1300" s="163"/>
      <c r="AN1300" s="163"/>
      <c r="AO1300" s="163"/>
      <c r="AP1300" s="163"/>
      <c r="AQ1300" s="163"/>
      <c r="AR1300" s="163"/>
      <c r="AS1300" s="163"/>
    </row>
    <row r="1301" spans="5:45" s="175" customFormat="1" ht="12.75" customHeight="1">
      <c r="E1301" s="176"/>
      <c r="H1301" s="208"/>
      <c r="I1301" s="176"/>
      <c r="J1301" s="176"/>
      <c r="K1301" s="176"/>
      <c r="AB1301" s="767"/>
      <c r="AL1301" s="163"/>
      <c r="AM1301" s="163"/>
      <c r="AN1301" s="163"/>
      <c r="AO1301" s="163"/>
      <c r="AP1301" s="163"/>
      <c r="AQ1301" s="163"/>
      <c r="AR1301" s="163"/>
      <c r="AS1301" s="163"/>
    </row>
    <row r="1302" spans="5:45" s="175" customFormat="1" ht="12.75" customHeight="1">
      <c r="E1302" s="176"/>
      <c r="H1302" s="208"/>
      <c r="I1302" s="176"/>
      <c r="J1302" s="176"/>
      <c r="K1302" s="176"/>
      <c r="AB1302" s="767"/>
      <c r="AL1302" s="163"/>
      <c r="AM1302" s="163"/>
      <c r="AN1302" s="163"/>
      <c r="AO1302" s="163"/>
      <c r="AP1302" s="163"/>
      <c r="AQ1302" s="163"/>
      <c r="AR1302" s="163"/>
      <c r="AS1302" s="163"/>
    </row>
    <row r="1303" spans="5:45" s="175" customFormat="1" ht="12.75" customHeight="1">
      <c r="E1303" s="176"/>
      <c r="H1303" s="208"/>
      <c r="I1303" s="176"/>
      <c r="J1303" s="176"/>
      <c r="K1303" s="176"/>
      <c r="AB1303" s="767"/>
      <c r="AL1303" s="163"/>
      <c r="AM1303" s="163"/>
      <c r="AN1303" s="163"/>
      <c r="AO1303" s="163"/>
      <c r="AP1303" s="163"/>
      <c r="AQ1303" s="163"/>
      <c r="AR1303" s="163"/>
      <c r="AS1303" s="163"/>
    </row>
    <row r="1304" spans="5:45" s="175" customFormat="1" ht="12.75" customHeight="1">
      <c r="E1304" s="176"/>
      <c r="H1304" s="208"/>
      <c r="I1304" s="176"/>
      <c r="J1304" s="176"/>
      <c r="K1304" s="176"/>
      <c r="AB1304" s="767"/>
      <c r="AL1304" s="163"/>
      <c r="AM1304" s="163"/>
      <c r="AN1304" s="163"/>
      <c r="AO1304" s="163"/>
      <c r="AP1304" s="163"/>
      <c r="AQ1304" s="163"/>
      <c r="AR1304" s="163"/>
      <c r="AS1304" s="163"/>
    </row>
    <row r="1305" spans="5:45" s="175" customFormat="1" ht="12.75" customHeight="1">
      <c r="E1305" s="176"/>
      <c r="H1305" s="208"/>
      <c r="I1305" s="176"/>
      <c r="J1305" s="176"/>
      <c r="K1305" s="176"/>
      <c r="AB1305" s="767"/>
      <c r="AL1305" s="163"/>
      <c r="AM1305" s="163"/>
      <c r="AN1305" s="163"/>
      <c r="AO1305" s="163"/>
      <c r="AP1305" s="163"/>
      <c r="AQ1305" s="163"/>
      <c r="AR1305" s="163"/>
      <c r="AS1305" s="163"/>
    </row>
    <row r="1306" spans="5:45" s="175" customFormat="1" ht="12.75" customHeight="1">
      <c r="E1306" s="176"/>
      <c r="H1306" s="208"/>
      <c r="I1306" s="176"/>
      <c r="J1306" s="176"/>
      <c r="K1306" s="176"/>
      <c r="AB1306" s="767"/>
      <c r="AL1306" s="163"/>
      <c r="AM1306" s="163"/>
      <c r="AN1306" s="163"/>
      <c r="AO1306" s="163"/>
      <c r="AP1306" s="163"/>
      <c r="AQ1306" s="163"/>
      <c r="AR1306" s="163"/>
      <c r="AS1306" s="163"/>
    </row>
    <row r="1307" spans="5:45" s="175" customFormat="1" ht="12.75" customHeight="1">
      <c r="E1307" s="176"/>
      <c r="H1307" s="208"/>
      <c r="I1307" s="176"/>
      <c r="J1307" s="176"/>
      <c r="K1307" s="176"/>
      <c r="AB1307" s="767"/>
      <c r="AL1307" s="163"/>
      <c r="AM1307" s="163"/>
      <c r="AN1307" s="163"/>
      <c r="AO1307" s="163"/>
      <c r="AP1307" s="163"/>
      <c r="AQ1307" s="163"/>
      <c r="AR1307" s="163"/>
      <c r="AS1307" s="163"/>
    </row>
    <row r="1308" spans="5:45" s="175" customFormat="1" ht="12.75" customHeight="1">
      <c r="E1308" s="176"/>
      <c r="H1308" s="208"/>
      <c r="I1308" s="176"/>
      <c r="J1308" s="176"/>
      <c r="K1308" s="176"/>
      <c r="AB1308" s="767"/>
      <c r="AL1308" s="163"/>
      <c r="AM1308" s="163"/>
      <c r="AN1308" s="163"/>
      <c r="AO1308" s="163"/>
      <c r="AP1308" s="163"/>
      <c r="AQ1308" s="163"/>
      <c r="AR1308" s="163"/>
      <c r="AS1308" s="163"/>
    </row>
    <row r="1309" spans="5:45" s="175" customFormat="1" ht="12.75" customHeight="1">
      <c r="E1309" s="176"/>
      <c r="H1309" s="208"/>
      <c r="I1309" s="176"/>
      <c r="J1309" s="176"/>
      <c r="K1309" s="176"/>
      <c r="AB1309" s="767"/>
      <c r="AL1309" s="163"/>
      <c r="AM1309" s="163"/>
      <c r="AN1309" s="163"/>
      <c r="AO1309" s="163"/>
      <c r="AP1309" s="163"/>
      <c r="AQ1309" s="163"/>
      <c r="AR1309" s="163"/>
      <c r="AS1309" s="163"/>
    </row>
    <row r="1310" spans="5:45" s="175" customFormat="1" ht="12.75" customHeight="1">
      <c r="E1310" s="176"/>
      <c r="H1310" s="208"/>
      <c r="I1310" s="176"/>
      <c r="J1310" s="176"/>
      <c r="K1310" s="176"/>
      <c r="AB1310" s="767"/>
      <c r="AL1310" s="163"/>
      <c r="AM1310" s="163"/>
      <c r="AN1310" s="163"/>
      <c r="AO1310" s="163"/>
      <c r="AP1310" s="163"/>
      <c r="AQ1310" s="163"/>
      <c r="AR1310" s="163"/>
      <c r="AS1310" s="163"/>
    </row>
    <row r="1311" spans="5:45" s="175" customFormat="1" ht="12.75" customHeight="1">
      <c r="E1311" s="176"/>
      <c r="H1311" s="208"/>
      <c r="I1311" s="176"/>
      <c r="J1311" s="176"/>
      <c r="K1311" s="176"/>
      <c r="AB1311" s="767"/>
      <c r="AL1311" s="163"/>
      <c r="AM1311" s="163"/>
      <c r="AN1311" s="163"/>
      <c r="AO1311" s="163"/>
      <c r="AP1311" s="163"/>
      <c r="AQ1311" s="163"/>
      <c r="AR1311" s="163"/>
      <c r="AS1311" s="163"/>
    </row>
    <row r="1312" spans="5:45" s="175" customFormat="1" ht="12.75" customHeight="1">
      <c r="E1312" s="176"/>
      <c r="H1312" s="208"/>
      <c r="I1312" s="176"/>
      <c r="J1312" s="176"/>
      <c r="K1312" s="176"/>
      <c r="AB1312" s="767"/>
      <c r="AL1312" s="163"/>
      <c r="AM1312" s="163"/>
      <c r="AN1312" s="163"/>
      <c r="AO1312" s="163"/>
      <c r="AP1312" s="163"/>
      <c r="AQ1312" s="163"/>
      <c r="AR1312" s="163"/>
      <c r="AS1312" s="163"/>
    </row>
    <row r="1313" spans="5:45" s="175" customFormat="1" ht="12.75" customHeight="1">
      <c r="E1313" s="176"/>
      <c r="H1313" s="208"/>
      <c r="I1313" s="176"/>
      <c r="J1313" s="176"/>
      <c r="K1313" s="176"/>
      <c r="AB1313" s="767"/>
      <c r="AL1313" s="163"/>
      <c r="AM1313" s="163"/>
      <c r="AN1313" s="163"/>
      <c r="AO1313" s="163"/>
      <c r="AP1313" s="163"/>
      <c r="AQ1313" s="163"/>
      <c r="AR1313" s="163"/>
      <c r="AS1313" s="163"/>
    </row>
    <row r="1314" spans="5:45" s="175" customFormat="1" ht="12.75" customHeight="1">
      <c r="E1314" s="176"/>
      <c r="H1314" s="208"/>
      <c r="I1314" s="176"/>
      <c r="J1314" s="176"/>
      <c r="K1314" s="176"/>
      <c r="AB1314" s="767"/>
      <c r="AL1314" s="163"/>
      <c r="AM1314" s="163"/>
      <c r="AN1314" s="163"/>
      <c r="AO1314" s="163"/>
      <c r="AP1314" s="163"/>
      <c r="AQ1314" s="163"/>
      <c r="AR1314" s="163"/>
      <c r="AS1314" s="163"/>
    </row>
    <row r="1315" spans="5:45" s="175" customFormat="1" ht="12.75" customHeight="1">
      <c r="E1315" s="176"/>
      <c r="H1315" s="208"/>
      <c r="I1315" s="176"/>
      <c r="J1315" s="176"/>
      <c r="K1315" s="176"/>
      <c r="AB1315" s="767"/>
      <c r="AL1315" s="163"/>
      <c r="AM1315" s="163"/>
      <c r="AN1315" s="163"/>
      <c r="AO1315" s="163"/>
      <c r="AP1315" s="163"/>
      <c r="AQ1315" s="163"/>
      <c r="AR1315" s="163"/>
      <c r="AS1315" s="163"/>
    </row>
    <row r="1316" spans="5:45" s="175" customFormat="1" ht="12.75" customHeight="1">
      <c r="E1316" s="176"/>
      <c r="H1316" s="208"/>
      <c r="I1316" s="176"/>
      <c r="J1316" s="176"/>
      <c r="K1316" s="176"/>
      <c r="AB1316" s="767"/>
      <c r="AL1316" s="163"/>
      <c r="AM1316" s="163"/>
      <c r="AN1316" s="163"/>
      <c r="AO1316" s="163"/>
      <c r="AP1316" s="163"/>
      <c r="AQ1316" s="163"/>
      <c r="AR1316" s="163"/>
      <c r="AS1316" s="163"/>
    </row>
    <row r="1317" spans="5:45" s="175" customFormat="1" ht="12.75" customHeight="1">
      <c r="E1317" s="176"/>
      <c r="H1317" s="208"/>
      <c r="I1317" s="176"/>
      <c r="J1317" s="176"/>
      <c r="K1317" s="176"/>
      <c r="AB1317" s="767"/>
      <c r="AL1317" s="163"/>
      <c r="AM1317" s="163"/>
      <c r="AN1317" s="163"/>
      <c r="AO1317" s="163"/>
      <c r="AP1317" s="163"/>
      <c r="AQ1317" s="163"/>
      <c r="AR1317" s="163"/>
      <c r="AS1317" s="163"/>
    </row>
    <row r="1318" spans="5:45" s="175" customFormat="1" ht="12.75" customHeight="1">
      <c r="E1318" s="176"/>
      <c r="H1318" s="208"/>
      <c r="I1318" s="176"/>
      <c r="J1318" s="176"/>
      <c r="K1318" s="176"/>
      <c r="AB1318" s="767"/>
      <c r="AL1318" s="163"/>
      <c r="AM1318" s="163"/>
      <c r="AN1318" s="163"/>
      <c r="AO1318" s="163"/>
      <c r="AP1318" s="163"/>
      <c r="AQ1318" s="163"/>
      <c r="AR1318" s="163"/>
      <c r="AS1318" s="163"/>
    </row>
    <row r="1319" spans="5:45" s="175" customFormat="1" ht="12.75" customHeight="1">
      <c r="E1319" s="176"/>
      <c r="H1319" s="208"/>
      <c r="I1319" s="176"/>
      <c r="J1319" s="176"/>
      <c r="K1319" s="176"/>
      <c r="AB1319" s="767"/>
      <c r="AL1319" s="163"/>
      <c r="AM1319" s="163"/>
      <c r="AN1319" s="163"/>
      <c r="AO1319" s="163"/>
      <c r="AP1319" s="163"/>
      <c r="AQ1319" s="163"/>
      <c r="AR1319" s="163"/>
      <c r="AS1319" s="163"/>
    </row>
    <row r="1320" spans="5:45" s="175" customFormat="1" ht="12.75" customHeight="1">
      <c r="E1320" s="176"/>
      <c r="H1320" s="208"/>
      <c r="I1320" s="176"/>
      <c r="J1320" s="176"/>
      <c r="K1320" s="176"/>
      <c r="AB1320" s="767"/>
      <c r="AL1320" s="163"/>
      <c r="AM1320" s="163"/>
      <c r="AN1320" s="163"/>
      <c r="AO1320" s="163"/>
      <c r="AP1320" s="163"/>
      <c r="AQ1320" s="163"/>
      <c r="AR1320" s="163"/>
      <c r="AS1320" s="163"/>
    </row>
    <row r="1321" spans="5:45" s="175" customFormat="1" ht="12.75" customHeight="1">
      <c r="E1321" s="176"/>
      <c r="H1321" s="208"/>
      <c r="I1321" s="176"/>
      <c r="J1321" s="176"/>
      <c r="K1321" s="176"/>
      <c r="AB1321" s="767"/>
      <c r="AL1321" s="163"/>
      <c r="AM1321" s="163"/>
      <c r="AN1321" s="163"/>
      <c r="AO1321" s="163"/>
      <c r="AP1321" s="163"/>
      <c r="AQ1321" s="163"/>
      <c r="AR1321" s="163"/>
      <c r="AS1321" s="163"/>
    </row>
    <row r="1322" spans="5:45" s="175" customFormat="1" ht="12.75" customHeight="1">
      <c r="E1322" s="176"/>
      <c r="H1322" s="208"/>
      <c r="I1322" s="176"/>
      <c r="J1322" s="176"/>
      <c r="K1322" s="176"/>
      <c r="AB1322" s="767"/>
      <c r="AL1322" s="163"/>
      <c r="AM1322" s="163"/>
      <c r="AN1322" s="163"/>
      <c r="AO1322" s="163"/>
      <c r="AP1322" s="163"/>
      <c r="AQ1322" s="163"/>
      <c r="AR1322" s="163"/>
      <c r="AS1322" s="163"/>
    </row>
    <row r="1323" spans="5:45" s="175" customFormat="1" ht="12.75" customHeight="1">
      <c r="E1323" s="176"/>
      <c r="H1323" s="208"/>
      <c r="I1323" s="176"/>
      <c r="J1323" s="176"/>
      <c r="K1323" s="176"/>
      <c r="AB1323" s="767"/>
      <c r="AL1323" s="163"/>
      <c r="AM1323" s="163"/>
      <c r="AN1323" s="163"/>
      <c r="AO1323" s="163"/>
      <c r="AP1323" s="163"/>
      <c r="AQ1323" s="163"/>
      <c r="AR1323" s="163"/>
      <c r="AS1323" s="163"/>
    </row>
    <row r="1324" spans="5:45" s="175" customFormat="1" ht="12.75" customHeight="1">
      <c r="E1324" s="176"/>
      <c r="H1324" s="208"/>
      <c r="I1324" s="176"/>
      <c r="J1324" s="176"/>
      <c r="K1324" s="176"/>
      <c r="AB1324" s="767"/>
      <c r="AL1324" s="163"/>
      <c r="AM1324" s="163"/>
      <c r="AN1324" s="163"/>
      <c r="AO1324" s="163"/>
      <c r="AP1324" s="163"/>
      <c r="AQ1324" s="163"/>
      <c r="AR1324" s="163"/>
      <c r="AS1324" s="163"/>
    </row>
    <row r="1325" spans="5:45" s="175" customFormat="1" ht="12.75" customHeight="1">
      <c r="E1325" s="176"/>
      <c r="H1325" s="208"/>
      <c r="I1325" s="176"/>
      <c r="J1325" s="176"/>
      <c r="K1325" s="176"/>
      <c r="AB1325" s="767"/>
      <c r="AL1325" s="163"/>
      <c r="AM1325" s="163"/>
      <c r="AN1325" s="163"/>
      <c r="AO1325" s="163"/>
      <c r="AP1325" s="163"/>
      <c r="AQ1325" s="163"/>
      <c r="AR1325" s="163"/>
      <c r="AS1325" s="163"/>
    </row>
    <row r="1326" spans="5:45" s="175" customFormat="1" ht="12.75" customHeight="1">
      <c r="E1326" s="176"/>
      <c r="H1326" s="208"/>
      <c r="I1326" s="176"/>
      <c r="J1326" s="176"/>
      <c r="K1326" s="176"/>
      <c r="AB1326" s="767"/>
      <c r="AL1326" s="163"/>
      <c r="AM1326" s="163"/>
      <c r="AN1326" s="163"/>
      <c r="AO1326" s="163"/>
      <c r="AP1326" s="163"/>
      <c r="AQ1326" s="163"/>
      <c r="AR1326" s="163"/>
      <c r="AS1326" s="163"/>
    </row>
    <row r="1327" spans="5:45" s="175" customFormat="1" ht="12.75" customHeight="1">
      <c r="E1327" s="176"/>
      <c r="H1327" s="208"/>
      <c r="I1327" s="176"/>
      <c r="J1327" s="176"/>
      <c r="K1327" s="176"/>
      <c r="AB1327" s="767"/>
      <c r="AL1327" s="163"/>
      <c r="AM1327" s="163"/>
      <c r="AN1327" s="163"/>
      <c r="AO1327" s="163"/>
      <c r="AP1327" s="163"/>
      <c r="AQ1327" s="163"/>
      <c r="AR1327" s="163"/>
      <c r="AS1327" s="163"/>
    </row>
    <row r="1328" spans="5:45" s="175" customFormat="1" ht="12.75" customHeight="1">
      <c r="E1328" s="176"/>
      <c r="H1328" s="208"/>
      <c r="I1328" s="176"/>
      <c r="J1328" s="176"/>
      <c r="K1328" s="176"/>
      <c r="AB1328" s="767"/>
      <c r="AL1328" s="163"/>
      <c r="AM1328" s="163"/>
      <c r="AN1328" s="163"/>
      <c r="AO1328" s="163"/>
      <c r="AP1328" s="163"/>
      <c r="AQ1328" s="163"/>
      <c r="AR1328" s="163"/>
      <c r="AS1328" s="163"/>
    </row>
    <row r="1329" spans="5:45" s="175" customFormat="1" ht="12.75" customHeight="1">
      <c r="E1329" s="176"/>
      <c r="H1329" s="208"/>
      <c r="I1329" s="176"/>
      <c r="J1329" s="176"/>
      <c r="K1329" s="176"/>
      <c r="AB1329" s="767"/>
      <c r="AL1329" s="163"/>
      <c r="AM1329" s="163"/>
      <c r="AN1329" s="163"/>
      <c r="AO1329" s="163"/>
      <c r="AP1329" s="163"/>
      <c r="AQ1329" s="163"/>
      <c r="AR1329" s="163"/>
      <c r="AS1329" s="163"/>
    </row>
    <row r="1330" spans="5:45" s="175" customFormat="1" ht="12.75" customHeight="1">
      <c r="E1330" s="176"/>
      <c r="H1330" s="208"/>
      <c r="I1330" s="176"/>
      <c r="J1330" s="176"/>
      <c r="K1330" s="176"/>
      <c r="AB1330" s="767"/>
      <c r="AL1330" s="163"/>
      <c r="AM1330" s="163"/>
      <c r="AN1330" s="163"/>
      <c r="AO1330" s="163"/>
      <c r="AP1330" s="163"/>
      <c r="AQ1330" s="163"/>
      <c r="AR1330" s="163"/>
      <c r="AS1330" s="163"/>
    </row>
    <row r="1331" spans="5:45" s="175" customFormat="1" ht="12.75" customHeight="1">
      <c r="E1331" s="176"/>
      <c r="H1331" s="208"/>
      <c r="I1331" s="176"/>
      <c r="J1331" s="176"/>
      <c r="K1331" s="176"/>
      <c r="AB1331" s="767"/>
      <c r="AL1331" s="163"/>
      <c r="AM1331" s="163"/>
      <c r="AN1331" s="163"/>
      <c r="AO1331" s="163"/>
      <c r="AP1331" s="163"/>
      <c r="AQ1331" s="163"/>
      <c r="AR1331" s="163"/>
      <c r="AS1331" s="163"/>
    </row>
    <row r="1332" spans="5:45" s="175" customFormat="1" ht="12.75" customHeight="1">
      <c r="E1332" s="176"/>
      <c r="H1332" s="208"/>
      <c r="I1332" s="176"/>
      <c r="J1332" s="176"/>
      <c r="K1332" s="176"/>
      <c r="AB1332" s="767"/>
      <c r="AL1332" s="163"/>
      <c r="AM1332" s="163"/>
      <c r="AN1332" s="163"/>
      <c r="AO1332" s="163"/>
      <c r="AP1332" s="163"/>
      <c r="AQ1332" s="163"/>
      <c r="AR1332" s="163"/>
      <c r="AS1332" s="163"/>
    </row>
    <row r="1333" spans="5:45" s="175" customFormat="1" ht="12.75" customHeight="1">
      <c r="E1333" s="176"/>
      <c r="H1333" s="208"/>
      <c r="I1333" s="176"/>
      <c r="J1333" s="176"/>
      <c r="K1333" s="176"/>
      <c r="AB1333" s="767"/>
      <c r="AL1333" s="163"/>
      <c r="AM1333" s="163"/>
      <c r="AN1333" s="163"/>
      <c r="AO1333" s="163"/>
      <c r="AP1333" s="163"/>
      <c r="AQ1333" s="163"/>
      <c r="AR1333" s="163"/>
      <c r="AS1333" s="163"/>
    </row>
    <row r="1334" spans="5:45" s="175" customFormat="1" ht="12.75" customHeight="1">
      <c r="E1334" s="176"/>
      <c r="H1334" s="208"/>
      <c r="I1334" s="176"/>
      <c r="J1334" s="176"/>
      <c r="K1334" s="176"/>
      <c r="AB1334" s="767"/>
      <c r="AL1334" s="163"/>
      <c r="AM1334" s="163"/>
      <c r="AN1334" s="163"/>
      <c r="AO1334" s="163"/>
      <c r="AP1334" s="163"/>
      <c r="AQ1334" s="163"/>
      <c r="AR1334" s="163"/>
      <c r="AS1334" s="163"/>
    </row>
    <row r="1335" spans="5:45" s="175" customFormat="1" ht="12.75" customHeight="1">
      <c r="E1335" s="176"/>
      <c r="H1335" s="208"/>
      <c r="I1335" s="176"/>
      <c r="J1335" s="176"/>
      <c r="K1335" s="176"/>
      <c r="AB1335" s="767"/>
      <c r="AL1335" s="163"/>
      <c r="AM1335" s="163"/>
      <c r="AN1335" s="163"/>
      <c r="AO1335" s="163"/>
      <c r="AP1335" s="163"/>
      <c r="AQ1335" s="163"/>
      <c r="AR1335" s="163"/>
      <c r="AS1335" s="163"/>
    </row>
    <row r="1336" spans="5:45" s="175" customFormat="1" ht="12.75" customHeight="1">
      <c r="E1336" s="176"/>
      <c r="H1336" s="208"/>
      <c r="I1336" s="176"/>
      <c r="J1336" s="176"/>
      <c r="K1336" s="176"/>
      <c r="AB1336" s="767"/>
      <c r="AL1336" s="163"/>
      <c r="AM1336" s="163"/>
      <c r="AN1336" s="163"/>
      <c r="AO1336" s="163"/>
      <c r="AP1336" s="163"/>
      <c r="AQ1336" s="163"/>
      <c r="AR1336" s="163"/>
      <c r="AS1336" s="163"/>
    </row>
    <row r="1337" spans="5:45" s="175" customFormat="1" ht="12.75" customHeight="1">
      <c r="E1337" s="176"/>
      <c r="H1337" s="208"/>
      <c r="I1337" s="176"/>
      <c r="J1337" s="176"/>
      <c r="K1337" s="176"/>
      <c r="AB1337" s="767"/>
      <c r="AL1337" s="163"/>
      <c r="AM1337" s="163"/>
      <c r="AN1337" s="163"/>
      <c r="AO1337" s="163"/>
      <c r="AP1337" s="163"/>
      <c r="AQ1337" s="163"/>
      <c r="AR1337" s="163"/>
      <c r="AS1337" s="163"/>
    </row>
    <row r="1338" spans="5:45" s="175" customFormat="1" ht="12.75" customHeight="1">
      <c r="E1338" s="176"/>
      <c r="H1338" s="208"/>
      <c r="I1338" s="176"/>
      <c r="J1338" s="176"/>
      <c r="K1338" s="176"/>
      <c r="AB1338" s="767"/>
      <c r="AL1338" s="163"/>
      <c r="AM1338" s="163"/>
      <c r="AN1338" s="163"/>
      <c r="AO1338" s="163"/>
      <c r="AP1338" s="163"/>
      <c r="AQ1338" s="163"/>
      <c r="AR1338" s="163"/>
      <c r="AS1338" s="163"/>
    </row>
    <row r="1339" spans="5:45" s="175" customFormat="1" ht="12.75" customHeight="1">
      <c r="E1339" s="176"/>
      <c r="H1339" s="208"/>
      <c r="I1339" s="176"/>
      <c r="J1339" s="176"/>
      <c r="K1339" s="176"/>
      <c r="AB1339" s="767"/>
      <c r="AL1339" s="163"/>
      <c r="AM1339" s="163"/>
      <c r="AN1339" s="163"/>
      <c r="AO1339" s="163"/>
      <c r="AP1339" s="163"/>
      <c r="AQ1339" s="163"/>
      <c r="AR1339" s="163"/>
      <c r="AS1339" s="163"/>
    </row>
    <row r="1340" spans="5:45" s="175" customFormat="1" ht="12.75" customHeight="1">
      <c r="E1340" s="176"/>
      <c r="H1340" s="208"/>
      <c r="I1340" s="176"/>
      <c r="J1340" s="176"/>
      <c r="K1340" s="176"/>
      <c r="AB1340" s="767"/>
      <c r="AL1340" s="163"/>
      <c r="AM1340" s="163"/>
      <c r="AN1340" s="163"/>
      <c r="AO1340" s="163"/>
      <c r="AP1340" s="163"/>
      <c r="AQ1340" s="163"/>
      <c r="AR1340" s="163"/>
      <c r="AS1340" s="163"/>
    </row>
    <row r="1341" spans="5:45" s="175" customFormat="1" ht="12.75" customHeight="1">
      <c r="E1341" s="176"/>
      <c r="H1341" s="208"/>
      <c r="I1341" s="176"/>
      <c r="J1341" s="176"/>
      <c r="K1341" s="176"/>
      <c r="AB1341" s="767"/>
      <c r="AL1341" s="163"/>
      <c r="AM1341" s="163"/>
      <c r="AN1341" s="163"/>
      <c r="AO1341" s="163"/>
      <c r="AP1341" s="163"/>
      <c r="AQ1341" s="163"/>
      <c r="AR1341" s="163"/>
      <c r="AS1341" s="163"/>
    </row>
    <row r="1342" spans="5:45" s="175" customFormat="1" ht="12.75" customHeight="1">
      <c r="E1342" s="176"/>
      <c r="H1342" s="208"/>
      <c r="I1342" s="176"/>
      <c r="J1342" s="176"/>
      <c r="K1342" s="176"/>
      <c r="AB1342" s="767"/>
      <c r="AL1342" s="163"/>
      <c r="AM1342" s="163"/>
      <c r="AN1342" s="163"/>
      <c r="AO1342" s="163"/>
      <c r="AP1342" s="163"/>
      <c r="AQ1342" s="163"/>
      <c r="AR1342" s="163"/>
      <c r="AS1342" s="163"/>
    </row>
    <row r="1343" spans="5:45" s="175" customFormat="1" ht="12.75" customHeight="1">
      <c r="E1343" s="176"/>
      <c r="H1343" s="208"/>
      <c r="I1343" s="176"/>
      <c r="J1343" s="176"/>
      <c r="K1343" s="176"/>
      <c r="AB1343" s="767"/>
      <c r="AL1343" s="163"/>
      <c r="AM1343" s="163"/>
      <c r="AN1343" s="163"/>
      <c r="AO1343" s="163"/>
      <c r="AP1343" s="163"/>
      <c r="AQ1343" s="163"/>
      <c r="AR1343" s="163"/>
      <c r="AS1343" s="163"/>
    </row>
    <row r="1344" spans="5:45" s="175" customFormat="1" ht="12.75" customHeight="1">
      <c r="E1344" s="176"/>
      <c r="H1344" s="208"/>
      <c r="I1344" s="176"/>
      <c r="J1344" s="176"/>
      <c r="K1344" s="176"/>
      <c r="AB1344" s="767"/>
      <c r="AL1344" s="163"/>
      <c r="AM1344" s="163"/>
      <c r="AN1344" s="163"/>
      <c r="AO1344" s="163"/>
      <c r="AP1344" s="163"/>
      <c r="AQ1344" s="163"/>
      <c r="AR1344" s="163"/>
      <c r="AS1344" s="163"/>
    </row>
    <row r="1345" spans="5:45" s="175" customFormat="1" ht="12.75" customHeight="1">
      <c r="E1345" s="176"/>
      <c r="H1345" s="208"/>
      <c r="I1345" s="176"/>
      <c r="J1345" s="176"/>
      <c r="K1345" s="176"/>
      <c r="AB1345" s="767"/>
      <c r="AL1345" s="163"/>
      <c r="AM1345" s="163"/>
      <c r="AN1345" s="163"/>
      <c r="AO1345" s="163"/>
      <c r="AP1345" s="163"/>
      <c r="AQ1345" s="163"/>
      <c r="AR1345" s="163"/>
      <c r="AS1345" s="163"/>
    </row>
    <row r="1346" spans="5:45" s="175" customFormat="1" ht="12.75" customHeight="1">
      <c r="E1346" s="176"/>
      <c r="H1346" s="208"/>
      <c r="I1346" s="176"/>
      <c r="J1346" s="176"/>
      <c r="K1346" s="176"/>
      <c r="AB1346" s="767"/>
      <c r="AL1346" s="163"/>
      <c r="AM1346" s="163"/>
      <c r="AN1346" s="163"/>
      <c r="AO1346" s="163"/>
      <c r="AP1346" s="163"/>
      <c r="AQ1346" s="163"/>
      <c r="AR1346" s="163"/>
      <c r="AS1346" s="163"/>
    </row>
    <row r="1347" spans="5:45" s="175" customFormat="1" ht="12.75" customHeight="1">
      <c r="E1347" s="176"/>
      <c r="H1347" s="208"/>
      <c r="I1347" s="176"/>
      <c r="J1347" s="176"/>
      <c r="K1347" s="176"/>
      <c r="AB1347" s="767"/>
      <c r="AL1347" s="163"/>
      <c r="AM1347" s="163"/>
      <c r="AN1347" s="163"/>
      <c r="AO1347" s="163"/>
      <c r="AP1347" s="163"/>
      <c r="AQ1347" s="163"/>
      <c r="AR1347" s="163"/>
      <c r="AS1347" s="163"/>
    </row>
    <row r="1348" spans="5:45" s="175" customFormat="1" ht="12.75" customHeight="1">
      <c r="E1348" s="176"/>
      <c r="H1348" s="208"/>
      <c r="I1348" s="176"/>
      <c r="J1348" s="176"/>
      <c r="K1348" s="176"/>
      <c r="AB1348" s="767"/>
      <c r="AL1348" s="163"/>
      <c r="AM1348" s="163"/>
      <c r="AN1348" s="163"/>
      <c r="AO1348" s="163"/>
      <c r="AP1348" s="163"/>
      <c r="AQ1348" s="163"/>
      <c r="AR1348" s="163"/>
      <c r="AS1348" s="163"/>
    </row>
    <row r="1349" spans="5:45" s="175" customFormat="1" ht="12.75" customHeight="1">
      <c r="E1349" s="176"/>
      <c r="H1349" s="208"/>
      <c r="I1349" s="176"/>
      <c r="J1349" s="176"/>
      <c r="K1349" s="176"/>
      <c r="AB1349" s="767"/>
      <c r="AL1349" s="163"/>
      <c r="AM1349" s="163"/>
      <c r="AN1349" s="163"/>
      <c r="AO1349" s="163"/>
      <c r="AP1349" s="163"/>
      <c r="AQ1349" s="163"/>
      <c r="AR1349" s="163"/>
      <c r="AS1349" s="163"/>
    </row>
    <row r="1350" spans="5:45" s="175" customFormat="1" ht="12.75" customHeight="1">
      <c r="E1350" s="176"/>
      <c r="H1350" s="208"/>
      <c r="I1350" s="176"/>
      <c r="J1350" s="176"/>
      <c r="K1350" s="176"/>
      <c r="AB1350" s="767"/>
      <c r="AL1350" s="163"/>
      <c r="AM1350" s="163"/>
      <c r="AN1350" s="163"/>
      <c r="AO1350" s="163"/>
      <c r="AP1350" s="163"/>
      <c r="AQ1350" s="163"/>
      <c r="AR1350" s="163"/>
      <c r="AS1350" s="163"/>
    </row>
    <row r="1351" spans="5:45" s="175" customFormat="1" ht="12.75" customHeight="1">
      <c r="E1351" s="176"/>
      <c r="H1351" s="208"/>
      <c r="I1351" s="176"/>
      <c r="J1351" s="176"/>
      <c r="K1351" s="176"/>
      <c r="AB1351" s="767"/>
      <c r="AL1351" s="163"/>
      <c r="AM1351" s="163"/>
      <c r="AN1351" s="163"/>
      <c r="AO1351" s="163"/>
      <c r="AP1351" s="163"/>
      <c r="AQ1351" s="163"/>
      <c r="AR1351" s="163"/>
      <c r="AS1351" s="163"/>
    </row>
    <row r="1352" spans="5:45" s="175" customFormat="1" ht="12.75" customHeight="1">
      <c r="E1352" s="176"/>
      <c r="H1352" s="208"/>
      <c r="I1352" s="176"/>
      <c r="J1352" s="176"/>
      <c r="K1352" s="176"/>
      <c r="AB1352" s="767"/>
      <c r="AL1352" s="163"/>
      <c r="AM1352" s="163"/>
      <c r="AN1352" s="163"/>
      <c r="AO1352" s="163"/>
      <c r="AP1352" s="163"/>
      <c r="AQ1352" s="163"/>
      <c r="AR1352" s="163"/>
      <c r="AS1352" s="163"/>
    </row>
    <row r="1353" spans="5:45" s="175" customFormat="1" ht="12.75" customHeight="1">
      <c r="E1353" s="176"/>
      <c r="H1353" s="208"/>
      <c r="I1353" s="176"/>
      <c r="J1353" s="176"/>
      <c r="K1353" s="176"/>
      <c r="AB1353" s="767"/>
      <c r="AL1353" s="163"/>
      <c r="AM1353" s="163"/>
      <c r="AN1353" s="163"/>
      <c r="AO1353" s="163"/>
      <c r="AP1353" s="163"/>
      <c r="AQ1353" s="163"/>
      <c r="AR1353" s="163"/>
      <c r="AS1353" s="163"/>
    </row>
    <row r="1354" spans="5:45" s="175" customFormat="1" ht="12.75" customHeight="1">
      <c r="E1354" s="176"/>
      <c r="H1354" s="208"/>
      <c r="I1354" s="176"/>
      <c r="J1354" s="176"/>
      <c r="K1354" s="176"/>
      <c r="AB1354" s="767"/>
      <c r="AL1354" s="163"/>
      <c r="AM1354" s="163"/>
      <c r="AN1354" s="163"/>
      <c r="AO1354" s="163"/>
      <c r="AP1354" s="163"/>
      <c r="AQ1354" s="163"/>
      <c r="AR1354" s="163"/>
      <c r="AS1354" s="163"/>
    </row>
    <row r="1355" spans="5:45" s="175" customFormat="1" ht="12.75" customHeight="1">
      <c r="E1355" s="176"/>
      <c r="H1355" s="208"/>
      <c r="I1355" s="176"/>
      <c r="J1355" s="176"/>
      <c r="K1355" s="176"/>
      <c r="AB1355" s="767"/>
      <c r="AL1355" s="163"/>
      <c r="AM1355" s="163"/>
      <c r="AN1355" s="163"/>
      <c r="AO1355" s="163"/>
      <c r="AP1355" s="163"/>
      <c r="AQ1355" s="163"/>
      <c r="AR1355" s="163"/>
      <c r="AS1355" s="163"/>
    </row>
    <row r="1356" spans="5:45" s="175" customFormat="1" ht="12.75" customHeight="1">
      <c r="E1356" s="176"/>
      <c r="H1356" s="208"/>
      <c r="I1356" s="176"/>
      <c r="J1356" s="176"/>
      <c r="K1356" s="176"/>
      <c r="AB1356" s="767"/>
      <c r="AL1356" s="163"/>
      <c r="AM1356" s="163"/>
      <c r="AN1356" s="163"/>
      <c r="AO1356" s="163"/>
      <c r="AP1356" s="163"/>
      <c r="AQ1356" s="163"/>
      <c r="AR1356" s="163"/>
      <c r="AS1356" s="163"/>
    </row>
    <row r="1357" spans="5:45" s="175" customFormat="1" ht="12.75" customHeight="1">
      <c r="E1357" s="176"/>
      <c r="H1357" s="208"/>
      <c r="I1357" s="176"/>
      <c r="J1357" s="176"/>
      <c r="K1357" s="176"/>
      <c r="AB1357" s="767"/>
      <c r="AL1357" s="163"/>
      <c r="AM1357" s="163"/>
      <c r="AN1357" s="163"/>
      <c r="AO1357" s="163"/>
      <c r="AP1357" s="163"/>
      <c r="AQ1357" s="163"/>
      <c r="AR1357" s="163"/>
      <c r="AS1357" s="163"/>
    </row>
    <row r="1358" spans="5:45" s="175" customFormat="1" ht="12.75" customHeight="1">
      <c r="E1358" s="176"/>
      <c r="H1358" s="208"/>
      <c r="I1358" s="176"/>
      <c r="J1358" s="176"/>
      <c r="K1358" s="176"/>
      <c r="AB1358" s="767"/>
      <c r="AL1358" s="163"/>
      <c r="AM1358" s="163"/>
      <c r="AN1358" s="163"/>
      <c r="AO1358" s="163"/>
      <c r="AP1358" s="163"/>
      <c r="AQ1358" s="163"/>
      <c r="AR1358" s="163"/>
      <c r="AS1358" s="163"/>
    </row>
    <row r="1359" spans="5:45" s="175" customFormat="1" ht="12.75" customHeight="1">
      <c r="E1359" s="176"/>
      <c r="H1359" s="208"/>
      <c r="I1359" s="176"/>
      <c r="J1359" s="176"/>
      <c r="K1359" s="176"/>
      <c r="AB1359" s="767"/>
      <c r="AL1359" s="163"/>
      <c r="AM1359" s="163"/>
      <c r="AN1359" s="163"/>
      <c r="AO1359" s="163"/>
      <c r="AP1359" s="163"/>
      <c r="AQ1359" s="163"/>
      <c r="AR1359" s="163"/>
      <c r="AS1359" s="163"/>
    </row>
    <row r="1360" spans="5:45" s="175" customFormat="1" ht="12.75" customHeight="1">
      <c r="E1360" s="176"/>
      <c r="H1360" s="208"/>
      <c r="I1360" s="176"/>
      <c r="J1360" s="176"/>
      <c r="K1360" s="176"/>
      <c r="AB1360" s="767"/>
      <c r="AL1360" s="163"/>
      <c r="AM1360" s="163"/>
      <c r="AN1360" s="163"/>
      <c r="AO1360" s="163"/>
      <c r="AP1360" s="163"/>
      <c r="AQ1360" s="163"/>
      <c r="AR1360" s="163"/>
      <c r="AS1360" s="163"/>
    </row>
    <row r="1361" spans="5:45" s="175" customFormat="1" ht="12.75" customHeight="1">
      <c r="E1361" s="176"/>
      <c r="H1361" s="208"/>
      <c r="I1361" s="176"/>
      <c r="J1361" s="176"/>
      <c r="K1361" s="176"/>
      <c r="AB1361" s="767"/>
      <c r="AL1361" s="163"/>
      <c r="AM1361" s="163"/>
      <c r="AN1361" s="163"/>
      <c r="AO1361" s="163"/>
      <c r="AP1361" s="163"/>
      <c r="AQ1361" s="163"/>
      <c r="AR1361" s="163"/>
      <c r="AS1361" s="163"/>
    </row>
    <row r="1362" spans="5:45" s="175" customFormat="1" ht="12.75" customHeight="1">
      <c r="E1362" s="176"/>
      <c r="H1362" s="208"/>
      <c r="I1362" s="176"/>
      <c r="J1362" s="176"/>
      <c r="K1362" s="176"/>
      <c r="AB1362" s="767"/>
      <c r="AL1362" s="163"/>
      <c r="AM1362" s="163"/>
      <c r="AN1362" s="163"/>
      <c r="AO1362" s="163"/>
      <c r="AP1362" s="163"/>
      <c r="AQ1362" s="163"/>
      <c r="AR1362" s="163"/>
      <c r="AS1362" s="163"/>
    </row>
    <row r="1363" spans="5:45" s="175" customFormat="1" ht="12.75" customHeight="1">
      <c r="E1363" s="176"/>
      <c r="H1363" s="208"/>
      <c r="I1363" s="176"/>
      <c r="J1363" s="176"/>
      <c r="K1363" s="176"/>
      <c r="AB1363" s="767"/>
      <c r="AL1363" s="163"/>
      <c r="AM1363" s="163"/>
      <c r="AN1363" s="163"/>
      <c r="AO1363" s="163"/>
      <c r="AP1363" s="163"/>
      <c r="AQ1363" s="163"/>
      <c r="AR1363" s="163"/>
      <c r="AS1363" s="163"/>
    </row>
    <row r="1364" spans="5:45" s="175" customFormat="1" ht="12.75" customHeight="1">
      <c r="E1364" s="176"/>
      <c r="H1364" s="208"/>
      <c r="I1364" s="176"/>
      <c r="J1364" s="176"/>
      <c r="K1364" s="176"/>
      <c r="AB1364" s="767"/>
      <c r="AL1364" s="163"/>
      <c r="AM1364" s="163"/>
      <c r="AN1364" s="163"/>
      <c r="AO1364" s="163"/>
      <c r="AP1364" s="163"/>
      <c r="AQ1364" s="163"/>
      <c r="AR1364" s="163"/>
      <c r="AS1364" s="163"/>
    </row>
    <row r="1365" spans="5:45" s="175" customFormat="1" ht="12.75" customHeight="1">
      <c r="E1365" s="176"/>
      <c r="H1365" s="208"/>
      <c r="I1365" s="176"/>
      <c r="J1365" s="176"/>
      <c r="K1365" s="176"/>
      <c r="AB1365" s="767"/>
      <c r="AL1365" s="163"/>
      <c r="AM1365" s="163"/>
      <c r="AN1365" s="163"/>
      <c r="AO1365" s="163"/>
      <c r="AP1365" s="163"/>
      <c r="AQ1365" s="163"/>
      <c r="AR1365" s="163"/>
      <c r="AS1365" s="163"/>
    </row>
    <row r="1366" spans="5:45" s="175" customFormat="1" ht="12.75" customHeight="1">
      <c r="E1366" s="176"/>
      <c r="H1366" s="208"/>
      <c r="I1366" s="176"/>
      <c r="J1366" s="176"/>
      <c r="K1366" s="176"/>
      <c r="AB1366" s="767"/>
      <c r="AL1366" s="163"/>
      <c r="AM1366" s="163"/>
      <c r="AN1366" s="163"/>
      <c r="AO1366" s="163"/>
      <c r="AP1366" s="163"/>
      <c r="AQ1366" s="163"/>
      <c r="AR1366" s="163"/>
      <c r="AS1366" s="163"/>
    </row>
    <row r="1367" spans="5:45" s="175" customFormat="1" ht="12.75" customHeight="1">
      <c r="E1367" s="176"/>
      <c r="H1367" s="208"/>
      <c r="I1367" s="176"/>
      <c r="J1367" s="176"/>
      <c r="K1367" s="176"/>
      <c r="AB1367" s="767"/>
      <c r="AL1367" s="163"/>
      <c r="AM1367" s="163"/>
      <c r="AN1367" s="163"/>
      <c r="AO1367" s="163"/>
      <c r="AP1367" s="163"/>
      <c r="AQ1367" s="163"/>
      <c r="AR1367" s="163"/>
      <c r="AS1367" s="163"/>
    </row>
    <row r="1368" spans="5:45" s="175" customFormat="1" ht="12.75" customHeight="1">
      <c r="E1368" s="176"/>
      <c r="H1368" s="208"/>
      <c r="I1368" s="176"/>
      <c r="J1368" s="176"/>
      <c r="K1368" s="176"/>
      <c r="AB1368" s="767"/>
      <c r="AL1368" s="163"/>
      <c r="AM1368" s="163"/>
      <c r="AN1368" s="163"/>
      <c r="AO1368" s="163"/>
      <c r="AP1368" s="163"/>
      <c r="AQ1368" s="163"/>
      <c r="AR1368" s="163"/>
      <c r="AS1368" s="163"/>
    </row>
    <row r="1369" spans="5:45" s="175" customFormat="1" ht="12.75" customHeight="1">
      <c r="E1369" s="176"/>
      <c r="H1369" s="208"/>
      <c r="I1369" s="176"/>
      <c r="J1369" s="176"/>
      <c r="K1369" s="176"/>
      <c r="AB1369" s="767"/>
      <c r="AL1369" s="163"/>
      <c r="AM1369" s="163"/>
      <c r="AN1369" s="163"/>
      <c r="AO1369" s="163"/>
      <c r="AP1369" s="163"/>
      <c r="AQ1369" s="163"/>
      <c r="AR1369" s="163"/>
      <c r="AS1369" s="163"/>
    </row>
    <row r="1370" spans="5:45" s="175" customFormat="1" ht="12.75" customHeight="1">
      <c r="E1370" s="176"/>
      <c r="H1370" s="208"/>
      <c r="I1370" s="176"/>
      <c r="J1370" s="176"/>
      <c r="K1370" s="176"/>
      <c r="AB1370" s="767"/>
      <c r="AL1370" s="163"/>
      <c r="AM1370" s="163"/>
      <c r="AN1370" s="163"/>
      <c r="AO1370" s="163"/>
      <c r="AP1370" s="163"/>
      <c r="AQ1370" s="163"/>
      <c r="AR1370" s="163"/>
      <c r="AS1370" s="163"/>
    </row>
    <row r="1371" spans="5:45" s="175" customFormat="1" ht="12.75" customHeight="1">
      <c r="E1371" s="176"/>
      <c r="H1371" s="208"/>
      <c r="I1371" s="176"/>
      <c r="J1371" s="176"/>
      <c r="K1371" s="176"/>
      <c r="AB1371" s="767"/>
      <c r="AL1371" s="163"/>
      <c r="AM1371" s="163"/>
      <c r="AN1371" s="163"/>
      <c r="AO1371" s="163"/>
      <c r="AP1371" s="163"/>
      <c r="AQ1371" s="163"/>
      <c r="AR1371" s="163"/>
      <c r="AS1371" s="163"/>
    </row>
    <row r="1372" spans="5:45" s="175" customFormat="1" ht="12.75" customHeight="1">
      <c r="E1372" s="176"/>
      <c r="H1372" s="208"/>
      <c r="I1372" s="176"/>
      <c r="J1372" s="176"/>
      <c r="K1372" s="176"/>
      <c r="AB1372" s="767"/>
      <c r="AL1372" s="163"/>
      <c r="AM1372" s="163"/>
      <c r="AN1372" s="163"/>
      <c r="AO1372" s="163"/>
      <c r="AP1372" s="163"/>
      <c r="AQ1372" s="163"/>
      <c r="AR1372" s="163"/>
      <c r="AS1372" s="163"/>
    </row>
    <row r="1373" spans="5:45" s="175" customFormat="1" ht="12.75" customHeight="1">
      <c r="E1373" s="176"/>
      <c r="H1373" s="208"/>
      <c r="I1373" s="176"/>
      <c r="J1373" s="176"/>
      <c r="K1373" s="176"/>
      <c r="AB1373" s="767"/>
      <c r="AL1373" s="163"/>
      <c r="AM1373" s="163"/>
      <c r="AN1373" s="163"/>
      <c r="AO1373" s="163"/>
      <c r="AP1373" s="163"/>
      <c r="AQ1373" s="163"/>
      <c r="AR1373" s="163"/>
      <c r="AS1373" s="163"/>
    </row>
    <row r="1374" spans="5:45" s="175" customFormat="1" ht="12.75" customHeight="1">
      <c r="E1374" s="176"/>
      <c r="H1374" s="208"/>
      <c r="I1374" s="176"/>
      <c r="J1374" s="176"/>
      <c r="K1374" s="176"/>
      <c r="AB1374" s="767"/>
      <c r="AL1374" s="163"/>
      <c r="AM1374" s="163"/>
      <c r="AN1374" s="163"/>
      <c r="AO1374" s="163"/>
      <c r="AP1374" s="163"/>
      <c r="AQ1374" s="163"/>
      <c r="AR1374" s="163"/>
      <c r="AS1374" s="163"/>
    </row>
    <row r="1375" spans="5:45" s="175" customFormat="1" ht="12.75" customHeight="1">
      <c r="E1375" s="176"/>
      <c r="H1375" s="208"/>
      <c r="I1375" s="176"/>
      <c r="J1375" s="176"/>
      <c r="K1375" s="176"/>
      <c r="AB1375" s="767"/>
      <c r="AL1375" s="163"/>
      <c r="AM1375" s="163"/>
      <c r="AN1375" s="163"/>
      <c r="AO1375" s="163"/>
      <c r="AP1375" s="163"/>
      <c r="AQ1375" s="163"/>
      <c r="AR1375" s="163"/>
      <c r="AS1375" s="163"/>
    </row>
    <row r="1376" spans="5:45" s="175" customFormat="1" ht="12.75" customHeight="1">
      <c r="E1376" s="176"/>
      <c r="H1376" s="208"/>
      <c r="I1376" s="176"/>
      <c r="J1376" s="176"/>
      <c r="K1376" s="176"/>
      <c r="AB1376" s="767"/>
      <c r="AL1376" s="163"/>
      <c r="AM1376" s="163"/>
      <c r="AN1376" s="163"/>
      <c r="AO1376" s="163"/>
      <c r="AP1376" s="163"/>
      <c r="AQ1376" s="163"/>
      <c r="AR1376" s="163"/>
      <c r="AS1376" s="163"/>
    </row>
    <row r="1377" spans="5:45" s="175" customFormat="1" ht="12.75" customHeight="1">
      <c r="E1377" s="176"/>
      <c r="H1377" s="208"/>
      <c r="I1377" s="176"/>
      <c r="J1377" s="176"/>
      <c r="K1377" s="176"/>
      <c r="AB1377" s="767"/>
      <c r="AL1377" s="163"/>
      <c r="AM1377" s="163"/>
      <c r="AN1377" s="163"/>
      <c r="AO1377" s="163"/>
      <c r="AP1377" s="163"/>
      <c r="AQ1377" s="163"/>
      <c r="AR1377" s="163"/>
      <c r="AS1377" s="163"/>
    </row>
    <row r="1378" spans="5:45" s="175" customFormat="1" ht="12.75" customHeight="1">
      <c r="E1378" s="176"/>
      <c r="H1378" s="208"/>
      <c r="I1378" s="176"/>
      <c r="J1378" s="176"/>
      <c r="K1378" s="176"/>
      <c r="AB1378" s="767"/>
      <c r="AL1378" s="163"/>
      <c r="AM1378" s="163"/>
      <c r="AN1378" s="163"/>
      <c r="AO1378" s="163"/>
      <c r="AP1378" s="163"/>
      <c r="AQ1378" s="163"/>
      <c r="AR1378" s="163"/>
      <c r="AS1378" s="163"/>
    </row>
    <row r="1379" spans="5:45" s="175" customFormat="1" ht="12.75" customHeight="1">
      <c r="E1379" s="176"/>
      <c r="H1379" s="208"/>
      <c r="I1379" s="176"/>
      <c r="J1379" s="176"/>
      <c r="K1379" s="176"/>
      <c r="AB1379" s="767"/>
      <c r="AL1379" s="163"/>
      <c r="AM1379" s="163"/>
      <c r="AN1379" s="163"/>
      <c r="AO1379" s="163"/>
      <c r="AP1379" s="163"/>
      <c r="AQ1379" s="163"/>
      <c r="AR1379" s="163"/>
      <c r="AS1379" s="163"/>
    </row>
    <row r="1380" spans="5:45" s="175" customFormat="1" ht="12.75" customHeight="1">
      <c r="E1380" s="176"/>
      <c r="H1380" s="208"/>
      <c r="I1380" s="176"/>
      <c r="J1380" s="176"/>
      <c r="K1380" s="176"/>
      <c r="AB1380" s="767"/>
      <c r="AL1380" s="163"/>
      <c r="AM1380" s="163"/>
      <c r="AN1380" s="163"/>
      <c r="AO1380" s="163"/>
      <c r="AP1380" s="163"/>
      <c r="AQ1380" s="163"/>
      <c r="AR1380" s="163"/>
      <c r="AS1380" s="163"/>
    </row>
    <row r="1381" spans="5:45" s="175" customFormat="1" ht="12.75" customHeight="1">
      <c r="E1381" s="176"/>
      <c r="H1381" s="208"/>
      <c r="I1381" s="176"/>
      <c r="J1381" s="176"/>
      <c r="K1381" s="176"/>
      <c r="AB1381" s="767"/>
      <c r="AL1381" s="163"/>
      <c r="AM1381" s="163"/>
      <c r="AN1381" s="163"/>
      <c r="AO1381" s="163"/>
      <c r="AP1381" s="163"/>
      <c r="AQ1381" s="163"/>
      <c r="AR1381" s="163"/>
      <c r="AS1381" s="163"/>
    </row>
    <row r="1382" spans="5:45" s="175" customFormat="1" ht="12.75" customHeight="1">
      <c r="E1382" s="176"/>
      <c r="H1382" s="208"/>
      <c r="I1382" s="176"/>
      <c r="J1382" s="176"/>
      <c r="K1382" s="176"/>
      <c r="AB1382" s="767"/>
      <c r="AL1382" s="163"/>
      <c r="AM1382" s="163"/>
      <c r="AN1382" s="163"/>
      <c r="AO1382" s="163"/>
      <c r="AP1382" s="163"/>
      <c r="AQ1382" s="163"/>
      <c r="AR1382" s="163"/>
      <c r="AS1382" s="163"/>
    </row>
    <row r="1383" spans="5:45" s="175" customFormat="1" ht="12.75" customHeight="1">
      <c r="E1383" s="176"/>
      <c r="H1383" s="208"/>
      <c r="I1383" s="176"/>
      <c r="J1383" s="176"/>
      <c r="K1383" s="176"/>
      <c r="AB1383" s="767"/>
      <c r="AL1383" s="163"/>
      <c r="AM1383" s="163"/>
      <c r="AN1383" s="163"/>
      <c r="AO1383" s="163"/>
      <c r="AP1383" s="163"/>
      <c r="AQ1383" s="163"/>
      <c r="AR1383" s="163"/>
      <c r="AS1383" s="163"/>
    </row>
    <row r="1384" spans="5:45" s="175" customFormat="1" ht="12.75" customHeight="1">
      <c r="E1384" s="176"/>
      <c r="H1384" s="208"/>
      <c r="I1384" s="176"/>
      <c r="J1384" s="176"/>
      <c r="K1384" s="176"/>
      <c r="AB1384" s="767"/>
      <c r="AL1384" s="163"/>
      <c r="AM1384" s="163"/>
      <c r="AN1384" s="163"/>
      <c r="AO1384" s="163"/>
      <c r="AP1384" s="163"/>
      <c r="AQ1384" s="163"/>
      <c r="AR1384" s="163"/>
      <c r="AS1384" s="163"/>
    </row>
    <row r="1385" spans="5:45" s="175" customFormat="1" ht="12.75" customHeight="1">
      <c r="E1385" s="176"/>
      <c r="H1385" s="208"/>
      <c r="I1385" s="176"/>
      <c r="J1385" s="176"/>
      <c r="K1385" s="176"/>
      <c r="AB1385" s="767"/>
      <c r="AL1385" s="163"/>
      <c r="AM1385" s="163"/>
      <c r="AN1385" s="163"/>
      <c r="AO1385" s="163"/>
      <c r="AP1385" s="163"/>
      <c r="AQ1385" s="163"/>
      <c r="AR1385" s="163"/>
      <c r="AS1385" s="163"/>
    </row>
    <row r="1386" spans="5:45" s="175" customFormat="1" ht="12.75" customHeight="1">
      <c r="E1386" s="176"/>
      <c r="H1386" s="208"/>
      <c r="I1386" s="176"/>
      <c r="J1386" s="176"/>
      <c r="K1386" s="176"/>
      <c r="AB1386" s="767"/>
      <c r="AL1386" s="163"/>
      <c r="AM1386" s="163"/>
      <c r="AN1386" s="163"/>
      <c r="AO1386" s="163"/>
      <c r="AP1386" s="163"/>
      <c r="AQ1386" s="163"/>
      <c r="AR1386" s="163"/>
      <c r="AS1386" s="163"/>
    </row>
    <row r="1387" spans="5:45" s="175" customFormat="1" ht="12.75" customHeight="1">
      <c r="E1387" s="176"/>
      <c r="H1387" s="208"/>
      <c r="I1387" s="176"/>
      <c r="J1387" s="176"/>
      <c r="K1387" s="176"/>
      <c r="AB1387" s="767"/>
      <c r="AL1387" s="163"/>
      <c r="AM1387" s="163"/>
      <c r="AN1387" s="163"/>
      <c r="AO1387" s="163"/>
      <c r="AP1387" s="163"/>
      <c r="AQ1387" s="163"/>
      <c r="AR1387" s="163"/>
      <c r="AS1387" s="163"/>
    </row>
    <row r="1388" spans="5:45" s="175" customFormat="1" ht="12.75" customHeight="1">
      <c r="E1388" s="176"/>
      <c r="H1388" s="208"/>
      <c r="I1388" s="176"/>
      <c r="J1388" s="176"/>
      <c r="K1388" s="176"/>
      <c r="AB1388" s="767"/>
      <c r="AL1388" s="163"/>
      <c r="AM1388" s="163"/>
      <c r="AN1388" s="163"/>
      <c r="AO1388" s="163"/>
      <c r="AP1388" s="163"/>
      <c r="AQ1388" s="163"/>
      <c r="AR1388" s="163"/>
      <c r="AS1388" s="163"/>
    </row>
    <row r="1389" spans="5:45" s="175" customFormat="1" ht="12.75" customHeight="1">
      <c r="E1389" s="176"/>
      <c r="H1389" s="208"/>
      <c r="I1389" s="176"/>
      <c r="J1389" s="176"/>
      <c r="K1389" s="176"/>
      <c r="AB1389" s="767"/>
      <c r="AL1389" s="163"/>
      <c r="AM1389" s="163"/>
      <c r="AN1389" s="163"/>
      <c r="AO1389" s="163"/>
      <c r="AP1389" s="163"/>
      <c r="AQ1389" s="163"/>
      <c r="AR1389" s="163"/>
      <c r="AS1389" s="163"/>
    </row>
    <row r="1390" spans="5:45" s="175" customFormat="1" ht="12.75" customHeight="1">
      <c r="E1390" s="176"/>
      <c r="H1390" s="208"/>
      <c r="I1390" s="176"/>
      <c r="J1390" s="176"/>
      <c r="K1390" s="176"/>
      <c r="AB1390" s="767"/>
      <c r="AL1390" s="163"/>
      <c r="AM1390" s="163"/>
      <c r="AN1390" s="163"/>
      <c r="AO1390" s="163"/>
      <c r="AP1390" s="163"/>
      <c r="AQ1390" s="163"/>
      <c r="AR1390" s="163"/>
      <c r="AS1390" s="163"/>
    </row>
    <row r="1391" spans="5:45" s="175" customFormat="1" ht="12.75" customHeight="1">
      <c r="E1391" s="176"/>
      <c r="H1391" s="208"/>
      <c r="I1391" s="176"/>
      <c r="J1391" s="176"/>
      <c r="K1391" s="176"/>
      <c r="AB1391" s="767"/>
      <c r="AL1391" s="163"/>
      <c r="AM1391" s="163"/>
      <c r="AN1391" s="163"/>
      <c r="AO1391" s="163"/>
      <c r="AP1391" s="163"/>
      <c r="AQ1391" s="163"/>
      <c r="AR1391" s="163"/>
      <c r="AS1391" s="163"/>
    </row>
    <row r="1392" spans="5:45" s="175" customFormat="1" ht="12.75" customHeight="1">
      <c r="E1392" s="176"/>
      <c r="H1392" s="208"/>
      <c r="I1392" s="176"/>
      <c r="J1392" s="176"/>
      <c r="K1392" s="176"/>
      <c r="AB1392" s="767"/>
      <c r="AL1392" s="163"/>
      <c r="AM1392" s="163"/>
      <c r="AN1392" s="163"/>
      <c r="AO1392" s="163"/>
      <c r="AP1392" s="163"/>
      <c r="AQ1392" s="163"/>
      <c r="AR1392" s="163"/>
      <c r="AS1392" s="163"/>
    </row>
    <row r="1393" spans="5:45" s="175" customFormat="1" ht="12.75" customHeight="1">
      <c r="E1393" s="176"/>
      <c r="H1393" s="208"/>
      <c r="I1393" s="176"/>
      <c r="J1393" s="176"/>
      <c r="K1393" s="176"/>
      <c r="AB1393" s="767"/>
      <c r="AL1393" s="163"/>
      <c r="AM1393" s="163"/>
      <c r="AN1393" s="163"/>
      <c r="AO1393" s="163"/>
      <c r="AP1393" s="163"/>
      <c r="AQ1393" s="163"/>
      <c r="AR1393" s="163"/>
      <c r="AS1393" s="163"/>
    </row>
    <row r="1394" spans="5:45" s="175" customFormat="1" ht="12.75" customHeight="1">
      <c r="E1394" s="176"/>
      <c r="H1394" s="208"/>
      <c r="I1394" s="176"/>
      <c r="J1394" s="176"/>
      <c r="K1394" s="176"/>
      <c r="AB1394" s="767"/>
      <c r="AL1394" s="163"/>
      <c r="AM1394" s="163"/>
      <c r="AN1394" s="163"/>
      <c r="AO1394" s="163"/>
      <c r="AP1394" s="163"/>
      <c r="AQ1394" s="163"/>
      <c r="AR1394" s="163"/>
      <c r="AS1394" s="163"/>
    </row>
    <row r="1395" spans="5:45" s="175" customFormat="1" ht="12.75" customHeight="1">
      <c r="E1395" s="176"/>
      <c r="H1395" s="208"/>
      <c r="I1395" s="176"/>
      <c r="J1395" s="176"/>
      <c r="K1395" s="176"/>
      <c r="AB1395" s="767"/>
      <c r="AL1395" s="163"/>
      <c r="AM1395" s="163"/>
      <c r="AN1395" s="163"/>
      <c r="AO1395" s="163"/>
      <c r="AP1395" s="163"/>
      <c r="AQ1395" s="163"/>
      <c r="AR1395" s="163"/>
      <c r="AS1395" s="163"/>
    </row>
    <row r="1396" spans="5:45" s="175" customFormat="1" ht="12.75" customHeight="1">
      <c r="E1396" s="176"/>
      <c r="H1396" s="208"/>
      <c r="I1396" s="176"/>
      <c r="J1396" s="176"/>
      <c r="K1396" s="176"/>
      <c r="AB1396" s="767"/>
      <c r="AL1396" s="163"/>
      <c r="AM1396" s="163"/>
      <c r="AN1396" s="163"/>
      <c r="AO1396" s="163"/>
      <c r="AP1396" s="163"/>
      <c r="AQ1396" s="163"/>
      <c r="AR1396" s="163"/>
      <c r="AS1396" s="163"/>
    </row>
    <row r="1397" spans="5:45" s="175" customFormat="1" ht="12.75" customHeight="1">
      <c r="E1397" s="176"/>
      <c r="H1397" s="208"/>
      <c r="I1397" s="176"/>
      <c r="J1397" s="176"/>
      <c r="K1397" s="176"/>
      <c r="AB1397" s="767"/>
      <c r="AL1397" s="163"/>
      <c r="AM1397" s="163"/>
      <c r="AN1397" s="163"/>
      <c r="AO1397" s="163"/>
      <c r="AP1397" s="163"/>
      <c r="AQ1397" s="163"/>
      <c r="AR1397" s="163"/>
      <c r="AS1397" s="163"/>
    </row>
    <row r="1398" spans="5:45" s="175" customFormat="1" ht="12.75" customHeight="1">
      <c r="E1398" s="176"/>
      <c r="H1398" s="208"/>
      <c r="I1398" s="176"/>
      <c r="J1398" s="176"/>
      <c r="K1398" s="176"/>
      <c r="AB1398" s="767"/>
      <c r="AL1398" s="163"/>
      <c r="AM1398" s="163"/>
      <c r="AN1398" s="163"/>
      <c r="AO1398" s="163"/>
      <c r="AP1398" s="163"/>
      <c r="AQ1398" s="163"/>
      <c r="AR1398" s="163"/>
      <c r="AS1398" s="163"/>
    </row>
    <row r="1399" spans="5:45" s="175" customFormat="1" ht="12.75" customHeight="1">
      <c r="E1399" s="176"/>
      <c r="H1399" s="208"/>
      <c r="I1399" s="176"/>
      <c r="J1399" s="176"/>
      <c r="K1399" s="176"/>
      <c r="AB1399" s="767"/>
      <c r="AL1399" s="163"/>
      <c r="AM1399" s="163"/>
      <c r="AN1399" s="163"/>
      <c r="AO1399" s="163"/>
      <c r="AP1399" s="163"/>
      <c r="AQ1399" s="163"/>
      <c r="AR1399" s="163"/>
      <c r="AS1399" s="163"/>
    </row>
    <row r="1400" spans="5:45" s="175" customFormat="1" ht="12.75" customHeight="1">
      <c r="E1400" s="176"/>
      <c r="H1400" s="208"/>
      <c r="I1400" s="176"/>
      <c r="J1400" s="176"/>
      <c r="K1400" s="176"/>
      <c r="AB1400" s="767"/>
      <c r="AL1400" s="163"/>
      <c r="AM1400" s="163"/>
      <c r="AN1400" s="163"/>
      <c r="AO1400" s="163"/>
      <c r="AP1400" s="163"/>
      <c r="AQ1400" s="163"/>
      <c r="AR1400" s="163"/>
      <c r="AS1400" s="163"/>
    </row>
    <row r="1401" spans="5:45" s="175" customFormat="1" ht="12.75" customHeight="1">
      <c r="E1401" s="176"/>
      <c r="H1401" s="208"/>
      <c r="I1401" s="176"/>
      <c r="J1401" s="176"/>
      <c r="K1401" s="176"/>
      <c r="AB1401" s="767"/>
      <c r="AL1401" s="163"/>
      <c r="AM1401" s="163"/>
      <c r="AN1401" s="163"/>
      <c r="AO1401" s="163"/>
      <c r="AP1401" s="163"/>
      <c r="AQ1401" s="163"/>
      <c r="AR1401" s="163"/>
      <c r="AS1401" s="163"/>
    </row>
    <row r="1402" spans="5:45" s="175" customFormat="1" ht="12.75" customHeight="1">
      <c r="E1402" s="176"/>
      <c r="H1402" s="208"/>
      <c r="I1402" s="176"/>
      <c r="J1402" s="176"/>
      <c r="K1402" s="176"/>
      <c r="AB1402" s="767"/>
      <c r="AL1402" s="163"/>
      <c r="AM1402" s="163"/>
      <c r="AN1402" s="163"/>
      <c r="AO1402" s="163"/>
      <c r="AP1402" s="163"/>
      <c r="AQ1402" s="163"/>
      <c r="AR1402" s="163"/>
      <c r="AS1402" s="163"/>
    </row>
    <row r="1403" spans="5:45" s="175" customFormat="1" ht="12.75" customHeight="1">
      <c r="E1403" s="176"/>
      <c r="H1403" s="208"/>
      <c r="I1403" s="176"/>
      <c r="J1403" s="176"/>
      <c r="K1403" s="176"/>
      <c r="AB1403" s="767"/>
      <c r="AL1403" s="163"/>
      <c r="AM1403" s="163"/>
      <c r="AN1403" s="163"/>
      <c r="AO1403" s="163"/>
      <c r="AP1403" s="163"/>
      <c r="AQ1403" s="163"/>
      <c r="AR1403" s="163"/>
      <c r="AS1403" s="163"/>
    </row>
    <row r="1404" spans="5:45" s="175" customFormat="1" ht="12.75" customHeight="1">
      <c r="E1404" s="176"/>
      <c r="H1404" s="208"/>
      <c r="I1404" s="176"/>
      <c r="J1404" s="176"/>
      <c r="K1404" s="176"/>
      <c r="AB1404" s="767"/>
      <c r="AL1404" s="163"/>
      <c r="AM1404" s="163"/>
      <c r="AN1404" s="163"/>
      <c r="AO1404" s="163"/>
      <c r="AP1404" s="163"/>
      <c r="AQ1404" s="163"/>
      <c r="AR1404" s="163"/>
      <c r="AS1404" s="163"/>
    </row>
    <row r="1405" spans="5:45" s="175" customFormat="1" ht="12.75" customHeight="1">
      <c r="E1405" s="176"/>
      <c r="H1405" s="208"/>
      <c r="I1405" s="176"/>
      <c r="J1405" s="176"/>
      <c r="K1405" s="176"/>
      <c r="AB1405" s="767"/>
      <c r="AL1405" s="163"/>
      <c r="AM1405" s="163"/>
      <c r="AN1405" s="163"/>
      <c r="AO1405" s="163"/>
      <c r="AP1405" s="163"/>
      <c r="AQ1405" s="163"/>
      <c r="AR1405" s="163"/>
      <c r="AS1405" s="163"/>
    </row>
    <row r="1406" spans="5:45" s="175" customFormat="1" ht="12.75" customHeight="1">
      <c r="E1406" s="176"/>
      <c r="H1406" s="208"/>
      <c r="I1406" s="176"/>
      <c r="J1406" s="176"/>
      <c r="K1406" s="176"/>
      <c r="AB1406" s="767"/>
      <c r="AL1406" s="163"/>
      <c r="AM1406" s="163"/>
      <c r="AN1406" s="163"/>
      <c r="AO1406" s="163"/>
      <c r="AP1406" s="163"/>
      <c r="AQ1406" s="163"/>
      <c r="AR1406" s="163"/>
      <c r="AS1406" s="163"/>
    </row>
    <row r="1407" spans="5:45" s="175" customFormat="1" ht="12.75" customHeight="1">
      <c r="E1407" s="176"/>
      <c r="H1407" s="208"/>
      <c r="I1407" s="176"/>
      <c r="J1407" s="176"/>
      <c r="K1407" s="176"/>
      <c r="AB1407" s="767"/>
      <c r="AL1407" s="163"/>
      <c r="AM1407" s="163"/>
      <c r="AN1407" s="163"/>
      <c r="AO1407" s="163"/>
      <c r="AP1407" s="163"/>
      <c r="AQ1407" s="163"/>
      <c r="AR1407" s="163"/>
      <c r="AS1407" s="163"/>
    </row>
    <row r="1408" spans="5:45" s="175" customFormat="1" ht="12.75" customHeight="1">
      <c r="E1408" s="176"/>
      <c r="H1408" s="208"/>
      <c r="I1408" s="176"/>
      <c r="J1408" s="176"/>
      <c r="K1408" s="176"/>
      <c r="AB1408" s="767"/>
      <c r="AL1408" s="163"/>
      <c r="AM1408" s="163"/>
      <c r="AN1408" s="163"/>
      <c r="AO1408" s="163"/>
      <c r="AP1408" s="163"/>
      <c r="AQ1408" s="163"/>
      <c r="AR1408" s="163"/>
      <c r="AS1408" s="163"/>
    </row>
    <row r="1409" spans="5:45" s="175" customFormat="1" ht="12.75" customHeight="1">
      <c r="E1409" s="176"/>
      <c r="H1409" s="208"/>
      <c r="I1409" s="176"/>
      <c r="J1409" s="176"/>
      <c r="K1409" s="176"/>
      <c r="AB1409" s="767"/>
      <c r="AL1409" s="163"/>
      <c r="AM1409" s="163"/>
      <c r="AN1409" s="163"/>
      <c r="AO1409" s="163"/>
      <c r="AP1409" s="163"/>
      <c r="AQ1409" s="163"/>
      <c r="AR1409" s="163"/>
      <c r="AS1409" s="163"/>
    </row>
    <row r="1410" spans="5:45" s="175" customFormat="1" ht="12.75" customHeight="1">
      <c r="E1410" s="176"/>
      <c r="H1410" s="208"/>
      <c r="I1410" s="176"/>
      <c r="J1410" s="176"/>
      <c r="K1410" s="176"/>
      <c r="AB1410" s="767"/>
      <c r="AL1410" s="163"/>
      <c r="AM1410" s="163"/>
      <c r="AN1410" s="163"/>
      <c r="AO1410" s="163"/>
      <c r="AP1410" s="163"/>
      <c r="AQ1410" s="163"/>
      <c r="AR1410" s="163"/>
      <c r="AS1410" s="163"/>
    </row>
    <row r="1411" spans="5:45" s="175" customFormat="1" ht="12.75" customHeight="1">
      <c r="E1411" s="176"/>
      <c r="H1411" s="208"/>
      <c r="I1411" s="176"/>
      <c r="J1411" s="176"/>
      <c r="K1411" s="176"/>
      <c r="AB1411" s="767"/>
      <c r="AL1411" s="163"/>
      <c r="AM1411" s="163"/>
      <c r="AN1411" s="163"/>
      <c r="AO1411" s="163"/>
      <c r="AP1411" s="163"/>
      <c r="AQ1411" s="163"/>
      <c r="AR1411" s="163"/>
      <c r="AS1411" s="163"/>
    </row>
    <row r="1412" spans="5:45" s="175" customFormat="1" ht="12.75" customHeight="1">
      <c r="E1412" s="176"/>
      <c r="H1412" s="208"/>
      <c r="I1412" s="176"/>
      <c r="J1412" s="176"/>
      <c r="K1412" s="176"/>
      <c r="AB1412" s="767"/>
      <c r="AL1412" s="163"/>
      <c r="AM1412" s="163"/>
      <c r="AN1412" s="163"/>
      <c r="AO1412" s="163"/>
      <c r="AP1412" s="163"/>
      <c r="AQ1412" s="163"/>
      <c r="AR1412" s="163"/>
      <c r="AS1412" s="163"/>
    </row>
    <row r="1413" spans="5:45" s="175" customFormat="1" ht="12.75" customHeight="1">
      <c r="E1413" s="176"/>
      <c r="H1413" s="208"/>
      <c r="I1413" s="176"/>
      <c r="J1413" s="176"/>
      <c r="K1413" s="176"/>
      <c r="AB1413" s="767"/>
      <c r="AL1413" s="163"/>
      <c r="AM1413" s="163"/>
      <c r="AN1413" s="163"/>
      <c r="AO1413" s="163"/>
      <c r="AP1413" s="163"/>
      <c r="AQ1413" s="163"/>
      <c r="AR1413" s="163"/>
      <c r="AS1413" s="163"/>
    </row>
    <row r="1414" spans="5:45" s="175" customFormat="1" ht="12.75" customHeight="1">
      <c r="E1414" s="176"/>
      <c r="H1414" s="208"/>
      <c r="I1414" s="176"/>
      <c r="J1414" s="176"/>
      <c r="K1414" s="176"/>
      <c r="AB1414" s="767"/>
      <c r="AL1414" s="163"/>
      <c r="AM1414" s="163"/>
      <c r="AN1414" s="163"/>
      <c r="AO1414" s="163"/>
      <c r="AP1414" s="163"/>
      <c r="AQ1414" s="163"/>
      <c r="AR1414" s="163"/>
      <c r="AS1414" s="163"/>
    </row>
    <row r="1415" spans="5:45" s="175" customFormat="1" ht="12.75" customHeight="1">
      <c r="E1415" s="176"/>
      <c r="H1415" s="208"/>
      <c r="I1415" s="176"/>
      <c r="J1415" s="176"/>
      <c r="K1415" s="176"/>
      <c r="AB1415" s="767"/>
      <c r="AL1415" s="163"/>
      <c r="AM1415" s="163"/>
      <c r="AN1415" s="163"/>
      <c r="AO1415" s="163"/>
      <c r="AP1415" s="163"/>
      <c r="AQ1415" s="163"/>
      <c r="AR1415" s="163"/>
      <c r="AS1415" s="163"/>
    </row>
    <row r="1416" spans="5:45" s="175" customFormat="1" ht="12.75" customHeight="1">
      <c r="E1416" s="176"/>
      <c r="H1416" s="208"/>
      <c r="I1416" s="176"/>
      <c r="J1416" s="176"/>
      <c r="K1416" s="176"/>
      <c r="AB1416" s="767"/>
      <c r="AL1416" s="163"/>
      <c r="AM1416" s="163"/>
      <c r="AN1416" s="163"/>
      <c r="AO1416" s="163"/>
      <c r="AP1416" s="163"/>
      <c r="AQ1416" s="163"/>
      <c r="AR1416" s="163"/>
      <c r="AS1416" s="163"/>
    </row>
    <row r="1417" spans="5:45" s="175" customFormat="1" ht="12.75" customHeight="1">
      <c r="E1417" s="176"/>
      <c r="H1417" s="208"/>
      <c r="I1417" s="176"/>
      <c r="J1417" s="176"/>
      <c r="K1417" s="176"/>
      <c r="AB1417" s="767"/>
      <c r="AL1417" s="163"/>
      <c r="AM1417" s="163"/>
      <c r="AN1417" s="163"/>
      <c r="AO1417" s="163"/>
      <c r="AP1417" s="163"/>
      <c r="AQ1417" s="163"/>
      <c r="AR1417" s="163"/>
      <c r="AS1417" s="163"/>
    </row>
    <row r="1418" spans="5:45" s="175" customFormat="1" ht="12.75" customHeight="1">
      <c r="E1418" s="176"/>
      <c r="H1418" s="208"/>
      <c r="I1418" s="176"/>
      <c r="J1418" s="176"/>
      <c r="K1418" s="176"/>
      <c r="AB1418" s="767"/>
      <c r="AL1418" s="163"/>
      <c r="AM1418" s="163"/>
      <c r="AN1418" s="163"/>
      <c r="AO1418" s="163"/>
      <c r="AP1418" s="163"/>
      <c r="AQ1418" s="163"/>
      <c r="AR1418" s="163"/>
      <c r="AS1418" s="163"/>
    </row>
    <row r="1419" spans="5:45" s="175" customFormat="1" ht="12.75" customHeight="1">
      <c r="E1419" s="176"/>
      <c r="H1419" s="208"/>
      <c r="I1419" s="176"/>
      <c r="J1419" s="176"/>
      <c r="K1419" s="176"/>
      <c r="AB1419" s="767"/>
      <c r="AL1419" s="163"/>
      <c r="AM1419" s="163"/>
      <c r="AN1419" s="163"/>
      <c r="AO1419" s="163"/>
      <c r="AP1419" s="163"/>
      <c r="AQ1419" s="163"/>
      <c r="AR1419" s="163"/>
      <c r="AS1419" s="163"/>
    </row>
    <row r="1420" spans="5:45" s="175" customFormat="1" ht="12.75" customHeight="1">
      <c r="E1420" s="176"/>
      <c r="H1420" s="208"/>
      <c r="I1420" s="176"/>
      <c r="J1420" s="176"/>
      <c r="K1420" s="176"/>
      <c r="AB1420" s="767"/>
      <c r="AL1420" s="163"/>
      <c r="AM1420" s="163"/>
      <c r="AN1420" s="163"/>
      <c r="AO1420" s="163"/>
      <c r="AP1420" s="163"/>
      <c r="AQ1420" s="163"/>
      <c r="AR1420" s="163"/>
      <c r="AS1420" s="163"/>
    </row>
    <row r="1421" spans="5:45" s="175" customFormat="1" ht="12.75" customHeight="1">
      <c r="E1421" s="176"/>
      <c r="H1421" s="208"/>
      <c r="I1421" s="176"/>
      <c r="J1421" s="176"/>
      <c r="K1421" s="176"/>
      <c r="AB1421" s="767"/>
      <c r="AL1421" s="163"/>
      <c r="AM1421" s="163"/>
      <c r="AN1421" s="163"/>
      <c r="AO1421" s="163"/>
      <c r="AP1421" s="163"/>
      <c r="AQ1421" s="163"/>
      <c r="AR1421" s="163"/>
      <c r="AS1421" s="163"/>
    </row>
    <row r="1422" spans="5:45" s="175" customFormat="1" ht="12.75" customHeight="1">
      <c r="E1422" s="176"/>
      <c r="H1422" s="208"/>
      <c r="I1422" s="176"/>
      <c r="J1422" s="176"/>
      <c r="K1422" s="176"/>
      <c r="AB1422" s="767"/>
      <c r="AL1422" s="163"/>
      <c r="AM1422" s="163"/>
      <c r="AN1422" s="163"/>
      <c r="AO1422" s="163"/>
      <c r="AP1422" s="163"/>
      <c r="AQ1422" s="163"/>
      <c r="AR1422" s="163"/>
      <c r="AS1422" s="163"/>
    </row>
    <row r="1423" spans="5:45" s="175" customFormat="1" ht="12.75" customHeight="1">
      <c r="E1423" s="176"/>
      <c r="H1423" s="208"/>
      <c r="I1423" s="176"/>
      <c r="J1423" s="176"/>
      <c r="K1423" s="176"/>
      <c r="AB1423" s="767"/>
      <c r="AL1423" s="163"/>
      <c r="AM1423" s="163"/>
      <c r="AN1423" s="163"/>
      <c r="AO1423" s="163"/>
      <c r="AP1423" s="163"/>
      <c r="AQ1423" s="163"/>
      <c r="AR1423" s="163"/>
      <c r="AS1423" s="163"/>
    </row>
    <row r="1424" spans="5:45" s="175" customFormat="1" ht="12.75" customHeight="1">
      <c r="E1424" s="176"/>
      <c r="H1424" s="208"/>
      <c r="I1424" s="176"/>
      <c r="J1424" s="176"/>
      <c r="K1424" s="176"/>
      <c r="AB1424" s="767"/>
      <c r="AL1424" s="163"/>
      <c r="AM1424" s="163"/>
      <c r="AN1424" s="163"/>
      <c r="AO1424" s="163"/>
      <c r="AP1424" s="163"/>
      <c r="AQ1424" s="163"/>
      <c r="AR1424" s="163"/>
      <c r="AS1424" s="163"/>
    </row>
    <row r="1425" spans="5:45" s="175" customFormat="1" ht="12.75" customHeight="1">
      <c r="E1425" s="176"/>
      <c r="H1425" s="208"/>
      <c r="I1425" s="176"/>
      <c r="J1425" s="176"/>
      <c r="K1425" s="176"/>
      <c r="AB1425" s="767"/>
      <c r="AL1425" s="163"/>
      <c r="AM1425" s="163"/>
      <c r="AN1425" s="163"/>
      <c r="AO1425" s="163"/>
      <c r="AP1425" s="163"/>
      <c r="AQ1425" s="163"/>
      <c r="AR1425" s="163"/>
      <c r="AS1425" s="163"/>
    </row>
    <row r="1426" spans="5:45" s="175" customFormat="1" ht="12.75" customHeight="1">
      <c r="E1426" s="176"/>
      <c r="H1426" s="208"/>
      <c r="I1426" s="176"/>
      <c r="J1426" s="176"/>
      <c r="K1426" s="176"/>
      <c r="AB1426" s="767"/>
      <c r="AL1426" s="163"/>
      <c r="AM1426" s="163"/>
      <c r="AN1426" s="163"/>
      <c r="AO1426" s="163"/>
      <c r="AP1426" s="163"/>
      <c r="AQ1426" s="163"/>
      <c r="AR1426" s="163"/>
      <c r="AS1426" s="163"/>
    </row>
    <row r="1427" spans="5:45" s="175" customFormat="1" ht="12.75" customHeight="1">
      <c r="E1427" s="176"/>
      <c r="H1427" s="208"/>
      <c r="I1427" s="176"/>
      <c r="J1427" s="176"/>
      <c r="K1427" s="176"/>
      <c r="AB1427" s="767"/>
      <c r="AL1427" s="163"/>
      <c r="AM1427" s="163"/>
      <c r="AN1427" s="163"/>
      <c r="AO1427" s="163"/>
      <c r="AP1427" s="163"/>
      <c r="AQ1427" s="163"/>
      <c r="AR1427" s="163"/>
      <c r="AS1427" s="163"/>
    </row>
    <row r="1428" spans="5:45" s="175" customFormat="1" ht="12.75" customHeight="1">
      <c r="E1428" s="176"/>
      <c r="H1428" s="208"/>
      <c r="I1428" s="176"/>
      <c r="J1428" s="176"/>
      <c r="K1428" s="176"/>
      <c r="AB1428" s="767"/>
      <c r="AL1428" s="163"/>
      <c r="AM1428" s="163"/>
      <c r="AN1428" s="163"/>
      <c r="AO1428" s="163"/>
      <c r="AP1428" s="163"/>
      <c r="AQ1428" s="163"/>
      <c r="AR1428" s="163"/>
      <c r="AS1428" s="163"/>
    </row>
    <row r="1429" spans="5:45" s="175" customFormat="1" ht="12.75" customHeight="1">
      <c r="E1429" s="176"/>
      <c r="H1429" s="208"/>
      <c r="I1429" s="176"/>
      <c r="J1429" s="176"/>
      <c r="K1429" s="176"/>
      <c r="AB1429" s="767"/>
      <c r="AL1429" s="163"/>
      <c r="AM1429" s="163"/>
      <c r="AN1429" s="163"/>
      <c r="AO1429" s="163"/>
      <c r="AP1429" s="163"/>
      <c r="AQ1429" s="163"/>
      <c r="AR1429" s="163"/>
      <c r="AS1429" s="163"/>
    </row>
    <row r="1430" spans="5:45" s="175" customFormat="1" ht="12.75" customHeight="1">
      <c r="E1430" s="176"/>
      <c r="H1430" s="208"/>
      <c r="I1430" s="176"/>
      <c r="J1430" s="176"/>
      <c r="K1430" s="176"/>
      <c r="AB1430" s="767"/>
      <c r="AL1430" s="163"/>
      <c r="AM1430" s="163"/>
      <c r="AN1430" s="163"/>
      <c r="AO1430" s="163"/>
      <c r="AP1430" s="163"/>
      <c r="AQ1430" s="163"/>
      <c r="AR1430" s="163"/>
      <c r="AS1430" s="163"/>
    </row>
    <row r="1431" spans="5:45" s="175" customFormat="1" ht="12.75" customHeight="1">
      <c r="E1431" s="176"/>
      <c r="H1431" s="208"/>
      <c r="I1431" s="176"/>
      <c r="J1431" s="176"/>
      <c r="K1431" s="176"/>
      <c r="AB1431" s="767"/>
      <c r="AL1431" s="163"/>
      <c r="AM1431" s="163"/>
      <c r="AN1431" s="163"/>
      <c r="AO1431" s="163"/>
      <c r="AP1431" s="163"/>
      <c r="AQ1431" s="163"/>
      <c r="AR1431" s="163"/>
      <c r="AS1431" s="163"/>
    </row>
    <row r="1432" spans="5:45" s="175" customFormat="1" ht="12.75" customHeight="1">
      <c r="E1432" s="176"/>
      <c r="H1432" s="208"/>
      <c r="I1432" s="176"/>
      <c r="J1432" s="176"/>
      <c r="K1432" s="176"/>
      <c r="AB1432" s="767"/>
      <c r="AL1432" s="163"/>
      <c r="AM1432" s="163"/>
      <c r="AN1432" s="163"/>
      <c r="AO1432" s="163"/>
      <c r="AP1432" s="163"/>
      <c r="AQ1432" s="163"/>
      <c r="AR1432" s="163"/>
      <c r="AS1432" s="163"/>
    </row>
    <row r="1433" spans="5:45" s="175" customFormat="1" ht="12.75" customHeight="1">
      <c r="E1433" s="176"/>
      <c r="H1433" s="208"/>
      <c r="I1433" s="176"/>
      <c r="J1433" s="176"/>
      <c r="K1433" s="176"/>
      <c r="AB1433" s="767"/>
      <c r="AL1433" s="163"/>
      <c r="AM1433" s="163"/>
      <c r="AN1433" s="163"/>
      <c r="AO1433" s="163"/>
      <c r="AP1433" s="163"/>
      <c r="AQ1433" s="163"/>
      <c r="AR1433" s="163"/>
      <c r="AS1433" s="163"/>
    </row>
    <row r="1434" spans="5:45" s="175" customFormat="1" ht="12.75" customHeight="1">
      <c r="E1434" s="176"/>
      <c r="H1434" s="208"/>
      <c r="I1434" s="176"/>
      <c r="J1434" s="176"/>
      <c r="K1434" s="176"/>
      <c r="AB1434" s="767"/>
      <c r="AL1434" s="163"/>
      <c r="AM1434" s="163"/>
      <c r="AN1434" s="163"/>
      <c r="AO1434" s="163"/>
      <c r="AP1434" s="163"/>
      <c r="AQ1434" s="163"/>
      <c r="AR1434" s="163"/>
      <c r="AS1434" s="163"/>
    </row>
    <row r="1435" spans="5:45" s="175" customFormat="1" ht="12.75" customHeight="1">
      <c r="E1435" s="176"/>
      <c r="H1435" s="208"/>
      <c r="I1435" s="176"/>
      <c r="J1435" s="176"/>
      <c r="K1435" s="176"/>
      <c r="AB1435" s="767"/>
      <c r="AL1435" s="163"/>
      <c r="AM1435" s="163"/>
      <c r="AN1435" s="163"/>
      <c r="AO1435" s="163"/>
      <c r="AP1435" s="163"/>
      <c r="AQ1435" s="163"/>
      <c r="AR1435" s="163"/>
      <c r="AS1435" s="163"/>
    </row>
    <row r="1436" spans="5:45" s="175" customFormat="1" ht="12.75" customHeight="1">
      <c r="E1436" s="176"/>
      <c r="H1436" s="208"/>
      <c r="I1436" s="176"/>
      <c r="J1436" s="176"/>
      <c r="K1436" s="176"/>
      <c r="AB1436" s="767"/>
      <c r="AL1436" s="163"/>
      <c r="AM1436" s="163"/>
      <c r="AN1436" s="163"/>
      <c r="AO1436" s="163"/>
      <c r="AP1436" s="163"/>
      <c r="AQ1436" s="163"/>
      <c r="AR1436" s="163"/>
      <c r="AS1436" s="163"/>
    </row>
    <row r="1437" spans="5:45" s="175" customFormat="1" ht="12.75" customHeight="1">
      <c r="E1437" s="176"/>
      <c r="H1437" s="208"/>
      <c r="I1437" s="176"/>
      <c r="J1437" s="176"/>
      <c r="K1437" s="176"/>
      <c r="AB1437" s="767"/>
      <c r="AL1437" s="163"/>
      <c r="AM1437" s="163"/>
      <c r="AN1437" s="163"/>
      <c r="AO1437" s="163"/>
      <c r="AP1437" s="163"/>
      <c r="AQ1437" s="163"/>
      <c r="AR1437" s="163"/>
      <c r="AS1437" s="163"/>
    </row>
    <row r="1438" spans="5:45" s="175" customFormat="1" ht="12.75" customHeight="1">
      <c r="E1438" s="176"/>
      <c r="H1438" s="208"/>
      <c r="I1438" s="176"/>
      <c r="J1438" s="176"/>
      <c r="K1438" s="176"/>
      <c r="AB1438" s="767"/>
      <c r="AL1438" s="163"/>
      <c r="AM1438" s="163"/>
      <c r="AN1438" s="163"/>
      <c r="AO1438" s="163"/>
      <c r="AP1438" s="163"/>
      <c r="AQ1438" s="163"/>
      <c r="AR1438" s="163"/>
      <c r="AS1438" s="163"/>
    </row>
    <row r="1439" spans="5:45" s="175" customFormat="1" ht="12.75" customHeight="1">
      <c r="E1439" s="176"/>
      <c r="H1439" s="208"/>
      <c r="I1439" s="176"/>
      <c r="J1439" s="176"/>
      <c r="K1439" s="176"/>
      <c r="AB1439" s="767"/>
      <c r="AL1439" s="163"/>
      <c r="AM1439" s="163"/>
      <c r="AN1439" s="163"/>
      <c r="AO1439" s="163"/>
      <c r="AP1439" s="163"/>
      <c r="AQ1439" s="163"/>
      <c r="AR1439" s="163"/>
      <c r="AS1439" s="163"/>
    </row>
    <row r="1440" spans="5:45" s="175" customFormat="1" ht="12.75" customHeight="1">
      <c r="E1440" s="176"/>
      <c r="H1440" s="208"/>
      <c r="I1440" s="176"/>
      <c r="J1440" s="176"/>
      <c r="K1440" s="176"/>
      <c r="AB1440" s="767"/>
      <c r="AL1440" s="163"/>
      <c r="AM1440" s="163"/>
      <c r="AN1440" s="163"/>
      <c r="AO1440" s="163"/>
      <c r="AP1440" s="163"/>
      <c r="AQ1440" s="163"/>
      <c r="AR1440" s="163"/>
      <c r="AS1440" s="163"/>
    </row>
    <row r="1441" spans="5:45" s="175" customFormat="1" ht="12.75" customHeight="1">
      <c r="E1441" s="176"/>
      <c r="H1441" s="208"/>
      <c r="I1441" s="176"/>
      <c r="J1441" s="176"/>
      <c r="K1441" s="176"/>
      <c r="AB1441" s="767"/>
      <c r="AL1441" s="163"/>
      <c r="AM1441" s="163"/>
      <c r="AN1441" s="163"/>
      <c r="AO1441" s="163"/>
      <c r="AP1441" s="163"/>
      <c r="AQ1441" s="163"/>
      <c r="AR1441" s="163"/>
      <c r="AS1441" s="163"/>
    </row>
    <row r="1442" spans="5:45" s="175" customFormat="1" ht="12.75" customHeight="1">
      <c r="E1442" s="176"/>
      <c r="H1442" s="208"/>
      <c r="I1442" s="176"/>
      <c r="J1442" s="176"/>
      <c r="K1442" s="176"/>
      <c r="AB1442" s="767"/>
      <c r="AL1442" s="163"/>
      <c r="AM1442" s="163"/>
      <c r="AN1442" s="163"/>
      <c r="AO1442" s="163"/>
      <c r="AP1442" s="163"/>
      <c r="AQ1442" s="163"/>
      <c r="AR1442" s="163"/>
      <c r="AS1442" s="163"/>
    </row>
    <row r="1443" spans="5:45" s="175" customFormat="1" ht="12.75" customHeight="1">
      <c r="E1443" s="176"/>
      <c r="H1443" s="208"/>
      <c r="I1443" s="176"/>
      <c r="J1443" s="176"/>
      <c r="K1443" s="176"/>
      <c r="AB1443" s="767"/>
      <c r="AL1443" s="163"/>
      <c r="AM1443" s="163"/>
      <c r="AN1443" s="163"/>
      <c r="AO1443" s="163"/>
      <c r="AP1443" s="163"/>
      <c r="AQ1443" s="163"/>
      <c r="AR1443" s="163"/>
      <c r="AS1443" s="163"/>
    </row>
    <row r="1444" spans="5:45" s="175" customFormat="1" ht="12.75" customHeight="1">
      <c r="E1444" s="176"/>
      <c r="H1444" s="208"/>
      <c r="I1444" s="176"/>
      <c r="J1444" s="176"/>
      <c r="K1444" s="176"/>
      <c r="AB1444" s="767"/>
      <c r="AL1444" s="163"/>
      <c r="AM1444" s="163"/>
      <c r="AN1444" s="163"/>
      <c r="AO1444" s="163"/>
      <c r="AP1444" s="163"/>
      <c r="AQ1444" s="163"/>
      <c r="AR1444" s="163"/>
      <c r="AS1444" s="163"/>
    </row>
    <row r="1445" spans="5:45" s="175" customFormat="1" ht="12.75" customHeight="1">
      <c r="E1445" s="176"/>
      <c r="H1445" s="208"/>
      <c r="I1445" s="176"/>
      <c r="J1445" s="176"/>
      <c r="K1445" s="176"/>
      <c r="AB1445" s="767"/>
      <c r="AL1445" s="163"/>
      <c r="AM1445" s="163"/>
      <c r="AN1445" s="163"/>
      <c r="AO1445" s="163"/>
      <c r="AP1445" s="163"/>
      <c r="AQ1445" s="163"/>
      <c r="AR1445" s="163"/>
      <c r="AS1445" s="163"/>
    </row>
    <row r="1446" spans="5:45" s="175" customFormat="1" ht="12.75" customHeight="1">
      <c r="E1446" s="176"/>
      <c r="H1446" s="208"/>
      <c r="I1446" s="176"/>
      <c r="J1446" s="176"/>
      <c r="K1446" s="176"/>
      <c r="AB1446" s="767"/>
      <c r="AL1446" s="163"/>
      <c r="AM1446" s="163"/>
      <c r="AN1446" s="163"/>
      <c r="AO1446" s="163"/>
      <c r="AP1446" s="163"/>
      <c r="AQ1446" s="163"/>
      <c r="AR1446" s="163"/>
      <c r="AS1446" s="163"/>
    </row>
    <row r="1447" spans="5:45" s="175" customFormat="1" ht="12.75" customHeight="1">
      <c r="E1447" s="176"/>
      <c r="H1447" s="208"/>
      <c r="I1447" s="176"/>
      <c r="J1447" s="176"/>
      <c r="K1447" s="176"/>
      <c r="AB1447" s="767"/>
      <c r="AL1447" s="163"/>
      <c r="AM1447" s="163"/>
      <c r="AN1447" s="163"/>
      <c r="AO1447" s="163"/>
      <c r="AP1447" s="163"/>
      <c r="AQ1447" s="163"/>
      <c r="AR1447" s="163"/>
      <c r="AS1447" s="163"/>
    </row>
    <row r="1448" spans="5:45" s="175" customFormat="1" ht="12.75" customHeight="1">
      <c r="E1448" s="176"/>
      <c r="H1448" s="208"/>
      <c r="I1448" s="176"/>
      <c r="J1448" s="176"/>
      <c r="K1448" s="176"/>
      <c r="AB1448" s="767"/>
      <c r="AL1448" s="163"/>
      <c r="AM1448" s="163"/>
      <c r="AN1448" s="163"/>
      <c r="AO1448" s="163"/>
      <c r="AP1448" s="163"/>
      <c r="AQ1448" s="163"/>
      <c r="AR1448" s="163"/>
      <c r="AS1448" s="163"/>
    </row>
    <row r="1449" spans="5:45" s="175" customFormat="1" ht="12.75" customHeight="1">
      <c r="E1449" s="176"/>
      <c r="H1449" s="208"/>
      <c r="I1449" s="176"/>
      <c r="J1449" s="176"/>
      <c r="K1449" s="176"/>
      <c r="AB1449" s="767"/>
      <c r="AL1449" s="163"/>
      <c r="AM1449" s="163"/>
      <c r="AN1449" s="163"/>
      <c r="AO1449" s="163"/>
      <c r="AP1449" s="163"/>
      <c r="AQ1449" s="163"/>
      <c r="AR1449" s="163"/>
      <c r="AS1449" s="163"/>
    </row>
    <row r="1450" spans="5:45" s="175" customFormat="1" ht="12.75" customHeight="1">
      <c r="E1450" s="176"/>
      <c r="H1450" s="208"/>
      <c r="I1450" s="176"/>
      <c r="J1450" s="176"/>
      <c r="K1450" s="176"/>
      <c r="AB1450" s="767"/>
      <c r="AL1450" s="163"/>
      <c r="AM1450" s="163"/>
      <c r="AN1450" s="163"/>
      <c r="AO1450" s="163"/>
      <c r="AP1450" s="163"/>
      <c r="AQ1450" s="163"/>
      <c r="AR1450" s="163"/>
      <c r="AS1450" s="163"/>
    </row>
    <row r="1451" spans="5:45" s="175" customFormat="1" ht="12.75" customHeight="1">
      <c r="E1451" s="176"/>
      <c r="H1451" s="208"/>
      <c r="I1451" s="176"/>
      <c r="J1451" s="176"/>
      <c r="K1451" s="176"/>
      <c r="AB1451" s="767"/>
      <c r="AL1451" s="163"/>
      <c r="AM1451" s="163"/>
      <c r="AN1451" s="163"/>
      <c r="AO1451" s="163"/>
      <c r="AP1451" s="163"/>
      <c r="AQ1451" s="163"/>
      <c r="AR1451" s="163"/>
      <c r="AS1451" s="163"/>
    </row>
    <row r="1452" spans="5:45" s="175" customFormat="1" ht="12.75" customHeight="1">
      <c r="E1452" s="176"/>
      <c r="H1452" s="208"/>
      <c r="I1452" s="176"/>
      <c r="J1452" s="176"/>
      <c r="K1452" s="176"/>
      <c r="AB1452" s="767"/>
      <c r="AL1452" s="163"/>
      <c r="AM1452" s="163"/>
      <c r="AN1452" s="163"/>
      <c r="AO1452" s="163"/>
      <c r="AP1452" s="163"/>
      <c r="AQ1452" s="163"/>
      <c r="AR1452" s="163"/>
      <c r="AS1452" s="163"/>
    </row>
    <row r="1453" spans="5:45" s="175" customFormat="1" ht="12.75" customHeight="1">
      <c r="E1453" s="176"/>
      <c r="H1453" s="208"/>
      <c r="I1453" s="176"/>
      <c r="J1453" s="176"/>
      <c r="K1453" s="176"/>
      <c r="AB1453" s="767"/>
      <c r="AL1453" s="163"/>
      <c r="AM1453" s="163"/>
      <c r="AN1453" s="163"/>
      <c r="AO1453" s="163"/>
      <c r="AP1453" s="163"/>
      <c r="AQ1453" s="163"/>
      <c r="AR1453" s="163"/>
      <c r="AS1453" s="163"/>
    </row>
    <row r="1454" spans="5:45" s="175" customFormat="1" ht="12.75" customHeight="1">
      <c r="E1454" s="176"/>
      <c r="H1454" s="208"/>
      <c r="I1454" s="176"/>
      <c r="J1454" s="176"/>
      <c r="K1454" s="176"/>
      <c r="AB1454" s="767"/>
      <c r="AL1454" s="163"/>
      <c r="AM1454" s="163"/>
      <c r="AN1454" s="163"/>
      <c r="AO1454" s="163"/>
      <c r="AP1454" s="163"/>
      <c r="AQ1454" s="163"/>
      <c r="AR1454" s="163"/>
      <c r="AS1454" s="163"/>
    </row>
    <row r="1455" spans="5:45" s="175" customFormat="1" ht="12.75" customHeight="1">
      <c r="E1455" s="176"/>
      <c r="H1455" s="208"/>
      <c r="I1455" s="176"/>
      <c r="J1455" s="176"/>
      <c r="K1455" s="176"/>
      <c r="AB1455" s="767"/>
      <c r="AL1455" s="163"/>
      <c r="AM1455" s="163"/>
      <c r="AN1455" s="163"/>
      <c r="AO1455" s="163"/>
      <c r="AP1455" s="163"/>
      <c r="AQ1455" s="163"/>
      <c r="AR1455" s="163"/>
      <c r="AS1455" s="163"/>
    </row>
    <row r="1456" spans="5:45" s="175" customFormat="1" ht="12.75" customHeight="1">
      <c r="E1456" s="176"/>
      <c r="H1456" s="208"/>
      <c r="I1456" s="176"/>
      <c r="J1456" s="176"/>
      <c r="K1456" s="176"/>
      <c r="AB1456" s="767"/>
      <c r="AL1456" s="163"/>
      <c r="AM1456" s="163"/>
      <c r="AN1456" s="163"/>
      <c r="AO1456" s="163"/>
      <c r="AP1456" s="163"/>
      <c r="AQ1456" s="163"/>
      <c r="AR1456" s="163"/>
      <c r="AS1456" s="163"/>
    </row>
    <row r="1457" spans="5:45" s="175" customFormat="1" ht="12.75" customHeight="1">
      <c r="E1457" s="176"/>
      <c r="H1457" s="208"/>
      <c r="I1457" s="176"/>
      <c r="J1457" s="176"/>
      <c r="K1457" s="176"/>
      <c r="AB1457" s="767"/>
      <c r="AL1457" s="163"/>
      <c r="AM1457" s="163"/>
      <c r="AN1457" s="163"/>
      <c r="AO1457" s="163"/>
      <c r="AP1457" s="163"/>
      <c r="AQ1457" s="163"/>
      <c r="AR1457" s="163"/>
      <c r="AS1457" s="163"/>
    </row>
    <row r="1458" spans="5:45" s="175" customFormat="1" ht="12.75" customHeight="1">
      <c r="E1458" s="176"/>
      <c r="H1458" s="208"/>
      <c r="I1458" s="176"/>
      <c r="J1458" s="176"/>
      <c r="K1458" s="176"/>
      <c r="AB1458" s="767"/>
      <c r="AL1458" s="163"/>
      <c r="AM1458" s="163"/>
      <c r="AN1458" s="163"/>
      <c r="AO1458" s="163"/>
      <c r="AP1458" s="163"/>
      <c r="AQ1458" s="163"/>
      <c r="AR1458" s="163"/>
      <c r="AS1458" s="163"/>
    </row>
    <row r="1459" spans="5:45" s="175" customFormat="1" ht="12.75" customHeight="1">
      <c r="E1459" s="176"/>
      <c r="H1459" s="208"/>
      <c r="I1459" s="176"/>
      <c r="J1459" s="176"/>
      <c r="K1459" s="176"/>
      <c r="AB1459" s="767"/>
      <c r="AL1459" s="163"/>
      <c r="AM1459" s="163"/>
      <c r="AN1459" s="163"/>
      <c r="AO1459" s="163"/>
      <c r="AP1459" s="163"/>
      <c r="AQ1459" s="163"/>
      <c r="AR1459" s="163"/>
      <c r="AS1459" s="163"/>
    </row>
    <row r="1460" spans="5:45" s="175" customFormat="1" ht="12.75" customHeight="1">
      <c r="E1460" s="176"/>
      <c r="H1460" s="208"/>
      <c r="I1460" s="176"/>
      <c r="J1460" s="176"/>
      <c r="K1460" s="176"/>
      <c r="AB1460" s="767"/>
      <c r="AL1460" s="163"/>
      <c r="AM1460" s="163"/>
      <c r="AN1460" s="163"/>
      <c r="AO1460" s="163"/>
      <c r="AP1460" s="163"/>
      <c r="AQ1460" s="163"/>
      <c r="AR1460" s="163"/>
      <c r="AS1460" s="163"/>
    </row>
    <row r="1461" spans="5:45" s="175" customFormat="1" ht="12.75" customHeight="1">
      <c r="E1461" s="176"/>
      <c r="H1461" s="208"/>
      <c r="I1461" s="176"/>
      <c r="J1461" s="176"/>
      <c r="K1461" s="176"/>
      <c r="AB1461" s="767"/>
      <c r="AL1461" s="163"/>
      <c r="AM1461" s="163"/>
      <c r="AN1461" s="163"/>
      <c r="AO1461" s="163"/>
      <c r="AP1461" s="163"/>
      <c r="AQ1461" s="163"/>
      <c r="AR1461" s="163"/>
      <c r="AS1461" s="163"/>
    </row>
    <row r="1462" spans="5:45" s="175" customFormat="1" ht="12.75" customHeight="1">
      <c r="E1462" s="176"/>
      <c r="H1462" s="208"/>
      <c r="I1462" s="176"/>
      <c r="J1462" s="176"/>
      <c r="K1462" s="176"/>
      <c r="AB1462" s="767"/>
      <c r="AL1462" s="163"/>
      <c r="AM1462" s="163"/>
      <c r="AN1462" s="163"/>
      <c r="AO1462" s="163"/>
      <c r="AP1462" s="163"/>
      <c r="AQ1462" s="163"/>
      <c r="AR1462" s="163"/>
      <c r="AS1462" s="163"/>
    </row>
    <row r="1463" spans="5:45" s="175" customFormat="1" ht="12.75" customHeight="1">
      <c r="E1463" s="176"/>
      <c r="H1463" s="208"/>
      <c r="I1463" s="176"/>
      <c r="J1463" s="176"/>
      <c r="K1463" s="176"/>
      <c r="AB1463" s="767"/>
      <c r="AL1463" s="163"/>
      <c r="AM1463" s="163"/>
      <c r="AN1463" s="163"/>
      <c r="AO1463" s="163"/>
      <c r="AP1463" s="163"/>
      <c r="AQ1463" s="163"/>
      <c r="AR1463" s="163"/>
      <c r="AS1463" s="163"/>
    </row>
    <row r="1464" spans="5:45" s="175" customFormat="1" ht="12.75" customHeight="1">
      <c r="E1464" s="176"/>
      <c r="H1464" s="208"/>
      <c r="I1464" s="176"/>
      <c r="J1464" s="176"/>
      <c r="K1464" s="176"/>
      <c r="AB1464" s="767"/>
      <c r="AL1464" s="163"/>
      <c r="AM1464" s="163"/>
      <c r="AN1464" s="163"/>
      <c r="AO1464" s="163"/>
      <c r="AP1464" s="163"/>
      <c r="AQ1464" s="163"/>
      <c r="AR1464" s="163"/>
      <c r="AS1464" s="163"/>
    </row>
    <row r="1465" spans="5:45" s="175" customFormat="1" ht="12.75" customHeight="1">
      <c r="E1465" s="176"/>
      <c r="H1465" s="208"/>
      <c r="I1465" s="176"/>
      <c r="J1465" s="176"/>
      <c r="K1465" s="176"/>
      <c r="AB1465" s="767"/>
      <c r="AL1465" s="163"/>
      <c r="AM1465" s="163"/>
      <c r="AN1465" s="163"/>
      <c r="AO1465" s="163"/>
      <c r="AP1465" s="163"/>
      <c r="AQ1465" s="163"/>
      <c r="AR1465" s="163"/>
      <c r="AS1465" s="163"/>
    </row>
    <row r="1466" spans="5:45" s="175" customFormat="1" ht="12.75" customHeight="1">
      <c r="E1466" s="176"/>
      <c r="H1466" s="208"/>
      <c r="I1466" s="176"/>
      <c r="J1466" s="176"/>
      <c r="K1466" s="176"/>
      <c r="AB1466" s="767"/>
      <c r="AL1466" s="163"/>
      <c r="AM1466" s="163"/>
      <c r="AN1466" s="163"/>
      <c r="AO1466" s="163"/>
      <c r="AP1466" s="163"/>
      <c r="AQ1466" s="163"/>
      <c r="AR1466" s="163"/>
      <c r="AS1466" s="163"/>
    </row>
    <row r="1467" spans="5:45" s="175" customFormat="1" ht="12.75" customHeight="1">
      <c r="E1467" s="176"/>
      <c r="H1467" s="208"/>
      <c r="I1467" s="176"/>
      <c r="J1467" s="176"/>
      <c r="K1467" s="176"/>
      <c r="AB1467" s="767"/>
      <c r="AL1467" s="163"/>
      <c r="AM1467" s="163"/>
      <c r="AN1467" s="163"/>
      <c r="AO1467" s="163"/>
      <c r="AP1467" s="163"/>
      <c r="AQ1467" s="163"/>
      <c r="AR1467" s="163"/>
      <c r="AS1467" s="163"/>
    </row>
    <row r="1468" spans="5:45" s="175" customFormat="1" ht="12.75" customHeight="1">
      <c r="E1468" s="176"/>
      <c r="H1468" s="208"/>
      <c r="I1468" s="176"/>
      <c r="J1468" s="176"/>
      <c r="K1468" s="176"/>
      <c r="AB1468" s="767"/>
      <c r="AL1468" s="163"/>
      <c r="AM1468" s="163"/>
      <c r="AN1468" s="163"/>
      <c r="AO1468" s="163"/>
      <c r="AP1468" s="163"/>
      <c r="AQ1468" s="163"/>
      <c r="AR1468" s="163"/>
      <c r="AS1468" s="163"/>
    </row>
    <row r="1469" spans="5:45" s="175" customFormat="1" ht="12.75" customHeight="1">
      <c r="E1469" s="176"/>
      <c r="H1469" s="208"/>
      <c r="I1469" s="176"/>
      <c r="J1469" s="176"/>
      <c r="K1469" s="176"/>
      <c r="AB1469" s="767"/>
      <c r="AL1469" s="163"/>
      <c r="AM1469" s="163"/>
      <c r="AN1469" s="163"/>
      <c r="AO1469" s="163"/>
      <c r="AP1469" s="163"/>
      <c r="AQ1469" s="163"/>
      <c r="AR1469" s="163"/>
      <c r="AS1469" s="163"/>
    </row>
    <row r="1470" spans="5:45" s="175" customFormat="1" ht="12.75" customHeight="1">
      <c r="E1470" s="176"/>
      <c r="H1470" s="208"/>
      <c r="I1470" s="176"/>
      <c r="J1470" s="176"/>
      <c r="K1470" s="176"/>
      <c r="AB1470" s="767"/>
      <c r="AL1470" s="163"/>
      <c r="AM1470" s="163"/>
      <c r="AN1470" s="163"/>
      <c r="AO1470" s="163"/>
      <c r="AP1470" s="163"/>
      <c r="AQ1470" s="163"/>
      <c r="AR1470" s="163"/>
      <c r="AS1470" s="163"/>
    </row>
    <row r="1471" spans="5:45" s="175" customFormat="1" ht="12.75" customHeight="1">
      <c r="E1471" s="176"/>
      <c r="H1471" s="208"/>
      <c r="I1471" s="176"/>
      <c r="J1471" s="176"/>
      <c r="K1471" s="176"/>
      <c r="AB1471" s="767"/>
      <c r="AL1471" s="163"/>
      <c r="AM1471" s="163"/>
      <c r="AN1471" s="163"/>
      <c r="AO1471" s="163"/>
      <c r="AP1471" s="163"/>
      <c r="AQ1471" s="163"/>
      <c r="AR1471" s="163"/>
      <c r="AS1471" s="163"/>
    </row>
    <row r="1472" spans="5:45" s="175" customFormat="1" ht="12.75" customHeight="1">
      <c r="E1472" s="176"/>
      <c r="H1472" s="208"/>
      <c r="I1472" s="176"/>
      <c r="J1472" s="176"/>
      <c r="K1472" s="176"/>
      <c r="AB1472" s="767"/>
      <c r="AL1472" s="163"/>
      <c r="AM1472" s="163"/>
      <c r="AN1472" s="163"/>
      <c r="AO1472" s="163"/>
      <c r="AP1472" s="163"/>
      <c r="AQ1472" s="163"/>
      <c r="AR1472" s="163"/>
      <c r="AS1472" s="163"/>
    </row>
    <row r="1473" spans="5:45" s="175" customFormat="1" ht="12.75" customHeight="1">
      <c r="E1473" s="176"/>
      <c r="H1473" s="208"/>
      <c r="I1473" s="176"/>
      <c r="J1473" s="176"/>
      <c r="K1473" s="176"/>
      <c r="AB1473" s="767"/>
      <c r="AL1473" s="163"/>
      <c r="AM1473" s="163"/>
      <c r="AN1473" s="163"/>
      <c r="AO1473" s="163"/>
      <c r="AP1473" s="163"/>
      <c r="AQ1473" s="163"/>
      <c r="AR1473" s="163"/>
      <c r="AS1473" s="163"/>
    </row>
    <row r="1474" spans="5:45" s="175" customFormat="1" ht="12.75" customHeight="1">
      <c r="E1474" s="176"/>
      <c r="H1474" s="208"/>
      <c r="I1474" s="176"/>
      <c r="J1474" s="176"/>
      <c r="K1474" s="176"/>
      <c r="AB1474" s="767"/>
      <c r="AL1474" s="163"/>
      <c r="AM1474" s="163"/>
      <c r="AN1474" s="163"/>
      <c r="AO1474" s="163"/>
      <c r="AP1474" s="163"/>
      <c r="AQ1474" s="163"/>
      <c r="AR1474" s="163"/>
      <c r="AS1474" s="163"/>
    </row>
    <row r="1475" spans="5:45" s="175" customFormat="1" ht="12.75" customHeight="1">
      <c r="E1475" s="176"/>
      <c r="H1475" s="208"/>
      <c r="I1475" s="176"/>
      <c r="J1475" s="176"/>
      <c r="K1475" s="176"/>
      <c r="AB1475" s="767"/>
      <c r="AL1475" s="163"/>
      <c r="AM1475" s="163"/>
      <c r="AN1475" s="163"/>
      <c r="AO1475" s="163"/>
      <c r="AP1475" s="163"/>
      <c r="AQ1475" s="163"/>
      <c r="AR1475" s="163"/>
      <c r="AS1475" s="163"/>
    </row>
    <row r="1476" spans="5:45" s="175" customFormat="1" ht="12.75" customHeight="1">
      <c r="E1476" s="176"/>
      <c r="H1476" s="208"/>
      <c r="I1476" s="176"/>
      <c r="J1476" s="176"/>
      <c r="K1476" s="176"/>
      <c r="AB1476" s="767"/>
      <c r="AL1476" s="163"/>
      <c r="AM1476" s="163"/>
      <c r="AN1476" s="163"/>
      <c r="AO1476" s="163"/>
      <c r="AP1476" s="163"/>
      <c r="AQ1476" s="163"/>
      <c r="AR1476" s="163"/>
      <c r="AS1476" s="163"/>
    </row>
    <row r="1477" spans="5:45" s="175" customFormat="1" ht="12.75" customHeight="1">
      <c r="E1477" s="176"/>
      <c r="H1477" s="208"/>
      <c r="I1477" s="176"/>
      <c r="J1477" s="176"/>
      <c r="K1477" s="176"/>
      <c r="AB1477" s="767"/>
      <c r="AL1477" s="163"/>
      <c r="AM1477" s="163"/>
      <c r="AN1477" s="163"/>
      <c r="AO1477" s="163"/>
      <c r="AP1477" s="163"/>
      <c r="AQ1477" s="163"/>
      <c r="AR1477" s="163"/>
      <c r="AS1477" s="163"/>
    </row>
    <row r="1478" spans="5:45" s="175" customFormat="1" ht="12.75" customHeight="1">
      <c r="E1478" s="176"/>
      <c r="H1478" s="208"/>
      <c r="I1478" s="176"/>
      <c r="J1478" s="176"/>
      <c r="K1478" s="176"/>
      <c r="AB1478" s="767"/>
      <c r="AL1478" s="163"/>
      <c r="AM1478" s="163"/>
      <c r="AN1478" s="163"/>
      <c r="AO1478" s="163"/>
      <c r="AP1478" s="163"/>
      <c r="AQ1478" s="163"/>
      <c r="AR1478" s="163"/>
      <c r="AS1478" s="163"/>
    </row>
    <row r="1479" spans="5:45" s="175" customFormat="1" ht="12.75" customHeight="1">
      <c r="E1479" s="176"/>
      <c r="H1479" s="208"/>
      <c r="I1479" s="176"/>
      <c r="J1479" s="176"/>
      <c r="K1479" s="176"/>
      <c r="AB1479" s="767"/>
      <c r="AL1479" s="163"/>
      <c r="AM1479" s="163"/>
      <c r="AN1479" s="163"/>
      <c r="AO1479" s="163"/>
      <c r="AP1479" s="163"/>
      <c r="AQ1479" s="163"/>
      <c r="AR1479" s="163"/>
      <c r="AS1479" s="163"/>
    </row>
    <row r="1480" spans="5:45" s="175" customFormat="1" ht="12.75" customHeight="1">
      <c r="E1480" s="176"/>
      <c r="H1480" s="208"/>
      <c r="I1480" s="176"/>
      <c r="J1480" s="176"/>
      <c r="K1480" s="176"/>
      <c r="AB1480" s="767"/>
      <c r="AL1480" s="163"/>
      <c r="AM1480" s="163"/>
      <c r="AN1480" s="163"/>
      <c r="AO1480" s="163"/>
      <c r="AP1480" s="163"/>
      <c r="AQ1480" s="163"/>
      <c r="AR1480" s="163"/>
      <c r="AS1480" s="163"/>
    </row>
    <row r="1481" spans="5:45" s="175" customFormat="1" ht="12.75" customHeight="1">
      <c r="E1481" s="176"/>
      <c r="H1481" s="208"/>
      <c r="I1481" s="176"/>
      <c r="J1481" s="176"/>
      <c r="K1481" s="176"/>
      <c r="AB1481" s="767"/>
      <c r="AL1481" s="163"/>
      <c r="AM1481" s="163"/>
      <c r="AN1481" s="163"/>
      <c r="AO1481" s="163"/>
      <c r="AP1481" s="163"/>
      <c r="AQ1481" s="163"/>
      <c r="AR1481" s="163"/>
      <c r="AS1481" s="163"/>
    </row>
    <row r="1482" spans="5:45" s="175" customFormat="1" ht="12.75" customHeight="1">
      <c r="E1482" s="176"/>
      <c r="H1482" s="208"/>
      <c r="I1482" s="176"/>
      <c r="J1482" s="176"/>
      <c r="K1482" s="176"/>
      <c r="AB1482" s="767"/>
      <c r="AL1482" s="163"/>
      <c r="AM1482" s="163"/>
      <c r="AN1482" s="163"/>
      <c r="AO1482" s="163"/>
      <c r="AP1482" s="163"/>
      <c r="AQ1482" s="163"/>
      <c r="AR1482" s="163"/>
      <c r="AS1482" s="163"/>
    </row>
    <row r="1483" spans="5:45" s="175" customFormat="1" ht="12.75" customHeight="1">
      <c r="E1483" s="176"/>
      <c r="H1483" s="208"/>
      <c r="I1483" s="176"/>
      <c r="J1483" s="176"/>
      <c r="K1483" s="176"/>
      <c r="AB1483" s="767"/>
      <c r="AL1483" s="163"/>
      <c r="AM1483" s="163"/>
      <c r="AN1483" s="163"/>
      <c r="AO1483" s="163"/>
      <c r="AP1483" s="163"/>
      <c r="AQ1483" s="163"/>
      <c r="AR1483" s="163"/>
      <c r="AS1483" s="163"/>
    </row>
    <row r="1484" spans="5:45" s="175" customFormat="1" ht="12.75" customHeight="1">
      <c r="E1484" s="176"/>
      <c r="H1484" s="208"/>
      <c r="I1484" s="176"/>
      <c r="J1484" s="176"/>
      <c r="K1484" s="176"/>
      <c r="AB1484" s="767"/>
      <c r="AL1484" s="163"/>
      <c r="AM1484" s="163"/>
      <c r="AN1484" s="163"/>
      <c r="AO1484" s="163"/>
      <c r="AP1484" s="163"/>
      <c r="AQ1484" s="163"/>
      <c r="AR1484" s="163"/>
      <c r="AS1484" s="163"/>
    </row>
    <row r="1485" spans="5:45" s="175" customFormat="1" ht="12.75" customHeight="1">
      <c r="E1485" s="176"/>
      <c r="H1485" s="208"/>
      <c r="I1485" s="176"/>
      <c r="J1485" s="176"/>
      <c r="K1485" s="176"/>
      <c r="AB1485" s="767"/>
      <c r="AL1485" s="163"/>
      <c r="AM1485" s="163"/>
      <c r="AN1485" s="163"/>
      <c r="AO1485" s="163"/>
      <c r="AP1485" s="163"/>
      <c r="AQ1485" s="163"/>
      <c r="AR1485" s="163"/>
      <c r="AS1485" s="163"/>
    </row>
    <row r="1486" spans="5:45" s="175" customFormat="1" ht="12.75" customHeight="1">
      <c r="E1486" s="176"/>
      <c r="H1486" s="208"/>
      <c r="I1486" s="176"/>
      <c r="J1486" s="176"/>
      <c r="K1486" s="176"/>
      <c r="AB1486" s="767"/>
      <c r="AL1486" s="163"/>
      <c r="AM1486" s="163"/>
      <c r="AN1486" s="163"/>
      <c r="AO1486" s="163"/>
      <c r="AP1486" s="163"/>
      <c r="AQ1486" s="163"/>
      <c r="AR1486" s="163"/>
      <c r="AS1486" s="163"/>
    </row>
    <row r="1487" spans="5:45" s="175" customFormat="1" ht="12.75" customHeight="1">
      <c r="E1487" s="176"/>
      <c r="H1487" s="208"/>
      <c r="I1487" s="176"/>
      <c r="J1487" s="176"/>
      <c r="K1487" s="176"/>
      <c r="AB1487" s="767"/>
      <c r="AL1487" s="163"/>
      <c r="AM1487" s="163"/>
      <c r="AN1487" s="163"/>
      <c r="AO1487" s="163"/>
      <c r="AP1487" s="163"/>
      <c r="AQ1487" s="163"/>
      <c r="AR1487" s="163"/>
      <c r="AS1487" s="163"/>
    </row>
    <row r="1488" spans="5:45" s="175" customFormat="1" ht="12.75" customHeight="1">
      <c r="E1488" s="176"/>
      <c r="H1488" s="208"/>
      <c r="I1488" s="176"/>
      <c r="J1488" s="176"/>
      <c r="K1488" s="176"/>
      <c r="AB1488" s="767"/>
      <c r="AL1488" s="163"/>
      <c r="AM1488" s="163"/>
      <c r="AN1488" s="163"/>
      <c r="AO1488" s="163"/>
      <c r="AP1488" s="163"/>
      <c r="AQ1488" s="163"/>
      <c r="AR1488" s="163"/>
      <c r="AS1488" s="163"/>
    </row>
    <row r="1489" spans="5:45" s="175" customFormat="1" ht="12.75" customHeight="1">
      <c r="E1489" s="176"/>
      <c r="H1489" s="208"/>
      <c r="I1489" s="176"/>
      <c r="J1489" s="176"/>
      <c r="K1489" s="176"/>
      <c r="AB1489" s="767"/>
      <c r="AL1489" s="163"/>
      <c r="AM1489" s="163"/>
      <c r="AN1489" s="163"/>
      <c r="AO1489" s="163"/>
      <c r="AP1489" s="163"/>
      <c r="AQ1489" s="163"/>
      <c r="AR1489" s="163"/>
      <c r="AS1489" s="163"/>
    </row>
    <row r="1490" spans="5:45" s="175" customFormat="1" ht="12.75" customHeight="1">
      <c r="E1490" s="176"/>
      <c r="H1490" s="208"/>
      <c r="I1490" s="176"/>
      <c r="J1490" s="176"/>
      <c r="K1490" s="176"/>
      <c r="AB1490" s="767"/>
      <c r="AL1490" s="163"/>
      <c r="AM1490" s="163"/>
      <c r="AN1490" s="163"/>
      <c r="AO1490" s="163"/>
      <c r="AP1490" s="163"/>
      <c r="AQ1490" s="163"/>
      <c r="AR1490" s="163"/>
      <c r="AS1490" s="163"/>
    </row>
    <row r="1491" spans="5:45" s="175" customFormat="1" ht="12.75" customHeight="1">
      <c r="E1491" s="176"/>
      <c r="H1491" s="208"/>
      <c r="I1491" s="176"/>
      <c r="J1491" s="176"/>
      <c r="K1491" s="176"/>
      <c r="AB1491" s="767"/>
      <c r="AL1491" s="163"/>
      <c r="AM1491" s="163"/>
      <c r="AN1491" s="163"/>
      <c r="AO1491" s="163"/>
      <c r="AP1491" s="163"/>
      <c r="AQ1491" s="163"/>
      <c r="AR1491" s="163"/>
      <c r="AS1491" s="163"/>
    </row>
    <row r="1492" spans="5:45" s="175" customFormat="1" ht="12.75" customHeight="1">
      <c r="E1492" s="176"/>
      <c r="H1492" s="208"/>
      <c r="I1492" s="176"/>
      <c r="J1492" s="176"/>
      <c r="K1492" s="176"/>
      <c r="AB1492" s="767"/>
      <c r="AL1492" s="163"/>
      <c r="AM1492" s="163"/>
      <c r="AN1492" s="163"/>
      <c r="AO1492" s="163"/>
      <c r="AP1492" s="163"/>
      <c r="AQ1492" s="163"/>
      <c r="AR1492" s="163"/>
      <c r="AS1492" s="163"/>
    </row>
    <row r="1493" spans="5:45" s="175" customFormat="1" ht="12.75" customHeight="1">
      <c r="E1493" s="176"/>
      <c r="H1493" s="208"/>
      <c r="I1493" s="176"/>
      <c r="J1493" s="176"/>
      <c r="K1493" s="176"/>
      <c r="AB1493" s="767"/>
      <c r="AL1493" s="163"/>
      <c r="AM1493" s="163"/>
      <c r="AN1493" s="163"/>
      <c r="AO1493" s="163"/>
      <c r="AP1493" s="163"/>
      <c r="AQ1493" s="163"/>
      <c r="AR1493" s="163"/>
      <c r="AS1493" s="163"/>
    </row>
    <row r="1494" spans="5:45" s="175" customFormat="1" ht="12.75" customHeight="1">
      <c r="E1494" s="176"/>
      <c r="H1494" s="208"/>
      <c r="I1494" s="176"/>
      <c r="J1494" s="176"/>
      <c r="K1494" s="176"/>
      <c r="AB1494" s="767"/>
      <c r="AL1494" s="163"/>
      <c r="AM1494" s="163"/>
      <c r="AN1494" s="163"/>
      <c r="AO1494" s="163"/>
      <c r="AP1494" s="163"/>
      <c r="AQ1494" s="163"/>
      <c r="AR1494" s="163"/>
      <c r="AS1494" s="163"/>
    </row>
    <row r="1495" spans="5:45" s="175" customFormat="1" ht="12.75" customHeight="1">
      <c r="E1495" s="176"/>
      <c r="H1495" s="208"/>
      <c r="I1495" s="176"/>
      <c r="J1495" s="176"/>
      <c r="K1495" s="176"/>
      <c r="AB1495" s="767"/>
      <c r="AL1495" s="163"/>
      <c r="AM1495" s="163"/>
      <c r="AN1495" s="163"/>
      <c r="AO1495" s="163"/>
      <c r="AP1495" s="163"/>
      <c r="AQ1495" s="163"/>
      <c r="AR1495" s="163"/>
      <c r="AS1495" s="163"/>
    </row>
    <row r="1496" spans="5:45" s="175" customFormat="1" ht="12.75" customHeight="1">
      <c r="E1496" s="176"/>
      <c r="H1496" s="208"/>
      <c r="I1496" s="176"/>
      <c r="J1496" s="176"/>
      <c r="K1496" s="176"/>
      <c r="AB1496" s="767"/>
      <c r="AL1496" s="163"/>
      <c r="AM1496" s="163"/>
      <c r="AN1496" s="163"/>
      <c r="AO1496" s="163"/>
      <c r="AP1496" s="163"/>
      <c r="AQ1496" s="163"/>
      <c r="AR1496" s="163"/>
      <c r="AS1496" s="163"/>
    </row>
    <row r="1497" spans="5:45" s="175" customFormat="1" ht="12.75" customHeight="1">
      <c r="E1497" s="176"/>
      <c r="H1497" s="208"/>
      <c r="I1497" s="176"/>
      <c r="J1497" s="176"/>
      <c r="K1497" s="176"/>
      <c r="AB1497" s="767"/>
      <c r="AL1497" s="163"/>
      <c r="AM1497" s="163"/>
      <c r="AN1497" s="163"/>
      <c r="AO1497" s="163"/>
      <c r="AP1497" s="163"/>
      <c r="AQ1497" s="163"/>
      <c r="AR1497" s="163"/>
      <c r="AS1497" s="163"/>
    </row>
    <row r="1498" spans="5:45" s="175" customFormat="1" ht="12.75" customHeight="1">
      <c r="E1498" s="176"/>
      <c r="H1498" s="208"/>
      <c r="I1498" s="176"/>
      <c r="J1498" s="176"/>
      <c r="K1498" s="176"/>
      <c r="AB1498" s="767"/>
      <c r="AL1498" s="163"/>
      <c r="AM1498" s="163"/>
      <c r="AN1498" s="163"/>
      <c r="AO1498" s="163"/>
      <c r="AP1498" s="163"/>
      <c r="AQ1498" s="163"/>
      <c r="AR1498" s="163"/>
      <c r="AS1498" s="163"/>
    </row>
    <row r="1499" spans="5:45" s="175" customFormat="1" ht="12.75" customHeight="1">
      <c r="E1499" s="176"/>
      <c r="H1499" s="208"/>
      <c r="I1499" s="176"/>
      <c r="J1499" s="176"/>
      <c r="K1499" s="176"/>
      <c r="AB1499" s="767"/>
      <c r="AL1499" s="163"/>
      <c r="AM1499" s="163"/>
      <c r="AN1499" s="163"/>
      <c r="AO1499" s="163"/>
      <c r="AP1499" s="163"/>
      <c r="AQ1499" s="163"/>
      <c r="AR1499" s="163"/>
      <c r="AS1499" s="163"/>
    </row>
    <row r="1500" spans="5:45" s="175" customFormat="1" ht="12.75" customHeight="1">
      <c r="E1500" s="176"/>
      <c r="H1500" s="208"/>
      <c r="I1500" s="176"/>
      <c r="J1500" s="176"/>
      <c r="K1500" s="176"/>
      <c r="AB1500" s="767"/>
      <c r="AL1500" s="163"/>
      <c r="AM1500" s="163"/>
      <c r="AN1500" s="163"/>
      <c r="AO1500" s="163"/>
      <c r="AP1500" s="163"/>
      <c r="AQ1500" s="163"/>
      <c r="AR1500" s="163"/>
      <c r="AS1500" s="163"/>
    </row>
    <row r="1501" spans="5:45" s="175" customFormat="1" ht="12.75" customHeight="1">
      <c r="E1501" s="176"/>
      <c r="H1501" s="208"/>
      <c r="I1501" s="176"/>
      <c r="J1501" s="176"/>
      <c r="K1501" s="176"/>
      <c r="AB1501" s="767"/>
      <c r="AL1501" s="163"/>
      <c r="AM1501" s="163"/>
      <c r="AN1501" s="163"/>
      <c r="AO1501" s="163"/>
      <c r="AP1501" s="163"/>
      <c r="AQ1501" s="163"/>
      <c r="AR1501" s="163"/>
      <c r="AS1501" s="163"/>
    </row>
    <row r="1502" spans="5:45" s="175" customFormat="1" ht="12.75" customHeight="1">
      <c r="E1502" s="176"/>
      <c r="H1502" s="208"/>
      <c r="I1502" s="176"/>
      <c r="J1502" s="176"/>
      <c r="K1502" s="176"/>
      <c r="AB1502" s="767"/>
      <c r="AL1502" s="163"/>
      <c r="AM1502" s="163"/>
      <c r="AN1502" s="163"/>
      <c r="AO1502" s="163"/>
      <c r="AP1502" s="163"/>
      <c r="AQ1502" s="163"/>
      <c r="AR1502" s="163"/>
      <c r="AS1502" s="163"/>
    </row>
    <row r="1503" spans="5:45" s="175" customFormat="1" ht="12.75" customHeight="1">
      <c r="E1503" s="176"/>
      <c r="H1503" s="208"/>
      <c r="I1503" s="176"/>
      <c r="J1503" s="176"/>
      <c r="K1503" s="176"/>
      <c r="AB1503" s="767"/>
      <c r="AL1503" s="163"/>
      <c r="AM1503" s="163"/>
      <c r="AN1503" s="163"/>
      <c r="AO1503" s="163"/>
      <c r="AP1503" s="163"/>
      <c r="AQ1503" s="163"/>
      <c r="AR1503" s="163"/>
      <c r="AS1503" s="163"/>
    </row>
    <row r="1504" spans="5:45" s="175" customFormat="1" ht="12.75" customHeight="1">
      <c r="E1504" s="176"/>
      <c r="H1504" s="208"/>
      <c r="I1504" s="176"/>
      <c r="J1504" s="176"/>
      <c r="K1504" s="176"/>
      <c r="AB1504" s="767"/>
      <c r="AL1504" s="163"/>
      <c r="AM1504" s="163"/>
      <c r="AN1504" s="163"/>
      <c r="AO1504" s="163"/>
      <c r="AP1504" s="163"/>
      <c r="AQ1504" s="163"/>
      <c r="AR1504" s="163"/>
      <c r="AS1504" s="163"/>
    </row>
    <row r="1505" spans="5:45" s="175" customFormat="1" ht="12.75" customHeight="1">
      <c r="E1505" s="176"/>
      <c r="H1505" s="208"/>
      <c r="I1505" s="176"/>
      <c r="J1505" s="176"/>
      <c r="K1505" s="176"/>
      <c r="AB1505" s="767"/>
      <c r="AL1505" s="163"/>
      <c r="AM1505" s="163"/>
      <c r="AN1505" s="163"/>
      <c r="AO1505" s="163"/>
      <c r="AP1505" s="163"/>
      <c r="AQ1505" s="163"/>
      <c r="AR1505" s="163"/>
      <c r="AS1505" s="163"/>
    </row>
    <row r="1506" spans="5:45" s="175" customFormat="1" ht="12.75" customHeight="1">
      <c r="E1506" s="176"/>
      <c r="H1506" s="208"/>
      <c r="I1506" s="176"/>
      <c r="J1506" s="176"/>
      <c r="K1506" s="176"/>
      <c r="AB1506" s="767"/>
      <c r="AL1506" s="163"/>
      <c r="AM1506" s="163"/>
      <c r="AN1506" s="163"/>
      <c r="AO1506" s="163"/>
      <c r="AP1506" s="163"/>
      <c r="AQ1506" s="163"/>
      <c r="AR1506" s="163"/>
      <c r="AS1506" s="163"/>
    </row>
    <row r="1507" spans="5:45" s="175" customFormat="1" ht="12.75" customHeight="1">
      <c r="E1507" s="176"/>
      <c r="H1507" s="208"/>
      <c r="I1507" s="176"/>
      <c r="J1507" s="176"/>
      <c r="K1507" s="176"/>
      <c r="AB1507" s="767"/>
      <c r="AL1507" s="163"/>
      <c r="AM1507" s="163"/>
      <c r="AN1507" s="163"/>
      <c r="AO1507" s="163"/>
      <c r="AP1507" s="163"/>
      <c r="AQ1507" s="163"/>
      <c r="AR1507" s="163"/>
      <c r="AS1507" s="163"/>
    </row>
    <row r="1508" spans="5:45" s="175" customFormat="1" ht="12.75" customHeight="1">
      <c r="E1508" s="176"/>
      <c r="H1508" s="208"/>
      <c r="I1508" s="176"/>
      <c r="J1508" s="176"/>
      <c r="K1508" s="176"/>
      <c r="AB1508" s="767"/>
      <c r="AL1508" s="163"/>
      <c r="AM1508" s="163"/>
      <c r="AN1508" s="163"/>
      <c r="AO1508" s="163"/>
      <c r="AP1508" s="163"/>
      <c r="AQ1508" s="163"/>
      <c r="AR1508" s="163"/>
      <c r="AS1508" s="163"/>
    </row>
    <row r="1509" spans="5:45" s="175" customFormat="1" ht="12.75" customHeight="1">
      <c r="E1509" s="176"/>
      <c r="H1509" s="208"/>
      <c r="I1509" s="176"/>
      <c r="J1509" s="176"/>
      <c r="K1509" s="176"/>
      <c r="AB1509" s="767"/>
      <c r="AL1509" s="163"/>
      <c r="AM1509" s="163"/>
      <c r="AN1509" s="163"/>
      <c r="AO1509" s="163"/>
      <c r="AP1509" s="163"/>
      <c r="AQ1509" s="163"/>
      <c r="AR1509" s="163"/>
      <c r="AS1509" s="163"/>
    </row>
    <row r="1510" spans="5:45" s="175" customFormat="1" ht="12.75" customHeight="1">
      <c r="E1510" s="176"/>
      <c r="H1510" s="208"/>
      <c r="I1510" s="176"/>
      <c r="J1510" s="176"/>
      <c r="K1510" s="176"/>
      <c r="AB1510" s="767"/>
      <c r="AL1510" s="163"/>
      <c r="AM1510" s="163"/>
      <c r="AN1510" s="163"/>
      <c r="AO1510" s="163"/>
      <c r="AP1510" s="163"/>
      <c r="AQ1510" s="163"/>
      <c r="AR1510" s="163"/>
      <c r="AS1510" s="163"/>
    </row>
    <row r="1511" spans="5:45" s="175" customFormat="1" ht="12.75" customHeight="1">
      <c r="E1511" s="176"/>
      <c r="H1511" s="208"/>
      <c r="I1511" s="176"/>
      <c r="J1511" s="176"/>
      <c r="K1511" s="176"/>
      <c r="AB1511" s="767"/>
      <c r="AL1511" s="163"/>
      <c r="AM1511" s="163"/>
      <c r="AN1511" s="163"/>
      <c r="AO1511" s="163"/>
      <c r="AP1511" s="163"/>
      <c r="AQ1511" s="163"/>
      <c r="AR1511" s="163"/>
      <c r="AS1511" s="163"/>
    </row>
    <row r="1512" spans="5:45" s="175" customFormat="1" ht="12.75" customHeight="1">
      <c r="E1512" s="176"/>
      <c r="H1512" s="208"/>
      <c r="I1512" s="176"/>
      <c r="J1512" s="176"/>
      <c r="K1512" s="176"/>
      <c r="AB1512" s="767"/>
      <c r="AL1512" s="163"/>
      <c r="AM1512" s="163"/>
      <c r="AN1512" s="163"/>
      <c r="AO1512" s="163"/>
      <c r="AP1512" s="163"/>
      <c r="AQ1512" s="163"/>
      <c r="AR1512" s="163"/>
      <c r="AS1512" s="163"/>
    </row>
    <row r="1513" spans="5:45" s="175" customFormat="1" ht="12.75" customHeight="1">
      <c r="E1513" s="176"/>
      <c r="H1513" s="208"/>
      <c r="I1513" s="176"/>
      <c r="J1513" s="176"/>
      <c r="K1513" s="176"/>
      <c r="AB1513" s="767"/>
      <c r="AL1513" s="163"/>
      <c r="AM1513" s="163"/>
      <c r="AN1513" s="163"/>
      <c r="AO1513" s="163"/>
      <c r="AP1513" s="163"/>
      <c r="AQ1513" s="163"/>
      <c r="AR1513" s="163"/>
      <c r="AS1513" s="163"/>
    </row>
    <row r="1514" spans="5:45" s="175" customFormat="1" ht="12.75" customHeight="1">
      <c r="E1514" s="176"/>
      <c r="H1514" s="208"/>
      <c r="I1514" s="176"/>
      <c r="J1514" s="176"/>
      <c r="K1514" s="176"/>
      <c r="AB1514" s="767"/>
      <c r="AL1514" s="163"/>
      <c r="AM1514" s="163"/>
      <c r="AN1514" s="163"/>
      <c r="AO1514" s="163"/>
      <c r="AP1514" s="163"/>
      <c r="AQ1514" s="163"/>
      <c r="AR1514" s="163"/>
      <c r="AS1514" s="163"/>
    </row>
    <row r="1515" spans="5:45" s="175" customFormat="1" ht="12.75" customHeight="1">
      <c r="E1515" s="176"/>
      <c r="H1515" s="208"/>
      <c r="I1515" s="176"/>
      <c r="J1515" s="176"/>
      <c r="K1515" s="176"/>
      <c r="AB1515" s="767"/>
      <c r="AL1515" s="163"/>
      <c r="AM1515" s="163"/>
      <c r="AN1515" s="163"/>
      <c r="AO1515" s="163"/>
      <c r="AP1515" s="163"/>
      <c r="AQ1515" s="163"/>
      <c r="AR1515" s="163"/>
      <c r="AS1515" s="163"/>
    </row>
    <row r="1516" spans="5:45" s="175" customFormat="1" ht="12.75" customHeight="1">
      <c r="E1516" s="176"/>
      <c r="H1516" s="208"/>
      <c r="I1516" s="176"/>
      <c r="J1516" s="176"/>
      <c r="K1516" s="176"/>
      <c r="AB1516" s="767"/>
      <c r="AL1516" s="163"/>
      <c r="AM1516" s="163"/>
      <c r="AN1516" s="163"/>
      <c r="AO1516" s="163"/>
      <c r="AP1516" s="163"/>
      <c r="AQ1516" s="163"/>
      <c r="AR1516" s="163"/>
      <c r="AS1516" s="163"/>
    </row>
    <row r="1517" spans="5:45" s="175" customFormat="1" ht="12.75" customHeight="1">
      <c r="E1517" s="176"/>
      <c r="H1517" s="208"/>
      <c r="I1517" s="176"/>
      <c r="J1517" s="176"/>
      <c r="K1517" s="176"/>
      <c r="AB1517" s="767"/>
      <c r="AL1517" s="163"/>
      <c r="AM1517" s="163"/>
      <c r="AN1517" s="163"/>
      <c r="AO1517" s="163"/>
      <c r="AP1517" s="163"/>
      <c r="AQ1517" s="163"/>
      <c r="AR1517" s="163"/>
      <c r="AS1517" s="163"/>
    </row>
    <row r="1518" spans="5:45" s="175" customFormat="1" ht="12.75" customHeight="1">
      <c r="E1518" s="176"/>
      <c r="H1518" s="208"/>
      <c r="I1518" s="176"/>
      <c r="J1518" s="176"/>
      <c r="K1518" s="176"/>
      <c r="AB1518" s="767"/>
      <c r="AL1518" s="163"/>
      <c r="AM1518" s="163"/>
      <c r="AN1518" s="163"/>
      <c r="AO1518" s="163"/>
      <c r="AP1518" s="163"/>
      <c r="AQ1518" s="163"/>
      <c r="AR1518" s="163"/>
      <c r="AS1518" s="163"/>
    </row>
    <row r="1519" spans="5:45" s="175" customFormat="1" ht="12.75" customHeight="1">
      <c r="E1519" s="176"/>
      <c r="H1519" s="208"/>
      <c r="I1519" s="176"/>
      <c r="J1519" s="176"/>
      <c r="K1519" s="176"/>
      <c r="AB1519" s="767"/>
      <c r="AL1519" s="163"/>
      <c r="AM1519" s="163"/>
      <c r="AN1519" s="163"/>
      <c r="AO1519" s="163"/>
      <c r="AP1519" s="163"/>
      <c r="AQ1519" s="163"/>
      <c r="AR1519" s="163"/>
      <c r="AS1519" s="163"/>
    </row>
    <row r="1520" spans="5:45" s="175" customFormat="1" ht="12.75" customHeight="1">
      <c r="E1520" s="176"/>
      <c r="H1520" s="208"/>
      <c r="I1520" s="176"/>
      <c r="J1520" s="176"/>
      <c r="K1520" s="176"/>
      <c r="AB1520" s="767"/>
      <c r="AL1520" s="163"/>
      <c r="AM1520" s="163"/>
      <c r="AN1520" s="163"/>
      <c r="AO1520" s="163"/>
      <c r="AP1520" s="163"/>
      <c r="AQ1520" s="163"/>
      <c r="AR1520" s="163"/>
      <c r="AS1520" s="163"/>
    </row>
    <row r="1521" spans="5:45" s="175" customFormat="1" ht="12.75" customHeight="1">
      <c r="E1521" s="176"/>
      <c r="H1521" s="208"/>
      <c r="I1521" s="176"/>
      <c r="J1521" s="176"/>
      <c r="K1521" s="176"/>
      <c r="AB1521" s="767"/>
      <c r="AL1521" s="163"/>
      <c r="AM1521" s="163"/>
      <c r="AN1521" s="163"/>
      <c r="AO1521" s="163"/>
      <c r="AP1521" s="163"/>
      <c r="AQ1521" s="163"/>
      <c r="AR1521" s="163"/>
      <c r="AS1521" s="163"/>
    </row>
    <row r="1522" spans="5:45" s="175" customFormat="1" ht="12.75" customHeight="1">
      <c r="E1522" s="176"/>
      <c r="H1522" s="208"/>
      <c r="I1522" s="176"/>
      <c r="J1522" s="176"/>
      <c r="K1522" s="176"/>
      <c r="AB1522" s="767"/>
      <c r="AL1522" s="163"/>
      <c r="AM1522" s="163"/>
      <c r="AN1522" s="163"/>
      <c r="AO1522" s="163"/>
      <c r="AP1522" s="163"/>
      <c r="AQ1522" s="163"/>
      <c r="AR1522" s="163"/>
      <c r="AS1522" s="163"/>
    </row>
    <row r="1523" spans="5:45" s="175" customFormat="1" ht="12.75" customHeight="1">
      <c r="E1523" s="176"/>
      <c r="H1523" s="208"/>
      <c r="I1523" s="176"/>
      <c r="J1523" s="176"/>
      <c r="K1523" s="176"/>
      <c r="AB1523" s="767"/>
      <c r="AL1523" s="163"/>
      <c r="AM1523" s="163"/>
      <c r="AN1523" s="163"/>
      <c r="AO1523" s="163"/>
      <c r="AP1523" s="163"/>
      <c r="AQ1523" s="163"/>
      <c r="AR1523" s="163"/>
      <c r="AS1523" s="163"/>
    </row>
    <row r="1524" spans="5:45" s="175" customFormat="1" ht="12.75" customHeight="1">
      <c r="E1524" s="176"/>
      <c r="H1524" s="208"/>
      <c r="I1524" s="176"/>
      <c r="J1524" s="176"/>
      <c r="K1524" s="176"/>
      <c r="AB1524" s="767"/>
      <c r="AL1524" s="163"/>
      <c r="AM1524" s="163"/>
      <c r="AN1524" s="163"/>
      <c r="AO1524" s="163"/>
      <c r="AP1524" s="163"/>
      <c r="AQ1524" s="163"/>
      <c r="AR1524" s="163"/>
      <c r="AS1524" s="163"/>
    </row>
    <row r="1525" spans="5:45" s="175" customFormat="1" ht="12.75" customHeight="1">
      <c r="E1525" s="176"/>
      <c r="H1525" s="208"/>
      <c r="I1525" s="176"/>
      <c r="J1525" s="176"/>
      <c r="K1525" s="176"/>
      <c r="AB1525" s="767"/>
      <c r="AL1525" s="163"/>
      <c r="AM1525" s="163"/>
      <c r="AN1525" s="163"/>
      <c r="AO1525" s="163"/>
      <c r="AP1525" s="163"/>
      <c r="AQ1525" s="163"/>
      <c r="AR1525" s="163"/>
      <c r="AS1525" s="163"/>
    </row>
    <row r="1526" spans="5:45" s="175" customFormat="1" ht="12.75" customHeight="1">
      <c r="E1526" s="176"/>
      <c r="H1526" s="208"/>
      <c r="I1526" s="176"/>
      <c r="J1526" s="176"/>
      <c r="K1526" s="176"/>
      <c r="AB1526" s="767"/>
      <c r="AL1526" s="163"/>
      <c r="AM1526" s="163"/>
      <c r="AN1526" s="163"/>
      <c r="AO1526" s="163"/>
      <c r="AP1526" s="163"/>
      <c r="AQ1526" s="163"/>
      <c r="AR1526" s="163"/>
      <c r="AS1526" s="163"/>
    </row>
    <row r="1527" spans="5:45" s="175" customFormat="1" ht="12.75" customHeight="1">
      <c r="E1527" s="176"/>
      <c r="H1527" s="208"/>
      <c r="I1527" s="176"/>
      <c r="J1527" s="176"/>
      <c r="K1527" s="176"/>
      <c r="AB1527" s="767"/>
      <c r="AL1527" s="163"/>
      <c r="AM1527" s="163"/>
      <c r="AN1527" s="163"/>
      <c r="AO1527" s="163"/>
      <c r="AP1527" s="163"/>
      <c r="AQ1527" s="163"/>
      <c r="AR1527" s="163"/>
      <c r="AS1527" s="163"/>
    </row>
    <row r="1528" spans="5:45" s="175" customFormat="1" ht="12.75" customHeight="1">
      <c r="E1528" s="176"/>
      <c r="H1528" s="208"/>
      <c r="I1528" s="176"/>
      <c r="J1528" s="176"/>
      <c r="K1528" s="176"/>
      <c r="AB1528" s="767"/>
      <c r="AL1528" s="163"/>
      <c r="AM1528" s="163"/>
      <c r="AN1528" s="163"/>
      <c r="AO1528" s="163"/>
      <c r="AP1528" s="163"/>
      <c r="AQ1528" s="163"/>
      <c r="AR1528" s="163"/>
      <c r="AS1528" s="163"/>
    </row>
    <row r="1529" spans="5:45" s="175" customFormat="1" ht="12.75" customHeight="1">
      <c r="E1529" s="176"/>
      <c r="H1529" s="208"/>
      <c r="I1529" s="176"/>
      <c r="J1529" s="176"/>
      <c r="K1529" s="176"/>
      <c r="AB1529" s="767"/>
      <c r="AL1529" s="163"/>
      <c r="AM1529" s="163"/>
      <c r="AN1529" s="163"/>
      <c r="AO1529" s="163"/>
      <c r="AP1529" s="163"/>
      <c r="AQ1529" s="163"/>
      <c r="AR1529" s="163"/>
      <c r="AS1529" s="163"/>
    </row>
    <row r="1530" spans="5:45" s="175" customFormat="1" ht="12.75" customHeight="1">
      <c r="E1530" s="176"/>
      <c r="H1530" s="208"/>
      <c r="I1530" s="176"/>
      <c r="J1530" s="176"/>
      <c r="K1530" s="176"/>
      <c r="AB1530" s="767"/>
      <c r="AL1530" s="163"/>
      <c r="AM1530" s="163"/>
      <c r="AN1530" s="163"/>
      <c r="AO1530" s="163"/>
      <c r="AP1530" s="163"/>
      <c r="AQ1530" s="163"/>
      <c r="AR1530" s="163"/>
      <c r="AS1530" s="163"/>
    </row>
    <row r="1531" spans="5:45" s="175" customFormat="1" ht="12.75" customHeight="1">
      <c r="E1531" s="176"/>
      <c r="H1531" s="208"/>
      <c r="I1531" s="176"/>
      <c r="J1531" s="176"/>
      <c r="K1531" s="176"/>
      <c r="AB1531" s="767"/>
      <c r="AL1531" s="163"/>
      <c r="AM1531" s="163"/>
      <c r="AN1531" s="163"/>
      <c r="AO1531" s="163"/>
      <c r="AP1531" s="163"/>
      <c r="AQ1531" s="163"/>
      <c r="AR1531" s="163"/>
      <c r="AS1531" s="163"/>
    </row>
    <row r="1532" spans="5:45" s="175" customFormat="1" ht="12.75" customHeight="1">
      <c r="E1532" s="176"/>
      <c r="H1532" s="208"/>
      <c r="I1532" s="176"/>
      <c r="J1532" s="176"/>
      <c r="K1532" s="176"/>
      <c r="AB1532" s="767"/>
      <c r="AL1532" s="163"/>
      <c r="AM1532" s="163"/>
      <c r="AN1532" s="163"/>
      <c r="AO1532" s="163"/>
      <c r="AP1532" s="163"/>
      <c r="AQ1532" s="163"/>
      <c r="AR1532" s="163"/>
      <c r="AS1532" s="163"/>
    </row>
    <row r="1533" spans="5:45" s="175" customFormat="1" ht="12.75" customHeight="1">
      <c r="E1533" s="176"/>
      <c r="H1533" s="208"/>
      <c r="I1533" s="176"/>
      <c r="J1533" s="176"/>
      <c r="K1533" s="176"/>
      <c r="AB1533" s="767"/>
      <c r="AL1533" s="163"/>
      <c r="AM1533" s="163"/>
      <c r="AN1533" s="163"/>
      <c r="AO1533" s="163"/>
      <c r="AP1533" s="163"/>
      <c r="AQ1533" s="163"/>
      <c r="AR1533" s="163"/>
      <c r="AS1533" s="163"/>
    </row>
    <row r="1534" spans="5:45" s="175" customFormat="1" ht="12.75" customHeight="1">
      <c r="E1534" s="176"/>
      <c r="H1534" s="208"/>
      <c r="I1534" s="176"/>
      <c r="J1534" s="176"/>
      <c r="K1534" s="176"/>
      <c r="AB1534" s="767"/>
      <c r="AL1534" s="163"/>
      <c r="AM1534" s="163"/>
      <c r="AN1534" s="163"/>
      <c r="AO1534" s="163"/>
      <c r="AP1534" s="163"/>
      <c r="AQ1534" s="163"/>
      <c r="AR1534" s="163"/>
      <c r="AS1534" s="163"/>
    </row>
    <row r="1535" spans="5:45" s="175" customFormat="1" ht="12.75" customHeight="1">
      <c r="E1535" s="176"/>
      <c r="H1535" s="208"/>
      <c r="I1535" s="176"/>
      <c r="J1535" s="176"/>
      <c r="K1535" s="176"/>
      <c r="AB1535" s="767"/>
      <c r="AL1535" s="163"/>
      <c r="AM1535" s="163"/>
      <c r="AN1535" s="163"/>
      <c r="AO1535" s="163"/>
      <c r="AP1535" s="163"/>
      <c r="AQ1535" s="163"/>
      <c r="AR1535" s="163"/>
      <c r="AS1535" s="163"/>
    </row>
    <row r="1536" spans="5:45" s="175" customFormat="1" ht="12.75" customHeight="1">
      <c r="E1536" s="176"/>
      <c r="H1536" s="208"/>
      <c r="I1536" s="176"/>
      <c r="J1536" s="176"/>
      <c r="K1536" s="176"/>
      <c r="AB1536" s="767"/>
      <c r="AL1536" s="163"/>
      <c r="AM1536" s="163"/>
      <c r="AN1536" s="163"/>
      <c r="AO1536" s="163"/>
      <c r="AP1536" s="163"/>
      <c r="AQ1536" s="163"/>
      <c r="AR1536" s="163"/>
      <c r="AS1536" s="163"/>
    </row>
    <row r="1537" spans="5:45" s="175" customFormat="1" ht="12.75" customHeight="1">
      <c r="E1537" s="176"/>
      <c r="H1537" s="208"/>
      <c r="I1537" s="176"/>
      <c r="J1537" s="176"/>
      <c r="K1537" s="176"/>
      <c r="AB1537" s="767"/>
      <c r="AL1537" s="163"/>
      <c r="AM1537" s="163"/>
      <c r="AN1537" s="163"/>
      <c r="AO1537" s="163"/>
      <c r="AP1537" s="163"/>
      <c r="AQ1537" s="163"/>
      <c r="AR1537" s="163"/>
      <c r="AS1537" s="163"/>
    </row>
    <row r="1538" spans="5:45" s="175" customFormat="1" ht="12.75" customHeight="1">
      <c r="E1538" s="176"/>
      <c r="H1538" s="208"/>
      <c r="I1538" s="176"/>
      <c r="J1538" s="176"/>
      <c r="K1538" s="176"/>
      <c r="AB1538" s="767"/>
      <c r="AL1538" s="163"/>
      <c r="AM1538" s="163"/>
      <c r="AN1538" s="163"/>
      <c r="AO1538" s="163"/>
      <c r="AP1538" s="163"/>
      <c r="AQ1538" s="163"/>
      <c r="AR1538" s="163"/>
      <c r="AS1538" s="163"/>
    </row>
    <row r="1539" spans="5:45" s="175" customFormat="1" ht="12.75" customHeight="1">
      <c r="E1539" s="176"/>
      <c r="H1539" s="208"/>
      <c r="I1539" s="176"/>
      <c r="J1539" s="176"/>
      <c r="K1539" s="176"/>
      <c r="AB1539" s="767"/>
      <c r="AL1539" s="163"/>
      <c r="AM1539" s="163"/>
      <c r="AN1539" s="163"/>
      <c r="AO1539" s="163"/>
      <c r="AP1539" s="163"/>
      <c r="AQ1539" s="163"/>
      <c r="AR1539" s="163"/>
      <c r="AS1539" s="163"/>
    </row>
    <row r="1540" spans="5:45" s="175" customFormat="1" ht="12.75" customHeight="1">
      <c r="E1540" s="176"/>
      <c r="H1540" s="208"/>
      <c r="I1540" s="176"/>
      <c r="J1540" s="176"/>
      <c r="K1540" s="176"/>
      <c r="AB1540" s="767"/>
      <c r="AL1540" s="163"/>
      <c r="AM1540" s="163"/>
      <c r="AN1540" s="163"/>
      <c r="AO1540" s="163"/>
      <c r="AP1540" s="163"/>
      <c r="AQ1540" s="163"/>
      <c r="AR1540" s="163"/>
      <c r="AS1540" s="163"/>
    </row>
    <row r="1541" spans="5:45" s="175" customFormat="1" ht="12.75" customHeight="1">
      <c r="E1541" s="176"/>
      <c r="H1541" s="208"/>
      <c r="I1541" s="176"/>
      <c r="J1541" s="176"/>
      <c r="K1541" s="176"/>
      <c r="AB1541" s="767"/>
      <c r="AL1541" s="163"/>
      <c r="AM1541" s="163"/>
      <c r="AN1541" s="163"/>
      <c r="AO1541" s="163"/>
      <c r="AP1541" s="163"/>
      <c r="AQ1541" s="163"/>
      <c r="AR1541" s="163"/>
      <c r="AS1541" s="163"/>
    </row>
    <row r="1542" spans="5:45" s="175" customFormat="1" ht="12.75" customHeight="1">
      <c r="E1542" s="176"/>
      <c r="H1542" s="208"/>
      <c r="I1542" s="176"/>
      <c r="J1542" s="176"/>
      <c r="K1542" s="176"/>
      <c r="AB1542" s="767"/>
      <c r="AL1542" s="163"/>
      <c r="AM1542" s="163"/>
      <c r="AN1542" s="163"/>
      <c r="AO1542" s="163"/>
      <c r="AP1542" s="163"/>
      <c r="AQ1542" s="163"/>
      <c r="AR1542" s="163"/>
      <c r="AS1542" s="163"/>
    </row>
  </sheetData>
  <sheetProtection algorithmName="SHA-512" hashValue="eZu3r2006ymLl8jRZ/7kwt9nHaLZvzmHfj75ZnJ31KWc3XLqvzm/WYjVG+7O5u+badMPR+RmmOtttTbBdsWhdA==" saltValue="PFO3y/M3YpKnL38ZIlpmGg==" spinCount="100000" sheet="1" selectLockedCells="1"/>
  <mergeCells count="24">
    <mergeCell ref="AM12:AS28"/>
    <mergeCell ref="AH2:AJ2"/>
    <mergeCell ref="B4:Q4"/>
    <mergeCell ref="AL4:AS5"/>
    <mergeCell ref="B6:B7"/>
    <mergeCell ref="C6:C7"/>
    <mergeCell ref="H6:Q6"/>
    <mergeCell ref="AM6:AS8"/>
    <mergeCell ref="H7:Q9"/>
    <mergeCell ref="AM9:AS9"/>
    <mergeCell ref="AI19:AK19"/>
    <mergeCell ref="AM10:AS11"/>
    <mergeCell ref="B11:D11"/>
    <mergeCell ref="T11:Y11"/>
    <mergeCell ref="B12:B13"/>
    <mergeCell ref="C12:C13"/>
    <mergeCell ref="AI12:AK12"/>
    <mergeCell ref="Z12:AD12"/>
    <mergeCell ref="D12:D13"/>
    <mergeCell ref="L12:N12"/>
    <mergeCell ref="I12:K12"/>
    <mergeCell ref="F12:H12"/>
    <mergeCell ref="T12:Y12"/>
    <mergeCell ref="E12:E13"/>
  </mergeCells>
  <conditionalFormatting sqref="B16:B150">
    <cfRule type="expression" dxfId="106" priority="24" stopIfTrue="1">
      <formula>AND($R16&lt;&gt;"", ISBLANK(B16))</formula>
    </cfRule>
  </conditionalFormatting>
  <conditionalFormatting sqref="C9">
    <cfRule type="expression" dxfId="105" priority="25" stopIfTrue="1">
      <formula>IF($C$8="NO", TRUE, FALSE)</formula>
    </cfRule>
  </conditionalFormatting>
  <conditionalFormatting sqref="F14:F150">
    <cfRule type="expression" dxfId="104" priority="2">
      <formula xml:space="preserve"> AND(ISTEXT(B14), ISBLANK(F14))</formula>
    </cfRule>
  </conditionalFormatting>
  <conditionalFormatting sqref="G14">
    <cfRule type="expression" dxfId="103" priority="1">
      <formula xml:space="preserve"> AND(ISTEXT(B14), ISBLANK(G14))</formula>
    </cfRule>
  </conditionalFormatting>
  <conditionalFormatting sqref="H14:H150">
    <cfRule type="expression" dxfId="102" priority="4">
      <formula>G14="None"</formula>
    </cfRule>
    <cfRule type="expression" dxfId="101" priority="7">
      <formula>G14="Inc. in Elec."</formula>
    </cfRule>
    <cfRule type="expression" dxfId="100" priority="17" stopIfTrue="1">
      <formula>AND(ISTEXT(B14), ISBLANK(H14), OR(G14="Usage", G14="Area"))</formula>
    </cfRule>
  </conditionalFormatting>
  <conditionalFormatting sqref="I14:I150">
    <cfRule type="expression" dxfId="99" priority="6">
      <formula>AND(F14="Usage", ISBLANK(I14))</formula>
    </cfRule>
    <cfRule type="expression" dxfId="98" priority="12" stopIfTrue="1">
      <formula>$F14="Area"</formula>
    </cfRule>
    <cfRule type="expression" dxfId="97" priority="23" stopIfTrue="1">
      <formula>$F14="None"</formula>
    </cfRule>
  </conditionalFormatting>
  <conditionalFormatting sqref="J14:J150">
    <cfRule type="expression" dxfId="96" priority="21" stopIfTrue="1">
      <formula>AND(G14="Usage", ISBLANK(J14))</formula>
    </cfRule>
  </conditionalFormatting>
  <conditionalFormatting sqref="J14:K150">
    <cfRule type="expression" dxfId="95" priority="3">
      <formula>$G14="Inc. in Elec."</formula>
    </cfRule>
    <cfRule type="expression" dxfId="94" priority="13">
      <formula>$G14="Area"</formula>
    </cfRule>
    <cfRule type="expression" dxfId="93" priority="14">
      <formula>$G14="None"</formula>
    </cfRule>
  </conditionalFormatting>
  <conditionalFormatting sqref="K14:K150">
    <cfRule type="expression" dxfId="92" priority="11">
      <formula>AND(G14="Usage", ISBLANK(K14))</formula>
    </cfRule>
  </conditionalFormatting>
  <conditionalFormatting sqref="L14:L150">
    <cfRule type="expression" dxfId="91" priority="10">
      <formula>IF(AND( ISBLANK(L14), OR(G14="Area", F14="Area") ), TRUE, FALSE)</formula>
    </cfRule>
  </conditionalFormatting>
  <conditionalFormatting sqref="L14:N150">
    <cfRule type="expression" dxfId="90" priority="5" stopIfTrue="1">
      <formula>IF(AND($F14="Usage",$G14="None"),TRUE,FALSE)</formula>
    </cfRule>
    <cfRule type="expression" dxfId="89" priority="22" stopIfTrue="1">
      <formula>IF(AND($F14="Usage",$G14="Usage"),TRUE,FALSE)</formula>
    </cfRule>
  </conditionalFormatting>
  <conditionalFormatting sqref="M14:M150">
    <cfRule type="expression" dxfId="88" priority="9">
      <formula>IF(AND( ISBLANK(M14), OR(G14="Area", F14="Area") ), TRUE, FALSE)</formula>
    </cfRule>
    <cfRule type="expression" dxfId="87" priority="29" stopIfTrue="1">
      <formula>AND(L14&gt;0, ISBLANK(M14))</formula>
    </cfRule>
  </conditionalFormatting>
  <conditionalFormatting sqref="N14:N150">
    <cfRule type="expression" dxfId="86" priority="8">
      <formula>IF(AND( ISBLANK(N14), OR(G14="Area", F14="Area") ), TRUE, FALSE)</formula>
    </cfRule>
    <cfRule type="expression" dxfId="85" priority="34" stopIfTrue="1">
      <formula>AND($L14&gt;0, ISBLANK(N14))</formula>
    </cfRule>
  </conditionalFormatting>
  <conditionalFormatting sqref="O14:O54 O56:O150">
    <cfRule type="expression" dxfId="84" priority="186" stopIfTrue="1">
      <formula>IF(OR($L14&gt;0,$I14&gt;0),TRUE,FALSE)</formula>
    </cfRule>
    <cfRule type="expression" dxfId="83" priority="187" stopIfTrue="1">
      <formula>IF(ISTEXT(Q14), ISBLANK(O14))</formula>
    </cfRule>
  </conditionalFormatting>
  <conditionalFormatting sqref="O55">
    <cfRule type="expression" dxfId="82" priority="221" stopIfTrue="1">
      <formula>IF(OR($L55&gt;0,$H55&gt;0),TRUE,FALSE)</formula>
    </cfRule>
    <cfRule type="expression" dxfId="81" priority="222" stopIfTrue="1">
      <formula>IF(ISTEXT(Q55), ISBLANK(O55))</formula>
    </cfRule>
  </conditionalFormatting>
  <conditionalFormatting sqref="P14:P54 P56:P150">
    <cfRule type="expression" dxfId="80" priority="192" stopIfTrue="1">
      <formula>IF(OR($K14&gt;0,$H14&gt;0),TRUE,FALSE)</formula>
    </cfRule>
    <cfRule type="expression" dxfId="79" priority="193" stopIfTrue="1">
      <formula>AND(ISTEXT(Q14), ISBLANK(P14))</formula>
    </cfRule>
  </conditionalFormatting>
  <conditionalFormatting sqref="P55">
    <cfRule type="expression" dxfId="78" priority="225" stopIfTrue="1">
      <formula>IF(OR($K55&gt;0,#REF!&gt;0),TRUE,FALSE)</formula>
    </cfRule>
    <cfRule type="expression" dxfId="77" priority="226" stopIfTrue="1">
      <formula>AND(ISTEXT(Q55), ISBLANK(P55))</formula>
    </cfRule>
  </conditionalFormatting>
  <conditionalFormatting sqref="Q14:Q54 Q56:Q150">
    <cfRule type="expression" dxfId="76" priority="190" stopIfTrue="1">
      <formula>IF(OR($I14&gt;0,$L14&gt;0),TRUE,FALSE)</formula>
    </cfRule>
    <cfRule type="expression" dxfId="75" priority="191" stopIfTrue="1">
      <formula>AND(O14&gt;0, ISBLANK(Q14))</formula>
    </cfRule>
  </conditionalFormatting>
  <conditionalFormatting sqref="Q55">
    <cfRule type="expression" dxfId="74" priority="229" stopIfTrue="1">
      <formula>IF(OR($H55&gt;0,$L55&gt;0),TRUE,FALSE)</formula>
    </cfRule>
    <cfRule type="expression" dxfId="73" priority="230" stopIfTrue="1">
      <formula>AND(O55&gt;0, ISBLANK(Q55))</formula>
    </cfRule>
  </conditionalFormatting>
  <conditionalFormatting sqref="R14:R150">
    <cfRule type="cellIs" dxfId="72" priority="30" stopIfTrue="1" operator="equal">
      <formula>"None Selected"</formula>
    </cfRule>
    <cfRule type="cellIs" dxfId="71" priority="31" stopIfTrue="1" operator="equal">
      <formula>"Multiple Entered!"</formula>
    </cfRule>
  </conditionalFormatting>
  <conditionalFormatting sqref="U10:W10">
    <cfRule type="cellIs" dxfId="70" priority="32" stopIfTrue="1" operator="equal">
      <formula>"Data Input Error"</formula>
    </cfRule>
  </conditionalFormatting>
  <dataValidations count="19">
    <dataValidation type="list" operator="greaterThan" allowBlank="1" showInputMessage="1" showErrorMessage="1" error="Please select a value from the list" prompt="Select the source of the cost data from the dropdown list_x000a_" sqref="Q14:Q150" xr:uid="{8EDC1E58-E11E-4E86-87D4-60E8D2DC9360}">
      <formula1>"invoice, rent"</formula1>
    </dataValidation>
    <dataValidation type="decimal" operator="greaterThan" allowBlank="1" showInputMessage="1" showErrorMessage="1" error="Please enter a valid value" prompt="Enter the cost of the electricity for the building in US$" sqref="O14:O150" xr:uid="{4EF4F096-3EC7-4587-B4C5-E5FEAFE2DFF6}">
      <formula1>0</formula1>
    </dataValidation>
    <dataValidation type="decimal" operator="greaterThan" allowBlank="1" showInputMessage="1" showErrorMessage="1" error="Please enter a valid value" prompt="Enter the total number of days the location was used" sqref="N14:N150" xr:uid="{B7C21E47-160C-45AB-B135-B25A3D361FA5}">
      <formula1>0</formula1>
    </dataValidation>
    <dataValidation type="list" allowBlank="1" showInputMessage="1" showErrorMessage="1" prompt="Select the units associated with the entered area" sqref="M14:M150" xr:uid="{89341277-23FC-47AE-ABD5-32ECCE7EAC6E}">
      <formula1>Area_Units</formula1>
    </dataValidation>
    <dataValidation type="decimal" operator="greaterThan" allowBlank="1" showInputMessage="1" showErrorMessage="1" error="Please enter a valid value" prompt="Enter the area of the building (can be approximate)" sqref="L14:L150" xr:uid="{A4653684-22E8-4EA6-BC6A-9C1EB2E1C34D}">
      <formula1>0</formula1>
    </dataValidation>
    <dataValidation type="list" allowBlank="1" showInputMessage="1" showErrorMessage="1" error="Please select a location from the list" prompt="Select a location from the list.  Locations are entered on the Production Info tab." sqref="B14:B150" xr:uid="{DF715E6E-810C-4F46-9309-44595733FD4B}">
      <formula1>LocationsDyn</formula1>
    </dataValidation>
    <dataValidation type="date" allowBlank="1" showInputMessage="1" showErrorMessage="1" error="Please enter a valid date" prompt="(Optional)  Enter the end date for this electricity information" sqref="D14:D150" xr:uid="{2580E46C-BFBE-4F24-9488-8EED70F9AF3C}">
      <formula1>39814</formula1>
      <formula2>47484</formula2>
    </dataValidation>
    <dataValidation type="date" allowBlank="1" showInputMessage="1" showErrorMessage="1" error="Please enter a valid date" prompt="(Optional) Enter the start date for this electricity information" sqref="C14:C150" xr:uid="{B553C4B2-8035-4A97-95E3-4B6D14D76A1D}">
      <formula1>39814</formula1>
      <formula2>47484</formula2>
    </dataValidation>
    <dataValidation type="list" allowBlank="1" showInputMessage="1" showErrorMessage="1" sqref="C6:C8" xr:uid="{C12D2281-06E1-47DD-9E81-71401C68BCD8}">
      <formula1>"yes,no"</formula1>
    </dataValidation>
    <dataValidation type="decimal" operator="greaterThan" allowBlank="1" showInputMessage="1" showErrorMessage="1" error="Please enter a positive number" prompt="Enter the amount of fuel used for the location " sqref="J14:J150" xr:uid="{32695BC3-819B-4E4D-9186-AD22D68B4852}">
      <formula1>0</formula1>
    </dataValidation>
    <dataValidation type="list" allowBlank="1" showInputMessage="1" showErrorMessage="1" error="Please select a value from the dropdown list" prompt="Select the type of fuel from the dropdown list" sqref="H14:H150" xr:uid="{93002E57-82B2-4BD6-B218-E82BD29C4670}">
      <formula1>HeatFuel</formula1>
    </dataValidation>
    <dataValidation type="decimal" operator="greaterThan" allowBlank="1" showInputMessage="1" showErrorMessage="1" error="Please enter a positive value" prompt="Enter the total cost of the fuel for the location in US$" sqref="P14:P150" xr:uid="{E8ED102D-43E3-41E3-8C40-53FE37EB979C}">
      <formula1>0</formula1>
    </dataValidation>
    <dataValidation type="list" allowBlank="1" showInputMessage="1" showErrorMessage="1" error="Please enter a valid date" prompt="(Optional)  Enter the end date for this electricity information" sqref="H14:H150" xr:uid="{37F10EFE-4D70-42CB-B7F6-0996D84F609B}">
      <formula1>"Usage, Area, None"</formula1>
    </dataValidation>
    <dataValidation type="list" allowBlank="1" showInputMessage="1" showErrorMessage="1" error="Please enter a valid date" sqref="F14:F150" xr:uid="{8DDB7955-45FC-472C-B946-A636458C0B2C}">
      <formula1>"Usage, Area, None"</formula1>
    </dataValidation>
    <dataValidation type="decimal" operator="greaterThanOrEqual" allowBlank="1" showInputMessage="1" showErrorMessage="1" error="Please enter a valid value" prompt="(Optional)  Enter the % Electricity from Renewables" sqref="E14:E150" xr:uid="{EB50BFCE-7E05-4AEF-81B9-53E6B0E7EA7A}">
      <formula1>0</formula1>
    </dataValidation>
    <dataValidation type="decimal" operator="greaterThanOrEqual" allowBlank="1" showInputMessage="1" showErrorMessage="1" sqref="C9" xr:uid="{C10C0CB7-1CB7-4EA8-A52E-38781B33D8E6}">
      <formula1>0</formula1>
    </dataValidation>
    <dataValidation type="list" allowBlank="1" showInputMessage="1" showErrorMessage="1" error="Please enter a valid date" prompt="(Optional)  Enter the end date for this electricity information" sqref="G14:G150" xr:uid="{89B685B9-89BA-4695-9A75-4214B16A5F46}">
      <formula1>"Usage, Area, None, Inc. in Elec."</formula1>
    </dataValidation>
    <dataValidation type="decimal" operator="greaterThan" allowBlank="1" showInputMessage="1" showErrorMessage="1" error="Please enter a valid value" prompt="Enter the electricity consumption for the selected location and time period" sqref="I14:I150" xr:uid="{B4872962-2188-4991-9A53-B92C2610B2E9}">
      <formula1>0</formula1>
    </dataValidation>
    <dataValidation type="list" operator="greaterThan" allowBlank="1" showInputMessage="1" showErrorMessage="1" error="Please select a value from the list" prompt="Select the units for the amount of fuel used from the dropdown list" sqref="K14:K150" xr:uid="{E0FFF74A-C0DE-4CAA-A55C-BBDEA2893073}">
      <formula1>IF($H14="Natural Gas", NG_Units, FO_Units)</formula1>
    </dataValidation>
  </dataValidations>
  <hyperlinks>
    <hyperlink ref="B2" location="'Full PEAR Intro'!A1" display="Click for Checklist" xr:uid="{18321A3D-B04C-4EB4-8936-EEEA2BC732C8}"/>
    <hyperlink ref="C2" location="PEAR!A1" display="Go to PEAR" xr:uid="{CFD832CD-D5C1-4009-8D4E-23D9628CAC34}"/>
  </hyperlinks>
  <pageMargins left="0.75" right="0.75" top="0.69" bottom="0.77" header="0.5" footer="0.5"/>
  <pageSetup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5"/>
  </sheetPr>
  <dimension ref="A1:AO1728"/>
  <sheetViews>
    <sheetView workbookViewId="0">
      <pane xSplit="2" ySplit="12" topLeftCell="C13" activePane="bottomRight" state="frozen"/>
      <selection pane="topRight" activeCell="C1" sqref="C1"/>
      <selection pane="bottomLeft" activeCell="A13" sqref="A13"/>
      <selection pane="bottomRight" activeCell="B13" sqref="B13:H13"/>
    </sheetView>
  </sheetViews>
  <sheetFormatPr defaultColWidth="9.1796875" defaultRowHeight="12.75" customHeight="1"/>
  <cols>
    <col min="1" max="1" width="1.453125" style="175" customWidth="1"/>
    <col min="2" max="2" width="21.453125" style="12" customWidth="1"/>
    <col min="3" max="3" width="13.453125" style="12" customWidth="1"/>
    <col min="4" max="4" width="12.453125" style="12" customWidth="1"/>
    <col min="5" max="5" width="10.81640625" style="12" customWidth="1"/>
    <col min="6" max="6" width="25.81640625" style="12" customWidth="1"/>
    <col min="7" max="7" width="12.54296875" style="17" customWidth="1"/>
    <col min="8" max="8" width="18.1796875" style="17" customWidth="1"/>
    <col min="9" max="11" width="14.81640625" style="17" customWidth="1"/>
    <col min="12" max="12" width="16.1796875" style="17" customWidth="1"/>
    <col min="13" max="13" width="2" style="175" customWidth="1"/>
    <col min="14" max="14" width="11.453125" style="12" hidden="1" customWidth="1"/>
    <col min="15" max="15" width="12.453125" style="126" hidden="1" customWidth="1"/>
    <col min="16" max="16" width="12.54296875" style="126" hidden="1" customWidth="1"/>
    <col min="17" max="18" width="9.1796875" style="126" hidden="1" customWidth="1"/>
    <col min="19" max="19" width="10.453125" style="126" hidden="1" customWidth="1"/>
    <col min="20" max="20" width="9.1796875" style="12" hidden="1" customWidth="1"/>
    <col min="21" max="21" width="31.54296875" style="12" hidden="1" customWidth="1"/>
    <col min="22" max="22" width="13.54296875" style="21" hidden="1" customWidth="1"/>
    <col min="23" max="23" width="3.81640625" style="182" customWidth="1"/>
    <col min="24" max="24" width="2.453125" style="163" customWidth="1"/>
    <col min="25" max="25" width="3.453125" style="163" customWidth="1"/>
    <col min="26" max="26" width="10.54296875" style="163" customWidth="1"/>
    <col min="27" max="30" width="9.1796875" style="163"/>
    <col min="31" max="31" width="14.54296875" style="163" customWidth="1"/>
    <col min="32" max="32" width="1.54296875" style="163" customWidth="1"/>
    <col min="33" max="41" width="9.1796875" style="175"/>
    <col min="42" max="16384" width="9.1796875" style="387"/>
  </cols>
  <sheetData>
    <row r="1" spans="2:31" ht="5.25" customHeight="1">
      <c r="B1" s="175"/>
      <c r="C1" s="175"/>
      <c r="D1" s="175"/>
      <c r="E1" s="176"/>
      <c r="F1" s="175"/>
      <c r="G1" s="175"/>
      <c r="H1" s="175"/>
      <c r="I1" s="175"/>
      <c r="J1" s="175"/>
      <c r="K1" s="175"/>
      <c r="L1" s="175"/>
      <c r="N1" s="175"/>
      <c r="O1" s="195"/>
      <c r="P1" s="195"/>
      <c r="Q1" s="195"/>
      <c r="R1" s="195"/>
      <c r="S1" s="195"/>
      <c r="T1" s="175"/>
      <c r="U1" s="175"/>
      <c r="V1" s="182"/>
    </row>
    <row r="2" spans="2:31" ht="14.25" customHeight="1">
      <c r="B2" s="275" t="s">
        <v>532</v>
      </c>
      <c r="C2" s="554" t="s">
        <v>1637</v>
      </c>
      <c r="D2" s="175"/>
      <c r="E2" s="175"/>
      <c r="F2" s="165"/>
      <c r="G2" s="170" t="s">
        <v>400</v>
      </c>
      <c r="H2" s="164"/>
      <c r="I2" s="170" t="s">
        <v>401</v>
      </c>
      <c r="J2" s="170"/>
      <c r="K2" s="170"/>
      <c r="L2" s="175"/>
      <c r="N2" s="175"/>
      <c r="O2" s="196"/>
      <c r="P2" s="196"/>
      <c r="Q2" s="196"/>
      <c r="R2" s="196"/>
      <c r="S2" s="196"/>
      <c r="T2" s="1267"/>
      <c r="U2" s="1267"/>
      <c r="V2" s="1267"/>
      <c r="W2" s="180"/>
    </row>
    <row r="3" spans="2:31" ht="4.5" customHeight="1" thickBot="1">
      <c r="B3" s="175"/>
      <c r="C3" s="175"/>
      <c r="D3" s="175"/>
      <c r="E3" s="178"/>
      <c r="F3" s="175"/>
      <c r="G3" s="179"/>
      <c r="H3" s="175"/>
      <c r="I3" s="175"/>
      <c r="J3" s="175"/>
      <c r="K3" s="175"/>
      <c r="L3" s="175"/>
      <c r="N3" s="175"/>
      <c r="O3" s="196"/>
      <c r="P3" s="196"/>
      <c r="Q3" s="196"/>
      <c r="R3" s="196"/>
      <c r="S3" s="196"/>
      <c r="T3" s="180"/>
      <c r="U3" s="180"/>
      <c r="V3" s="197"/>
      <c r="W3" s="197"/>
    </row>
    <row r="4" spans="2:31" ht="17.25" customHeight="1">
      <c r="B4" s="1477" t="str">
        <f>'1-Production Info'!C10&amp; " Fuel"</f>
        <v xml:space="preserve"> Fuel</v>
      </c>
      <c r="C4" s="1478"/>
      <c r="D4" s="1478"/>
      <c r="E4" s="1478"/>
      <c r="F4" s="1478"/>
      <c r="G4" s="1478"/>
      <c r="H4" s="1478"/>
      <c r="I4" s="1478"/>
      <c r="J4" s="1478"/>
      <c r="K4" s="1479"/>
      <c r="L4" s="925"/>
      <c r="O4" s="127"/>
      <c r="P4" s="127"/>
      <c r="Q4" s="127"/>
      <c r="R4" s="127"/>
      <c r="S4" s="127"/>
      <c r="U4" s="13"/>
      <c r="V4" s="131"/>
      <c r="W4" s="1068"/>
      <c r="X4" s="1446" t="s">
        <v>526</v>
      </c>
      <c r="Y4" s="1447"/>
      <c r="Z4" s="1447"/>
      <c r="AA4" s="1447"/>
      <c r="AB4" s="1447"/>
      <c r="AC4" s="1447"/>
      <c r="AD4" s="1447"/>
      <c r="AE4" s="1489"/>
    </row>
    <row r="5" spans="2:31" ht="12.75" customHeight="1">
      <c r="B5" s="1477"/>
      <c r="C5" s="1478"/>
      <c r="D5" s="1478"/>
      <c r="E5" s="1478"/>
      <c r="F5" s="1478"/>
      <c r="G5" s="1478"/>
      <c r="H5" s="1478"/>
      <c r="I5" s="1478"/>
      <c r="J5" s="1478"/>
      <c r="K5" s="1479"/>
      <c r="L5" s="926"/>
      <c r="O5" s="127"/>
      <c r="P5" s="127"/>
      <c r="Q5" s="127"/>
      <c r="R5" s="127"/>
      <c r="S5" s="127"/>
      <c r="U5" s="13"/>
      <c r="V5" s="131"/>
      <c r="W5" s="1068"/>
      <c r="X5" s="1448"/>
      <c r="Y5" s="1402"/>
      <c r="Z5" s="1402"/>
      <c r="AA5" s="1402"/>
      <c r="AB5" s="1402"/>
      <c r="AC5" s="1402"/>
      <c r="AD5" s="1402"/>
      <c r="AE5" s="1490"/>
    </row>
    <row r="6" spans="2:31" ht="39.75" customHeight="1">
      <c r="B6" s="1485" t="s">
        <v>1749</v>
      </c>
      <c r="C6" s="1486"/>
      <c r="D6" s="1161" t="s">
        <v>1403</v>
      </c>
      <c r="E6" s="1495" t="s">
        <v>33</v>
      </c>
      <c r="F6" s="1496"/>
      <c r="G6" s="1496"/>
      <c r="H6" s="1496"/>
      <c r="I6" s="1496"/>
      <c r="J6" s="1496"/>
      <c r="K6" s="1497"/>
      <c r="L6" s="927"/>
      <c r="O6" s="127"/>
      <c r="P6" s="127"/>
      <c r="Q6" s="127"/>
      <c r="R6" s="127"/>
      <c r="S6" s="127"/>
      <c r="V6" s="132"/>
      <c r="W6" s="1069"/>
      <c r="X6" s="243"/>
      <c r="Y6" s="1404" t="s">
        <v>537</v>
      </c>
      <c r="Z6" s="1404"/>
      <c r="AA6" s="1404"/>
      <c r="AB6" s="1404"/>
      <c r="AC6" s="1404"/>
      <c r="AD6" s="1404"/>
      <c r="AE6" s="1469"/>
    </row>
    <row r="7" spans="2:31" ht="36" customHeight="1">
      <c r="B7" s="1487" t="s">
        <v>1750</v>
      </c>
      <c r="C7" s="1488"/>
      <c r="D7" s="1161" t="s">
        <v>1403</v>
      </c>
      <c r="E7" s="1498"/>
      <c r="F7" s="1499"/>
      <c r="G7" s="1499"/>
      <c r="H7" s="1499"/>
      <c r="I7" s="1499"/>
      <c r="J7" s="1499"/>
      <c r="K7" s="1500"/>
      <c r="L7" s="928"/>
      <c r="O7" s="127"/>
      <c r="P7" s="127"/>
      <c r="Q7" s="127"/>
      <c r="R7" s="127"/>
      <c r="S7" s="127"/>
      <c r="V7" s="132"/>
      <c r="W7" s="1069"/>
      <c r="X7" s="1491"/>
      <c r="Y7" s="1404"/>
      <c r="Z7" s="1404"/>
      <c r="AA7" s="1404"/>
      <c r="AB7" s="1404"/>
      <c r="AC7" s="1404"/>
      <c r="AD7" s="1404"/>
      <c r="AE7" s="1469"/>
    </row>
    <row r="8" spans="2:31" ht="24.75" customHeight="1" thickBot="1">
      <c r="B8" s="186" t="s">
        <v>509</v>
      </c>
      <c r="C8" s="1160"/>
      <c r="E8" s="1501"/>
      <c r="F8" s="1502"/>
      <c r="G8" s="1502"/>
      <c r="H8" s="1502"/>
      <c r="I8" s="1502"/>
      <c r="J8" s="1502"/>
      <c r="K8" s="1503"/>
      <c r="L8" s="929"/>
      <c r="O8" s="127"/>
      <c r="P8" s="127"/>
      <c r="Q8" s="127"/>
      <c r="R8" s="127"/>
      <c r="S8" s="127"/>
      <c r="X8" s="1491"/>
      <c r="Y8" s="1404" t="s">
        <v>536</v>
      </c>
      <c r="Z8" s="1404"/>
      <c r="AA8" s="1404"/>
      <c r="AB8" s="1404"/>
      <c r="AC8" s="1404"/>
      <c r="AD8" s="1404"/>
      <c r="AE8" s="1469"/>
    </row>
    <row r="9" spans="2:31" ht="12.75" customHeight="1" thickBot="1">
      <c r="E9" s="32"/>
      <c r="F9" s="32"/>
      <c r="G9" s="32"/>
      <c r="H9" s="32"/>
      <c r="I9" s="32"/>
      <c r="J9" s="930"/>
      <c r="K9" s="198"/>
      <c r="L9" s="931"/>
      <c r="N9" s="50" t="s">
        <v>482</v>
      </c>
      <c r="O9" s="1354" t="str">
        <f>IF(ISERROR(V13),"Data Input Error",IF(V13&lt;&gt;SUM(V14:V16),"Multiple Options Entered",IF(V13&gt;0,"Data Entered Correctly","Data Not Entered")))</f>
        <v>Data Not Entered</v>
      </c>
      <c r="P9" s="1355"/>
      <c r="Q9" s="127"/>
      <c r="R9" s="127"/>
      <c r="S9" s="127"/>
      <c r="X9" s="1491"/>
      <c r="Y9" s="1404" t="s">
        <v>538</v>
      </c>
      <c r="Z9" s="1404"/>
      <c r="AA9" s="1404"/>
      <c r="AB9" s="1404"/>
      <c r="AC9" s="1404"/>
      <c r="AD9" s="1404"/>
      <c r="AE9" s="1469"/>
    </row>
    <row r="10" spans="2:31" ht="48.75" customHeight="1">
      <c r="B10" s="1389" t="s">
        <v>1412</v>
      </c>
      <c r="C10" s="1483"/>
      <c r="D10" s="1483"/>
      <c r="E10" s="1483"/>
      <c r="F10" s="1483"/>
      <c r="G10" s="1492" t="s">
        <v>522</v>
      </c>
      <c r="H10" s="1493"/>
      <c r="I10" s="1493"/>
      <c r="J10" s="1493"/>
      <c r="K10" s="1494"/>
      <c r="L10" s="932"/>
      <c r="O10" s="127"/>
      <c r="P10" s="127"/>
      <c r="Q10" s="127"/>
      <c r="R10" s="127"/>
      <c r="S10" s="127"/>
      <c r="X10" s="243"/>
      <c r="Y10" s="1404"/>
      <c r="Z10" s="1404"/>
      <c r="AA10" s="1404"/>
      <c r="AB10" s="1404"/>
      <c r="AC10" s="1404"/>
      <c r="AD10" s="1404"/>
      <c r="AE10" s="1469"/>
    </row>
    <row r="11" spans="2:31" ht="15" customHeight="1">
      <c r="B11" s="1464" t="s">
        <v>22</v>
      </c>
      <c r="C11" s="1440" t="s">
        <v>527</v>
      </c>
      <c r="D11" s="1440" t="s">
        <v>528</v>
      </c>
      <c r="E11" s="1440" t="s">
        <v>529</v>
      </c>
      <c r="F11" s="1480" t="s">
        <v>19</v>
      </c>
      <c r="G11" s="1476" t="s">
        <v>214</v>
      </c>
      <c r="H11" s="1476"/>
      <c r="I11" s="922" t="s">
        <v>465</v>
      </c>
      <c r="J11" s="1484" t="s">
        <v>466</v>
      </c>
      <c r="K11" s="1484"/>
      <c r="L11" s="1482" t="s">
        <v>15</v>
      </c>
      <c r="N11" s="1356" t="s">
        <v>487</v>
      </c>
      <c r="O11" s="1357"/>
      <c r="P11" s="1357"/>
      <c r="Q11" s="1357"/>
      <c r="R11" s="1481"/>
      <c r="S11" s="1358"/>
      <c r="U11" s="1359" t="s">
        <v>481</v>
      </c>
      <c r="V11" s="1360"/>
      <c r="W11" s="1070"/>
      <c r="X11" s="1491"/>
      <c r="Y11" s="1404"/>
      <c r="Z11" s="1404"/>
      <c r="AA11" s="1404"/>
      <c r="AB11" s="1404"/>
      <c r="AC11" s="1404"/>
      <c r="AD11" s="1404"/>
      <c r="AE11" s="1469"/>
    </row>
    <row r="12" spans="2:31" ht="43.5" customHeight="1">
      <c r="B12" s="1464"/>
      <c r="C12" s="1440"/>
      <c r="D12" s="1440"/>
      <c r="E12" s="1440"/>
      <c r="F12" s="1480"/>
      <c r="G12" s="173" t="s">
        <v>20</v>
      </c>
      <c r="H12" s="173" t="s">
        <v>21</v>
      </c>
      <c r="I12" s="923" t="s">
        <v>24</v>
      </c>
      <c r="J12" s="934" t="s">
        <v>1451</v>
      </c>
      <c r="K12" s="934" t="s">
        <v>1447</v>
      </c>
      <c r="L12" s="1482"/>
      <c r="N12" s="60" t="s">
        <v>22</v>
      </c>
      <c r="O12" s="128" t="s">
        <v>433</v>
      </c>
      <c r="P12" s="960" t="s">
        <v>1748</v>
      </c>
      <c r="Q12" s="130" t="s">
        <v>513</v>
      </c>
      <c r="R12" s="921" t="s">
        <v>1452</v>
      </c>
      <c r="S12" s="347" t="s">
        <v>1747</v>
      </c>
      <c r="U12" s="43" t="s">
        <v>402</v>
      </c>
      <c r="V12" s="1159" t="s">
        <v>1128</v>
      </c>
      <c r="W12" s="1071"/>
      <c r="X12" s="1504"/>
      <c r="Y12" s="1404" t="s">
        <v>551</v>
      </c>
      <c r="Z12" s="1404"/>
      <c r="AA12" s="1404"/>
      <c r="AB12" s="1404"/>
      <c r="AC12" s="1404"/>
      <c r="AD12" s="1404"/>
      <c r="AE12" s="1469"/>
    </row>
    <row r="13" spans="2:31" ht="29.25" customHeight="1">
      <c r="B13" s="62"/>
      <c r="C13" s="59"/>
      <c r="D13" s="59"/>
      <c r="E13" s="59"/>
      <c r="F13" s="59"/>
      <c r="G13" s="24"/>
      <c r="H13" s="24"/>
      <c r="I13" s="924"/>
      <c r="J13" s="935"/>
      <c r="K13" s="935"/>
      <c r="L13" s="933" t="str">
        <f>IF(AND(G13&gt;0,I13&gt;0),"Multiple Entered!",IF(G13&gt;0,"Preferred Option",IF(I13&gt;0,"2nd Option",IF(J13&gt;0,"Third Option",""))))</f>
        <v/>
      </c>
      <c r="N13" s="45" t="str">
        <f t="shared" ref="N13:N44" si="0">IF(ISNA(VLOOKUP(B13,EquipmentTypes,2,FALSE)),"",(VLOOKUP(B13,EquipmentTypes,2,FALSE)))</f>
        <v/>
      </c>
      <c r="O13" s="129" t="str">
        <f>IF(ISBLANK(G13),"",IF(F13="Propane",VLOOKUP(H13,PropaneConvert,2,FALSE),IF(F13="Butane",VLOOKUP(H13,ButaneConvert,2,FALSE),(VLOOKUP(H13,FuelUnitsConvert,2,FALSE)*G13))))</f>
        <v/>
      </c>
      <c r="P13" s="129" t="str">
        <f t="shared" ref="P13:P44" si="1">IF(ISBLANK(F13), "", VLOOKUP(F13,FuelFactors,2,FALSE))</f>
        <v/>
      </c>
      <c r="Q13" s="129" t="str">
        <f t="shared" ref="Q13:Q44" si="2">IF(I13&gt;0, I13/VLOOKUP(B13, MPG, 2, FALSE), "")</f>
        <v/>
      </c>
      <c r="R13" s="920" t="str">
        <f>IF(AND(J13&gt;0, K13&gt;0),J13/K13, "")</f>
        <v/>
      </c>
      <c r="S13" s="129" t="str">
        <f>IF(L13&lt;&gt;"",IF(G13&gt;0,O13*P13,IF(I13&gt;0,Q13*P13,IF(J13&gt;0, R13*P13))), "")</f>
        <v/>
      </c>
      <c r="U13" s="355" t="s">
        <v>403</v>
      </c>
      <c r="V13" s="237">
        <f>SUM(S:S)</f>
        <v>0</v>
      </c>
      <c r="W13" s="1072"/>
      <c r="X13" s="243"/>
      <c r="Y13" s="1470" t="s">
        <v>1645</v>
      </c>
      <c r="Z13" s="1470"/>
      <c r="AA13" s="1470"/>
      <c r="AB13" s="1470"/>
      <c r="AC13" s="1470"/>
      <c r="AD13" s="1470"/>
      <c r="AE13" s="1471"/>
    </row>
    <row r="14" spans="2:31" ht="13">
      <c r="B14" s="63"/>
      <c r="C14" s="59"/>
      <c r="D14" s="59"/>
      <c r="E14" s="59"/>
      <c r="F14" s="59"/>
      <c r="G14" s="24"/>
      <c r="H14" s="24"/>
      <c r="I14" s="924"/>
      <c r="J14" s="935"/>
      <c r="K14" s="935"/>
      <c r="L14" s="933" t="str">
        <f t="shared" ref="L14:L77" si="3">IF(AND(G14&gt;0,I14&gt;0),"Multiple Entered!",IF(G14&gt;0,"Preferred Option",IF(I14&gt;0,"2nd Option",IF(J14&gt;0,"Third Option",""))))</f>
        <v/>
      </c>
      <c r="N14" s="45" t="str">
        <f t="shared" si="0"/>
        <v/>
      </c>
      <c r="O14" s="129" t="str">
        <f t="shared" ref="O14:O45" si="4">IF(ISBLANK(G14), "", (VLOOKUP(H14,FuelUnitsConvert, 2,FALSE)*G14))</f>
        <v/>
      </c>
      <c r="P14" s="129" t="str">
        <f t="shared" si="1"/>
        <v/>
      </c>
      <c r="Q14" s="129" t="str">
        <f t="shared" si="2"/>
        <v/>
      </c>
      <c r="R14" s="920" t="str">
        <f t="shared" ref="R14:R77" si="5">IF(AND(J14&gt;0, K14&gt;0),J14/K14, "")</f>
        <v/>
      </c>
      <c r="S14" s="129" t="str">
        <f t="shared" ref="S14:S26" si="6">IF(L14&lt;&gt;"",IF(G14&gt;0,O14*P14,IF(I14&gt;0,Q14*P14,IF(J14&gt;0, R14*P14))), "")</f>
        <v/>
      </c>
      <c r="U14" s="356" t="s">
        <v>406</v>
      </c>
      <c r="V14" s="238">
        <f>SUMIF(G:G, "&gt;0",S:S )</f>
        <v>0</v>
      </c>
      <c r="W14" s="1073"/>
      <c r="X14" s="251"/>
      <c r="Y14" s="239" t="s">
        <v>552</v>
      </c>
      <c r="Z14" s="240"/>
      <c r="AA14" s="240"/>
      <c r="AB14" s="240"/>
      <c r="AC14" s="240"/>
      <c r="AD14" s="240"/>
      <c r="AE14" s="580"/>
    </row>
    <row r="15" spans="2:31" ht="12.75" customHeight="1">
      <c r="B15" s="62"/>
      <c r="C15" s="59"/>
      <c r="D15" s="59"/>
      <c r="E15" s="59"/>
      <c r="F15" s="59"/>
      <c r="G15" s="24"/>
      <c r="H15" s="24"/>
      <c r="I15" s="924"/>
      <c r="J15" s="935"/>
      <c r="K15" s="935"/>
      <c r="L15" s="933" t="str">
        <f t="shared" si="3"/>
        <v/>
      </c>
      <c r="N15" s="45" t="str">
        <f t="shared" si="0"/>
        <v/>
      </c>
      <c r="O15" s="129" t="str">
        <f t="shared" si="4"/>
        <v/>
      </c>
      <c r="P15" s="129" t="str">
        <f t="shared" si="1"/>
        <v/>
      </c>
      <c r="Q15" s="129" t="str">
        <f t="shared" si="2"/>
        <v/>
      </c>
      <c r="R15" s="920" t="str">
        <f t="shared" si="5"/>
        <v/>
      </c>
      <c r="S15" s="129" t="str">
        <f t="shared" si="6"/>
        <v/>
      </c>
      <c r="U15" s="357" t="s">
        <v>975</v>
      </c>
      <c r="V15" s="238">
        <f>SUMIF(I:I, "&gt;0",S:S )</f>
        <v>0</v>
      </c>
      <c r="W15" s="1073"/>
      <c r="X15" s="252"/>
      <c r="Z15" s="1404" t="s">
        <v>539</v>
      </c>
      <c r="AA15" s="1404"/>
      <c r="AB15" s="1404"/>
      <c r="AC15" s="1404"/>
      <c r="AD15" s="1404"/>
      <c r="AE15" s="1469"/>
    </row>
    <row r="16" spans="2:31" ht="13">
      <c r="B16" s="62"/>
      <c r="C16" s="59"/>
      <c r="D16" s="59"/>
      <c r="E16" s="59"/>
      <c r="F16" s="59"/>
      <c r="G16" s="24"/>
      <c r="H16" s="24"/>
      <c r="I16" s="924"/>
      <c r="J16" s="935"/>
      <c r="K16" s="935"/>
      <c r="L16" s="933" t="str">
        <f t="shared" si="3"/>
        <v/>
      </c>
      <c r="N16" s="45" t="str">
        <f t="shared" si="0"/>
        <v/>
      </c>
      <c r="O16" s="129" t="str">
        <f t="shared" si="4"/>
        <v/>
      </c>
      <c r="P16" s="129" t="str">
        <f t="shared" si="1"/>
        <v/>
      </c>
      <c r="Q16" s="129" t="str">
        <f t="shared" si="2"/>
        <v/>
      </c>
      <c r="R16" s="920" t="str">
        <f t="shared" si="5"/>
        <v/>
      </c>
      <c r="S16" s="129" t="str">
        <f>IF(L16&lt;&gt;"",IF(G16&gt;0,O16*P16,IF(I16&gt;0,Q16*P16,IF(J16&gt;0, R16*P16))), "")</f>
        <v/>
      </c>
      <c r="U16" s="357" t="s">
        <v>1453</v>
      </c>
      <c r="V16" s="238">
        <f>SUMIF(J:J, "&gt;0",S:S )</f>
        <v>0</v>
      </c>
      <c r="W16" s="1073"/>
      <c r="X16" s="252"/>
      <c r="Y16" s="253"/>
      <c r="Z16" s="1404"/>
      <c r="AA16" s="1404"/>
      <c r="AB16" s="1404"/>
      <c r="AC16" s="1404"/>
      <c r="AD16" s="1404"/>
      <c r="AE16" s="1469"/>
    </row>
    <row r="17" spans="2:31" ht="13">
      <c r="B17" s="62"/>
      <c r="C17" s="59"/>
      <c r="D17" s="59"/>
      <c r="E17" s="59"/>
      <c r="F17" s="59"/>
      <c r="G17" s="24"/>
      <c r="H17" s="24"/>
      <c r="I17" s="924"/>
      <c r="J17" s="935"/>
      <c r="K17" s="935"/>
      <c r="L17" s="933" t="str">
        <f t="shared" si="3"/>
        <v/>
      </c>
      <c r="N17" s="45" t="str">
        <f t="shared" si="0"/>
        <v/>
      </c>
      <c r="O17" s="129" t="str">
        <f t="shared" si="4"/>
        <v/>
      </c>
      <c r="P17" s="129" t="str">
        <f t="shared" si="1"/>
        <v/>
      </c>
      <c r="Q17" s="129" t="str">
        <f t="shared" si="2"/>
        <v/>
      </c>
      <c r="R17" s="920" t="str">
        <f t="shared" si="5"/>
        <v/>
      </c>
      <c r="S17" s="129" t="str">
        <f t="shared" si="6"/>
        <v/>
      </c>
      <c r="V17" s="132"/>
      <c r="W17" s="1069"/>
      <c r="X17" s="252"/>
      <c r="Y17" s="253"/>
      <c r="Z17" s="1404"/>
      <c r="AA17" s="1404"/>
      <c r="AB17" s="1404"/>
      <c r="AC17" s="1404"/>
      <c r="AD17" s="1404"/>
      <c r="AE17" s="1469"/>
    </row>
    <row r="18" spans="2:31" ht="13">
      <c r="B18" s="62"/>
      <c r="C18" s="59"/>
      <c r="D18" s="59"/>
      <c r="E18" s="59"/>
      <c r="F18" s="59"/>
      <c r="G18" s="24"/>
      <c r="H18" s="24"/>
      <c r="I18" s="924"/>
      <c r="J18" s="935"/>
      <c r="K18" s="935"/>
      <c r="L18" s="933" t="str">
        <f t="shared" ref="L18:L30" si="7">IF(AND(G18&gt;0,I18&gt;0),"Multiple Entered!",IF(G18&gt;0,"Preferred Option",IF(I18&gt;0,"2nd Option",IF(J18&gt;0,"Third Option",""))))</f>
        <v/>
      </c>
      <c r="N18" s="45" t="str">
        <f t="shared" si="0"/>
        <v/>
      </c>
      <c r="O18" s="129" t="str">
        <f t="shared" si="4"/>
        <v/>
      </c>
      <c r="P18" s="129" t="str">
        <f t="shared" si="1"/>
        <v/>
      </c>
      <c r="Q18" s="129" t="str">
        <f t="shared" si="2"/>
        <v/>
      </c>
      <c r="R18" s="920" t="str">
        <f t="shared" si="5"/>
        <v/>
      </c>
      <c r="S18" s="129" t="str">
        <f t="shared" si="6"/>
        <v/>
      </c>
      <c r="V18" s="132"/>
      <c r="W18" s="1069"/>
      <c r="X18" s="252"/>
      <c r="Y18" s="253"/>
      <c r="Z18" s="1404"/>
      <c r="AA18" s="1404"/>
      <c r="AB18" s="1404"/>
      <c r="AC18" s="1404"/>
      <c r="AD18" s="1404"/>
      <c r="AE18" s="1469"/>
    </row>
    <row r="19" spans="2:31" ht="12.75" customHeight="1">
      <c r="B19" s="62"/>
      <c r="C19" s="59"/>
      <c r="D19" s="59"/>
      <c r="E19" s="59"/>
      <c r="F19" s="59"/>
      <c r="G19" s="24"/>
      <c r="H19" s="24"/>
      <c r="I19" s="924"/>
      <c r="J19" s="935"/>
      <c r="K19" s="935"/>
      <c r="L19" s="933" t="str">
        <f t="shared" si="7"/>
        <v/>
      </c>
      <c r="N19" s="45" t="str">
        <f t="shared" si="0"/>
        <v/>
      </c>
      <c r="O19" s="129" t="str">
        <f t="shared" si="4"/>
        <v/>
      </c>
      <c r="P19" s="129" t="str">
        <f t="shared" si="1"/>
        <v/>
      </c>
      <c r="Q19" s="129" t="str">
        <f t="shared" si="2"/>
        <v/>
      </c>
      <c r="R19" s="920" t="str">
        <f t="shared" si="5"/>
        <v/>
      </c>
      <c r="S19" s="129" t="str">
        <f t="shared" si="6"/>
        <v/>
      </c>
      <c r="V19" s="132"/>
      <c r="W19" s="1069"/>
      <c r="X19" s="252"/>
      <c r="Y19" s="253"/>
      <c r="Z19" s="1403" t="s">
        <v>976</v>
      </c>
      <c r="AA19" s="1403"/>
      <c r="AB19" s="1403"/>
      <c r="AC19" s="1403"/>
      <c r="AD19" s="1403"/>
      <c r="AE19" s="1468"/>
    </row>
    <row r="20" spans="2:31" ht="13">
      <c r="B20" s="63"/>
      <c r="C20" s="59"/>
      <c r="D20" s="59"/>
      <c r="E20" s="59"/>
      <c r="F20" s="59"/>
      <c r="G20" s="24"/>
      <c r="H20" s="24"/>
      <c r="I20" s="924"/>
      <c r="J20" s="935"/>
      <c r="K20" s="935"/>
      <c r="L20" s="933" t="str">
        <f t="shared" si="7"/>
        <v/>
      </c>
      <c r="N20" s="45" t="str">
        <f t="shared" si="0"/>
        <v/>
      </c>
      <c r="O20" s="129" t="str">
        <f t="shared" si="4"/>
        <v/>
      </c>
      <c r="P20" s="129" t="str">
        <f t="shared" si="1"/>
        <v/>
      </c>
      <c r="Q20" s="129" t="str">
        <f t="shared" si="2"/>
        <v/>
      </c>
      <c r="R20" s="920" t="str">
        <f t="shared" si="5"/>
        <v/>
      </c>
      <c r="S20" s="129" t="str">
        <f t="shared" si="6"/>
        <v/>
      </c>
      <c r="V20" s="132"/>
      <c r="W20" s="1069"/>
      <c r="X20" s="251"/>
      <c r="Y20" s="253"/>
      <c r="Z20" s="1403"/>
      <c r="AA20" s="1403"/>
      <c r="AB20" s="1403"/>
      <c r="AC20" s="1403"/>
      <c r="AD20" s="1403"/>
      <c r="AE20" s="1468"/>
    </row>
    <row r="21" spans="2:31" ht="13">
      <c r="B21" s="63"/>
      <c r="C21" s="59"/>
      <c r="D21" s="59"/>
      <c r="E21" s="59"/>
      <c r="F21" s="59"/>
      <c r="G21" s="24"/>
      <c r="H21" s="24"/>
      <c r="I21" s="924"/>
      <c r="J21" s="935"/>
      <c r="K21" s="935"/>
      <c r="L21" s="933" t="str">
        <f t="shared" si="7"/>
        <v/>
      </c>
      <c r="N21" s="45" t="str">
        <f t="shared" si="0"/>
        <v/>
      </c>
      <c r="O21" s="129" t="str">
        <f t="shared" si="4"/>
        <v/>
      </c>
      <c r="P21" s="129" t="str">
        <f t="shared" si="1"/>
        <v/>
      </c>
      <c r="Q21" s="129" t="str">
        <f t="shared" si="2"/>
        <v/>
      </c>
      <c r="R21" s="920" t="str">
        <f t="shared" si="5"/>
        <v/>
      </c>
      <c r="S21" s="129" t="str">
        <f t="shared" si="6"/>
        <v/>
      </c>
      <c r="V21" s="132"/>
      <c r="W21" s="1069"/>
      <c r="X21" s="252"/>
      <c r="Y21" s="253"/>
      <c r="Z21" s="477"/>
      <c r="AA21" s="477"/>
      <c r="AB21" s="477"/>
      <c r="AC21" s="477"/>
      <c r="AD21" s="477"/>
      <c r="AE21" s="964"/>
    </row>
    <row r="22" spans="2:31" ht="12.75" customHeight="1">
      <c r="B22" s="63"/>
      <c r="C22" s="59"/>
      <c r="D22" s="59"/>
      <c r="E22" s="59"/>
      <c r="F22" s="59"/>
      <c r="G22" s="24"/>
      <c r="H22" s="24"/>
      <c r="I22" s="924"/>
      <c r="J22" s="935"/>
      <c r="K22" s="935"/>
      <c r="L22" s="933" t="str">
        <f t="shared" si="7"/>
        <v/>
      </c>
      <c r="N22" s="45" t="str">
        <f t="shared" si="0"/>
        <v/>
      </c>
      <c r="O22" s="129" t="str">
        <f t="shared" si="4"/>
        <v/>
      </c>
      <c r="P22" s="129" t="str">
        <f t="shared" si="1"/>
        <v/>
      </c>
      <c r="Q22" s="129" t="str">
        <f t="shared" si="2"/>
        <v/>
      </c>
      <c r="R22" s="920" t="str">
        <f t="shared" si="5"/>
        <v/>
      </c>
      <c r="S22" s="129" t="str">
        <f t="shared" si="6"/>
        <v/>
      </c>
      <c r="V22" s="132"/>
      <c r="W22" s="1069"/>
      <c r="X22" s="252"/>
      <c r="Y22" s="253"/>
      <c r="Z22" s="1403" t="s">
        <v>1688</v>
      </c>
      <c r="AA22" s="1403"/>
      <c r="AB22" s="1403"/>
      <c r="AC22" s="1403"/>
      <c r="AD22" s="1403"/>
      <c r="AE22" s="1468"/>
    </row>
    <row r="23" spans="2:31" ht="13.5" thickBot="1">
      <c r="B23" s="63"/>
      <c r="C23" s="59"/>
      <c r="D23" s="59"/>
      <c r="E23" s="59"/>
      <c r="F23" s="59"/>
      <c r="G23" s="24"/>
      <c r="H23" s="24"/>
      <c r="I23" s="924"/>
      <c r="J23" s="935"/>
      <c r="K23" s="935"/>
      <c r="L23" s="933" t="str">
        <f t="shared" si="7"/>
        <v/>
      </c>
      <c r="N23" s="45" t="str">
        <f t="shared" si="0"/>
        <v/>
      </c>
      <c r="O23" s="129" t="str">
        <f t="shared" si="4"/>
        <v/>
      </c>
      <c r="P23" s="129" t="str">
        <f t="shared" si="1"/>
        <v/>
      </c>
      <c r="Q23" s="129" t="str">
        <f t="shared" si="2"/>
        <v/>
      </c>
      <c r="R23" s="920" t="str">
        <f t="shared" si="5"/>
        <v/>
      </c>
      <c r="S23" s="129" t="str">
        <f t="shared" si="6"/>
        <v/>
      </c>
      <c r="V23" s="132"/>
      <c r="W23" s="1069"/>
      <c r="X23" s="1012"/>
      <c r="Y23" s="1013"/>
      <c r="Z23" s="1474"/>
      <c r="AA23" s="1474"/>
      <c r="AB23" s="1474"/>
      <c r="AC23" s="1474"/>
      <c r="AD23" s="1474"/>
      <c r="AE23" s="1475"/>
    </row>
    <row r="24" spans="2:31" ht="13">
      <c r="B24" s="63"/>
      <c r="C24" s="59"/>
      <c r="D24" s="59"/>
      <c r="E24" s="59"/>
      <c r="F24" s="59"/>
      <c r="G24" s="24"/>
      <c r="H24" s="24"/>
      <c r="I24" s="924"/>
      <c r="J24" s="935"/>
      <c r="K24" s="935"/>
      <c r="L24" s="933" t="str">
        <f t="shared" si="7"/>
        <v/>
      </c>
      <c r="N24" s="45" t="str">
        <f t="shared" si="0"/>
        <v/>
      </c>
      <c r="O24" s="129" t="str">
        <f t="shared" si="4"/>
        <v/>
      </c>
      <c r="P24" s="129" t="str">
        <f t="shared" si="1"/>
        <v/>
      </c>
      <c r="Q24" s="129" t="str">
        <f t="shared" si="2"/>
        <v/>
      </c>
      <c r="R24" s="920" t="str">
        <f t="shared" si="5"/>
        <v/>
      </c>
      <c r="S24" s="129" t="str">
        <f t="shared" si="6"/>
        <v/>
      </c>
      <c r="V24" s="132"/>
      <c r="W24" s="1069"/>
      <c r="X24" s="253"/>
      <c r="Y24" s="253"/>
      <c r="Z24" s="1465"/>
      <c r="AA24" s="1472"/>
      <c r="AB24" s="1404"/>
      <c r="AC24" s="1404"/>
      <c r="AD24" s="1404"/>
      <c r="AE24" s="1404"/>
    </row>
    <row r="25" spans="2:31" ht="13">
      <c r="B25" s="63"/>
      <c r="C25" s="59"/>
      <c r="D25" s="59"/>
      <c r="E25" s="59"/>
      <c r="F25" s="59"/>
      <c r="G25" s="24"/>
      <c r="H25" s="24"/>
      <c r="I25" s="924"/>
      <c r="J25" s="935"/>
      <c r="K25" s="935"/>
      <c r="L25" s="933" t="str">
        <f t="shared" si="7"/>
        <v/>
      </c>
      <c r="N25" s="45" t="str">
        <f t="shared" si="0"/>
        <v/>
      </c>
      <c r="O25" s="129" t="str">
        <f t="shared" si="4"/>
        <v/>
      </c>
      <c r="P25" s="129" t="str">
        <f t="shared" si="1"/>
        <v/>
      </c>
      <c r="Q25" s="129" t="str">
        <f t="shared" si="2"/>
        <v/>
      </c>
      <c r="R25" s="920" t="str">
        <f t="shared" si="5"/>
        <v/>
      </c>
      <c r="S25" s="129" t="str">
        <f t="shared" si="6"/>
        <v/>
      </c>
      <c r="V25" s="132"/>
      <c r="W25" s="1069"/>
      <c r="X25" s="172"/>
      <c r="Y25" s="253"/>
      <c r="Z25" s="1465"/>
      <c r="AA25" s="1404"/>
      <c r="AB25" s="1404"/>
      <c r="AC25" s="1404"/>
      <c r="AD25" s="1404"/>
      <c r="AE25" s="1404"/>
    </row>
    <row r="26" spans="2:31" ht="13">
      <c r="B26" s="63"/>
      <c r="C26" s="59"/>
      <c r="D26" s="59"/>
      <c r="E26" s="59"/>
      <c r="F26" s="59"/>
      <c r="G26" s="24"/>
      <c r="H26" s="24"/>
      <c r="I26" s="924"/>
      <c r="J26" s="935"/>
      <c r="K26" s="935"/>
      <c r="L26" s="933" t="str">
        <f t="shared" si="7"/>
        <v/>
      </c>
      <c r="N26" s="45" t="str">
        <f t="shared" si="0"/>
        <v/>
      </c>
      <c r="O26" s="129" t="str">
        <f t="shared" si="4"/>
        <v/>
      </c>
      <c r="P26" s="129" t="str">
        <f t="shared" si="1"/>
        <v/>
      </c>
      <c r="Q26" s="129" t="str">
        <f t="shared" si="2"/>
        <v/>
      </c>
      <c r="R26" s="920" t="str">
        <f t="shared" si="5"/>
        <v/>
      </c>
      <c r="S26" s="129" t="str">
        <f t="shared" si="6"/>
        <v/>
      </c>
      <c r="V26" s="132"/>
      <c r="W26" s="1069"/>
      <c r="Z26" s="259"/>
      <c r="AA26" s="1473"/>
      <c r="AB26" s="1473"/>
      <c r="AC26" s="1473"/>
      <c r="AD26" s="1473"/>
      <c r="AE26" s="1473"/>
    </row>
    <row r="27" spans="2:31" ht="14.25" customHeight="1">
      <c r="B27" s="35"/>
      <c r="C27" s="59"/>
      <c r="D27" s="59"/>
      <c r="E27" s="59"/>
      <c r="F27" s="59"/>
      <c r="G27" s="24"/>
      <c r="H27" s="24"/>
      <c r="I27" s="924"/>
      <c r="J27" s="935"/>
      <c r="K27" s="935"/>
      <c r="L27" s="933" t="str">
        <f t="shared" si="7"/>
        <v/>
      </c>
      <c r="N27" s="45" t="str">
        <f t="shared" si="0"/>
        <v/>
      </c>
      <c r="O27" s="129" t="str">
        <f t="shared" si="4"/>
        <v/>
      </c>
      <c r="P27" s="129" t="str">
        <f t="shared" si="1"/>
        <v/>
      </c>
      <c r="Q27" s="129" t="str">
        <f t="shared" si="2"/>
        <v/>
      </c>
      <c r="R27" s="920" t="str">
        <f t="shared" si="5"/>
        <v/>
      </c>
      <c r="S27" s="129" t="str">
        <f t="shared" ref="S27:S44" si="8">IF(L27&lt;&gt;"",IF(G27&gt;0,O27*P27,IF(I27&gt;0,Q27*P27,"")), "")</f>
        <v/>
      </c>
      <c r="V27" s="132"/>
      <c r="W27" s="1069"/>
      <c r="Z27" s="1466"/>
      <c r="AA27" s="1467"/>
      <c r="AB27" s="1467"/>
      <c r="AC27" s="1467"/>
      <c r="AD27" s="1467"/>
      <c r="AE27" s="1467"/>
    </row>
    <row r="28" spans="2:31" ht="12.75" customHeight="1">
      <c r="B28" s="35"/>
      <c r="C28" s="59"/>
      <c r="D28" s="59"/>
      <c r="E28" s="59"/>
      <c r="F28" s="59"/>
      <c r="G28" s="24"/>
      <c r="H28" s="24"/>
      <c r="I28" s="924"/>
      <c r="J28" s="935"/>
      <c r="K28" s="935"/>
      <c r="L28" s="933" t="str">
        <f t="shared" si="7"/>
        <v/>
      </c>
      <c r="N28" s="45" t="str">
        <f t="shared" si="0"/>
        <v/>
      </c>
      <c r="O28" s="129" t="str">
        <f t="shared" si="4"/>
        <v/>
      </c>
      <c r="P28" s="129" t="str">
        <f t="shared" si="1"/>
        <v/>
      </c>
      <c r="Q28" s="129" t="str">
        <f t="shared" si="2"/>
        <v/>
      </c>
      <c r="R28" s="920" t="str">
        <f t="shared" si="5"/>
        <v/>
      </c>
      <c r="S28" s="129" t="str">
        <f t="shared" si="8"/>
        <v/>
      </c>
      <c r="V28" s="132"/>
      <c r="W28" s="1069"/>
      <c r="Z28" s="1466"/>
      <c r="AA28" s="1467"/>
      <c r="AB28" s="1467"/>
      <c r="AC28" s="1467"/>
      <c r="AD28" s="1467"/>
      <c r="AE28" s="1467"/>
    </row>
    <row r="29" spans="2:31" ht="13">
      <c r="B29" s="35"/>
      <c r="C29" s="59"/>
      <c r="D29" s="59"/>
      <c r="E29" s="59"/>
      <c r="F29" s="59"/>
      <c r="G29" s="24"/>
      <c r="H29" s="24"/>
      <c r="I29" s="924"/>
      <c r="J29" s="935"/>
      <c r="K29" s="935"/>
      <c r="L29" s="933" t="str">
        <f t="shared" si="7"/>
        <v/>
      </c>
      <c r="N29" s="45" t="str">
        <f t="shared" si="0"/>
        <v/>
      </c>
      <c r="O29" s="129" t="str">
        <f t="shared" si="4"/>
        <v/>
      </c>
      <c r="P29" s="129" t="str">
        <f t="shared" si="1"/>
        <v/>
      </c>
      <c r="Q29" s="129" t="str">
        <f t="shared" si="2"/>
        <v/>
      </c>
      <c r="R29" s="920" t="str">
        <f t="shared" si="5"/>
        <v/>
      </c>
      <c r="S29" s="129" t="str">
        <f t="shared" si="8"/>
        <v/>
      </c>
      <c r="V29" s="132"/>
      <c r="W29" s="1069"/>
    </row>
    <row r="30" spans="2:31" ht="13">
      <c r="B30" s="35"/>
      <c r="C30" s="59"/>
      <c r="D30" s="59"/>
      <c r="E30" s="59"/>
      <c r="F30" s="59"/>
      <c r="G30" s="24"/>
      <c r="H30" s="24"/>
      <c r="I30" s="924"/>
      <c r="J30" s="935"/>
      <c r="K30" s="935"/>
      <c r="L30" s="933" t="str">
        <f t="shared" si="7"/>
        <v/>
      </c>
      <c r="N30" s="45" t="str">
        <f t="shared" si="0"/>
        <v/>
      </c>
      <c r="O30" s="129" t="str">
        <f t="shared" si="4"/>
        <v/>
      </c>
      <c r="P30" s="129" t="str">
        <f t="shared" si="1"/>
        <v/>
      </c>
      <c r="Q30" s="129" t="str">
        <f t="shared" si="2"/>
        <v/>
      </c>
      <c r="R30" s="920" t="str">
        <f t="shared" si="5"/>
        <v/>
      </c>
      <c r="S30" s="129" t="str">
        <f t="shared" si="8"/>
        <v/>
      </c>
      <c r="V30" s="132"/>
      <c r="W30" s="1069"/>
    </row>
    <row r="31" spans="2:31" ht="13">
      <c r="B31" s="35"/>
      <c r="C31" s="59"/>
      <c r="D31" s="59"/>
      <c r="E31" s="59"/>
      <c r="F31" s="59"/>
      <c r="G31" s="24"/>
      <c r="H31" s="24"/>
      <c r="I31" s="924"/>
      <c r="J31" s="935"/>
      <c r="K31" s="935"/>
      <c r="L31" s="933" t="str">
        <f t="shared" si="3"/>
        <v/>
      </c>
      <c r="N31" s="45" t="str">
        <f t="shared" si="0"/>
        <v/>
      </c>
      <c r="O31" s="129" t="str">
        <f t="shared" si="4"/>
        <v/>
      </c>
      <c r="P31" s="129" t="str">
        <f t="shared" si="1"/>
        <v/>
      </c>
      <c r="Q31" s="129" t="str">
        <f t="shared" si="2"/>
        <v/>
      </c>
      <c r="R31" s="920" t="str">
        <f t="shared" si="5"/>
        <v/>
      </c>
      <c r="S31" s="129" t="str">
        <f t="shared" si="8"/>
        <v/>
      </c>
      <c r="V31" s="132"/>
      <c r="W31" s="1069"/>
    </row>
    <row r="32" spans="2:31" ht="13">
      <c r="B32" s="35"/>
      <c r="C32" s="59"/>
      <c r="D32" s="59"/>
      <c r="E32" s="59"/>
      <c r="F32" s="59"/>
      <c r="G32" s="24"/>
      <c r="H32" s="24"/>
      <c r="I32" s="924"/>
      <c r="J32" s="935"/>
      <c r="K32" s="935"/>
      <c r="L32" s="933"/>
      <c r="N32" s="45" t="str">
        <f t="shared" si="0"/>
        <v/>
      </c>
      <c r="O32" s="129" t="str">
        <f t="shared" si="4"/>
        <v/>
      </c>
      <c r="P32" s="129" t="str">
        <f t="shared" si="1"/>
        <v/>
      </c>
      <c r="Q32" s="129" t="str">
        <f t="shared" si="2"/>
        <v/>
      </c>
      <c r="R32" s="920" t="str">
        <f t="shared" si="5"/>
        <v/>
      </c>
      <c r="S32" s="129" t="str">
        <f t="shared" si="8"/>
        <v/>
      </c>
      <c r="V32" s="132"/>
      <c r="W32" s="1069"/>
    </row>
    <row r="33" spans="2:23" ht="13">
      <c r="B33" s="35"/>
      <c r="C33" s="59"/>
      <c r="D33" s="59"/>
      <c r="E33" s="59"/>
      <c r="F33" s="59"/>
      <c r="G33" s="24"/>
      <c r="H33" s="24"/>
      <c r="I33" s="924"/>
      <c r="J33" s="935"/>
      <c r="K33" s="935"/>
      <c r="L33" s="933"/>
      <c r="N33" s="45" t="str">
        <f t="shared" si="0"/>
        <v/>
      </c>
      <c r="O33" s="129" t="str">
        <f t="shared" si="4"/>
        <v/>
      </c>
      <c r="P33" s="129" t="str">
        <f t="shared" si="1"/>
        <v/>
      </c>
      <c r="Q33" s="129" t="str">
        <f t="shared" si="2"/>
        <v/>
      </c>
      <c r="R33" s="920" t="str">
        <f t="shared" si="5"/>
        <v/>
      </c>
      <c r="S33" s="129" t="str">
        <f t="shared" si="8"/>
        <v/>
      </c>
      <c r="V33" s="132"/>
      <c r="W33" s="1069"/>
    </row>
    <row r="34" spans="2:23" ht="13">
      <c r="B34" s="35"/>
      <c r="C34" s="59"/>
      <c r="D34" s="59"/>
      <c r="E34" s="59"/>
      <c r="F34" s="59"/>
      <c r="G34" s="24"/>
      <c r="H34" s="24"/>
      <c r="I34" s="924"/>
      <c r="J34" s="935"/>
      <c r="K34" s="935"/>
      <c r="L34" s="933"/>
      <c r="N34" s="45" t="str">
        <f t="shared" si="0"/>
        <v/>
      </c>
      <c r="O34" s="129" t="str">
        <f t="shared" si="4"/>
        <v/>
      </c>
      <c r="P34" s="129" t="str">
        <f t="shared" si="1"/>
        <v/>
      </c>
      <c r="Q34" s="129" t="str">
        <f t="shared" si="2"/>
        <v/>
      </c>
      <c r="R34" s="920" t="str">
        <f t="shared" si="5"/>
        <v/>
      </c>
      <c r="S34" s="129" t="str">
        <f t="shared" si="8"/>
        <v/>
      </c>
      <c r="V34" s="132"/>
      <c r="W34" s="1069"/>
    </row>
    <row r="35" spans="2:23" ht="13">
      <c r="B35" s="35"/>
      <c r="C35" s="59"/>
      <c r="D35" s="59"/>
      <c r="E35" s="59"/>
      <c r="F35" s="59"/>
      <c r="G35" s="24"/>
      <c r="H35" s="24"/>
      <c r="I35" s="924"/>
      <c r="J35" s="935"/>
      <c r="K35" s="935"/>
      <c r="L35" s="933"/>
      <c r="N35" s="45" t="str">
        <f t="shared" si="0"/>
        <v/>
      </c>
      <c r="O35" s="129" t="str">
        <f t="shared" si="4"/>
        <v/>
      </c>
      <c r="P35" s="129" t="str">
        <f t="shared" si="1"/>
        <v/>
      </c>
      <c r="Q35" s="129" t="str">
        <f t="shared" si="2"/>
        <v/>
      </c>
      <c r="R35" s="920" t="str">
        <f t="shared" si="5"/>
        <v/>
      </c>
      <c r="S35" s="129" t="str">
        <f t="shared" si="8"/>
        <v/>
      </c>
      <c r="V35" s="132"/>
      <c r="W35" s="1069"/>
    </row>
    <row r="36" spans="2:23" ht="13">
      <c r="B36" s="35"/>
      <c r="C36" s="59"/>
      <c r="D36" s="59"/>
      <c r="E36" s="59"/>
      <c r="F36" s="59"/>
      <c r="G36" s="24"/>
      <c r="H36" s="24"/>
      <c r="I36" s="924"/>
      <c r="J36" s="935"/>
      <c r="K36" s="935"/>
      <c r="L36" s="933"/>
      <c r="N36" s="45" t="str">
        <f t="shared" si="0"/>
        <v/>
      </c>
      <c r="O36" s="129" t="str">
        <f t="shared" si="4"/>
        <v/>
      </c>
      <c r="P36" s="129" t="str">
        <f t="shared" si="1"/>
        <v/>
      </c>
      <c r="Q36" s="129" t="str">
        <f t="shared" si="2"/>
        <v/>
      </c>
      <c r="R36" s="920" t="str">
        <f t="shared" si="5"/>
        <v/>
      </c>
      <c r="S36" s="129" t="str">
        <f t="shared" si="8"/>
        <v/>
      </c>
      <c r="V36" s="132"/>
      <c r="W36" s="1069"/>
    </row>
    <row r="37" spans="2:23" ht="13">
      <c r="B37" s="35"/>
      <c r="C37" s="59"/>
      <c r="D37" s="59"/>
      <c r="E37" s="59"/>
      <c r="F37" s="59"/>
      <c r="G37" s="24"/>
      <c r="H37" s="24"/>
      <c r="I37" s="924"/>
      <c r="J37" s="935"/>
      <c r="K37" s="935"/>
      <c r="L37" s="933"/>
      <c r="N37" s="45" t="str">
        <f t="shared" si="0"/>
        <v/>
      </c>
      <c r="O37" s="129" t="str">
        <f t="shared" si="4"/>
        <v/>
      </c>
      <c r="P37" s="129" t="str">
        <f t="shared" si="1"/>
        <v/>
      </c>
      <c r="Q37" s="129" t="str">
        <f t="shared" si="2"/>
        <v/>
      </c>
      <c r="R37" s="920" t="str">
        <f t="shared" si="5"/>
        <v/>
      </c>
      <c r="S37" s="129" t="str">
        <f t="shared" si="8"/>
        <v/>
      </c>
      <c r="V37" s="132"/>
      <c r="W37" s="1069"/>
    </row>
    <row r="38" spans="2:23" ht="13">
      <c r="B38" s="538"/>
      <c r="C38" s="533"/>
      <c r="D38" s="533"/>
      <c r="E38" s="533"/>
      <c r="F38" s="533"/>
      <c r="G38" s="539"/>
      <c r="H38" s="24"/>
      <c r="I38" s="924"/>
      <c r="J38" s="935"/>
      <c r="K38" s="935"/>
      <c r="L38" s="933" t="str">
        <f t="shared" si="3"/>
        <v/>
      </c>
      <c r="N38" s="45" t="str">
        <f t="shared" si="0"/>
        <v/>
      </c>
      <c r="O38" s="129" t="str">
        <f t="shared" si="4"/>
        <v/>
      </c>
      <c r="P38" s="129" t="str">
        <f t="shared" si="1"/>
        <v/>
      </c>
      <c r="Q38" s="129" t="str">
        <f t="shared" si="2"/>
        <v/>
      </c>
      <c r="R38" s="920" t="str">
        <f t="shared" si="5"/>
        <v/>
      </c>
      <c r="S38" s="129" t="str">
        <f t="shared" si="8"/>
        <v/>
      </c>
      <c r="V38" s="132"/>
      <c r="W38" s="1069"/>
    </row>
    <row r="39" spans="2:23" ht="5.25" customHeight="1">
      <c r="B39" s="536"/>
      <c r="C39" s="534"/>
      <c r="D39" s="534"/>
      <c r="E39" s="534"/>
      <c r="F39" s="534"/>
      <c r="G39" s="535"/>
      <c r="H39" s="24"/>
      <c r="I39" s="924"/>
      <c r="J39" s="935"/>
      <c r="K39" s="935"/>
      <c r="L39" s="933" t="str">
        <f t="shared" si="3"/>
        <v/>
      </c>
      <c r="N39" s="45" t="str">
        <f t="shared" si="0"/>
        <v/>
      </c>
      <c r="O39" s="129" t="str">
        <f t="shared" si="4"/>
        <v/>
      </c>
      <c r="P39" s="129" t="str">
        <f t="shared" si="1"/>
        <v/>
      </c>
      <c r="Q39" s="129" t="str">
        <f t="shared" si="2"/>
        <v/>
      </c>
      <c r="R39" s="920" t="str">
        <f t="shared" si="5"/>
        <v/>
      </c>
      <c r="S39" s="129" t="str">
        <f t="shared" si="8"/>
        <v/>
      </c>
      <c r="U39" s="175"/>
      <c r="V39" s="182"/>
    </row>
    <row r="40" spans="2:23" ht="12.75" customHeight="1">
      <c r="B40" s="536"/>
      <c r="C40" s="534"/>
      <c r="D40" s="534"/>
      <c r="E40" s="534"/>
      <c r="F40" s="534"/>
      <c r="G40" s="535"/>
      <c r="H40" s="24"/>
      <c r="I40" s="924"/>
      <c r="J40" s="935"/>
      <c r="K40" s="935"/>
      <c r="L40" s="933" t="str">
        <f t="shared" si="3"/>
        <v/>
      </c>
      <c r="N40" s="45" t="str">
        <f t="shared" si="0"/>
        <v/>
      </c>
      <c r="O40" s="129" t="str">
        <f t="shared" si="4"/>
        <v/>
      </c>
      <c r="P40" s="129" t="str">
        <f t="shared" si="1"/>
        <v/>
      </c>
      <c r="Q40" s="129" t="str">
        <f t="shared" si="2"/>
        <v/>
      </c>
      <c r="R40" s="920" t="str">
        <f t="shared" si="5"/>
        <v/>
      </c>
      <c r="S40" s="129" t="str">
        <f t="shared" si="8"/>
        <v/>
      </c>
      <c r="U40" s="175"/>
      <c r="V40" s="182"/>
    </row>
    <row r="41" spans="2:23" ht="12.75" customHeight="1">
      <c r="B41" s="536"/>
      <c r="C41" s="534"/>
      <c r="D41" s="534"/>
      <c r="E41" s="534"/>
      <c r="F41" s="534"/>
      <c r="G41" s="535"/>
      <c r="H41" s="24"/>
      <c r="I41" s="924"/>
      <c r="J41" s="935"/>
      <c r="K41" s="935"/>
      <c r="L41" s="933" t="str">
        <f t="shared" si="3"/>
        <v/>
      </c>
      <c r="N41" s="45" t="str">
        <f t="shared" si="0"/>
        <v/>
      </c>
      <c r="O41" s="129" t="str">
        <f t="shared" si="4"/>
        <v/>
      </c>
      <c r="P41" s="129" t="str">
        <f t="shared" si="1"/>
        <v/>
      </c>
      <c r="Q41" s="129" t="str">
        <f t="shared" si="2"/>
        <v/>
      </c>
      <c r="R41" s="920" t="str">
        <f t="shared" si="5"/>
        <v/>
      </c>
      <c r="S41" s="129" t="str">
        <f t="shared" si="8"/>
        <v/>
      </c>
      <c r="U41" s="175"/>
      <c r="V41" s="182"/>
    </row>
    <row r="42" spans="2:23" ht="12.75" customHeight="1">
      <c r="B42" s="536"/>
      <c r="C42" s="534"/>
      <c r="D42" s="534"/>
      <c r="E42" s="534"/>
      <c r="F42" s="534"/>
      <c r="G42" s="535"/>
      <c r="H42" s="24"/>
      <c r="I42" s="924"/>
      <c r="J42" s="935"/>
      <c r="K42" s="935"/>
      <c r="L42" s="933" t="str">
        <f t="shared" si="3"/>
        <v/>
      </c>
      <c r="N42" s="45" t="str">
        <f t="shared" si="0"/>
        <v/>
      </c>
      <c r="O42" s="129" t="str">
        <f t="shared" si="4"/>
        <v/>
      </c>
      <c r="P42" s="129" t="str">
        <f t="shared" si="1"/>
        <v/>
      </c>
      <c r="Q42" s="129" t="str">
        <f t="shared" si="2"/>
        <v/>
      </c>
      <c r="R42" s="920" t="str">
        <f t="shared" si="5"/>
        <v/>
      </c>
      <c r="S42" s="129" t="str">
        <f t="shared" si="8"/>
        <v/>
      </c>
      <c r="U42" s="175"/>
      <c r="V42" s="182"/>
    </row>
    <row r="43" spans="2:23" ht="12.75" customHeight="1">
      <c r="B43" s="536"/>
      <c r="C43" s="534"/>
      <c r="D43" s="534"/>
      <c r="E43" s="534"/>
      <c r="F43" s="534"/>
      <c r="G43" s="535"/>
      <c r="H43" s="24"/>
      <c r="I43" s="924"/>
      <c r="J43" s="935"/>
      <c r="K43" s="935"/>
      <c r="L43" s="933" t="str">
        <f t="shared" si="3"/>
        <v/>
      </c>
      <c r="N43" s="45" t="str">
        <f t="shared" si="0"/>
        <v/>
      </c>
      <c r="O43" s="129" t="str">
        <f t="shared" si="4"/>
        <v/>
      </c>
      <c r="P43" s="129" t="str">
        <f t="shared" si="1"/>
        <v/>
      </c>
      <c r="Q43" s="129" t="str">
        <f t="shared" si="2"/>
        <v/>
      </c>
      <c r="R43" s="920" t="str">
        <f t="shared" si="5"/>
        <v/>
      </c>
      <c r="S43" s="129" t="str">
        <f t="shared" si="8"/>
        <v/>
      </c>
      <c r="U43" s="175"/>
      <c r="V43" s="182"/>
    </row>
    <row r="44" spans="2:23" ht="12.75" customHeight="1">
      <c r="B44" s="536"/>
      <c r="C44" s="534"/>
      <c r="D44" s="534"/>
      <c r="E44" s="534"/>
      <c r="F44" s="534"/>
      <c r="G44" s="535"/>
      <c r="H44" s="24"/>
      <c r="I44" s="924"/>
      <c r="J44" s="935"/>
      <c r="K44" s="935"/>
      <c r="L44" s="933" t="str">
        <f t="shared" si="3"/>
        <v/>
      </c>
      <c r="N44" s="45" t="str">
        <f t="shared" si="0"/>
        <v/>
      </c>
      <c r="O44" s="129" t="str">
        <f t="shared" si="4"/>
        <v/>
      </c>
      <c r="P44" s="129" t="str">
        <f t="shared" si="1"/>
        <v/>
      </c>
      <c r="Q44" s="129" t="str">
        <f t="shared" si="2"/>
        <v/>
      </c>
      <c r="R44" s="920" t="str">
        <f t="shared" si="5"/>
        <v/>
      </c>
      <c r="S44" s="129" t="str">
        <f t="shared" si="8"/>
        <v/>
      </c>
      <c r="U44" s="175"/>
      <c r="V44" s="182"/>
    </row>
    <row r="45" spans="2:23" ht="12.75" customHeight="1">
      <c r="B45" s="536"/>
      <c r="C45" s="534"/>
      <c r="D45" s="534"/>
      <c r="E45" s="534"/>
      <c r="F45" s="534"/>
      <c r="G45" s="535"/>
      <c r="H45" s="24"/>
      <c r="I45" s="924"/>
      <c r="J45" s="935"/>
      <c r="K45" s="935"/>
      <c r="L45" s="933" t="str">
        <f t="shared" si="3"/>
        <v/>
      </c>
      <c r="N45" s="45" t="str">
        <f t="shared" ref="N45:N76" si="9">IF(ISNA(VLOOKUP(B45,EquipmentTypes,2,FALSE)),"",(VLOOKUP(B45,EquipmentTypes,2,FALSE)))</f>
        <v/>
      </c>
      <c r="O45" s="129" t="str">
        <f t="shared" si="4"/>
        <v/>
      </c>
      <c r="P45" s="129" t="str">
        <f t="shared" ref="P45:P76" si="10">IF(ISBLANK(F45), "", VLOOKUP(F45,FuelFactors,2,FALSE))</f>
        <v/>
      </c>
      <c r="Q45" s="129" t="str">
        <f t="shared" ref="Q45:Q76" si="11">IF(I45&gt;0, I45/VLOOKUP(B45, MPG, 2, FALSE), "")</f>
        <v/>
      </c>
      <c r="R45" s="920" t="str">
        <f t="shared" si="5"/>
        <v/>
      </c>
      <c r="S45" s="129" t="str">
        <f t="shared" ref="S45:S76" si="12">IF(L45&lt;&gt;"",IF(G45&gt;0,O45*P45,IF(I45&gt;0,Q45*P45,"")), "")</f>
        <v/>
      </c>
      <c r="U45" s="175"/>
      <c r="V45" s="182"/>
    </row>
    <row r="46" spans="2:23" ht="12.75" customHeight="1">
      <c r="B46" s="536"/>
      <c r="C46" s="534"/>
      <c r="D46" s="534"/>
      <c r="E46" s="534"/>
      <c r="F46" s="534"/>
      <c r="G46" s="535"/>
      <c r="H46" s="24"/>
      <c r="I46" s="924"/>
      <c r="J46" s="935"/>
      <c r="K46" s="935"/>
      <c r="L46" s="933" t="str">
        <f t="shared" si="3"/>
        <v/>
      </c>
      <c r="N46" s="45" t="str">
        <f t="shared" si="9"/>
        <v/>
      </c>
      <c r="O46" s="129" t="str">
        <f t="shared" ref="O46:O77" si="13">IF(ISBLANK(G46), "", (VLOOKUP(H46,FuelUnitsConvert, 2,FALSE)*G46))</f>
        <v/>
      </c>
      <c r="P46" s="129" t="str">
        <f t="shared" si="10"/>
        <v/>
      </c>
      <c r="Q46" s="129" t="str">
        <f t="shared" si="11"/>
        <v/>
      </c>
      <c r="R46" s="920" t="str">
        <f t="shared" si="5"/>
        <v/>
      </c>
      <c r="S46" s="129" t="str">
        <f t="shared" si="12"/>
        <v/>
      </c>
      <c r="U46" s="175"/>
      <c r="V46" s="182"/>
    </row>
    <row r="47" spans="2:23" ht="12.75" customHeight="1">
      <c r="B47" s="536"/>
      <c r="C47" s="534"/>
      <c r="D47" s="534"/>
      <c r="E47" s="534"/>
      <c r="F47" s="534"/>
      <c r="G47" s="535"/>
      <c r="H47" s="24"/>
      <c r="I47" s="924"/>
      <c r="J47" s="935"/>
      <c r="K47" s="935"/>
      <c r="L47" s="933" t="str">
        <f t="shared" si="3"/>
        <v/>
      </c>
      <c r="N47" s="45" t="str">
        <f t="shared" si="9"/>
        <v/>
      </c>
      <c r="O47" s="129" t="str">
        <f t="shared" si="13"/>
        <v/>
      </c>
      <c r="P47" s="129" t="str">
        <f t="shared" si="10"/>
        <v/>
      </c>
      <c r="Q47" s="129" t="str">
        <f t="shared" si="11"/>
        <v/>
      </c>
      <c r="R47" s="920" t="str">
        <f t="shared" si="5"/>
        <v/>
      </c>
      <c r="S47" s="129" t="str">
        <f t="shared" si="12"/>
        <v/>
      </c>
      <c r="U47" s="175"/>
      <c r="V47" s="182"/>
    </row>
    <row r="48" spans="2:23" ht="12.75" customHeight="1">
      <c r="B48" s="536"/>
      <c r="C48" s="534"/>
      <c r="D48" s="534"/>
      <c r="E48" s="534"/>
      <c r="F48" s="534"/>
      <c r="G48" s="535"/>
      <c r="H48" s="24"/>
      <c r="I48" s="924"/>
      <c r="J48" s="935"/>
      <c r="K48" s="935"/>
      <c r="L48" s="933" t="str">
        <f t="shared" si="3"/>
        <v/>
      </c>
      <c r="N48" s="45" t="str">
        <f t="shared" si="9"/>
        <v/>
      </c>
      <c r="O48" s="129" t="str">
        <f t="shared" si="13"/>
        <v/>
      </c>
      <c r="P48" s="129" t="str">
        <f t="shared" si="10"/>
        <v/>
      </c>
      <c r="Q48" s="129" t="str">
        <f t="shared" si="11"/>
        <v/>
      </c>
      <c r="R48" s="920" t="str">
        <f t="shared" si="5"/>
        <v/>
      </c>
      <c r="S48" s="129" t="str">
        <f t="shared" si="12"/>
        <v/>
      </c>
      <c r="U48" s="175"/>
      <c r="V48" s="182"/>
    </row>
    <row r="49" spans="2:22" ht="12.75" customHeight="1">
      <c r="B49" s="536"/>
      <c r="C49" s="534"/>
      <c r="D49" s="534"/>
      <c r="E49" s="534"/>
      <c r="F49" s="534"/>
      <c r="G49" s="535"/>
      <c r="H49" s="24"/>
      <c r="I49" s="924"/>
      <c r="J49" s="935"/>
      <c r="K49" s="935"/>
      <c r="L49" s="933" t="str">
        <f t="shared" si="3"/>
        <v/>
      </c>
      <c r="N49" s="45" t="str">
        <f t="shared" si="9"/>
        <v/>
      </c>
      <c r="O49" s="129" t="str">
        <f t="shared" si="13"/>
        <v/>
      </c>
      <c r="P49" s="129" t="str">
        <f t="shared" si="10"/>
        <v/>
      </c>
      <c r="Q49" s="129" t="str">
        <f t="shared" si="11"/>
        <v/>
      </c>
      <c r="R49" s="920" t="str">
        <f t="shared" si="5"/>
        <v/>
      </c>
      <c r="S49" s="129" t="str">
        <f t="shared" si="12"/>
        <v/>
      </c>
      <c r="U49" s="175"/>
      <c r="V49" s="182"/>
    </row>
    <row r="50" spans="2:22" ht="12.75" customHeight="1">
      <c r="B50" s="536"/>
      <c r="C50" s="534"/>
      <c r="D50" s="534"/>
      <c r="E50" s="534"/>
      <c r="F50" s="534"/>
      <c r="G50" s="535"/>
      <c r="H50" s="24"/>
      <c r="I50" s="924"/>
      <c r="J50" s="935"/>
      <c r="K50" s="935"/>
      <c r="L50" s="933" t="str">
        <f t="shared" si="3"/>
        <v/>
      </c>
      <c r="N50" s="45" t="str">
        <f t="shared" si="9"/>
        <v/>
      </c>
      <c r="O50" s="129" t="str">
        <f t="shared" si="13"/>
        <v/>
      </c>
      <c r="P50" s="129" t="str">
        <f t="shared" si="10"/>
        <v/>
      </c>
      <c r="Q50" s="129" t="str">
        <f t="shared" si="11"/>
        <v/>
      </c>
      <c r="R50" s="920" t="str">
        <f t="shared" si="5"/>
        <v/>
      </c>
      <c r="S50" s="129" t="str">
        <f t="shared" si="12"/>
        <v/>
      </c>
      <c r="U50" s="175"/>
      <c r="V50" s="182"/>
    </row>
    <row r="51" spans="2:22" ht="12.75" customHeight="1">
      <c r="B51" s="536"/>
      <c r="C51" s="534"/>
      <c r="D51" s="534"/>
      <c r="E51" s="534"/>
      <c r="F51" s="534"/>
      <c r="G51" s="535"/>
      <c r="H51" s="24"/>
      <c r="I51" s="924"/>
      <c r="J51" s="935"/>
      <c r="K51" s="935"/>
      <c r="L51" s="933" t="str">
        <f t="shared" si="3"/>
        <v/>
      </c>
      <c r="N51" s="45" t="str">
        <f t="shared" si="9"/>
        <v/>
      </c>
      <c r="O51" s="129" t="str">
        <f t="shared" si="13"/>
        <v/>
      </c>
      <c r="P51" s="129" t="str">
        <f t="shared" si="10"/>
        <v/>
      </c>
      <c r="Q51" s="129" t="str">
        <f t="shared" si="11"/>
        <v/>
      </c>
      <c r="R51" s="920" t="str">
        <f t="shared" si="5"/>
        <v/>
      </c>
      <c r="S51" s="129" t="str">
        <f t="shared" si="12"/>
        <v/>
      </c>
      <c r="U51" s="175"/>
      <c r="V51" s="182"/>
    </row>
    <row r="52" spans="2:22" ht="12.75" customHeight="1">
      <c r="B52" s="536"/>
      <c r="C52" s="534"/>
      <c r="D52" s="534"/>
      <c r="E52" s="534"/>
      <c r="F52" s="534"/>
      <c r="G52" s="535"/>
      <c r="H52" s="24"/>
      <c r="I52" s="924"/>
      <c r="J52" s="935"/>
      <c r="K52" s="935"/>
      <c r="L52" s="933" t="str">
        <f t="shared" si="3"/>
        <v/>
      </c>
      <c r="N52" s="45" t="str">
        <f t="shared" si="9"/>
        <v/>
      </c>
      <c r="O52" s="129" t="str">
        <f t="shared" si="13"/>
        <v/>
      </c>
      <c r="P52" s="129" t="str">
        <f t="shared" si="10"/>
        <v/>
      </c>
      <c r="Q52" s="129" t="str">
        <f t="shared" si="11"/>
        <v/>
      </c>
      <c r="R52" s="920" t="str">
        <f t="shared" si="5"/>
        <v/>
      </c>
      <c r="S52" s="129" t="str">
        <f t="shared" si="12"/>
        <v/>
      </c>
      <c r="U52" s="175"/>
      <c r="V52" s="182"/>
    </row>
    <row r="53" spans="2:22" ht="12.75" customHeight="1">
      <c r="B53" s="536"/>
      <c r="C53" s="534"/>
      <c r="D53" s="534"/>
      <c r="E53" s="534"/>
      <c r="F53" s="534"/>
      <c r="G53" s="535"/>
      <c r="H53" s="24"/>
      <c r="I53" s="924"/>
      <c r="J53" s="935"/>
      <c r="K53" s="935"/>
      <c r="L53" s="933" t="str">
        <f t="shared" si="3"/>
        <v/>
      </c>
      <c r="N53" s="45" t="str">
        <f t="shared" si="9"/>
        <v/>
      </c>
      <c r="O53" s="129" t="str">
        <f t="shared" si="13"/>
        <v/>
      </c>
      <c r="P53" s="129" t="str">
        <f t="shared" si="10"/>
        <v/>
      </c>
      <c r="Q53" s="129" t="str">
        <f t="shared" si="11"/>
        <v/>
      </c>
      <c r="R53" s="920" t="str">
        <f t="shared" si="5"/>
        <v/>
      </c>
      <c r="S53" s="129" t="str">
        <f t="shared" si="12"/>
        <v/>
      </c>
      <c r="U53" s="175"/>
      <c r="V53" s="182"/>
    </row>
    <row r="54" spans="2:22" ht="12.75" customHeight="1">
      <c r="B54" s="536"/>
      <c r="C54" s="534"/>
      <c r="D54" s="534"/>
      <c r="E54" s="534"/>
      <c r="F54" s="534"/>
      <c r="G54" s="535"/>
      <c r="H54" s="24"/>
      <c r="I54" s="924"/>
      <c r="J54" s="935"/>
      <c r="K54" s="935"/>
      <c r="L54" s="933" t="str">
        <f t="shared" si="3"/>
        <v/>
      </c>
      <c r="N54" s="45" t="str">
        <f t="shared" si="9"/>
        <v/>
      </c>
      <c r="O54" s="129" t="str">
        <f t="shared" si="13"/>
        <v/>
      </c>
      <c r="P54" s="129" t="str">
        <f t="shared" si="10"/>
        <v/>
      </c>
      <c r="Q54" s="129" t="str">
        <f t="shared" si="11"/>
        <v/>
      </c>
      <c r="R54" s="920" t="str">
        <f t="shared" si="5"/>
        <v/>
      </c>
      <c r="S54" s="129" t="str">
        <f t="shared" si="12"/>
        <v/>
      </c>
      <c r="U54" s="175"/>
      <c r="V54" s="182"/>
    </row>
    <row r="55" spans="2:22" ht="12.75" customHeight="1">
      <c r="B55" s="536"/>
      <c r="C55" s="534"/>
      <c r="D55" s="534"/>
      <c r="E55" s="534"/>
      <c r="F55" s="534"/>
      <c r="G55" s="535"/>
      <c r="H55" s="24"/>
      <c r="I55" s="924"/>
      <c r="J55" s="935"/>
      <c r="K55" s="935"/>
      <c r="L55" s="933" t="str">
        <f t="shared" si="3"/>
        <v/>
      </c>
      <c r="N55" s="45" t="str">
        <f t="shared" si="9"/>
        <v/>
      </c>
      <c r="O55" s="129" t="str">
        <f t="shared" si="13"/>
        <v/>
      </c>
      <c r="P55" s="129" t="str">
        <f t="shared" si="10"/>
        <v/>
      </c>
      <c r="Q55" s="129" t="str">
        <f t="shared" si="11"/>
        <v/>
      </c>
      <c r="R55" s="920" t="str">
        <f t="shared" si="5"/>
        <v/>
      </c>
      <c r="S55" s="129" t="str">
        <f t="shared" si="12"/>
        <v/>
      </c>
      <c r="U55" s="175"/>
      <c r="V55" s="182"/>
    </row>
    <row r="56" spans="2:22" ht="12.75" customHeight="1">
      <c r="B56" s="536"/>
      <c r="C56" s="534"/>
      <c r="D56" s="534"/>
      <c r="E56" s="534"/>
      <c r="F56" s="534"/>
      <c r="G56" s="535"/>
      <c r="H56" s="24"/>
      <c r="I56" s="924"/>
      <c r="J56" s="935"/>
      <c r="K56" s="935"/>
      <c r="L56" s="933" t="str">
        <f t="shared" si="3"/>
        <v/>
      </c>
      <c r="N56" s="45" t="str">
        <f t="shared" si="9"/>
        <v/>
      </c>
      <c r="O56" s="129" t="str">
        <f t="shared" si="13"/>
        <v/>
      </c>
      <c r="P56" s="129" t="str">
        <f t="shared" si="10"/>
        <v/>
      </c>
      <c r="Q56" s="129" t="str">
        <f t="shared" si="11"/>
        <v/>
      </c>
      <c r="R56" s="920" t="str">
        <f t="shared" si="5"/>
        <v/>
      </c>
      <c r="S56" s="129" t="str">
        <f t="shared" si="12"/>
        <v/>
      </c>
      <c r="U56" s="175"/>
      <c r="V56" s="182"/>
    </row>
    <row r="57" spans="2:22" ht="12.75" customHeight="1">
      <c r="B57" s="536"/>
      <c r="C57" s="534"/>
      <c r="D57" s="534"/>
      <c r="E57" s="534"/>
      <c r="F57" s="534"/>
      <c r="G57" s="535"/>
      <c r="H57" s="24"/>
      <c r="I57" s="924"/>
      <c r="J57" s="935"/>
      <c r="K57" s="935"/>
      <c r="L57" s="933" t="str">
        <f t="shared" si="3"/>
        <v/>
      </c>
      <c r="N57" s="45" t="str">
        <f t="shared" si="9"/>
        <v/>
      </c>
      <c r="O57" s="129" t="str">
        <f t="shared" si="13"/>
        <v/>
      </c>
      <c r="P57" s="129" t="str">
        <f t="shared" si="10"/>
        <v/>
      </c>
      <c r="Q57" s="129" t="str">
        <f t="shared" si="11"/>
        <v/>
      </c>
      <c r="R57" s="920" t="str">
        <f t="shared" si="5"/>
        <v/>
      </c>
      <c r="S57" s="129" t="str">
        <f t="shared" si="12"/>
        <v/>
      </c>
      <c r="U57" s="175"/>
      <c r="V57" s="182"/>
    </row>
    <row r="58" spans="2:22" ht="12.75" customHeight="1">
      <c r="B58" s="536"/>
      <c r="C58" s="534"/>
      <c r="D58" s="534"/>
      <c r="E58" s="534"/>
      <c r="F58" s="534"/>
      <c r="G58" s="535"/>
      <c r="H58" s="24"/>
      <c r="I58" s="924"/>
      <c r="J58" s="935"/>
      <c r="K58" s="935"/>
      <c r="L58" s="933" t="str">
        <f t="shared" si="3"/>
        <v/>
      </c>
      <c r="N58" s="45" t="str">
        <f t="shared" si="9"/>
        <v/>
      </c>
      <c r="O58" s="129" t="str">
        <f t="shared" si="13"/>
        <v/>
      </c>
      <c r="P58" s="129" t="str">
        <f t="shared" si="10"/>
        <v/>
      </c>
      <c r="Q58" s="129" t="str">
        <f t="shared" si="11"/>
        <v/>
      </c>
      <c r="R58" s="920" t="str">
        <f t="shared" si="5"/>
        <v/>
      </c>
      <c r="S58" s="129" t="str">
        <f t="shared" si="12"/>
        <v/>
      </c>
      <c r="U58" s="175"/>
      <c r="V58" s="182"/>
    </row>
    <row r="59" spans="2:22" ht="12.75" customHeight="1">
      <c r="B59" s="536"/>
      <c r="C59" s="534"/>
      <c r="D59" s="534"/>
      <c r="E59" s="534"/>
      <c r="F59" s="534"/>
      <c r="G59" s="535"/>
      <c r="H59" s="24"/>
      <c r="I59" s="924"/>
      <c r="J59" s="935"/>
      <c r="K59" s="935"/>
      <c r="L59" s="933" t="str">
        <f t="shared" si="3"/>
        <v/>
      </c>
      <c r="N59" s="45" t="str">
        <f t="shared" si="9"/>
        <v/>
      </c>
      <c r="O59" s="129" t="str">
        <f t="shared" si="13"/>
        <v/>
      </c>
      <c r="P59" s="129" t="str">
        <f t="shared" si="10"/>
        <v/>
      </c>
      <c r="Q59" s="129" t="str">
        <f t="shared" si="11"/>
        <v/>
      </c>
      <c r="R59" s="920" t="str">
        <f t="shared" si="5"/>
        <v/>
      </c>
      <c r="S59" s="129" t="str">
        <f t="shared" si="12"/>
        <v/>
      </c>
      <c r="U59" s="175"/>
      <c r="V59" s="182"/>
    </row>
    <row r="60" spans="2:22" ht="12.75" customHeight="1">
      <c r="B60" s="536"/>
      <c r="C60" s="534"/>
      <c r="D60" s="534"/>
      <c r="E60" s="534"/>
      <c r="F60" s="534"/>
      <c r="G60" s="535"/>
      <c r="H60" s="24"/>
      <c r="I60" s="924"/>
      <c r="J60" s="935"/>
      <c r="K60" s="935"/>
      <c r="L60" s="933" t="str">
        <f t="shared" si="3"/>
        <v/>
      </c>
      <c r="N60" s="45" t="str">
        <f t="shared" si="9"/>
        <v/>
      </c>
      <c r="O60" s="129" t="str">
        <f t="shared" si="13"/>
        <v/>
      </c>
      <c r="P60" s="129" t="str">
        <f t="shared" si="10"/>
        <v/>
      </c>
      <c r="Q60" s="129" t="str">
        <f t="shared" si="11"/>
        <v/>
      </c>
      <c r="R60" s="920" t="str">
        <f t="shared" si="5"/>
        <v/>
      </c>
      <c r="S60" s="129" t="str">
        <f t="shared" si="12"/>
        <v/>
      </c>
      <c r="U60" s="175"/>
      <c r="V60" s="182"/>
    </row>
    <row r="61" spans="2:22" ht="12.75" customHeight="1">
      <c r="B61" s="536"/>
      <c r="C61" s="534"/>
      <c r="D61" s="534"/>
      <c r="E61" s="534"/>
      <c r="F61" s="534"/>
      <c r="G61" s="535"/>
      <c r="H61" s="24"/>
      <c r="I61" s="924"/>
      <c r="J61" s="935"/>
      <c r="K61" s="935"/>
      <c r="L61" s="933" t="str">
        <f t="shared" si="3"/>
        <v/>
      </c>
      <c r="N61" s="45" t="str">
        <f t="shared" si="9"/>
        <v/>
      </c>
      <c r="O61" s="129" t="str">
        <f t="shared" si="13"/>
        <v/>
      </c>
      <c r="P61" s="129" t="str">
        <f t="shared" si="10"/>
        <v/>
      </c>
      <c r="Q61" s="129" t="str">
        <f t="shared" si="11"/>
        <v/>
      </c>
      <c r="R61" s="920" t="str">
        <f t="shared" si="5"/>
        <v/>
      </c>
      <c r="S61" s="129" t="str">
        <f t="shared" si="12"/>
        <v/>
      </c>
      <c r="U61" s="175"/>
      <c r="V61" s="182"/>
    </row>
    <row r="62" spans="2:22" ht="12.75" customHeight="1">
      <c r="B62" s="536"/>
      <c r="C62" s="534"/>
      <c r="D62" s="534"/>
      <c r="E62" s="534"/>
      <c r="F62" s="534"/>
      <c r="G62" s="535"/>
      <c r="H62" s="24"/>
      <c r="I62" s="924"/>
      <c r="J62" s="935"/>
      <c r="K62" s="935"/>
      <c r="L62" s="933" t="str">
        <f t="shared" si="3"/>
        <v/>
      </c>
      <c r="N62" s="45" t="str">
        <f t="shared" si="9"/>
        <v/>
      </c>
      <c r="O62" s="129" t="str">
        <f t="shared" si="13"/>
        <v/>
      </c>
      <c r="P62" s="129" t="str">
        <f t="shared" si="10"/>
        <v/>
      </c>
      <c r="Q62" s="129" t="str">
        <f t="shared" si="11"/>
        <v/>
      </c>
      <c r="R62" s="920" t="str">
        <f t="shared" si="5"/>
        <v/>
      </c>
      <c r="S62" s="129" t="str">
        <f t="shared" si="12"/>
        <v/>
      </c>
      <c r="U62" s="175"/>
      <c r="V62" s="182"/>
    </row>
    <row r="63" spans="2:22" ht="12.75" customHeight="1">
      <c r="B63" s="536"/>
      <c r="C63" s="534"/>
      <c r="D63" s="534"/>
      <c r="E63" s="534"/>
      <c r="F63" s="534"/>
      <c r="G63" s="535"/>
      <c r="H63" s="24"/>
      <c r="I63" s="924"/>
      <c r="J63" s="935"/>
      <c r="K63" s="935"/>
      <c r="L63" s="933" t="str">
        <f t="shared" si="3"/>
        <v/>
      </c>
      <c r="N63" s="45" t="str">
        <f t="shared" si="9"/>
        <v/>
      </c>
      <c r="O63" s="129" t="str">
        <f t="shared" si="13"/>
        <v/>
      </c>
      <c r="P63" s="129" t="str">
        <f t="shared" si="10"/>
        <v/>
      </c>
      <c r="Q63" s="129" t="str">
        <f t="shared" si="11"/>
        <v/>
      </c>
      <c r="R63" s="920" t="str">
        <f t="shared" si="5"/>
        <v/>
      </c>
      <c r="S63" s="129" t="str">
        <f t="shared" si="12"/>
        <v/>
      </c>
      <c r="U63" s="175"/>
      <c r="V63" s="182"/>
    </row>
    <row r="64" spans="2:22" ht="12.75" customHeight="1">
      <c r="B64" s="536"/>
      <c r="C64" s="534"/>
      <c r="D64" s="534"/>
      <c r="E64" s="534"/>
      <c r="F64" s="534"/>
      <c r="G64" s="535"/>
      <c r="H64" s="24"/>
      <c r="I64" s="924"/>
      <c r="J64" s="935"/>
      <c r="K64" s="935"/>
      <c r="L64" s="933" t="str">
        <f t="shared" si="3"/>
        <v/>
      </c>
      <c r="N64" s="45" t="str">
        <f t="shared" si="9"/>
        <v/>
      </c>
      <c r="O64" s="129" t="str">
        <f t="shared" si="13"/>
        <v/>
      </c>
      <c r="P64" s="129" t="str">
        <f t="shared" si="10"/>
        <v/>
      </c>
      <c r="Q64" s="129" t="str">
        <f t="shared" si="11"/>
        <v/>
      </c>
      <c r="R64" s="920" t="str">
        <f t="shared" si="5"/>
        <v/>
      </c>
      <c r="S64" s="129" t="str">
        <f t="shared" si="12"/>
        <v/>
      </c>
      <c r="U64" s="175"/>
      <c r="V64" s="182"/>
    </row>
    <row r="65" spans="2:22" ht="12.75" customHeight="1">
      <c r="B65" s="536"/>
      <c r="C65" s="534"/>
      <c r="D65" s="534"/>
      <c r="E65" s="534"/>
      <c r="F65" s="534"/>
      <c r="G65" s="535"/>
      <c r="H65" s="24"/>
      <c r="I65" s="924"/>
      <c r="J65" s="935"/>
      <c r="K65" s="935"/>
      <c r="L65" s="933" t="str">
        <f t="shared" si="3"/>
        <v/>
      </c>
      <c r="N65" s="45" t="str">
        <f t="shared" si="9"/>
        <v/>
      </c>
      <c r="O65" s="129" t="str">
        <f t="shared" si="13"/>
        <v/>
      </c>
      <c r="P65" s="129" t="str">
        <f t="shared" si="10"/>
        <v/>
      </c>
      <c r="Q65" s="129" t="str">
        <f t="shared" si="11"/>
        <v/>
      </c>
      <c r="R65" s="920" t="str">
        <f t="shared" si="5"/>
        <v/>
      </c>
      <c r="S65" s="129" t="str">
        <f t="shared" si="12"/>
        <v/>
      </c>
      <c r="U65" s="175"/>
      <c r="V65" s="182"/>
    </row>
    <row r="66" spans="2:22" ht="12.75" customHeight="1">
      <c r="B66" s="536"/>
      <c r="C66" s="534"/>
      <c r="D66" s="534"/>
      <c r="E66" s="534"/>
      <c r="F66" s="534"/>
      <c r="G66" s="535"/>
      <c r="H66" s="24"/>
      <c r="I66" s="924"/>
      <c r="J66" s="935"/>
      <c r="K66" s="935"/>
      <c r="L66" s="933" t="str">
        <f t="shared" si="3"/>
        <v/>
      </c>
      <c r="N66" s="45" t="str">
        <f t="shared" si="9"/>
        <v/>
      </c>
      <c r="O66" s="129" t="str">
        <f t="shared" si="13"/>
        <v/>
      </c>
      <c r="P66" s="129" t="str">
        <f t="shared" si="10"/>
        <v/>
      </c>
      <c r="Q66" s="129" t="str">
        <f t="shared" si="11"/>
        <v/>
      </c>
      <c r="R66" s="920" t="str">
        <f t="shared" si="5"/>
        <v/>
      </c>
      <c r="S66" s="129" t="str">
        <f t="shared" si="12"/>
        <v/>
      </c>
      <c r="U66" s="175"/>
      <c r="V66" s="182"/>
    </row>
    <row r="67" spans="2:22" ht="12.75" customHeight="1">
      <c r="B67" s="536"/>
      <c r="C67" s="534"/>
      <c r="D67" s="534"/>
      <c r="E67" s="534"/>
      <c r="F67" s="534"/>
      <c r="G67" s="535"/>
      <c r="H67" s="24"/>
      <c r="I67" s="924"/>
      <c r="J67" s="935"/>
      <c r="K67" s="935"/>
      <c r="L67" s="933" t="str">
        <f t="shared" si="3"/>
        <v/>
      </c>
      <c r="N67" s="45" t="str">
        <f t="shared" si="9"/>
        <v/>
      </c>
      <c r="O67" s="129" t="str">
        <f t="shared" si="13"/>
        <v/>
      </c>
      <c r="P67" s="129" t="str">
        <f t="shared" si="10"/>
        <v/>
      </c>
      <c r="Q67" s="129" t="str">
        <f t="shared" si="11"/>
        <v/>
      </c>
      <c r="R67" s="920" t="str">
        <f t="shared" si="5"/>
        <v/>
      </c>
      <c r="S67" s="129" t="str">
        <f t="shared" si="12"/>
        <v/>
      </c>
      <c r="U67" s="175"/>
      <c r="V67" s="182"/>
    </row>
    <row r="68" spans="2:22" ht="12.75" customHeight="1">
      <c r="B68" s="536"/>
      <c r="C68" s="534"/>
      <c r="D68" s="534"/>
      <c r="E68" s="534"/>
      <c r="F68" s="534"/>
      <c r="G68" s="535"/>
      <c r="H68" s="24"/>
      <c r="I68" s="924"/>
      <c r="J68" s="935"/>
      <c r="K68" s="935"/>
      <c r="L68" s="933" t="str">
        <f t="shared" si="3"/>
        <v/>
      </c>
      <c r="N68" s="45" t="str">
        <f t="shared" si="9"/>
        <v/>
      </c>
      <c r="O68" s="129" t="str">
        <f t="shared" si="13"/>
        <v/>
      </c>
      <c r="P68" s="129" t="str">
        <f t="shared" si="10"/>
        <v/>
      </c>
      <c r="Q68" s="129" t="str">
        <f t="shared" si="11"/>
        <v/>
      </c>
      <c r="R68" s="920" t="str">
        <f t="shared" si="5"/>
        <v/>
      </c>
      <c r="S68" s="129" t="str">
        <f t="shared" si="12"/>
        <v/>
      </c>
      <c r="U68" s="175"/>
      <c r="V68" s="182"/>
    </row>
    <row r="69" spans="2:22" ht="12.75" customHeight="1">
      <c r="B69" s="536"/>
      <c r="C69" s="534"/>
      <c r="D69" s="534"/>
      <c r="E69" s="534"/>
      <c r="F69" s="534"/>
      <c r="G69" s="535"/>
      <c r="H69" s="24"/>
      <c r="I69" s="924"/>
      <c r="J69" s="935"/>
      <c r="K69" s="935"/>
      <c r="L69" s="933" t="str">
        <f t="shared" si="3"/>
        <v/>
      </c>
      <c r="N69" s="45" t="str">
        <f t="shared" si="9"/>
        <v/>
      </c>
      <c r="O69" s="129" t="str">
        <f t="shared" si="13"/>
        <v/>
      </c>
      <c r="P69" s="129" t="str">
        <f t="shared" si="10"/>
        <v/>
      </c>
      <c r="Q69" s="129" t="str">
        <f t="shared" si="11"/>
        <v/>
      </c>
      <c r="R69" s="920" t="str">
        <f t="shared" si="5"/>
        <v/>
      </c>
      <c r="S69" s="129" t="str">
        <f t="shared" si="12"/>
        <v/>
      </c>
      <c r="U69" s="175"/>
      <c r="V69" s="182"/>
    </row>
    <row r="70" spans="2:22" ht="12.75" customHeight="1">
      <c r="B70" s="536"/>
      <c r="C70" s="534"/>
      <c r="D70" s="534"/>
      <c r="E70" s="534"/>
      <c r="F70" s="534"/>
      <c r="G70" s="535"/>
      <c r="H70" s="24"/>
      <c r="I70" s="924"/>
      <c r="J70" s="935"/>
      <c r="K70" s="935"/>
      <c r="L70" s="933" t="str">
        <f t="shared" si="3"/>
        <v/>
      </c>
      <c r="N70" s="45" t="str">
        <f t="shared" si="9"/>
        <v/>
      </c>
      <c r="O70" s="129" t="str">
        <f t="shared" si="13"/>
        <v/>
      </c>
      <c r="P70" s="129" t="str">
        <f t="shared" si="10"/>
        <v/>
      </c>
      <c r="Q70" s="129" t="str">
        <f t="shared" si="11"/>
        <v/>
      </c>
      <c r="R70" s="920" t="str">
        <f t="shared" si="5"/>
        <v/>
      </c>
      <c r="S70" s="129" t="str">
        <f t="shared" si="12"/>
        <v/>
      </c>
      <c r="U70" s="175"/>
      <c r="V70" s="182"/>
    </row>
    <row r="71" spans="2:22" ht="12.75" customHeight="1">
      <c r="B71" s="536"/>
      <c r="C71" s="534"/>
      <c r="D71" s="534"/>
      <c r="E71" s="534"/>
      <c r="F71" s="534"/>
      <c r="G71" s="535"/>
      <c r="H71" s="24"/>
      <c r="I71" s="924"/>
      <c r="J71" s="935"/>
      <c r="K71" s="935"/>
      <c r="L71" s="933" t="str">
        <f t="shared" si="3"/>
        <v/>
      </c>
      <c r="N71" s="45" t="str">
        <f t="shared" si="9"/>
        <v/>
      </c>
      <c r="O71" s="129" t="str">
        <f t="shared" si="13"/>
        <v/>
      </c>
      <c r="P71" s="129" t="str">
        <f t="shared" si="10"/>
        <v/>
      </c>
      <c r="Q71" s="129" t="str">
        <f t="shared" si="11"/>
        <v/>
      </c>
      <c r="R71" s="920" t="str">
        <f t="shared" si="5"/>
        <v/>
      </c>
      <c r="S71" s="129" t="str">
        <f t="shared" si="12"/>
        <v/>
      </c>
      <c r="U71" s="175"/>
      <c r="V71" s="182"/>
    </row>
    <row r="72" spans="2:22" ht="12.75" customHeight="1">
      <c r="B72" s="536"/>
      <c r="C72" s="534"/>
      <c r="D72" s="534"/>
      <c r="E72" s="534"/>
      <c r="F72" s="534"/>
      <c r="G72" s="535"/>
      <c r="H72" s="24"/>
      <c r="I72" s="924"/>
      <c r="J72" s="935"/>
      <c r="K72" s="935"/>
      <c r="L72" s="933" t="str">
        <f t="shared" si="3"/>
        <v/>
      </c>
      <c r="N72" s="45" t="str">
        <f t="shared" si="9"/>
        <v/>
      </c>
      <c r="O72" s="129" t="str">
        <f t="shared" si="13"/>
        <v/>
      </c>
      <c r="P72" s="129" t="str">
        <f t="shared" si="10"/>
        <v/>
      </c>
      <c r="Q72" s="129" t="str">
        <f t="shared" si="11"/>
        <v/>
      </c>
      <c r="R72" s="920" t="str">
        <f t="shared" si="5"/>
        <v/>
      </c>
      <c r="S72" s="129" t="str">
        <f t="shared" si="12"/>
        <v/>
      </c>
      <c r="U72" s="175"/>
      <c r="V72" s="182"/>
    </row>
    <row r="73" spans="2:22" ht="12.75" customHeight="1">
      <c r="B73" s="536"/>
      <c r="C73" s="534"/>
      <c r="D73" s="534"/>
      <c r="E73" s="534"/>
      <c r="F73" s="534"/>
      <c r="G73" s="535"/>
      <c r="H73" s="24"/>
      <c r="I73" s="924"/>
      <c r="J73" s="935"/>
      <c r="K73" s="935"/>
      <c r="L73" s="933" t="str">
        <f t="shared" si="3"/>
        <v/>
      </c>
      <c r="N73" s="45" t="str">
        <f t="shared" si="9"/>
        <v/>
      </c>
      <c r="O73" s="129" t="str">
        <f t="shared" si="13"/>
        <v/>
      </c>
      <c r="P73" s="129" t="str">
        <f t="shared" si="10"/>
        <v/>
      </c>
      <c r="Q73" s="129" t="str">
        <f t="shared" si="11"/>
        <v/>
      </c>
      <c r="R73" s="920" t="str">
        <f t="shared" si="5"/>
        <v/>
      </c>
      <c r="S73" s="129" t="str">
        <f t="shared" si="12"/>
        <v/>
      </c>
      <c r="U73" s="175"/>
      <c r="V73" s="182"/>
    </row>
    <row r="74" spans="2:22" ht="12.75" customHeight="1">
      <c r="B74" s="536"/>
      <c r="C74" s="534"/>
      <c r="D74" s="534"/>
      <c r="E74" s="534"/>
      <c r="F74" s="534"/>
      <c r="G74" s="535"/>
      <c r="H74" s="24"/>
      <c r="I74" s="924"/>
      <c r="J74" s="935"/>
      <c r="K74" s="935"/>
      <c r="L74" s="933" t="str">
        <f t="shared" si="3"/>
        <v/>
      </c>
      <c r="N74" s="45" t="str">
        <f t="shared" si="9"/>
        <v/>
      </c>
      <c r="O74" s="129" t="str">
        <f t="shared" si="13"/>
        <v/>
      </c>
      <c r="P74" s="129" t="str">
        <f t="shared" si="10"/>
        <v/>
      </c>
      <c r="Q74" s="129" t="str">
        <f t="shared" si="11"/>
        <v/>
      </c>
      <c r="R74" s="920" t="str">
        <f t="shared" si="5"/>
        <v/>
      </c>
      <c r="S74" s="129" t="str">
        <f t="shared" si="12"/>
        <v/>
      </c>
      <c r="U74" s="175"/>
      <c r="V74" s="182"/>
    </row>
    <row r="75" spans="2:22" ht="12.75" customHeight="1">
      <c r="B75" s="536"/>
      <c r="C75" s="534"/>
      <c r="D75" s="534"/>
      <c r="E75" s="534"/>
      <c r="F75" s="534"/>
      <c r="G75" s="535"/>
      <c r="H75" s="24"/>
      <c r="I75" s="924"/>
      <c r="J75" s="935"/>
      <c r="K75" s="935"/>
      <c r="L75" s="933" t="str">
        <f t="shared" si="3"/>
        <v/>
      </c>
      <c r="N75" s="45" t="str">
        <f t="shared" si="9"/>
        <v/>
      </c>
      <c r="O75" s="129" t="str">
        <f t="shared" si="13"/>
        <v/>
      </c>
      <c r="P75" s="129" t="str">
        <f t="shared" si="10"/>
        <v/>
      </c>
      <c r="Q75" s="129" t="str">
        <f t="shared" si="11"/>
        <v/>
      </c>
      <c r="R75" s="920" t="str">
        <f t="shared" si="5"/>
        <v/>
      </c>
      <c r="S75" s="129" t="str">
        <f t="shared" si="12"/>
        <v/>
      </c>
      <c r="U75" s="175"/>
      <c r="V75" s="182"/>
    </row>
    <row r="76" spans="2:22" ht="12.75" customHeight="1">
      <c r="B76" s="536"/>
      <c r="C76" s="534"/>
      <c r="D76" s="534"/>
      <c r="E76" s="534"/>
      <c r="F76" s="534"/>
      <c r="G76" s="535"/>
      <c r="H76" s="24"/>
      <c r="I76" s="924"/>
      <c r="J76" s="935"/>
      <c r="K76" s="935"/>
      <c r="L76" s="933" t="str">
        <f t="shared" si="3"/>
        <v/>
      </c>
      <c r="N76" s="45" t="str">
        <f t="shared" si="9"/>
        <v/>
      </c>
      <c r="O76" s="129" t="str">
        <f t="shared" si="13"/>
        <v/>
      </c>
      <c r="P76" s="129" t="str">
        <f t="shared" si="10"/>
        <v/>
      </c>
      <c r="Q76" s="129" t="str">
        <f t="shared" si="11"/>
        <v/>
      </c>
      <c r="R76" s="920" t="str">
        <f t="shared" si="5"/>
        <v/>
      </c>
      <c r="S76" s="129" t="str">
        <f t="shared" si="12"/>
        <v/>
      </c>
      <c r="U76" s="175"/>
      <c r="V76" s="182"/>
    </row>
    <row r="77" spans="2:22" ht="12.75" customHeight="1">
      <c r="B77" s="536"/>
      <c r="C77" s="534"/>
      <c r="D77" s="534"/>
      <c r="E77" s="534"/>
      <c r="F77" s="534"/>
      <c r="G77" s="535"/>
      <c r="H77" s="24"/>
      <c r="I77" s="924"/>
      <c r="J77" s="935"/>
      <c r="K77" s="935"/>
      <c r="L77" s="933" t="str">
        <f t="shared" si="3"/>
        <v/>
      </c>
      <c r="N77" s="45" t="str">
        <f t="shared" ref="N77:N108" si="14">IF(ISNA(VLOOKUP(B77,EquipmentTypes,2,FALSE)),"",(VLOOKUP(B77,EquipmentTypes,2,FALSE)))</f>
        <v/>
      </c>
      <c r="O77" s="129" t="str">
        <f t="shared" si="13"/>
        <v/>
      </c>
      <c r="P77" s="129" t="str">
        <f t="shared" ref="P77:P108" si="15">IF(ISBLANK(F77), "", VLOOKUP(F77,FuelFactors,2,FALSE))</f>
        <v/>
      </c>
      <c r="Q77" s="129" t="str">
        <f t="shared" ref="Q77:Q108" si="16">IF(I77&gt;0, I77/VLOOKUP(B77, MPG, 2, FALSE), "")</f>
        <v/>
      </c>
      <c r="R77" s="920" t="str">
        <f t="shared" si="5"/>
        <v/>
      </c>
      <c r="S77" s="129" t="str">
        <f t="shared" ref="S77:S108" si="17">IF(L77&lt;&gt;"",IF(G77&gt;0,O77*P77,IF(I77&gt;0,Q77*P77,"")), "")</f>
        <v/>
      </c>
      <c r="U77" s="175"/>
      <c r="V77" s="182"/>
    </row>
    <row r="78" spans="2:22" ht="12.75" customHeight="1">
      <c r="B78" s="536"/>
      <c r="C78" s="534"/>
      <c r="D78" s="534"/>
      <c r="E78" s="534"/>
      <c r="F78" s="534"/>
      <c r="G78" s="535"/>
      <c r="H78" s="24"/>
      <c r="I78" s="924"/>
      <c r="J78" s="935"/>
      <c r="K78" s="935"/>
      <c r="L78" s="933" t="str">
        <f t="shared" ref="L78:L141" si="18">IF(AND(G78&gt;0,I78&gt;0),"Multiple Entered!",IF(G78&gt;0,"Preferred Option",IF(I78&gt;0,"2nd Option",IF(J78&gt;0,"Third Option",""))))</f>
        <v/>
      </c>
      <c r="N78" s="45" t="str">
        <f t="shared" si="14"/>
        <v/>
      </c>
      <c r="O78" s="129" t="str">
        <f t="shared" ref="O78:O109" si="19">IF(ISBLANK(G78), "", (VLOOKUP(H78,FuelUnitsConvert, 2,FALSE)*G78))</f>
        <v/>
      </c>
      <c r="P78" s="129" t="str">
        <f t="shared" si="15"/>
        <v/>
      </c>
      <c r="Q78" s="129" t="str">
        <f t="shared" si="16"/>
        <v/>
      </c>
      <c r="R78" s="920" t="str">
        <f t="shared" ref="R78:R141" si="20">IF(AND(J78&gt;0, K78&gt;0),J78/K78, "")</f>
        <v/>
      </c>
      <c r="S78" s="129" t="str">
        <f t="shared" si="17"/>
        <v/>
      </c>
      <c r="U78" s="175"/>
      <c r="V78" s="182"/>
    </row>
    <row r="79" spans="2:22" ht="12.75" customHeight="1">
      <c r="B79" s="536"/>
      <c r="C79" s="534"/>
      <c r="D79" s="534"/>
      <c r="E79" s="534"/>
      <c r="F79" s="534"/>
      <c r="G79" s="535"/>
      <c r="H79" s="24"/>
      <c r="I79" s="924"/>
      <c r="J79" s="935"/>
      <c r="K79" s="935"/>
      <c r="L79" s="933" t="str">
        <f t="shared" si="18"/>
        <v/>
      </c>
      <c r="N79" s="45" t="str">
        <f t="shared" si="14"/>
        <v/>
      </c>
      <c r="O79" s="129" t="str">
        <f t="shared" si="19"/>
        <v/>
      </c>
      <c r="P79" s="129" t="str">
        <f t="shared" si="15"/>
        <v/>
      </c>
      <c r="Q79" s="129" t="str">
        <f t="shared" si="16"/>
        <v/>
      </c>
      <c r="R79" s="920" t="str">
        <f t="shared" si="20"/>
        <v/>
      </c>
      <c r="S79" s="129" t="str">
        <f t="shared" si="17"/>
        <v/>
      </c>
      <c r="U79" s="175"/>
      <c r="V79" s="182"/>
    </row>
    <row r="80" spans="2:22" ht="12.75" customHeight="1">
      <c r="B80" s="536"/>
      <c r="C80" s="534"/>
      <c r="D80" s="534"/>
      <c r="E80" s="534"/>
      <c r="F80" s="534"/>
      <c r="G80" s="535"/>
      <c r="H80" s="24"/>
      <c r="I80" s="924"/>
      <c r="J80" s="935"/>
      <c r="K80" s="935"/>
      <c r="L80" s="933" t="str">
        <f t="shared" si="18"/>
        <v/>
      </c>
      <c r="N80" s="45" t="str">
        <f t="shared" si="14"/>
        <v/>
      </c>
      <c r="O80" s="129" t="str">
        <f t="shared" si="19"/>
        <v/>
      </c>
      <c r="P80" s="129" t="str">
        <f t="shared" si="15"/>
        <v/>
      </c>
      <c r="Q80" s="129" t="str">
        <f t="shared" si="16"/>
        <v/>
      </c>
      <c r="R80" s="920" t="str">
        <f t="shared" si="20"/>
        <v/>
      </c>
      <c r="S80" s="129" t="str">
        <f t="shared" si="17"/>
        <v/>
      </c>
      <c r="U80" s="175"/>
      <c r="V80" s="182"/>
    </row>
    <row r="81" spans="2:22" ht="12.75" customHeight="1">
      <c r="B81" s="536"/>
      <c r="C81" s="534"/>
      <c r="D81" s="534"/>
      <c r="E81" s="534"/>
      <c r="F81" s="534"/>
      <c r="G81" s="535"/>
      <c r="H81" s="24"/>
      <c r="I81" s="924"/>
      <c r="J81" s="935"/>
      <c r="K81" s="935"/>
      <c r="L81" s="933" t="str">
        <f t="shared" si="18"/>
        <v/>
      </c>
      <c r="N81" s="45" t="str">
        <f t="shared" si="14"/>
        <v/>
      </c>
      <c r="O81" s="129" t="str">
        <f t="shared" si="19"/>
        <v/>
      </c>
      <c r="P81" s="129" t="str">
        <f t="shared" si="15"/>
        <v/>
      </c>
      <c r="Q81" s="129" t="str">
        <f t="shared" si="16"/>
        <v/>
      </c>
      <c r="R81" s="920" t="str">
        <f t="shared" si="20"/>
        <v/>
      </c>
      <c r="S81" s="129" t="str">
        <f t="shared" si="17"/>
        <v/>
      </c>
      <c r="U81" s="175"/>
      <c r="V81" s="182"/>
    </row>
    <row r="82" spans="2:22" ht="12.75" customHeight="1">
      <c r="B82" s="536"/>
      <c r="C82" s="534"/>
      <c r="D82" s="534"/>
      <c r="E82" s="534"/>
      <c r="F82" s="534"/>
      <c r="G82" s="535"/>
      <c r="H82" s="24"/>
      <c r="I82" s="924"/>
      <c r="J82" s="935"/>
      <c r="K82" s="935"/>
      <c r="L82" s="933" t="str">
        <f t="shared" si="18"/>
        <v/>
      </c>
      <c r="N82" s="45" t="str">
        <f t="shared" si="14"/>
        <v/>
      </c>
      <c r="O82" s="129" t="str">
        <f t="shared" si="19"/>
        <v/>
      </c>
      <c r="P82" s="129" t="str">
        <f t="shared" si="15"/>
        <v/>
      </c>
      <c r="Q82" s="129" t="str">
        <f t="shared" si="16"/>
        <v/>
      </c>
      <c r="R82" s="920" t="str">
        <f t="shared" si="20"/>
        <v/>
      </c>
      <c r="S82" s="129" t="str">
        <f t="shared" si="17"/>
        <v/>
      </c>
      <c r="U82" s="175"/>
      <c r="V82" s="182"/>
    </row>
    <row r="83" spans="2:22" ht="12.75" customHeight="1">
      <c r="B83" s="536"/>
      <c r="C83" s="534"/>
      <c r="D83" s="534"/>
      <c r="E83" s="534"/>
      <c r="F83" s="534"/>
      <c r="G83" s="535"/>
      <c r="H83" s="24"/>
      <c r="I83" s="924"/>
      <c r="J83" s="935"/>
      <c r="K83" s="935"/>
      <c r="L83" s="933" t="str">
        <f t="shared" si="18"/>
        <v/>
      </c>
      <c r="N83" s="45" t="str">
        <f t="shared" si="14"/>
        <v/>
      </c>
      <c r="O83" s="129" t="str">
        <f t="shared" si="19"/>
        <v/>
      </c>
      <c r="P83" s="129" t="str">
        <f t="shared" si="15"/>
        <v/>
      </c>
      <c r="Q83" s="129" t="str">
        <f t="shared" si="16"/>
        <v/>
      </c>
      <c r="R83" s="920" t="str">
        <f t="shared" si="20"/>
        <v/>
      </c>
      <c r="S83" s="129" t="str">
        <f t="shared" si="17"/>
        <v/>
      </c>
      <c r="U83" s="175"/>
      <c r="V83" s="182"/>
    </row>
    <row r="84" spans="2:22" ht="12.75" customHeight="1">
      <c r="B84" s="536"/>
      <c r="C84" s="534"/>
      <c r="D84" s="534"/>
      <c r="E84" s="534"/>
      <c r="F84" s="534"/>
      <c r="G84" s="535"/>
      <c r="H84" s="24"/>
      <c r="I84" s="924"/>
      <c r="J84" s="935"/>
      <c r="K84" s="935"/>
      <c r="L84" s="933" t="str">
        <f t="shared" si="18"/>
        <v/>
      </c>
      <c r="N84" s="45" t="str">
        <f t="shared" si="14"/>
        <v/>
      </c>
      <c r="O84" s="129" t="str">
        <f t="shared" si="19"/>
        <v/>
      </c>
      <c r="P84" s="129" t="str">
        <f t="shared" si="15"/>
        <v/>
      </c>
      <c r="Q84" s="129" t="str">
        <f t="shared" si="16"/>
        <v/>
      </c>
      <c r="R84" s="920" t="str">
        <f t="shared" si="20"/>
        <v/>
      </c>
      <c r="S84" s="129" t="str">
        <f t="shared" si="17"/>
        <v/>
      </c>
      <c r="U84" s="175"/>
      <c r="V84" s="182"/>
    </row>
    <row r="85" spans="2:22" ht="12.75" customHeight="1">
      <c r="B85" s="536"/>
      <c r="C85" s="534"/>
      <c r="D85" s="534"/>
      <c r="E85" s="534"/>
      <c r="F85" s="534"/>
      <c r="G85" s="535"/>
      <c r="H85" s="24"/>
      <c r="I85" s="924"/>
      <c r="J85" s="935"/>
      <c r="K85" s="935"/>
      <c r="L85" s="933" t="str">
        <f t="shared" si="18"/>
        <v/>
      </c>
      <c r="N85" s="45" t="str">
        <f t="shared" si="14"/>
        <v/>
      </c>
      <c r="O85" s="129" t="str">
        <f t="shared" si="19"/>
        <v/>
      </c>
      <c r="P85" s="129" t="str">
        <f t="shared" si="15"/>
        <v/>
      </c>
      <c r="Q85" s="129" t="str">
        <f t="shared" si="16"/>
        <v/>
      </c>
      <c r="R85" s="920" t="str">
        <f t="shared" si="20"/>
        <v/>
      </c>
      <c r="S85" s="129" t="str">
        <f t="shared" si="17"/>
        <v/>
      </c>
      <c r="U85" s="175"/>
      <c r="V85" s="182"/>
    </row>
    <row r="86" spans="2:22" ht="12.75" customHeight="1">
      <c r="B86" s="536"/>
      <c r="C86" s="534"/>
      <c r="D86" s="534"/>
      <c r="E86" s="534"/>
      <c r="F86" s="534"/>
      <c r="G86" s="535"/>
      <c r="H86" s="24"/>
      <c r="I86" s="924"/>
      <c r="J86" s="935"/>
      <c r="K86" s="935"/>
      <c r="L86" s="933" t="str">
        <f t="shared" si="18"/>
        <v/>
      </c>
      <c r="N86" s="45" t="str">
        <f t="shared" si="14"/>
        <v/>
      </c>
      <c r="O86" s="129" t="str">
        <f t="shared" si="19"/>
        <v/>
      </c>
      <c r="P86" s="129" t="str">
        <f t="shared" si="15"/>
        <v/>
      </c>
      <c r="Q86" s="129" t="str">
        <f t="shared" si="16"/>
        <v/>
      </c>
      <c r="R86" s="920" t="str">
        <f t="shared" si="20"/>
        <v/>
      </c>
      <c r="S86" s="129" t="str">
        <f t="shared" si="17"/>
        <v/>
      </c>
      <c r="U86" s="175"/>
      <c r="V86" s="182"/>
    </row>
    <row r="87" spans="2:22" ht="12.75" customHeight="1">
      <c r="B87" s="536"/>
      <c r="C87" s="534"/>
      <c r="D87" s="534"/>
      <c r="E87" s="534"/>
      <c r="F87" s="534"/>
      <c r="G87" s="535"/>
      <c r="H87" s="24"/>
      <c r="I87" s="924"/>
      <c r="J87" s="935"/>
      <c r="K87" s="935"/>
      <c r="L87" s="933" t="str">
        <f t="shared" si="18"/>
        <v/>
      </c>
      <c r="N87" s="45" t="str">
        <f t="shared" si="14"/>
        <v/>
      </c>
      <c r="O87" s="129" t="str">
        <f t="shared" si="19"/>
        <v/>
      </c>
      <c r="P87" s="129" t="str">
        <f t="shared" si="15"/>
        <v/>
      </c>
      <c r="Q87" s="129" t="str">
        <f t="shared" si="16"/>
        <v/>
      </c>
      <c r="R87" s="920" t="str">
        <f t="shared" si="20"/>
        <v/>
      </c>
      <c r="S87" s="129" t="str">
        <f t="shared" si="17"/>
        <v/>
      </c>
      <c r="U87" s="175"/>
      <c r="V87" s="182"/>
    </row>
    <row r="88" spans="2:22" ht="12.75" customHeight="1">
      <c r="B88" s="536"/>
      <c r="C88" s="534"/>
      <c r="D88" s="534"/>
      <c r="E88" s="534"/>
      <c r="F88" s="534"/>
      <c r="G88" s="535"/>
      <c r="H88" s="24"/>
      <c r="I88" s="924"/>
      <c r="J88" s="935"/>
      <c r="K88" s="935"/>
      <c r="L88" s="933" t="str">
        <f t="shared" si="18"/>
        <v/>
      </c>
      <c r="N88" s="45" t="str">
        <f t="shared" si="14"/>
        <v/>
      </c>
      <c r="O88" s="129" t="str">
        <f t="shared" si="19"/>
        <v/>
      </c>
      <c r="P88" s="129" t="str">
        <f t="shared" si="15"/>
        <v/>
      </c>
      <c r="Q88" s="129" t="str">
        <f t="shared" si="16"/>
        <v/>
      </c>
      <c r="R88" s="920" t="str">
        <f t="shared" si="20"/>
        <v/>
      </c>
      <c r="S88" s="129" t="str">
        <f t="shared" si="17"/>
        <v/>
      </c>
      <c r="U88" s="175"/>
      <c r="V88" s="182"/>
    </row>
    <row r="89" spans="2:22" ht="12.75" customHeight="1">
      <c r="B89" s="536"/>
      <c r="C89" s="534"/>
      <c r="D89" s="534"/>
      <c r="E89" s="534"/>
      <c r="F89" s="534"/>
      <c r="G89" s="535"/>
      <c r="H89" s="24"/>
      <c r="I89" s="924"/>
      <c r="J89" s="935"/>
      <c r="K89" s="935"/>
      <c r="L89" s="933" t="str">
        <f t="shared" si="18"/>
        <v/>
      </c>
      <c r="N89" s="45" t="str">
        <f t="shared" si="14"/>
        <v/>
      </c>
      <c r="O89" s="129" t="str">
        <f t="shared" si="19"/>
        <v/>
      </c>
      <c r="P89" s="129" t="str">
        <f t="shared" si="15"/>
        <v/>
      </c>
      <c r="Q89" s="129" t="str">
        <f t="shared" si="16"/>
        <v/>
      </c>
      <c r="R89" s="920" t="str">
        <f t="shared" si="20"/>
        <v/>
      </c>
      <c r="S89" s="129" t="str">
        <f t="shared" si="17"/>
        <v/>
      </c>
      <c r="U89" s="175"/>
      <c r="V89" s="182"/>
    </row>
    <row r="90" spans="2:22" ht="12.75" customHeight="1">
      <c r="B90" s="536"/>
      <c r="C90" s="534"/>
      <c r="D90" s="534"/>
      <c r="E90" s="534"/>
      <c r="F90" s="534"/>
      <c r="G90" s="535"/>
      <c r="H90" s="24"/>
      <c r="I90" s="924"/>
      <c r="J90" s="935"/>
      <c r="K90" s="935"/>
      <c r="L90" s="933" t="str">
        <f t="shared" si="18"/>
        <v/>
      </c>
      <c r="N90" s="45" t="str">
        <f t="shared" si="14"/>
        <v/>
      </c>
      <c r="O90" s="129" t="str">
        <f t="shared" si="19"/>
        <v/>
      </c>
      <c r="P90" s="129" t="str">
        <f t="shared" si="15"/>
        <v/>
      </c>
      <c r="Q90" s="129" t="str">
        <f t="shared" si="16"/>
        <v/>
      </c>
      <c r="R90" s="920" t="str">
        <f t="shared" si="20"/>
        <v/>
      </c>
      <c r="S90" s="129" t="str">
        <f t="shared" si="17"/>
        <v/>
      </c>
      <c r="U90" s="175"/>
      <c r="V90" s="182"/>
    </row>
    <row r="91" spans="2:22" ht="12.75" customHeight="1">
      <c r="B91" s="536"/>
      <c r="C91" s="534"/>
      <c r="D91" s="534"/>
      <c r="E91" s="534"/>
      <c r="F91" s="534"/>
      <c r="G91" s="535"/>
      <c r="H91" s="24"/>
      <c r="I91" s="924"/>
      <c r="J91" s="935"/>
      <c r="K91" s="935"/>
      <c r="L91" s="933" t="str">
        <f t="shared" si="18"/>
        <v/>
      </c>
      <c r="N91" s="45" t="str">
        <f t="shared" si="14"/>
        <v/>
      </c>
      <c r="O91" s="129" t="str">
        <f t="shared" si="19"/>
        <v/>
      </c>
      <c r="P91" s="129" t="str">
        <f t="shared" si="15"/>
        <v/>
      </c>
      <c r="Q91" s="129" t="str">
        <f t="shared" si="16"/>
        <v/>
      </c>
      <c r="R91" s="920" t="str">
        <f t="shared" si="20"/>
        <v/>
      </c>
      <c r="S91" s="129" t="str">
        <f t="shared" si="17"/>
        <v/>
      </c>
      <c r="U91" s="175"/>
      <c r="V91" s="182"/>
    </row>
    <row r="92" spans="2:22" ht="12.75" customHeight="1">
      <c r="B92" s="536"/>
      <c r="C92" s="534"/>
      <c r="D92" s="534"/>
      <c r="E92" s="534"/>
      <c r="F92" s="534"/>
      <c r="G92" s="535"/>
      <c r="H92" s="24"/>
      <c r="I92" s="924"/>
      <c r="J92" s="935"/>
      <c r="K92" s="935"/>
      <c r="L92" s="933" t="str">
        <f t="shared" si="18"/>
        <v/>
      </c>
      <c r="N92" s="45" t="str">
        <f t="shared" si="14"/>
        <v/>
      </c>
      <c r="O92" s="129" t="str">
        <f t="shared" si="19"/>
        <v/>
      </c>
      <c r="P92" s="129" t="str">
        <f t="shared" si="15"/>
        <v/>
      </c>
      <c r="Q92" s="129" t="str">
        <f t="shared" si="16"/>
        <v/>
      </c>
      <c r="R92" s="920" t="str">
        <f t="shared" si="20"/>
        <v/>
      </c>
      <c r="S92" s="129" t="str">
        <f t="shared" si="17"/>
        <v/>
      </c>
      <c r="U92" s="175"/>
      <c r="V92" s="182"/>
    </row>
    <row r="93" spans="2:22" ht="12.75" customHeight="1">
      <c r="B93" s="536"/>
      <c r="C93" s="534"/>
      <c r="D93" s="534"/>
      <c r="E93" s="534"/>
      <c r="F93" s="534"/>
      <c r="G93" s="535"/>
      <c r="H93" s="24"/>
      <c r="I93" s="924"/>
      <c r="J93" s="935"/>
      <c r="K93" s="935"/>
      <c r="L93" s="933" t="str">
        <f t="shared" si="18"/>
        <v/>
      </c>
      <c r="N93" s="45" t="str">
        <f t="shared" si="14"/>
        <v/>
      </c>
      <c r="O93" s="129" t="str">
        <f t="shared" si="19"/>
        <v/>
      </c>
      <c r="P93" s="129" t="str">
        <f t="shared" si="15"/>
        <v/>
      </c>
      <c r="Q93" s="129" t="str">
        <f t="shared" si="16"/>
        <v/>
      </c>
      <c r="R93" s="920" t="str">
        <f t="shared" si="20"/>
        <v/>
      </c>
      <c r="S93" s="129" t="str">
        <f t="shared" si="17"/>
        <v/>
      </c>
      <c r="U93" s="175"/>
      <c r="V93" s="182"/>
    </row>
    <row r="94" spans="2:22" ht="12.75" customHeight="1">
      <c r="B94" s="536"/>
      <c r="C94" s="534"/>
      <c r="D94" s="534"/>
      <c r="E94" s="534"/>
      <c r="F94" s="534"/>
      <c r="G94" s="535"/>
      <c r="H94" s="24"/>
      <c r="I94" s="924"/>
      <c r="J94" s="935"/>
      <c r="K94" s="935"/>
      <c r="L94" s="933" t="str">
        <f t="shared" si="18"/>
        <v/>
      </c>
      <c r="N94" s="45" t="str">
        <f t="shared" si="14"/>
        <v/>
      </c>
      <c r="O94" s="129" t="str">
        <f t="shared" si="19"/>
        <v/>
      </c>
      <c r="P94" s="129" t="str">
        <f t="shared" si="15"/>
        <v/>
      </c>
      <c r="Q94" s="129" t="str">
        <f t="shared" si="16"/>
        <v/>
      </c>
      <c r="R94" s="920" t="str">
        <f t="shared" si="20"/>
        <v/>
      </c>
      <c r="S94" s="129" t="str">
        <f t="shared" si="17"/>
        <v/>
      </c>
      <c r="U94" s="175"/>
      <c r="V94" s="182"/>
    </row>
    <row r="95" spans="2:22" ht="12.75" customHeight="1">
      <c r="B95" s="536"/>
      <c r="C95" s="534"/>
      <c r="D95" s="534"/>
      <c r="E95" s="534"/>
      <c r="F95" s="534"/>
      <c r="G95" s="535"/>
      <c r="H95" s="24"/>
      <c r="I95" s="924"/>
      <c r="J95" s="935"/>
      <c r="K95" s="935"/>
      <c r="L95" s="933" t="str">
        <f t="shared" si="18"/>
        <v/>
      </c>
      <c r="N95" s="45" t="str">
        <f t="shared" si="14"/>
        <v/>
      </c>
      <c r="O95" s="129" t="str">
        <f t="shared" si="19"/>
        <v/>
      </c>
      <c r="P95" s="129" t="str">
        <f t="shared" si="15"/>
        <v/>
      </c>
      <c r="Q95" s="129" t="str">
        <f t="shared" si="16"/>
        <v/>
      </c>
      <c r="R95" s="920" t="str">
        <f t="shared" si="20"/>
        <v/>
      </c>
      <c r="S95" s="129" t="str">
        <f t="shared" si="17"/>
        <v/>
      </c>
      <c r="U95" s="175"/>
      <c r="V95" s="182"/>
    </row>
    <row r="96" spans="2:22" ht="12.75" customHeight="1">
      <c r="B96" s="536"/>
      <c r="C96" s="534"/>
      <c r="D96" s="534"/>
      <c r="E96" s="534"/>
      <c r="F96" s="534"/>
      <c r="G96" s="535"/>
      <c r="H96" s="24"/>
      <c r="I96" s="924"/>
      <c r="J96" s="935"/>
      <c r="K96" s="935"/>
      <c r="L96" s="933" t="str">
        <f t="shared" si="18"/>
        <v/>
      </c>
      <c r="N96" s="45" t="str">
        <f t="shared" si="14"/>
        <v/>
      </c>
      <c r="O96" s="129" t="str">
        <f t="shared" si="19"/>
        <v/>
      </c>
      <c r="P96" s="129" t="str">
        <f t="shared" si="15"/>
        <v/>
      </c>
      <c r="Q96" s="129" t="str">
        <f t="shared" si="16"/>
        <v/>
      </c>
      <c r="R96" s="920" t="str">
        <f t="shared" si="20"/>
        <v/>
      </c>
      <c r="S96" s="129" t="str">
        <f t="shared" si="17"/>
        <v/>
      </c>
      <c r="U96" s="175"/>
      <c r="V96" s="182"/>
    </row>
    <row r="97" spans="2:22" ht="12.75" customHeight="1">
      <c r="B97" s="536"/>
      <c r="C97" s="534"/>
      <c r="D97" s="534"/>
      <c r="E97" s="534"/>
      <c r="F97" s="534"/>
      <c r="G97" s="535"/>
      <c r="H97" s="24"/>
      <c r="I97" s="924"/>
      <c r="J97" s="935"/>
      <c r="K97" s="935"/>
      <c r="L97" s="933" t="str">
        <f t="shared" si="18"/>
        <v/>
      </c>
      <c r="N97" s="45" t="str">
        <f t="shared" si="14"/>
        <v/>
      </c>
      <c r="O97" s="129" t="str">
        <f t="shared" si="19"/>
        <v/>
      </c>
      <c r="P97" s="129" t="str">
        <f t="shared" si="15"/>
        <v/>
      </c>
      <c r="Q97" s="129" t="str">
        <f t="shared" si="16"/>
        <v/>
      </c>
      <c r="R97" s="920" t="str">
        <f t="shared" si="20"/>
        <v/>
      </c>
      <c r="S97" s="129" t="str">
        <f t="shared" si="17"/>
        <v/>
      </c>
      <c r="U97" s="175"/>
      <c r="V97" s="182"/>
    </row>
    <row r="98" spans="2:22" ht="12.75" customHeight="1">
      <c r="B98" s="536"/>
      <c r="C98" s="534"/>
      <c r="D98" s="534"/>
      <c r="E98" s="534"/>
      <c r="F98" s="534"/>
      <c r="G98" s="535"/>
      <c r="H98" s="24"/>
      <c r="I98" s="924"/>
      <c r="J98" s="935"/>
      <c r="K98" s="935"/>
      <c r="L98" s="933" t="str">
        <f t="shared" si="18"/>
        <v/>
      </c>
      <c r="N98" s="45" t="str">
        <f t="shared" si="14"/>
        <v/>
      </c>
      <c r="O98" s="129" t="str">
        <f t="shared" si="19"/>
        <v/>
      </c>
      <c r="P98" s="129" t="str">
        <f t="shared" si="15"/>
        <v/>
      </c>
      <c r="Q98" s="129" t="str">
        <f t="shared" si="16"/>
        <v/>
      </c>
      <c r="R98" s="920" t="str">
        <f t="shared" si="20"/>
        <v/>
      </c>
      <c r="S98" s="129" t="str">
        <f t="shared" si="17"/>
        <v/>
      </c>
      <c r="U98" s="175"/>
      <c r="V98" s="182"/>
    </row>
    <row r="99" spans="2:22" ht="12.75" customHeight="1">
      <c r="B99" s="536"/>
      <c r="C99" s="534"/>
      <c r="D99" s="534"/>
      <c r="E99" s="534"/>
      <c r="F99" s="534"/>
      <c r="G99" s="535"/>
      <c r="H99" s="24"/>
      <c r="I99" s="924"/>
      <c r="J99" s="935"/>
      <c r="K99" s="935"/>
      <c r="L99" s="933" t="str">
        <f t="shared" si="18"/>
        <v/>
      </c>
      <c r="N99" s="45" t="str">
        <f t="shared" si="14"/>
        <v/>
      </c>
      <c r="O99" s="129" t="str">
        <f t="shared" si="19"/>
        <v/>
      </c>
      <c r="P99" s="129" t="str">
        <f t="shared" si="15"/>
        <v/>
      </c>
      <c r="Q99" s="129" t="str">
        <f t="shared" si="16"/>
        <v/>
      </c>
      <c r="R99" s="920" t="str">
        <f t="shared" si="20"/>
        <v/>
      </c>
      <c r="S99" s="129" t="str">
        <f t="shared" si="17"/>
        <v/>
      </c>
      <c r="U99" s="175"/>
      <c r="V99" s="182"/>
    </row>
    <row r="100" spans="2:22" ht="12.75" customHeight="1">
      <c r="B100" s="536"/>
      <c r="C100" s="534"/>
      <c r="D100" s="534"/>
      <c r="E100" s="534"/>
      <c r="F100" s="534"/>
      <c r="G100" s="535"/>
      <c r="H100" s="24"/>
      <c r="I100" s="924"/>
      <c r="J100" s="935"/>
      <c r="K100" s="935"/>
      <c r="L100" s="933" t="str">
        <f t="shared" si="18"/>
        <v/>
      </c>
      <c r="N100" s="45" t="str">
        <f t="shared" si="14"/>
        <v/>
      </c>
      <c r="O100" s="129" t="str">
        <f t="shared" si="19"/>
        <v/>
      </c>
      <c r="P100" s="129" t="str">
        <f t="shared" si="15"/>
        <v/>
      </c>
      <c r="Q100" s="129" t="str">
        <f t="shared" si="16"/>
        <v/>
      </c>
      <c r="R100" s="920" t="str">
        <f t="shared" si="20"/>
        <v/>
      </c>
      <c r="S100" s="129" t="str">
        <f t="shared" si="17"/>
        <v/>
      </c>
      <c r="T100" s="358" t="str">
        <f>IF(ISNUMBER(O100),O100,IF(ISNUMBER(#REF!),#REF!,IF(ISNUMBER(Q100),Q100,"")))</f>
        <v/>
      </c>
      <c r="U100" s="175"/>
      <c r="V100" s="182"/>
    </row>
    <row r="101" spans="2:22" ht="12.75" customHeight="1">
      <c r="B101" s="536"/>
      <c r="C101" s="534"/>
      <c r="D101" s="534"/>
      <c r="E101" s="534"/>
      <c r="F101" s="534"/>
      <c r="G101" s="535"/>
      <c r="H101" s="24"/>
      <c r="I101" s="924"/>
      <c r="J101" s="935"/>
      <c r="K101" s="935"/>
      <c r="L101" s="933" t="str">
        <f t="shared" si="18"/>
        <v/>
      </c>
      <c r="N101" s="45" t="str">
        <f t="shared" si="14"/>
        <v/>
      </c>
      <c r="O101" s="129" t="str">
        <f t="shared" si="19"/>
        <v/>
      </c>
      <c r="P101" s="129" t="str">
        <f t="shared" si="15"/>
        <v/>
      </c>
      <c r="Q101" s="129" t="str">
        <f t="shared" si="16"/>
        <v/>
      </c>
      <c r="R101" s="920" t="str">
        <f t="shared" si="20"/>
        <v/>
      </c>
      <c r="S101" s="129" t="str">
        <f t="shared" si="17"/>
        <v/>
      </c>
      <c r="T101" s="358" t="str">
        <f>IF(ISNUMBER(O101),O101,IF(ISNUMBER(#REF!),#REF!,IF(ISNUMBER(Q101),Q101,"")))</f>
        <v/>
      </c>
      <c r="U101" s="175"/>
      <c r="V101" s="182"/>
    </row>
    <row r="102" spans="2:22" ht="12.75" customHeight="1">
      <c r="B102" s="536"/>
      <c r="C102" s="534"/>
      <c r="D102" s="534"/>
      <c r="E102" s="534"/>
      <c r="F102" s="534"/>
      <c r="G102" s="535"/>
      <c r="H102" s="24"/>
      <c r="I102" s="924"/>
      <c r="J102" s="935"/>
      <c r="K102" s="935"/>
      <c r="L102" s="933" t="str">
        <f t="shared" si="18"/>
        <v/>
      </c>
      <c r="N102" s="45" t="str">
        <f t="shared" si="14"/>
        <v/>
      </c>
      <c r="O102" s="129" t="str">
        <f t="shared" si="19"/>
        <v/>
      </c>
      <c r="P102" s="129" t="str">
        <f t="shared" si="15"/>
        <v/>
      </c>
      <c r="Q102" s="129" t="str">
        <f t="shared" si="16"/>
        <v/>
      </c>
      <c r="R102" s="920" t="str">
        <f t="shared" si="20"/>
        <v/>
      </c>
      <c r="S102" s="129" t="str">
        <f t="shared" si="17"/>
        <v/>
      </c>
      <c r="T102" s="358" t="str">
        <f>IF(ISNUMBER(O102),O102,IF(ISNUMBER(#REF!),#REF!,IF(ISNUMBER(Q102),Q102,"")))</f>
        <v/>
      </c>
      <c r="U102" s="175"/>
      <c r="V102" s="182"/>
    </row>
    <row r="103" spans="2:22" ht="12.75" customHeight="1">
      <c r="B103" s="536"/>
      <c r="C103" s="534"/>
      <c r="D103" s="534"/>
      <c r="E103" s="534"/>
      <c r="F103" s="534"/>
      <c r="G103" s="535"/>
      <c r="H103" s="24"/>
      <c r="I103" s="924"/>
      <c r="J103" s="935"/>
      <c r="K103" s="935"/>
      <c r="L103" s="933" t="str">
        <f t="shared" si="18"/>
        <v/>
      </c>
      <c r="N103" s="45" t="str">
        <f t="shared" si="14"/>
        <v/>
      </c>
      <c r="O103" s="129" t="str">
        <f t="shared" si="19"/>
        <v/>
      </c>
      <c r="P103" s="129" t="str">
        <f t="shared" si="15"/>
        <v/>
      </c>
      <c r="Q103" s="129" t="str">
        <f t="shared" si="16"/>
        <v/>
      </c>
      <c r="R103" s="920" t="str">
        <f t="shared" si="20"/>
        <v/>
      </c>
      <c r="S103" s="129" t="str">
        <f t="shared" si="17"/>
        <v/>
      </c>
      <c r="T103" s="358" t="str">
        <f>IF(ISNUMBER(O103),O103,IF(ISNUMBER(#REF!),#REF!,IF(ISNUMBER(Q103),Q103,"")))</f>
        <v/>
      </c>
      <c r="U103" s="175"/>
      <c r="V103" s="182"/>
    </row>
    <row r="104" spans="2:22" ht="12.75" customHeight="1">
      <c r="B104" s="536"/>
      <c r="C104" s="534"/>
      <c r="D104" s="534"/>
      <c r="E104" s="534"/>
      <c r="F104" s="534"/>
      <c r="G104" s="535"/>
      <c r="H104" s="24"/>
      <c r="I104" s="924"/>
      <c r="J104" s="935"/>
      <c r="K104" s="935"/>
      <c r="L104" s="933" t="str">
        <f t="shared" si="18"/>
        <v/>
      </c>
      <c r="N104" s="45" t="str">
        <f t="shared" si="14"/>
        <v/>
      </c>
      <c r="O104" s="129" t="str">
        <f t="shared" si="19"/>
        <v/>
      </c>
      <c r="P104" s="129" t="str">
        <f t="shared" si="15"/>
        <v/>
      </c>
      <c r="Q104" s="129" t="str">
        <f t="shared" si="16"/>
        <v/>
      </c>
      <c r="R104" s="920" t="str">
        <f t="shared" si="20"/>
        <v/>
      </c>
      <c r="S104" s="129" t="str">
        <f t="shared" si="17"/>
        <v/>
      </c>
      <c r="T104" s="358" t="str">
        <f>IF(ISNUMBER(O104),O104,IF(ISNUMBER(#REF!),#REF!,IF(ISNUMBER(Q104),Q104,"")))</f>
        <v/>
      </c>
      <c r="U104" s="175"/>
      <c r="V104" s="182"/>
    </row>
    <row r="105" spans="2:22" ht="12.75" customHeight="1">
      <c r="B105" s="536"/>
      <c r="C105" s="534"/>
      <c r="D105" s="534"/>
      <c r="E105" s="534"/>
      <c r="F105" s="534"/>
      <c r="G105" s="535"/>
      <c r="H105" s="24"/>
      <c r="I105" s="924"/>
      <c r="J105" s="935"/>
      <c r="K105" s="935"/>
      <c r="L105" s="933" t="str">
        <f t="shared" si="18"/>
        <v/>
      </c>
      <c r="N105" s="45" t="str">
        <f t="shared" si="14"/>
        <v/>
      </c>
      <c r="O105" s="129" t="str">
        <f t="shared" si="19"/>
        <v/>
      </c>
      <c r="P105" s="129" t="str">
        <f t="shared" si="15"/>
        <v/>
      </c>
      <c r="Q105" s="129" t="str">
        <f t="shared" si="16"/>
        <v/>
      </c>
      <c r="R105" s="920" t="str">
        <f t="shared" si="20"/>
        <v/>
      </c>
      <c r="S105" s="129" t="str">
        <f t="shared" si="17"/>
        <v/>
      </c>
      <c r="T105" s="358" t="str">
        <f>IF(ISNUMBER(O105),O105,IF(ISNUMBER(#REF!),#REF!,IF(ISNUMBER(Q105),Q105,"")))</f>
        <v/>
      </c>
      <c r="U105" s="175"/>
      <c r="V105" s="182"/>
    </row>
    <row r="106" spans="2:22" ht="12.75" customHeight="1">
      <c r="B106" s="536"/>
      <c r="C106" s="534"/>
      <c r="D106" s="534"/>
      <c r="E106" s="534"/>
      <c r="F106" s="534"/>
      <c r="G106" s="535"/>
      <c r="H106" s="24"/>
      <c r="I106" s="924"/>
      <c r="J106" s="935"/>
      <c r="K106" s="935"/>
      <c r="L106" s="933" t="str">
        <f t="shared" si="18"/>
        <v/>
      </c>
      <c r="N106" s="45" t="str">
        <f t="shared" si="14"/>
        <v/>
      </c>
      <c r="O106" s="129" t="str">
        <f t="shared" si="19"/>
        <v/>
      </c>
      <c r="P106" s="129" t="str">
        <f t="shared" si="15"/>
        <v/>
      </c>
      <c r="Q106" s="129" t="str">
        <f t="shared" si="16"/>
        <v/>
      </c>
      <c r="R106" s="920" t="str">
        <f t="shared" si="20"/>
        <v/>
      </c>
      <c r="S106" s="129" t="str">
        <f t="shared" si="17"/>
        <v/>
      </c>
      <c r="T106" s="358" t="str">
        <f>IF(ISNUMBER(O106),O106,IF(ISNUMBER(#REF!),#REF!,IF(ISNUMBER(Q106),Q106,"")))</f>
        <v/>
      </c>
      <c r="U106" s="175"/>
      <c r="V106" s="182"/>
    </row>
    <row r="107" spans="2:22" ht="12.75" customHeight="1">
      <c r="B107" s="536"/>
      <c r="C107" s="534"/>
      <c r="D107" s="534"/>
      <c r="E107" s="534"/>
      <c r="F107" s="534"/>
      <c r="G107" s="535"/>
      <c r="H107" s="24"/>
      <c r="I107" s="924"/>
      <c r="J107" s="935"/>
      <c r="K107" s="935"/>
      <c r="L107" s="933" t="str">
        <f t="shared" si="18"/>
        <v/>
      </c>
      <c r="N107" s="45" t="str">
        <f t="shared" si="14"/>
        <v/>
      </c>
      <c r="O107" s="129" t="str">
        <f t="shared" si="19"/>
        <v/>
      </c>
      <c r="P107" s="129" t="str">
        <f t="shared" si="15"/>
        <v/>
      </c>
      <c r="Q107" s="129" t="str">
        <f t="shared" si="16"/>
        <v/>
      </c>
      <c r="R107" s="920" t="str">
        <f t="shared" si="20"/>
        <v/>
      </c>
      <c r="S107" s="129" t="str">
        <f t="shared" si="17"/>
        <v/>
      </c>
      <c r="T107" s="358" t="str">
        <f>IF(ISNUMBER(O107),O107,IF(ISNUMBER(#REF!),#REF!,IF(ISNUMBER(Q107),Q107,"")))</f>
        <v/>
      </c>
      <c r="U107" s="175"/>
      <c r="V107" s="182"/>
    </row>
    <row r="108" spans="2:22" ht="12.75" customHeight="1">
      <c r="B108" s="536"/>
      <c r="C108" s="534"/>
      <c r="D108" s="534"/>
      <c r="E108" s="534"/>
      <c r="F108" s="534"/>
      <c r="G108" s="535"/>
      <c r="H108" s="24"/>
      <c r="I108" s="924"/>
      <c r="J108" s="935"/>
      <c r="K108" s="935"/>
      <c r="L108" s="933" t="str">
        <f t="shared" si="18"/>
        <v/>
      </c>
      <c r="N108" s="45" t="str">
        <f t="shared" si="14"/>
        <v/>
      </c>
      <c r="O108" s="129" t="str">
        <f t="shared" si="19"/>
        <v/>
      </c>
      <c r="P108" s="129" t="str">
        <f t="shared" si="15"/>
        <v/>
      </c>
      <c r="Q108" s="129" t="str">
        <f t="shared" si="16"/>
        <v/>
      </c>
      <c r="R108" s="920" t="str">
        <f t="shared" si="20"/>
        <v/>
      </c>
      <c r="S108" s="129" t="str">
        <f t="shared" si="17"/>
        <v/>
      </c>
      <c r="T108" s="358" t="str">
        <f>IF(ISNUMBER(O108),O108,IF(ISNUMBER(#REF!),#REF!,IF(ISNUMBER(Q108),Q108,"")))</f>
        <v/>
      </c>
      <c r="U108" s="175"/>
      <c r="V108" s="182"/>
    </row>
    <row r="109" spans="2:22" ht="12.75" customHeight="1">
      <c r="B109" s="536"/>
      <c r="C109" s="534"/>
      <c r="D109" s="534"/>
      <c r="E109" s="534"/>
      <c r="F109" s="534"/>
      <c r="G109" s="535"/>
      <c r="H109" s="24"/>
      <c r="I109" s="924"/>
      <c r="J109" s="935"/>
      <c r="K109" s="935"/>
      <c r="L109" s="933" t="str">
        <f t="shared" si="18"/>
        <v/>
      </c>
      <c r="N109" s="45" t="str">
        <f t="shared" ref="N109:N140" si="21">IF(ISNA(VLOOKUP(B109,EquipmentTypes,2,FALSE)),"",(VLOOKUP(B109,EquipmentTypes,2,FALSE)))</f>
        <v/>
      </c>
      <c r="O109" s="129" t="str">
        <f t="shared" si="19"/>
        <v/>
      </c>
      <c r="P109" s="129" t="str">
        <f t="shared" ref="P109:P140" si="22">IF(ISBLANK(F109), "", VLOOKUP(F109,FuelFactors,2,FALSE))</f>
        <v/>
      </c>
      <c r="Q109" s="129" t="str">
        <f t="shared" ref="Q109:Q140" si="23">IF(I109&gt;0, I109/VLOOKUP(B109, MPG, 2, FALSE), "")</f>
        <v/>
      </c>
      <c r="R109" s="920" t="str">
        <f t="shared" si="20"/>
        <v/>
      </c>
      <c r="S109" s="129" t="str">
        <f t="shared" ref="S109:S140" si="24">IF(L109&lt;&gt;"",IF(G109&gt;0,O109*P109,IF(I109&gt;0,Q109*P109,"")), "")</f>
        <v/>
      </c>
      <c r="T109" s="358" t="str">
        <f>IF(ISNUMBER(O109),O109,IF(ISNUMBER(#REF!),#REF!,IF(ISNUMBER(Q109),Q109,"")))</f>
        <v/>
      </c>
      <c r="U109" s="175"/>
      <c r="V109" s="182"/>
    </row>
    <row r="110" spans="2:22" ht="12.75" customHeight="1">
      <c r="B110" s="536"/>
      <c r="C110" s="534"/>
      <c r="D110" s="534"/>
      <c r="E110" s="534"/>
      <c r="F110" s="534"/>
      <c r="G110" s="535"/>
      <c r="H110" s="24"/>
      <c r="I110" s="924"/>
      <c r="J110" s="935"/>
      <c r="K110" s="935"/>
      <c r="L110" s="933" t="str">
        <f t="shared" si="18"/>
        <v/>
      </c>
      <c r="N110" s="45" t="str">
        <f t="shared" si="21"/>
        <v/>
      </c>
      <c r="O110" s="129" t="str">
        <f t="shared" ref="O110:O141" si="25">IF(ISBLANK(G110), "", (VLOOKUP(H110,FuelUnitsConvert, 2,FALSE)*G110))</f>
        <v/>
      </c>
      <c r="P110" s="129" t="str">
        <f t="shared" si="22"/>
        <v/>
      </c>
      <c r="Q110" s="129" t="str">
        <f t="shared" si="23"/>
        <v/>
      </c>
      <c r="R110" s="920" t="str">
        <f t="shared" si="20"/>
        <v/>
      </c>
      <c r="S110" s="129" t="str">
        <f t="shared" si="24"/>
        <v/>
      </c>
      <c r="T110" s="358" t="str">
        <f>IF(ISNUMBER(O110),O110,IF(ISNUMBER(#REF!),#REF!,IF(ISNUMBER(Q110),Q110,"")))</f>
        <v/>
      </c>
      <c r="U110" s="175"/>
      <c r="V110" s="182"/>
    </row>
    <row r="111" spans="2:22" ht="12.75" customHeight="1">
      <c r="B111" s="536"/>
      <c r="C111" s="534"/>
      <c r="D111" s="534"/>
      <c r="E111" s="534"/>
      <c r="F111" s="534"/>
      <c r="G111" s="535"/>
      <c r="H111" s="24"/>
      <c r="I111" s="924"/>
      <c r="J111" s="935"/>
      <c r="K111" s="935"/>
      <c r="L111" s="933" t="str">
        <f t="shared" si="18"/>
        <v/>
      </c>
      <c r="N111" s="45" t="str">
        <f t="shared" si="21"/>
        <v/>
      </c>
      <c r="O111" s="129" t="str">
        <f t="shared" si="25"/>
        <v/>
      </c>
      <c r="P111" s="129" t="str">
        <f t="shared" si="22"/>
        <v/>
      </c>
      <c r="Q111" s="129" t="str">
        <f t="shared" si="23"/>
        <v/>
      </c>
      <c r="R111" s="920" t="str">
        <f t="shared" si="20"/>
        <v/>
      </c>
      <c r="S111" s="129" t="str">
        <f t="shared" si="24"/>
        <v/>
      </c>
      <c r="T111" s="358" t="str">
        <f>IF(ISNUMBER(O111),O111,IF(ISNUMBER(#REF!),#REF!,IF(ISNUMBER(Q111),Q111,"")))</f>
        <v/>
      </c>
      <c r="U111" s="175"/>
      <c r="V111" s="182"/>
    </row>
    <row r="112" spans="2:22" ht="12.75" customHeight="1">
      <c r="B112" s="536"/>
      <c r="C112" s="534"/>
      <c r="D112" s="534"/>
      <c r="E112" s="534"/>
      <c r="F112" s="534"/>
      <c r="G112" s="535"/>
      <c r="H112" s="24"/>
      <c r="I112" s="924"/>
      <c r="J112" s="935"/>
      <c r="K112" s="935"/>
      <c r="L112" s="933" t="str">
        <f t="shared" si="18"/>
        <v/>
      </c>
      <c r="N112" s="45" t="str">
        <f t="shared" si="21"/>
        <v/>
      </c>
      <c r="O112" s="129" t="str">
        <f t="shared" si="25"/>
        <v/>
      </c>
      <c r="P112" s="129" t="str">
        <f t="shared" si="22"/>
        <v/>
      </c>
      <c r="Q112" s="129" t="str">
        <f t="shared" si="23"/>
        <v/>
      </c>
      <c r="R112" s="920" t="str">
        <f t="shared" si="20"/>
        <v/>
      </c>
      <c r="S112" s="129" t="str">
        <f t="shared" si="24"/>
        <v/>
      </c>
      <c r="T112" s="358" t="str">
        <f>IF(ISNUMBER(O112),O112,IF(ISNUMBER(#REF!),#REF!,IF(ISNUMBER(Q112),Q112,"")))</f>
        <v/>
      </c>
      <c r="U112" s="175"/>
      <c r="V112" s="182"/>
    </row>
    <row r="113" spans="2:22" ht="12.75" customHeight="1">
      <c r="B113" s="536"/>
      <c r="C113" s="534"/>
      <c r="D113" s="534"/>
      <c r="E113" s="534"/>
      <c r="F113" s="534"/>
      <c r="G113" s="535"/>
      <c r="H113" s="24"/>
      <c r="I113" s="924"/>
      <c r="J113" s="935"/>
      <c r="K113" s="935"/>
      <c r="L113" s="933" t="str">
        <f t="shared" si="18"/>
        <v/>
      </c>
      <c r="N113" s="45" t="str">
        <f t="shared" si="21"/>
        <v/>
      </c>
      <c r="O113" s="129" t="str">
        <f t="shared" si="25"/>
        <v/>
      </c>
      <c r="P113" s="129" t="str">
        <f t="shared" si="22"/>
        <v/>
      </c>
      <c r="Q113" s="129" t="str">
        <f t="shared" si="23"/>
        <v/>
      </c>
      <c r="R113" s="920" t="str">
        <f t="shared" si="20"/>
        <v/>
      </c>
      <c r="S113" s="129" t="str">
        <f t="shared" si="24"/>
        <v/>
      </c>
      <c r="T113" s="358" t="str">
        <f>IF(ISNUMBER(O113),O113,IF(ISNUMBER(#REF!),#REF!,IF(ISNUMBER(Q113),Q113,"")))</f>
        <v/>
      </c>
      <c r="U113" s="175"/>
      <c r="V113" s="182"/>
    </row>
    <row r="114" spans="2:22" ht="12.75" customHeight="1">
      <c r="B114" s="536"/>
      <c r="C114" s="534"/>
      <c r="D114" s="534"/>
      <c r="E114" s="534"/>
      <c r="F114" s="534"/>
      <c r="G114" s="535"/>
      <c r="H114" s="24"/>
      <c r="I114" s="924"/>
      <c r="J114" s="935"/>
      <c r="K114" s="935"/>
      <c r="L114" s="933" t="str">
        <f t="shared" si="18"/>
        <v/>
      </c>
      <c r="N114" s="45" t="str">
        <f t="shared" si="21"/>
        <v/>
      </c>
      <c r="O114" s="129" t="str">
        <f t="shared" si="25"/>
        <v/>
      </c>
      <c r="P114" s="129" t="str">
        <f t="shared" si="22"/>
        <v/>
      </c>
      <c r="Q114" s="129" t="str">
        <f t="shared" si="23"/>
        <v/>
      </c>
      <c r="R114" s="920" t="str">
        <f t="shared" si="20"/>
        <v/>
      </c>
      <c r="S114" s="129" t="str">
        <f t="shared" si="24"/>
        <v/>
      </c>
      <c r="T114" s="358" t="str">
        <f>IF(ISNUMBER(O114),O114,IF(ISNUMBER(#REF!),#REF!,IF(ISNUMBER(Q114),Q114,"")))</f>
        <v/>
      </c>
      <c r="U114" s="175"/>
      <c r="V114" s="182"/>
    </row>
    <row r="115" spans="2:22" ht="12.75" customHeight="1">
      <c r="B115" s="536"/>
      <c r="C115" s="534"/>
      <c r="D115" s="534"/>
      <c r="E115" s="534"/>
      <c r="F115" s="534"/>
      <c r="G115" s="535"/>
      <c r="H115" s="24"/>
      <c r="I115" s="924"/>
      <c r="J115" s="935"/>
      <c r="K115" s="935"/>
      <c r="L115" s="933" t="str">
        <f t="shared" si="18"/>
        <v/>
      </c>
      <c r="N115" s="45" t="str">
        <f t="shared" si="21"/>
        <v/>
      </c>
      <c r="O115" s="129" t="str">
        <f t="shared" si="25"/>
        <v/>
      </c>
      <c r="P115" s="129" t="str">
        <f t="shared" si="22"/>
        <v/>
      </c>
      <c r="Q115" s="129" t="str">
        <f t="shared" si="23"/>
        <v/>
      </c>
      <c r="R115" s="920" t="str">
        <f t="shared" si="20"/>
        <v/>
      </c>
      <c r="S115" s="129" t="str">
        <f t="shared" si="24"/>
        <v/>
      </c>
      <c r="T115" s="358" t="str">
        <f>IF(ISNUMBER(O115),O115,IF(ISNUMBER(#REF!),#REF!,IF(ISNUMBER(Q115),Q115,"")))</f>
        <v/>
      </c>
      <c r="U115" s="175"/>
      <c r="V115" s="182"/>
    </row>
    <row r="116" spans="2:22" ht="12.75" customHeight="1">
      <c r="B116" s="536"/>
      <c r="C116" s="534"/>
      <c r="D116" s="534"/>
      <c r="E116" s="534"/>
      <c r="F116" s="534"/>
      <c r="G116" s="535"/>
      <c r="H116" s="24"/>
      <c r="I116" s="924"/>
      <c r="J116" s="935"/>
      <c r="K116" s="935"/>
      <c r="L116" s="933" t="str">
        <f t="shared" si="18"/>
        <v/>
      </c>
      <c r="N116" s="45" t="str">
        <f t="shared" si="21"/>
        <v/>
      </c>
      <c r="O116" s="129" t="str">
        <f t="shared" si="25"/>
        <v/>
      </c>
      <c r="P116" s="129" t="str">
        <f t="shared" si="22"/>
        <v/>
      </c>
      <c r="Q116" s="129" t="str">
        <f t="shared" si="23"/>
        <v/>
      </c>
      <c r="R116" s="920" t="str">
        <f t="shared" si="20"/>
        <v/>
      </c>
      <c r="S116" s="129" t="str">
        <f t="shared" si="24"/>
        <v/>
      </c>
      <c r="T116" s="358" t="str">
        <f>IF(ISNUMBER(O116),O116,IF(ISNUMBER(#REF!),#REF!,IF(ISNUMBER(Q116),Q116,"")))</f>
        <v/>
      </c>
      <c r="U116" s="175"/>
      <c r="V116" s="182"/>
    </row>
    <row r="117" spans="2:22" ht="12.75" customHeight="1">
      <c r="B117" s="536"/>
      <c r="C117" s="534"/>
      <c r="D117" s="534"/>
      <c r="E117" s="534"/>
      <c r="F117" s="534"/>
      <c r="G117" s="535"/>
      <c r="H117" s="24"/>
      <c r="I117" s="924"/>
      <c r="J117" s="935"/>
      <c r="K117" s="935"/>
      <c r="L117" s="933" t="str">
        <f t="shared" si="18"/>
        <v/>
      </c>
      <c r="N117" s="45" t="str">
        <f t="shared" si="21"/>
        <v/>
      </c>
      <c r="O117" s="129" t="str">
        <f t="shared" si="25"/>
        <v/>
      </c>
      <c r="P117" s="129" t="str">
        <f t="shared" si="22"/>
        <v/>
      </c>
      <c r="Q117" s="129" t="str">
        <f t="shared" si="23"/>
        <v/>
      </c>
      <c r="R117" s="920" t="str">
        <f t="shared" si="20"/>
        <v/>
      </c>
      <c r="S117" s="129" t="str">
        <f t="shared" si="24"/>
        <v/>
      </c>
      <c r="T117" s="358" t="str">
        <f>IF(ISNUMBER(O117),O117,IF(ISNUMBER(#REF!),#REF!,IF(ISNUMBER(Q117),Q117,"")))</f>
        <v/>
      </c>
      <c r="U117" s="175"/>
      <c r="V117" s="182"/>
    </row>
    <row r="118" spans="2:22" ht="12.75" customHeight="1">
      <c r="B118" s="536"/>
      <c r="C118" s="534"/>
      <c r="D118" s="534"/>
      <c r="E118" s="534"/>
      <c r="F118" s="534"/>
      <c r="G118" s="535"/>
      <c r="H118" s="24"/>
      <c r="I118" s="924"/>
      <c r="J118" s="935"/>
      <c r="K118" s="935"/>
      <c r="L118" s="933" t="str">
        <f t="shared" si="18"/>
        <v/>
      </c>
      <c r="N118" s="45" t="str">
        <f t="shared" si="21"/>
        <v/>
      </c>
      <c r="O118" s="129" t="str">
        <f t="shared" si="25"/>
        <v/>
      </c>
      <c r="P118" s="129" t="str">
        <f t="shared" si="22"/>
        <v/>
      </c>
      <c r="Q118" s="129" t="str">
        <f t="shared" si="23"/>
        <v/>
      </c>
      <c r="R118" s="920" t="str">
        <f t="shared" si="20"/>
        <v/>
      </c>
      <c r="S118" s="129" t="str">
        <f t="shared" si="24"/>
        <v/>
      </c>
      <c r="T118" s="358" t="str">
        <f>IF(ISNUMBER(O118),O118,IF(ISNUMBER(#REF!),#REF!,IF(ISNUMBER(Q118),Q118,"")))</f>
        <v/>
      </c>
      <c r="U118" s="175"/>
      <c r="V118" s="182"/>
    </row>
    <row r="119" spans="2:22" ht="12.75" customHeight="1">
      <c r="B119" s="536"/>
      <c r="C119" s="534"/>
      <c r="D119" s="534"/>
      <c r="E119" s="534"/>
      <c r="F119" s="534"/>
      <c r="G119" s="535"/>
      <c r="H119" s="24"/>
      <c r="I119" s="924"/>
      <c r="J119" s="935"/>
      <c r="K119" s="935"/>
      <c r="L119" s="933" t="str">
        <f t="shared" si="18"/>
        <v/>
      </c>
      <c r="N119" s="45" t="str">
        <f t="shared" si="21"/>
        <v/>
      </c>
      <c r="O119" s="129" t="str">
        <f t="shared" si="25"/>
        <v/>
      </c>
      <c r="P119" s="129" t="str">
        <f t="shared" si="22"/>
        <v/>
      </c>
      <c r="Q119" s="129" t="str">
        <f t="shared" si="23"/>
        <v/>
      </c>
      <c r="R119" s="920" t="str">
        <f t="shared" si="20"/>
        <v/>
      </c>
      <c r="S119" s="129" t="str">
        <f t="shared" si="24"/>
        <v/>
      </c>
      <c r="T119" s="358" t="str">
        <f>IF(ISNUMBER(O119),O119,IF(ISNUMBER(#REF!),#REF!,IF(ISNUMBER(Q119),Q119,"")))</f>
        <v/>
      </c>
      <c r="U119" s="175"/>
      <c r="V119" s="182"/>
    </row>
    <row r="120" spans="2:22" ht="12.75" customHeight="1">
      <c r="B120" s="536"/>
      <c r="C120" s="534"/>
      <c r="D120" s="534"/>
      <c r="E120" s="534"/>
      <c r="F120" s="534"/>
      <c r="G120" s="535"/>
      <c r="H120" s="24"/>
      <c r="I120" s="924"/>
      <c r="J120" s="935"/>
      <c r="K120" s="935"/>
      <c r="L120" s="933" t="str">
        <f t="shared" si="18"/>
        <v/>
      </c>
      <c r="N120" s="45" t="str">
        <f t="shared" si="21"/>
        <v/>
      </c>
      <c r="O120" s="129" t="str">
        <f t="shared" si="25"/>
        <v/>
      </c>
      <c r="P120" s="129" t="str">
        <f t="shared" si="22"/>
        <v/>
      </c>
      <c r="Q120" s="129" t="str">
        <f t="shared" si="23"/>
        <v/>
      </c>
      <c r="R120" s="920" t="str">
        <f t="shared" si="20"/>
        <v/>
      </c>
      <c r="S120" s="129" t="str">
        <f t="shared" si="24"/>
        <v/>
      </c>
      <c r="T120" s="358" t="str">
        <f>IF(ISNUMBER(O120),O120,IF(ISNUMBER(#REF!),#REF!,IF(ISNUMBER(Q120),Q120,"")))</f>
        <v/>
      </c>
      <c r="U120" s="175"/>
      <c r="V120" s="182"/>
    </row>
    <row r="121" spans="2:22" ht="12.75" customHeight="1">
      <c r="B121" s="536"/>
      <c r="C121" s="534"/>
      <c r="D121" s="534"/>
      <c r="E121" s="534"/>
      <c r="F121" s="534"/>
      <c r="G121" s="535"/>
      <c r="H121" s="24"/>
      <c r="I121" s="924"/>
      <c r="J121" s="935"/>
      <c r="K121" s="935"/>
      <c r="L121" s="933" t="str">
        <f t="shared" si="18"/>
        <v/>
      </c>
      <c r="N121" s="45" t="str">
        <f t="shared" si="21"/>
        <v/>
      </c>
      <c r="O121" s="129" t="str">
        <f t="shared" si="25"/>
        <v/>
      </c>
      <c r="P121" s="129" t="str">
        <f t="shared" si="22"/>
        <v/>
      </c>
      <c r="Q121" s="129" t="str">
        <f t="shared" si="23"/>
        <v/>
      </c>
      <c r="R121" s="920" t="str">
        <f t="shared" si="20"/>
        <v/>
      </c>
      <c r="S121" s="129" t="str">
        <f t="shared" si="24"/>
        <v/>
      </c>
      <c r="T121" s="358" t="str">
        <f>IF(ISNUMBER(O121),O121,IF(ISNUMBER(#REF!),#REF!,IF(ISNUMBER(Q121),Q121,"")))</f>
        <v/>
      </c>
      <c r="U121" s="175"/>
      <c r="V121" s="182"/>
    </row>
    <row r="122" spans="2:22" ht="12.75" customHeight="1">
      <c r="B122" s="536"/>
      <c r="C122" s="534"/>
      <c r="D122" s="534"/>
      <c r="E122" s="534"/>
      <c r="F122" s="534"/>
      <c r="G122" s="535"/>
      <c r="H122" s="24"/>
      <c r="I122" s="924"/>
      <c r="J122" s="935"/>
      <c r="K122" s="935"/>
      <c r="L122" s="933" t="str">
        <f t="shared" si="18"/>
        <v/>
      </c>
      <c r="N122" s="45" t="str">
        <f t="shared" si="21"/>
        <v/>
      </c>
      <c r="O122" s="129" t="str">
        <f t="shared" si="25"/>
        <v/>
      </c>
      <c r="P122" s="129" t="str">
        <f t="shared" si="22"/>
        <v/>
      </c>
      <c r="Q122" s="129" t="str">
        <f t="shared" si="23"/>
        <v/>
      </c>
      <c r="R122" s="920" t="str">
        <f t="shared" si="20"/>
        <v/>
      </c>
      <c r="S122" s="129" t="str">
        <f t="shared" si="24"/>
        <v/>
      </c>
      <c r="T122" s="358" t="str">
        <f>IF(ISNUMBER(O122),O122,IF(ISNUMBER(#REF!),#REF!,IF(ISNUMBER(Q122),Q122,"")))</f>
        <v/>
      </c>
      <c r="U122" s="175"/>
      <c r="V122" s="182"/>
    </row>
    <row r="123" spans="2:22" ht="12.75" customHeight="1">
      <c r="B123" s="536"/>
      <c r="C123" s="534"/>
      <c r="D123" s="534"/>
      <c r="E123" s="534"/>
      <c r="F123" s="534"/>
      <c r="G123" s="535"/>
      <c r="H123" s="24"/>
      <c r="I123" s="924"/>
      <c r="J123" s="935"/>
      <c r="K123" s="935"/>
      <c r="L123" s="933" t="str">
        <f t="shared" si="18"/>
        <v/>
      </c>
      <c r="N123" s="45" t="str">
        <f t="shared" si="21"/>
        <v/>
      </c>
      <c r="O123" s="129" t="str">
        <f t="shared" si="25"/>
        <v/>
      </c>
      <c r="P123" s="129" t="str">
        <f t="shared" si="22"/>
        <v/>
      </c>
      <c r="Q123" s="129" t="str">
        <f t="shared" si="23"/>
        <v/>
      </c>
      <c r="R123" s="920" t="str">
        <f t="shared" si="20"/>
        <v/>
      </c>
      <c r="S123" s="129" t="str">
        <f t="shared" si="24"/>
        <v/>
      </c>
      <c r="T123" s="358" t="str">
        <f>IF(ISNUMBER(O123),O123,IF(ISNUMBER(#REF!),#REF!,IF(ISNUMBER(Q123),Q123,"")))</f>
        <v/>
      </c>
      <c r="U123" s="175"/>
      <c r="V123" s="182"/>
    </row>
    <row r="124" spans="2:22" ht="12.75" customHeight="1">
      <c r="B124" s="536"/>
      <c r="C124" s="534"/>
      <c r="D124" s="534"/>
      <c r="E124" s="534"/>
      <c r="F124" s="534"/>
      <c r="G124" s="535"/>
      <c r="H124" s="24"/>
      <c r="I124" s="924"/>
      <c r="J124" s="935"/>
      <c r="K124" s="935"/>
      <c r="L124" s="933" t="str">
        <f t="shared" si="18"/>
        <v/>
      </c>
      <c r="N124" s="45" t="str">
        <f t="shared" si="21"/>
        <v/>
      </c>
      <c r="O124" s="129" t="str">
        <f t="shared" si="25"/>
        <v/>
      </c>
      <c r="P124" s="129" t="str">
        <f t="shared" si="22"/>
        <v/>
      </c>
      <c r="Q124" s="129" t="str">
        <f t="shared" si="23"/>
        <v/>
      </c>
      <c r="R124" s="920" t="str">
        <f t="shared" si="20"/>
        <v/>
      </c>
      <c r="S124" s="129" t="str">
        <f t="shared" si="24"/>
        <v/>
      </c>
      <c r="T124" s="358" t="str">
        <f>IF(ISNUMBER(O124),O124,IF(ISNUMBER(#REF!),#REF!,IF(ISNUMBER(Q124),Q124,"")))</f>
        <v/>
      </c>
      <c r="U124" s="175"/>
      <c r="V124" s="182"/>
    </row>
    <row r="125" spans="2:22" ht="12.75" customHeight="1">
      <c r="B125" s="536"/>
      <c r="C125" s="534"/>
      <c r="D125" s="534"/>
      <c r="E125" s="534"/>
      <c r="F125" s="534"/>
      <c r="G125" s="535"/>
      <c r="H125" s="24"/>
      <c r="I125" s="924"/>
      <c r="J125" s="935"/>
      <c r="K125" s="935"/>
      <c r="L125" s="933" t="str">
        <f t="shared" si="18"/>
        <v/>
      </c>
      <c r="N125" s="45" t="str">
        <f t="shared" si="21"/>
        <v/>
      </c>
      <c r="O125" s="129" t="str">
        <f t="shared" si="25"/>
        <v/>
      </c>
      <c r="P125" s="129" t="str">
        <f t="shared" si="22"/>
        <v/>
      </c>
      <c r="Q125" s="129" t="str">
        <f t="shared" si="23"/>
        <v/>
      </c>
      <c r="R125" s="920" t="str">
        <f t="shared" si="20"/>
        <v/>
      </c>
      <c r="S125" s="129" t="str">
        <f t="shared" si="24"/>
        <v/>
      </c>
      <c r="T125" s="358" t="str">
        <f>IF(ISNUMBER(O125),O125,IF(ISNUMBER(#REF!),#REF!,IF(ISNUMBER(Q125),Q125,"")))</f>
        <v/>
      </c>
      <c r="U125" s="175"/>
      <c r="V125" s="182"/>
    </row>
    <row r="126" spans="2:22" ht="12.75" customHeight="1">
      <c r="B126" s="536"/>
      <c r="C126" s="534"/>
      <c r="D126" s="534"/>
      <c r="E126" s="534"/>
      <c r="F126" s="534"/>
      <c r="G126" s="535"/>
      <c r="H126" s="24"/>
      <c r="I126" s="924"/>
      <c r="J126" s="935"/>
      <c r="K126" s="935"/>
      <c r="L126" s="933" t="str">
        <f t="shared" si="18"/>
        <v/>
      </c>
      <c r="N126" s="45" t="str">
        <f t="shared" si="21"/>
        <v/>
      </c>
      <c r="O126" s="129" t="str">
        <f t="shared" si="25"/>
        <v/>
      </c>
      <c r="P126" s="129" t="str">
        <f t="shared" si="22"/>
        <v/>
      </c>
      <c r="Q126" s="129" t="str">
        <f t="shared" si="23"/>
        <v/>
      </c>
      <c r="R126" s="920" t="str">
        <f t="shared" si="20"/>
        <v/>
      </c>
      <c r="S126" s="129" t="str">
        <f t="shared" si="24"/>
        <v/>
      </c>
      <c r="T126" s="358" t="str">
        <f>IF(ISNUMBER(O126),O126,IF(ISNUMBER(#REF!),#REF!,IF(ISNUMBER(Q126),Q126,"")))</f>
        <v/>
      </c>
      <c r="U126" s="175"/>
      <c r="V126" s="182"/>
    </row>
    <row r="127" spans="2:22" ht="12.75" customHeight="1">
      <c r="B127" s="536"/>
      <c r="C127" s="534"/>
      <c r="D127" s="534"/>
      <c r="E127" s="534"/>
      <c r="F127" s="534"/>
      <c r="G127" s="535"/>
      <c r="H127" s="24"/>
      <c r="I127" s="924"/>
      <c r="J127" s="935"/>
      <c r="K127" s="935"/>
      <c r="L127" s="933" t="str">
        <f t="shared" si="18"/>
        <v/>
      </c>
      <c r="N127" s="45" t="str">
        <f t="shared" si="21"/>
        <v/>
      </c>
      <c r="O127" s="129" t="str">
        <f t="shared" si="25"/>
        <v/>
      </c>
      <c r="P127" s="129" t="str">
        <f t="shared" si="22"/>
        <v/>
      </c>
      <c r="Q127" s="129" t="str">
        <f t="shared" si="23"/>
        <v/>
      </c>
      <c r="R127" s="920" t="str">
        <f t="shared" si="20"/>
        <v/>
      </c>
      <c r="S127" s="129" t="str">
        <f t="shared" si="24"/>
        <v/>
      </c>
      <c r="T127" s="358" t="str">
        <f>IF(ISNUMBER(O127),O127,IF(ISNUMBER(#REF!),#REF!,IF(ISNUMBER(Q127),Q127,"")))</f>
        <v/>
      </c>
      <c r="U127" s="175"/>
      <c r="V127" s="182"/>
    </row>
    <row r="128" spans="2:22" ht="12.75" customHeight="1">
      <c r="B128" s="536"/>
      <c r="C128" s="534"/>
      <c r="D128" s="534"/>
      <c r="E128" s="534"/>
      <c r="F128" s="534"/>
      <c r="G128" s="535"/>
      <c r="H128" s="24"/>
      <c r="I128" s="924"/>
      <c r="J128" s="935"/>
      <c r="K128" s="935"/>
      <c r="L128" s="933" t="str">
        <f t="shared" si="18"/>
        <v/>
      </c>
      <c r="N128" s="45" t="str">
        <f t="shared" si="21"/>
        <v/>
      </c>
      <c r="O128" s="129" t="str">
        <f t="shared" si="25"/>
        <v/>
      </c>
      <c r="P128" s="129" t="str">
        <f t="shared" si="22"/>
        <v/>
      </c>
      <c r="Q128" s="129" t="str">
        <f t="shared" si="23"/>
        <v/>
      </c>
      <c r="R128" s="920" t="str">
        <f t="shared" si="20"/>
        <v/>
      </c>
      <c r="S128" s="129" t="str">
        <f t="shared" si="24"/>
        <v/>
      </c>
      <c r="T128" s="358" t="str">
        <f>IF(ISNUMBER(O128),O128,IF(ISNUMBER(#REF!),#REF!,IF(ISNUMBER(Q128),Q128,"")))</f>
        <v/>
      </c>
      <c r="U128" s="175"/>
      <c r="V128" s="182"/>
    </row>
    <row r="129" spans="2:22" ht="12.75" customHeight="1">
      <c r="B129" s="536"/>
      <c r="C129" s="534"/>
      <c r="D129" s="534"/>
      <c r="E129" s="534"/>
      <c r="F129" s="534"/>
      <c r="G129" s="535"/>
      <c r="H129" s="24"/>
      <c r="I129" s="924"/>
      <c r="J129" s="935"/>
      <c r="K129" s="935"/>
      <c r="L129" s="933" t="str">
        <f t="shared" si="18"/>
        <v/>
      </c>
      <c r="N129" s="45" t="str">
        <f t="shared" si="21"/>
        <v/>
      </c>
      <c r="O129" s="129" t="str">
        <f t="shared" si="25"/>
        <v/>
      </c>
      <c r="P129" s="129" t="str">
        <f t="shared" si="22"/>
        <v/>
      </c>
      <c r="Q129" s="129" t="str">
        <f t="shared" si="23"/>
        <v/>
      </c>
      <c r="R129" s="920" t="str">
        <f t="shared" si="20"/>
        <v/>
      </c>
      <c r="S129" s="129" t="str">
        <f t="shared" si="24"/>
        <v/>
      </c>
      <c r="T129" s="358" t="str">
        <f>IF(ISNUMBER(O129),O129,IF(ISNUMBER(#REF!),#REF!,IF(ISNUMBER(Q129),Q129,"")))</f>
        <v/>
      </c>
      <c r="U129" s="175"/>
      <c r="V129" s="182"/>
    </row>
    <row r="130" spans="2:22" ht="12.75" customHeight="1">
      <c r="B130" s="536"/>
      <c r="C130" s="534"/>
      <c r="D130" s="534"/>
      <c r="E130" s="534"/>
      <c r="F130" s="534"/>
      <c r="G130" s="535"/>
      <c r="H130" s="24"/>
      <c r="I130" s="924"/>
      <c r="J130" s="935"/>
      <c r="K130" s="935"/>
      <c r="L130" s="933" t="str">
        <f t="shared" si="18"/>
        <v/>
      </c>
      <c r="N130" s="45" t="str">
        <f t="shared" si="21"/>
        <v/>
      </c>
      <c r="O130" s="129" t="str">
        <f t="shared" si="25"/>
        <v/>
      </c>
      <c r="P130" s="129" t="str">
        <f t="shared" si="22"/>
        <v/>
      </c>
      <c r="Q130" s="129" t="str">
        <f t="shared" si="23"/>
        <v/>
      </c>
      <c r="R130" s="920" t="str">
        <f t="shared" si="20"/>
        <v/>
      </c>
      <c r="S130" s="129" t="str">
        <f t="shared" si="24"/>
        <v/>
      </c>
      <c r="T130" s="358" t="str">
        <f>IF(ISNUMBER(O130),O130,IF(ISNUMBER(#REF!),#REF!,IF(ISNUMBER(Q130),Q130,"")))</f>
        <v/>
      </c>
      <c r="U130" s="175"/>
      <c r="V130" s="182"/>
    </row>
    <row r="131" spans="2:22" ht="12.75" customHeight="1">
      <c r="B131" s="536"/>
      <c r="C131" s="534"/>
      <c r="D131" s="534"/>
      <c r="E131" s="534"/>
      <c r="F131" s="534"/>
      <c r="G131" s="535"/>
      <c r="H131" s="24"/>
      <c r="I131" s="924"/>
      <c r="J131" s="935"/>
      <c r="K131" s="935"/>
      <c r="L131" s="933" t="str">
        <f t="shared" si="18"/>
        <v/>
      </c>
      <c r="N131" s="45" t="str">
        <f t="shared" si="21"/>
        <v/>
      </c>
      <c r="O131" s="129" t="str">
        <f t="shared" si="25"/>
        <v/>
      </c>
      <c r="P131" s="129" t="str">
        <f t="shared" si="22"/>
        <v/>
      </c>
      <c r="Q131" s="129" t="str">
        <f t="shared" si="23"/>
        <v/>
      </c>
      <c r="R131" s="920" t="str">
        <f t="shared" si="20"/>
        <v/>
      </c>
      <c r="S131" s="129" t="str">
        <f t="shared" si="24"/>
        <v/>
      </c>
      <c r="T131" s="358" t="str">
        <f>IF(ISNUMBER(O131),O131,IF(ISNUMBER(#REF!),#REF!,IF(ISNUMBER(Q131),Q131,"")))</f>
        <v/>
      </c>
      <c r="U131" s="175"/>
      <c r="V131" s="182"/>
    </row>
    <row r="132" spans="2:22" ht="12.75" customHeight="1">
      <c r="B132" s="536"/>
      <c r="C132" s="534"/>
      <c r="D132" s="534"/>
      <c r="E132" s="534"/>
      <c r="F132" s="534"/>
      <c r="G132" s="535"/>
      <c r="H132" s="24"/>
      <c r="I132" s="924"/>
      <c r="J132" s="935"/>
      <c r="K132" s="935"/>
      <c r="L132" s="933" t="str">
        <f t="shared" si="18"/>
        <v/>
      </c>
      <c r="N132" s="45" t="str">
        <f t="shared" si="21"/>
        <v/>
      </c>
      <c r="O132" s="129" t="str">
        <f t="shared" si="25"/>
        <v/>
      </c>
      <c r="P132" s="129" t="str">
        <f t="shared" si="22"/>
        <v/>
      </c>
      <c r="Q132" s="129" t="str">
        <f t="shared" si="23"/>
        <v/>
      </c>
      <c r="R132" s="920" t="str">
        <f t="shared" si="20"/>
        <v/>
      </c>
      <c r="S132" s="129" t="str">
        <f t="shared" si="24"/>
        <v/>
      </c>
      <c r="T132" s="358" t="str">
        <f>IF(ISNUMBER(O132),O132,IF(ISNUMBER(#REF!),#REF!,IF(ISNUMBER(Q132),Q132,"")))</f>
        <v/>
      </c>
      <c r="U132" s="175"/>
      <c r="V132" s="182"/>
    </row>
    <row r="133" spans="2:22" ht="12.75" customHeight="1">
      <c r="B133" s="536"/>
      <c r="C133" s="534"/>
      <c r="D133" s="534"/>
      <c r="E133" s="534"/>
      <c r="F133" s="534"/>
      <c r="G133" s="535"/>
      <c r="H133" s="24"/>
      <c r="I133" s="924"/>
      <c r="J133" s="935"/>
      <c r="K133" s="935"/>
      <c r="L133" s="933" t="str">
        <f t="shared" si="18"/>
        <v/>
      </c>
      <c r="N133" s="45" t="str">
        <f t="shared" si="21"/>
        <v/>
      </c>
      <c r="O133" s="129" t="str">
        <f t="shared" si="25"/>
        <v/>
      </c>
      <c r="P133" s="129" t="str">
        <f t="shared" si="22"/>
        <v/>
      </c>
      <c r="Q133" s="129" t="str">
        <f t="shared" si="23"/>
        <v/>
      </c>
      <c r="R133" s="920" t="str">
        <f t="shared" si="20"/>
        <v/>
      </c>
      <c r="S133" s="129" t="str">
        <f t="shared" si="24"/>
        <v/>
      </c>
      <c r="T133" s="358" t="str">
        <f>IF(ISNUMBER(O133),O133,IF(ISNUMBER(#REF!),#REF!,IF(ISNUMBER(Q133),Q133,"")))</f>
        <v/>
      </c>
      <c r="U133" s="175"/>
      <c r="V133" s="182"/>
    </row>
    <row r="134" spans="2:22" ht="12.75" customHeight="1">
      <c r="B134" s="536"/>
      <c r="C134" s="534"/>
      <c r="D134" s="534"/>
      <c r="E134" s="534"/>
      <c r="F134" s="534"/>
      <c r="G134" s="535"/>
      <c r="H134" s="24"/>
      <c r="I134" s="924"/>
      <c r="J134" s="935"/>
      <c r="K134" s="935"/>
      <c r="L134" s="933" t="str">
        <f t="shared" si="18"/>
        <v/>
      </c>
      <c r="N134" s="45" t="str">
        <f t="shared" si="21"/>
        <v/>
      </c>
      <c r="O134" s="129" t="str">
        <f t="shared" si="25"/>
        <v/>
      </c>
      <c r="P134" s="129" t="str">
        <f t="shared" si="22"/>
        <v/>
      </c>
      <c r="Q134" s="129" t="str">
        <f t="shared" si="23"/>
        <v/>
      </c>
      <c r="R134" s="920" t="str">
        <f t="shared" si="20"/>
        <v/>
      </c>
      <c r="S134" s="129" t="str">
        <f t="shared" si="24"/>
        <v/>
      </c>
      <c r="T134" s="358" t="str">
        <f>IF(ISNUMBER(O134),O134,IF(ISNUMBER(#REF!),#REF!,IF(ISNUMBER(Q134),Q134,"")))</f>
        <v/>
      </c>
      <c r="U134" s="175"/>
      <c r="V134" s="182"/>
    </row>
    <row r="135" spans="2:22" ht="12.75" customHeight="1">
      <c r="B135" s="536"/>
      <c r="C135" s="534"/>
      <c r="D135" s="534"/>
      <c r="E135" s="534"/>
      <c r="F135" s="534"/>
      <c r="G135" s="535"/>
      <c r="H135" s="24"/>
      <c r="I135" s="924"/>
      <c r="J135" s="935"/>
      <c r="K135" s="935"/>
      <c r="L135" s="933" t="str">
        <f t="shared" si="18"/>
        <v/>
      </c>
      <c r="N135" s="45" t="str">
        <f t="shared" si="21"/>
        <v/>
      </c>
      <c r="O135" s="129" t="str">
        <f t="shared" si="25"/>
        <v/>
      </c>
      <c r="P135" s="129" t="str">
        <f t="shared" si="22"/>
        <v/>
      </c>
      <c r="Q135" s="129" t="str">
        <f t="shared" si="23"/>
        <v/>
      </c>
      <c r="R135" s="920" t="str">
        <f t="shared" si="20"/>
        <v/>
      </c>
      <c r="S135" s="129" t="str">
        <f t="shared" si="24"/>
        <v/>
      </c>
      <c r="T135" s="358" t="str">
        <f>IF(ISNUMBER(O135),O135,IF(ISNUMBER(#REF!),#REF!,IF(ISNUMBER(Q135),Q135,"")))</f>
        <v/>
      </c>
      <c r="U135" s="175"/>
      <c r="V135" s="182"/>
    </row>
    <row r="136" spans="2:22" ht="12.75" customHeight="1">
      <c r="B136" s="536"/>
      <c r="C136" s="534"/>
      <c r="D136" s="534"/>
      <c r="E136" s="534"/>
      <c r="F136" s="534"/>
      <c r="G136" s="535"/>
      <c r="H136" s="24"/>
      <c r="I136" s="924"/>
      <c r="J136" s="935"/>
      <c r="K136" s="935"/>
      <c r="L136" s="933" t="str">
        <f t="shared" si="18"/>
        <v/>
      </c>
      <c r="N136" s="45" t="str">
        <f t="shared" si="21"/>
        <v/>
      </c>
      <c r="O136" s="129" t="str">
        <f t="shared" si="25"/>
        <v/>
      </c>
      <c r="P136" s="129" t="str">
        <f t="shared" si="22"/>
        <v/>
      </c>
      <c r="Q136" s="129" t="str">
        <f t="shared" si="23"/>
        <v/>
      </c>
      <c r="R136" s="920" t="str">
        <f t="shared" si="20"/>
        <v/>
      </c>
      <c r="S136" s="129" t="str">
        <f t="shared" si="24"/>
        <v/>
      </c>
      <c r="T136" s="358" t="str">
        <f>IF(ISNUMBER(O136),O136,IF(ISNUMBER(#REF!),#REF!,IF(ISNUMBER(Q136),Q136,"")))</f>
        <v/>
      </c>
      <c r="U136" s="175"/>
      <c r="V136" s="182"/>
    </row>
    <row r="137" spans="2:22" ht="12.75" customHeight="1">
      <c r="B137" s="536"/>
      <c r="C137" s="534"/>
      <c r="D137" s="534"/>
      <c r="E137" s="534"/>
      <c r="F137" s="534"/>
      <c r="G137" s="535"/>
      <c r="H137" s="24"/>
      <c r="I137" s="924"/>
      <c r="J137" s="935"/>
      <c r="K137" s="935"/>
      <c r="L137" s="933" t="str">
        <f t="shared" si="18"/>
        <v/>
      </c>
      <c r="N137" s="45" t="str">
        <f t="shared" si="21"/>
        <v/>
      </c>
      <c r="O137" s="129" t="str">
        <f t="shared" si="25"/>
        <v/>
      </c>
      <c r="P137" s="129" t="str">
        <f t="shared" si="22"/>
        <v/>
      </c>
      <c r="Q137" s="129" t="str">
        <f t="shared" si="23"/>
        <v/>
      </c>
      <c r="R137" s="920" t="str">
        <f t="shared" si="20"/>
        <v/>
      </c>
      <c r="S137" s="129" t="str">
        <f t="shared" si="24"/>
        <v/>
      </c>
      <c r="T137" s="358" t="str">
        <f>IF(ISNUMBER(O137),O137,IF(ISNUMBER(#REF!),#REF!,IF(ISNUMBER(Q137),Q137,"")))</f>
        <v/>
      </c>
      <c r="U137" s="175"/>
      <c r="V137" s="182"/>
    </row>
    <row r="138" spans="2:22" ht="12.75" customHeight="1">
      <c r="B138" s="536"/>
      <c r="C138" s="534"/>
      <c r="D138" s="534"/>
      <c r="E138" s="534"/>
      <c r="F138" s="534"/>
      <c r="G138" s="535"/>
      <c r="H138" s="24"/>
      <c r="I138" s="924"/>
      <c r="J138" s="935"/>
      <c r="K138" s="935"/>
      <c r="L138" s="933" t="str">
        <f t="shared" si="18"/>
        <v/>
      </c>
      <c r="N138" s="45" t="str">
        <f t="shared" si="21"/>
        <v/>
      </c>
      <c r="O138" s="129" t="str">
        <f t="shared" si="25"/>
        <v/>
      </c>
      <c r="P138" s="129" t="str">
        <f t="shared" si="22"/>
        <v/>
      </c>
      <c r="Q138" s="129" t="str">
        <f t="shared" si="23"/>
        <v/>
      </c>
      <c r="R138" s="920" t="str">
        <f t="shared" si="20"/>
        <v/>
      </c>
      <c r="S138" s="129" t="str">
        <f t="shared" si="24"/>
        <v/>
      </c>
      <c r="T138" s="358" t="str">
        <f>IF(ISNUMBER(O138),O138,IF(ISNUMBER(#REF!),#REF!,IF(ISNUMBER(Q138),Q138,"")))</f>
        <v/>
      </c>
      <c r="U138" s="175"/>
      <c r="V138" s="182"/>
    </row>
    <row r="139" spans="2:22" ht="12.75" customHeight="1">
      <c r="B139" s="536"/>
      <c r="C139" s="534"/>
      <c r="D139" s="534"/>
      <c r="E139" s="534"/>
      <c r="F139" s="534"/>
      <c r="G139" s="535"/>
      <c r="H139" s="24"/>
      <c r="I139" s="924"/>
      <c r="J139" s="935"/>
      <c r="K139" s="935"/>
      <c r="L139" s="933" t="str">
        <f t="shared" si="18"/>
        <v/>
      </c>
      <c r="N139" s="45" t="str">
        <f t="shared" si="21"/>
        <v/>
      </c>
      <c r="O139" s="129" t="str">
        <f t="shared" si="25"/>
        <v/>
      </c>
      <c r="P139" s="129" t="str">
        <f t="shared" si="22"/>
        <v/>
      </c>
      <c r="Q139" s="129" t="str">
        <f t="shared" si="23"/>
        <v/>
      </c>
      <c r="R139" s="920" t="str">
        <f t="shared" si="20"/>
        <v/>
      </c>
      <c r="S139" s="129" t="str">
        <f t="shared" si="24"/>
        <v/>
      </c>
      <c r="T139" s="358" t="str">
        <f>IF(ISNUMBER(O139),O139,IF(ISNUMBER(#REF!),#REF!,IF(ISNUMBER(Q139),Q139,"")))</f>
        <v/>
      </c>
      <c r="U139" s="175"/>
      <c r="V139" s="182"/>
    </row>
    <row r="140" spans="2:22" ht="12.75" customHeight="1">
      <c r="B140" s="536"/>
      <c r="C140" s="534"/>
      <c r="D140" s="534"/>
      <c r="E140" s="534"/>
      <c r="F140" s="534"/>
      <c r="G140" s="535"/>
      <c r="H140" s="24"/>
      <c r="I140" s="924"/>
      <c r="J140" s="935"/>
      <c r="K140" s="935"/>
      <c r="L140" s="933" t="str">
        <f t="shared" si="18"/>
        <v/>
      </c>
      <c r="N140" s="45" t="str">
        <f t="shared" si="21"/>
        <v/>
      </c>
      <c r="O140" s="129" t="str">
        <f t="shared" si="25"/>
        <v/>
      </c>
      <c r="P140" s="129" t="str">
        <f t="shared" si="22"/>
        <v/>
      </c>
      <c r="Q140" s="129" t="str">
        <f t="shared" si="23"/>
        <v/>
      </c>
      <c r="R140" s="920" t="str">
        <f t="shared" si="20"/>
        <v/>
      </c>
      <c r="S140" s="129" t="str">
        <f t="shared" si="24"/>
        <v/>
      </c>
      <c r="T140" s="358" t="str">
        <f>IF(ISNUMBER(O140),O140,IF(ISNUMBER(#REF!),#REF!,IF(ISNUMBER(Q140),Q140,"")))</f>
        <v/>
      </c>
      <c r="U140" s="175"/>
      <c r="V140" s="182"/>
    </row>
    <row r="141" spans="2:22" ht="12.75" customHeight="1">
      <c r="B141" s="536"/>
      <c r="C141" s="534"/>
      <c r="D141" s="534"/>
      <c r="E141" s="534"/>
      <c r="F141" s="534"/>
      <c r="G141" s="535"/>
      <c r="H141" s="24"/>
      <c r="I141" s="924"/>
      <c r="J141" s="935"/>
      <c r="K141" s="935"/>
      <c r="L141" s="933" t="str">
        <f t="shared" si="18"/>
        <v/>
      </c>
      <c r="N141" s="45" t="str">
        <f t="shared" ref="N141:N150" si="26">IF(ISNA(VLOOKUP(B141,EquipmentTypes,2,FALSE)),"",(VLOOKUP(B141,EquipmentTypes,2,FALSE)))</f>
        <v/>
      </c>
      <c r="O141" s="129" t="str">
        <f t="shared" si="25"/>
        <v/>
      </c>
      <c r="P141" s="129" t="str">
        <f t="shared" ref="P141:P150" si="27">IF(ISBLANK(F141), "", VLOOKUP(F141,FuelFactors,2,FALSE))</f>
        <v/>
      </c>
      <c r="Q141" s="129" t="str">
        <f t="shared" ref="Q141:Q150" si="28">IF(I141&gt;0, I141/VLOOKUP(B141, MPG, 2, FALSE), "")</f>
        <v/>
      </c>
      <c r="R141" s="920" t="str">
        <f t="shared" si="20"/>
        <v/>
      </c>
      <c r="S141" s="129" t="str">
        <f t="shared" ref="S141:S150" si="29">IF(L141&lt;&gt;"",IF(G141&gt;0,O141*P141,IF(I141&gt;0,Q141*P141,"")), "")</f>
        <v/>
      </c>
      <c r="T141" s="358" t="str">
        <f>IF(ISNUMBER(O141),O141,IF(ISNUMBER(#REF!),#REF!,IF(ISNUMBER(Q141),Q141,"")))</f>
        <v/>
      </c>
      <c r="U141" s="175"/>
      <c r="V141" s="182"/>
    </row>
    <row r="142" spans="2:22" ht="12.75" customHeight="1">
      <c r="B142" s="536"/>
      <c r="C142" s="534"/>
      <c r="D142" s="534"/>
      <c r="E142" s="534"/>
      <c r="F142" s="534"/>
      <c r="G142" s="535"/>
      <c r="H142" s="24"/>
      <c r="I142" s="924"/>
      <c r="J142" s="935"/>
      <c r="K142" s="935"/>
      <c r="L142" s="933" t="str">
        <f t="shared" ref="L142:L150" si="30">IF(AND(G142&gt;0,I142&gt;0),"Multiple Entered!",IF(G142&gt;0,"Preferred Option",IF(I142&gt;0,"2nd Option",IF(J142&gt;0,"Third Option",""))))</f>
        <v/>
      </c>
      <c r="N142" s="45" t="str">
        <f t="shared" si="26"/>
        <v/>
      </c>
      <c r="O142" s="129" t="str">
        <f t="shared" ref="O142:O150" si="31">IF(ISBLANK(G142), "", (VLOOKUP(H142,FuelUnitsConvert, 2,FALSE)*G142))</f>
        <v/>
      </c>
      <c r="P142" s="129" t="str">
        <f t="shared" si="27"/>
        <v/>
      </c>
      <c r="Q142" s="129" t="str">
        <f t="shared" si="28"/>
        <v/>
      </c>
      <c r="R142" s="920" t="str">
        <f t="shared" ref="R142:R150" si="32">IF(AND(J142&gt;0, K142&gt;0),J142/K142, "")</f>
        <v/>
      </c>
      <c r="S142" s="129" t="str">
        <f t="shared" si="29"/>
        <v/>
      </c>
      <c r="T142" s="358" t="str">
        <f>IF(ISNUMBER(O142),O142,IF(ISNUMBER(#REF!),#REF!,IF(ISNUMBER(Q142),Q142,"")))</f>
        <v/>
      </c>
      <c r="U142" s="175"/>
      <c r="V142" s="182"/>
    </row>
    <row r="143" spans="2:22" ht="12.75" customHeight="1">
      <c r="B143" s="536"/>
      <c r="C143" s="534"/>
      <c r="D143" s="534"/>
      <c r="E143" s="534"/>
      <c r="F143" s="534"/>
      <c r="G143" s="535"/>
      <c r="H143" s="24"/>
      <c r="I143" s="924"/>
      <c r="J143" s="935"/>
      <c r="K143" s="935"/>
      <c r="L143" s="933" t="str">
        <f t="shared" si="30"/>
        <v/>
      </c>
      <c r="N143" s="45" t="str">
        <f t="shared" si="26"/>
        <v/>
      </c>
      <c r="O143" s="129" t="str">
        <f t="shared" si="31"/>
        <v/>
      </c>
      <c r="P143" s="129" t="str">
        <f t="shared" si="27"/>
        <v/>
      </c>
      <c r="Q143" s="129" t="str">
        <f t="shared" si="28"/>
        <v/>
      </c>
      <c r="R143" s="920" t="str">
        <f t="shared" si="32"/>
        <v/>
      </c>
      <c r="S143" s="129" t="str">
        <f t="shared" si="29"/>
        <v/>
      </c>
      <c r="T143" s="358" t="str">
        <f>IF(ISNUMBER(O143),O143,IF(ISNUMBER(#REF!),#REF!,IF(ISNUMBER(Q143),Q143,"")))</f>
        <v/>
      </c>
      <c r="U143" s="175"/>
      <c r="V143" s="182"/>
    </row>
    <row r="144" spans="2:22" ht="12.75" customHeight="1">
      <c r="B144" s="536"/>
      <c r="C144" s="534"/>
      <c r="D144" s="534"/>
      <c r="E144" s="534"/>
      <c r="F144" s="534"/>
      <c r="G144" s="535"/>
      <c r="H144" s="24"/>
      <c r="I144" s="924"/>
      <c r="J144" s="935"/>
      <c r="K144" s="935"/>
      <c r="L144" s="933" t="str">
        <f t="shared" si="30"/>
        <v/>
      </c>
      <c r="N144" s="45" t="str">
        <f t="shared" si="26"/>
        <v/>
      </c>
      <c r="O144" s="129" t="str">
        <f t="shared" si="31"/>
        <v/>
      </c>
      <c r="P144" s="129" t="str">
        <f t="shared" si="27"/>
        <v/>
      </c>
      <c r="Q144" s="129" t="str">
        <f t="shared" si="28"/>
        <v/>
      </c>
      <c r="R144" s="920" t="str">
        <f t="shared" si="32"/>
        <v/>
      </c>
      <c r="S144" s="129" t="str">
        <f t="shared" si="29"/>
        <v/>
      </c>
      <c r="T144" s="358" t="str">
        <f>IF(ISNUMBER(O144),O144,IF(ISNUMBER(#REF!),#REF!,IF(ISNUMBER(Q144),Q144,"")))</f>
        <v/>
      </c>
      <c r="U144" s="175"/>
      <c r="V144" s="182"/>
    </row>
    <row r="145" spans="2:22" ht="12.75" customHeight="1">
      <c r="B145" s="536"/>
      <c r="C145" s="534"/>
      <c r="D145" s="534"/>
      <c r="E145" s="534"/>
      <c r="F145" s="534"/>
      <c r="G145" s="535"/>
      <c r="H145" s="24"/>
      <c r="I145" s="924"/>
      <c r="J145" s="935"/>
      <c r="K145" s="935"/>
      <c r="L145" s="933" t="str">
        <f t="shared" si="30"/>
        <v/>
      </c>
      <c r="N145" s="45" t="str">
        <f t="shared" si="26"/>
        <v/>
      </c>
      <c r="O145" s="129" t="str">
        <f t="shared" si="31"/>
        <v/>
      </c>
      <c r="P145" s="129" t="str">
        <f t="shared" si="27"/>
        <v/>
      </c>
      <c r="Q145" s="129" t="str">
        <f t="shared" si="28"/>
        <v/>
      </c>
      <c r="R145" s="920" t="str">
        <f t="shared" si="32"/>
        <v/>
      </c>
      <c r="S145" s="129" t="str">
        <f t="shared" si="29"/>
        <v/>
      </c>
      <c r="T145" s="358" t="str">
        <f>IF(ISNUMBER(O145),O145,IF(ISNUMBER(#REF!),#REF!,IF(ISNUMBER(Q145),Q145,"")))</f>
        <v/>
      </c>
      <c r="U145" s="175"/>
      <c r="V145" s="182"/>
    </row>
    <row r="146" spans="2:22" ht="12.75" customHeight="1">
      <c r="B146" s="536"/>
      <c r="C146" s="534"/>
      <c r="D146" s="534"/>
      <c r="E146" s="534"/>
      <c r="F146" s="534"/>
      <c r="G146" s="535"/>
      <c r="H146" s="24"/>
      <c r="I146" s="924"/>
      <c r="J146" s="935"/>
      <c r="K146" s="935"/>
      <c r="L146" s="933" t="str">
        <f t="shared" si="30"/>
        <v/>
      </c>
      <c r="N146" s="45" t="str">
        <f t="shared" si="26"/>
        <v/>
      </c>
      <c r="O146" s="129" t="str">
        <f t="shared" si="31"/>
        <v/>
      </c>
      <c r="P146" s="129" t="str">
        <f t="shared" si="27"/>
        <v/>
      </c>
      <c r="Q146" s="129" t="str">
        <f t="shared" si="28"/>
        <v/>
      </c>
      <c r="R146" s="920" t="str">
        <f t="shared" si="32"/>
        <v/>
      </c>
      <c r="S146" s="129" t="str">
        <f t="shared" si="29"/>
        <v/>
      </c>
      <c r="T146" s="358" t="str">
        <f>IF(ISNUMBER(O146),O146,IF(ISNUMBER(#REF!),#REF!,IF(ISNUMBER(Q146),Q146,"")))</f>
        <v/>
      </c>
      <c r="U146" s="175"/>
      <c r="V146" s="182"/>
    </row>
    <row r="147" spans="2:22" ht="12.75" customHeight="1">
      <c r="B147" s="536"/>
      <c r="C147" s="534"/>
      <c r="D147" s="534"/>
      <c r="E147" s="534"/>
      <c r="F147" s="534"/>
      <c r="G147" s="535"/>
      <c r="H147" s="24"/>
      <c r="I147" s="924"/>
      <c r="J147" s="935"/>
      <c r="K147" s="935"/>
      <c r="L147" s="933" t="str">
        <f t="shared" si="30"/>
        <v/>
      </c>
      <c r="N147" s="45" t="str">
        <f t="shared" si="26"/>
        <v/>
      </c>
      <c r="O147" s="129" t="str">
        <f t="shared" si="31"/>
        <v/>
      </c>
      <c r="P147" s="129" t="str">
        <f t="shared" si="27"/>
        <v/>
      </c>
      <c r="Q147" s="129" t="str">
        <f t="shared" si="28"/>
        <v/>
      </c>
      <c r="R147" s="920" t="str">
        <f t="shared" si="32"/>
        <v/>
      </c>
      <c r="S147" s="129" t="str">
        <f t="shared" si="29"/>
        <v/>
      </c>
      <c r="T147" s="358" t="str">
        <f>IF(ISNUMBER(O147),O147,IF(ISNUMBER(#REF!),#REF!,IF(ISNUMBER(Q147),Q147,"")))</f>
        <v/>
      </c>
      <c r="U147" s="175"/>
      <c r="V147" s="182"/>
    </row>
    <row r="148" spans="2:22" ht="12.75" customHeight="1">
      <c r="B148" s="536"/>
      <c r="C148" s="534"/>
      <c r="D148" s="534"/>
      <c r="E148" s="534"/>
      <c r="F148" s="534"/>
      <c r="G148" s="535"/>
      <c r="H148" s="24"/>
      <c r="I148" s="924"/>
      <c r="J148" s="935"/>
      <c r="K148" s="935"/>
      <c r="L148" s="933" t="str">
        <f t="shared" si="30"/>
        <v/>
      </c>
      <c r="N148" s="45" t="str">
        <f t="shared" si="26"/>
        <v/>
      </c>
      <c r="O148" s="129" t="str">
        <f t="shared" si="31"/>
        <v/>
      </c>
      <c r="P148" s="129" t="str">
        <f t="shared" si="27"/>
        <v/>
      </c>
      <c r="Q148" s="129" t="str">
        <f t="shared" si="28"/>
        <v/>
      </c>
      <c r="R148" s="920" t="str">
        <f t="shared" si="32"/>
        <v/>
      </c>
      <c r="S148" s="129" t="str">
        <f t="shared" si="29"/>
        <v/>
      </c>
      <c r="T148" s="358" t="str">
        <f>IF(ISNUMBER(O148),O148,IF(ISNUMBER(#REF!),#REF!,IF(ISNUMBER(Q148),Q148,"")))</f>
        <v/>
      </c>
      <c r="U148" s="175"/>
      <c r="V148" s="182"/>
    </row>
    <row r="149" spans="2:22" ht="12.75" customHeight="1">
      <c r="B149" s="536"/>
      <c r="C149" s="534"/>
      <c r="D149" s="534"/>
      <c r="E149" s="534"/>
      <c r="F149" s="534"/>
      <c r="G149" s="535"/>
      <c r="H149" s="24"/>
      <c r="I149" s="924"/>
      <c r="J149" s="935"/>
      <c r="K149" s="935"/>
      <c r="L149" s="933" t="str">
        <f t="shared" si="30"/>
        <v/>
      </c>
      <c r="N149" s="45" t="str">
        <f t="shared" si="26"/>
        <v/>
      </c>
      <c r="O149" s="129" t="str">
        <f t="shared" si="31"/>
        <v/>
      </c>
      <c r="P149" s="129" t="str">
        <f t="shared" si="27"/>
        <v/>
      </c>
      <c r="Q149" s="129" t="str">
        <f t="shared" si="28"/>
        <v/>
      </c>
      <c r="R149" s="920" t="str">
        <f t="shared" si="32"/>
        <v/>
      </c>
      <c r="S149" s="129" t="str">
        <f t="shared" si="29"/>
        <v/>
      </c>
      <c r="T149" s="358" t="str">
        <f>IF(ISNUMBER(O149),O149,IF(ISNUMBER(#REF!),#REF!,IF(ISNUMBER(Q149),Q149,"")))</f>
        <v/>
      </c>
      <c r="U149" s="175"/>
      <c r="V149" s="182"/>
    </row>
    <row r="150" spans="2:22" ht="12.75" customHeight="1">
      <c r="B150" s="536"/>
      <c r="C150" s="534"/>
      <c r="D150" s="534"/>
      <c r="E150" s="534"/>
      <c r="F150" s="534"/>
      <c r="G150" s="535"/>
      <c r="H150" s="24"/>
      <c r="I150" s="924"/>
      <c r="J150" s="935"/>
      <c r="K150" s="935"/>
      <c r="L150" s="933" t="str">
        <f t="shared" si="30"/>
        <v/>
      </c>
      <c r="N150" s="45" t="str">
        <f t="shared" si="26"/>
        <v/>
      </c>
      <c r="O150" s="129" t="str">
        <f t="shared" si="31"/>
        <v/>
      </c>
      <c r="P150" s="129" t="str">
        <f t="shared" si="27"/>
        <v/>
      </c>
      <c r="Q150" s="129" t="str">
        <f t="shared" si="28"/>
        <v/>
      </c>
      <c r="R150" s="920" t="str">
        <f t="shared" si="32"/>
        <v/>
      </c>
      <c r="S150" s="129" t="str">
        <f t="shared" si="29"/>
        <v/>
      </c>
      <c r="T150" s="358" t="str">
        <f>IF(ISNUMBER(O150),O150,IF(ISNUMBER(#REF!),#REF!,IF(ISNUMBER(Q150),Q150,"")))</f>
        <v/>
      </c>
      <c r="U150" s="175"/>
      <c r="V150" s="182"/>
    </row>
    <row r="151" spans="2:22" ht="12.75" customHeight="1">
      <c r="B151" s="175"/>
      <c r="C151" s="175"/>
      <c r="D151" s="175"/>
      <c r="E151" s="175"/>
      <c r="F151" s="175"/>
      <c r="G151" s="176"/>
      <c r="H151" s="176"/>
      <c r="I151" s="176"/>
      <c r="J151" s="176"/>
      <c r="K151" s="176"/>
      <c r="L151" s="176"/>
      <c r="N151" s="175"/>
      <c r="O151" s="195"/>
      <c r="P151" s="195"/>
      <c r="Q151" s="195"/>
      <c r="R151" s="195"/>
      <c r="S151" s="195"/>
      <c r="T151" s="175"/>
      <c r="U151" s="175"/>
      <c r="V151" s="182"/>
    </row>
    <row r="152" spans="2:22" ht="12.75" customHeight="1">
      <c r="B152" s="175"/>
      <c r="C152" s="175"/>
      <c r="D152" s="175"/>
      <c r="E152" s="175"/>
      <c r="F152" s="175"/>
      <c r="G152" s="176"/>
      <c r="H152" s="176"/>
      <c r="I152" s="176"/>
      <c r="J152" s="176"/>
      <c r="K152" s="176"/>
      <c r="L152" s="176"/>
      <c r="N152" s="175"/>
      <c r="O152" s="195"/>
      <c r="P152" s="195"/>
      <c r="Q152" s="195"/>
      <c r="R152" s="195"/>
      <c r="S152" s="195"/>
      <c r="T152" s="175"/>
      <c r="U152" s="175"/>
      <c r="V152" s="182"/>
    </row>
    <row r="153" spans="2:22" ht="12.75" customHeight="1">
      <c r="B153" s="175"/>
      <c r="C153" s="175"/>
      <c r="D153" s="175"/>
      <c r="E153" s="175"/>
      <c r="F153" s="175"/>
      <c r="G153" s="176"/>
      <c r="H153" s="176"/>
      <c r="I153" s="176"/>
      <c r="J153" s="176"/>
      <c r="K153" s="176"/>
      <c r="L153" s="176"/>
      <c r="N153" s="175"/>
      <c r="O153" s="195"/>
      <c r="P153" s="195"/>
      <c r="Q153" s="195"/>
      <c r="R153" s="195"/>
      <c r="S153" s="195"/>
      <c r="T153" s="175"/>
      <c r="U153" s="175"/>
      <c r="V153" s="182"/>
    </row>
    <row r="154" spans="2:22" ht="12.75" customHeight="1">
      <c r="B154" s="175"/>
      <c r="C154" s="175"/>
      <c r="D154" s="175"/>
      <c r="E154" s="175"/>
      <c r="F154" s="175"/>
      <c r="G154" s="176"/>
      <c r="H154" s="176"/>
      <c r="I154" s="176"/>
      <c r="J154" s="176"/>
      <c r="K154" s="176"/>
      <c r="L154" s="176"/>
      <c r="N154" s="175"/>
      <c r="O154" s="195"/>
      <c r="P154" s="195"/>
      <c r="Q154" s="195"/>
      <c r="R154" s="195"/>
      <c r="S154" s="195"/>
      <c r="T154" s="175"/>
      <c r="U154" s="175"/>
      <c r="V154" s="182"/>
    </row>
    <row r="155" spans="2:22" ht="12.75" customHeight="1">
      <c r="B155" s="175"/>
      <c r="C155" s="175"/>
      <c r="D155" s="175"/>
      <c r="E155" s="175"/>
      <c r="F155" s="175"/>
      <c r="G155" s="176"/>
      <c r="H155" s="176"/>
      <c r="I155" s="176"/>
      <c r="J155" s="176"/>
      <c r="K155" s="176"/>
      <c r="L155" s="176"/>
      <c r="N155" s="175"/>
      <c r="O155" s="195"/>
      <c r="P155" s="195"/>
      <c r="Q155" s="195"/>
      <c r="R155" s="195"/>
      <c r="S155" s="195"/>
      <c r="T155" s="175"/>
      <c r="U155" s="175"/>
      <c r="V155" s="182"/>
    </row>
    <row r="156" spans="2:22" ht="12.75" customHeight="1">
      <c r="B156" s="175"/>
      <c r="C156" s="175"/>
      <c r="D156" s="175"/>
      <c r="E156" s="175"/>
      <c r="F156" s="175"/>
      <c r="G156" s="176"/>
      <c r="H156" s="176"/>
      <c r="I156" s="176"/>
      <c r="J156" s="176"/>
      <c r="K156" s="176"/>
      <c r="L156" s="176"/>
      <c r="N156" s="175"/>
      <c r="O156" s="195"/>
      <c r="P156" s="195"/>
      <c r="Q156" s="195"/>
      <c r="R156" s="195"/>
      <c r="S156" s="195"/>
      <c r="T156" s="175"/>
      <c r="U156" s="175"/>
      <c r="V156" s="182"/>
    </row>
    <row r="157" spans="2:22" ht="12.75" customHeight="1">
      <c r="B157" s="175"/>
      <c r="C157" s="175"/>
      <c r="D157" s="175"/>
      <c r="E157" s="175"/>
      <c r="F157" s="175"/>
      <c r="G157" s="176"/>
      <c r="H157" s="176"/>
      <c r="I157" s="176"/>
      <c r="J157" s="176"/>
      <c r="K157" s="176"/>
      <c r="L157" s="176"/>
      <c r="N157" s="175"/>
      <c r="O157" s="195"/>
      <c r="P157" s="195"/>
      <c r="Q157" s="195"/>
      <c r="R157" s="195"/>
      <c r="S157" s="195"/>
      <c r="T157" s="175"/>
      <c r="U157" s="175"/>
      <c r="V157" s="182"/>
    </row>
    <row r="158" spans="2:22" ht="12.75" customHeight="1">
      <c r="B158" s="175"/>
      <c r="C158" s="175"/>
      <c r="D158" s="175"/>
      <c r="E158" s="175"/>
      <c r="F158" s="175"/>
      <c r="G158" s="176"/>
      <c r="H158" s="176"/>
      <c r="I158" s="176"/>
      <c r="J158" s="176"/>
      <c r="K158" s="176"/>
      <c r="L158" s="176"/>
      <c r="N158" s="175"/>
      <c r="O158" s="195"/>
      <c r="P158" s="195"/>
      <c r="Q158" s="195"/>
      <c r="R158" s="195"/>
      <c r="S158" s="195"/>
      <c r="T158" s="175"/>
      <c r="U158" s="175"/>
      <c r="V158" s="182"/>
    </row>
    <row r="159" spans="2:22" ht="12.75" customHeight="1">
      <c r="B159" s="175"/>
      <c r="C159" s="175"/>
      <c r="D159" s="175"/>
      <c r="E159" s="175"/>
      <c r="F159" s="175"/>
      <c r="G159" s="176"/>
      <c r="H159" s="176"/>
      <c r="I159" s="176"/>
      <c r="J159" s="176"/>
      <c r="K159" s="176"/>
      <c r="L159" s="176"/>
      <c r="N159" s="175"/>
      <c r="O159" s="195"/>
      <c r="P159" s="195"/>
      <c r="Q159" s="195"/>
      <c r="R159" s="195"/>
      <c r="S159" s="195"/>
      <c r="T159" s="175"/>
      <c r="U159" s="175"/>
      <c r="V159" s="182"/>
    </row>
    <row r="160" spans="2:22" ht="12.75" customHeight="1">
      <c r="B160" s="175"/>
      <c r="C160" s="175"/>
      <c r="D160" s="175"/>
      <c r="E160" s="175"/>
      <c r="F160" s="175"/>
      <c r="G160" s="176"/>
      <c r="H160" s="176"/>
      <c r="I160" s="176"/>
      <c r="J160" s="176"/>
      <c r="K160" s="176"/>
      <c r="L160" s="176"/>
      <c r="N160" s="175"/>
      <c r="O160" s="195"/>
      <c r="P160" s="195"/>
      <c r="Q160" s="195"/>
      <c r="R160" s="195"/>
      <c r="S160" s="195"/>
      <c r="T160" s="175"/>
      <c r="U160" s="175"/>
      <c r="V160" s="182"/>
    </row>
    <row r="161" spans="2:22" ht="12.75" customHeight="1">
      <c r="B161" s="175"/>
      <c r="C161" s="175"/>
      <c r="D161" s="175"/>
      <c r="E161" s="175"/>
      <c r="F161" s="175"/>
      <c r="G161" s="176"/>
      <c r="H161" s="176"/>
      <c r="I161" s="176"/>
      <c r="J161" s="176"/>
      <c r="K161" s="176"/>
      <c r="L161" s="176"/>
      <c r="N161" s="175"/>
      <c r="O161" s="195"/>
      <c r="P161" s="195"/>
      <c r="Q161" s="195"/>
      <c r="R161" s="195"/>
      <c r="S161" s="195"/>
      <c r="T161" s="175"/>
      <c r="U161" s="175"/>
      <c r="V161" s="182"/>
    </row>
    <row r="162" spans="2:22" ht="12.75" customHeight="1">
      <c r="B162" s="175"/>
      <c r="C162" s="175"/>
      <c r="D162" s="175"/>
      <c r="E162" s="175"/>
      <c r="F162" s="175"/>
      <c r="G162" s="176"/>
      <c r="H162" s="176"/>
      <c r="I162" s="176"/>
      <c r="J162" s="176"/>
      <c r="K162" s="176"/>
      <c r="L162" s="176"/>
      <c r="N162" s="175"/>
      <c r="O162" s="195"/>
      <c r="P162" s="195"/>
      <c r="Q162" s="195"/>
      <c r="R162" s="195"/>
      <c r="S162" s="195"/>
      <c r="T162" s="175"/>
      <c r="U162" s="175"/>
      <c r="V162" s="182"/>
    </row>
    <row r="163" spans="2:22" ht="12.75" customHeight="1">
      <c r="B163" s="175"/>
      <c r="C163" s="175"/>
      <c r="D163" s="175"/>
      <c r="E163" s="175"/>
      <c r="F163" s="175"/>
      <c r="G163" s="176"/>
      <c r="H163" s="176"/>
      <c r="I163" s="176"/>
      <c r="J163" s="176"/>
      <c r="K163" s="176"/>
      <c r="L163" s="176"/>
      <c r="N163" s="175"/>
      <c r="O163" s="195"/>
      <c r="P163" s="195"/>
      <c r="Q163" s="195"/>
      <c r="R163" s="195"/>
      <c r="S163" s="195"/>
      <c r="T163" s="175"/>
      <c r="U163" s="175"/>
      <c r="V163" s="182"/>
    </row>
    <row r="164" spans="2:22" ht="12.75" customHeight="1">
      <c r="B164" s="175"/>
      <c r="C164" s="175"/>
      <c r="D164" s="175"/>
      <c r="E164" s="175"/>
      <c r="F164" s="175"/>
      <c r="G164" s="176"/>
      <c r="H164" s="176"/>
      <c r="I164" s="176"/>
      <c r="J164" s="176"/>
      <c r="K164" s="176"/>
      <c r="L164" s="176"/>
      <c r="N164" s="175"/>
      <c r="O164" s="195"/>
      <c r="P164" s="195"/>
      <c r="Q164" s="195"/>
      <c r="R164" s="195"/>
      <c r="S164" s="195"/>
      <c r="T164" s="175"/>
      <c r="U164" s="175"/>
      <c r="V164" s="182"/>
    </row>
    <row r="165" spans="2:22" ht="12.75" customHeight="1">
      <c r="B165" s="175"/>
      <c r="C165" s="175"/>
      <c r="D165" s="175"/>
      <c r="E165" s="175"/>
      <c r="F165" s="175"/>
      <c r="G165" s="176"/>
      <c r="H165" s="176"/>
      <c r="I165" s="176"/>
      <c r="J165" s="176"/>
      <c r="K165" s="176"/>
      <c r="L165" s="176"/>
      <c r="N165" s="175"/>
      <c r="O165" s="195"/>
      <c r="P165" s="195"/>
      <c r="Q165" s="195"/>
      <c r="R165" s="195"/>
      <c r="S165" s="195"/>
      <c r="T165" s="175"/>
      <c r="U165" s="175"/>
      <c r="V165" s="182"/>
    </row>
    <row r="166" spans="2:22" ht="12.75" customHeight="1">
      <c r="B166" s="175"/>
      <c r="C166" s="175"/>
      <c r="D166" s="175"/>
      <c r="E166" s="175"/>
      <c r="F166" s="175"/>
      <c r="G166" s="176"/>
      <c r="H166" s="176"/>
      <c r="I166" s="176"/>
      <c r="J166" s="176"/>
      <c r="K166" s="176"/>
      <c r="L166" s="176"/>
      <c r="N166" s="175"/>
      <c r="O166" s="195"/>
      <c r="P166" s="195"/>
      <c r="Q166" s="195"/>
      <c r="R166" s="195"/>
      <c r="S166" s="195"/>
      <c r="T166" s="175"/>
      <c r="U166" s="175"/>
      <c r="V166" s="182"/>
    </row>
    <row r="167" spans="2:22" ht="12.75" customHeight="1">
      <c r="B167" s="175"/>
      <c r="C167" s="175"/>
      <c r="D167" s="175"/>
      <c r="E167" s="175"/>
      <c r="F167" s="175"/>
      <c r="G167" s="176"/>
      <c r="H167" s="176"/>
      <c r="I167" s="176"/>
      <c r="J167" s="176"/>
      <c r="K167" s="176"/>
      <c r="L167" s="176"/>
      <c r="N167" s="175"/>
      <c r="O167" s="195"/>
      <c r="P167" s="195"/>
      <c r="Q167" s="195"/>
      <c r="R167" s="195"/>
      <c r="S167" s="195"/>
      <c r="T167" s="175"/>
      <c r="U167" s="175"/>
      <c r="V167" s="182"/>
    </row>
    <row r="168" spans="2:22" ht="12.75" customHeight="1">
      <c r="B168" s="175"/>
      <c r="C168" s="175"/>
      <c r="D168" s="175"/>
      <c r="E168" s="175"/>
      <c r="F168" s="175"/>
      <c r="G168" s="176"/>
      <c r="H168" s="176"/>
      <c r="I168" s="176"/>
      <c r="J168" s="176"/>
      <c r="K168" s="176"/>
      <c r="L168" s="176"/>
      <c r="N168" s="175"/>
      <c r="O168" s="195"/>
      <c r="P168" s="195"/>
      <c r="Q168" s="195"/>
      <c r="R168" s="195"/>
      <c r="S168" s="195"/>
      <c r="T168" s="175"/>
      <c r="U168" s="175"/>
      <c r="V168" s="182"/>
    </row>
    <row r="169" spans="2:22" ht="12.75" customHeight="1">
      <c r="B169" s="175"/>
      <c r="C169" s="175"/>
      <c r="D169" s="175"/>
      <c r="E169" s="175"/>
      <c r="F169" s="175"/>
      <c r="G169" s="176"/>
      <c r="H169" s="176"/>
      <c r="I169" s="176"/>
      <c r="J169" s="176"/>
      <c r="K169" s="176"/>
      <c r="L169" s="176"/>
      <c r="N169" s="175"/>
      <c r="O169" s="195"/>
      <c r="P169" s="195"/>
      <c r="Q169" s="195"/>
      <c r="R169" s="195"/>
      <c r="S169" s="195"/>
      <c r="T169" s="175"/>
      <c r="U169" s="175"/>
      <c r="V169" s="182"/>
    </row>
    <row r="170" spans="2:22" ht="12.75" customHeight="1">
      <c r="B170" s="175"/>
      <c r="C170" s="175"/>
      <c r="D170" s="175"/>
      <c r="E170" s="175"/>
      <c r="F170" s="175"/>
      <c r="G170" s="176"/>
      <c r="H170" s="176"/>
      <c r="I170" s="176"/>
      <c r="J170" s="176"/>
      <c r="K170" s="176"/>
      <c r="L170" s="176"/>
      <c r="N170" s="175"/>
      <c r="O170" s="195"/>
      <c r="P170" s="195"/>
      <c r="Q170" s="195"/>
      <c r="R170" s="195"/>
      <c r="S170" s="195"/>
      <c r="T170" s="175"/>
      <c r="U170" s="175"/>
      <c r="V170" s="182"/>
    </row>
    <row r="171" spans="2:22" ht="12.75" customHeight="1">
      <c r="B171" s="175"/>
      <c r="C171" s="175"/>
      <c r="D171" s="175"/>
      <c r="E171" s="175"/>
      <c r="F171" s="175"/>
      <c r="G171" s="176"/>
      <c r="H171" s="176"/>
      <c r="I171" s="176"/>
      <c r="J171" s="176"/>
      <c r="K171" s="176"/>
      <c r="L171" s="176"/>
      <c r="N171" s="175"/>
      <c r="O171" s="195"/>
      <c r="P171" s="195"/>
      <c r="Q171" s="195"/>
      <c r="R171" s="195"/>
      <c r="S171" s="195"/>
      <c r="T171" s="175"/>
      <c r="U171" s="175"/>
      <c r="V171" s="182"/>
    </row>
    <row r="172" spans="2:22" ht="12.75" customHeight="1">
      <c r="B172" s="175"/>
      <c r="C172" s="175"/>
      <c r="D172" s="175"/>
      <c r="E172" s="175"/>
      <c r="F172" s="175"/>
      <c r="G172" s="176"/>
      <c r="H172" s="176"/>
      <c r="I172" s="176"/>
      <c r="J172" s="176"/>
      <c r="K172" s="176"/>
      <c r="L172" s="176"/>
      <c r="N172" s="175"/>
      <c r="O172" s="195"/>
      <c r="P172" s="195"/>
      <c r="Q172" s="195"/>
      <c r="R172" s="195"/>
      <c r="S172" s="195"/>
      <c r="T172" s="175"/>
      <c r="U172" s="175"/>
      <c r="V172" s="182"/>
    </row>
    <row r="173" spans="2:22" ht="12.75" customHeight="1">
      <c r="B173" s="175"/>
      <c r="C173" s="175"/>
      <c r="D173" s="175"/>
      <c r="E173" s="175"/>
      <c r="F173" s="175"/>
      <c r="G173" s="176"/>
      <c r="H173" s="176"/>
      <c r="I173" s="176"/>
      <c r="J173" s="176"/>
      <c r="K173" s="176"/>
      <c r="L173" s="176"/>
      <c r="N173" s="175"/>
      <c r="O173" s="195"/>
      <c r="P173" s="195"/>
      <c r="Q173" s="195"/>
      <c r="R173" s="195"/>
      <c r="S173" s="195"/>
      <c r="T173" s="175"/>
      <c r="U173" s="175"/>
      <c r="V173" s="182"/>
    </row>
    <row r="174" spans="2:22" ht="12.75" customHeight="1">
      <c r="B174" s="175"/>
      <c r="C174" s="175"/>
      <c r="D174" s="175"/>
      <c r="E174" s="175"/>
      <c r="F174" s="175"/>
      <c r="G174" s="176"/>
      <c r="H174" s="176"/>
      <c r="I174" s="176"/>
      <c r="J174" s="176"/>
      <c r="K174" s="176"/>
      <c r="L174" s="176"/>
      <c r="N174" s="175"/>
      <c r="O174" s="195"/>
      <c r="P174" s="195"/>
      <c r="Q174" s="195"/>
      <c r="R174" s="195"/>
      <c r="S174" s="195"/>
      <c r="T174" s="175"/>
      <c r="U174" s="175"/>
      <c r="V174" s="182"/>
    </row>
    <row r="175" spans="2:22" ht="12.75" customHeight="1">
      <c r="B175" s="175"/>
      <c r="C175" s="175"/>
      <c r="D175" s="175"/>
      <c r="E175" s="175"/>
      <c r="F175" s="175"/>
      <c r="G175" s="176"/>
      <c r="H175" s="176"/>
      <c r="I175" s="176"/>
      <c r="J175" s="176"/>
      <c r="K175" s="176"/>
      <c r="L175" s="176"/>
      <c r="N175" s="175"/>
      <c r="O175" s="195"/>
      <c r="P175" s="195"/>
      <c r="Q175" s="195"/>
      <c r="R175" s="195"/>
      <c r="S175" s="195"/>
      <c r="T175" s="175"/>
      <c r="U175" s="175"/>
      <c r="V175" s="182"/>
    </row>
    <row r="176" spans="2:22" ht="12.75" customHeight="1">
      <c r="B176" s="175"/>
      <c r="C176" s="175"/>
      <c r="D176" s="175"/>
      <c r="E176" s="175"/>
      <c r="F176" s="175"/>
      <c r="G176" s="176"/>
      <c r="H176" s="176"/>
      <c r="I176" s="176"/>
      <c r="J176" s="176"/>
      <c r="K176" s="176"/>
      <c r="L176" s="176"/>
      <c r="N176" s="175"/>
      <c r="O176" s="195"/>
      <c r="P176" s="195"/>
      <c r="Q176" s="195"/>
      <c r="R176" s="195"/>
      <c r="S176" s="195"/>
      <c r="T176" s="175"/>
      <c r="U176" s="175"/>
      <c r="V176" s="182"/>
    </row>
    <row r="177" spans="2:22" ht="12.75" customHeight="1">
      <c r="B177" s="175"/>
      <c r="C177" s="175"/>
      <c r="D177" s="175"/>
      <c r="E177" s="175"/>
      <c r="F177" s="175"/>
      <c r="G177" s="176"/>
      <c r="H177" s="176"/>
      <c r="I177" s="176"/>
      <c r="J177" s="176"/>
      <c r="K177" s="176"/>
      <c r="L177" s="176"/>
      <c r="N177" s="175"/>
      <c r="O177" s="195"/>
      <c r="P177" s="195"/>
      <c r="Q177" s="195"/>
      <c r="R177" s="195"/>
      <c r="S177" s="195"/>
      <c r="T177" s="175"/>
      <c r="U177" s="175"/>
      <c r="V177" s="182"/>
    </row>
    <row r="178" spans="2:22" ht="12.75" customHeight="1">
      <c r="B178" s="175"/>
      <c r="C178" s="175"/>
      <c r="D178" s="175"/>
      <c r="E178" s="175"/>
      <c r="F178" s="175"/>
      <c r="G178" s="176"/>
      <c r="H178" s="176"/>
      <c r="I178" s="176"/>
      <c r="J178" s="176"/>
      <c r="K178" s="176"/>
      <c r="L178" s="176"/>
      <c r="N178" s="175"/>
      <c r="O178" s="195"/>
      <c r="P178" s="195"/>
      <c r="Q178" s="195"/>
      <c r="R178" s="195"/>
      <c r="S178" s="195"/>
      <c r="T178" s="175"/>
      <c r="U178" s="175"/>
      <c r="V178" s="182"/>
    </row>
    <row r="179" spans="2:22" ht="12.75" customHeight="1">
      <c r="B179" s="175"/>
      <c r="C179" s="175"/>
      <c r="D179" s="175"/>
      <c r="E179" s="175"/>
      <c r="F179" s="175"/>
      <c r="G179" s="176"/>
      <c r="H179" s="176"/>
      <c r="I179" s="176"/>
      <c r="J179" s="176"/>
      <c r="K179" s="176"/>
      <c r="L179" s="176"/>
      <c r="N179" s="175"/>
      <c r="O179" s="195"/>
      <c r="P179" s="195"/>
      <c r="Q179" s="195"/>
      <c r="R179" s="195"/>
      <c r="S179" s="195"/>
      <c r="T179" s="175"/>
      <c r="U179" s="175"/>
      <c r="V179" s="182"/>
    </row>
    <row r="180" spans="2:22" ht="12.75" customHeight="1">
      <c r="B180" s="175"/>
      <c r="C180" s="175"/>
      <c r="D180" s="175"/>
      <c r="E180" s="175"/>
      <c r="F180" s="175"/>
      <c r="G180" s="176"/>
      <c r="H180" s="176"/>
      <c r="I180" s="176"/>
      <c r="J180" s="176"/>
      <c r="K180" s="176"/>
      <c r="L180" s="176"/>
      <c r="N180" s="175"/>
      <c r="O180" s="195"/>
      <c r="P180" s="195"/>
      <c r="Q180" s="195"/>
      <c r="R180" s="195"/>
      <c r="S180" s="195"/>
      <c r="T180" s="175"/>
      <c r="U180" s="175"/>
      <c r="V180" s="182"/>
    </row>
    <row r="181" spans="2:22" ht="12.75" customHeight="1">
      <c r="B181" s="175"/>
      <c r="C181" s="175"/>
      <c r="D181" s="175"/>
      <c r="E181" s="175"/>
      <c r="F181" s="175"/>
      <c r="G181" s="176"/>
      <c r="H181" s="176"/>
      <c r="I181" s="176"/>
      <c r="J181" s="176"/>
      <c r="K181" s="176"/>
      <c r="L181" s="176"/>
      <c r="N181" s="175"/>
      <c r="O181" s="195"/>
      <c r="P181" s="195"/>
      <c r="Q181" s="195"/>
      <c r="R181" s="195"/>
      <c r="S181" s="195"/>
      <c r="T181" s="175"/>
      <c r="U181" s="175"/>
      <c r="V181" s="182"/>
    </row>
    <row r="182" spans="2:22" ht="12.75" customHeight="1">
      <c r="B182" s="175"/>
      <c r="C182" s="175"/>
      <c r="D182" s="175"/>
      <c r="E182" s="175"/>
      <c r="F182" s="175"/>
      <c r="G182" s="176"/>
      <c r="H182" s="176"/>
      <c r="I182" s="176"/>
      <c r="J182" s="176"/>
      <c r="K182" s="176"/>
      <c r="L182" s="176"/>
      <c r="N182" s="175"/>
      <c r="O182" s="195"/>
      <c r="P182" s="195"/>
      <c r="Q182" s="195"/>
      <c r="R182" s="195"/>
      <c r="S182" s="195"/>
      <c r="T182" s="175"/>
      <c r="U182" s="175"/>
      <c r="V182" s="182"/>
    </row>
    <row r="183" spans="2:22" ht="12.75" customHeight="1">
      <c r="B183" s="175"/>
      <c r="C183" s="175"/>
      <c r="D183" s="175"/>
      <c r="E183" s="175"/>
      <c r="F183" s="175"/>
      <c r="G183" s="176"/>
      <c r="H183" s="176"/>
      <c r="I183" s="176"/>
      <c r="J183" s="176"/>
      <c r="K183" s="176"/>
      <c r="L183" s="176"/>
      <c r="N183" s="175"/>
      <c r="O183" s="195"/>
      <c r="P183" s="195"/>
      <c r="Q183" s="195"/>
      <c r="R183" s="195"/>
      <c r="S183" s="195"/>
      <c r="T183" s="175"/>
      <c r="U183" s="175"/>
      <c r="V183" s="182"/>
    </row>
    <row r="184" spans="2:22" ht="12.75" customHeight="1">
      <c r="B184" s="175"/>
      <c r="C184" s="175"/>
      <c r="D184" s="175"/>
      <c r="E184" s="175"/>
      <c r="F184" s="175"/>
      <c r="G184" s="176"/>
      <c r="H184" s="176"/>
      <c r="I184" s="176"/>
      <c r="J184" s="176"/>
      <c r="K184" s="176"/>
      <c r="L184" s="176"/>
      <c r="N184" s="175"/>
      <c r="O184" s="195"/>
      <c r="P184" s="195"/>
      <c r="Q184" s="195"/>
      <c r="R184" s="195"/>
      <c r="S184" s="195"/>
      <c r="T184" s="175"/>
      <c r="U184" s="175"/>
      <c r="V184" s="182"/>
    </row>
    <row r="185" spans="2:22" ht="12.75" customHeight="1">
      <c r="B185" s="175"/>
      <c r="C185" s="175"/>
      <c r="D185" s="175"/>
      <c r="E185" s="175"/>
      <c r="F185" s="175"/>
      <c r="G185" s="176"/>
      <c r="H185" s="176"/>
      <c r="I185" s="176"/>
      <c r="J185" s="176"/>
      <c r="K185" s="176"/>
      <c r="L185" s="176"/>
      <c r="N185" s="175"/>
      <c r="O185" s="195"/>
      <c r="P185" s="195"/>
      <c r="Q185" s="195"/>
      <c r="R185" s="195"/>
      <c r="S185" s="195"/>
      <c r="T185" s="175"/>
      <c r="U185" s="175"/>
      <c r="V185" s="182"/>
    </row>
    <row r="186" spans="2:22" ht="12.75" customHeight="1">
      <c r="B186" s="175"/>
      <c r="C186" s="175"/>
      <c r="D186" s="175"/>
      <c r="E186" s="175"/>
      <c r="F186" s="175"/>
      <c r="G186" s="176"/>
      <c r="H186" s="176"/>
      <c r="I186" s="176"/>
      <c r="J186" s="176"/>
      <c r="K186" s="176"/>
      <c r="L186" s="176"/>
      <c r="N186" s="175"/>
      <c r="O186" s="195"/>
      <c r="P186" s="195"/>
      <c r="Q186" s="195"/>
      <c r="R186" s="195"/>
      <c r="S186" s="195"/>
      <c r="T186" s="175"/>
      <c r="U186" s="175"/>
      <c r="V186" s="182"/>
    </row>
    <row r="187" spans="2:22" ht="12.75" customHeight="1">
      <c r="B187" s="175"/>
      <c r="C187" s="175"/>
      <c r="D187" s="175"/>
      <c r="E187" s="175"/>
      <c r="F187" s="175"/>
      <c r="G187" s="176"/>
      <c r="H187" s="176"/>
      <c r="I187" s="176"/>
      <c r="J187" s="176"/>
      <c r="K187" s="176"/>
      <c r="L187" s="176"/>
      <c r="N187" s="175"/>
      <c r="O187" s="195"/>
      <c r="P187" s="195"/>
      <c r="Q187" s="195"/>
      <c r="R187" s="195"/>
      <c r="S187" s="195"/>
      <c r="T187" s="175"/>
      <c r="U187" s="175"/>
      <c r="V187" s="182"/>
    </row>
    <row r="188" spans="2:22" ht="12.75" customHeight="1">
      <c r="B188" s="175"/>
      <c r="C188" s="175"/>
      <c r="D188" s="175"/>
      <c r="E188" s="175"/>
      <c r="F188" s="175"/>
      <c r="G188" s="176"/>
      <c r="H188" s="176"/>
      <c r="I188" s="176"/>
      <c r="J188" s="176"/>
      <c r="K188" s="176"/>
      <c r="L188" s="176"/>
      <c r="N188" s="175"/>
      <c r="O188" s="195"/>
      <c r="P188" s="195"/>
      <c r="Q188" s="195"/>
      <c r="R188" s="195"/>
      <c r="S188" s="195"/>
      <c r="T188" s="175"/>
      <c r="U188" s="175"/>
      <c r="V188" s="182"/>
    </row>
    <row r="189" spans="2:22" ht="12.75" customHeight="1">
      <c r="B189" s="175"/>
      <c r="C189" s="175"/>
      <c r="D189" s="175"/>
      <c r="E189" s="175"/>
      <c r="F189" s="175"/>
      <c r="G189" s="176"/>
      <c r="H189" s="176"/>
      <c r="I189" s="176"/>
      <c r="J189" s="176"/>
      <c r="K189" s="176"/>
      <c r="L189" s="176"/>
      <c r="N189" s="175"/>
      <c r="O189" s="195"/>
      <c r="P189" s="195"/>
      <c r="Q189" s="195"/>
      <c r="R189" s="195"/>
      <c r="S189" s="195"/>
      <c r="T189" s="175"/>
      <c r="U189" s="175"/>
      <c r="V189" s="182"/>
    </row>
    <row r="190" spans="2:22" ht="12.75" customHeight="1">
      <c r="B190" s="175"/>
      <c r="C190" s="175"/>
      <c r="D190" s="175"/>
      <c r="E190" s="175"/>
      <c r="F190" s="175"/>
      <c r="G190" s="176"/>
      <c r="H190" s="176"/>
      <c r="I190" s="176"/>
      <c r="J190" s="176"/>
      <c r="K190" s="176"/>
      <c r="L190" s="176"/>
      <c r="N190" s="175"/>
      <c r="O190" s="195"/>
      <c r="P190" s="195"/>
      <c r="Q190" s="195"/>
      <c r="R190" s="195"/>
      <c r="S190" s="195"/>
      <c r="T190" s="175"/>
      <c r="U190" s="175"/>
      <c r="V190" s="182"/>
    </row>
    <row r="191" spans="2:22" ht="12.75" customHeight="1">
      <c r="B191" s="175"/>
      <c r="C191" s="175"/>
      <c r="D191" s="175"/>
      <c r="E191" s="175"/>
      <c r="F191" s="175"/>
      <c r="G191" s="176"/>
      <c r="H191" s="176"/>
      <c r="I191" s="176"/>
      <c r="J191" s="176"/>
      <c r="K191" s="176"/>
      <c r="L191" s="176"/>
      <c r="N191" s="175"/>
      <c r="O191" s="195"/>
      <c r="P191" s="195"/>
      <c r="Q191" s="195"/>
      <c r="R191" s="195"/>
      <c r="S191" s="195"/>
      <c r="T191" s="175"/>
      <c r="U191" s="175"/>
      <c r="V191" s="182"/>
    </row>
    <row r="192" spans="2:22" ht="12.75" customHeight="1">
      <c r="B192" s="175"/>
      <c r="C192" s="175"/>
      <c r="D192" s="175"/>
      <c r="E192" s="175"/>
      <c r="F192" s="175"/>
      <c r="G192" s="176"/>
      <c r="H192" s="176"/>
      <c r="I192" s="176"/>
      <c r="J192" s="176"/>
      <c r="K192" s="176"/>
      <c r="L192" s="176"/>
      <c r="N192" s="175"/>
      <c r="O192" s="195"/>
      <c r="P192" s="195"/>
      <c r="Q192" s="195"/>
      <c r="R192" s="195"/>
      <c r="S192" s="195"/>
      <c r="T192" s="175"/>
      <c r="U192" s="175"/>
      <c r="V192" s="182"/>
    </row>
    <row r="193" spans="2:22" ht="12.75" customHeight="1">
      <c r="B193" s="175"/>
      <c r="C193" s="175"/>
      <c r="D193" s="175"/>
      <c r="E193" s="175"/>
      <c r="F193" s="175"/>
      <c r="G193" s="176"/>
      <c r="H193" s="176"/>
      <c r="I193" s="176"/>
      <c r="J193" s="176"/>
      <c r="K193" s="176"/>
      <c r="L193" s="176"/>
      <c r="N193" s="175"/>
      <c r="O193" s="195"/>
      <c r="P193" s="195"/>
      <c r="Q193" s="195"/>
      <c r="R193" s="195"/>
      <c r="S193" s="195"/>
      <c r="T193" s="175"/>
      <c r="U193" s="175"/>
      <c r="V193" s="182"/>
    </row>
    <row r="194" spans="2:22" ht="12.75" customHeight="1">
      <c r="B194" s="175"/>
      <c r="C194" s="175"/>
      <c r="D194" s="175"/>
      <c r="E194" s="175"/>
      <c r="F194" s="175"/>
      <c r="G194" s="176"/>
      <c r="H194" s="176"/>
      <c r="I194" s="176"/>
      <c r="J194" s="176"/>
      <c r="K194" s="176"/>
      <c r="L194" s="176"/>
      <c r="N194" s="175"/>
      <c r="O194" s="195"/>
      <c r="P194" s="195"/>
      <c r="Q194" s="195"/>
      <c r="R194" s="195"/>
      <c r="S194" s="195"/>
      <c r="T194" s="175"/>
      <c r="U194" s="175"/>
      <c r="V194" s="182"/>
    </row>
    <row r="195" spans="2:22" ht="12.75" customHeight="1">
      <c r="B195" s="175"/>
      <c r="C195" s="175"/>
      <c r="D195" s="175"/>
      <c r="E195" s="175"/>
      <c r="F195" s="175"/>
      <c r="G195" s="176"/>
      <c r="H195" s="176"/>
      <c r="I195" s="176"/>
      <c r="J195" s="176"/>
      <c r="K195" s="176"/>
      <c r="L195" s="176"/>
      <c r="N195" s="175"/>
      <c r="O195" s="195"/>
      <c r="P195" s="195"/>
      <c r="Q195" s="195"/>
      <c r="R195" s="195"/>
      <c r="S195" s="195"/>
      <c r="T195" s="175"/>
      <c r="U195" s="175"/>
      <c r="V195" s="182"/>
    </row>
    <row r="196" spans="2:22" ht="12.75" customHeight="1">
      <c r="B196" s="175"/>
      <c r="C196" s="175"/>
      <c r="D196" s="175"/>
      <c r="E196" s="175"/>
      <c r="F196" s="175"/>
      <c r="G196" s="176"/>
      <c r="H196" s="176"/>
      <c r="I196" s="176"/>
      <c r="J196" s="176"/>
      <c r="K196" s="176"/>
      <c r="L196" s="176"/>
      <c r="N196" s="175"/>
      <c r="O196" s="195"/>
      <c r="P196" s="195"/>
      <c r="Q196" s="195"/>
      <c r="R196" s="195"/>
      <c r="S196" s="195"/>
      <c r="T196" s="175"/>
      <c r="U196" s="175"/>
      <c r="V196" s="182"/>
    </row>
    <row r="197" spans="2:22" ht="12.75" customHeight="1">
      <c r="B197" s="175"/>
      <c r="C197" s="175"/>
      <c r="D197" s="175"/>
      <c r="E197" s="175"/>
      <c r="F197" s="175"/>
      <c r="G197" s="176"/>
      <c r="H197" s="176"/>
      <c r="I197" s="176"/>
      <c r="J197" s="176"/>
      <c r="K197" s="176"/>
      <c r="L197" s="176"/>
      <c r="N197" s="175"/>
      <c r="O197" s="195"/>
      <c r="P197" s="195"/>
      <c r="Q197" s="195"/>
      <c r="R197" s="195"/>
      <c r="S197" s="195"/>
      <c r="T197" s="175"/>
      <c r="U197" s="175"/>
      <c r="V197" s="182"/>
    </row>
    <row r="198" spans="2:22" ht="12.75" customHeight="1">
      <c r="B198" s="175"/>
      <c r="C198" s="175"/>
      <c r="D198" s="175"/>
      <c r="E198" s="175"/>
      <c r="F198" s="175"/>
      <c r="G198" s="176"/>
      <c r="H198" s="176"/>
      <c r="I198" s="176"/>
      <c r="J198" s="176"/>
      <c r="K198" s="176"/>
      <c r="L198" s="176"/>
      <c r="N198" s="175"/>
      <c r="O198" s="195"/>
      <c r="P198" s="195"/>
      <c r="Q198" s="195"/>
      <c r="R198" s="195"/>
      <c r="S198" s="195"/>
      <c r="T198" s="175"/>
      <c r="U198" s="175"/>
      <c r="V198" s="182"/>
    </row>
    <row r="199" spans="2:22" ht="12.75" customHeight="1">
      <c r="B199" s="175"/>
      <c r="C199" s="175"/>
      <c r="D199" s="175"/>
      <c r="E199" s="175"/>
      <c r="F199" s="175"/>
      <c r="G199" s="176"/>
      <c r="H199" s="176"/>
      <c r="I199" s="176"/>
      <c r="J199" s="176"/>
      <c r="K199" s="176"/>
      <c r="L199" s="176"/>
      <c r="N199" s="175"/>
      <c r="O199" s="195"/>
      <c r="P199" s="195"/>
      <c r="Q199" s="195"/>
      <c r="R199" s="195"/>
      <c r="S199" s="195"/>
      <c r="T199" s="175"/>
      <c r="U199" s="175"/>
      <c r="V199" s="182"/>
    </row>
    <row r="200" spans="2:22" ht="12.75" customHeight="1">
      <c r="B200" s="175"/>
      <c r="C200" s="175"/>
      <c r="D200" s="175"/>
      <c r="E200" s="175"/>
      <c r="F200" s="175"/>
      <c r="G200" s="176"/>
      <c r="H200" s="176"/>
      <c r="I200" s="176"/>
      <c r="J200" s="176"/>
      <c r="K200" s="176"/>
      <c r="L200" s="176"/>
      <c r="N200" s="175"/>
      <c r="O200" s="195"/>
      <c r="P200" s="195"/>
      <c r="Q200" s="195"/>
      <c r="R200" s="195"/>
      <c r="S200" s="195"/>
      <c r="T200" s="175"/>
      <c r="U200" s="175"/>
      <c r="V200" s="182"/>
    </row>
    <row r="201" spans="2:22" ht="12.75" customHeight="1">
      <c r="B201" s="175"/>
      <c r="C201" s="175"/>
      <c r="D201" s="175"/>
      <c r="E201" s="175"/>
      <c r="F201" s="175"/>
      <c r="G201" s="176"/>
      <c r="H201" s="176"/>
      <c r="I201" s="176"/>
      <c r="J201" s="176"/>
      <c r="K201" s="176"/>
      <c r="L201" s="176"/>
      <c r="N201" s="175"/>
      <c r="O201" s="195"/>
      <c r="P201" s="195"/>
      <c r="Q201" s="195"/>
      <c r="R201" s="195"/>
      <c r="S201" s="195"/>
      <c r="T201" s="175"/>
      <c r="U201" s="175"/>
      <c r="V201" s="182"/>
    </row>
    <row r="202" spans="2:22" ht="12.75" customHeight="1">
      <c r="B202" s="175"/>
      <c r="C202" s="175"/>
      <c r="D202" s="175"/>
      <c r="E202" s="175"/>
      <c r="F202" s="175"/>
      <c r="G202" s="176"/>
      <c r="H202" s="176"/>
      <c r="I202" s="176"/>
      <c r="J202" s="176"/>
      <c r="K202" s="176"/>
      <c r="L202" s="176"/>
      <c r="N202" s="175"/>
      <c r="O202" s="195"/>
      <c r="P202" s="195"/>
      <c r="Q202" s="195"/>
      <c r="R202" s="195"/>
      <c r="S202" s="195"/>
      <c r="T202" s="175"/>
      <c r="U202" s="175"/>
      <c r="V202" s="182"/>
    </row>
    <row r="203" spans="2:22" ht="12.75" customHeight="1">
      <c r="B203" s="175"/>
      <c r="C203" s="175"/>
      <c r="D203" s="175"/>
      <c r="E203" s="175"/>
      <c r="F203" s="175"/>
      <c r="G203" s="176"/>
      <c r="H203" s="176"/>
      <c r="I203" s="176"/>
      <c r="J203" s="176"/>
      <c r="K203" s="176"/>
      <c r="L203" s="176"/>
      <c r="N203" s="175"/>
      <c r="O203" s="195"/>
      <c r="P203" s="195"/>
      <c r="Q203" s="195"/>
      <c r="R203" s="195"/>
      <c r="S203" s="195"/>
      <c r="T203" s="175"/>
      <c r="U203" s="175"/>
      <c r="V203" s="182"/>
    </row>
    <row r="204" spans="2:22" ht="12.75" customHeight="1">
      <c r="B204" s="175"/>
      <c r="C204" s="175"/>
      <c r="D204" s="175"/>
      <c r="E204" s="175"/>
      <c r="F204" s="175"/>
      <c r="G204" s="176"/>
      <c r="H204" s="176"/>
      <c r="I204" s="176"/>
      <c r="J204" s="176"/>
      <c r="K204" s="176"/>
      <c r="L204" s="176"/>
      <c r="N204" s="175"/>
      <c r="O204" s="195"/>
      <c r="P204" s="195"/>
      <c r="Q204" s="195"/>
      <c r="R204" s="195"/>
      <c r="S204" s="195"/>
      <c r="T204" s="175"/>
      <c r="U204" s="175"/>
      <c r="V204" s="182"/>
    </row>
    <row r="205" spans="2:22" ht="12.75" customHeight="1">
      <c r="B205" s="175"/>
      <c r="C205" s="175"/>
      <c r="D205" s="175"/>
      <c r="E205" s="175"/>
      <c r="F205" s="175"/>
      <c r="G205" s="176"/>
      <c r="H205" s="176"/>
      <c r="I205" s="176"/>
      <c r="J205" s="176"/>
      <c r="K205" s="176"/>
      <c r="L205" s="176"/>
      <c r="N205" s="175"/>
      <c r="O205" s="195"/>
      <c r="P205" s="195"/>
      <c r="Q205" s="195"/>
      <c r="R205" s="195"/>
      <c r="S205" s="195"/>
      <c r="T205" s="175"/>
      <c r="U205" s="175"/>
      <c r="V205" s="182"/>
    </row>
    <row r="206" spans="2:22" ht="12.75" customHeight="1">
      <c r="B206" s="175"/>
      <c r="C206" s="175"/>
      <c r="D206" s="175"/>
      <c r="E206" s="175"/>
      <c r="F206" s="175"/>
      <c r="G206" s="176"/>
      <c r="H206" s="176"/>
      <c r="I206" s="176"/>
      <c r="J206" s="176"/>
      <c r="K206" s="176"/>
      <c r="L206" s="176"/>
      <c r="N206" s="175"/>
      <c r="O206" s="195"/>
      <c r="P206" s="195"/>
      <c r="Q206" s="195"/>
      <c r="R206" s="195"/>
      <c r="S206" s="195"/>
      <c r="T206" s="175"/>
      <c r="U206" s="175"/>
      <c r="V206" s="182"/>
    </row>
    <row r="207" spans="2:22" ht="12.75" customHeight="1">
      <c r="B207" s="175"/>
      <c r="C207" s="175"/>
      <c r="D207" s="175"/>
      <c r="E207" s="175"/>
      <c r="F207" s="175"/>
      <c r="G207" s="176"/>
      <c r="H207" s="176"/>
      <c r="I207" s="176"/>
      <c r="J207" s="176"/>
      <c r="K207" s="176"/>
      <c r="L207" s="176"/>
      <c r="N207" s="175"/>
      <c r="O207" s="195"/>
      <c r="P207" s="195"/>
      <c r="Q207" s="195"/>
      <c r="R207" s="195"/>
      <c r="S207" s="195"/>
      <c r="T207" s="175"/>
      <c r="U207" s="175"/>
      <c r="V207" s="182"/>
    </row>
    <row r="208" spans="2:22" ht="12.75" customHeight="1">
      <c r="B208" s="175"/>
      <c r="C208" s="175"/>
      <c r="D208" s="175"/>
      <c r="E208" s="175"/>
      <c r="F208" s="175"/>
      <c r="G208" s="176"/>
      <c r="H208" s="176"/>
      <c r="I208" s="176"/>
      <c r="J208" s="176"/>
      <c r="K208" s="176"/>
      <c r="L208" s="176"/>
      <c r="N208" s="175"/>
      <c r="O208" s="195"/>
      <c r="P208" s="195"/>
      <c r="Q208" s="195"/>
      <c r="R208" s="195"/>
      <c r="S208" s="195"/>
      <c r="T208" s="175"/>
      <c r="U208" s="175"/>
      <c r="V208" s="182"/>
    </row>
    <row r="209" spans="2:22" ht="12.75" customHeight="1">
      <c r="B209" s="175"/>
      <c r="C209" s="175"/>
      <c r="D209" s="175"/>
      <c r="E209" s="175"/>
      <c r="F209" s="175"/>
      <c r="G209" s="176"/>
      <c r="H209" s="176"/>
      <c r="I209" s="176"/>
      <c r="J209" s="176"/>
      <c r="K209" s="176"/>
      <c r="L209" s="176"/>
      <c r="N209" s="175"/>
      <c r="O209" s="195"/>
      <c r="P209" s="195"/>
      <c r="Q209" s="195"/>
      <c r="R209" s="195"/>
      <c r="S209" s="195"/>
      <c r="T209" s="175"/>
      <c r="U209" s="175"/>
      <c r="V209" s="182"/>
    </row>
    <row r="210" spans="2:22" ht="12.75" customHeight="1">
      <c r="B210" s="175"/>
      <c r="C210" s="175"/>
      <c r="D210" s="175"/>
      <c r="E210" s="175"/>
      <c r="F210" s="175"/>
      <c r="G210" s="176"/>
      <c r="H210" s="176"/>
      <c r="I210" s="176"/>
      <c r="J210" s="176"/>
      <c r="K210" s="176"/>
      <c r="L210" s="176"/>
      <c r="N210" s="175"/>
      <c r="O210" s="195"/>
      <c r="P210" s="195"/>
      <c r="Q210" s="195"/>
      <c r="R210" s="195"/>
      <c r="S210" s="195"/>
      <c r="T210" s="175"/>
      <c r="U210" s="175"/>
      <c r="V210" s="182"/>
    </row>
    <row r="211" spans="2:22" ht="12.75" customHeight="1">
      <c r="B211" s="175"/>
      <c r="C211" s="175"/>
      <c r="D211" s="175"/>
      <c r="E211" s="175"/>
      <c r="F211" s="175"/>
      <c r="G211" s="176"/>
      <c r="H211" s="176"/>
      <c r="I211" s="176"/>
      <c r="J211" s="176"/>
      <c r="K211" s="176"/>
      <c r="L211" s="176"/>
      <c r="N211" s="175"/>
      <c r="O211" s="195"/>
      <c r="P211" s="195"/>
      <c r="Q211" s="195"/>
      <c r="R211" s="195"/>
      <c r="S211" s="195"/>
      <c r="T211" s="175"/>
      <c r="U211" s="175"/>
      <c r="V211" s="182"/>
    </row>
    <row r="212" spans="2:22" ht="12.75" customHeight="1">
      <c r="B212" s="175"/>
      <c r="C212" s="175"/>
      <c r="D212" s="175"/>
      <c r="E212" s="175"/>
      <c r="F212" s="175"/>
      <c r="G212" s="176"/>
      <c r="H212" s="176"/>
      <c r="I212" s="176"/>
      <c r="J212" s="176"/>
      <c r="K212" s="176"/>
      <c r="L212" s="176"/>
      <c r="N212" s="175"/>
      <c r="O212" s="195"/>
      <c r="P212" s="195"/>
      <c r="Q212" s="195"/>
      <c r="R212" s="195"/>
      <c r="S212" s="195"/>
      <c r="T212" s="175"/>
      <c r="U212" s="175"/>
      <c r="V212" s="182"/>
    </row>
    <row r="213" spans="2:22" ht="12.75" customHeight="1">
      <c r="B213" s="175"/>
      <c r="C213" s="175"/>
      <c r="D213" s="175"/>
      <c r="E213" s="175"/>
      <c r="F213" s="175"/>
      <c r="G213" s="176"/>
      <c r="H213" s="176"/>
      <c r="I213" s="176"/>
      <c r="J213" s="176"/>
      <c r="K213" s="176"/>
      <c r="L213" s="176"/>
      <c r="N213" s="175"/>
      <c r="O213" s="195"/>
      <c r="P213" s="195"/>
      <c r="Q213" s="195"/>
      <c r="R213" s="195"/>
      <c r="S213" s="195"/>
      <c r="T213" s="175"/>
      <c r="U213" s="175"/>
      <c r="V213" s="182"/>
    </row>
    <row r="214" spans="2:22" ht="12.75" customHeight="1">
      <c r="B214" s="175"/>
      <c r="C214" s="175"/>
      <c r="D214" s="175"/>
      <c r="E214" s="175"/>
      <c r="F214" s="175"/>
      <c r="G214" s="176"/>
      <c r="H214" s="176"/>
      <c r="I214" s="176"/>
      <c r="J214" s="176"/>
      <c r="K214" s="176"/>
      <c r="L214" s="176"/>
      <c r="N214" s="175"/>
      <c r="O214" s="195"/>
      <c r="P214" s="195"/>
      <c r="Q214" s="195"/>
      <c r="R214" s="195"/>
      <c r="S214" s="195"/>
      <c r="T214" s="175"/>
      <c r="U214" s="175"/>
      <c r="V214" s="182"/>
    </row>
    <row r="215" spans="2:22" ht="12.75" customHeight="1">
      <c r="B215" s="175"/>
      <c r="C215" s="175"/>
      <c r="D215" s="175"/>
      <c r="E215" s="175"/>
      <c r="F215" s="175"/>
      <c r="G215" s="176"/>
      <c r="H215" s="176"/>
      <c r="I215" s="176"/>
      <c r="J215" s="176"/>
      <c r="K215" s="176"/>
      <c r="L215" s="176"/>
      <c r="N215" s="175"/>
      <c r="O215" s="195"/>
      <c r="P215" s="195"/>
      <c r="Q215" s="195"/>
      <c r="R215" s="195"/>
      <c r="S215" s="195"/>
      <c r="T215" s="175"/>
      <c r="U215" s="175"/>
      <c r="V215" s="182"/>
    </row>
    <row r="216" spans="2:22" ht="12.75" customHeight="1">
      <c r="B216" s="175"/>
      <c r="C216" s="175"/>
      <c r="D216" s="175"/>
      <c r="E216" s="175"/>
      <c r="F216" s="175"/>
      <c r="G216" s="176"/>
      <c r="H216" s="176"/>
      <c r="I216" s="176"/>
      <c r="J216" s="176"/>
      <c r="K216" s="176"/>
      <c r="L216" s="176"/>
      <c r="N216" s="175"/>
      <c r="O216" s="195"/>
      <c r="P216" s="195"/>
      <c r="Q216" s="195"/>
      <c r="R216" s="195"/>
      <c r="S216" s="195"/>
      <c r="T216" s="175"/>
      <c r="U216" s="175"/>
      <c r="V216" s="182"/>
    </row>
    <row r="217" spans="2:22" ht="12.75" customHeight="1">
      <c r="B217" s="175"/>
      <c r="C217" s="175"/>
      <c r="D217" s="175"/>
      <c r="E217" s="175"/>
      <c r="F217" s="175"/>
      <c r="G217" s="176"/>
      <c r="H217" s="176"/>
      <c r="I217" s="176"/>
      <c r="J217" s="176"/>
      <c r="K217" s="176"/>
      <c r="L217" s="176"/>
      <c r="N217" s="175"/>
      <c r="O217" s="195"/>
      <c r="P217" s="195"/>
      <c r="Q217" s="195"/>
      <c r="R217" s="195"/>
      <c r="S217" s="195"/>
      <c r="T217" s="175"/>
      <c r="U217" s="175"/>
      <c r="V217" s="182"/>
    </row>
    <row r="218" spans="2:22" ht="12.75" customHeight="1">
      <c r="B218" s="175"/>
      <c r="C218" s="175"/>
      <c r="D218" s="175"/>
      <c r="E218" s="175"/>
      <c r="F218" s="175"/>
      <c r="G218" s="176"/>
      <c r="H218" s="176"/>
      <c r="I218" s="176"/>
      <c r="J218" s="176"/>
      <c r="K218" s="176"/>
      <c r="L218" s="176"/>
      <c r="N218" s="175"/>
      <c r="O218" s="195"/>
      <c r="P218" s="195"/>
      <c r="Q218" s="195"/>
      <c r="R218" s="195"/>
      <c r="S218" s="195"/>
      <c r="T218" s="175"/>
      <c r="U218" s="175"/>
      <c r="V218" s="182"/>
    </row>
    <row r="219" spans="2:22" ht="12.75" customHeight="1">
      <c r="B219" s="175"/>
      <c r="C219" s="175"/>
      <c r="D219" s="175"/>
      <c r="E219" s="175"/>
      <c r="F219" s="175"/>
      <c r="G219" s="176"/>
      <c r="H219" s="176"/>
      <c r="I219" s="176"/>
      <c r="J219" s="176"/>
      <c r="K219" s="176"/>
      <c r="L219" s="176"/>
      <c r="N219" s="175"/>
      <c r="O219" s="195"/>
      <c r="P219" s="195"/>
      <c r="Q219" s="195"/>
      <c r="R219" s="195"/>
      <c r="S219" s="195"/>
      <c r="T219" s="175"/>
      <c r="U219" s="175"/>
      <c r="V219" s="182"/>
    </row>
    <row r="220" spans="2:22" ht="12.75" customHeight="1">
      <c r="B220" s="175"/>
      <c r="C220" s="175"/>
      <c r="D220" s="175"/>
      <c r="E220" s="175"/>
      <c r="F220" s="175"/>
      <c r="G220" s="176"/>
      <c r="H220" s="176"/>
      <c r="I220" s="176"/>
      <c r="J220" s="176"/>
      <c r="K220" s="176"/>
      <c r="L220" s="176"/>
      <c r="N220" s="175"/>
      <c r="O220" s="195"/>
      <c r="P220" s="195"/>
      <c r="Q220" s="195"/>
      <c r="R220" s="195"/>
      <c r="S220" s="195"/>
      <c r="T220" s="175"/>
      <c r="U220" s="175"/>
      <c r="V220" s="182"/>
    </row>
    <row r="221" spans="2:22" ht="12.75" customHeight="1">
      <c r="B221" s="175"/>
      <c r="C221" s="175"/>
      <c r="D221" s="175"/>
      <c r="E221" s="175"/>
      <c r="F221" s="175"/>
      <c r="G221" s="176"/>
      <c r="H221" s="176"/>
      <c r="I221" s="176"/>
      <c r="J221" s="176"/>
      <c r="K221" s="176"/>
      <c r="L221" s="176"/>
      <c r="N221" s="175"/>
      <c r="O221" s="195"/>
      <c r="P221" s="195"/>
      <c r="Q221" s="195"/>
      <c r="R221" s="195"/>
      <c r="S221" s="195"/>
      <c r="T221" s="175"/>
      <c r="U221" s="175"/>
      <c r="V221" s="182"/>
    </row>
    <row r="222" spans="2:22" ht="12.75" customHeight="1">
      <c r="B222" s="175"/>
      <c r="C222" s="175"/>
      <c r="D222" s="175"/>
      <c r="E222" s="175"/>
      <c r="F222" s="175"/>
      <c r="G222" s="176"/>
      <c r="H222" s="176"/>
      <c r="I222" s="176"/>
      <c r="J222" s="176"/>
      <c r="K222" s="176"/>
      <c r="L222" s="176"/>
      <c r="N222" s="175"/>
      <c r="O222" s="195"/>
      <c r="P222" s="195"/>
      <c r="Q222" s="195"/>
      <c r="R222" s="195"/>
      <c r="S222" s="195"/>
      <c r="T222" s="175"/>
      <c r="U222" s="175"/>
      <c r="V222" s="182"/>
    </row>
    <row r="223" spans="2:22" ht="12.75" customHeight="1">
      <c r="B223" s="175"/>
      <c r="C223" s="175"/>
      <c r="D223" s="175"/>
      <c r="E223" s="175"/>
      <c r="F223" s="175"/>
      <c r="G223" s="176"/>
      <c r="H223" s="176"/>
      <c r="I223" s="176"/>
      <c r="J223" s="176"/>
      <c r="K223" s="176"/>
      <c r="L223" s="176"/>
      <c r="N223" s="175"/>
      <c r="O223" s="195"/>
      <c r="P223" s="195"/>
      <c r="Q223" s="195"/>
      <c r="R223" s="195"/>
      <c r="S223" s="195"/>
      <c r="T223" s="175"/>
      <c r="U223" s="175"/>
      <c r="V223" s="182"/>
    </row>
    <row r="224" spans="2:22" ht="12.75" customHeight="1">
      <c r="B224" s="175"/>
      <c r="C224" s="175"/>
      <c r="D224" s="175"/>
      <c r="E224" s="175"/>
      <c r="F224" s="175"/>
      <c r="G224" s="176"/>
      <c r="H224" s="176"/>
      <c r="I224" s="176"/>
      <c r="J224" s="176"/>
      <c r="K224" s="176"/>
      <c r="L224" s="176"/>
      <c r="N224" s="175"/>
      <c r="O224" s="195"/>
      <c r="P224" s="195"/>
      <c r="Q224" s="195"/>
      <c r="R224" s="195"/>
      <c r="S224" s="195"/>
      <c r="T224" s="175"/>
      <c r="U224" s="175"/>
      <c r="V224" s="182"/>
    </row>
    <row r="225" spans="2:22" ht="12.75" customHeight="1">
      <c r="B225" s="175"/>
      <c r="C225" s="175"/>
      <c r="D225" s="175"/>
      <c r="E225" s="175"/>
      <c r="F225" s="175"/>
      <c r="G225" s="176"/>
      <c r="H225" s="176"/>
      <c r="I225" s="176"/>
      <c r="J225" s="176"/>
      <c r="K225" s="176"/>
      <c r="L225" s="176"/>
      <c r="N225" s="175"/>
      <c r="O225" s="195"/>
      <c r="P225" s="195"/>
      <c r="Q225" s="195"/>
      <c r="R225" s="195"/>
      <c r="S225" s="195"/>
      <c r="T225" s="175"/>
      <c r="U225" s="175"/>
      <c r="V225" s="182"/>
    </row>
    <row r="226" spans="2:22" ht="12.75" customHeight="1">
      <c r="B226" s="175"/>
      <c r="C226" s="175"/>
      <c r="D226" s="175"/>
      <c r="E226" s="175"/>
      <c r="F226" s="175"/>
      <c r="G226" s="176"/>
      <c r="H226" s="176"/>
      <c r="I226" s="176"/>
      <c r="J226" s="176"/>
      <c r="K226" s="176"/>
      <c r="L226" s="176"/>
      <c r="N226" s="175"/>
      <c r="O226" s="195"/>
      <c r="P226" s="195"/>
      <c r="Q226" s="195"/>
      <c r="R226" s="195"/>
      <c r="S226" s="195"/>
      <c r="T226" s="175"/>
      <c r="U226" s="175"/>
      <c r="V226" s="182"/>
    </row>
    <row r="227" spans="2:22" ht="12.75" customHeight="1">
      <c r="B227" s="175"/>
      <c r="C227" s="175"/>
      <c r="D227" s="175"/>
      <c r="E227" s="175"/>
      <c r="F227" s="175"/>
      <c r="G227" s="176"/>
      <c r="H227" s="176"/>
      <c r="I227" s="176"/>
      <c r="J227" s="176"/>
      <c r="K227" s="176"/>
      <c r="L227" s="176"/>
      <c r="N227" s="175"/>
      <c r="O227" s="195"/>
      <c r="P227" s="195"/>
      <c r="Q227" s="195"/>
      <c r="R227" s="195"/>
      <c r="S227" s="195"/>
      <c r="T227" s="175"/>
      <c r="U227" s="175"/>
      <c r="V227" s="182"/>
    </row>
    <row r="228" spans="2:22" ht="12.75" customHeight="1">
      <c r="B228" s="175"/>
      <c r="C228" s="175"/>
      <c r="D228" s="175"/>
      <c r="E228" s="175"/>
      <c r="F228" s="175"/>
      <c r="G228" s="176"/>
      <c r="H228" s="176"/>
      <c r="I228" s="176"/>
      <c r="J228" s="176"/>
      <c r="K228" s="176"/>
      <c r="L228" s="176"/>
      <c r="N228" s="175"/>
      <c r="O228" s="195"/>
      <c r="P228" s="195"/>
      <c r="Q228" s="195"/>
      <c r="R228" s="195"/>
      <c r="S228" s="195"/>
      <c r="T228" s="175"/>
      <c r="U228" s="175"/>
      <c r="V228" s="182"/>
    </row>
    <row r="229" spans="2:22" ht="12.75" customHeight="1">
      <c r="B229" s="175"/>
      <c r="C229" s="175"/>
      <c r="D229" s="175"/>
      <c r="E229" s="175"/>
      <c r="F229" s="175"/>
      <c r="G229" s="176"/>
      <c r="H229" s="176"/>
      <c r="I229" s="176"/>
      <c r="J229" s="176"/>
      <c r="K229" s="176"/>
      <c r="L229" s="176"/>
      <c r="N229" s="175"/>
      <c r="O229" s="195"/>
      <c r="P229" s="195"/>
      <c r="Q229" s="195"/>
      <c r="R229" s="195"/>
      <c r="S229" s="195"/>
      <c r="T229" s="175"/>
      <c r="U229" s="175"/>
      <c r="V229" s="182"/>
    </row>
    <row r="230" spans="2:22" ht="12.75" customHeight="1">
      <c r="B230" s="175"/>
      <c r="C230" s="175"/>
      <c r="D230" s="175"/>
      <c r="E230" s="175"/>
      <c r="F230" s="175"/>
      <c r="G230" s="176"/>
      <c r="H230" s="176"/>
      <c r="I230" s="176"/>
      <c r="J230" s="176"/>
      <c r="K230" s="176"/>
      <c r="L230" s="176"/>
      <c r="N230" s="175"/>
      <c r="O230" s="195"/>
      <c r="P230" s="195"/>
      <c r="Q230" s="195"/>
      <c r="R230" s="195"/>
      <c r="S230" s="195"/>
      <c r="T230" s="175"/>
      <c r="U230" s="175"/>
      <c r="V230" s="182"/>
    </row>
    <row r="231" spans="2:22" ht="12.75" customHeight="1">
      <c r="B231" s="175"/>
      <c r="C231" s="175"/>
      <c r="D231" s="175"/>
      <c r="E231" s="175"/>
      <c r="F231" s="175"/>
      <c r="G231" s="176"/>
      <c r="H231" s="176"/>
      <c r="I231" s="176"/>
      <c r="J231" s="176"/>
      <c r="K231" s="176"/>
      <c r="L231" s="176"/>
      <c r="N231" s="175"/>
      <c r="O231" s="195"/>
      <c r="P231" s="195"/>
      <c r="Q231" s="195"/>
      <c r="R231" s="195"/>
      <c r="S231" s="195"/>
      <c r="T231" s="175"/>
      <c r="U231" s="175"/>
      <c r="V231" s="182"/>
    </row>
    <row r="232" spans="2:22" ht="12.75" customHeight="1">
      <c r="B232" s="175"/>
      <c r="C232" s="175"/>
      <c r="D232" s="175"/>
      <c r="E232" s="175"/>
      <c r="F232" s="175"/>
      <c r="G232" s="176"/>
      <c r="H232" s="176"/>
      <c r="I232" s="176"/>
      <c r="J232" s="176"/>
      <c r="K232" s="176"/>
      <c r="L232" s="176"/>
      <c r="N232" s="175"/>
      <c r="O232" s="195"/>
      <c r="P232" s="195"/>
      <c r="Q232" s="195"/>
      <c r="R232" s="195"/>
      <c r="S232" s="195"/>
      <c r="T232" s="175"/>
      <c r="U232" s="175"/>
      <c r="V232" s="182"/>
    </row>
    <row r="233" spans="2:22" ht="12.75" customHeight="1">
      <c r="B233" s="175"/>
      <c r="C233" s="175"/>
      <c r="D233" s="175"/>
      <c r="E233" s="175"/>
      <c r="F233" s="175"/>
      <c r="G233" s="176"/>
      <c r="H233" s="176"/>
      <c r="I233" s="176"/>
      <c r="J233" s="176"/>
      <c r="K233" s="176"/>
      <c r="L233" s="176"/>
      <c r="N233" s="175"/>
      <c r="O233" s="195"/>
      <c r="P233" s="195"/>
      <c r="Q233" s="195"/>
      <c r="R233" s="195"/>
      <c r="S233" s="195"/>
      <c r="T233" s="175"/>
      <c r="U233" s="175"/>
      <c r="V233" s="182"/>
    </row>
    <row r="234" spans="2:22" ht="12.75" customHeight="1">
      <c r="B234" s="175"/>
      <c r="C234" s="175"/>
      <c r="D234" s="175"/>
      <c r="E234" s="175"/>
      <c r="F234" s="175"/>
      <c r="G234" s="176"/>
      <c r="H234" s="176"/>
      <c r="I234" s="176"/>
      <c r="J234" s="176"/>
      <c r="K234" s="176"/>
      <c r="L234" s="176"/>
      <c r="N234" s="175"/>
      <c r="O234" s="195"/>
      <c r="P234" s="195"/>
      <c r="Q234" s="195"/>
      <c r="R234" s="195"/>
      <c r="S234" s="195"/>
      <c r="T234" s="175"/>
      <c r="U234" s="175"/>
      <c r="V234" s="182"/>
    </row>
    <row r="235" spans="2:22" ht="12.75" customHeight="1">
      <c r="B235" s="175"/>
      <c r="C235" s="175"/>
      <c r="D235" s="175"/>
      <c r="E235" s="175"/>
      <c r="F235" s="175"/>
      <c r="G235" s="176"/>
      <c r="H235" s="176"/>
      <c r="I235" s="176"/>
      <c r="J235" s="176"/>
      <c r="K235" s="176"/>
      <c r="L235" s="176"/>
      <c r="N235" s="175"/>
      <c r="O235" s="195"/>
      <c r="P235" s="195"/>
      <c r="Q235" s="195"/>
      <c r="R235" s="195"/>
      <c r="S235" s="195"/>
      <c r="T235" s="175"/>
      <c r="U235" s="175"/>
      <c r="V235" s="182"/>
    </row>
    <row r="236" spans="2:22" ht="12.75" customHeight="1">
      <c r="B236" s="175"/>
      <c r="C236" s="175"/>
      <c r="D236" s="175"/>
      <c r="E236" s="175"/>
      <c r="F236" s="175"/>
      <c r="G236" s="176"/>
      <c r="H236" s="176"/>
      <c r="I236" s="176"/>
      <c r="J236" s="176"/>
      <c r="K236" s="176"/>
      <c r="L236" s="176"/>
      <c r="N236" s="175"/>
      <c r="O236" s="195"/>
      <c r="P236" s="195"/>
      <c r="Q236" s="195"/>
      <c r="R236" s="195"/>
      <c r="S236" s="195"/>
      <c r="T236" s="175"/>
      <c r="U236" s="175"/>
      <c r="V236" s="182"/>
    </row>
    <row r="237" spans="2:22" ht="12.75" customHeight="1">
      <c r="B237" s="175"/>
      <c r="C237" s="175"/>
      <c r="D237" s="175"/>
      <c r="E237" s="175"/>
      <c r="F237" s="175"/>
      <c r="G237" s="176"/>
      <c r="H237" s="176"/>
      <c r="I237" s="176"/>
      <c r="J237" s="176"/>
      <c r="K237" s="176"/>
      <c r="L237" s="176"/>
      <c r="N237" s="175"/>
      <c r="O237" s="195"/>
      <c r="P237" s="195"/>
      <c r="Q237" s="195"/>
      <c r="R237" s="195"/>
      <c r="S237" s="195"/>
      <c r="T237" s="175"/>
      <c r="U237" s="175"/>
      <c r="V237" s="182"/>
    </row>
    <row r="238" spans="2:22" ht="12.75" customHeight="1">
      <c r="B238" s="175"/>
      <c r="C238" s="175"/>
      <c r="D238" s="175"/>
      <c r="E238" s="175"/>
      <c r="F238" s="175"/>
      <c r="G238" s="176"/>
      <c r="H238" s="176"/>
      <c r="I238" s="176"/>
      <c r="J238" s="176"/>
      <c r="K238" s="176"/>
      <c r="L238" s="176"/>
      <c r="N238" s="175"/>
      <c r="O238" s="195"/>
      <c r="P238" s="195"/>
      <c r="Q238" s="195"/>
      <c r="R238" s="195"/>
      <c r="S238" s="195"/>
      <c r="T238" s="175"/>
      <c r="U238" s="175"/>
      <c r="V238" s="182"/>
    </row>
    <row r="239" spans="2:22" ht="12.75" customHeight="1">
      <c r="B239" s="175"/>
      <c r="C239" s="175"/>
      <c r="D239" s="175"/>
      <c r="E239" s="175"/>
      <c r="F239" s="175"/>
      <c r="G239" s="176"/>
      <c r="H239" s="176"/>
      <c r="I239" s="176"/>
      <c r="J239" s="176"/>
      <c r="K239" s="176"/>
      <c r="L239" s="176"/>
      <c r="N239" s="175"/>
      <c r="O239" s="195"/>
      <c r="P239" s="195"/>
      <c r="Q239" s="195"/>
      <c r="R239" s="195"/>
      <c r="S239" s="195"/>
      <c r="T239" s="175"/>
      <c r="U239" s="175"/>
      <c r="V239" s="182"/>
    </row>
    <row r="240" spans="2:22" ht="12.75" customHeight="1">
      <c r="B240" s="175"/>
      <c r="C240" s="175"/>
      <c r="D240" s="175"/>
      <c r="E240" s="175"/>
      <c r="F240" s="175"/>
      <c r="G240" s="176"/>
      <c r="H240" s="176"/>
      <c r="I240" s="176"/>
      <c r="J240" s="176"/>
      <c r="K240" s="176"/>
      <c r="L240" s="176"/>
      <c r="N240" s="175"/>
      <c r="O240" s="195"/>
      <c r="P240" s="195"/>
      <c r="Q240" s="195"/>
      <c r="R240" s="195"/>
      <c r="S240" s="195"/>
      <c r="T240" s="175"/>
      <c r="U240" s="175"/>
      <c r="V240" s="182"/>
    </row>
    <row r="241" spans="2:22" ht="12.75" customHeight="1">
      <c r="B241" s="175"/>
      <c r="C241" s="175"/>
      <c r="D241" s="175"/>
      <c r="E241" s="175"/>
      <c r="F241" s="175"/>
      <c r="G241" s="176"/>
      <c r="H241" s="176"/>
      <c r="I241" s="176"/>
      <c r="J241" s="176"/>
      <c r="K241" s="176"/>
      <c r="L241" s="176"/>
      <c r="N241" s="175"/>
      <c r="O241" s="195"/>
      <c r="P241" s="195"/>
      <c r="Q241" s="195"/>
      <c r="R241" s="195"/>
      <c r="S241" s="195"/>
      <c r="T241" s="175"/>
      <c r="U241" s="175"/>
      <c r="V241" s="182"/>
    </row>
    <row r="242" spans="2:22" ht="12.75" customHeight="1">
      <c r="B242" s="175"/>
      <c r="C242" s="175"/>
      <c r="D242" s="175"/>
      <c r="E242" s="175"/>
      <c r="F242" s="175"/>
      <c r="G242" s="176"/>
      <c r="H242" s="176"/>
      <c r="I242" s="176"/>
      <c r="J242" s="176"/>
      <c r="K242" s="176"/>
      <c r="L242" s="176"/>
      <c r="N242" s="175"/>
      <c r="O242" s="195"/>
      <c r="P242" s="195"/>
      <c r="Q242" s="195"/>
      <c r="R242" s="195"/>
      <c r="S242" s="195"/>
      <c r="T242" s="175"/>
      <c r="U242" s="175"/>
      <c r="V242" s="182"/>
    </row>
    <row r="243" spans="2:22" ht="12.75" customHeight="1">
      <c r="B243" s="175"/>
      <c r="C243" s="175"/>
      <c r="D243" s="175"/>
      <c r="E243" s="175"/>
      <c r="F243" s="175"/>
      <c r="G243" s="176"/>
      <c r="H243" s="176"/>
      <c r="I243" s="176"/>
      <c r="J243" s="176"/>
      <c r="K243" s="176"/>
      <c r="L243" s="176"/>
      <c r="N243" s="175"/>
      <c r="O243" s="195"/>
      <c r="P243" s="195"/>
      <c r="Q243" s="195"/>
      <c r="R243" s="195"/>
      <c r="S243" s="195"/>
      <c r="T243" s="175"/>
      <c r="U243" s="175"/>
      <c r="V243" s="182"/>
    </row>
    <row r="244" spans="2:22" ht="12.75" customHeight="1">
      <c r="B244" s="175"/>
      <c r="C244" s="175"/>
      <c r="D244" s="175"/>
      <c r="E244" s="175"/>
      <c r="F244" s="175"/>
      <c r="G244" s="176"/>
      <c r="H244" s="176"/>
      <c r="I244" s="176"/>
      <c r="J244" s="176"/>
      <c r="K244" s="176"/>
      <c r="L244" s="176"/>
      <c r="N244" s="175"/>
      <c r="O244" s="195"/>
      <c r="P244" s="195"/>
      <c r="Q244" s="195"/>
      <c r="R244" s="195"/>
      <c r="S244" s="195"/>
      <c r="T244" s="175"/>
      <c r="U244" s="175"/>
      <c r="V244" s="182"/>
    </row>
    <row r="245" spans="2:22" ht="12.75" customHeight="1">
      <c r="B245" s="175"/>
      <c r="C245" s="175"/>
      <c r="D245" s="175"/>
      <c r="E245" s="175"/>
      <c r="F245" s="175"/>
      <c r="G245" s="176"/>
      <c r="H245" s="176"/>
      <c r="I245" s="176"/>
      <c r="J245" s="176"/>
      <c r="K245" s="176"/>
      <c r="L245" s="176"/>
      <c r="N245" s="175"/>
      <c r="O245" s="195"/>
      <c r="P245" s="195"/>
      <c r="Q245" s="195"/>
      <c r="R245" s="195"/>
      <c r="S245" s="195"/>
      <c r="T245" s="175"/>
      <c r="U245" s="175"/>
      <c r="V245" s="182"/>
    </row>
    <row r="246" spans="2:22" ht="12.75" customHeight="1">
      <c r="B246" s="175"/>
      <c r="C246" s="175"/>
      <c r="D246" s="175"/>
      <c r="E246" s="175"/>
      <c r="F246" s="175"/>
      <c r="G246" s="176"/>
      <c r="H246" s="176"/>
      <c r="I246" s="176"/>
      <c r="J246" s="176"/>
      <c r="K246" s="176"/>
      <c r="L246" s="176"/>
      <c r="N246" s="175"/>
      <c r="O246" s="195"/>
      <c r="P246" s="195"/>
      <c r="Q246" s="195"/>
      <c r="R246" s="195"/>
      <c r="S246" s="195"/>
      <c r="T246" s="175"/>
      <c r="U246" s="175"/>
      <c r="V246" s="182"/>
    </row>
    <row r="247" spans="2:22" ht="12.75" customHeight="1">
      <c r="B247" s="175"/>
      <c r="C247" s="175"/>
      <c r="D247" s="175"/>
      <c r="E247" s="175"/>
      <c r="F247" s="175"/>
      <c r="G247" s="176"/>
      <c r="H247" s="176"/>
      <c r="I247" s="176"/>
      <c r="J247" s="176"/>
      <c r="K247" s="176"/>
      <c r="L247" s="176"/>
      <c r="N247" s="175"/>
      <c r="O247" s="195"/>
      <c r="P247" s="195"/>
      <c r="Q247" s="195"/>
      <c r="R247" s="195"/>
      <c r="S247" s="195"/>
      <c r="T247" s="175"/>
      <c r="U247" s="175"/>
      <c r="V247" s="182"/>
    </row>
    <row r="248" spans="2:22" ht="12.75" customHeight="1">
      <c r="B248" s="175"/>
      <c r="C248" s="175"/>
      <c r="D248" s="175"/>
      <c r="E248" s="175"/>
      <c r="F248" s="175"/>
      <c r="G248" s="176"/>
      <c r="H248" s="176"/>
      <c r="I248" s="176"/>
      <c r="J248" s="176"/>
      <c r="K248" s="176"/>
      <c r="L248" s="176"/>
      <c r="N248" s="175"/>
      <c r="O248" s="195"/>
      <c r="P248" s="195"/>
      <c r="Q248" s="195"/>
      <c r="R248" s="195"/>
      <c r="S248" s="195"/>
      <c r="T248" s="175"/>
      <c r="U248" s="175"/>
      <c r="V248" s="182"/>
    </row>
    <row r="249" spans="2:22" ht="12.75" customHeight="1">
      <c r="B249" s="175"/>
      <c r="C249" s="175"/>
      <c r="D249" s="175"/>
      <c r="E249" s="175"/>
      <c r="F249" s="175"/>
      <c r="G249" s="176"/>
      <c r="H249" s="176"/>
      <c r="I249" s="176"/>
      <c r="J249" s="176"/>
      <c r="K249" s="176"/>
      <c r="L249" s="176"/>
      <c r="N249" s="175"/>
      <c r="O249" s="195"/>
      <c r="P249" s="195"/>
      <c r="Q249" s="195"/>
      <c r="R249" s="195"/>
      <c r="S249" s="195"/>
      <c r="T249" s="175"/>
      <c r="U249" s="175"/>
      <c r="V249" s="182"/>
    </row>
    <row r="250" spans="2:22" ht="12.75" customHeight="1">
      <c r="B250" s="175"/>
      <c r="C250" s="175"/>
      <c r="D250" s="175"/>
      <c r="E250" s="175"/>
      <c r="F250" s="175"/>
      <c r="G250" s="176"/>
      <c r="H250" s="176"/>
      <c r="I250" s="176"/>
      <c r="J250" s="176"/>
      <c r="K250" s="176"/>
      <c r="L250" s="176"/>
      <c r="N250" s="175"/>
      <c r="O250" s="195"/>
      <c r="P250" s="195"/>
      <c r="Q250" s="195"/>
      <c r="R250" s="195"/>
      <c r="S250" s="195"/>
      <c r="T250" s="175"/>
      <c r="U250" s="175"/>
      <c r="V250" s="182"/>
    </row>
    <row r="251" spans="2:22" ht="12.75" customHeight="1">
      <c r="B251" s="175"/>
      <c r="C251" s="175"/>
      <c r="D251" s="175"/>
      <c r="E251" s="175"/>
      <c r="F251" s="175"/>
      <c r="G251" s="176"/>
      <c r="H251" s="176"/>
      <c r="I251" s="176"/>
      <c r="J251" s="176"/>
      <c r="K251" s="176"/>
      <c r="L251" s="176"/>
      <c r="N251" s="175"/>
      <c r="O251" s="195"/>
      <c r="P251" s="195"/>
      <c r="Q251" s="195"/>
      <c r="R251" s="195"/>
      <c r="S251" s="195"/>
      <c r="T251" s="175"/>
      <c r="U251" s="175"/>
      <c r="V251" s="182"/>
    </row>
    <row r="252" spans="2:22" ht="12.75" customHeight="1">
      <c r="B252" s="175"/>
      <c r="C252" s="175"/>
      <c r="D252" s="175"/>
      <c r="E252" s="175"/>
      <c r="F252" s="175"/>
      <c r="G252" s="176"/>
      <c r="H252" s="176"/>
      <c r="I252" s="176"/>
      <c r="J252" s="176"/>
      <c r="K252" s="176"/>
      <c r="L252" s="176"/>
      <c r="N252" s="175"/>
      <c r="O252" s="195"/>
      <c r="P252" s="195"/>
      <c r="Q252" s="195"/>
      <c r="R252" s="195"/>
      <c r="S252" s="195"/>
      <c r="T252" s="175"/>
      <c r="U252" s="175"/>
      <c r="V252" s="182"/>
    </row>
    <row r="253" spans="2:22" ht="12.75" customHeight="1">
      <c r="B253" s="175"/>
      <c r="C253" s="175"/>
      <c r="D253" s="175"/>
      <c r="E253" s="175"/>
      <c r="F253" s="175"/>
      <c r="G253" s="176"/>
      <c r="H253" s="176"/>
      <c r="I253" s="176"/>
      <c r="J253" s="176"/>
      <c r="K253" s="176"/>
      <c r="L253" s="176"/>
      <c r="N253" s="175"/>
      <c r="O253" s="195"/>
      <c r="P253" s="195"/>
      <c r="Q253" s="195"/>
      <c r="R253" s="195"/>
      <c r="S253" s="195"/>
      <c r="T253" s="175"/>
      <c r="U253" s="175"/>
      <c r="V253" s="182"/>
    </row>
    <row r="254" spans="2:22" ht="12.75" customHeight="1">
      <c r="B254" s="175"/>
      <c r="C254" s="175"/>
      <c r="D254" s="175"/>
      <c r="E254" s="175"/>
      <c r="F254" s="175"/>
      <c r="G254" s="176"/>
      <c r="H254" s="176"/>
      <c r="I254" s="176"/>
      <c r="J254" s="176"/>
      <c r="K254" s="176"/>
      <c r="L254" s="176"/>
      <c r="N254" s="175"/>
      <c r="O254" s="195"/>
      <c r="P254" s="195"/>
      <c r="Q254" s="195"/>
      <c r="R254" s="195"/>
      <c r="S254" s="195"/>
      <c r="T254" s="175"/>
      <c r="U254" s="175"/>
      <c r="V254" s="182"/>
    </row>
    <row r="255" spans="2:22" ht="12.75" customHeight="1">
      <c r="B255" s="175"/>
      <c r="C255" s="175"/>
      <c r="D255" s="175"/>
      <c r="E255" s="175"/>
      <c r="F255" s="175"/>
      <c r="G255" s="176"/>
      <c r="H255" s="176"/>
      <c r="I255" s="176"/>
      <c r="J255" s="176"/>
      <c r="K255" s="176"/>
      <c r="L255" s="176"/>
      <c r="N255" s="175"/>
      <c r="O255" s="195"/>
      <c r="P255" s="195"/>
      <c r="Q255" s="195"/>
      <c r="R255" s="195"/>
      <c r="S255" s="195"/>
      <c r="T255" s="175"/>
      <c r="U255" s="175"/>
      <c r="V255" s="182"/>
    </row>
    <row r="256" spans="2:22" ht="12.75" customHeight="1">
      <c r="B256" s="175"/>
      <c r="C256" s="175"/>
      <c r="D256" s="175"/>
      <c r="E256" s="175"/>
      <c r="F256" s="175"/>
      <c r="G256" s="176"/>
      <c r="H256" s="176"/>
      <c r="I256" s="176"/>
      <c r="J256" s="176"/>
      <c r="K256" s="176"/>
      <c r="L256" s="176"/>
      <c r="N256" s="175"/>
      <c r="O256" s="195"/>
      <c r="P256" s="195"/>
      <c r="Q256" s="195"/>
      <c r="R256" s="195"/>
      <c r="S256" s="195"/>
      <c r="T256" s="175"/>
      <c r="U256" s="175"/>
      <c r="V256" s="182"/>
    </row>
    <row r="257" spans="2:22" ht="12.75" customHeight="1">
      <c r="B257" s="175"/>
      <c r="C257" s="175"/>
      <c r="D257" s="175"/>
      <c r="E257" s="175"/>
      <c r="F257" s="175"/>
      <c r="G257" s="176"/>
      <c r="H257" s="176"/>
      <c r="I257" s="176"/>
      <c r="J257" s="176"/>
      <c r="K257" s="176"/>
      <c r="L257" s="176"/>
      <c r="N257" s="175"/>
      <c r="O257" s="195"/>
      <c r="P257" s="195"/>
      <c r="Q257" s="195"/>
      <c r="R257" s="195"/>
      <c r="S257" s="195"/>
      <c r="T257" s="175"/>
      <c r="U257" s="175"/>
      <c r="V257" s="182"/>
    </row>
    <row r="258" spans="2:22" ht="12.75" customHeight="1">
      <c r="B258" s="175"/>
      <c r="C258" s="175"/>
      <c r="D258" s="175"/>
      <c r="E258" s="175"/>
      <c r="F258" s="175"/>
      <c r="G258" s="176"/>
      <c r="H258" s="176"/>
      <c r="I258" s="176"/>
      <c r="J258" s="176"/>
      <c r="K258" s="176"/>
      <c r="L258" s="176"/>
      <c r="N258" s="175"/>
      <c r="O258" s="195"/>
      <c r="P258" s="195"/>
      <c r="Q258" s="195"/>
      <c r="R258" s="195"/>
      <c r="S258" s="195"/>
      <c r="T258" s="175"/>
      <c r="U258" s="175"/>
      <c r="V258" s="182"/>
    </row>
    <row r="259" spans="2:22" ht="12.75" customHeight="1">
      <c r="B259" s="175"/>
      <c r="C259" s="175"/>
      <c r="D259" s="175"/>
      <c r="E259" s="175"/>
      <c r="F259" s="175"/>
      <c r="G259" s="176"/>
      <c r="H259" s="176"/>
      <c r="I259" s="176"/>
      <c r="J259" s="176"/>
      <c r="K259" s="176"/>
      <c r="L259" s="176"/>
      <c r="N259" s="175"/>
      <c r="O259" s="195"/>
      <c r="P259" s="195"/>
      <c r="Q259" s="195"/>
      <c r="R259" s="195"/>
      <c r="S259" s="195"/>
      <c r="T259" s="175"/>
      <c r="U259" s="175"/>
      <c r="V259" s="182"/>
    </row>
    <row r="260" spans="2:22" ht="12.75" customHeight="1">
      <c r="B260" s="175"/>
      <c r="C260" s="175"/>
      <c r="D260" s="175"/>
      <c r="E260" s="175"/>
      <c r="F260" s="175"/>
      <c r="G260" s="176"/>
      <c r="H260" s="176"/>
      <c r="I260" s="176"/>
      <c r="J260" s="176"/>
      <c r="K260" s="176"/>
      <c r="L260" s="176"/>
      <c r="N260" s="175"/>
      <c r="O260" s="195"/>
      <c r="P260" s="195"/>
      <c r="Q260" s="195"/>
      <c r="R260" s="195"/>
      <c r="S260" s="195"/>
      <c r="T260" s="175"/>
      <c r="U260" s="175"/>
      <c r="V260" s="182"/>
    </row>
    <row r="261" spans="2:22" ht="12.75" customHeight="1">
      <c r="B261" s="175"/>
      <c r="C261" s="175"/>
      <c r="D261" s="175"/>
      <c r="E261" s="175"/>
      <c r="F261" s="175"/>
      <c r="G261" s="176"/>
      <c r="H261" s="176"/>
      <c r="I261" s="176"/>
      <c r="J261" s="176"/>
      <c r="K261" s="176"/>
      <c r="L261" s="176"/>
      <c r="N261" s="175"/>
      <c r="O261" s="195"/>
      <c r="P261" s="195"/>
      <c r="Q261" s="195"/>
      <c r="R261" s="195"/>
      <c r="S261" s="195"/>
      <c r="T261" s="175"/>
      <c r="U261" s="175"/>
      <c r="V261" s="182"/>
    </row>
    <row r="262" spans="2:22" ht="12.75" customHeight="1">
      <c r="B262" s="175"/>
      <c r="C262" s="175"/>
      <c r="D262" s="175"/>
      <c r="E262" s="175"/>
      <c r="F262" s="175"/>
      <c r="G262" s="176"/>
      <c r="H262" s="176"/>
      <c r="I262" s="176"/>
      <c r="J262" s="176"/>
      <c r="K262" s="176"/>
      <c r="L262" s="176"/>
      <c r="N262" s="175"/>
      <c r="O262" s="195"/>
      <c r="P262" s="195"/>
      <c r="Q262" s="195"/>
      <c r="R262" s="195"/>
      <c r="S262" s="195"/>
      <c r="T262" s="175"/>
      <c r="U262" s="175"/>
      <c r="V262" s="182"/>
    </row>
    <row r="263" spans="2:22" ht="12.75" customHeight="1">
      <c r="B263" s="175"/>
      <c r="C263" s="175"/>
      <c r="D263" s="175"/>
      <c r="E263" s="175"/>
      <c r="F263" s="175"/>
      <c r="G263" s="176"/>
      <c r="H263" s="176"/>
      <c r="I263" s="176"/>
      <c r="J263" s="176"/>
      <c r="K263" s="176"/>
      <c r="L263" s="176"/>
      <c r="N263" s="175"/>
      <c r="O263" s="195"/>
      <c r="P263" s="195"/>
      <c r="Q263" s="195"/>
      <c r="R263" s="195"/>
      <c r="S263" s="195"/>
      <c r="T263" s="175"/>
      <c r="U263" s="175"/>
      <c r="V263" s="182"/>
    </row>
    <row r="264" spans="2:22" ht="12.75" customHeight="1">
      <c r="B264" s="175"/>
      <c r="C264" s="175"/>
      <c r="D264" s="175"/>
      <c r="E264" s="175"/>
      <c r="F264" s="175"/>
      <c r="G264" s="176"/>
      <c r="H264" s="176"/>
      <c r="I264" s="176"/>
      <c r="J264" s="176"/>
      <c r="K264" s="176"/>
      <c r="L264" s="176"/>
      <c r="N264" s="175"/>
      <c r="O264" s="195"/>
      <c r="P264" s="195"/>
      <c r="Q264" s="195"/>
      <c r="R264" s="195"/>
      <c r="S264" s="195"/>
      <c r="T264" s="175"/>
      <c r="U264" s="175"/>
      <c r="V264" s="182"/>
    </row>
    <row r="265" spans="2:22" ht="12.75" customHeight="1">
      <c r="B265" s="175"/>
      <c r="C265" s="175"/>
      <c r="D265" s="175"/>
      <c r="E265" s="175"/>
      <c r="F265" s="175"/>
      <c r="G265" s="176"/>
      <c r="H265" s="176"/>
      <c r="I265" s="176"/>
      <c r="J265" s="176"/>
      <c r="K265" s="176"/>
      <c r="L265" s="176"/>
      <c r="N265" s="175"/>
      <c r="O265" s="195"/>
      <c r="P265" s="195"/>
      <c r="Q265" s="195"/>
      <c r="R265" s="195"/>
      <c r="S265" s="195"/>
      <c r="T265" s="175"/>
      <c r="U265" s="175"/>
      <c r="V265" s="182"/>
    </row>
    <row r="266" spans="2:22" ht="12.75" customHeight="1">
      <c r="B266" s="175"/>
      <c r="C266" s="175"/>
      <c r="D266" s="175"/>
      <c r="E266" s="175"/>
      <c r="F266" s="175"/>
      <c r="G266" s="176"/>
      <c r="H266" s="176"/>
      <c r="I266" s="176"/>
      <c r="J266" s="176"/>
      <c r="K266" s="176"/>
      <c r="L266" s="176"/>
      <c r="N266" s="175"/>
      <c r="O266" s="195"/>
      <c r="P266" s="195"/>
      <c r="Q266" s="195"/>
      <c r="R266" s="195"/>
      <c r="S266" s="195"/>
      <c r="T266" s="175"/>
      <c r="U266" s="175"/>
      <c r="V266" s="182"/>
    </row>
    <row r="267" spans="2:22" ht="12.75" customHeight="1">
      <c r="B267" s="175"/>
      <c r="C267" s="175"/>
      <c r="D267" s="175"/>
      <c r="E267" s="175"/>
      <c r="F267" s="175"/>
      <c r="G267" s="176"/>
      <c r="H267" s="176"/>
      <c r="I267" s="176"/>
      <c r="J267" s="176"/>
      <c r="K267" s="176"/>
      <c r="L267" s="176"/>
      <c r="N267" s="175"/>
      <c r="O267" s="195"/>
      <c r="P267" s="195"/>
      <c r="Q267" s="195"/>
      <c r="R267" s="195"/>
      <c r="S267" s="195"/>
      <c r="T267" s="175"/>
      <c r="U267" s="175"/>
      <c r="V267" s="182"/>
    </row>
    <row r="268" spans="2:22" ht="12.75" customHeight="1">
      <c r="B268" s="175"/>
      <c r="C268" s="175"/>
      <c r="D268" s="175"/>
      <c r="E268" s="175"/>
      <c r="F268" s="175"/>
      <c r="G268" s="176"/>
      <c r="H268" s="176"/>
      <c r="I268" s="176"/>
      <c r="J268" s="176"/>
      <c r="K268" s="176"/>
      <c r="L268" s="176"/>
      <c r="N268" s="175"/>
      <c r="O268" s="195"/>
      <c r="P268" s="195"/>
      <c r="Q268" s="195"/>
      <c r="R268" s="195"/>
      <c r="S268" s="195"/>
      <c r="T268" s="175"/>
      <c r="U268" s="175"/>
      <c r="V268" s="182"/>
    </row>
    <row r="269" spans="2:22" ht="12.75" customHeight="1">
      <c r="B269" s="175"/>
      <c r="C269" s="175"/>
      <c r="D269" s="175"/>
      <c r="E269" s="175"/>
      <c r="F269" s="175"/>
      <c r="G269" s="176"/>
      <c r="H269" s="176"/>
      <c r="I269" s="176"/>
      <c r="J269" s="176"/>
      <c r="K269" s="176"/>
      <c r="L269" s="176"/>
      <c r="N269" s="175"/>
      <c r="O269" s="195"/>
      <c r="P269" s="195"/>
      <c r="Q269" s="195"/>
      <c r="R269" s="195"/>
      <c r="S269" s="195"/>
      <c r="T269" s="175"/>
      <c r="U269" s="175"/>
      <c r="V269" s="182"/>
    </row>
    <row r="270" spans="2:22" ht="12.75" customHeight="1">
      <c r="B270" s="175"/>
      <c r="C270" s="175"/>
      <c r="D270" s="175"/>
      <c r="E270" s="175"/>
      <c r="F270" s="175"/>
      <c r="G270" s="176"/>
      <c r="H270" s="176"/>
      <c r="I270" s="176"/>
      <c r="J270" s="176"/>
      <c r="K270" s="176"/>
      <c r="L270" s="176"/>
      <c r="N270" s="175"/>
      <c r="O270" s="195"/>
      <c r="P270" s="195"/>
      <c r="Q270" s="195"/>
      <c r="R270" s="195"/>
      <c r="S270" s="195"/>
      <c r="T270" s="175"/>
      <c r="U270" s="175"/>
      <c r="V270" s="182"/>
    </row>
    <row r="271" spans="2:22" ht="12.75" customHeight="1">
      <c r="B271" s="175"/>
      <c r="C271" s="175"/>
      <c r="D271" s="175"/>
      <c r="E271" s="175"/>
      <c r="F271" s="175"/>
      <c r="G271" s="176"/>
      <c r="H271" s="176"/>
      <c r="I271" s="176"/>
      <c r="J271" s="176"/>
      <c r="K271" s="176"/>
      <c r="L271" s="176"/>
      <c r="N271" s="175"/>
      <c r="O271" s="195"/>
      <c r="P271" s="195"/>
      <c r="Q271" s="195"/>
      <c r="R271" s="195"/>
      <c r="S271" s="195"/>
      <c r="T271" s="175"/>
      <c r="U271" s="175"/>
      <c r="V271" s="182"/>
    </row>
    <row r="272" spans="2:22" ht="12.75" customHeight="1">
      <c r="B272" s="175"/>
      <c r="C272" s="175"/>
      <c r="D272" s="175"/>
      <c r="E272" s="175"/>
      <c r="F272" s="175"/>
      <c r="G272" s="176"/>
      <c r="H272" s="176"/>
      <c r="I272" s="176"/>
      <c r="J272" s="176"/>
      <c r="K272" s="176"/>
      <c r="L272" s="176"/>
      <c r="N272" s="175"/>
      <c r="O272" s="195"/>
      <c r="P272" s="195"/>
      <c r="Q272" s="195"/>
      <c r="R272" s="195"/>
      <c r="S272" s="195"/>
      <c r="T272" s="175"/>
      <c r="U272" s="175"/>
      <c r="V272" s="182"/>
    </row>
    <row r="273" spans="2:22" ht="12.75" customHeight="1">
      <c r="B273" s="175"/>
      <c r="C273" s="175"/>
      <c r="D273" s="175"/>
      <c r="E273" s="175"/>
      <c r="F273" s="175"/>
      <c r="G273" s="176"/>
      <c r="H273" s="176"/>
      <c r="I273" s="176"/>
      <c r="J273" s="176"/>
      <c r="K273" s="176"/>
      <c r="L273" s="176"/>
      <c r="N273" s="175"/>
      <c r="O273" s="195"/>
      <c r="P273" s="195"/>
      <c r="Q273" s="195"/>
      <c r="R273" s="195"/>
      <c r="S273" s="195"/>
      <c r="T273" s="175"/>
      <c r="U273" s="175"/>
      <c r="V273" s="182"/>
    </row>
    <row r="274" spans="2:22" ht="12.75" customHeight="1">
      <c r="B274" s="175"/>
      <c r="C274" s="175"/>
      <c r="D274" s="175"/>
      <c r="E274" s="175"/>
      <c r="F274" s="175"/>
      <c r="G274" s="176"/>
      <c r="H274" s="176"/>
      <c r="I274" s="176"/>
      <c r="J274" s="176"/>
      <c r="K274" s="176"/>
      <c r="L274" s="176"/>
      <c r="N274" s="175"/>
      <c r="O274" s="195"/>
      <c r="P274" s="195"/>
      <c r="Q274" s="195"/>
      <c r="R274" s="195"/>
      <c r="S274" s="195"/>
      <c r="T274" s="175"/>
      <c r="U274" s="175"/>
      <c r="V274" s="182"/>
    </row>
    <row r="275" spans="2:22" ht="12.75" customHeight="1">
      <c r="B275" s="175"/>
      <c r="C275" s="175"/>
      <c r="D275" s="175"/>
      <c r="E275" s="175"/>
      <c r="F275" s="175"/>
      <c r="G275" s="176"/>
      <c r="H275" s="176"/>
      <c r="I275" s="176"/>
      <c r="J275" s="176"/>
      <c r="K275" s="176"/>
      <c r="L275" s="176"/>
      <c r="N275" s="175"/>
      <c r="O275" s="195"/>
      <c r="P275" s="195"/>
      <c r="Q275" s="195"/>
      <c r="R275" s="195"/>
      <c r="S275" s="195"/>
      <c r="T275" s="175"/>
      <c r="U275" s="175"/>
      <c r="V275" s="182"/>
    </row>
    <row r="276" spans="2:22" ht="12.75" customHeight="1">
      <c r="B276" s="175"/>
      <c r="C276" s="175"/>
      <c r="D276" s="175"/>
      <c r="E276" s="175"/>
      <c r="F276" s="175"/>
      <c r="G276" s="176"/>
      <c r="H276" s="176"/>
      <c r="I276" s="176"/>
      <c r="J276" s="176"/>
      <c r="K276" s="176"/>
      <c r="L276" s="176"/>
      <c r="N276" s="175"/>
      <c r="O276" s="195"/>
      <c r="P276" s="195"/>
      <c r="Q276" s="195"/>
      <c r="R276" s="195"/>
      <c r="S276" s="195"/>
      <c r="T276" s="175"/>
      <c r="U276" s="175"/>
      <c r="V276" s="182"/>
    </row>
    <row r="277" spans="2:22" ht="12.75" customHeight="1">
      <c r="B277" s="175"/>
      <c r="C277" s="175"/>
      <c r="D277" s="175"/>
      <c r="E277" s="175"/>
      <c r="F277" s="175"/>
      <c r="G277" s="176"/>
      <c r="H277" s="176"/>
      <c r="I277" s="176"/>
      <c r="J277" s="176"/>
      <c r="K277" s="176"/>
      <c r="L277" s="176"/>
      <c r="N277" s="175"/>
      <c r="O277" s="195"/>
      <c r="P277" s="195"/>
      <c r="Q277" s="195"/>
      <c r="R277" s="195"/>
      <c r="S277" s="195"/>
      <c r="T277" s="175"/>
      <c r="U277" s="175"/>
      <c r="V277" s="182"/>
    </row>
    <row r="278" spans="2:22" ht="12.75" customHeight="1">
      <c r="B278" s="175"/>
      <c r="C278" s="175"/>
      <c r="D278" s="175"/>
      <c r="E278" s="175"/>
      <c r="F278" s="175"/>
      <c r="G278" s="176"/>
      <c r="H278" s="176"/>
      <c r="I278" s="176"/>
      <c r="J278" s="176"/>
      <c r="K278" s="176"/>
      <c r="L278" s="176"/>
      <c r="N278" s="175"/>
      <c r="O278" s="195"/>
      <c r="P278" s="195"/>
      <c r="Q278" s="195"/>
      <c r="R278" s="195"/>
      <c r="S278" s="195"/>
      <c r="T278" s="175"/>
      <c r="U278" s="175"/>
      <c r="V278" s="182"/>
    </row>
    <row r="279" spans="2:22" ht="12.75" customHeight="1">
      <c r="B279" s="175"/>
      <c r="C279" s="175"/>
      <c r="D279" s="175"/>
      <c r="E279" s="175"/>
      <c r="F279" s="175"/>
      <c r="G279" s="176"/>
      <c r="H279" s="176"/>
      <c r="I279" s="176"/>
      <c r="J279" s="176"/>
      <c r="K279" s="176"/>
      <c r="L279" s="176"/>
      <c r="N279" s="175"/>
      <c r="O279" s="195"/>
      <c r="P279" s="195"/>
      <c r="Q279" s="195"/>
      <c r="R279" s="195"/>
      <c r="S279" s="195"/>
      <c r="T279" s="175"/>
      <c r="U279" s="175"/>
      <c r="V279" s="182"/>
    </row>
    <row r="280" spans="2:22" ht="12.75" customHeight="1">
      <c r="B280" s="175"/>
      <c r="C280" s="175"/>
      <c r="D280" s="175"/>
      <c r="E280" s="175"/>
      <c r="F280" s="175"/>
      <c r="G280" s="176"/>
      <c r="H280" s="176"/>
      <c r="I280" s="176"/>
      <c r="J280" s="176"/>
      <c r="K280" s="176"/>
      <c r="L280" s="176"/>
      <c r="N280" s="175"/>
      <c r="O280" s="195"/>
      <c r="P280" s="195"/>
      <c r="Q280" s="195"/>
      <c r="R280" s="195"/>
      <c r="S280" s="195"/>
      <c r="T280" s="175"/>
      <c r="U280" s="175"/>
      <c r="V280" s="182"/>
    </row>
    <row r="281" spans="2:22" ht="12.75" customHeight="1">
      <c r="B281" s="175"/>
      <c r="C281" s="175"/>
      <c r="D281" s="175"/>
      <c r="E281" s="175"/>
      <c r="F281" s="175"/>
      <c r="G281" s="176"/>
      <c r="H281" s="176"/>
      <c r="I281" s="176"/>
      <c r="J281" s="176"/>
      <c r="K281" s="176"/>
      <c r="L281" s="176"/>
      <c r="N281" s="175"/>
      <c r="O281" s="195"/>
      <c r="P281" s="195"/>
      <c r="Q281" s="195"/>
      <c r="R281" s="195"/>
      <c r="S281" s="195"/>
      <c r="T281" s="175"/>
      <c r="U281" s="175"/>
      <c r="V281" s="182"/>
    </row>
    <row r="282" spans="2:22" ht="12.75" customHeight="1">
      <c r="B282" s="175"/>
      <c r="C282" s="175"/>
      <c r="D282" s="175"/>
      <c r="E282" s="175"/>
      <c r="F282" s="175"/>
      <c r="G282" s="176"/>
      <c r="H282" s="176"/>
      <c r="I282" s="176"/>
      <c r="J282" s="176"/>
      <c r="K282" s="176"/>
      <c r="L282" s="176"/>
      <c r="N282" s="175"/>
      <c r="O282" s="195"/>
      <c r="P282" s="195"/>
      <c r="Q282" s="195"/>
      <c r="R282" s="195"/>
      <c r="S282" s="195"/>
      <c r="T282" s="175"/>
      <c r="U282" s="175"/>
      <c r="V282" s="182"/>
    </row>
    <row r="283" spans="2:22" ht="12.75" customHeight="1">
      <c r="B283" s="175"/>
      <c r="C283" s="175"/>
      <c r="D283" s="175"/>
      <c r="E283" s="175"/>
      <c r="F283" s="175"/>
      <c r="G283" s="176"/>
      <c r="H283" s="176"/>
      <c r="I283" s="176"/>
      <c r="J283" s="176"/>
      <c r="K283" s="176"/>
      <c r="L283" s="176"/>
      <c r="N283" s="175"/>
      <c r="O283" s="195"/>
      <c r="P283" s="195"/>
      <c r="Q283" s="195"/>
      <c r="R283" s="195"/>
      <c r="S283" s="195"/>
      <c r="T283" s="175"/>
      <c r="U283" s="175"/>
      <c r="V283" s="182"/>
    </row>
    <row r="284" spans="2:22" ht="12.75" customHeight="1">
      <c r="B284" s="175"/>
      <c r="C284" s="175"/>
      <c r="D284" s="175"/>
      <c r="E284" s="175"/>
      <c r="F284" s="175"/>
      <c r="G284" s="176"/>
      <c r="H284" s="176"/>
      <c r="I284" s="176"/>
      <c r="J284" s="176"/>
      <c r="K284" s="176"/>
      <c r="L284" s="176"/>
      <c r="N284" s="175"/>
      <c r="O284" s="195"/>
      <c r="P284" s="195"/>
      <c r="Q284" s="195"/>
      <c r="R284" s="195"/>
      <c r="S284" s="195"/>
      <c r="T284" s="175"/>
      <c r="U284" s="175"/>
      <c r="V284" s="182"/>
    </row>
    <row r="285" spans="2:22" ht="12.75" customHeight="1">
      <c r="B285" s="175"/>
      <c r="C285" s="175"/>
      <c r="D285" s="175"/>
      <c r="E285" s="175"/>
      <c r="F285" s="175"/>
      <c r="G285" s="176"/>
      <c r="H285" s="176"/>
      <c r="I285" s="176"/>
      <c r="J285" s="176"/>
      <c r="K285" s="176"/>
      <c r="L285" s="176"/>
      <c r="N285" s="175"/>
      <c r="O285" s="195"/>
      <c r="P285" s="195"/>
      <c r="Q285" s="195"/>
      <c r="R285" s="195"/>
      <c r="S285" s="195"/>
      <c r="T285" s="175"/>
      <c r="U285" s="175"/>
      <c r="V285" s="182"/>
    </row>
    <row r="286" spans="2:22" ht="12.75" customHeight="1">
      <c r="B286" s="175"/>
      <c r="C286" s="175"/>
      <c r="D286" s="175"/>
      <c r="E286" s="175"/>
      <c r="F286" s="175"/>
      <c r="G286" s="176"/>
      <c r="H286" s="176"/>
      <c r="I286" s="176"/>
      <c r="J286" s="176"/>
      <c r="K286" s="176"/>
      <c r="L286" s="176"/>
      <c r="N286" s="175"/>
      <c r="O286" s="195"/>
      <c r="P286" s="195"/>
      <c r="Q286" s="195"/>
      <c r="R286" s="195"/>
      <c r="S286" s="195"/>
      <c r="T286" s="175"/>
      <c r="U286" s="175"/>
      <c r="V286" s="182"/>
    </row>
    <row r="287" spans="2:22" ht="12.75" customHeight="1">
      <c r="B287" s="175"/>
      <c r="C287" s="175"/>
      <c r="D287" s="175"/>
      <c r="E287" s="175"/>
      <c r="F287" s="175"/>
      <c r="G287" s="176"/>
      <c r="H287" s="176"/>
      <c r="I287" s="176"/>
      <c r="J287" s="176"/>
      <c r="K287" s="176"/>
      <c r="L287" s="176"/>
      <c r="N287" s="175"/>
      <c r="O287" s="195"/>
      <c r="P287" s="195"/>
      <c r="Q287" s="195"/>
      <c r="R287" s="195"/>
      <c r="S287" s="195"/>
      <c r="T287" s="175"/>
      <c r="U287" s="175"/>
      <c r="V287" s="182"/>
    </row>
    <row r="288" spans="2:22" ht="12.75" customHeight="1">
      <c r="B288" s="175"/>
      <c r="C288" s="175"/>
      <c r="D288" s="175"/>
      <c r="E288" s="175"/>
      <c r="F288" s="175"/>
      <c r="G288" s="176"/>
      <c r="H288" s="176"/>
      <c r="I288" s="176"/>
      <c r="J288" s="176"/>
      <c r="K288" s="176"/>
      <c r="L288" s="176"/>
      <c r="N288" s="175"/>
      <c r="O288" s="195"/>
      <c r="P288" s="195"/>
      <c r="Q288" s="195"/>
      <c r="R288" s="195"/>
      <c r="S288" s="195"/>
      <c r="T288" s="175"/>
      <c r="U288" s="175"/>
      <c r="V288" s="182"/>
    </row>
    <row r="289" spans="2:22" ht="12.75" customHeight="1">
      <c r="B289" s="175"/>
      <c r="C289" s="175"/>
      <c r="D289" s="175"/>
      <c r="E289" s="175"/>
      <c r="F289" s="175"/>
      <c r="G289" s="176"/>
      <c r="H289" s="176"/>
      <c r="I289" s="176"/>
      <c r="J289" s="176"/>
      <c r="K289" s="176"/>
      <c r="L289" s="176"/>
      <c r="N289" s="175"/>
      <c r="O289" s="195"/>
      <c r="P289" s="195"/>
      <c r="Q289" s="195"/>
      <c r="R289" s="195"/>
      <c r="S289" s="195"/>
      <c r="T289" s="175"/>
      <c r="U289" s="175"/>
      <c r="V289" s="182"/>
    </row>
    <row r="290" spans="2:22" ht="12.75" customHeight="1">
      <c r="B290" s="175"/>
      <c r="C290" s="175"/>
      <c r="D290" s="175"/>
      <c r="E290" s="175"/>
      <c r="F290" s="175"/>
      <c r="G290" s="176"/>
      <c r="H290" s="176"/>
      <c r="I290" s="176"/>
      <c r="J290" s="176"/>
      <c r="K290" s="176"/>
      <c r="L290" s="176"/>
      <c r="N290" s="175"/>
      <c r="O290" s="195"/>
      <c r="P290" s="195"/>
      <c r="Q290" s="195"/>
      <c r="R290" s="195"/>
      <c r="S290" s="195"/>
      <c r="T290" s="175"/>
      <c r="U290" s="175"/>
      <c r="V290" s="182"/>
    </row>
    <row r="291" spans="2:22" ht="12.75" customHeight="1">
      <c r="B291" s="175"/>
      <c r="C291" s="175"/>
      <c r="D291" s="175"/>
      <c r="E291" s="175"/>
      <c r="F291" s="175"/>
      <c r="G291" s="176"/>
      <c r="H291" s="176"/>
      <c r="I291" s="176"/>
      <c r="J291" s="176"/>
      <c r="K291" s="176"/>
      <c r="L291" s="176"/>
      <c r="N291" s="175"/>
      <c r="O291" s="195"/>
      <c r="P291" s="195"/>
      <c r="Q291" s="195"/>
      <c r="R291" s="195"/>
      <c r="S291" s="195"/>
      <c r="T291" s="175"/>
      <c r="U291" s="175"/>
      <c r="V291" s="182"/>
    </row>
    <row r="292" spans="2:22" ht="12.75" customHeight="1">
      <c r="B292" s="175"/>
      <c r="C292" s="175"/>
      <c r="D292" s="175"/>
      <c r="E292" s="175"/>
      <c r="F292" s="175"/>
      <c r="G292" s="176"/>
      <c r="H292" s="176"/>
      <c r="I292" s="176"/>
      <c r="J292" s="176"/>
      <c r="K292" s="176"/>
      <c r="L292" s="176"/>
      <c r="N292" s="175"/>
      <c r="O292" s="195"/>
      <c r="P292" s="195"/>
      <c r="Q292" s="195"/>
      <c r="R292" s="195"/>
      <c r="S292" s="195"/>
      <c r="T292" s="175"/>
      <c r="U292" s="175"/>
      <c r="V292" s="182"/>
    </row>
    <row r="293" spans="2:22" ht="12.75" customHeight="1">
      <c r="B293" s="175"/>
      <c r="C293" s="175"/>
      <c r="D293" s="175"/>
      <c r="E293" s="175"/>
      <c r="F293" s="175"/>
      <c r="G293" s="176"/>
      <c r="H293" s="176"/>
      <c r="I293" s="176"/>
      <c r="J293" s="176"/>
      <c r="K293" s="176"/>
      <c r="L293" s="176"/>
      <c r="N293" s="175"/>
      <c r="O293" s="195"/>
      <c r="P293" s="195"/>
      <c r="Q293" s="195"/>
      <c r="R293" s="195"/>
      <c r="S293" s="195"/>
      <c r="T293" s="175"/>
      <c r="U293" s="175"/>
      <c r="V293" s="182"/>
    </row>
    <row r="294" spans="2:22" ht="12.75" customHeight="1">
      <c r="B294" s="175"/>
      <c r="C294" s="175"/>
      <c r="D294" s="175"/>
      <c r="E294" s="175"/>
      <c r="F294" s="175"/>
      <c r="G294" s="176"/>
      <c r="H294" s="176"/>
      <c r="I294" s="176"/>
      <c r="J294" s="176"/>
      <c r="K294" s="176"/>
      <c r="L294" s="176"/>
      <c r="N294" s="175"/>
      <c r="O294" s="195"/>
      <c r="P294" s="195"/>
      <c r="Q294" s="195"/>
      <c r="R294" s="195"/>
      <c r="S294" s="195"/>
      <c r="T294" s="175"/>
      <c r="U294" s="175"/>
      <c r="V294" s="182"/>
    </row>
    <row r="295" spans="2:22" ht="12.75" customHeight="1">
      <c r="B295" s="175"/>
      <c r="C295" s="175"/>
      <c r="D295" s="175"/>
      <c r="E295" s="175"/>
      <c r="F295" s="175"/>
      <c r="G295" s="176"/>
      <c r="H295" s="176"/>
      <c r="I295" s="176"/>
      <c r="J295" s="176"/>
      <c r="K295" s="176"/>
      <c r="L295" s="176"/>
      <c r="N295" s="175"/>
      <c r="O295" s="195"/>
      <c r="P295" s="195"/>
      <c r="Q295" s="195"/>
      <c r="R295" s="195"/>
      <c r="S295" s="195"/>
      <c r="T295" s="175"/>
      <c r="U295" s="175"/>
      <c r="V295" s="182"/>
    </row>
    <row r="296" spans="2:22" ht="12.75" customHeight="1">
      <c r="B296" s="175"/>
      <c r="C296" s="175"/>
      <c r="D296" s="175"/>
      <c r="E296" s="175"/>
      <c r="F296" s="175"/>
      <c r="G296" s="176"/>
      <c r="H296" s="176"/>
      <c r="I296" s="176"/>
      <c r="J296" s="176"/>
      <c r="K296" s="176"/>
      <c r="L296" s="176"/>
      <c r="N296" s="175"/>
      <c r="O296" s="195"/>
      <c r="P296" s="195"/>
      <c r="Q296" s="195"/>
      <c r="R296" s="195"/>
      <c r="S296" s="195"/>
      <c r="T296" s="175"/>
      <c r="U296" s="175"/>
      <c r="V296" s="182"/>
    </row>
    <row r="297" spans="2:22" ht="12.75" customHeight="1">
      <c r="B297" s="175"/>
      <c r="C297" s="175"/>
      <c r="D297" s="175"/>
      <c r="E297" s="175"/>
      <c r="F297" s="175"/>
      <c r="G297" s="176"/>
      <c r="H297" s="176"/>
      <c r="I297" s="176"/>
      <c r="J297" s="176"/>
      <c r="K297" s="176"/>
      <c r="L297" s="176"/>
      <c r="N297" s="175"/>
      <c r="O297" s="195"/>
      <c r="P297" s="195"/>
      <c r="Q297" s="195"/>
      <c r="R297" s="195"/>
      <c r="S297" s="195"/>
      <c r="T297" s="175"/>
      <c r="U297" s="175"/>
      <c r="V297" s="182"/>
    </row>
    <row r="298" spans="2:22" ht="12.75" customHeight="1">
      <c r="B298" s="175"/>
      <c r="C298" s="175"/>
      <c r="D298" s="175"/>
      <c r="E298" s="175"/>
      <c r="F298" s="175"/>
      <c r="G298" s="176"/>
      <c r="H298" s="176"/>
      <c r="I298" s="176"/>
      <c r="J298" s="176"/>
      <c r="K298" s="176"/>
      <c r="L298" s="176"/>
      <c r="N298" s="175"/>
      <c r="O298" s="195"/>
      <c r="P298" s="195"/>
      <c r="Q298" s="195"/>
      <c r="R298" s="195"/>
      <c r="S298" s="195"/>
      <c r="T298" s="175"/>
      <c r="U298" s="175"/>
      <c r="V298" s="182"/>
    </row>
    <row r="299" spans="2:22" ht="12.75" customHeight="1">
      <c r="B299" s="175"/>
      <c r="C299" s="175"/>
      <c r="D299" s="175"/>
      <c r="E299" s="175"/>
      <c r="F299" s="175"/>
      <c r="G299" s="176"/>
      <c r="H299" s="176"/>
      <c r="I299" s="176"/>
      <c r="J299" s="176"/>
      <c r="K299" s="176"/>
      <c r="L299" s="176"/>
      <c r="N299" s="175"/>
      <c r="O299" s="195"/>
      <c r="P299" s="195"/>
      <c r="Q299" s="195"/>
      <c r="R299" s="195"/>
      <c r="S299" s="195"/>
      <c r="T299" s="175"/>
      <c r="U299" s="175"/>
      <c r="V299" s="182"/>
    </row>
    <row r="300" spans="2:22" ht="12.75" customHeight="1">
      <c r="B300" s="175"/>
      <c r="C300" s="175"/>
      <c r="D300" s="175"/>
      <c r="E300" s="175"/>
      <c r="F300" s="175"/>
      <c r="G300" s="176"/>
      <c r="H300" s="176"/>
      <c r="I300" s="176"/>
      <c r="J300" s="176"/>
      <c r="K300" s="176"/>
      <c r="L300" s="176"/>
      <c r="N300" s="175"/>
      <c r="O300" s="195"/>
      <c r="P300" s="195"/>
      <c r="Q300" s="195"/>
      <c r="R300" s="195"/>
      <c r="S300" s="195"/>
      <c r="T300" s="175"/>
      <c r="U300" s="175"/>
      <c r="V300" s="182"/>
    </row>
    <row r="301" spans="2:22" ht="12.75" customHeight="1">
      <c r="B301" s="175"/>
      <c r="C301" s="175"/>
      <c r="D301" s="175"/>
      <c r="E301" s="175"/>
      <c r="F301" s="175"/>
      <c r="G301" s="176"/>
      <c r="H301" s="176"/>
      <c r="I301" s="176"/>
      <c r="J301" s="176"/>
      <c r="K301" s="176"/>
      <c r="L301" s="176"/>
      <c r="N301" s="175"/>
      <c r="O301" s="195"/>
      <c r="P301" s="195"/>
      <c r="Q301" s="195"/>
      <c r="R301" s="195"/>
      <c r="S301" s="195"/>
      <c r="T301" s="175"/>
      <c r="U301" s="175"/>
      <c r="V301" s="182"/>
    </row>
    <row r="302" spans="2:22" ht="12.75" customHeight="1">
      <c r="B302" s="175"/>
      <c r="C302" s="175"/>
      <c r="D302" s="175"/>
      <c r="E302" s="175"/>
      <c r="F302" s="175"/>
      <c r="G302" s="176"/>
      <c r="H302" s="176"/>
      <c r="I302" s="176"/>
      <c r="J302" s="176"/>
      <c r="K302" s="176"/>
      <c r="L302" s="176"/>
      <c r="N302" s="175"/>
      <c r="O302" s="195"/>
      <c r="P302" s="195"/>
      <c r="Q302" s="195"/>
      <c r="R302" s="195"/>
      <c r="S302" s="195"/>
      <c r="T302" s="175"/>
      <c r="U302" s="175"/>
      <c r="V302" s="182"/>
    </row>
    <row r="303" spans="2:22" ht="12.75" customHeight="1">
      <c r="B303" s="175"/>
      <c r="C303" s="175"/>
      <c r="D303" s="175"/>
      <c r="E303" s="175"/>
      <c r="F303" s="175"/>
      <c r="G303" s="176"/>
      <c r="H303" s="176"/>
      <c r="I303" s="176"/>
      <c r="J303" s="176"/>
      <c r="K303" s="176"/>
      <c r="L303" s="176"/>
      <c r="N303" s="175"/>
      <c r="O303" s="195"/>
      <c r="P303" s="195"/>
      <c r="Q303" s="195"/>
      <c r="R303" s="195"/>
      <c r="S303" s="195"/>
      <c r="T303" s="175"/>
      <c r="U303" s="175"/>
      <c r="V303" s="182"/>
    </row>
    <row r="304" spans="2:22" ht="12.75" customHeight="1">
      <c r="B304" s="175"/>
      <c r="C304" s="175"/>
      <c r="D304" s="175"/>
      <c r="E304" s="175"/>
      <c r="F304" s="175"/>
      <c r="G304" s="176"/>
      <c r="H304" s="176"/>
      <c r="I304" s="176"/>
      <c r="J304" s="176"/>
      <c r="K304" s="176"/>
      <c r="L304" s="176"/>
      <c r="N304" s="175"/>
      <c r="O304" s="195"/>
      <c r="P304" s="195"/>
      <c r="Q304" s="195"/>
      <c r="R304" s="195"/>
      <c r="S304" s="195"/>
      <c r="T304" s="175"/>
      <c r="U304" s="175"/>
      <c r="V304" s="182"/>
    </row>
    <row r="305" spans="2:22" ht="12.75" customHeight="1">
      <c r="B305" s="175"/>
      <c r="C305" s="175"/>
      <c r="D305" s="175"/>
      <c r="E305" s="175"/>
      <c r="F305" s="175"/>
      <c r="G305" s="176"/>
      <c r="H305" s="176"/>
      <c r="I305" s="176"/>
      <c r="J305" s="176"/>
      <c r="K305" s="176"/>
      <c r="L305" s="176"/>
      <c r="N305" s="175"/>
      <c r="O305" s="195"/>
      <c r="P305" s="195"/>
      <c r="Q305" s="195"/>
      <c r="R305" s="195"/>
      <c r="S305" s="195"/>
      <c r="T305" s="175"/>
      <c r="U305" s="175"/>
      <c r="V305" s="182"/>
    </row>
    <row r="306" spans="2:22" ht="12.75" customHeight="1">
      <c r="B306" s="175"/>
      <c r="C306" s="175"/>
      <c r="D306" s="175"/>
      <c r="E306" s="175"/>
      <c r="F306" s="175"/>
      <c r="G306" s="176"/>
      <c r="H306" s="176"/>
      <c r="I306" s="176"/>
      <c r="J306" s="176"/>
      <c r="K306" s="176"/>
      <c r="L306" s="176"/>
      <c r="N306" s="175"/>
      <c r="O306" s="195"/>
      <c r="P306" s="195"/>
      <c r="Q306" s="195"/>
      <c r="R306" s="195"/>
      <c r="S306" s="195"/>
      <c r="T306" s="175"/>
      <c r="U306" s="175"/>
      <c r="V306" s="182"/>
    </row>
    <row r="307" spans="2:22" ht="12.75" customHeight="1">
      <c r="B307" s="175"/>
      <c r="C307" s="175"/>
      <c r="D307" s="175"/>
      <c r="E307" s="175"/>
      <c r="F307" s="175"/>
      <c r="G307" s="176"/>
      <c r="H307" s="176"/>
      <c r="I307" s="176"/>
      <c r="J307" s="176"/>
      <c r="K307" s="176"/>
      <c r="L307" s="176"/>
      <c r="N307" s="175"/>
      <c r="O307" s="195"/>
      <c r="P307" s="195"/>
      <c r="Q307" s="195"/>
      <c r="R307" s="195"/>
      <c r="S307" s="195"/>
      <c r="T307" s="175"/>
      <c r="U307" s="175"/>
      <c r="V307" s="182"/>
    </row>
    <row r="308" spans="2:22" ht="12.75" customHeight="1">
      <c r="B308" s="175"/>
      <c r="C308" s="175"/>
      <c r="D308" s="175"/>
      <c r="E308" s="175"/>
      <c r="F308" s="175"/>
      <c r="G308" s="176"/>
      <c r="H308" s="176"/>
      <c r="I308" s="176"/>
      <c r="J308" s="176"/>
      <c r="K308" s="176"/>
      <c r="L308" s="176"/>
      <c r="N308" s="175"/>
      <c r="O308" s="195"/>
      <c r="P308" s="195"/>
      <c r="Q308" s="195"/>
      <c r="R308" s="195"/>
      <c r="S308" s="195"/>
      <c r="T308" s="175"/>
      <c r="U308" s="175"/>
      <c r="V308" s="182"/>
    </row>
    <row r="309" spans="2:22" ht="12.75" customHeight="1">
      <c r="B309" s="175"/>
      <c r="C309" s="175"/>
      <c r="D309" s="175"/>
      <c r="E309" s="175"/>
      <c r="F309" s="175"/>
      <c r="G309" s="176"/>
      <c r="H309" s="176"/>
      <c r="I309" s="176"/>
      <c r="J309" s="176"/>
      <c r="K309" s="176"/>
      <c r="L309" s="176"/>
      <c r="N309" s="175"/>
      <c r="O309" s="195"/>
      <c r="P309" s="195"/>
      <c r="Q309" s="195"/>
      <c r="R309" s="195"/>
      <c r="S309" s="195"/>
      <c r="T309" s="175"/>
      <c r="U309" s="175"/>
      <c r="V309" s="182"/>
    </row>
    <row r="310" spans="2:22" ht="12.75" customHeight="1">
      <c r="B310" s="175"/>
      <c r="C310" s="175"/>
      <c r="D310" s="175"/>
      <c r="E310" s="175"/>
      <c r="F310" s="175"/>
      <c r="G310" s="176"/>
      <c r="H310" s="176"/>
      <c r="I310" s="176"/>
      <c r="J310" s="176"/>
      <c r="K310" s="176"/>
      <c r="L310" s="176"/>
      <c r="N310" s="175"/>
      <c r="O310" s="195"/>
      <c r="P310" s="195"/>
      <c r="Q310" s="195"/>
      <c r="R310" s="195"/>
      <c r="S310" s="195"/>
      <c r="T310" s="175"/>
      <c r="U310" s="175"/>
      <c r="V310" s="182"/>
    </row>
    <row r="311" spans="2:22" ht="12.75" customHeight="1">
      <c r="B311" s="175"/>
      <c r="C311" s="175"/>
      <c r="D311" s="175"/>
      <c r="E311" s="175"/>
      <c r="F311" s="175"/>
      <c r="G311" s="176"/>
      <c r="H311" s="176"/>
      <c r="I311" s="176"/>
      <c r="J311" s="176"/>
      <c r="K311" s="176"/>
      <c r="L311" s="176"/>
      <c r="N311" s="175"/>
      <c r="O311" s="195"/>
      <c r="P311" s="195"/>
      <c r="Q311" s="195"/>
      <c r="R311" s="195"/>
      <c r="S311" s="195"/>
      <c r="T311" s="175"/>
      <c r="U311" s="175"/>
      <c r="V311" s="182"/>
    </row>
    <row r="312" spans="2:22" ht="12.75" customHeight="1">
      <c r="B312" s="175"/>
      <c r="C312" s="175"/>
      <c r="D312" s="175"/>
      <c r="E312" s="175"/>
      <c r="F312" s="175"/>
      <c r="G312" s="176"/>
      <c r="H312" s="176"/>
      <c r="I312" s="176"/>
      <c r="J312" s="176"/>
      <c r="K312" s="176"/>
      <c r="L312" s="176"/>
      <c r="N312" s="175"/>
      <c r="O312" s="195"/>
      <c r="P312" s="195"/>
      <c r="Q312" s="195"/>
      <c r="R312" s="195"/>
      <c r="S312" s="195"/>
      <c r="T312" s="175"/>
      <c r="U312" s="175"/>
      <c r="V312" s="182"/>
    </row>
    <row r="313" spans="2:22" ht="12.75" customHeight="1">
      <c r="B313" s="175"/>
      <c r="C313" s="175"/>
      <c r="D313" s="175"/>
      <c r="E313" s="175"/>
      <c r="F313" s="175"/>
      <c r="G313" s="176"/>
      <c r="H313" s="176"/>
      <c r="I313" s="176"/>
      <c r="J313" s="176"/>
      <c r="K313" s="176"/>
      <c r="L313" s="176"/>
      <c r="N313" s="175"/>
      <c r="O313" s="195"/>
      <c r="P313" s="195"/>
      <c r="Q313" s="195"/>
      <c r="R313" s="195"/>
      <c r="S313" s="195"/>
      <c r="T313" s="175"/>
      <c r="U313" s="175"/>
      <c r="V313" s="182"/>
    </row>
    <row r="314" spans="2:22" ht="12.75" customHeight="1">
      <c r="B314" s="175"/>
      <c r="C314" s="175"/>
      <c r="D314" s="175"/>
      <c r="E314" s="175"/>
      <c r="F314" s="175"/>
      <c r="G314" s="176"/>
      <c r="H314" s="176"/>
      <c r="I314" s="176"/>
      <c r="J314" s="176"/>
      <c r="K314" s="176"/>
      <c r="L314" s="176"/>
      <c r="N314" s="175"/>
      <c r="O314" s="195"/>
      <c r="P314" s="195"/>
      <c r="Q314" s="195"/>
      <c r="R314" s="195"/>
      <c r="S314" s="195"/>
      <c r="T314" s="175"/>
      <c r="U314" s="175"/>
      <c r="V314" s="182"/>
    </row>
    <row r="315" spans="2:22" ht="12.75" customHeight="1">
      <c r="B315" s="175"/>
      <c r="C315" s="175"/>
      <c r="D315" s="175"/>
      <c r="E315" s="175"/>
      <c r="F315" s="175"/>
      <c r="G315" s="176"/>
      <c r="H315" s="176"/>
      <c r="I315" s="176"/>
      <c r="J315" s="176"/>
      <c r="K315" s="176"/>
      <c r="L315" s="176"/>
      <c r="N315" s="175"/>
      <c r="O315" s="195"/>
      <c r="P315" s="195"/>
      <c r="Q315" s="195"/>
      <c r="R315" s="195"/>
      <c r="S315" s="195"/>
      <c r="T315" s="175"/>
      <c r="U315" s="175"/>
      <c r="V315" s="182"/>
    </row>
    <row r="316" spans="2:22" ht="12.75" customHeight="1">
      <c r="B316" s="175"/>
      <c r="C316" s="175"/>
      <c r="D316" s="175"/>
      <c r="E316" s="175"/>
      <c r="F316" s="175"/>
      <c r="G316" s="176"/>
      <c r="H316" s="176"/>
      <c r="I316" s="176"/>
      <c r="J316" s="176"/>
      <c r="K316" s="176"/>
      <c r="L316" s="176"/>
      <c r="N316" s="175"/>
      <c r="O316" s="195"/>
      <c r="P316" s="195"/>
      <c r="Q316" s="195"/>
      <c r="R316" s="195"/>
      <c r="S316" s="195"/>
      <c r="T316" s="175"/>
      <c r="U316" s="175"/>
      <c r="V316" s="182"/>
    </row>
    <row r="317" spans="2:22" ht="12.75" customHeight="1">
      <c r="B317" s="175"/>
      <c r="C317" s="175"/>
      <c r="D317" s="175"/>
      <c r="E317" s="175"/>
      <c r="F317" s="175"/>
      <c r="G317" s="176"/>
      <c r="H317" s="176"/>
      <c r="I317" s="176"/>
      <c r="J317" s="176"/>
      <c r="K317" s="176"/>
      <c r="L317" s="176"/>
      <c r="N317" s="175"/>
      <c r="O317" s="195"/>
      <c r="P317" s="195"/>
      <c r="Q317" s="195"/>
      <c r="R317" s="195"/>
      <c r="S317" s="195"/>
      <c r="T317" s="175"/>
      <c r="U317" s="175"/>
      <c r="V317" s="182"/>
    </row>
    <row r="318" spans="2:22" ht="12.75" customHeight="1">
      <c r="B318" s="175"/>
      <c r="C318" s="175"/>
      <c r="D318" s="175"/>
      <c r="E318" s="175"/>
      <c r="F318" s="175"/>
      <c r="G318" s="176"/>
      <c r="H318" s="176"/>
      <c r="I318" s="176"/>
      <c r="J318" s="176"/>
      <c r="K318" s="176"/>
      <c r="L318" s="176"/>
      <c r="N318" s="175"/>
      <c r="O318" s="195"/>
      <c r="P318" s="195"/>
      <c r="Q318" s="195"/>
      <c r="R318" s="195"/>
      <c r="S318" s="195"/>
      <c r="T318" s="175"/>
      <c r="U318" s="175"/>
      <c r="V318" s="182"/>
    </row>
    <row r="319" spans="2:22" ht="12.75" customHeight="1">
      <c r="B319" s="175"/>
      <c r="C319" s="175"/>
      <c r="D319" s="175"/>
      <c r="E319" s="175"/>
      <c r="F319" s="175"/>
      <c r="G319" s="176"/>
      <c r="H319" s="176"/>
      <c r="I319" s="176"/>
      <c r="J319" s="176"/>
      <c r="K319" s="176"/>
      <c r="L319" s="176"/>
      <c r="N319" s="175"/>
      <c r="O319" s="195"/>
      <c r="P319" s="195"/>
      <c r="Q319" s="195"/>
      <c r="R319" s="195"/>
      <c r="S319" s="195"/>
      <c r="T319" s="175"/>
      <c r="U319" s="175"/>
      <c r="V319" s="182"/>
    </row>
    <row r="320" spans="2:22" ht="12.75" customHeight="1">
      <c r="B320" s="175"/>
      <c r="C320" s="175"/>
      <c r="D320" s="175"/>
      <c r="E320" s="175"/>
      <c r="F320" s="175"/>
      <c r="G320" s="176"/>
      <c r="H320" s="176"/>
      <c r="I320" s="176"/>
      <c r="J320" s="176"/>
      <c r="K320" s="176"/>
      <c r="L320" s="176"/>
      <c r="N320" s="175"/>
      <c r="O320" s="195"/>
      <c r="P320" s="195"/>
      <c r="Q320" s="195"/>
      <c r="R320" s="195"/>
      <c r="S320" s="195"/>
      <c r="T320" s="175"/>
      <c r="U320" s="175"/>
      <c r="V320" s="182"/>
    </row>
    <row r="321" spans="2:22" ht="12.75" customHeight="1">
      <c r="B321" s="175"/>
      <c r="C321" s="175"/>
      <c r="D321" s="175"/>
      <c r="E321" s="175"/>
      <c r="F321" s="175"/>
      <c r="G321" s="176"/>
      <c r="H321" s="176"/>
      <c r="I321" s="176"/>
      <c r="J321" s="176"/>
      <c r="K321" s="176"/>
      <c r="L321" s="176"/>
      <c r="N321" s="175"/>
      <c r="O321" s="195"/>
      <c r="P321" s="195"/>
      <c r="Q321" s="195"/>
      <c r="R321" s="195"/>
      <c r="S321" s="195"/>
      <c r="T321" s="175"/>
      <c r="U321" s="175"/>
      <c r="V321" s="182"/>
    </row>
    <row r="322" spans="2:22" ht="12.75" customHeight="1">
      <c r="B322" s="175"/>
      <c r="C322" s="175"/>
      <c r="D322" s="175"/>
      <c r="E322" s="175"/>
      <c r="F322" s="175"/>
      <c r="G322" s="176"/>
      <c r="H322" s="176"/>
      <c r="I322" s="176"/>
      <c r="J322" s="176"/>
      <c r="K322" s="176"/>
      <c r="L322" s="176"/>
      <c r="N322" s="175"/>
      <c r="O322" s="195"/>
      <c r="P322" s="195"/>
      <c r="Q322" s="195"/>
      <c r="R322" s="195"/>
      <c r="S322" s="195"/>
      <c r="T322" s="175"/>
      <c r="U322" s="175"/>
      <c r="V322" s="182"/>
    </row>
    <row r="323" spans="2:22" ht="12.75" customHeight="1">
      <c r="B323" s="175"/>
      <c r="C323" s="175"/>
      <c r="D323" s="175"/>
      <c r="E323" s="175"/>
      <c r="F323" s="175"/>
      <c r="G323" s="176"/>
      <c r="H323" s="176"/>
      <c r="I323" s="176"/>
      <c r="J323" s="176"/>
      <c r="K323" s="176"/>
      <c r="L323" s="176"/>
      <c r="N323" s="175"/>
      <c r="O323" s="195"/>
      <c r="P323" s="195"/>
      <c r="Q323" s="195"/>
      <c r="R323" s="195"/>
      <c r="S323" s="195"/>
      <c r="T323" s="175"/>
      <c r="U323" s="175"/>
      <c r="V323" s="182"/>
    </row>
    <row r="324" spans="2:22" ht="12.75" customHeight="1">
      <c r="B324" s="175"/>
      <c r="C324" s="175"/>
      <c r="D324" s="175"/>
      <c r="E324" s="175"/>
      <c r="F324" s="175"/>
      <c r="G324" s="176"/>
      <c r="H324" s="176"/>
      <c r="I324" s="176"/>
      <c r="J324" s="176"/>
      <c r="K324" s="176"/>
      <c r="L324" s="176"/>
      <c r="N324" s="175"/>
      <c r="O324" s="195"/>
      <c r="P324" s="195"/>
      <c r="Q324" s="195"/>
      <c r="R324" s="195"/>
      <c r="S324" s="195"/>
      <c r="T324" s="175"/>
      <c r="U324" s="175"/>
      <c r="V324" s="182"/>
    </row>
    <row r="325" spans="2:22" ht="12.75" customHeight="1">
      <c r="B325" s="175"/>
      <c r="C325" s="175"/>
      <c r="D325" s="175"/>
      <c r="E325" s="175"/>
      <c r="F325" s="175"/>
      <c r="G325" s="176"/>
      <c r="H325" s="176"/>
      <c r="I325" s="176"/>
      <c r="J325" s="176"/>
      <c r="K325" s="176"/>
      <c r="L325" s="176"/>
      <c r="N325" s="175"/>
      <c r="O325" s="195"/>
      <c r="P325" s="195"/>
      <c r="Q325" s="195"/>
      <c r="R325" s="195"/>
      <c r="S325" s="195"/>
      <c r="T325" s="175"/>
      <c r="U325" s="175"/>
      <c r="V325" s="182"/>
    </row>
    <row r="326" spans="2:22" ht="12.75" customHeight="1">
      <c r="B326" s="175"/>
      <c r="C326" s="175"/>
      <c r="D326" s="175"/>
      <c r="E326" s="175"/>
      <c r="F326" s="175"/>
      <c r="G326" s="176"/>
      <c r="H326" s="176"/>
      <c r="I326" s="176"/>
      <c r="J326" s="176"/>
      <c r="K326" s="176"/>
      <c r="L326" s="176"/>
      <c r="N326" s="175"/>
      <c r="O326" s="195"/>
      <c r="P326" s="195"/>
      <c r="Q326" s="195"/>
      <c r="R326" s="195"/>
      <c r="S326" s="195"/>
      <c r="T326" s="175"/>
      <c r="U326" s="175"/>
      <c r="V326" s="182"/>
    </row>
    <row r="327" spans="2:22" ht="12.75" customHeight="1">
      <c r="B327" s="175"/>
      <c r="C327" s="175"/>
      <c r="D327" s="175"/>
      <c r="E327" s="175"/>
      <c r="F327" s="175"/>
      <c r="G327" s="176"/>
      <c r="H327" s="176"/>
      <c r="I327" s="176"/>
      <c r="J327" s="176"/>
      <c r="K327" s="176"/>
      <c r="L327" s="176"/>
      <c r="N327" s="175"/>
      <c r="O327" s="195"/>
      <c r="P327" s="195"/>
      <c r="Q327" s="195"/>
      <c r="R327" s="195"/>
      <c r="S327" s="195"/>
      <c r="T327" s="175"/>
      <c r="U327" s="175"/>
      <c r="V327" s="182"/>
    </row>
    <row r="328" spans="2:22" ht="12.75" customHeight="1">
      <c r="B328" s="175"/>
      <c r="C328" s="175"/>
      <c r="D328" s="175"/>
      <c r="E328" s="175"/>
      <c r="F328" s="175"/>
      <c r="G328" s="176"/>
      <c r="H328" s="176"/>
      <c r="I328" s="176"/>
      <c r="J328" s="176"/>
      <c r="K328" s="176"/>
      <c r="L328" s="176"/>
      <c r="N328" s="175"/>
      <c r="O328" s="195"/>
      <c r="P328" s="195"/>
      <c r="Q328" s="195"/>
      <c r="R328" s="195"/>
      <c r="S328" s="195"/>
      <c r="T328" s="175"/>
      <c r="U328" s="175"/>
      <c r="V328" s="182"/>
    </row>
    <row r="329" spans="2:22" ht="12.75" customHeight="1">
      <c r="B329" s="175"/>
      <c r="C329" s="175"/>
      <c r="D329" s="175"/>
      <c r="E329" s="175"/>
      <c r="F329" s="175"/>
      <c r="G329" s="176"/>
      <c r="H329" s="176"/>
      <c r="I329" s="176"/>
      <c r="J329" s="176"/>
      <c r="K329" s="176"/>
      <c r="L329" s="176"/>
      <c r="N329" s="175"/>
      <c r="O329" s="195"/>
      <c r="P329" s="195"/>
      <c r="Q329" s="195"/>
      <c r="R329" s="195"/>
      <c r="S329" s="195"/>
      <c r="T329" s="175"/>
      <c r="U329" s="175"/>
      <c r="V329" s="182"/>
    </row>
    <row r="330" spans="2:22" ht="12.75" customHeight="1">
      <c r="B330" s="175"/>
      <c r="C330" s="175"/>
      <c r="D330" s="175"/>
      <c r="E330" s="175"/>
      <c r="F330" s="175"/>
      <c r="G330" s="176"/>
      <c r="H330" s="176"/>
      <c r="I330" s="176"/>
      <c r="J330" s="176"/>
      <c r="K330" s="176"/>
      <c r="L330" s="176"/>
      <c r="N330" s="175"/>
      <c r="O330" s="195"/>
      <c r="P330" s="195"/>
      <c r="Q330" s="195"/>
      <c r="R330" s="195"/>
      <c r="S330" s="195"/>
      <c r="T330" s="175"/>
      <c r="U330" s="175"/>
      <c r="V330" s="182"/>
    </row>
    <row r="331" spans="2:22" ht="12.75" customHeight="1">
      <c r="B331" s="175"/>
      <c r="C331" s="175"/>
      <c r="D331" s="175"/>
      <c r="E331" s="175"/>
      <c r="F331" s="175"/>
      <c r="G331" s="176"/>
      <c r="H331" s="176"/>
      <c r="I331" s="176"/>
      <c r="J331" s="176"/>
      <c r="K331" s="176"/>
      <c r="L331" s="176"/>
      <c r="N331" s="175"/>
      <c r="O331" s="195"/>
      <c r="P331" s="195"/>
      <c r="Q331" s="195"/>
      <c r="R331" s="195"/>
      <c r="S331" s="195"/>
      <c r="T331" s="175"/>
      <c r="U331" s="175"/>
      <c r="V331" s="182"/>
    </row>
    <row r="332" spans="2:22" ht="12.75" customHeight="1">
      <c r="B332" s="175"/>
      <c r="C332" s="175"/>
      <c r="D332" s="175"/>
      <c r="E332" s="175"/>
      <c r="F332" s="175"/>
      <c r="G332" s="176"/>
      <c r="H332" s="176"/>
      <c r="I332" s="176"/>
      <c r="J332" s="176"/>
      <c r="K332" s="176"/>
      <c r="L332" s="176"/>
      <c r="N332" s="175"/>
      <c r="O332" s="195"/>
      <c r="P332" s="195"/>
      <c r="Q332" s="195"/>
      <c r="R332" s="195"/>
      <c r="S332" s="195"/>
      <c r="T332" s="175"/>
      <c r="U332" s="175"/>
      <c r="V332" s="182"/>
    </row>
    <row r="333" spans="2:22" ht="12.75" customHeight="1">
      <c r="B333" s="175"/>
      <c r="C333" s="175"/>
      <c r="D333" s="175"/>
      <c r="E333" s="175"/>
      <c r="F333" s="175"/>
      <c r="G333" s="176"/>
      <c r="H333" s="176"/>
      <c r="I333" s="176"/>
      <c r="J333" s="176"/>
      <c r="K333" s="176"/>
      <c r="L333" s="176"/>
      <c r="N333" s="175"/>
      <c r="O333" s="195"/>
      <c r="P333" s="195"/>
      <c r="Q333" s="195"/>
      <c r="R333" s="195"/>
      <c r="S333" s="195"/>
      <c r="T333" s="175"/>
      <c r="U333" s="175"/>
      <c r="V333" s="182"/>
    </row>
    <row r="334" spans="2:22" ht="12.75" customHeight="1">
      <c r="B334" s="175"/>
      <c r="C334" s="175"/>
      <c r="D334" s="175"/>
      <c r="E334" s="175"/>
      <c r="F334" s="175"/>
      <c r="G334" s="176"/>
      <c r="H334" s="176"/>
      <c r="I334" s="176"/>
      <c r="J334" s="176"/>
      <c r="K334" s="176"/>
      <c r="L334" s="176"/>
      <c r="N334" s="175"/>
      <c r="O334" s="195"/>
      <c r="P334" s="195"/>
      <c r="Q334" s="195"/>
      <c r="R334" s="195"/>
      <c r="S334" s="195"/>
      <c r="T334" s="175"/>
      <c r="U334" s="175"/>
      <c r="V334" s="182"/>
    </row>
    <row r="335" spans="2:22" ht="12.75" customHeight="1">
      <c r="B335" s="175"/>
      <c r="C335" s="175"/>
      <c r="D335" s="175"/>
      <c r="E335" s="175"/>
      <c r="F335" s="175"/>
      <c r="G335" s="176"/>
      <c r="H335" s="176"/>
      <c r="I335" s="176"/>
      <c r="J335" s="176"/>
      <c r="K335" s="176"/>
      <c r="L335" s="176"/>
      <c r="N335" s="175"/>
      <c r="O335" s="195"/>
      <c r="P335" s="195"/>
      <c r="Q335" s="195"/>
      <c r="R335" s="195"/>
      <c r="S335" s="195"/>
      <c r="T335" s="175"/>
      <c r="U335" s="175"/>
      <c r="V335" s="182"/>
    </row>
    <row r="336" spans="2:22" ht="12.75" customHeight="1">
      <c r="B336" s="175"/>
      <c r="C336" s="175"/>
      <c r="D336" s="175"/>
      <c r="E336" s="175"/>
      <c r="F336" s="175"/>
      <c r="G336" s="176"/>
      <c r="H336" s="176"/>
      <c r="I336" s="176"/>
      <c r="J336" s="176"/>
      <c r="K336" s="176"/>
      <c r="L336" s="176"/>
      <c r="N336" s="175"/>
      <c r="O336" s="195"/>
      <c r="P336" s="195"/>
      <c r="Q336" s="195"/>
      <c r="R336" s="195"/>
      <c r="S336" s="195"/>
      <c r="T336" s="175"/>
      <c r="U336" s="175"/>
      <c r="V336" s="182"/>
    </row>
    <row r="337" spans="2:22" ht="12.75" customHeight="1">
      <c r="B337" s="175"/>
      <c r="C337" s="175"/>
      <c r="D337" s="175"/>
      <c r="E337" s="175"/>
      <c r="F337" s="175"/>
      <c r="G337" s="176"/>
      <c r="H337" s="176"/>
      <c r="I337" s="176"/>
      <c r="J337" s="176"/>
      <c r="K337" s="176"/>
      <c r="L337" s="176"/>
      <c r="N337" s="175"/>
      <c r="O337" s="195"/>
      <c r="P337" s="195"/>
      <c r="Q337" s="195"/>
      <c r="R337" s="195"/>
      <c r="S337" s="195"/>
      <c r="T337" s="175"/>
      <c r="U337" s="175"/>
      <c r="V337" s="182"/>
    </row>
    <row r="338" spans="2:22" ht="12.75" customHeight="1">
      <c r="B338" s="175"/>
      <c r="C338" s="175"/>
      <c r="D338" s="175"/>
      <c r="E338" s="175"/>
      <c r="F338" s="175"/>
      <c r="G338" s="176"/>
      <c r="H338" s="176"/>
      <c r="I338" s="176"/>
      <c r="J338" s="176"/>
      <c r="K338" s="176"/>
      <c r="L338" s="176"/>
      <c r="N338" s="175"/>
      <c r="O338" s="195"/>
      <c r="P338" s="195"/>
      <c r="Q338" s="195"/>
      <c r="R338" s="195"/>
      <c r="S338" s="195"/>
      <c r="T338" s="175"/>
      <c r="U338" s="175"/>
      <c r="V338" s="182"/>
    </row>
    <row r="339" spans="2:22" ht="12.75" customHeight="1">
      <c r="B339" s="175"/>
      <c r="C339" s="175"/>
      <c r="D339" s="175"/>
      <c r="E339" s="175"/>
      <c r="F339" s="175"/>
      <c r="G339" s="176"/>
      <c r="H339" s="176"/>
      <c r="I339" s="176"/>
      <c r="J339" s="176"/>
      <c r="K339" s="176"/>
      <c r="L339" s="176"/>
      <c r="N339" s="175"/>
      <c r="O339" s="195"/>
      <c r="P339" s="195"/>
      <c r="Q339" s="195"/>
      <c r="R339" s="195"/>
      <c r="S339" s="195"/>
      <c r="T339" s="175"/>
      <c r="U339" s="175"/>
      <c r="V339" s="182"/>
    </row>
    <row r="340" spans="2:22" ht="12.75" customHeight="1">
      <c r="B340" s="175"/>
      <c r="C340" s="175"/>
      <c r="D340" s="175"/>
      <c r="E340" s="175"/>
      <c r="F340" s="175"/>
      <c r="G340" s="176"/>
      <c r="H340" s="176"/>
      <c r="I340" s="176"/>
      <c r="J340" s="176"/>
      <c r="K340" s="176"/>
      <c r="L340" s="176"/>
      <c r="N340" s="175"/>
      <c r="O340" s="195"/>
      <c r="P340" s="195"/>
      <c r="Q340" s="195"/>
      <c r="R340" s="195"/>
      <c r="S340" s="195"/>
      <c r="T340" s="175"/>
      <c r="U340" s="175"/>
      <c r="V340" s="182"/>
    </row>
    <row r="341" spans="2:22" ht="12.75" customHeight="1">
      <c r="B341" s="175"/>
      <c r="C341" s="175"/>
      <c r="D341" s="175"/>
      <c r="E341" s="175"/>
      <c r="F341" s="175"/>
      <c r="G341" s="176"/>
      <c r="H341" s="176"/>
      <c r="I341" s="176"/>
      <c r="J341" s="176"/>
      <c r="K341" s="176"/>
      <c r="L341" s="176"/>
      <c r="N341" s="175"/>
      <c r="O341" s="195"/>
      <c r="P341" s="195"/>
      <c r="Q341" s="195"/>
      <c r="R341" s="195"/>
      <c r="S341" s="195"/>
      <c r="T341" s="175"/>
      <c r="U341" s="175"/>
      <c r="V341" s="182"/>
    </row>
    <row r="342" spans="2:22" ht="12.75" customHeight="1">
      <c r="B342" s="175"/>
      <c r="C342" s="175"/>
      <c r="D342" s="175"/>
      <c r="E342" s="175"/>
      <c r="F342" s="175"/>
      <c r="G342" s="176"/>
      <c r="H342" s="176"/>
      <c r="I342" s="176"/>
      <c r="J342" s="176"/>
      <c r="K342" s="176"/>
      <c r="L342" s="176"/>
      <c r="N342" s="175"/>
      <c r="O342" s="195"/>
      <c r="P342" s="195"/>
      <c r="Q342" s="195"/>
      <c r="R342" s="195"/>
      <c r="S342" s="195"/>
      <c r="T342" s="175"/>
      <c r="U342" s="175"/>
      <c r="V342" s="182"/>
    </row>
    <row r="343" spans="2:22" ht="12.75" customHeight="1">
      <c r="B343" s="175"/>
      <c r="C343" s="175"/>
      <c r="D343" s="175"/>
      <c r="E343" s="175"/>
      <c r="F343" s="175"/>
      <c r="G343" s="176"/>
      <c r="H343" s="176"/>
      <c r="I343" s="176"/>
      <c r="J343" s="176"/>
      <c r="K343" s="176"/>
      <c r="L343" s="176"/>
      <c r="N343" s="175"/>
      <c r="O343" s="195"/>
      <c r="P343" s="195"/>
      <c r="Q343" s="195"/>
      <c r="R343" s="195"/>
      <c r="S343" s="195"/>
      <c r="T343" s="175"/>
      <c r="U343" s="175"/>
      <c r="V343" s="182"/>
    </row>
    <row r="344" spans="2:22" ht="12.75" customHeight="1">
      <c r="B344" s="175"/>
      <c r="C344" s="175"/>
      <c r="D344" s="175"/>
      <c r="E344" s="175"/>
      <c r="F344" s="175"/>
      <c r="G344" s="176"/>
      <c r="H344" s="176"/>
      <c r="I344" s="176"/>
      <c r="J344" s="176"/>
      <c r="K344" s="176"/>
      <c r="L344" s="176"/>
      <c r="N344" s="175"/>
      <c r="O344" s="195"/>
      <c r="P344" s="195"/>
      <c r="Q344" s="195"/>
      <c r="R344" s="195"/>
      <c r="S344" s="195"/>
      <c r="T344" s="175"/>
      <c r="U344" s="175"/>
      <c r="V344" s="182"/>
    </row>
    <row r="345" spans="2:22" ht="12.75" customHeight="1">
      <c r="B345" s="175"/>
      <c r="C345" s="175"/>
      <c r="D345" s="175"/>
      <c r="E345" s="175"/>
      <c r="F345" s="175"/>
      <c r="G345" s="176"/>
      <c r="H345" s="176"/>
      <c r="I345" s="176"/>
      <c r="J345" s="176"/>
      <c r="K345" s="176"/>
      <c r="L345" s="176"/>
      <c r="N345" s="175"/>
      <c r="O345" s="195"/>
      <c r="P345" s="195"/>
      <c r="Q345" s="195"/>
      <c r="R345" s="195"/>
      <c r="S345" s="195"/>
      <c r="T345" s="175"/>
      <c r="U345" s="175"/>
      <c r="V345" s="182"/>
    </row>
    <row r="346" spans="2:22" ht="12.75" customHeight="1">
      <c r="B346" s="175"/>
      <c r="C346" s="175"/>
      <c r="D346" s="175"/>
      <c r="E346" s="175"/>
      <c r="F346" s="175"/>
      <c r="G346" s="176"/>
      <c r="H346" s="176"/>
      <c r="I346" s="176"/>
      <c r="J346" s="176"/>
      <c r="K346" s="176"/>
      <c r="L346" s="176"/>
      <c r="N346" s="175"/>
      <c r="O346" s="195"/>
      <c r="P346" s="195"/>
      <c r="Q346" s="195"/>
      <c r="R346" s="195"/>
      <c r="S346" s="195"/>
      <c r="T346" s="175"/>
      <c r="U346" s="175"/>
      <c r="V346" s="182"/>
    </row>
    <row r="347" spans="2:22" ht="12.75" customHeight="1">
      <c r="B347" s="175"/>
      <c r="C347" s="175"/>
      <c r="D347" s="175"/>
      <c r="E347" s="175"/>
      <c r="F347" s="175"/>
      <c r="G347" s="176"/>
      <c r="H347" s="176"/>
      <c r="I347" s="176"/>
      <c r="J347" s="176"/>
      <c r="K347" s="176"/>
      <c r="L347" s="176"/>
      <c r="N347" s="175"/>
      <c r="O347" s="195"/>
      <c r="P347" s="195"/>
      <c r="Q347" s="195"/>
      <c r="R347" s="195"/>
      <c r="S347" s="195"/>
      <c r="T347" s="175"/>
      <c r="U347" s="175"/>
      <c r="V347" s="182"/>
    </row>
    <row r="348" spans="2:22" ht="12.75" customHeight="1">
      <c r="B348" s="175"/>
      <c r="C348" s="175"/>
      <c r="D348" s="175"/>
      <c r="E348" s="175"/>
      <c r="F348" s="175"/>
      <c r="G348" s="176"/>
      <c r="H348" s="176"/>
      <c r="I348" s="176"/>
      <c r="J348" s="176"/>
      <c r="K348" s="176"/>
      <c r="L348" s="176"/>
      <c r="N348" s="175"/>
      <c r="O348" s="195"/>
      <c r="P348" s="195"/>
      <c r="Q348" s="195"/>
      <c r="R348" s="195"/>
      <c r="S348" s="195"/>
      <c r="T348" s="175"/>
      <c r="U348" s="175"/>
      <c r="V348" s="182"/>
    </row>
    <row r="349" spans="2:22" ht="12.75" customHeight="1">
      <c r="B349" s="175"/>
      <c r="C349" s="175"/>
      <c r="D349" s="175"/>
      <c r="E349" s="175"/>
      <c r="F349" s="175"/>
      <c r="G349" s="176"/>
      <c r="H349" s="176"/>
      <c r="I349" s="176"/>
      <c r="J349" s="176"/>
      <c r="K349" s="176"/>
      <c r="L349" s="176"/>
      <c r="N349" s="175"/>
      <c r="O349" s="195"/>
      <c r="P349" s="195"/>
      <c r="Q349" s="195"/>
      <c r="R349" s="195"/>
      <c r="S349" s="195"/>
      <c r="T349" s="175"/>
      <c r="U349" s="175"/>
      <c r="V349" s="182"/>
    </row>
    <row r="350" spans="2:22" ht="12.75" customHeight="1">
      <c r="B350" s="175"/>
      <c r="C350" s="175"/>
      <c r="D350" s="175"/>
      <c r="E350" s="175"/>
      <c r="F350" s="175"/>
      <c r="G350" s="176"/>
      <c r="H350" s="176"/>
      <c r="I350" s="176"/>
      <c r="J350" s="176"/>
      <c r="K350" s="176"/>
      <c r="L350" s="176"/>
      <c r="N350" s="175"/>
      <c r="O350" s="195"/>
      <c r="P350" s="195"/>
      <c r="Q350" s="195"/>
      <c r="R350" s="195"/>
      <c r="S350" s="195"/>
      <c r="T350" s="175"/>
      <c r="U350" s="175"/>
      <c r="V350" s="182"/>
    </row>
    <row r="351" spans="2:22" ht="12.75" customHeight="1">
      <c r="B351" s="175"/>
      <c r="C351" s="175"/>
      <c r="D351" s="175"/>
      <c r="E351" s="175"/>
      <c r="F351" s="175"/>
      <c r="G351" s="176"/>
      <c r="H351" s="176"/>
      <c r="I351" s="176"/>
      <c r="J351" s="176"/>
      <c r="K351" s="176"/>
      <c r="L351" s="176"/>
      <c r="N351" s="175"/>
      <c r="O351" s="195"/>
      <c r="P351" s="195"/>
      <c r="Q351" s="195"/>
      <c r="R351" s="195"/>
      <c r="S351" s="195"/>
      <c r="T351" s="175"/>
      <c r="U351" s="175"/>
      <c r="V351" s="182"/>
    </row>
    <row r="352" spans="2:22" ht="12.75" customHeight="1">
      <c r="B352" s="175"/>
      <c r="C352" s="175"/>
      <c r="D352" s="175"/>
      <c r="E352" s="175"/>
      <c r="F352" s="175"/>
      <c r="G352" s="176"/>
      <c r="H352" s="176"/>
      <c r="I352" s="176"/>
      <c r="J352" s="176"/>
      <c r="K352" s="176"/>
      <c r="L352" s="176"/>
      <c r="N352" s="175"/>
      <c r="O352" s="195"/>
      <c r="P352" s="195"/>
      <c r="Q352" s="195"/>
      <c r="R352" s="195"/>
      <c r="S352" s="195"/>
      <c r="T352" s="175"/>
      <c r="U352" s="175"/>
      <c r="V352" s="182"/>
    </row>
    <row r="353" spans="2:22" ht="12.75" customHeight="1">
      <c r="B353" s="175"/>
      <c r="C353" s="175"/>
      <c r="D353" s="175"/>
      <c r="E353" s="175"/>
      <c r="F353" s="175"/>
      <c r="G353" s="176"/>
      <c r="H353" s="176"/>
      <c r="I353" s="176"/>
      <c r="J353" s="176"/>
      <c r="K353" s="176"/>
      <c r="L353" s="176"/>
      <c r="N353" s="175"/>
      <c r="O353" s="195"/>
      <c r="P353" s="195"/>
      <c r="Q353" s="195"/>
      <c r="R353" s="195"/>
      <c r="S353" s="195"/>
      <c r="T353" s="175"/>
      <c r="U353" s="175"/>
      <c r="V353" s="182"/>
    </row>
    <row r="354" spans="2:22" ht="12.75" customHeight="1">
      <c r="B354" s="175"/>
      <c r="C354" s="175"/>
      <c r="D354" s="175"/>
      <c r="E354" s="175"/>
      <c r="F354" s="175"/>
      <c r="G354" s="176"/>
      <c r="H354" s="176"/>
      <c r="I354" s="176"/>
      <c r="J354" s="176"/>
      <c r="K354" s="176"/>
      <c r="L354" s="176"/>
      <c r="N354" s="175"/>
      <c r="O354" s="195"/>
      <c r="P354" s="195"/>
      <c r="Q354" s="195"/>
      <c r="R354" s="195"/>
      <c r="S354" s="195"/>
      <c r="T354" s="175"/>
      <c r="U354" s="175"/>
      <c r="V354" s="182"/>
    </row>
    <row r="355" spans="2:22" ht="12.75" customHeight="1">
      <c r="B355" s="175"/>
      <c r="C355" s="175"/>
      <c r="D355" s="175"/>
      <c r="E355" s="175"/>
      <c r="F355" s="175"/>
      <c r="G355" s="176"/>
      <c r="H355" s="176"/>
      <c r="I355" s="176"/>
      <c r="J355" s="176"/>
      <c r="K355" s="176"/>
      <c r="L355" s="176"/>
      <c r="N355" s="175"/>
      <c r="O355" s="195"/>
      <c r="P355" s="195"/>
      <c r="Q355" s="195"/>
      <c r="R355" s="195"/>
      <c r="S355" s="195"/>
      <c r="T355" s="175"/>
      <c r="U355" s="175"/>
      <c r="V355" s="182"/>
    </row>
    <row r="356" spans="2:22" ht="12.75" customHeight="1">
      <c r="B356" s="175"/>
      <c r="C356" s="175"/>
      <c r="D356" s="175"/>
      <c r="E356" s="175"/>
      <c r="F356" s="175"/>
      <c r="G356" s="176"/>
      <c r="H356" s="176"/>
      <c r="I356" s="176"/>
      <c r="J356" s="176"/>
      <c r="K356" s="176"/>
      <c r="L356" s="176"/>
      <c r="N356" s="175"/>
      <c r="O356" s="195"/>
      <c r="P356" s="195"/>
      <c r="Q356" s="195"/>
      <c r="R356" s="195"/>
      <c r="S356" s="195"/>
      <c r="T356" s="175"/>
      <c r="U356" s="175"/>
      <c r="V356" s="182"/>
    </row>
    <row r="357" spans="2:22" ht="12.75" customHeight="1">
      <c r="B357" s="175"/>
      <c r="C357" s="175"/>
      <c r="D357" s="175"/>
      <c r="E357" s="175"/>
      <c r="F357" s="175"/>
      <c r="G357" s="176"/>
      <c r="H357" s="176"/>
      <c r="I357" s="176"/>
      <c r="J357" s="176"/>
      <c r="K357" s="176"/>
      <c r="L357" s="176"/>
      <c r="N357" s="175"/>
      <c r="O357" s="195"/>
      <c r="P357" s="195"/>
      <c r="Q357" s="195"/>
      <c r="R357" s="195"/>
      <c r="S357" s="195"/>
      <c r="T357" s="175"/>
      <c r="U357" s="175"/>
      <c r="V357" s="182"/>
    </row>
    <row r="358" spans="2:22" ht="12.75" customHeight="1">
      <c r="B358" s="175"/>
      <c r="C358" s="175"/>
      <c r="D358" s="175"/>
      <c r="E358" s="175"/>
      <c r="F358" s="175"/>
      <c r="G358" s="176"/>
      <c r="H358" s="176"/>
      <c r="I358" s="176"/>
      <c r="J358" s="176"/>
      <c r="K358" s="176"/>
      <c r="L358" s="176"/>
      <c r="N358" s="175"/>
      <c r="O358" s="195"/>
      <c r="P358" s="195"/>
      <c r="Q358" s="195"/>
      <c r="R358" s="195"/>
      <c r="S358" s="195"/>
      <c r="T358" s="175"/>
      <c r="U358" s="175"/>
      <c r="V358" s="182"/>
    </row>
    <row r="359" spans="2:22" ht="12.75" customHeight="1">
      <c r="B359" s="175"/>
      <c r="C359" s="175"/>
      <c r="D359" s="175"/>
      <c r="E359" s="175"/>
      <c r="F359" s="175"/>
      <c r="G359" s="176"/>
      <c r="H359" s="176"/>
      <c r="I359" s="176"/>
      <c r="J359" s="176"/>
      <c r="K359" s="176"/>
      <c r="L359" s="176"/>
      <c r="N359" s="175"/>
      <c r="O359" s="195"/>
      <c r="P359" s="195"/>
      <c r="Q359" s="195"/>
      <c r="R359" s="195"/>
      <c r="S359" s="195"/>
      <c r="T359" s="175"/>
      <c r="U359" s="175"/>
      <c r="V359" s="182"/>
    </row>
    <row r="360" spans="2:22" ht="12.75" customHeight="1">
      <c r="B360" s="175"/>
      <c r="C360" s="175"/>
      <c r="D360" s="175"/>
      <c r="E360" s="175"/>
      <c r="F360" s="175"/>
      <c r="G360" s="176"/>
      <c r="H360" s="176"/>
      <c r="I360" s="176"/>
      <c r="J360" s="176"/>
      <c r="K360" s="176"/>
      <c r="L360" s="176"/>
      <c r="N360" s="175"/>
      <c r="O360" s="195"/>
      <c r="P360" s="195"/>
      <c r="Q360" s="195"/>
      <c r="R360" s="195"/>
      <c r="S360" s="195"/>
      <c r="T360" s="175"/>
      <c r="U360" s="175"/>
      <c r="V360" s="182"/>
    </row>
    <row r="361" spans="2:22" ht="12.75" customHeight="1">
      <c r="B361" s="175"/>
      <c r="C361" s="175"/>
      <c r="D361" s="175"/>
      <c r="E361" s="175"/>
      <c r="F361" s="175"/>
      <c r="G361" s="176"/>
      <c r="H361" s="176"/>
      <c r="I361" s="176"/>
      <c r="J361" s="176"/>
      <c r="K361" s="176"/>
      <c r="L361" s="176"/>
      <c r="N361" s="175"/>
      <c r="O361" s="195"/>
      <c r="P361" s="195"/>
      <c r="Q361" s="195"/>
      <c r="R361" s="195"/>
      <c r="S361" s="195"/>
      <c r="T361" s="175"/>
      <c r="U361" s="175"/>
      <c r="V361" s="182"/>
    </row>
    <row r="362" spans="2:22" ht="12.75" customHeight="1">
      <c r="B362" s="175"/>
      <c r="C362" s="175"/>
      <c r="D362" s="175"/>
      <c r="E362" s="175"/>
      <c r="F362" s="175"/>
      <c r="G362" s="176"/>
      <c r="H362" s="176"/>
      <c r="I362" s="176"/>
      <c r="J362" s="176"/>
      <c r="K362" s="176"/>
      <c r="L362" s="176"/>
      <c r="N362" s="175"/>
      <c r="O362" s="195"/>
      <c r="P362" s="195"/>
      <c r="Q362" s="195"/>
      <c r="R362" s="195"/>
      <c r="S362" s="195"/>
      <c r="T362" s="175"/>
      <c r="U362" s="175"/>
      <c r="V362" s="182"/>
    </row>
    <row r="363" spans="2:22" ht="12.75" customHeight="1">
      <c r="B363" s="175"/>
      <c r="C363" s="175"/>
      <c r="D363" s="175"/>
      <c r="E363" s="175"/>
      <c r="F363" s="175"/>
      <c r="G363" s="176"/>
      <c r="H363" s="176"/>
      <c r="I363" s="176"/>
      <c r="J363" s="176"/>
      <c r="K363" s="176"/>
      <c r="L363" s="176"/>
      <c r="N363" s="175"/>
      <c r="O363" s="195"/>
      <c r="P363" s="195"/>
      <c r="Q363" s="195"/>
      <c r="R363" s="195"/>
      <c r="S363" s="195"/>
      <c r="T363" s="175"/>
      <c r="U363" s="175"/>
      <c r="V363" s="182"/>
    </row>
    <row r="364" spans="2:22" ht="12.75" customHeight="1">
      <c r="B364" s="175"/>
      <c r="C364" s="175"/>
      <c r="D364" s="175"/>
      <c r="E364" s="175"/>
      <c r="F364" s="175"/>
      <c r="G364" s="176"/>
      <c r="H364" s="176"/>
      <c r="I364" s="176"/>
      <c r="J364" s="176"/>
      <c r="K364" s="176"/>
      <c r="L364" s="176"/>
      <c r="N364" s="175"/>
      <c r="O364" s="195"/>
      <c r="P364" s="195"/>
      <c r="Q364" s="195"/>
      <c r="R364" s="195"/>
      <c r="S364" s="195"/>
      <c r="T364" s="175"/>
      <c r="U364" s="175"/>
      <c r="V364" s="182"/>
    </row>
    <row r="365" spans="2:22" ht="12.75" customHeight="1">
      <c r="B365" s="175"/>
      <c r="C365" s="175"/>
      <c r="D365" s="175"/>
      <c r="E365" s="175"/>
      <c r="F365" s="175"/>
      <c r="G365" s="176"/>
      <c r="H365" s="176"/>
      <c r="I365" s="176"/>
      <c r="J365" s="176"/>
      <c r="K365" s="176"/>
      <c r="L365" s="176"/>
      <c r="N365" s="175"/>
      <c r="O365" s="195"/>
      <c r="P365" s="195"/>
      <c r="Q365" s="195"/>
      <c r="R365" s="195"/>
      <c r="S365" s="195"/>
      <c r="T365" s="175"/>
      <c r="U365" s="175"/>
      <c r="V365" s="182"/>
    </row>
    <row r="366" spans="2:22" ht="12.75" customHeight="1">
      <c r="B366" s="175"/>
      <c r="C366" s="175"/>
      <c r="D366" s="175"/>
      <c r="E366" s="175"/>
      <c r="F366" s="175"/>
      <c r="G366" s="176"/>
      <c r="H366" s="176"/>
      <c r="I366" s="176"/>
      <c r="J366" s="176"/>
      <c r="K366" s="176"/>
      <c r="L366" s="176"/>
      <c r="N366" s="175"/>
      <c r="O366" s="195"/>
      <c r="P366" s="195"/>
      <c r="Q366" s="195"/>
      <c r="R366" s="195"/>
      <c r="S366" s="195"/>
      <c r="T366" s="175"/>
      <c r="U366" s="175"/>
      <c r="V366" s="182"/>
    </row>
    <row r="367" spans="2:22" ht="12.75" customHeight="1">
      <c r="B367" s="175"/>
      <c r="C367" s="175"/>
      <c r="D367" s="175"/>
      <c r="E367" s="175"/>
      <c r="F367" s="175"/>
      <c r="G367" s="176"/>
      <c r="H367" s="176"/>
      <c r="I367" s="176"/>
      <c r="J367" s="176"/>
      <c r="K367" s="176"/>
      <c r="L367" s="176"/>
      <c r="N367" s="175"/>
      <c r="O367" s="195"/>
      <c r="P367" s="195"/>
      <c r="Q367" s="195"/>
      <c r="R367" s="195"/>
      <c r="S367" s="195"/>
      <c r="T367" s="175"/>
      <c r="U367" s="175"/>
      <c r="V367" s="182"/>
    </row>
    <row r="368" spans="2:22" ht="12.75" customHeight="1">
      <c r="B368" s="175"/>
      <c r="C368" s="175"/>
      <c r="D368" s="175"/>
      <c r="E368" s="175"/>
      <c r="F368" s="175"/>
      <c r="G368" s="176"/>
      <c r="H368" s="176"/>
      <c r="I368" s="176"/>
      <c r="J368" s="176"/>
      <c r="K368" s="176"/>
      <c r="L368" s="176"/>
      <c r="N368" s="175"/>
      <c r="O368" s="195"/>
      <c r="P368" s="195"/>
      <c r="Q368" s="195"/>
      <c r="R368" s="195"/>
      <c r="S368" s="195"/>
      <c r="T368" s="175"/>
      <c r="U368" s="175"/>
      <c r="V368" s="182"/>
    </row>
    <row r="369" spans="2:22" ht="12.75" customHeight="1">
      <c r="B369" s="175"/>
      <c r="C369" s="175"/>
      <c r="D369" s="175"/>
      <c r="E369" s="175"/>
      <c r="F369" s="175"/>
      <c r="G369" s="176"/>
      <c r="H369" s="176"/>
      <c r="I369" s="176"/>
      <c r="J369" s="176"/>
      <c r="K369" s="176"/>
      <c r="L369" s="176"/>
      <c r="N369" s="175"/>
      <c r="O369" s="195"/>
      <c r="P369" s="195"/>
      <c r="Q369" s="195"/>
      <c r="R369" s="195"/>
      <c r="S369" s="195"/>
      <c r="T369" s="175"/>
      <c r="U369" s="175"/>
      <c r="V369" s="182"/>
    </row>
    <row r="370" spans="2:22" ht="12.75" customHeight="1">
      <c r="B370" s="175"/>
      <c r="C370" s="175"/>
      <c r="D370" s="175"/>
      <c r="E370" s="175"/>
      <c r="F370" s="175"/>
      <c r="G370" s="176"/>
      <c r="H370" s="176"/>
      <c r="I370" s="176"/>
      <c r="J370" s="176"/>
      <c r="K370" s="176"/>
      <c r="L370" s="176"/>
      <c r="N370" s="175"/>
      <c r="O370" s="195"/>
      <c r="P370" s="195"/>
      <c r="Q370" s="195"/>
      <c r="R370" s="195"/>
      <c r="S370" s="195"/>
      <c r="T370" s="175"/>
      <c r="U370" s="175"/>
      <c r="V370" s="182"/>
    </row>
    <row r="371" spans="2:22" ht="12.75" customHeight="1">
      <c r="B371" s="175"/>
      <c r="C371" s="175"/>
      <c r="D371" s="175"/>
      <c r="E371" s="175"/>
      <c r="F371" s="175"/>
      <c r="G371" s="176"/>
      <c r="H371" s="176"/>
      <c r="I371" s="176"/>
      <c r="J371" s="176"/>
      <c r="K371" s="176"/>
      <c r="L371" s="176"/>
      <c r="N371" s="175"/>
      <c r="O371" s="195"/>
      <c r="P371" s="195"/>
      <c r="Q371" s="195"/>
      <c r="R371" s="195"/>
      <c r="S371" s="195"/>
      <c r="T371" s="175"/>
      <c r="U371" s="175"/>
      <c r="V371" s="182"/>
    </row>
    <row r="372" spans="2:22" ht="12.75" customHeight="1">
      <c r="B372" s="175"/>
      <c r="C372" s="175"/>
      <c r="D372" s="175"/>
      <c r="E372" s="175"/>
      <c r="F372" s="175"/>
      <c r="G372" s="176"/>
      <c r="H372" s="176"/>
      <c r="I372" s="176"/>
      <c r="J372" s="176"/>
      <c r="K372" s="176"/>
      <c r="L372" s="176"/>
      <c r="N372" s="175"/>
      <c r="O372" s="195"/>
      <c r="P372" s="195"/>
      <c r="Q372" s="195"/>
      <c r="R372" s="195"/>
      <c r="S372" s="195"/>
      <c r="T372" s="175"/>
      <c r="U372" s="175"/>
      <c r="V372" s="182"/>
    </row>
    <row r="373" spans="2:22" ht="12.75" customHeight="1">
      <c r="B373" s="175"/>
      <c r="C373" s="175"/>
      <c r="D373" s="175"/>
      <c r="E373" s="175"/>
      <c r="F373" s="175"/>
      <c r="G373" s="176"/>
      <c r="H373" s="176"/>
      <c r="I373" s="176"/>
      <c r="J373" s="176"/>
      <c r="K373" s="176"/>
      <c r="L373" s="176"/>
      <c r="N373" s="175"/>
      <c r="O373" s="195"/>
      <c r="P373" s="195"/>
      <c r="Q373" s="195"/>
      <c r="R373" s="195"/>
      <c r="S373" s="195"/>
      <c r="T373" s="175"/>
      <c r="U373" s="175"/>
      <c r="V373" s="182"/>
    </row>
    <row r="374" spans="2:22" ht="12.75" customHeight="1">
      <c r="B374" s="175"/>
      <c r="C374" s="175"/>
      <c r="D374" s="175"/>
      <c r="E374" s="175"/>
      <c r="F374" s="175"/>
      <c r="G374" s="176"/>
      <c r="H374" s="176"/>
      <c r="I374" s="176"/>
      <c r="J374" s="176"/>
      <c r="K374" s="176"/>
      <c r="L374" s="176"/>
      <c r="N374" s="175"/>
      <c r="O374" s="195"/>
      <c r="P374" s="195"/>
      <c r="Q374" s="195"/>
      <c r="R374" s="195"/>
      <c r="S374" s="195"/>
      <c r="T374" s="175"/>
      <c r="U374" s="175"/>
      <c r="V374" s="182"/>
    </row>
    <row r="375" spans="2:22" ht="12.75" customHeight="1">
      <c r="B375" s="175"/>
      <c r="C375" s="175"/>
      <c r="D375" s="175"/>
      <c r="E375" s="175"/>
      <c r="F375" s="175"/>
      <c r="G375" s="176"/>
      <c r="H375" s="176"/>
      <c r="I375" s="176"/>
      <c r="J375" s="176"/>
      <c r="K375" s="176"/>
      <c r="L375" s="176"/>
      <c r="N375" s="175"/>
      <c r="O375" s="195"/>
      <c r="P375" s="195"/>
      <c r="Q375" s="195"/>
      <c r="R375" s="195"/>
      <c r="S375" s="195"/>
      <c r="T375" s="175"/>
      <c r="U375" s="175"/>
      <c r="V375" s="182"/>
    </row>
    <row r="376" spans="2:22" ht="12.75" customHeight="1">
      <c r="B376" s="175"/>
      <c r="C376" s="175"/>
      <c r="D376" s="175"/>
      <c r="E376" s="175"/>
      <c r="F376" s="175"/>
      <c r="G376" s="176"/>
      <c r="H376" s="176"/>
      <c r="I376" s="176"/>
      <c r="J376" s="176"/>
      <c r="K376" s="176"/>
      <c r="L376" s="176"/>
      <c r="N376" s="175"/>
      <c r="O376" s="195"/>
      <c r="P376" s="195"/>
      <c r="Q376" s="195"/>
      <c r="R376" s="195"/>
      <c r="S376" s="195"/>
      <c r="T376" s="175"/>
      <c r="U376" s="175"/>
      <c r="V376" s="182"/>
    </row>
    <row r="377" spans="2:22" ht="12.75" customHeight="1">
      <c r="B377" s="175"/>
      <c r="C377" s="175"/>
      <c r="D377" s="175"/>
      <c r="E377" s="175"/>
      <c r="F377" s="175"/>
      <c r="G377" s="176"/>
      <c r="H377" s="176"/>
      <c r="I377" s="176"/>
      <c r="J377" s="176"/>
      <c r="K377" s="176"/>
      <c r="L377" s="176"/>
      <c r="N377" s="175"/>
      <c r="O377" s="195"/>
      <c r="P377" s="195"/>
      <c r="Q377" s="195"/>
      <c r="R377" s="195"/>
      <c r="S377" s="195"/>
      <c r="T377" s="175"/>
      <c r="U377" s="175"/>
      <c r="V377" s="182"/>
    </row>
    <row r="378" spans="2:22" ht="12.75" customHeight="1">
      <c r="B378" s="175"/>
      <c r="C378" s="175"/>
      <c r="D378" s="175"/>
      <c r="E378" s="175"/>
      <c r="F378" s="175"/>
      <c r="G378" s="176"/>
      <c r="H378" s="176"/>
      <c r="I378" s="176"/>
      <c r="J378" s="176"/>
      <c r="K378" s="176"/>
      <c r="L378" s="176"/>
      <c r="N378" s="175"/>
      <c r="O378" s="195"/>
      <c r="P378" s="195"/>
      <c r="Q378" s="195"/>
      <c r="R378" s="195"/>
      <c r="S378" s="195"/>
      <c r="T378" s="175"/>
      <c r="U378" s="175"/>
      <c r="V378" s="182"/>
    </row>
    <row r="379" spans="2:22" ht="12.75" customHeight="1">
      <c r="B379" s="175"/>
      <c r="C379" s="175"/>
      <c r="D379" s="175"/>
      <c r="E379" s="175"/>
      <c r="F379" s="175"/>
      <c r="G379" s="176"/>
      <c r="H379" s="176"/>
      <c r="I379" s="176"/>
      <c r="J379" s="176"/>
      <c r="K379" s="176"/>
      <c r="L379" s="176"/>
      <c r="N379" s="175"/>
      <c r="O379" s="195"/>
      <c r="P379" s="195"/>
      <c r="Q379" s="195"/>
      <c r="R379" s="195"/>
      <c r="S379" s="195"/>
      <c r="T379" s="175"/>
      <c r="U379" s="175"/>
      <c r="V379" s="182"/>
    </row>
    <row r="380" spans="2:22" ht="12.75" customHeight="1">
      <c r="B380" s="175"/>
      <c r="C380" s="175"/>
      <c r="D380" s="175"/>
      <c r="E380" s="175"/>
      <c r="F380" s="175"/>
      <c r="G380" s="176"/>
      <c r="H380" s="176"/>
      <c r="I380" s="176"/>
      <c r="J380" s="176"/>
      <c r="K380" s="176"/>
      <c r="L380" s="176"/>
      <c r="N380" s="175"/>
      <c r="O380" s="195"/>
      <c r="P380" s="195"/>
      <c r="Q380" s="195"/>
      <c r="R380" s="195"/>
      <c r="S380" s="195"/>
      <c r="T380" s="175"/>
      <c r="U380" s="175"/>
      <c r="V380" s="182"/>
    </row>
    <row r="381" spans="2:22" ht="12.75" customHeight="1">
      <c r="B381" s="175"/>
      <c r="C381" s="175"/>
      <c r="D381" s="175"/>
      <c r="E381" s="175"/>
      <c r="F381" s="175"/>
      <c r="G381" s="176"/>
      <c r="H381" s="176"/>
      <c r="I381" s="176"/>
      <c r="J381" s="176"/>
      <c r="K381" s="176"/>
      <c r="L381" s="176"/>
      <c r="N381" s="175"/>
      <c r="O381" s="195"/>
      <c r="P381" s="195"/>
      <c r="Q381" s="195"/>
      <c r="R381" s="195"/>
      <c r="S381" s="195"/>
      <c r="T381" s="175"/>
      <c r="U381" s="175"/>
      <c r="V381" s="182"/>
    </row>
    <row r="382" spans="2:22" ht="12.75" customHeight="1">
      <c r="B382" s="175"/>
      <c r="C382" s="175"/>
      <c r="D382" s="175"/>
      <c r="E382" s="175"/>
      <c r="F382" s="175"/>
      <c r="G382" s="176"/>
      <c r="H382" s="176"/>
      <c r="I382" s="176"/>
      <c r="J382" s="176"/>
      <c r="K382" s="176"/>
      <c r="L382" s="176"/>
      <c r="N382" s="175"/>
      <c r="O382" s="195"/>
      <c r="P382" s="195"/>
      <c r="Q382" s="195"/>
      <c r="R382" s="195"/>
      <c r="S382" s="195"/>
      <c r="T382" s="175"/>
      <c r="U382" s="175"/>
      <c r="V382" s="182"/>
    </row>
    <row r="383" spans="2:22" ht="12.75" customHeight="1">
      <c r="B383" s="175"/>
      <c r="C383" s="175"/>
      <c r="D383" s="175"/>
      <c r="E383" s="175"/>
      <c r="F383" s="175"/>
      <c r="G383" s="176"/>
      <c r="H383" s="176"/>
      <c r="I383" s="176"/>
      <c r="J383" s="176"/>
      <c r="K383" s="176"/>
      <c r="L383" s="176"/>
      <c r="N383" s="175"/>
      <c r="O383" s="195"/>
      <c r="P383" s="195"/>
      <c r="Q383" s="195"/>
      <c r="R383" s="195"/>
      <c r="S383" s="195"/>
      <c r="T383" s="175"/>
      <c r="U383" s="175"/>
      <c r="V383" s="182"/>
    </row>
    <row r="384" spans="2:22" ht="12.75" customHeight="1">
      <c r="B384" s="175"/>
      <c r="C384" s="175"/>
      <c r="D384" s="175"/>
      <c r="E384" s="175"/>
      <c r="F384" s="175"/>
      <c r="G384" s="176"/>
      <c r="H384" s="176"/>
      <c r="I384" s="176"/>
      <c r="J384" s="176"/>
      <c r="K384" s="176"/>
      <c r="L384" s="176"/>
      <c r="N384" s="175"/>
      <c r="O384" s="195"/>
      <c r="P384" s="195"/>
      <c r="Q384" s="195"/>
      <c r="R384" s="195"/>
      <c r="S384" s="195"/>
      <c r="T384" s="175"/>
      <c r="U384" s="175"/>
      <c r="V384" s="182"/>
    </row>
    <row r="385" spans="2:22" ht="12.75" customHeight="1">
      <c r="B385" s="175"/>
      <c r="C385" s="175"/>
      <c r="D385" s="175"/>
      <c r="E385" s="175"/>
      <c r="F385" s="175"/>
      <c r="G385" s="176"/>
      <c r="H385" s="176"/>
      <c r="I385" s="176"/>
      <c r="J385" s="176"/>
      <c r="K385" s="176"/>
      <c r="L385" s="176"/>
      <c r="N385" s="175"/>
      <c r="O385" s="195"/>
      <c r="P385" s="195"/>
      <c r="Q385" s="195"/>
      <c r="R385" s="195"/>
      <c r="S385" s="195"/>
      <c r="T385" s="175"/>
      <c r="U385" s="175"/>
      <c r="V385" s="182"/>
    </row>
    <row r="386" spans="2:22" ht="12.75" customHeight="1">
      <c r="B386" s="175"/>
      <c r="C386" s="175"/>
      <c r="D386" s="175"/>
      <c r="E386" s="175"/>
      <c r="F386" s="175"/>
      <c r="G386" s="176"/>
      <c r="H386" s="176"/>
      <c r="I386" s="176"/>
      <c r="J386" s="176"/>
      <c r="K386" s="176"/>
      <c r="L386" s="176"/>
      <c r="N386" s="175"/>
      <c r="O386" s="195"/>
      <c r="P386" s="195"/>
      <c r="Q386" s="195"/>
      <c r="R386" s="195"/>
      <c r="S386" s="195"/>
      <c r="T386" s="175"/>
      <c r="U386" s="175"/>
      <c r="V386" s="182"/>
    </row>
    <row r="387" spans="2:22" ht="12.75" customHeight="1">
      <c r="B387" s="175"/>
      <c r="C387" s="175"/>
      <c r="D387" s="175"/>
      <c r="E387" s="175"/>
      <c r="F387" s="175"/>
      <c r="G387" s="176"/>
      <c r="H387" s="176"/>
      <c r="I387" s="176"/>
      <c r="J387" s="176"/>
      <c r="K387" s="176"/>
      <c r="L387" s="176"/>
      <c r="N387" s="175"/>
      <c r="O387" s="195"/>
      <c r="P387" s="195"/>
      <c r="Q387" s="195"/>
      <c r="R387" s="195"/>
      <c r="S387" s="195"/>
      <c r="T387" s="175"/>
      <c r="U387" s="175"/>
      <c r="V387" s="182"/>
    </row>
    <row r="388" spans="2:22" ht="12.75" customHeight="1">
      <c r="B388" s="175"/>
      <c r="C388" s="175"/>
      <c r="D388" s="175"/>
      <c r="E388" s="175"/>
      <c r="F388" s="175"/>
      <c r="G388" s="176"/>
      <c r="H388" s="176"/>
      <c r="I388" s="176"/>
      <c r="J388" s="176"/>
      <c r="K388" s="176"/>
      <c r="L388" s="176"/>
      <c r="N388" s="175"/>
      <c r="O388" s="195"/>
      <c r="P388" s="195"/>
      <c r="Q388" s="195"/>
      <c r="R388" s="195"/>
      <c r="S388" s="195"/>
      <c r="T388" s="175"/>
      <c r="U388" s="175"/>
      <c r="V388" s="182"/>
    </row>
    <row r="389" spans="2:22" ht="12.75" customHeight="1">
      <c r="B389" s="175"/>
      <c r="C389" s="175"/>
      <c r="D389" s="175"/>
      <c r="E389" s="175"/>
      <c r="F389" s="175"/>
      <c r="G389" s="176"/>
      <c r="H389" s="176"/>
      <c r="I389" s="176"/>
      <c r="J389" s="176"/>
      <c r="K389" s="176"/>
      <c r="L389" s="176"/>
      <c r="N389" s="175"/>
      <c r="O389" s="195"/>
      <c r="P389" s="195"/>
      <c r="Q389" s="195"/>
      <c r="R389" s="195"/>
      <c r="S389" s="195"/>
      <c r="T389" s="175"/>
      <c r="U389" s="175"/>
      <c r="V389" s="182"/>
    </row>
    <row r="390" spans="2:22" ht="12.75" customHeight="1">
      <c r="B390" s="175"/>
      <c r="C390" s="175"/>
      <c r="D390" s="175"/>
      <c r="E390" s="175"/>
      <c r="F390" s="175"/>
      <c r="G390" s="176"/>
      <c r="H390" s="176"/>
      <c r="I390" s="176"/>
      <c r="J390" s="176"/>
      <c r="K390" s="176"/>
      <c r="L390" s="176"/>
      <c r="N390" s="175"/>
      <c r="O390" s="195"/>
      <c r="P390" s="195"/>
      <c r="Q390" s="195"/>
      <c r="R390" s="195"/>
      <c r="S390" s="195"/>
      <c r="T390" s="175"/>
      <c r="U390" s="175"/>
      <c r="V390" s="182"/>
    </row>
    <row r="391" spans="2:22" ht="12.75" customHeight="1">
      <c r="B391" s="175"/>
      <c r="C391" s="175"/>
      <c r="D391" s="175"/>
      <c r="E391" s="175"/>
      <c r="F391" s="175"/>
      <c r="G391" s="176"/>
      <c r="H391" s="176"/>
      <c r="I391" s="176"/>
      <c r="J391" s="176"/>
      <c r="K391" s="176"/>
      <c r="L391" s="176"/>
      <c r="N391" s="175"/>
      <c r="O391" s="195"/>
      <c r="P391" s="195"/>
      <c r="Q391" s="195"/>
      <c r="R391" s="195"/>
      <c r="S391" s="195"/>
      <c r="T391" s="175"/>
      <c r="U391" s="175"/>
      <c r="V391" s="182"/>
    </row>
    <row r="392" spans="2:22" ht="12.75" customHeight="1">
      <c r="B392" s="175"/>
      <c r="C392" s="175"/>
      <c r="D392" s="175"/>
      <c r="E392" s="175"/>
      <c r="F392" s="175"/>
      <c r="G392" s="176"/>
      <c r="H392" s="176"/>
      <c r="I392" s="176"/>
      <c r="J392" s="176"/>
      <c r="K392" s="176"/>
      <c r="L392" s="176"/>
      <c r="N392" s="175"/>
      <c r="O392" s="195"/>
      <c r="P392" s="195"/>
      <c r="Q392" s="195"/>
      <c r="R392" s="195"/>
      <c r="S392" s="195"/>
      <c r="T392" s="175"/>
      <c r="U392" s="175"/>
      <c r="V392" s="182"/>
    </row>
    <row r="393" spans="2:22" ht="12.75" customHeight="1">
      <c r="B393" s="175"/>
      <c r="C393" s="175"/>
      <c r="D393" s="175"/>
      <c r="E393" s="175"/>
      <c r="F393" s="175"/>
      <c r="G393" s="176"/>
      <c r="H393" s="176"/>
      <c r="I393" s="176"/>
      <c r="J393" s="176"/>
      <c r="K393" s="176"/>
      <c r="L393" s="176"/>
      <c r="N393" s="175"/>
      <c r="O393" s="195"/>
      <c r="P393" s="195"/>
      <c r="Q393" s="195"/>
      <c r="R393" s="195"/>
      <c r="S393" s="195"/>
      <c r="T393" s="175"/>
      <c r="U393" s="175"/>
      <c r="V393" s="182"/>
    </row>
    <row r="394" spans="2:22" ht="12.75" customHeight="1">
      <c r="B394" s="175"/>
      <c r="C394" s="175"/>
      <c r="D394" s="175"/>
      <c r="E394" s="175"/>
      <c r="F394" s="175"/>
      <c r="G394" s="176"/>
      <c r="H394" s="176"/>
      <c r="I394" s="176"/>
      <c r="J394" s="176"/>
      <c r="K394" s="176"/>
      <c r="L394" s="176"/>
      <c r="N394" s="175"/>
      <c r="O394" s="195"/>
      <c r="P394" s="195"/>
      <c r="Q394" s="195"/>
      <c r="R394" s="195"/>
      <c r="S394" s="195"/>
      <c r="T394" s="175"/>
      <c r="U394" s="175"/>
      <c r="V394" s="182"/>
    </row>
    <row r="395" spans="2:22" ht="12.75" customHeight="1">
      <c r="B395" s="175"/>
      <c r="C395" s="175"/>
      <c r="D395" s="175"/>
      <c r="E395" s="175"/>
      <c r="F395" s="175"/>
      <c r="G395" s="176"/>
      <c r="H395" s="176"/>
      <c r="I395" s="176"/>
      <c r="J395" s="176"/>
      <c r="K395" s="176"/>
      <c r="L395" s="176"/>
      <c r="N395" s="175"/>
      <c r="O395" s="195"/>
      <c r="P395" s="195"/>
      <c r="Q395" s="195"/>
      <c r="R395" s="195"/>
      <c r="S395" s="195"/>
      <c r="T395" s="175"/>
      <c r="U395" s="175"/>
      <c r="V395" s="182"/>
    </row>
    <row r="396" spans="2:22" ht="12.75" customHeight="1">
      <c r="B396" s="175"/>
      <c r="C396" s="175"/>
      <c r="D396" s="175"/>
      <c r="E396" s="175"/>
      <c r="F396" s="175"/>
      <c r="G396" s="176"/>
      <c r="H396" s="176"/>
      <c r="I396" s="176"/>
      <c r="J396" s="176"/>
      <c r="K396" s="176"/>
      <c r="L396" s="176"/>
      <c r="N396" s="175"/>
      <c r="O396" s="195"/>
      <c r="P396" s="195"/>
      <c r="Q396" s="195"/>
      <c r="R396" s="195"/>
      <c r="S396" s="195"/>
      <c r="T396" s="175"/>
      <c r="U396" s="175"/>
      <c r="V396" s="182"/>
    </row>
    <row r="397" spans="2:22" ht="12.75" customHeight="1">
      <c r="B397" s="175"/>
      <c r="C397" s="175"/>
      <c r="D397" s="175"/>
      <c r="E397" s="175"/>
      <c r="F397" s="175"/>
      <c r="G397" s="176"/>
      <c r="H397" s="176"/>
      <c r="I397" s="176"/>
      <c r="J397" s="176"/>
      <c r="K397" s="176"/>
      <c r="L397" s="176"/>
      <c r="N397" s="175"/>
      <c r="O397" s="195"/>
      <c r="P397" s="195"/>
      <c r="Q397" s="195"/>
      <c r="R397" s="195"/>
      <c r="S397" s="195"/>
      <c r="T397" s="175"/>
      <c r="U397" s="175"/>
      <c r="V397" s="182"/>
    </row>
    <row r="398" spans="2:22" ht="12.75" customHeight="1">
      <c r="B398" s="175"/>
      <c r="C398" s="175"/>
      <c r="D398" s="175"/>
      <c r="E398" s="175"/>
      <c r="F398" s="175"/>
      <c r="G398" s="176"/>
      <c r="H398" s="176"/>
      <c r="I398" s="176"/>
      <c r="J398" s="176"/>
      <c r="K398" s="176"/>
      <c r="L398" s="176"/>
      <c r="N398" s="175"/>
      <c r="O398" s="195"/>
      <c r="P398" s="195"/>
      <c r="Q398" s="195"/>
      <c r="R398" s="195"/>
      <c r="S398" s="195"/>
      <c r="T398" s="175"/>
      <c r="U398" s="175"/>
      <c r="V398" s="182"/>
    </row>
    <row r="399" spans="2:22" ht="12.75" customHeight="1">
      <c r="B399" s="175"/>
      <c r="C399" s="175"/>
      <c r="D399" s="175"/>
      <c r="E399" s="175"/>
      <c r="F399" s="175"/>
      <c r="G399" s="176"/>
      <c r="H399" s="176"/>
      <c r="I399" s="176"/>
      <c r="J399" s="176"/>
      <c r="K399" s="176"/>
      <c r="L399" s="176"/>
      <c r="N399" s="175"/>
      <c r="O399" s="195"/>
      <c r="P399" s="195"/>
      <c r="Q399" s="195"/>
      <c r="R399" s="195"/>
      <c r="S399" s="195"/>
      <c r="T399" s="175"/>
      <c r="U399" s="175"/>
      <c r="V399" s="182"/>
    </row>
    <row r="400" spans="2:22" ht="12.75" customHeight="1">
      <c r="B400" s="175"/>
      <c r="C400" s="175"/>
      <c r="D400" s="175"/>
      <c r="E400" s="175"/>
      <c r="F400" s="175"/>
      <c r="G400" s="176"/>
      <c r="H400" s="176"/>
      <c r="I400" s="176"/>
      <c r="J400" s="176"/>
      <c r="K400" s="176"/>
      <c r="L400" s="176"/>
      <c r="N400" s="175"/>
      <c r="O400" s="195"/>
      <c r="P400" s="195"/>
      <c r="Q400" s="195"/>
      <c r="R400" s="195"/>
      <c r="S400" s="195"/>
      <c r="T400" s="175"/>
      <c r="U400" s="175"/>
      <c r="V400" s="182"/>
    </row>
    <row r="401" spans="2:22" ht="12.75" customHeight="1">
      <c r="B401" s="175"/>
      <c r="C401" s="175"/>
      <c r="D401" s="175"/>
      <c r="E401" s="175"/>
      <c r="F401" s="175"/>
      <c r="G401" s="176"/>
      <c r="H401" s="176"/>
      <c r="I401" s="176"/>
      <c r="J401" s="176"/>
      <c r="K401" s="176"/>
      <c r="L401" s="176"/>
      <c r="N401" s="175"/>
      <c r="O401" s="195"/>
      <c r="P401" s="195"/>
      <c r="Q401" s="195"/>
      <c r="R401" s="195"/>
      <c r="S401" s="195"/>
      <c r="T401" s="175"/>
      <c r="U401" s="175"/>
      <c r="V401" s="182"/>
    </row>
    <row r="402" spans="2:22" ht="12.75" customHeight="1">
      <c r="B402" s="175"/>
      <c r="C402" s="175"/>
      <c r="D402" s="175"/>
      <c r="E402" s="175"/>
      <c r="F402" s="175"/>
      <c r="G402" s="176"/>
      <c r="H402" s="176"/>
      <c r="I402" s="176"/>
      <c r="J402" s="176"/>
      <c r="K402" s="176"/>
      <c r="L402" s="176"/>
      <c r="N402" s="175"/>
      <c r="O402" s="195"/>
      <c r="P402" s="195"/>
      <c r="Q402" s="195"/>
      <c r="R402" s="195"/>
      <c r="S402" s="195"/>
      <c r="T402" s="175"/>
      <c r="U402" s="175"/>
      <c r="V402" s="182"/>
    </row>
    <row r="403" spans="2:22" ht="12.75" customHeight="1">
      <c r="B403" s="175"/>
      <c r="C403" s="175"/>
      <c r="D403" s="175"/>
      <c r="E403" s="175"/>
      <c r="F403" s="175"/>
      <c r="G403" s="176"/>
      <c r="H403" s="176"/>
      <c r="I403" s="176"/>
      <c r="J403" s="176"/>
      <c r="K403" s="176"/>
      <c r="L403" s="176"/>
      <c r="N403" s="175"/>
      <c r="O403" s="195"/>
      <c r="P403" s="195"/>
      <c r="Q403" s="195"/>
      <c r="R403" s="195"/>
      <c r="S403" s="195"/>
      <c r="T403" s="175"/>
      <c r="U403" s="175"/>
      <c r="V403" s="182"/>
    </row>
    <row r="404" spans="2:22" ht="12.75" customHeight="1">
      <c r="B404" s="175"/>
      <c r="C404" s="175"/>
      <c r="D404" s="175"/>
      <c r="E404" s="175"/>
      <c r="F404" s="175"/>
      <c r="G404" s="176"/>
      <c r="H404" s="176"/>
      <c r="I404" s="176"/>
      <c r="J404" s="176"/>
      <c r="K404" s="176"/>
      <c r="L404" s="176"/>
      <c r="N404" s="175"/>
      <c r="O404" s="195"/>
      <c r="P404" s="195"/>
      <c r="Q404" s="195"/>
      <c r="R404" s="195"/>
      <c r="S404" s="195"/>
      <c r="T404" s="175"/>
      <c r="U404" s="175"/>
      <c r="V404" s="182"/>
    </row>
    <row r="405" spans="2:22" ht="12.75" customHeight="1">
      <c r="B405" s="175"/>
      <c r="C405" s="175"/>
      <c r="D405" s="175"/>
      <c r="E405" s="175"/>
      <c r="F405" s="175"/>
      <c r="G405" s="176"/>
      <c r="H405" s="176"/>
      <c r="I405" s="176"/>
      <c r="J405" s="176"/>
      <c r="K405" s="176"/>
      <c r="L405" s="176"/>
      <c r="N405" s="175"/>
      <c r="O405" s="195"/>
      <c r="P405" s="195"/>
      <c r="Q405" s="195"/>
      <c r="R405" s="195"/>
      <c r="S405" s="195"/>
      <c r="T405" s="175"/>
      <c r="U405" s="175"/>
      <c r="V405" s="182"/>
    </row>
    <row r="406" spans="2:22" ht="12.75" customHeight="1">
      <c r="B406" s="175"/>
      <c r="C406" s="175"/>
      <c r="D406" s="175"/>
      <c r="E406" s="175"/>
      <c r="F406" s="175"/>
      <c r="G406" s="176"/>
      <c r="H406" s="176"/>
      <c r="I406" s="176"/>
      <c r="J406" s="176"/>
      <c r="K406" s="176"/>
      <c r="L406" s="176"/>
      <c r="N406" s="175"/>
      <c r="O406" s="195"/>
      <c r="P406" s="195"/>
      <c r="Q406" s="195"/>
      <c r="R406" s="195"/>
      <c r="S406" s="195"/>
      <c r="T406" s="175"/>
      <c r="U406" s="175"/>
      <c r="V406" s="182"/>
    </row>
    <row r="407" spans="2:22" ht="12.75" customHeight="1">
      <c r="B407" s="175"/>
      <c r="C407" s="175"/>
      <c r="D407" s="175"/>
      <c r="E407" s="175"/>
      <c r="F407" s="175"/>
      <c r="G407" s="176"/>
      <c r="H407" s="176"/>
      <c r="I407" s="176"/>
      <c r="J407" s="176"/>
      <c r="K407" s="176"/>
      <c r="L407" s="176"/>
      <c r="N407" s="175"/>
      <c r="O407" s="195"/>
      <c r="P407" s="195"/>
      <c r="Q407" s="195"/>
      <c r="R407" s="195"/>
      <c r="S407" s="195"/>
      <c r="T407" s="175"/>
      <c r="U407" s="175"/>
      <c r="V407" s="182"/>
    </row>
    <row r="408" spans="2:22" ht="12.75" customHeight="1">
      <c r="B408" s="175"/>
      <c r="C408" s="175"/>
      <c r="D408" s="175"/>
      <c r="E408" s="175"/>
      <c r="F408" s="175"/>
      <c r="G408" s="176"/>
      <c r="H408" s="176"/>
      <c r="I408" s="176"/>
      <c r="J408" s="176"/>
      <c r="K408" s="176"/>
      <c r="L408" s="176"/>
      <c r="N408" s="175"/>
      <c r="O408" s="195"/>
      <c r="P408" s="195"/>
      <c r="Q408" s="195"/>
      <c r="R408" s="195"/>
      <c r="S408" s="195"/>
      <c r="T408" s="175"/>
      <c r="U408" s="175"/>
      <c r="V408" s="182"/>
    </row>
    <row r="409" spans="2:22" ht="12.75" customHeight="1">
      <c r="B409" s="175"/>
      <c r="C409" s="175"/>
      <c r="D409" s="175"/>
      <c r="E409" s="175"/>
      <c r="F409" s="175"/>
      <c r="G409" s="176"/>
      <c r="H409" s="176"/>
      <c r="I409" s="176"/>
      <c r="J409" s="176"/>
      <c r="K409" s="176"/>
      <c r="L409" s="176"/>
      <c r="N409" s="175"/>
      <c r="O409" s="195"/>
      <c r="P409" s="195"/>
      <c r="Q409" s="195"/>
      <c r="R409" s="195"/>
      <c r="S409" s="195"/>
      <c r="T409" s="175"/>
      <c r="U409" s="175"/>
      <c r="V409" s="182"/>
    </row>
    <row r="410" spans="2:22" ht="12.75" customHeight="1">
      <c r="B410" s="175"/>
      <c r="C410" s="175"/>
      <c r="D410" s="175"/>
      <c r="E410" s="175"/>
      <c r="F410" s="175"/>
      <c r="G410" s="176"/>
      <c r="H410" s="176"/>
      <c r="I410" s="176"/>
      <c r="J410" s="176"/>
      <c r="K410" s="176"/>
      <c r="L410" s="176"/>
      <c r="N410" s="175"/>
      <c r="O410" s="195"/>
      <c r="P410" s="195"/>
      <c r="Q410" s="195"/>
      <c r="R410" s="195"/>
      <c r="S410" s="195"/>
      <c r="T410" s="175"/>
      <c r="U410" s="175"/>
      <c r="V410" s="182"/>
    </row>
    <row r="411" spans="2:22" ht="12.75" customHeight="1">
      <c r="B411" s="175"/>
      <c r="C411" s="175"/>
      <c r="D411" s="175"/>
      <c r="E411" s="175"/>
      <c r="F411" s="175"/>
      <c r="G411" s="176"/>
      <c r="H411" s="176"/>
      <c r="I411" s="176"/>
      <c r="J411" s="176"/>
      <c r="K411" s="176"/>
      <c r="L411" s="176"/>
      <c r="N411" s="175"/>
      <c r="O411" s="195"/>
      <c r="P411" s="195"/>
      <c r="Q411" s="195"/>
      <c r="R411" s="195"/>
      <c r="S411" s="195"/>
      <c r="T411" s="175"/>
      <c r="U411" s="175"/>
      <c r="V411" s="182"/>
    </row>
    <row r="412" spans="2:22" ht="12.75" customHeight="1">
      <c r="B412" s="175"/>
      <c r="C412" s="175"/>
      <c r="D412" s="175"/>
      <c r="E412" s="175"/>
      <c r="F412" s="175"/>
      <c r="G412" s="176"/>
      <c r="H412" s="176"/>
      <c r="I412" s="176"/>
      <c r="J412" s="176"/>
      <c r="K412" s="176"/>
      <c r="L412" s="176"/>
      <c r="N412" s="175"/>
      <c r="O412" s="195"/>
      <c r="P412" s="195"/>
      <c r="Q412" s="195"/>
      <c r="R412" s="195"/>
      <c r="S412" s="195"/>
      <c r="T412" s="175"/>
      <c r="U412" s="175"/>
      <c r="V412" s="182"/>
    </row>
    <row r="413" spans="2:22" ht="12.75" customHeight="1">
      <c r="B413" s="175"/>
      <c r="C413" s="175"/>
      <c r="D413" s="175"/>
      <c r="E413" s="175"/>
      <c r="F413" s="175"/>
      <c r="G413" s="176"/>
      <c r="H413" s="176"/>
      <c r="I413" s="176"/>
      <c r="J413" s="176"/>
      <c r="K413" s="176"/>
      <c r="L413" s="176"/>
      <c r="N413" s="175"/>
      <c r="O413" s="195"/>
      <c r="P413" s="195"/>
      <c r="Q413" s="195"/>
      <c r="R413" s="195"/>
      <c r="S413" s="195"/>
      <c r="T413" s="175"/>
      <c r="U413" s="175"/>
      <c r="V413" s="182"/>
    </row>
    <row r="414" spans="2:22" ht="12.75" customHeight="1">
      <c r="B414" s="175"/>
      <c r="C414" s="175"/>
      <c r="D414" s="175"/>
      <c r="E414" s="175"/>
      <c r="F414" s="175"/>
      <c r="G414" s="176"/>
      <c r="H414" s="176"/>
      <c r="I414" s="176"/>
      <c r="J414" s="176"/>
      <c r="K414" s="176"/>
      <c r="L414" s="176"/>
      <c r="N414" s="175"/>
      <c r="O414" s="195"/>
      <c r="P414" s="195"/>
      <c r="Q414" s="195"/>
      <c r="R414" s="195"/>
      <c r="S414" s="195"/>
      <c r="T414" s="175"/>
      <c r="U414" s="175"/>
      <c r="V414" s="182"/>
    </row>
    <row r="415" spans="2:22" ht="12.75" customHeight="1">
      <c r="B415" s="175"/>
      <c r="C415" s="175"/>
      <c r="D415" s="175"/>
      <c r="E415" s="175"/>
      <c r="F415" s="175"/>
      <c r="G415" s="176"/>
      <c r="H415" s="176"/>
      <c r="I415" s="176"/>
      <c r="J415" s="176"/>
      <c r="K415" s="176"/>
      <c r="L415" s="176"/>
      <c r="N415" s="175"/>
      <c r="O415" s="195"/>
      <c r="P415" s="195"/>
      <c r="Q415" s="195"/>
      <c r="R415" s="195"/>
      <c r="S415" s="195"/>
      <c r="T415" s="175"/>
      <c r="U415" s="175"/>
      <c r="V415" s="182"/>
    </row>
    <row r="416" spans="2:22" ht="12.75" customHeight="1">
      <c r="B416" s="175"/>
      <c r="C416" s="175"/>
      <c r="D416" s="175"/>
      <c r="E416" s="175"/>
      <c r="F416" s="175"/>
      <c r="G416" s="176"/>
      <c r="H416" s="176"/>
      <c r="I416" s="176"/>
      <c r="J416" s="176"/>
      <c r="K416" s="176"/>
      <c r="L416" s="176"/>
      <c r="N416" s="175"/>
      <c r="O416" s="195"/>
      <c r="P416" s="195"/>
      <c r="Q416" s="195"/>
      <c r="R416" s="195"/>
      <c r="S416" s="195"/>
      <c r="T416" s="175"/>
      <c r="U416" s="175"/>
      <c r="V416" s="182"/>
    </row>
    <row r="417" spans="2:22" ht="12.75" customHeight="1">
      <c r="B417" s="175"/>
      <c r="C417" s="175"/>
      <c r="D417" s="175"/>
      <c r="E417" s="175"/>
      <c r="F417" s="175"/>
      <c r="G417" s="176"/>
      <c r="H417" s="176"/>
      <c r="I417" s="176"/>
      <c r="J417" s="176"/>
      <c r="K417" s="176"/>
      <c r="L417" s="176"/>
      <c r="N417" s="175"/>
      <c r="O417" s="195"/>
      <c r="P417" s="195"/>
      <c r="Q417" s="195"/>
      <c r="R417" s="195"/>
      <c r="S417" s="195"/>
      <c r="T417" s="175"/>
      <c r="U417" s="175"/>
      <c r="V417" s="182"/>
    </row>
    <row r="418" spans="2:22" ht="12.75" customHeight="1">
      <c r="B418" s="175"/>
      <c r="C418" s="175"/>
      <c r="D418" s="175"/>
      <c r="E418" s="175"/>
      <c r="F418" s="175"/>
      <c r="G418" s="176"/>
      <c r="H418" s="176"/>
      <c r="I418" s="176"/>
      <c r="J418" s="176"/>
      <c r="K418" s="176"/>
      <c r="L418" s="176"/>
      <c r="N418" s="175"/>
      <c r="O418" s="195"/>
      <c r="P418" s="195"/>
      <c r="Q418" s="195"/>
      <c r="R418" s="195"/>
      <c r="S418" s="195"/>
      <c r="T418" s="175"/>
      <c r="U418" s="175"/>
      <c r="V418" s="182"/>
    </row>
    <row r="419" spans="2:22" ht="12.75" customHeight="1">
      <c r="B419" s="175"/>
      <c r="C419" s="175"/>
      <c r="D419" s="175"/>
      <c r="E419" s="175"/>
      <c r="F419" s="175"/>
      <c r="G419" s="176"/>
      <c r="H419" s="176"/>
      <c r="I419" s="176"/>
      <c r="J419" s="176"/>
      <c r="K419" s="176"/>
      <c r="L419" s="176"/>
      <c r="N419" s="175"/>
      <c r="O419" s="195"/>
      <c r="P419" s="195"/>
      <c r="Q419" s="195"/>
      <c r="R419" s="195"/>
      <c r="S419" s="195"/>
      <c r="T419" s="175"/>
      <c r="U419" s="175"/>
      <c r="V419" s="182"/>
    </row>
    <row r="420" spans="2:22" ht="12.75" customHeight="1">
      <c r="B420" s="175"/>
      <c r="C420" s="175"/>
      <c r="D420" s="175"/>
      <c r="E420" s="175"/>
      <c r="F420" s="175"/>
      <c r="G420" s="176"/>
      <c r="H420" s="176"/>
      <c r="I420" s="176"/>
      <c r="J420" s="176"/>
      <c r="K420" s="176"/>
      <c r="L420" s="176"/>
      <c r="N420" s="175"/>
      <c r="O420" s="195"/>
      <c r="P420" s="195"/>
      <c r="Q420" s="195"/>
      <c r="R420" s="195"/>
      <c r="S420" s="195"/>
      <c r="T420" s="175"/>
      <c r="U420" s="175"/>
      <c r="V420" s="182"/>
    </row>
    <row r="421" spans="2:22" ht="12.75" customHeight="1">
      <c r="B421" s="175"/>
      <c r="C421" s="175"/>
      <c r="D421" s="175"/>
      <c r="E421" s="175"/>
      <c r="F421" s="175"/>
      <c r="G421" s="176"/>
      <c r="H421" s="176"/>
      <c r="I421" s="176"/>
      <c r="J421" s="176"/>
      <c r="K421" s="176"/>
      <c r="L421" s="176"/>
      <c r="N421" s="175"/>
      <c r="O421" s="195"/>
      <c r="P421" s="195"/>
      <c r="Q421" s="195"/>
      <c r="R421" s="195"/>
      <c r="S421" s="195"/>
      <c r="T421" s="175"/>
      <c r="U421" s="175"/>
      <c r="V421" s="182"/>
    </row>
    <row r="422" spans="2:22" ht="12.75" customHeight="1">
      <c r="B422" s="175"/>
      <c r="C422" s="175"/>
      <c r="D422" s="175"/>
      <c r="E422" s="175"/>
      <c r="F422" s="175"/>
      <c r="G422" s="176"/>
      <c r="H422" s="176"/>
      <c r="I422" s="176"/>
      <c r="J422" s="176"/>
      <c r="K422" s="176"/>
      <c r="L422" s="176"/>
      <c r="N422" s="175"/>
      <c r="O422" s="195"/>
      <c r="P422" s="195"/>
      <c r="Q422" s="195"/>
      <c r="R422" s="195"/>
      <c r="S422" s="195"/>
      <c r="T422" s="175"/>
      <c r="U422" s="175"/>
      <c r="V422" s="182"/>
    </row>
    <row r="423" spans="2:22" ht="12.75" customHeight="1">
      <c r="B423" s="175"/>
      <c r="C423" s="175"/>
      <c r="D423" s="175"/>
      <c r="E423" s="175"/>
      <c r="F423" s="175"/>
      <c r="G423" s="176"/>
      <c r="H423" s="176"/>
      <c r="I423" s="176"/>
      <c r="J423" s="176"/>
      <c r="K423" s="176"/>
      <c r="L423" s="176"/>
      <c r="N423" s="175"/>
      <c r="O423" s="195"/>
      <c r="P423" s="195"/>
      <c r="Q423" s="195"/>
      <c r="R423" s="195"/>
      <c r="S423" s="195"/>
      <c r="T423" s="175"/>
      <c r="U423" s="175"/>
      <c r="V423" s="182"/>
    </row>
    <row r="424" spans="2:22" ht="12.75" customHeight="1">
      <c r="B424" s="175"/>
      <c r="C424" s="175"/>
      <c r="D424" s="175"/>
      <c r="E424" s="175"/>
      <c r="F424" s="175"/>
      <c r="G424" s="176"/>
      <c r="H424" s="176"/>
      <c r="I424" s="176"/>
      <c r="J424" s="176"/>
      <c r="K424" s="176"/>
      <c r="L424" s="176"/>
      <c r="N424" s="175"/>
      <c r="O424" s="195"/>
      <c r="P424" s="195"/>
      <c r="Q424" s="195"/>
      <c r="R424" s="195"/>
      <c r="S424" s="195"/>
      <c r="T424" s="175"/>
      <c r="U424" s="175"/>
      <c r="V424" s="182"/>
    </row>
    <row r="425" spans="2:22" ht="12.75" customHeight="1">
      <c r="B425" s="175"/>
      <c r="C425" s="175"/>
      <c r="D425" s="175"/>
      <c r="E425" s="175"/>
      <c r="F425" s="175"/>
      <c r="G425" s="176"/>
      <c r="H425" s="176"/>
      <c r="I425" s="176"/>
      <c r="J425" s="176"/>
      <c r="K425" s="176"/>
      <c r="L425" s="176"/>
      <c r="N425" s="175"/>
      <c r="O425" s="195"/>
      <c r="P425" s="195"/>
      <c r="Q425" s="195"/>
      <c r="R425" s="195"/>
      <c r="S425" s="195"/>
      <c r="T425" s="175"/>
      <c r="U425" s="175"/>
      <c r="V425" s="182"/>
    </row>
    <row r="426" spans="2:22" ht="12.75" customHeight="1">
      <c r="B426" s="175"/>
      <c r="C426" s="175"/>
      <c r="D426" s="175"/>
      <c r="E426" s="175"/>
      <c r="F426" s="175"/>
      <c r="G426" s="176"/>
      <c r="H426" s="176"/>
      <c r="I426" s="176"/>
      <c r="J426" s="176"/>
      <c r="K426" s="176"/>
      <c r="L426" s="176"/>
      <c r="N426" s="175"/>
      <c r="O426" s="195"/>
      <c r="P426" s="195"/>
      <c r="Q426" s="195"/>
      <c r="R426" s="195"/>
      <c r="S426" s="195"/>
      <c r="T426" s="175"/>
      <c r="U426" s="175"/>
      <c r="V426" s="182"/>
    </row>
    <row r="427" spans="2:22" ht="12.75" customHeight="1">
      <c r="B427" s="175"/>
      <c r="C427" s="175"/>
      <c r="D427" s="175"/>
      <c r="E427" s="175"/>
      <c r="F427" s="175"/>
      <c r="G427" s="176"/>
      <c r="H427" s="176"/>
      <c r="I427" s="176"/>
      <c r="J427" s="176"/>
      <c r="K427" s="176"/>
      <c r="L427" s="176"/>
      <c r="N427" s="175"/>
      <c r="O427" s="195"/>
      <c r="P427" s="195"/>
      <c r="Q427" s="195"/>
      <c r="R427" s="195"/>
      <c r="S427" s="195"/>
      <c r="T427" s="175"/>
      <c r="U427" s="175"/>
      <c r="V427" s="182"/>
    </row>
    <row r="428" spans="2:22" ht="12.75" customHeight="1">
      <c r="B428" s="175"/>
      <c r="C428" s="175"/>
      <c r="D428" s="175"/>
      <c r="E428" s="175"/>
      <c r="F428" s="175"/>
      <c r="G428" s="176"/>
      <c r="H428" s="176"/>
      <c r="I428" s="176"/>
      <c r="J428" s="176"/>
      <c r="K428" s="176"/>
      <c r="L428" s="176"/>
      <c r="N428" s="175"/>
      <c r="O428" s="195"/>
      <c r="P428" s="195"/>
      <c r="Q428" s="195"/>
      <c r="R428" s="195"/>
      <c r="S428" s="195"/>
      <c r="T428" s="175"/>
      <c r="U428" s="175"/>
      <c r="V428" s="182"/>
    </row>
    <row r="429" spans="2:22" ht="12.75" customHeight="1">
      <c r="B429" s="175"/>
      <c r="C429" s="175"/>
      <c r="D429" s="175"/>
      <c r="E429" s="175"/>
      <c r="F429" s="175"/>
      <c r="G429" s="176"/>
      <c r="H429" s="176"/>
      <c r="I429" s="176"/>
      <c r="J429" s="176"/>
      <c r="K429" s="176"/>
      <c r="L429" s="176"/>
      <c r="N429" s="175"/>
      <c r="O429" s="195"/>
      <c r="P429" s="195"/>
      <c r="Q429" s="195"/>
      <c r="R429" s="195"/>
      <c r="S429" s="195"/>
      <c r="T429" s="175"/>
      <c r="U429" s="175"/>
      <c r="V429" s="182"/>
    </row>
    <row r="430" spans="2:22" ht="12.75" customHeight="1">
      <c r="B430" s="175"/>
      <c r="C430" s="175"/>
      <c r="D430" s="175"/>
      <c r="E430" s="175"/>
      <c r="F430" s="175"/>
      <c r="G430" s="176"/>
      <c r="H430" s="176"/>
      <c r="I430" s="176"/>
      <c r="J430" s="176"/>
      <c r="K430" s="176"/>
      <c r="L430" s="176"/>
      <c r="N430" s="175"/>
      <c r="O430" s="195"/>
      <c r="P430" s="195"/>
      <c r="Q430" s="195"/>
      <c r="R430" s="195"/>
      <c r="S430" s="195"/>
      <c r="T430" s="175"/>
      <c r="U430" s="175"/>
      <c r="V430" s="182"/>
    </row>
    <row r="431" spans="2:22" ht="12.75" customHeight="1">
      <c r="B431" s="175"/>
      <c r="C431" s="175"/>
      <c r="D431" s="175"/>
      <c r="E431" s="175"/>
      <c r="F431" s="175"/>
      <c r="G431" s="176"/>
      <c r="H431" s="176"/>
      <c r="I431" s="176"/>
      <c r="J431" s="176"/>
      <c r="K431" s="176"/>
      <c r="L431" s="176"/>
      <c r="N431" s="175"/>
      <c r="O431" s="195"/>
      <c r="P431" s="195"/>
      <c r="Q431" s="195"/>
      <c r="R431" s="195"/>
      <c r="S431" s="195"/>
      <c r="T431" s="175"/>
      <c r="U431" s="175"/>
      <c r="V431" s="182"/>
    </row>
    <row r="432" spans="2:22" ht="12.75" customHeight="1">
      <c r="B432" s="175"/>
      <c r="C432" s="175"/>
      <c r="D432" s="175"/>
      <c r="E432" s="175"/>
      <c r="F432" s="175"/>
      <c r="G432" s="176"/>
      <c r="H432" s="176"/>
      <c r="I432" s="176"/>
      <c r="J432" s="176"/>
      <c r="K432" s="176"/>
      <c r="L432" s="176"/>
      <c r="N432" s="175"/>
      <c r="O432" s="195"/>
      <c r="P432" s="195"/>
      <c r="Q432" s="195"/>
      <c r="R432" s="195"/>
      <c r="S432" s="195"/>
      <c r="T432" s="175"/>
      <c r="U432" s="175"/>
      <c r="V432" s="182"/>
    </row>
    <row r="433" spans="2:22" ht="12.75" customHeight="1">
      <c r="B433" s="175"/>
      <c r="C433" s="175"/>
      <c r="D433" s="175"/>
      <c r="E433" s="175"/>
      <c r="F433" s="175"/>
      <c r="G433" s="176"/>
      <c r="H433" s="176"/>
      <c r="I433" s="176"/>
      <c r="J433" s="176"/>
      <c r="K433" s="176"/>
      <c r="L433" s="176"/>
      <c r="N433" s="175"/>
      <c r="O433" s="195"/>
      <c r="P433" s="195"/>
      <c r="Q433" s="195"/>
      <c r="R433" s="195"/>
      <c r="S433" s="195"/>
      <c r="T433" s="175"/>
      <c r="U433" s="175"/>
      <c r="V433" s="182"/>
    </row>
    <row r="434" spans="2:22" ht="12.75" customHeight="1">
      <c r="B434" s="175"/>
      <c r="C434" s="175"/>
      <c r="D434" s="175"/>
      <c r="E434" s="175"/>
      <c r="F434" s="175"/>
      <c r="G434" s="176"/>
      <c r="H434" s="176"/>
      <c r="I434" s="176"/>
      <c r="J434" s="176"/>
      <c r="K434" s="176"/>
      <c r="L434" s="176"/>
      <c r="N434" s="175"/>
      <c r="O434" s="195"/>
      <c r="P434" s="195"/>
      <c r="Q434" s="195"/>
      <c r="R434" s="195"/>
      <c r="S434" s="195"/>
      <c r="T434" s="175"/>
      <c r="U434" s="175"/>
      <c r="V434" s="182"/>
    </row>
    <row r="435" spans="2:22" ht="12.75" customHeight="1">
      <c r="B435" s="175"/>
      <c r="C435" s="175"/>
      <c r="D435" s="175"/>
      <c r="E435" s="175"/>
      <c r="F435" s="175"/>
      <c r="G435" s="176"/>
      <c r="H435" s="176"/>
      <c r="I435" s="176"/>
      <c r="J435" s="176"/>
      <c r="K435" s="176"/>
      <c r="L435" s="176"/>
      <c r="N435" s="175"/>
      <c r="O435" s="195"/>
      <c r="P435" s="195"/>
      <c r="Q435" s="195"/>
      <c r="R435" s="195"/>
      <c r="S435" s="195"/>
      <c r="T435" s="175"/>
      <c r="U435" s="175"/>
      <c r="V435" s="182"/>
    </row>
    <row r="436" spans="2:22" ht="12.75" customHeight="1">
      <c r="B436" s="175"/>
      <c r="C436" s="175"/>
      <c r="D436" s="175"/>
      <c r="E436" s="175"/>
      <c r="F436" s="175"/>
      <c r="G436" s="176"/>
      <c r="H436" s="176"/>
      <c r="I436" s="176"/>
      <c r="J436" s="176"/>
      <c r="K436" s="176"/>
      <c r="L436" s="176"/>
      <c r="N436" s="175"/>
      <c r="O436" s="195"/>
      <c r="P436" s="195"/>
      <c r="Q436" s="195"/>
      <c r="R436" s="195"/>
      <c r="S436" s="195"/>
      <c r="T436" s="175"/>
      <c r="U436" s="175"/>
      <c r="V436" s="182"/>
    </row>
    <row r="437" spans="2:22" ht="12.75" customHeight="1">
      <c r="B437" s="175"/>
      <c r="C437" s="175"/>
      <c r="D437" s="175"/>
      <c r="E437" s="175"/>
      <c r="F437" s="175"/>
      <c r="G437" s="176"/>
      <c r="H437" s="176"/>
      <c r="I437" s="176"/>
      <c r="J437" s="176"/>
      <c r="K437" s="176"/>
      <c r="L437" s="176"/>
      <c r="N437" s="175"/>
      <c r="O437" s="195"/>
      <c r="P437" s="195"/>
      <c r="Q437" s="195"/>
      <c r="R437" s="195"/>
      <c r="S437" s="195"/>
      <c r="T437" s="175"/>
      <c r="U437" s="175"/>
      <c r="V437" s="182"/>
    </row>
    <row r="438" spans="2:22" ht="12.75" customHeight="1">
      <c r="B438" s="175"/>
      <c r="C438" s="175"/>
      <c r="D438" s="175"/>
      <c r="E438" s="175"/>
      <c r="F438" s="175"/>
      <c r="G438" s="176"/>
      <c r="H438" s="176"/>
      <c r="I438" s="176"/>
      <c r="J438" s="176"/>
      <c r="K438" s="176"/>
      <c r="L438" s="176"/>
      <c r="N438" s="175"/>
      <c r="O438" s="195"/>
      <c r="P438" s="195"/>
      <c r="Q438" s="195"/>
      <c r="R438" s="195"/>
      <c r="S438" s="195"/>
      <c r="T438" s="175"/>
      <c r="U438" s="175"/>
      <c r="V438" s="182"/>
    </row>
    <row r="439" spans="2:22" ht="12.75" customHeight="1">
      <c r="B439" s="175"/>
      <c r="C439" s="175"/>
      <c r="D439" s="175"/>
      <c r="E439" s="175"/>
      <c r="F439" s="175"/>
      <c r="G439" s="176"/>
      <c r="H439" s="176"/>
      <c r="I439" s="176"/>
      <c r="J439" s="176"/>
      <c r="K439" s="176"/>
      <c r="L439" s="176"/>
      <c r="N439" s="175"/>
      <c r="O439" s="195"/>
      <c r="P439" s="195"/>
      <c r="Q439" s="195"/>
      <c r="R439" s="195"/>
      <c r="S439" s="195"/>
      <c r="T439" s="175"/>
      <c r="U439" s="175"/>
      <c r="V439" s="182"/>
    </row>
    <row r="440" spans="2:22" ht="12.75" customHeight="1">
      <c r="B440" s="175"/>
      <c r="C440" s="175"/>
      <c r="D440" s="175"/>
      <c r="E440" s="175"/>
      <c r="F440" s="175"/>
      <c r="G440" s="176"/>
      <c r="H440" s="176"/>
      <c r="I440" s="176"/>
      <c r="J440" s="176"/>
      <c r="K440" s="176"/>
      <c r="L440" s="176"/>
      <c r="N440" s="175"/>
      <c r="O440" s="195"/>
      <c r="P440" s="195"/>
      <c r="Q440" s="195"/>
      <c r="R440" s="195"/>
      <c r="S440" s="195"/>
      <c r="T440" s="175"/>
      <c r="U440" s="175"/>
      <c r="V440" s="182"/>
    </row>
    <row r="441" spans="2:22" ht="12.75" customHeight="1">
      <c r="B441" s="175"/>
      <c r="C441" s="175"/>
      <c r="D441" s="175"/>
      <c r="E441" s="175"/>
      <c r="F441" s="175"/>
      <c r="G441" s="176"/>
      <c r="H441" s="176"/>
      <c r="I441" s="176"/>
      <c r="J441" s="176"/>
      <c r="K441" s="176"/>
      <c r="L441" s="176"/>
      <c r="N441" s="175"/>
      <c r="O441" s="195"/>
      <c r="P441" s="195"/>
      <c r="Q441" s="195"/>
      <c r="R441" s="195"/>
      <c r="S441" s="195"/>
      <c r="T441" s="175"/>
      <c r="U441" s="175"/>
      <c r="V441" s="182"/>
    </row>
    <row r="442" spans="2:22" ht="12.75" customHeight="1">
      <c r="B442" s="175"/>
      <c r="C442" s="175"/>
      <c r="D442" s="175"/>
      <c r="E442" s="175"/>
      <c r="F442" s="175"/>
      <c r="G442" s="176"/>
      <c r="H442" s="176"/>
      <c r="I442" s="176"/>
      <c r="J442" s="176"/>
      <c r="K442" s="176"/>
      <c r="L442" s="176"/>
      <c r="N442" s="175"/>
      <c r="O442" s="195"/>
      <c r="P442" s="195"/>
      <c r="Q442" s="195"/>
      <c r="R442" s="195"/>
      <c r="S442" s="195"/>
      <c r="T442" s="175"/>
      <c r="U442" s="175"/>
      <c r="V442" s="182"/>
    </row>
    <row r="443" spans="2:22" ht="12.75" customHeight="1">
      <c r="B443" s="175"/>
      <c r="C443" s="175"/>
      <c r="D443" s="175"/>
      <c r="E443" s="175"/>
      <c r="F443" s="175"/>
      <c r="G443" s="176"/>
      <c r="H443" s="176"/>
      <c r="I443" s="176"/>
      <c r="J443" s="176"/>
      <c r="K443" s="176"/>
      <c r="L443" s="176"/>
      <c r="N443" s="175"/>
      <c r="O443" s="195"/>
      <c r="P443" s="195"/>
      <c r="Q443" s="195"/>
      <c r="R443" s="195"/>
      <c r="S443" s="195"/>
      <c r="T443" s="175"/>
      <c r="U443" s="175"/>
      <c r="V443" s="182"/>
    </row>
    <row r="444" spans="2:22" ht="12.75" customHeight="1">
      <c r="B444" s="175"/>
      <c r="C444" s="175"/>
      <c r="D444" s="175"/>
      <c r="E444" s="175"/>
      <c r="F444" s="175"/>
      <c r="G444" s="176"/>
      <c r="H444" s="176"/>
      <c r="I444" s="176"/>
      <c r="J444" s="176"/>
      <c r="K444" s="176"/>
      <c r="L444" s="176"/>
      <c r="N444" s="175"/>
      <c r="O444" s="195"/>
      <c r="P444" s="195"/>
      <c r="Q444" s="195"/>
      <c r="R444" s="195"/>
      <c r="S444" s="195"/>
      <c r="T444" s="175"/>
      <c r="U444" s="175"/>
      <c r="V444" s="182"/>
    </row>
    <row r="445" spans="2:22" ht="12.75" customHeight="1">
      <c r="B445" s="175"/>
      <c r="C445" s="175"/>
      <c r="D445" s="175"/>
      <c r="E445" s="175"/>
      <c r="F445" s="175"/>
      <c r="G445" s="176"/>
      <c r="H445" s="176"/>
      <c r="I445" s="176"/>
      <c r="J445" s="176"/>
      <c r="K445" s="176"/>
      <c r="L445" s="176"/>
      <c r="N445" s="175"/>
      <c r="O445" s="195"/>
      <c r="P445" s="195"/>
      <c r="Q445" s="195"/>
      <c r="R445" s="195"/>
      <c r="S445" s="195"/>
      <c r="T445" s="175"/>
      <c r="U445" s="175"/>
      <c r="V445" s="182"/>
    </row>
    <row r="446" spans="2:22" ht="12.75" customHeight="1">
      <c r="B446" s="175"/>
      <c r="C446" s="175"/>
      <c r="D446" s="175"/>
      <c r="E446" s="175"/>
      <c r="F446" s="175"/>
      <c r="G446" s="176"/>
      <c r="H446" s="176"/>
      <c r="I446" s="176"/>
      <c r="J446" s="176"/>
      <c r="K446" s="176"/>
      <c r="L446" s="176"/>
      <c r="N446" s="175"/>
      <c r="O446" s="195"/>
      <c r="P446" s="195"/>
      <c r="Q446" s="195"/>
      <c r="R446" s="195"/>
      <c r="S446" s="195"/>
      <c r="T446" s="175"/>
      <c r="U446" s="175"/>
      <c r="V446" s="182"/>
    </row>
    <row r="447" spans="2:22" ht="12.75" customHeight="1">
      <c r="B447" s="175"/>
      <c r="C447" s="175"/>
      <c r="D447" s="175"/>
      <c r="E447" s="175"/>
      <c r="F447" s="175"/>
      <c r="G447" s="176"/>
      <c r="H447" s="176"/>
      <c r="I447" s="176"/>
      <c r="J447" s="176"/>
      <c r="K447" s="176"/>
      <c r="L447" s="176"/>
      <c r="N447" s="175"/>
      <c r="O447" s="195"/>
      <c r="P447" s="195"/>
      <c r="Q447" s="195"/>
      <c r="R447" s="195"/>
      <c r="S447" s="195"/>
      <c r="T447" s="175"/>
      <c r="U447" s="175"/>
      <c r="V447" s="182"/>
    </row>
    <row r="448" spans="2:22" ht="12.75" customHeight="1">
      <c r="B448" s="175"/>
      <c r="C448" s="175"/>
      <c r="D448" s="175"/>
      <c r="E448" s="175"/>
      <c r="F448" s="175"/>
      <c r="G448" s="176"/>
      <c r="H448" s="176"/>
      <c r="I448" s="176"/>
      <c r="J448" s="176"/>
      <c r="K448" s="176"/>
      <c r="L448" s="176"/>
      <c r="N448" s="175"/>
      <c r="O448" s="195"/>
      <c r="P448" s="195"/>
      <c r="Q448" s="195"/>
      <c r="R448" s="195"/>
      <c r="S448" s="195"/>
      <c r="T448" s="175"/>
      <c r="U448" s="175"/>
      <c r="V448" s="182"/>
    </row>
    <row r="449" spans="2:22" ht="12.75" customHeight="1">
      <c r="B449" s="175"/>
      <c r="C449" s="175"/>
      <c r="D449" s="175"/>
      <c r="E449" s="175"/>
      <c r="F449" s="175"/>
      <c r="G449" s="176"/>
      <c r="H449" s="176"/>
      <c r="I449" s="176"/>
      <c r="J449" s="176"/>
      <c r="K449" s="176"/>
      <c r="L449" s="176"/>
      <c r="N449" s="175"/>
      <c r="O449" s="195"/>
      <c r="P449" s="195"/>
      <c r="Q449" s="195"/>
      <c r="R449" s="195"/>
      <c r="S449" s="195"/>
      <c r="T449" s="175"/>
      <c r="U449" s="175"/>
      <c r="V449" s="182"/>
    </row>
    <row r="450" spans="2:22" ht="12.75" customHeight="1">
      <c r="B450" s="175"/>
      <c r="C450" s="175"/>
      <c r="D450" s="175"/>
      <c r="E450" s="175"/>
      <c r="F450" s="175"/>
      <c r="G450" s="176"/>
      <c r="H450" s="176"/>
      <c r="I450" s="176"/>
      <c r="J450" s="176"/>
      <c r="K450" s="176"/>
      <c r="L450" s="176"/>
      <c r="N450" s="175"/>
      <c r="O450" s="195"/>
      <c r="P450" s="195"/>
      <c r="Q450" s="195"/>
      <c r="R450" s="195"/>
      <c r="S450" s="195"/>
      <c r="T450" s="175"/>
      <c r="U450" s="175"/>
      <c r="V450" s="182"/>
    </row>
    <row r="451" spans="2:22" ht="12.75" customHeight="1">
      <c r="B451" s="175"/>
      <c r="C451" s="175"/>
      <c r="D451" s="175"/>
      <c r="E451" s="175"/>
      <c r="F451" s="175"/>
      <c r="G451" s="176"/>
      <c r="H451" s="176"/>
      <c r="I451" s="176"/>
      <c r="J451" s="176"/>
      <c r="K451" s="176"/>
      <c r="L451" s="176"/>
      <c r="N451" s="175"/>
      <c r="O451" s="195"/>
      <c r="P451" s="195"/>
      <c r="Q451" s="195"/>
      <c r="R451" s="195"/>
      <c r="S451" s="195"/>
      <c r="T451" s="175"/>
      <c r="U451" s="175"/>
      <c r="V451" s="182"/>
    </row>
    <row r="452" spans="2:22" ht="12.75" customHeight="1">
      <c r="B452" s="175"/>
      <c r="C452" s="175"/>
      <c r="D452" s="175"/>
      <c r="E452" s="175"/>
      <c r="F452" s="175"/>
      <c r="G452" s="176"/>
      <c r="H452" s="176"/>
      <c r="I452" s="176"/>
      <c r="J452" s="176"/>
      <c r="K452" s="176"/>
      <c r="L452" s="176"/>
      <c r="N452" s="175"/>
      <c r="O452" s="195"/>
      <c r="P452" s="195"/>
      <c r="Q452" s="195"/>
      <c r="R452" s="195"/>
      <c r="S452" s="195"/>
      <c r="T452" s="175"/>
      <c r="U452" s="175"/>
      <c r="V452" s="182"/>
    </row>
    <row r="453" spans="2:22" ht="12.75" customHeight="1">
      <c r="B453" s="175"/>
      <c r="C453" s="175"/>
      <c r="D453" s="175"/>
      <c r="E453" s="175"/>
      <c r="F453" s="175"/>
      <c r="G453" s="176"/>
      <c r="H453" s="176"/>
      <c r="I453" s="176"/>
      <c r="J453" s="176"/>
      <c r="K453" s="176"/>
      <c r="L453" s="176"/>
      <c r="N453" s="175"/>
      <c r="O453" s="195"/>
      <c r="P453" s="195"/>
      <c r="Q453" s="195"/>
      <c r="R453" s="195"/>
      <c r="S453" s="195"/>
      <c r="T453" s="175"/>
      <c r="U453" s="175"/>
      <c r="V453" s="182"/>
    </row>
    <row r="454" spans="2:22" ht="12.75" customHeight="1">
      <c r="B454" s="175"/>
      <c r="C454" s="175"/>
      <c r="D454" s="175"/>
      <c r="E454" s="175"/>
      <c r="F454" s="175"/>
      <c r="G454" s="176"/>
      <c r="H454" s="176"/>
      <c r="I454" s="176"/>
      <c r="J454" s="176"/>
      <c r="K454" s="176"/>
      <c r="L454" s="176"/>
      <c r="N454" s="175"/>
      <c r="O454" s="195"/>
      <c r="P454" s="195"/>
      <c r="Q454" s="195"/>
      <c r="R454" s="195"/>
      <c r="S454" s="195"/>
      <c r="T454" s="175"/>
      <c r="U454" s="175"/>
      <c r="V454" s="182"/>
    </row>
    <row r="455" spans="2:22" ht="12.75" customHeight="1">
      <c r="B455" s="175"/>
      <c r="C455" s="175"/>
      <c r="D455" s="175"/>
      <c r="E455" s="175"/>
      <c r="F455" s="175"/>
      <c r="G455" s="176"/>
      <c r="H455" s="176"/>
      <c r="I455" s="176"/>
      <c r="J455" s="176"/>
      <c r="K455" s="176"/>
      <c r="L455" s="176"/>
      <c r="N455" s="175"/>
      <c r="O455" s="195"/>
      <c r="P455" s="195"/>
      <c r="Q455" s="195"/>
      <c r="R455" s="195"/>
      <c r="S455" s="195"/>
      <c r="T455" s="175"/>
      <c r="U455" s="175"/>
      <c r="V455" s="182"/>
    </row>
    <row r="456" spans="2:22" ht="12.75" customHeight="1">
      <c r="B456" s="175"/>
      <c r="C456" s="175"/>
      <c r="D456" s="175"/>
      <c r="E456" s="175"/>
      <c r="F456" s="175"/>
      <c r="G456" s="176"/>
      <c r="H456" s="176"/>
      <c r="I456" s="176"/>
      <c r="J456" s="176"/>
      <c r="K456" s="176"/>
      <c r="L456" s="176"/>
      <c r="N456" s="175"/>
      <c r="O456" s="195"/>
      <c r="P456" s="195"/>
      <c r="Q456" s="195"/>
      <c r="R456" s="195"/>
      <c r="S456" s="195"/>
      <c r="T456" s="175"/>
      <c r="U456" s="175"/>
      <c r="V456" s="182"/>
    </row>
    <row r="457" spans="2:22" ht="12.75" customHeight="1">
      <c r="B457" s="175"/>
      <c r="C457" s="175"/>
      <c r="D457" s="175"/>
      <c r="E457" s="175"/>
      <c r="F457" s="175"/>
      <c r="G457" s="176"/>
      <c r="H457" s="176"/>
      <c r="I457" s="176"/>
      <c r="J457" s="176"/>
      <c r="K457" s="176"/>
      <c r="L457" s="176"/>
      <c r="N457" s="175"/>
      <c r="O457" s="195"/>
      <c r="P457" s="195"/>
      <c r="Q457" s="195"/>
      <c r="R457" s="195"/>
      <c r="S457" s="195"/>
      <c r="T457" s="175"/>
      <c r="U457" s="175"/>
      <c r="V457" s="182"/>
    </row>
    <row r="458" spans="2:22" ht="12.75" customHeight="1">
      <c r="B458" s="175"/>
      <c r="C458" s="175"/>
      <c r="D458" s="175"/>
      <c r="E458" s="175"/>
      <c r="F458" s="175"/>
      <c r="G458" s="176"/>
      <c r="H458" s="176"/>
      <c r="I458" s="176"/>
      <c r="J458" s="176"/>
      <c r="K458" s="176"/>
      <c r="L458" s="176"/>
      <c r="N458" s="175"/>
      <c r="O458" s="195"/>
      <c r="P458" s="195"/>
      <c r="Q458" s="195"/>
      <c r="R458" s="195"/>
      <c r="S458" s="195"/>
      <c r="T458" s="175"/>
      <c r="U458" s="175"/>
      <c r="V458" s="182"/>
    </row>
    <row r="459" spans="2:22" ht="12.75" customHeight="1">
      <c r="B459" s="175"/>
      <c r="C459" s="175"/>
      <c r="D459" s="175"/>
      <c r="E459" s="175"/>
      <c r="F459" s="175"/>
      <c r="G459" s="176"/>
      <c r="H459" s="176"/>
      <c r="I459" s="176"/>
      <c r="J459" s="176"/>
      <c r="K459" s="176"/>
      <c r="L459" s="176"/>
      <c r="N459" s="175"/>
      <c r="O459" s="195"/>
      <c r="P459" s="195"/>
      <c r="Q459" s="195"/>
      <c r="R459" s="195"/>
      <c r="S459" s="195"/>
      <c r="T459" s="175"/>
      <c r="U459" s="175"/>
      <c r="V459" s="182"/>
    </row>
    <row r="460" spans="2:22" ht="12.75" customHeight="1">
      <c r="B460" s="175"/>
      <c r="C460" s="175"/>
      <c r="D460" s="175"/>
      <c r="E460" s="175"/>
      <c r="F460" s="175"/>
      <c r="G460" s="176"/>
      <c r="H460" s="176"/>
      <c r="I460" s="176"/>
      <c r="J460" s="176"/>
      <c r="K460" s="176"/>
      <c r="L460" s="176"/>
      <c r="N460" s="175"/>
      <c r="O460" s="195"/>
      <c r="P460" s="195"/>
      <c r="Q460" s="195"/>
      <c r="R460" s="195"/>
      <c r="S460" s="195"/>
      <c r="T460" s="175"/>
      <c r="U460" s="175"/>
      <c r="V460" s="182"/>
    </row>
    <row r="461" spans="2:22" ht="12.75" customHeight="1">
      <c r="B461" s="175"/>
      <c r="C461" s="175"/>
      <c r="D461" s="175"/>
      <c r="E461" s="175"/>
      <c r="F461" s="175"/>
      <c r="G461" s="176"/>
      <c r="H461" s="176"/>
      <c r="I461" s="176"/>
      <c r="J461" s="176"/>
      <c r="K461" s="176"/>
      <c r="L461" s="176"/>
      <c r="N461" s="175"/>
      <c r="O461" s="195"/>
      <c r="P461" s="195"/>
      <c r="Q461" s="195"/>
      <c r="R461" s="195"/>
      <c r="S461" s="195"/>
      <c r="T461" s="175"/>
      <c r="U461" s="175"/>
      <c r="V461" s="182"/>
    </row>
    <row r="462" spans="2:22" ht="12.75" customHeight="1">
      <c r="B462" s="175"/>
      <c r="C462" s="175"/>
      <c r="D462" s="175"/>
      <c r="E462" s="175"/>
      <c r="F462" s="175"/>
      <c r="G462" s="176"/>
      <c r="H462" s="176"/>
      <c r="I462" s="176"/>
      <c r="J462" s="176"/>
      <c r="K462" s="176"/>
      <c r="L462" s="176"/>
      <c r="N462" s="175"/>
      <c r="O462" s="195"/>
      <c r="P462" s="195"/>
      <c r="Q462" s="195"/>
      <c r="R462" s="195"/>
      <c r="S462" s="195"/>
      <c r="T462" s="175"/>
      <c r="U462" s="175"/>
      <c r="V462" s="182"/>
    </row>
    <row r="463" spans="2:22" ht="12.75" customHeight="1">
      <c r="B463" s="175"/>
      <c r="C463" s="175"/>
      <c r="D463" s="175"/>
      <c r="E463" s="175"/>
      <c r="F463" s="175"/>
      <c r="G463" s="176"/>
      <c r="H463" s="176"/>
      <c r="I463" s="176"/>
      <c r="J463" s="176"/>
      <c r="K463" s="176"/>
      <c r="L463" s="176"/>
      <c r="N463" s="175"/>
      <c r="O463" s="195"/>
      <c r="P463" s="195"/>
      <c r="Q463" s="195"/>
      <c r="R463" s="195"/>
      <c r="S463" s="195"/>
      <c r="T463" s="175"/>
      <c r="U463" s="175"/>
      <c r="V463" s="182"/>
    </row>
    <row r="464" spans="2:22" ht="12.75" customHeight="1">
      <c r="B464" s="175"/>
      <c r="C464" s="175"/>
      <c r="D464" s="175"/>
      <c r="E464" s="175"/>
      <c r="F464" s="175"/>
      <c r="G464" s="176"/>
      <c r="H464" s="176"/>
      <c r="I464" s="176"/>
      <c r="J464" s="176"/>
      <c r="K464" s="176"/>
      <c r="L464" s="176"/>
      <c r="N464" s="175"/>
      <c r="O464" s="195"/>
      <c r="P464" s="195"/>
      <c r="Q464" s="195"/>
      <c r="R464" s="195"/>
      <c r="S464" s="195"/>
      <c r="T464" s="175"/>
      <c r="U464" s="175"/>
      <c r="V464" s="182"/>
    </row>
    <row r="465" spans="2:22" ht="12.75" customHeight="1">
      <c r="B465" s="175"/>
      <c r="C465" s="175"/>
      <c r="D465" s="175"/>
      <c r="E465" s="175"/>
      <c r="F465" s="175"/>
      <c r="G465" s="176"/>
      <c r="H465" s="176"/>
      <c r="I465" s="176"/>
      <c r="J465" s="176"/>
      <c r="K465" s="176"/>
      <c r="L465" s="176"/>
      <c r="N465" s="175"/>
      <c r="O465" s="195"/>
      <c r="P465" s="195"/>
      <c r="Q465" s="195"/>
      <c r="R465" s="195"/>
      <c r="S465" s="195"/>
      <c r="T465" s="175"/>
      <c r="U465" s="175"/>
      <c r="V465" s="182"/>
    </row>
    <row r="466" spans="2:22" ht="12.75" customHeight="1">
      <c r="B466" s="175"/>
      <c r="C466" s="175"/>
      <c r="D466" s="175"/>
      <c r="E466" s="175"/>
      <c r="F466" s="175"/>
      <c r="G466" s="176"/>
      <c r="H466" s="176"/>
      <c r="I466" s="176"/>
      <c r="J466" s="176"/>
      <c r="K466" s="176"/>
      <c r="L466" s="176"/>
      <c r="N466" s="175"/>
      <c r="O466" s="195"/>
      <c r="P466" s="195"/>
      <c r="Q466" s="195"/>
      <c r="R466" s="195"/>
      <c r="S466" s="195"/>
      <c r="T466" s="175"/>
      <c r="U466" s="175"/>
      <c r="V466" s="182"/>
    </row>
    <row r="467" spans="2:22" ht="12.75" customHeight="1">
      <c r="B467" s="175"/>
      <c r="C467" s="175"/>
      <c r="D467" s="175"/>
      <c r="E467" s="175"/>
      <c r="F467" s="175"/>
      <c r="G467" s="176"/>
      <c r="H467" s="176"/>
      <c r="I467" s="176"/>
      <c r="J467" s="176"/>
      <c r="K467" s="176"/>
      <c r="L467" s="176"/>
      <c r="N467" s="175"/>
      <c r="O467" s="195"/>
      <c r="P467" s="195"/>
      <c r="Q467" s="195"/>
      <c r="R467" s="195"/>
      <c r="S467" s="195"/>
      <c r="T467" s="175"/>
      <c r="U467" s="175"/>
      <c r="V467" s="182"/>
    </row>
    <row r="468" spans="2:22" ht="12.75" customHeight="1">
      <c r="B468" s="175"/>
      <c r="C468" s="175"/>
      <c r="D468" s="175"/>
      <c r="E468" s="175"/>
      <c r="F468" s="175"/>
      <c r="G468" s="176"/>
      <c r="H468" s="176"/>
      <c r="I468" s="176"/>
      <c r="J468" s="176"/>
      <c r="K468" s="176"/>
      <c r="L468" s="176"/>
      <c r="N468" s="175"/>
      <c r="O468" s="195"/>
      <c r="P468" s="195"/>
      <c r="Q468" s="195"/>
      <c r="R468" s="195"/>
      <c r="S468" s="195"/>
      <c r="T468" s="175"/>
      <c r="U468" s="175"/>
      <c r="V468" s="182"/>
    </row>
    <row r="469" spans="2:22" ht="12.75" customHeight="1">
      <c r="B469" s="175"/>
      <c r="C469" s="175"/>
      <c r="D469" s="175"/>
      <c r="E469" s="175"/>
      <c r="F469" s="175"/>
      <c r="G469" s="176"/>
      <c r="H469" s="176"/>
      <c r="I469" s="176"/>
      <c r="J469" s="176"/>
      <c r="K469" s="176"/>
      <c r="L469" s="176"/>
      <c r="N469" s="175"/>
      <c r="O469" s="195"/>
      <c r="P469" s="195"/>
      <c r="Q469" s="195"/>
      <c r="R469" s="195"/>
      <c r="S469" s="195"/>
      <c r="T469" s="175"/>
      <c r="U469" s="175"/>
      <c r="V469" s="182"/>
    </row>
    <row r="470" spans="2:22" ht="12.75" customHeight="1">
      <c r="B470" s="175"/>
      <c r="C470" s="175"/>
      <c r="D470" s="175"/>
      <c r="E470" s="175"/>
      <c r="F470" s="175"/>
      <c r="G470" s="176"/>
      <c r="H470" s="176"/>
      <c r="I470" s="176"/>
      <c r="J470" s="176"/>
      <c r="K470" s="176"/>
      <c r="L470" s="176"/>
      <c r="N470" s="175"/>
      <c r="O470" s="195"/>
      <c r="P470" s="195"/>
      <c r="Q470" s="195"/>
      <c r="R470" s="195"/>
      <c r="S470" s="195"/>
      <c r="T470" s="175"/>
      <c r="U470" s="175"/>
      <c r="V470" s="182"/>
    </row>
    <row r="471" spans="2:22" ht="12.75" customHeight="1">
      <c r="B471" s="175"/>
      <c r="C471" s="175"/>
      <c r="D471" s="175"/>
      <c r="E471" s="175"/>
      <c r="F471" s="175"/>
      <c r="G471" s="176"/>
      <c r="H471" s="176"/>
      <c r="I471" s="176"/>
      <c r="J471" s="176"/>
      <c r="K471" s="176"/>
      <c r="L471" s="176"/>
      <c r="N471" s="175"/>
      <c r="O471" s="195"/>
      <c r="P471" s="195"/>
      <c r="Q471" s="195"/>
      <c r="R471" s="195"/>
      <c r="S471" s="195"/>
      <c r="T471" s="175"/>
      <c r="U471" s="175"/>
      <c r="V471" s="182"/>
    </row>
    <row r="472" spans="2:22" ht="12.75" customHeight="1">
      <c r="B472" s="175"/>
      <c r="C472" s="175"/>
      <c r="D472" s="175"/>
      <c r="E472" s="175"/>
      <c r="F472" s="175"/>
      <c r="G472" s="176"/>
      <c r="H472" s="176"/>
      <c r="I472" s="176"/>
      <c r="J472" s="176"/>
      <c r="K472" s="176"/>
      <c r="L472" s="176"/>
      <c r="N472" s="175"/>
      <c r="O472" s="195"/>
      <c r="P472" s="195"/>
      <c r="Q472" s="195"/>
      <c r="R472" s="195"/>
      <c r="S472" s="195"/>
      <c r="T472" s="175"/>
      <c r="U472" s="175"/>
      <c r="V472" s="182"/>
    </row>
    <row r="473" spans="2:22" ht="12.75" customHeight="1">
      <c r="B473" s="175"/>
      <c r="C473" s="175"/>
      <c r="D473" s="175"/>
      <c r="E473" s="175"/>
      <c r="F473" s="175"/>
      <c r="G473" s="176"/>
      <c r="H473" s="176"/>
      <c r="I473" s="176"/>
      <c r="J473" s="176"/>
      <c r="K473" s="176"/>
      <c r="L473" s="176"/>
      <c r="N473" s="175"/>
      <c r="O473" s="195"/>
      <c r="P473" s="195"/>
      <c r="Q473" s="195"/>
      <c r="R473" s="195"/>
      <c r="S473" s="195"/>
      <c r="T473" s="175"/>
      <c r="U473" s="175"/>
      <c r="V473" s="182"/>
    </row>
    <row r="474" spans="2:22" ht="12.75" customHeight="1">
      <c r="B474" s="175"/>
      <c r="C474" s="175"/>
      <c r="D474" s="175"/>
      <c r="E474" s="175"/>
      <c r="F474" s="175"/>
      <c r="G474" s="176"/>
      <c r="H474" s="176"/>
      <c r="I474" s="176"/>
      <c r="J474" s="176"/>
      <c r="K474" s="176"/>
      <c r="L474" s="176"/>
      <c r="N474" s="175"/>
      <c r="O474" s="195"/>
      <c r="P474" s="195"/>
      <c r="Q474" s="195"/>
      <c r="R474" s="195"/>
      <c r="S474" s="195"/>
      <c r="T474" s="175"/>
      <c r="U474" s="175"/>
      <c r="V474" s="182"/>
    </row>
    <row r="475" spans="2:22" ht="12.75" customHeight="1">
      <c r="B475" s="175"/>
      <c r="C475" s="175"/>
      <c r="D475" s="175"/>
      <c r="E475" s="175"/>
      <c r="F475" s="175"/>
      <c r="G475" s="176"/>
      <c r="H475" s="176"/>
      <c r="I475" s="176"/>
      <c r="J475" s="176"/>
      <c r="K475" s="176"/>
      <c r="L475" s="176"/>
      <c r="N475" s="175"/>
      <c r="O475" s="195"/>
      <c r="P475" s="195"/>
      <c r="Q475" s="195"/>
      <c r="R475" s="195"/>
      <c r="S475" s="195"/>
      <c r="T475" s="175"/>
      <c r="U475" s="175"/>
      <c r="V475" s="182"/>
    </row>
    <row r="476" spans="2:22" ht="12.75" customHeight="1">
      <c r="B476" s="175"/>
      <c r="C476" s="175"/>
      <c r="D476" s="175"/>
      <c r="E476" s="175"/>
      <c r="F476" s="175"/>
      <c r="G476" s="176"/>
      <c r="H476" s="176"/>
      <c r="I476" s="176"/>
      <c r="J476" s="176"/>
      <c r="K476" s="176"/>
      <c r="L476" s="176"/>
      <c r="N476" s="175"/>
      <c r="O476" s="195"/>
      <c r="P476" s="195"/>
      <c r="Q476" s="195"/>
      <c r="R476" s="195"/>
      <c r="S476" s="195"/>
      <c r="T476" s="175"/>
      <c r="U476" s="175"/>
      <c r="V476" s="182"/>
    </row>
    <row r="477" spans="2:22" ht="12.75" customHeight="1">
      <c r="B477" s="175"/>
      <c r="C477" s="175"/>
      <c r="D477" s="175"/>
      <c r="E477" s="175"/>
      <c r="F477" s="175"/>
      <c r="G477" s="176"/>
      <c r="H477" s="176"/>
      <c r="I477" s="176"/>
      <c r="J477" s="176"/>
      <c r="K477" s="176"/>
      <c r="L477" s="176"/>
      <c r="N477" s="175"/>
      <c r="O477" s="195"/>
      <c r="P477" s="195"/>
      <c r="Q477" s="195"/>
      <c r="R477" s="195"/>
      <c r="S477" s="195"/>
      <c r="T477" s="175"/>
      <c r="U477" s="175"/>
      <c r="V477" s="182"/>
    </row>
    <row r="478" spans="2:22" ht="12.75" customHeight="1">
      <c r="B478" s="175"/>
      <c r="C478" s="175"/>
      <c r="D478" s="175"/>
      <c r="E478" s="175"/>
      <c r="F478" s="175"/>
      <c r="G478" s="176"/>
      <c r="H478" s="176"/>
      <c r="I478" s="176"/>
      <c r="J478" s="176"/>
      <c r="K478" s="176"/>
      <c r="L478" s="176"/>
      <c r="N478" s="175"/>
      <c r="O478" s="195"/>
      <c r="P478" s="195"/>
      <c r="Q478" s="195"/>
      <c r="R478" s="195"/>
      <c r="S478" s="195"/>
      <c r="T478" s="175"/>
      <c r="U478" s="175"/>
      <c r="V478" s="182"/>
    </row>
    <row r="479" spans="2:22" ht="12.75" customHeight="1">
      <c r="B479" s="175"/>
      <c r="C479" s="175"/>
      <c r="D479" s="175"/>
      <c r="E479" s="175"/>
      <c r="F479" s="175"/>
      <c r="G479" s="176"/>
      <c r="H479" s="176"/>
      <c r="I479" s="176"/>
      <c r="J479" s="176"/>
      <c r="K479" s="176"/>
      <c r="L479" s="176"/>
      <c r="N479" s="175"/>
      <c r="O479" s="195"/>
      <c r="P479" s="195"/>
      <c r="Q479" s="195"/>
      <c r="R479" s="195"/>
      <c r="S479" s="195"/>
      <c r="T479" s="175"/>
      <c r="U479" s="175"/>
      <c r="V479" s="182"/>
    </row>
    <row r="480" spans="2:22" ht="12.75" customHeight="1">
      <c r="B480" s="175"/>
      <c r="C480" s="175"/>
      <c r="D480" s="175"/>
      <c r="E480" s="175"/>
      <c r="F480" s="175"/>
      <c r="G480" s="176"/>
      <c r="H480" s="176"/>
      <c r="I480" s="176"/>
      <c r="J480" s="176"/>
      <c r="K480" s="176"/>
      <c r="L480" s="176"/>
      <c r="N480" s="175"/>
      <c r="O480" s="195"/>
      <c r="P480" s="195"/>
      <c r="Q480" s="195"/>
      <c r="R480" s="195"/>
      <c r="S480" s="195"/>
      <c r="T480" s="175"/>
      <c r="U480" s="175"/>
      <c r="V480" s="182"/>
    </row>
    <row r="481" spans="2:22" ht="12.75" customHeight="1">
      <c r="B481" s="175"/>
      <c r="C481" s="175"/>
      <c r="D481" s="175"/>
      <c r="E481" s="175"/>
      <c r="F481" s="175"/>
      <c r="G481" s="176"/>
      <c r="H481" s="176"/>
      <c r="I481" s="176"/>
      <c r="J481" s="176"/>
      <c r="K481" s="176"/>
      <c r="L481" s="176"/>
      <c r="N481" s="175"/>
      <c r="O481" s="195"/>
      <c r="P481" s="195"/>
      <c r="Q481" s="195"/>
      <c r="R481" s="195"/>
      <c r="S481" s="195"/>
      <c r="T481" s="175"/>
      <c r="U481" s="175"/>
      <c r="V481" s="182"/>
    </row>
    <row r="482" spans="2:22" ht="12.75" customHeight="1">
      <c r="B482" s="175"/>
      <c r="C482" s="175"/>
      <c r="D482" s="175"/>
      <c r="E482" s="175"/>
      <c r="F482" s="175"/>
      <c r="G482" s="176"/>
      <c r="H482" s="176"/>
      <c r="I482" s="176"/>
      <c r="J482" s="176"/>
      <c r="K482" s="176"/>
      <c r="L482" s="176"/>
      <c r="N482" s="175"/>
      <c r="O482" s="195"/>
      <c r="P482" s="195"/>
      <c r="Q482" s="195"/>
      <c r="R482" s="195"/>
      <c r="S482" s="195"/>
      <c r="T482" s="175"/>
      <c r="U482" s="175"/>
      <c r="V482" s="182"/>
    </row>
    <row r="483" spans="2:22" ht="12.75" customHeight="1">
      <c r="B483" s="175"/>
      <c r="C483" s="175"/>
      <c r="D483" s="175"/>
      <c r="E483" s="175"/>
      <c r="F483" s="175"/>
      <c r="G483" s="176"/>
      <c r="H483" s="176"/>
      <c r="I483" s="176"/>
      <c r="J483" s="176"/>
      <c r="K483" s="176"/>
      <c r="L483" s="176"/>
      <c r="N483" s="175"/>
      <c r="O483" s="195"/>
      <c r="P483" s="195"/>
      <c r="Q483" s="195"/>
      <c r="R483" s="195"/>
      <c r="S483" s="195"/>
      <c r="T483" s="175"/>
      <c r="U483" s="175"/>
      <c r="V483" s="182"/>
    </row>
    <row r="484" spans="2:22" ht="12.75" customHeight="1">
      <c r="B484" s="175"/>
      <c r="C484" s="175"/>
      <c r="D484" s="175"/>
      <c r="E484" s="175"/>
      <c r="F484" s="175"/>
      <c r="G484" s="176"/>
      <c r="H484" s="176"/>
      <c r="I484" s="176"/>
      <c r="J484" s="176"/>
      <c r="K484" s="176"/>
      <c r="L484" s="176"/>
      <c r="N484" s="175"/>
      <c r="O484" s="195"/>
      <c r="P484" s="195"/>
      <c r="Q484" s="195"/>
      <c r="R484" s="195"/>
      <c r="S484" s="195"/>
      <c r="T484" s="175"/>
      <c r="U484" s="175"/>
      <c r="V484" s="182"/>
    </row>
    <row r="485" spans="2:22" ht="12.75" customHeight="1">
      <c r="B485" s="175"/>
      <c r="C485" s="175"/>
      <c r="D485" s="175"/>
      <c r="E485" s="175"/>
      <c r="F485" s="175"/>
      <c r="G485" s="176"/>
      <c r="H485" s="176"/>
      <c r="I485" s="176"/>
      <c r="J485" s="176"/>
      <c r="K485" s="176"/>
      <c r="L485" s="176"/>
      <c r="N485" s="175"/>
      <c r="O485" s="195"/>
      <c r="P485" s="195"/>
      <c r="Q485" s="195"/>
      <c r="R485" s="195"/>
      <c r="S485" s="195"/>
      <c r="T485" s="175"/>
      <c r="U485" s="175"/>
      <c r="V485" s="182"/>
    </row>
    <row r="486" spans="2:22" ht="12.75" customHeight="1">
      <c r="B486" s="175"/>
      <c r="C486" s="175"/>
      <c r="D486" s="175"/>
      <c r="E486" s="175"/>
      <c r="F486" s="175"/>
      <c r="G486" s="176"/>
      <c r="H486" s="176"/>
      <c r="I486" s="176"/>
      <c r="J486" s="176"/>
      <c r="K486" s="176"/>
      <c r="L486" s="176"/>
      <c r="N486" s="175"/>
      <c r="O486" s="195"/>
      <c r="P486" s="195"/>
      <c r="Q486" s="195"/>
      <c r="R486" s="195"/>
      <c r="S486" s="195"/>
      <c r="T486" s="175"/>
      <c r="U486" s="175"/>
      <c r="V486" s="182"/>
    </row>
    <row r="487" spans="2:22" ht="12.75" customHeight="1">
      <c r="B487" s="175"/>
      <c r="C487" s="175"/>
      <c r="D487" s="175"/>
      <c r="E487" s="175"/>
      <c r="F487" s="175"/>
      <c r="G487" s="176"/>
      <c r="H487" s="176"/>
      <c r="I487" s="176"/>
      <c r="J487" s="176"/>
      <c r="K487" s="176"/>
      <c r="L487" s="176"/>
      <c r="N487" s="175"/>
      <c r="O487" s="195"/>
      <c r="P487" s="195"/>
      <c r="Q487" s="195"/>
      <c r="R487" s="195"/>
      <c r="S487" s="195"/>
      <c r="T487" s="175"/>
      <c r="U487" s="175"/>
      <c r="V487" s="182"/>
    </row>
    <row r="488" spans="2:22" ht="12.75" customHeight="1">
      <c r="B488" s="175"/>
      <c r="C488" s="175"/>
      <c r="D488" s="175"/>
      <c r="E488" s="175"/>
      <c r="F488" s="175"/>
      <c r="G488" s="176"/>
      <c r="H488" s="176"/>
      <c r="I488" s="176"/>
      <c r="J488" s="176"/>
      <c r="K488" s="176"/>
      <c r="L488" s="176"/>
      <c r="N488" s="175"/>
      <c r="O488" s="195"/>
      <c r="P488" s="195"/>
      <c r="Q488" s="195"/>
      <c r="R488" s="195"/>
      <c r="S488" s="195"/>
      <c r="T488" s="175"/>
      <c r="U488" s="175"/>
      <c r="V488" s="182"/>
    </row>
    <row r="489" spans="2:22" ht="12.75" customHeight="1">
      <c r="B489" s="175"/>
      <c r="C489" s="175"/>
      <c r="D489" s="175"/>
      <c r="E489" s="175"/>
      <c r="F489" s="175"/>
      <c r="G489" s="176"/>
      <c r="H489" s="176"/>
      <c r="I489" s="176"/>
      <c r="J489" s="176"/>
      <c r="K489" s="176"/>
      <c r="L489" s="176"/>
      <c r="N489" s="175"/>
      <c r="O489" s="195"/>
      <c r="P489" s="195"/>
      <c r="Q489" s="195"/>
      <c r="R489" s="195"/>
      <c r="S489" s="195"/>
      <c r="T489" s="175"/>
      <c r="U489" s="175"/>
      <c r="V489" s="182"/>
    </row>
    <row r="490" spans="2:22" ht="12.75" customHeight="1">
      <c r="B490" s="175"/>
      <c r="C490" s="175"/>
      <c r="D490" s="175"/>
      <c r="E490" s="175"/>
      <c r="F490" s="175"/>
      <c r="G490" s="176"/>
      <c r="H490" s="176"/>
      <c r="I490" s="176"/>
      <c r="J490" s="176"/>
      <c r="K490" s="176"/>
      <c r="L490" s="176"/>
      <c r="N490" s="175"/>
      <c r="O490" s="195"/>
      <c r="P490" s="195"/>
      <c r="Q490" s="195"/>
      <c r="R490" s="195"/>
      <c r="S490" s="195"/>
      <c r="T490" s="175"/>
      <c r="U490" s="175"/>
      <c r="V490" s="182"/>
    </row>
    <row r="491" spans="2:22" ht="12.75" customHeight="1">
      <c r="B491" s="175"/>
      <c r="C491" s="175"/>
      <c r="D491" s="175"/>
      <c r="E491" s="175"/>
      <c r="F491" s="175"/>
      <c r="G491" s="176"/>
      <c r="H491" s="176"/>
      <c r="I491" s="176"/>
      <c r="J491" s="176"/>
      <c r="K491" s="176"/>
      <c r="L491" s="176"/>
      <c r="N491" s="175"/>
      <c r="O491" s="195"/>
      <c r="P491" s="195"/>
      <c r="Q491" s="195"/>
      <c r="R491" s="195"/>
      <c r="S491" s="195"/>
      <c r="T491" s="175"/>
      <c r="U491" s="175"/>
      <c r="V491" s="182"/>
    </row>
    <row r="492" spans="2:22" ht="12.75" customHeight="1">
      <c r="B492" s="175"/>
      <c r="C492" s="175"/>
      <c r="D492" s="175"/>
      <c r="E492" s="175"/>
      <c r="F492" s="175"/>
      <c r="G492" s="176"/>
      <c r="H492" s="176"/>
      <c r="I492" s="176"/>
      <c r="J492" s="176"/>
      <c r="K492" s="176"/>
      <c r="L492" s="176"/>
      <c r="N492" s="175"/>
      <c r="O492" s="195"/>
      <c r="P492" s="195"/>
      <c r="Q492" s="195"/>
      <c r="R492" s="195"/>
      <c r="S492" s="195"/>
      <c r="T492" s="175"/>
      <c r="U492" s="175"/>
      <c r="V492" s="182"/>
    </row>
    <row r="493" spans="2:22" ht="12.75" customHeight="1">
      <c r="B493" s="175"/>
      <c r="C493" s="175"/>
      <c r="D493" s="175"/>
      <c r="E493" s="175"/>
      <c r="F493" s="175"/>
      <c r="G493" s="176"/>
      <c r="H493" s="176"/>
      <c r="I493" s="176"/>
      <c r="J493" s="176"/>
      <c r="K493" s="176"/>
      <c r="L493" s="176"/>
      <c r="N493" s="175"/>
      <c r="O493" s="195"/>
      <c r="P493" s="195"/>
      <c r="Q493" s="195"/>
      <c r="R493" s="195"/>
      <c r="S493" s="195"/>
      <c r="T493" s="175"/>
      <c r="U493" s="175"/>
      <c r="V493" s="182"/>
    </row>
    <row r="494" spans="2:22" ht="12.75" customHeight="1">
      <c r="B494" s="175"/>
      <c r="C494" s="175"/>
      <c r="D494" s="175"/>
      <c r="E494" s="175"/>
      <c r="F494" s="175"/>
      <c r="G494" s="176"/>
      <c r="H494" s="176"/>
      <c r="I494" s="176"/>
      <c r="J494" s="176"/>
      <c r="K494" s="176"/>
      <c r="L494" s="176"/>
      <c r="N494" s="175"/>
      <c r="O494" s="195"/>
      <c r="P494" s="195"/>
      <c r="Q494" s="195"/>
      <c r="R494" s="195"/>
      <c r="S494" s="195"/>
      <c r="T494" s="175"/>
      <c r="U494" s="175"/>
      <c r="V494" s="182"/>
    </row>
    <row r="495" spans="2:22" ht="12.75" customHeight="1">
      <c r="B495" s="175"/>
      <c r="C495" s="175"/>
      <c r="D495" s="175"/>
      <c r="E495" s="175"/>
      <c r="F495" s="175"/>
      <c r="G495" s="176"/>
      <c r="H495" s="176"/>
      <c r="I495" s="176"/>
      <c r="J495" s="176"/>
      <c r="K495" s="176"/>
      <c r="L495" s="176"/>
      <c r="N495" s="175"/>
      <c r="O495" s="195"/>
      <c r="P495" s="195"/>
      <c r="Q495" s="195"/>
      <c r="R495" s="195"/>
      <c r="S495" s="195"/>
      <c r="T495" s="175"/>
      <c r="U495" s="175"/>
      <c r="V495" s="182"/>
    </row>
    <row r="496" spans="2:22" ht="12.75" customHeight="1">
      <c r="B496" s="175"/>
      <c r="C496" s="175"/>
      <c r="D496" s="175"/>
      <c r="E496" s="175"/>
      <c r="F496" s="175"/>
      <c r="G496" s="176"/>
      <c r="H496" s="176"/>
      <c r="I496" s="176"/>
      <c r="J496" s="176"/>
      <c r="K496" s="176"/>
      <c r="L496" s="176"/>
      <c r="N496" s="175"/>
      <c r="O496" s="195"/>
      <c r="P496" s="195"/>
      <c r="Q496" s="195"/>
      <c r="R496" s="195"/>
      <c r="S496" s="195"/>
      <c r="T496" s="175"/>
      <c r="U496" s="175"/>
      <c r="V496" s="182"/>
    </row>
    <row r="497" spans="2:22" ht="12.75" customHeight="1">
      <c r="B497" s="175"/>
      <c r="C497" s="175"/>
      <c r="D497" s="175"/>
      <c r="E497" s="175"/>
      <c r="F497" s="175"/>
      <c r="G497" s="176"/>
      <c r="H497" s="176"/>
      <c r="I497" s="176"/>
      <c r="J497" s="176"/>
      <c r="K497" s="176"/>
      <c r="L497" s="176"/>
      <c r="N497" s="175"/>
      <c r="O497" s="195"/>
      <c r="P497" s="195"/>
      <c r="Q497" s="195"/>
      <c r="R497" s="195"/>
      <c r="S497" s="195"/>
      <c r="T497" s="175"/>
      <c r="U497" s="175"/>
      <c r="V497" s="182"/>
    </row>
    <row r="498" spans="2:22" ht="12.75" customHeight="1">
      <c r="B498" s="175"/>
      <c r="C498" s="175"/>
      <c r="D498" s="175"/>
      <c r="E498" s="175"/>
      <c r="F498" s="175"/>
      <c r="G498" s="176"/>
      <c r="H498" s="176"/>
      <c r="I498" s="176"/>
      <c r="J498" s="176"/>
      <c r="K498" s="176"/>
      <c r="L498" s="176"/>
      <c r="N498" s="175"/>
      <c r="O498" s="195"/>
      <c r="P498" s="195"/>
      <c r="Q498" s="195"/>
      <c r="R498" s="195"/>
      <c r="S498" s="195"/>
      <c r="T498" s="175"/>
      <c r="U498" s="175"/>
      <c r="V498" s="182"/>
    </row>
    <row r="499" spans="2:22" ht="12.75" customHeight="1">
      <c r="B499" s="175"/>
      <c r="C499" s="175"/>
      <c r="D499" s="175"/>
      <c r="E499" s="175"/>
      <c r="F499" s="175"/>
      <c r="G499" s="176"/>
      <c r="H499" s="176"/>
      <c r="I499" s="176"/>
      <c r="J499" s="176"/>
      <c r="K499" s="176"/>
      <c r="L499" s="176"/>
      <c r="N499" s="175"/>
      <c r="O499" s="195"/>
      <c r="P499" s="195"/>
      <c r="Q499" s="195"/>
      <c r="R499" s="195"/>
      <c r="S499" s="195"/>
      <c r="T499" s="175"/>
      <c r="U499" s="175"/>
      <c r="V499" s="182"/>
    </row>
    <row r="500" spans="2:22" ht="12.75" customHeight="1">
      <c r="B500" s="175"/>
      <c r="C500" s="175"/>
      <c r="D500" s="175"/>
      <c r="E500" s="175"/>
      <c r="F500" s="175"/>
      <c r="G500" s="176"/>
      <c r="H500" s="176"/>
      <c r="I500" s="176"/>
      <c r="J500" s="176"/>
      <c r="K500" s="176"/>
      <c r="L500" s="176"/>
      <c r="N500" s="175"/>
      <c r="O500" s="195"/>
      <c r="P500" s="195"/>
      <c r="Q500" s="195"/>
      <c r="R500" s="195"/>
      <c r="S500" s="195"/>
      <c r="T500" s="175"/>
      <c r="U500" s="175"/>
      <c r="V500" s="182"/>
    </row>
    <row r="501" spans="2:22" ht="12.75" customHeight="1">
      <c r="B501" s="175"/>
      <c r="C501" s="175"/>
      <c r="D501" s="175"/>
      <c r="E501" s="175"/>
      <c r="F501" s="175"/>
      <c r="G501" s="176"/>
      <c r="H501" s="176"/>
      <c r="I501" s="176"/>
      <c r="J501" s="176"/>
      <c r="K501" s="176"/>
      <c r="L501" s="176"/>
      <c r="N501" s="175"/>
      <c r="O501" s="195"/>
      <c r="P501" s="195"/>
      <c r="Q501" s="195"/>
      <c r="R501" s="195"/>
      <c r="S501" s="195"/>
      <c r="T501" s="175"/>
      <c r="U501" s="175"/>
      <c r="V501" s="182"/>
    </row>
    <row r="502" spans="2:22" ht="12.75" customHeight="1">
      <c r="B502" s="175"/>
      <c r="C502" s="175"/>
      <c r="D502" s="175"/>
      <c r="E502" s="175"/>
      <c r="F502" s="175"/>
      <c r="G502" s="176"/>
      <c r="H502" s="176"/>
      <c r="I502" s="176"/>
      <c r="J502" s="176"/>
      <c r="K502" s="176"/>
      <c r="L502" s="176"/>
      <c r="N502" s="175"/>
      <c r="O502" s="195"/>
      <c r="P502" s="195"/>
      <c r="Q502" s="195"/>
      <c r="R502" s="195"/>
      <c r="S502" s="195"/>
      <c r="T502" s="175"/>
      <c r="U502" s="175"/>
      <c r="V502" s="182"/>
    </row>
    <row r="503" spans="2:22" ht="12.75" customHeight="1">
      <c r="B503" s="175"/>
      <c r="C503" s="175"/>
      <c r="D503" s="175"/>
      <c r="E503" s="175"/>
      <c r="F503" s="175"/>
      <c r="G503" s="176"/>
      <c r="H503" s="176"/>
      <c r="I503" s="176"/>
      <c r="J503" s="176"/>
      <c r="K503" s="176"/>
      <c r="L503" s="176"/>
      <c r="N503" s="175"/>
      <c r="O503" s="195"/>
      <c r="P503" s="195"/>
      <c r="Q503" s="195"/>
      <c r="R503" s="195"/>
      <c r="S503" s="195"/>
      <c r="T503" s="175"/>
      <c r="U503" s="175"/>
      <c r="V503" s="182"/>
    </row>
    <row r="504" spans="2:22" ht="12.75" customHeight="1">
      <c r="B504" s="175"/>
      <c r="C504" s="175"/>
      <c r="D504" s="175"/>
      <c r="E504" s="175"/>
      <c r="F504" s="175"/>
      <c r="G504" s="176"/>
      <c r="H504" s="176"/>
      <c r="I504" s="176"/>
      <c r="J504" s="176"/>
      <c r="K504" s="176"/>
      <c r="L504" s="176"/>
      <c r="N504" s="175"/>
      <c r="O504" s="195"/>
      <c r="P504" s="195"/>
      <c r="Q504" s="195"/>
      <c r="R504" s="195"/>
      <c r="S504" s="195"/>
      <c r="T504" s="175"/>
      <c r="U504" s="175"/>
      <c r="V504" s="182"/>
    </row>
    <row r="505" spans="2:22" ht="12.75" customHeight="1">
      <c r="B505" s="175"/>
      <c r="C505" s="175"/>
      <c r="D505" s="175"/>
      <c r="E505" s="175"/>
      <c r="F505" s="175"/>
      <c r="G505" s="176"/>
      <c r="H505" s="176"/>
      <c r="I505" s="176"/>
      <c r="J505" s="176"/>
      <c r="K505" s="176"/>
      <c r="L505" s="176"/>
      <c r="N505" s="175"/>
      <c r="O505" s="195"/>
      <c r="P505" s="195"/>
      <c r="Q505" s="195"/>
      <c r="R505" s="195"/>
      <c r="S505" s="195"/>
      <c r="T505" s="175"/>
      <c r="U505" s="175"/>
      <c r="V505" s="182"/>
    </row>
    <row r="506" spans="2:22" ht="12.75" customHeight="1">
      <c r="B506" s="175"/>
      <c r="C506" s="175"/>
      <c r="D506" s="175"/>
      <c r="E506" s="175"/>
      <c r="F506" s="175"/>
      <c r="G506" s="176"/>
      <c r="H506" s="176"/>
      <c r="I506" s="176"/>
      <c r="J506" s="176"/>
      <c r="K506" s="176"/>
      <c r="L506" s="176"/>
      <c r="N506" s="175"/>
      <c r="O506" s="195"/>
      <c r="P506" s="195"/>
      <c r="Q506" s="195"/>
      <c r="R506" s="195"/>
      <c r="S506" s="195"/>
      <c r="T506" s="175"/>
      <c r="U506" s="175"/>
      <c r="V506" s="182"/>
    </row>
    <row r="507" spans="2:22" ht="12.75" customHeight="1">
      <c r="B507" s="175"/>
      <c r="C507" s="175"/>
      <c r="D507" s="175"/>
      <c r="E507" s="175"/>
      <c r="F507" s="175"/>
      <c r="G507" s="176"/>
      <c r="H507" s="176"/>
      <c r="I507" s="176"/>
      <c r="J507" s="176"/>
      <c r="K507" s="176"/>
      <c r="L507" s="176"/>
      <c r="N507" s="175"/>
      <c r="O507" s="195"/>
      <c r="P507" s="195"/>
      <c r="Q507" s="195"/>
      <c r="R507" s="195"/>
      <c r="S507" s="195"/>
      <c r="T507" s="175"/>
      <c r="U507" s="175"/>
      <c r="V507" s="182"/>
    </row>
    <row r="508" spans="2:22" ht="12.75" customHeight="1">
      <c r="B508" s="175"/>
      <c r="C508" s="175"/>
      <c r="D508" s="175"/>
      <c r="E508" s="175"/>
      <c r="F508" s="175"/>
      <c r="G508" s="176"/>
      <c r="H508" s="176"/>
      <c r="I508" s="176"/>
      <c r="J508" s="176"/>
      <c r="K508" s="176"/>
      <c r="L508" s="176"/>
      <c r="N508" s="175"/>
      <c r="O508" s="195"/>
      <c r="P508" s="195"/>
      <c r="Q508" s="195"/>
      <c r="R508" s="195"/>
      <c r="S508" s="195"/>
      <c r="T508" s="175"/>
      <c r="U508" s="175"/>
      <c r="V508" s="182"/>
    </row>
    <row r="509" spans="2:22" ht="12.75" customHeight="1">
      <c r="B509" s="175"/>
      <c r="C509" s="175"/>
      <c r="D509" s="175"/>
      <c r="E509" s="175"/>
      <c r="F509" s="175"/>
      <c r="G509" s="176"/>
      <c r="H509" s="176"/>
      <c r="I509" s="176"/>
      <c r="J509" s="176"/>
      <c r="K509" s="176"/>
      <c r="L509" s="176"/>
      <c r="N509" s="175"/>
      <c r="O509" s="195"/>
      <c r="P509" s="195"/>
      <c r="Q509" s="195"/>
      <c r="R509" s="195"/>
      <c r="S509" s="195"/>
      <c r="T509" s="175"/>
      <c r="U509" s="175"/>
      <c r="V509" s="182"/>
    </row>
    <row r="510" spans="2:22" ht="12.75" customHeight="1">
      <c r="B510" s="175"/>
      <c r="C510" s="175"/>
      <c r="D510" s="175"/>
      <c r="E510" s="175"/>
      <c r="F510" s="175"/>
      <c r="G510" s="176"/>
      <c r="H510" s="176"/>
      <c r="I510" s="176"/>
      <c r="J510" s="176"/>
      <c r="K510" s="176"/>
      <c r="L510" s="176"/>
      <c r="N510" s="175"/>
      <c r="O510" s="195"/>
      <c r="P510" s="195"/>
      <c r="Q510" s="195"/>
      <c r="R510" s="195"/>
      <c r="S510" s="195"/>
      <c r="T510" s="175"/>
      <c r="U510" s="175"/>
      <c r="V510" s="182"/>
    </row>
    <row r="511" spans="2:22" ht="12.75" customHeight="1">
      <c r="B511" s="175"/>
      <c r="C511" s="175"/>
      <c r="D511" s="175"/>
      <c r="E511" s="175"/>
      <c r="F511" s="175"/>
      <c r="G511" s="176"/>
      <c r="H511" s="176"/>
      <c r="I511" s="176"/>
      <c r="J511" s="176"/>
      <c r="K511" s="176"/>
      <c r="L511" s="176"/>
      <c r="N511" s="175"/>
      <c r="O511" s="195"/>
      <c r="P511" s="195"/>
      <c r="Q511" s="195"/>
      <c r="R511" s="195"/>
      <c r="S511" s="195"/>
      <c r="T511" s="175"/>
      <c r="U511" s="175"/>
      <c r="V511" s="182"/>
    </row>
    <row r="512" spans="2:22" ht="12.75" customHeight="1">
      <c r="B512" s="175"/>
      <c r="C512" s="175"/>
      <c r="D512" s="175"/>
      <c r="E512" s="175"/>
      <c r="F512" s="175"/>
      <c r="G512" s="176"/>
      <c r="H512" s="176"/>
      <c r="I512" s="176"/>
      <c r="J512" s="176"/>
      <c r="K512" s="176"/>
      <c r="L512" s="176"/>
      <c r="N512" s="175"/>
      <c r="O512" s="195"/>
      <c r="P512" s="195"/>
      <c r="Q512" s="195"/>
      <c r="R512" s="195"/>
      <c r="S512" s="195"/>
      <c r="T512" s="175"/>
      <c r="U512" s="175"/>
      <c r="V512" s="182"/>
    </row>
    <row r="513" spans="2:22" ht="12.75" customHeight="1">
      <c r="B513" s="175"/>
      <c r="C513" s="175"/>
      <c r="D513" s="175"/>
      <c r="E513" s="175"/>
      <c r="F513" s="175"/>
      <c r="G513" s="176"/>
      <c r="H513" s="176"/>
      <c r="I513" s="176"/>
      <c r="J513" s="176"/>
      <c r="K513" s="176"/>
      <c r="L513" s="176"/>
      <c r="N513" s="175"/>
      <c r="O513" s="195"/>
      <c r="P513" s="195"/>
      <c r="Q513" s="195"/>
      <c r="R513" s="195"/>
      <c r="S513" s="195"/>
      <c r="T513" s="175"/>
      <c r="U513" s="175"/>
      <c r="V513" s="182"/>
    </row>
    <row r="514" spans="2:22" ht="12.75" customHeight="1">
      <c r="B514" s="175"/>
      <c r="C514" s="175"/>
      <c r="D514" s="175"/>
      <c r="E514" s="175"/>
      <c r="F514" s="175"/>
      <c r="G514" s="176"/>
      <c r="H514" s="176"/>
      <c r="I514" s="176"/>
      <c r="J514" s="176"/>
      <c r="K514" s="176"/>
      <c r="L514" s="176"/>
      <c r="N514" s="175"/>
      <c r="O514" s="195"/>
      <c r="P514" s="195"/>
      <c r="Q514" s="195"/>
      <c r="R514" s="195"/>
      <c r="S514" s="195"/>
      <c r="T514" s="175"/>
      <c r="U514" s="175"/>
      <c r="V514" s="182"/>
    </row>
    <row r="515" spans="2:22" ht="12.75" customHeight="1">
      <c r="B515" s="175"/>
      <c r="C515" s="175"/>
      <c r="D515" s="175"/>
      <c r="E515" s="175"/>
      <c r="F515" s="175"/>
      <c r="G515" s="176"/>
      <c r="H515" s="176"/>
      <c r="I515" s="176"/>
      <c r="J515" s="176"/>
      <c r="K515" s="176"/>
      <c r="L515" s="176"/>
      <c r="N515" s="175"/>
      <c r="O515" s="195"/>
      <c r="P515" s="195"/>
      <c r="Q515" s="195"/>
      <c r="R515" s="195"/>
      <c r="S515" s="195"/>
      <c r="T515" s="175"/>
      <c r="U515" s="175"/>
      <c r="V515" s="182"/>
    </row>
    <row r="516" spans="2:22" ht="12.75" customHeight="1">
      <c r="B516" s="175"/>
      <c r="C516" s="175"/>
      <c r="D516" s="175"/>
      <c r="E516" s="175"/>
      <c r="F516" s="175"/>
      <c r="G516" s="176"/>
      <c r="H516" s="176"/>
      <c r="I516" s="176"/>
      <c r="J516" s="176"/>
      <c r="K516" s="176"/>
      <c r="L516" s="176"/>
      <c r="N516" s="175"/>
      <c r="O516" s="195"/>
      <c r="P516" s="195"/>
      <c r="Q516" s="195"/>
      <c r="R516" s="195"/>
      <c r="S516" s="195"/>
      <c r="T516" s="175"/>
      <c r="U516" s="175"/>
      <c r="V516" s="182"/>
    </row>
    <row r="517" spans="2:22" ht="12.75" customHeight="1">
      <c r="B517" s="175"/>
      <c r="C517" s="175"/>
      <c r="D517" s="175"/>
      <c r="E517" s="175"/>
      <c r="F517" s="175"/>
      <c r="G517" s="176"/>
      <c r="H517" s="176"/>
      <c r="I517" s="176"/>
      <c r="J517" s="176"/>
      <c r="K517" s="176"/>
      <c r="L517" s="176"/>
      <c r="N517" s="175"/>
      <c r="O517" s="195"/>
      <c r="P517" s="195"/>
      <c r="Q517" s="195"/>
      <c r="R517" s="195"/>
      <c r="S517" s="195"/>
      <c r="T517" s="175"/>
      <c r="U517" s="175"/>
      <c r="V517" s="182"/>
    </row>
    <row r="518" spans="2:22" ht="12.75" customHeight="1">
      <c r="B518" s="175"/>
      <c r="C518" s="175"/>
      <c r="D518" s="175"/>
      <c r="E518" s="175"/>
      <c r="F518" s="175"/>
      <c r="G518" s="176"/>
      <c r="H518" s="176"/>
      <c r="I518" s="176"/>
      <c r="J518" s="176"/>
      <c r="K518" s="176"/>
      <c r="L518" s="176"/>
      <c r="N518" s="175"/>
      <c r="O518" s="195"/>
      <c r="P518" s="195"/>
      <c r="Q518" s="195"/>
      <c r="R518" s="195"/>
      <c r="S518" s="195"/>
      <c r="T518" s="175"/>
      <c r="U518" s="175"/>
      <c r="V518" s="182"/>
    </row>
    <row r="519" spans="2:22" ht="12.75" customHeight="1">
      <c r="B519" s="175"/>
      <c r="C519" s="175"/>
      <c r="D519" s="175"/>
      <c r="E519" s="175"/>
      <c r="F519" s="175"/>
      <c r="G519" s="176"/>
      <c r="H519" s="176"/>
      <c r="I519" s="176"/>
      <c r="J519" s="176"/>
      <c r="K519" s="176"/>
      <c r="L519" s="176"/>
      <c r="N519" s="175"/>
      <c r="O519" s="195"/>
      <c r="P519" s="195"/>
      <c r="Q519" s="195"/>
      <c r="R519" s="195"/>
      <c r="S519" s="195"/>
      <c r="T519" s="175"/>
      <c r="U519" s="175"/>
      <c r="V519" s="182"/>
    </row>
    <row r="520" spans="2:22" ht="12.75" customHeight="1">
      <c r="B520" s="175"/>
      <c r="C520" s="175"/>
      <c r="D520" s="175"/>
      <c r="E520" s="175"/>
      <c r="F520" s="175"/>
      <c r="G520" s="176"/>
      <c r="H520" s="176"/>
      <c r="I520" s="176"/>
      <c r="J520" s="176"/>
      <c r="K520" s="176"/>
      <c r="L520" s="176"/>
      <c r="N520" s="175"/>
      <c r="O520" s="195"/>
      <c r="P520" s="195"/>
      <c r="Q520" s="195"/>
      <c r="R520" s="195"/>
      <c r="S520" s="195"/>
      <c r="T520" s="175"/>
      <c r="U520" s="175"/>
      <c r="V520" s="182"/>
    </row>
    <row r="521" spans="2:22" ht="12.75" customHeight="1">
      <c r="B521" s="175"/>
      <c r="C521" s="175"/>
      <c r="D521" s="175"/>
      <c r="E521" s="175"/>
      <c r="F521" s="175"/>
      <c r="G521" s="176"/>
      <c r="H521" s="176"/>
      <c r="I521" s="176"/>
      <c r="J521" s="176"/>
      <c r="K521" s="176"/>
      <c r="L521" s="176"/>
      <c r="N521" s="175"/>
      <c r="O521" s="195"/>
      <c r="P521" s="195"/>
      <c r="Q521" s="195"/>
      <c r="R521" s="195"/>
      <c r="S521" s="195"/>
      <c r="T521" s="175"/>
      <c r="U521" s="175"/>
      <c r="V521" s="182"/>
    </row>
    <row r="522" spans="2:22" ht="12.75" customHeight="1">
      <c r="B522" s="175"/>
      <c r="C522" s="175"/>
      <c r="D522" s="175"/>
      <c r="E522" s="175"/>
      <c r="F522" s="175"/>
      <c r="G522" s="176"/>
      <c r="H522" s="176"/>
      <c r="I522" s="176"/>
      <c r="J522" s="176"/>
      <c r="K522" s="176"/>
      <c r="L522" s="176"/>
      <c r="N522" s="175"/>
      <c r="O522" s="195"/>
      <c r="P522" s="195"/>
      <c r="Q522" s="195"/>
      <c r="R522" s="195"/>
      <c r="S522" s="195"/>
      <c r="T522" s="175"/>
      <c r="U522" s="175"/>
      <c r="V522" s="182"/>
    </row>
    <row r="523" spans="2:22" ht="12.75" customHeight="1">
      <c r="B523" s="175"/>
      <c r="C523" s="175"/>
      <c r="D523" s="175"/>
      <c r="E523" s="175"/>
      <c r="F523" s="175"/>
      <c r="G523" s="176"/>
      <c r="H523" s="176"/>
      <c r="I523" s="176"/>
      <c r="J523" s="176"/>
      <c r="K523" s="176"/>
      <c r="L523" s="176"/>
      <c r="N523" s="175"/>
      <c r="O523" s="195"/>
      <c r="P523" s="195"/>
      <c r="Q523" s="195"/>
      <c r="R523" s="195"/>
      <c r="S523" s="195"/>
      <c r="T523" s="175"/>
      <c r="U523" s="175"/>
      <c r="V523" s="182"/>
    </row>
    <row r="524" spans="2:22" ht="12.75" customHeight="1">
      <c r="B524" s="175"/>
      <c r="C524" s="175"/>
      <c r="D524" s="175"/>
      <c r="E524" s="175"/>
      <c r="F524" s="175"/>
      <c r="G524" s="176"/>
      <c r="H524" s="176"/>
      <c r="I524" s="176"/>
      <c r="J524" s="176"/>
      <c r="K524" s="176"/>
      <c r="L524" s="176"/>
      <c r="N524" s="175"/>
      <c r="O524" s="195"/>
      <c r="P524" s="195"/>
      <c r="Q524" s="195"/>
      <c r="R524" s="195"/>
      <c r="S524" s="195"/>
      <c r="T524" s="175"/>
      <c r="U524" s="175"/>
      <c r="V524" s="182"/>
    </row>
    <row r="525" spans="2:22" ht="12.75" customHeight="1">
      <c r="B525" s="175"/>
      <c r="C525" s="175"/>
      <c r="D525" s="175"/>
      <c r="E525" s="175"/>
      <c r="F525" s="175"/>
      <c r="G525" s="176"/>
      <c r="H525" s="176"/>
      <c r="I525" s="176"/>
      <c r="J525" s="176"/>
      <c r="K525" s="176"/>
      <c r="L525" s="176"/>
      <c r="N525" s="175"/>
      <c r="O525" s="195"/>
      <c r="P525" s="195"/>
      <c r="Q525" s="195"/>
      <c r="R525" s="195"/>
      <c r="S525" s="195"/>
      <c r="T525" s="175"/>
      <c r="U525" s="175"/>
      <c r="V525" s="182"/>
    </row>
    <row r="526" spans="2:22" ht="12.75" customHeight="1">
      <c r="B526" s="175"/>
      <c r="C526" s="175"/>
      <c r="D526" s="175"/>
      <c r="E526" s="175"/>
      <c r="F526" s="175"/>
      <c r="G526" s="176"/>
      <c r="H526" s="176"/>
      <c r="I526" s="176"/>
      <c r="J526" s="176"/>
      <c r="K526" s="176"/>
      <c r="L526" s="176"/>
      <c r="N526" s="175"/>
      <c r="O526" s="195"/>
      <c r="P526" s="195"/>
      <c r="Q526" s="195"/>
      <c r="R526" s="195"/>
      <c r="S526" s="195"/>
      <c r="T526" s="175"/>
      <c r="U526" s="175"/>
      <c r="V526" s="182"/>
    </row>
    <row r="527" spans="2:22" ht="12.75" customHeight="1">
      <c r="B527" s="175"/>
      <c r="C527" s="175"/>
      <c r="D527" s="175"/>
      <c r="E527" s="175"/>
      <c r="F527" s="175"/>
      <c r="G527" s="176"/>
      <c r="H527" s="176"/>
      <c r="I527" s="176"/>
      <c r="J527" s="176"/>
      <c r="K527" s="176"/>
      <c r="L527" s="176"/>
      <c r="N527" s="175"/>
      <c r="O527" s="195"/>
      <c r="P527" s="195"/>
      <c r="Q527" s="195"/>
      <c r="R527" s="195"/>
      <c r="S527" s="195"/>
      <c r="T527" s="175"/>
      <c r="U527" s="175"/>
      <c r="V527" s="182"/>
    </row>
    <row r="528" spans="2:22" ht="12.75" customHeight="1">
      <c r="B528" s="175"/>
      <c r="C528" s="175"/>
      <c r="D528" s="175"/>
      <c r="E528" s="175"/>
      <c r="F528" s="175"/>
      <c r="G528" s="176"/>
      <c r="H528" s="176"/>
      <c r="I528" s="176"/>
      <c r="J528" s="176"/>
      <c r="K528" s="176"/>
      <c r="L528" s="176"/>
      <c r="N528" s="175"/>
      <c r="O528" s="195"/>
      <c r="P528" s="195"/>
      <c r="Q528" s="195"/>
      <c r="R528" s="195"/>
      <c r="S528" s="195"/>
      <c r="T528" s="175"/>
      <c r="U528" s="175"/>
      <c r="V528" s="182"/>
    </row>
    <row r="529" spans="2:22" ht="12.75" customHeight="1">
      <c r="B529" s="175"/>
      <c r="C529" s="175"/>
      <c r="D529" s="175"/>
      <c r="E529" s="175"/>
      <c r="F529" s="175"/>
      <c r="G529" s="176"/>
      <c r="H529" s="176"/>
      <c r="I529" s="176"/>
      <c r="J529" s="176"/>
      <c r="K529" s="176"/>
      <c r="L529" s="176"/>
      <c r="N529" s="175"/>
      <c r="O529" s="195"/>
      <c r="P529" s="195"/>
      <c r="Q529" s="195"/>
      <c r="R529" s="195"/>
      <c r="S529" s="195"/>
      <c r="T529" s="175"/>
      <c r="U529" s="175"/>
      <c r="V529" s="182"/>
    </row>
    <row r="530" spans="2:22" ht="12.75" customHeight="1">
      <c r="B530" s="175"/>
      <c r="C530" s="175"/>
      <c r="D530" s="175"/>
      <c r="E530" s="175"/>
      <c r="F530" s="175"/>
      <c r="G530" s="176"/>
      <c r="H530" s="176"/>
      <c r="I530" s="176"/>
      <c r="J530" s="176"/>
      <c r="K530" s="176"/>
      <c r="L530" s="176"/>
      <c r="N530" s="175"/>
      <c r="O530" s="195"/>
      <c r="P530" s="195"/>
      <c r="Q530" s="195"/>
      <c r="R530" s="195"/>
      <c r="S530" s="195"/>
      <c r="T530" s="175"/>
      <c r="U530" s="175"/>
      <c r="V530" s="182"/>
    </row>
    <row r="531" spans="2:22" ht="12.75" customHeight="1">
      <c r="B531" s="175"/>
      <c r="C531" s="175"/>
      <c r="D531" s="175"/>
      <c r="E531" s="175"/>
      <c r="F531" s="175"/>
      <c r="G531" s="176"/>
      <c r="H531" s="176"/>
      <c r="I531" s="176"/>
      <c r="J531" s="176"/>
      <c r="K531" s="176"/>
      <c r="L531" s="176"/>
      <c r="N531" s="175"/>
      <c r="O531" s="195"/>
      <c r="P531" s="195"/>
      <c r="Q531" s="195"/>
      <c r="R531" s="195"/>
      <c r="S531" s="195"/>
      <c r="T531" s="175"/>
      <c r="U531" s="175"/>
      <c r="V531" s="182"/>
    </row>
    <row r="532" spans="2:22" ht="12.75" customHeight="1">
      <c r="B532" s="175"/>
      <c r="C532" s="175"/>
      <c r="D532" s="175"/>
      <c r="E532" s="175"/>
      <c r="F532" s="175"/>
      <c r="G532" s="176"/>
      <c r="H532" s="176"/>
      <c r="I532" s="176"/>
      <c r="J532" s="176"/>
      <c r="K532" s="176"/>
      <c r="L532" s="176"/>
      <c r="N532" s="175"/>
      <c r="O532" s="195"/>
      <c r="P532" s="195"/>
      <c r="Q532" s="195"/>
      <c r="R532" s="195"/>
      <c r="S532" s="195"/>
      <c r="T532" s="175"/>
      <c r="U532" s="175"/>
      <c r="V532" s="182"/>
    </row>
    <row r="533" spans="2:22" ht="12.75" customHeight="1">
      <c r="B533" s="175"/>
      <c r="C533" s="175"/>
      <c r="D533" s="175"/>
      <c r="E533" s="175"/>
      <c r="F533" s="175"/>
      <c r="G533" s="176"/>
      <c r="H533" s="176"/>
      <c r="I533" s="176"/>
      <c r="J533" s="176"/>
      <c r="K533" s="176"/>
      <c r="L533" s="176"/>
      <c r="N533" s="175"/>
      <c r="O533" s="195"/>
      <c r="P533" s="195"/>
      <c r="Q533" s="195"/>
      <c r="R533" s="195"/>
      <c r="S533" s="195"/>
      <c r="T533" s="175"/>
      <c r="U533" s="175"/>
      <c r="V533" s="182"/>
    </row>
    <row r="534" spans="2:22" ht="12.75" customHeight="1">
      <c r="B534" s="175"/>
      <c r="C534" s="175"/>
      <c r="D534" s="175"/>
      <c r="E534" s="175"/>
      <c r="F534" s="175"/>
      <c r="G534" s="176"/>
      <c r="H534" s="176"/>
      <c r="I534" s="176"/>
      <c r="J534" s="176"/>
      <c r="K534" s="176"/>
      <c r="L534" s="176"/>
      <c r="N534" s="175"/>
      <c r="O534" s="195"/>
      <c r="P534" s="195"/>
      <c r="Q534" s="195"/>
      <c r="R534" s="195"/>
      <c r="S534" s="195"/>
      <c r="T534" s="175"/>
      <c r="U534" s="175"/>
      <c r="V534" s="182"/>
    </row>
    <row r="535" spans="2:22" ht="12.75" customHeight="1">
      <c r="B535" s="175"/>
      <c r="C535" s="175"/>
      <c r="D535" s="175"/>
      <c r="E535" s="175"/>
      <c r="F535" s="175"/>
      <c r="G535" s="176"/>
      <c r="H535" s="176"/>
      <c r="I535" s="176"/>
      <c r="J535" s="176"/>
      <c r="K535" s="176"/>
      <c r="L535" s="176"/>
      <c r="N535" s="175"/>
      <c r="O535" s="195"/>
      <c r="P535" s="195"/>
      <c r="Q535" s="195"/>
      <c r="R535" s="195"/>
      <c r="S535" s="195"/>
      <c r="T535" s="175"/>
      <c r="U535" s="175"/>
      <c r="V535" s="182"/>
    </row>
    <row r="536" spans="2:22" ht="12.75" customHeight="1">
      <c r="B536" s="175"/>
      <c r="C536" s="175"/>
      <c r="D536" s="175"/>
      <c r="E536" s="175"/>
      <c r="F536" s="175"/>
      <c r="G536" s="176"/>
      <c r="H536" s="176"/>
      <c r="I536" s="176"/>
      <c r="J536" s="176"/>
      <c r="K536" s="176"/>
      <c r="L536" s="176"/>
      <c r="N536" s="175"/>
      <c r="O536" s="195"/>
      <c r="P536" s="195"/>
      <c r="Q536" s="195"/>
      <c r="R536" s="195"/>
      <c r="S536" s="195"/>
      <c r="T536" s="175"/>
      <c r="U536" s="175"/>
      <c r="V536" s="182"/>
    </row>
    <row r="537" spans="2:22" ht="12.75" customHeight="1">
      <c r="B537" s="175"/>
      <c r="C537" s="175"/>
      <c r="D537" s="175"/>
      <c r="E537" s="175"/>
      <c r="F537" s="175"/>
      <c r="G537" s="176"/>
      <c r="H537" s="176"/>
      <c r="I537" s="176"/>
      <c r="J537" s="176"/>
      <c r="K537" s="176"/>
      <c r="L537" s="176"/>
      <c r="N537" s="175"/>
      <c r="O537" s="195"/>
      <c r="P537" s="195"/>
      <c r="Q537" s="195"/>
      <c r="R537" s="195"/>
      <c r="S537" s="195"/>
      <c r="T537" s="175"/>
      <c r="U537" s="175"/>
      <c r="V537" s="182"/>
    </row>
    <row r="538" spans="2:22" ht="12.75" customHeight="1">
      <c r="B538" s="175"/>
      <c r="C538" s="175"/>
      <c r="D538" s="175"/>
      <c r="E538" s="175"/>
      <c r="F538" s="175"/>
      <c r="G538" s="176"/>
      <c r="H538" s="176"/>
      <c r="I538" s="176"/>
      <c r="J538" s="176"/>
      <c r="K538" s="176"/>
      <c r="L538" s="176"/>
      <c r="N538" s="175"/>
      <c r="O538" s="195"/>
      <c r="P538" s="195"/>
      <c r="Q538" s="195"/>
      <c r="R538" s="195"/>
      <c r="S538" s="195"/>
      <c r="T538" s="175"/>
      <c r="U538" s="175"/>
      <c r="V538" s="182"/>
    </row>
    <row r="539" spans="2:22" ht="12.75" customHeight="1">
      <c r="B539" s="175"/>
      <c r="C539" s="175"/>
      <c r="D539" s="175"/>
      <c r="E539" s="175"/>
      <c r="F539" s="175"/>
      <c r="G539" s="176"/>
      <c r="H539" s="176"/>
      <c r="I539" s="176"/>
      <c r="J539" s="176"/>
      <c r="K539" s="176"/>
      <c r="L539" s="176"/>
      <c r="N539" s="175"/>
      <c r="O539" s="195"/>
      <c r="P539" s="195"/>
      <c r="Q539" s="195"/>
      <c r="R539" s="195"/>
      <c r="S539" s="195"/>
      <c r="T539" s="175"/>
      <c r="U539" s="175"/>
      <c r="V539" s="182"/>
    </row>
    <row r="540" spans="2:22" ht="12.75" customHeight="1">
      <c r="B540" s="175"/>
      <c r="C540" s="175"/>
      <c r="D540" s="175"/>
      <c r="E540" s="175"/>
      <c r="F540" s="175"/>
      <c r="G540" s="176"/>
      <c r="H540" s="176"/>
      <c r="I540" s="176"/>
      <c r="J540" s="176"/>
      <c r="K540" s="176"/>
      <c r="L540" s="176"/>
      <c r="N540" s="175"/>
      <c r="O540" s="195"/>
      <c r="P540" s="195"/>
      <c r="Q540" s="195"/>
      <c r="R540" s="195"/>
      <c r="S540" s="195"/>
      <c r="T540" s="175"/>
      <c r="U540" s="175"/>
      <c r="V540" s="182"/>
    </row>
    <row r="541" spans="2:22" ht="12.75" customHeight="1">
      <c r="B541" s="175"/>
      <c r="C541" s="175"/>
      <c r="D541" s="175"/>
      <c r="E541" s="175"/>
      <c r="F541" s="175"/>
      <c r="G541" s="176"/>
      <c r="H541" s="176"/>
      <c r="I541" s="176"/>
      <c r="J541" s="176"/>
      <c r="K541" s="176"/>
      <c r="L541" s="176"/>
      <c r="N541" s="175"/>
      <c r="O541" s="195"/>
      <c r="P541" s="195"/>
      <c r="Q541" s="195"/>
      <c r="R541" s="195"/>
      <c r="S541" s="195"/>
      <c r="T541" s="175"/>
      <c r="U541" s="175"/>
      <c r="V541" s="182"/>
    </row>
    <row r="542" spans="2:22" ht="12.75" customHeight="1">
      <c r="B542" s="175"/>
      <c r="C542" s="175"/>
      <c r="D542" s="175"/>
      <c r="E542" s="175"/>
      <c r="F542" s="175"/>
      <c r="G542" s="176"/>
      <c r="H542" s="176"/>
      <c r="I542" s="176"/>
      <c r="J542" s="176"/>
      <c r="K542" s="176"/>
      <c r="L542" s="176"/>
      <c r="N542" s="175"/>
      <c r="O542" s="195"/>
      <c r="P542" s="195"/>
      <c r="Q542" s="195"/>
      <c r="R542" s="195"/>
      <c r="S542" s="195"/>
      <c r="T542" s="175"/>
      <c r="U542" s="175"/>
      <c r="V542" s="182"/>
    </row>
    <row r="543" spans="2:22" ht="12.75" customHeight="1">
      <c r="B543" s="175"/>
      <c r="C543" s="175"/>
      <c r="D543" s="175"/>
      <c r="E543" s="175"/>
      <c r="F543" s="175"/>
      <c r="G543" s="176"/>
      <c r="H543" s="176"/>
      <c r="I543" s="176"/>
      <c r="J543" s="176"/>
      <c r="K543" s="176"/>
      <c r="L543" s="176"/>
      <c r="N543" s="175"/>
      <c r="O543" s="195"/>
      <c r="P543" s="195"/>
      <c r="Q543" s="195"/>
      <c r="R543" s="195"/>
      <c r="S543" s="195"/>
      <c r="T543" s="175"/>
      <c r="U543" s="175"/>
      <c r="V543" s="182"/>
    </row>
    <row r="544" spans="2:22" ht="12.75" customHeight="1">
      <c r="B544" s="175"/>
      <c r="C544" s="175"/>
      <c r="D544" s="175"/>
      <c r="E544" s="175"/>
      <c r="F544" s="175"/>
      <c r="G544" s="176"/>
      <c r="H544" s="176"/>
      <c r="I544" s="176"/>
      <c r="J544" s="176"/>
      <c r="K544" s="176"/>
      <c r="L544" s="176"/>
      <c r="N544" s="175"/>
      <c r="O544" s="195"/>
      <c r="P544" s="195"/>
      <c r="Q544" s="195"/>
      <c r="R544" s="195"/>
      <c r="S544" s="195"/>
      <c r="T544" s="175"/>
      <c r="U544" s="175"/>
      <c r="V544" s="182"/>
    </row>
    <row r="545" spans="2:22" ht="12.75" customHeight="1">
      <c r="B545" s="175"/>
      <c r="C545" s="175"/>
      <c r="D545" s="175"/>
      <c r="E545" s="175"/>
      <c r="F545" s="175"/>
      <c r="G545" s="176"/>
      <c r="H545" s="176"/>
      <c r="I545" s="176"/>
      <c r="J545" s="176"/>
      <c r="K545" s="176"/>
      <c r="L545" s="176"/>
      <c r="N545" s="175"/>
      <c r="O545" s="195"/>
      <c r="P545" s="195"/>
      <c r="Q545" s="195"/>
      <c r="R545" s="195"/>
      <c r="S545" s="195"/>
      <c r="T545" s="175"/>
      <c r="U545" s="175"/>
      <c r="V545" s="182"/>
    </row>
    <row r="546" spans="2:22" ht="12.75" customHeight="1">
      <c r="B546" s="175"/>
      <c r="C546" s="175"/>
      <c r="D546" s="175"/>
      <c r="E546" s="175"/>
      <c r="F546" s="175"/>
      <c r="G546" s="176"/>
      <c r="H546" s="176"/>
      <c r="I546" s="176"/>
      <c r="J546" s="176"/>
      <c r="K546" s="176"/>
      <c r="L546" s="176"/>
      <c r="N546" s="175"/>
      <c r="O546" s="195"/>
      <c r="P546" s="195"/>
      <c r="Q546" s="195"/>
      <c r="R546" s="195"/>
      <c r="S546" s="195"/>
      <c r="T546" s="175"/>
      <c r="U546" s="175"/>
      <c r="V546" s="182"/>
    </row>
    <row r="547" spans="2:22" ht="12.75" customHeight="1">
      <c r="B547" s="175"/>
      <c r="C547" s="175"/>
      <c r="D547" s="175"/>
      <c r="E547" s="175"/>
      <c r="F547" s="175"/>
      <c r="G547" s="176"/>
      <c r="H547" s="176"/>
      <c r="I547" s="176"/>
      <c r="J547" s="176"/>
      <c r="K547" s="176"/>
      <c r="L547" s="176"/>
      <c r="N547" s="175"/>
      <c r="O547" s="195"/>
      <c r="P547" s="195"/>
      <c r="Q547" s="195"/>
      <c r="R547" s="195"/>
      <c r="S547" s="195"/>
      <c r="T547" s="175"/>
      <c r="U547" s="175"/>
      <c r="V547" s="182"/>
    </row>
    <row r="548" spans="2:22" ht="12.75" customHeight="1">
      <c r="B548" s="175"/>
      <c r="C548" s="175"/>
      <c r="D548" s="175"/>
      <c r="E548" s="175"/>
      <c r="F548" s="175"/>
      <c r="G548" s="176"/>
      <c r="H548" s="176"/>
      <c r="I548" s="176"/>
      <c r="J548" s="176"/>
      <c r="K548" s="176"/>
      <c r="L548" s="176"/>
      <c r="N548" s="175"/>
      <c r="O548" s="195"/>
      <c r="P548" s="195"/>
      <c r="Q548" s="195"/>
      <c r="R548" s="195"/>
      <c r="S548" s="195"/>
      <c r="T548" s="175"/>
      <c r="U548" s="175"/>
      <c r="V548" s="182"/>
    </row>
    <row r="549" spans="2:22" ht="12.75" customHeight="1">
      <c r="B549" s="175"/>
      <c r="C549" s="175"/>
      <c r="D549" s="175"/>
      <c r="E549" s="175"/>
      <c r="F549" s="175"/>
      <c r="G549" s="176"/>
      <c r="H549" s="176"/>
      <c r="I549" s="176"/>
      <c r="J549" s="176"/>
      <c r="K549" s="176"/>
      <c r="L549" s="176"/>
      <c r="N549" s="175"/>
      <c r="O549" s="195"/>
      <c r="P549" s="195"/>
      <c r="Q549" s="195"/>
      <c r="R549" s="195"/>
      <c r="S549" s="195"/>
      <c r="T549" s="175"/>
      <c r="U549" s="175"/>
      <c r="V549" s="182"/>
    </row>
    <row r="550" spans="2:22" ht="12.75" customHeight="1">
      <c r="B550" s="175"/>
      <c r="C550" s="175"/>
      <c r="D550" s="175"/>
      <c r="E550" s="175"/>
      <c r="F550" s="175"/>
      <c r="G550" s="176"/>
      <c r="H550" s="176"/>
      <c r="I550" s="176"/>
      <c r="J550" s="176"/>
      <c r="K550" s="176"/>
      <c r="L550" s="176"/>
      <c r="N550" s="175"/>
      <c r="O550" s="195"/>
      <c r="P550" s="195"/>
      <c r="Q550" s="195"/>
      <c r="R550" s="195"/>
      <c r="S550" s="195"/>
      <c r="T550" s="175"/>
      <c r="U550" s="175"/>
      <c r="V550" s="182"/>
    </row>
    <row r="551" spans="2:22" ht="12.75" customHeight="1">
      <c r="B551" s="175"/>
      <c r="C551" s="175"/>
      <c r="D551" s="175"/>
      <c r="E551" s="175"/>
      <c r="F551" s="175"/>
      <c r="G551" s="176"/>
      <c r="H551" s="176"/>
      <c r="I551" s="176"/>
      <c r="J551" s="176"/>
      <c r="K551" s="176"/>
      <c r="L551" s="176"/>
      <c r="N551" s="175"/>
      <c r="O551" s="195"/>
      <c r="P551" s="195"/>
      <c r="Q551" s="195"/>
      <c r="R551" s="195"/>
      <c r="S551" s="195"/>
      <c r="T551" s="175"/>
      <c r="U551" s="175"/>
      <c r="V551" s="182"/>
    </row>
    <row r="552" spans="2:22" ht="12.75" customHeight="1">
      <c r="B552" s="175"/>
      <c r="C552" s="175"/>
      <c r="D552" s="175"/>
      <c r="E552" s="175"/>
      <c r="F552" s="175"/>
      <c r="G552" s="176"/>
      <c r="H552" s="176"/>
      <c r="I552" s="176"/>
      <c r="J552" s="176"/>
      <c r="K552" s="176"/>
      <c r="L552" s="176"/>
      <c r="N552" s="175"/>
      <c r="O552" s="195"/>
      <c r="P552" s="195"/>
      <c r="Q552" s="195"/>
      <c r="R552" s="195"/>
      <c r="S552" s="195"/>
      <c r="T552" s="175"/>
      <c r="U552" s="175"/>
      <c r="V552" s="182"/>
    </row>
    <row r="553" spans="2:22" ht="12.75" customHeight="1">
      <c r="B553" s="175"/>
      <c r="C553" s="175"/>
      <c r="D553" s="175"/>
      <c r="E553" s="175"/>
      <c r="F553" s="175"/>
      <c r="G553" s="176"/>
      <c r="H553" s="176"/>
      <c r="I553" s="176"/>
      <c r="J553" s="176"/>
      <c r="K553" s="176"/>
      <c r="L553" s="176"/>
      <c r="N553" s="175"/>
      <c r="O553" s="195"/>
      <c r="P553" s="195"/>
      <c r="Q553" s="195"/>
      <c r="R553" s="195"/>
      <c r="S553" s="195"/>
      <c r="T553" s="175"/>
      <c r="U553" s="175"/>
      <c r="V553" s="182"/>
    </row>
    <row r="554" spans="2:22" ht="12.75" customHeight="1">
      <c r="B554" s="175"/>
      <c r="C554" s="175"/>
      <c r="D554" s="175"/>
      <c r="E554" s="175"/>
      <c r="F554" s="175"/>
      <c r="G554" s="176"/>
      <c r="H554" s="176"/>
      <c r="I554" s="176"/>
      <c r="J554" s="176"/>
      <c r="K554" s="176"/>
      <c r="L554" s="176"/>
      <c r="N554" s="175"/>
      <c r="O554" s="195"/>
      <c r="P554" s="195"/>
      <c r="Q554" s="195"/>
      <c r="R554" s="195"/>
      <c r="S554" s="195"/>
      <c r="T554" s="175"/>
      <c r="U554" s="175"/>
      <c r="V554" s="182"/>
    </row>
    <row r="555" spans="2:22" ht="12.75" customHeight="1">
      <c r="B555" s="175"/>
      <c r="C555" s="175"/>
      <c r="D555" s="175"/>
      <c r="E555" s="175"/>
      <c r="F555" s="175"/>
      <c r="G555" s="176"/>
      <c r="H555" s="176"/>
      <c r="I555" s="176"/>
      <c r="J555" s="176"/>
      <c r="K555" s="176"/>
      <c r="L555" s="176"/>
      <c r="N555" s="175"/>
      <c r="O555" s="195"/>
      <c r="P555" s="195"/>
      <c r="Q555" s="195"/>
      <c r="R555" s="195"/>
      <c r="S555" s="195"/>
      <c r="T555" s="175"/>
      <c r="U555" s="175"/>
      <c r="V555" s="182"/>
    </row>
    <row r="556" spans="2:22" ht="12.75" customHeight="1">
      <c r="B556" s="175"/>
      <c r="C556" s="175"/>
      <c r="D556" s="175"/>
      <c r="E556" s="175"/>
      <c r="F556" s="175"/>
      <c r="G556" s="176"/>
      <c r="H556" s="176"/>
      <c r="I556" s="176"/>
      <c r="J556" s="176"/>
      <c r="K556" s="176"/>
      <c r="L556" s="176"/>
      <c r="N556" s="175"/>
      <c r="O556" s="195"/>
      <c r="P556" s="195"/>
      <c r="Q556" s="195"/>
      <c r="R556" s="195"/>
      <c r="S556" s="195"/>
      <c r="T556" s="175"/>
      <c r="U556" s="175"/>
      <c r="V556" s="182"/>
    </row>
    <row r="557" spans="2:22" ht="12.75" customHeight="1">
      <c r="B557" s="175"/>
      <c r="C557" s="175"/>
      <c r="D557" s="175"/>
      <c r="E557" s="175"/>
      <c r="F557" s="175"/>
      <c r="G557" s="176"/>
      <c r="H557" s="176"/>
      <c r="I557" s="176"/>
      <c r="J557" s="176"/>
      <c r="K557" s="176"/>
      <c r="L557" s="176"/>
      <c r="N557" s="175"/>
      <c r="O557" s="195"/>
      <c r="P557" s="195"/>
      <c r="Q557" s="195"/>
      <c r="R557" s="195"/>
      <c r="S557" s="195"/>
      <c r="T557" s="175"/>
      <c r="U557" s="175"/>
      <c r="V557" s="182"/>
    </row>
    <row r="558" spans="2:22" ht="12.75" customHeight="1">
      <c r="B558" s="175"/>
      <c r="C558" s="175"/>
      <c r="D558" s="175"/>
      <c r="E558" s="175"/>
      <c r="F558" s="175"/>
      <c r="G558" s="176"/>
      <c r="H558" s="176"/>
      <c r="I558" s="176"/>
      <c r="J558" s="176"/>
      <c r="K558" s="176"/>
      <c r="L558" s="176"/>
      <c r="N558" s="175"/>
      <c r="O558" s="195"/>
      <c r="P558" s="195"/>
      <c r="Q558" s="195"/>
      <c r="R558" s="195"/>
      <c r="S558" s="195"/>
      <c r="T558" s="175"/>
      <c r="U558" s="175"/>
      <c r="V558" s="182"/>
    </row>
    <row r="559" spans="2:22" ht="12.75" customHeight="1">
      <c r="B559" s="175"/>
      <c r="C559" s="175"/>
      <c r="D559" s="175"/>
      <c r="E559" s="175"/>
      <c r="F559" s="175"/>
      <c r="G559" s="176"/>
      <c r="H559" s="176"/>
      <c r="I559" s="176"/>
      <c r="J559" s="176"/>
      <c r="K559" s="176"/>
      <c r="L559" s="176"/>
      <c r="N559" s="175"/>
      <c r="O559" s="195"/>
      <c r="P559" s="195"/>
      <c r="Q559" s="195"/>
      <c r="R559" s="195"/>
      <c r="S559" s="195"/>
      <c r="T559" s="175"/>
      <c r="U559" s="175"/>
      <c r="V559" s="182"/>
    </row>
    <row r="560" spans="2:22" ht="12.75" customHeight="1">
      <c r="B560" s="175"/>
      <c r="C560" s="175"/>
      <c r="D560" s="175"/>
      <c r="E560" s="175"/>
      <c r="F560" s="175"/>
      <c r="G560" s="176"/>
      <c r="H560" s="176"/>
      <c r="I560" s="176"/>
      <c r="J560" s="176"/>
      <c r="K560" s="176"/>
      <c r="L560" s="176"/>
      <c r="N560" s="175"/>
      <c r="O560" s="195"/>
      <c r="P560" s="195"/>
      <c r="Q560" s="195"/>
      <c r="R560" s="195"/>
      <c r="S560" s="195"/>
      <c r="T560" s="175"/>
      <c r="U560" s="175"/>
      <c r="V560" s="182"/>
    </row>
    <row r="561" spans="2:22" ht="12.75" customHeight="1">
      <c r="B561" s="175"/>
      <c r="C561" s="175"/>
      <c r="D561" s="175"/>
      <c r="E561" s="175"/>
      <c r="F561" s="175"/>
      <c r="G561" s="176"/>
      <c r="H561" s="176"/>
      <c r="I561" s="176"/>
      <c r="J561" s="176"/>
      <c r="K561" s="176"/>
      <c r="L561" s="176"/>
      <c r="N561" s="175"/>
      <c r="O561" s="195"/>
      <c r="P561" s="195"/>
      <c r="Q561" s="195"/>
      <c r="R561" s="195"/>
      <c r="S561" s="195"/>
      <c r="T561" s="175"/>
      <c r="U561" s="175"/>
      <c r="V561" s="182"/>
    </row>
    <row r="562" spans="2:22" ht="12.75" customHeight="1">
      <c r="B562" s="175"/>
      <c r="C562" s="175"/>
      <c r="D562" s="175"/>
      <c r="E562" s="175"/>
      <c r="F562" s="175"/>
      <c r="G562" s="176"/>
      <c r="H562" s="176"/>
      <c r="I562" s="176"/>
      <c r="J562" s="176"/>
      <c r="K562" s="176"/>
      <c r="L562" s="176"/>
      <c r="N562" s="175"/>
      <c r="O562" s="195"/>
      <c r="P562" s="195"/>
      <c r="Q562" s="195"/>
      <c r="R562" s="195"/>
      <c r="S562" s="195"/>
      <c r="T562" s="175"/>
      <c r="U562" s="175"/>
      <c r="V562" s="182"/>
    </row>
    <row r="563" spans="2:22" ht="12.75" customHeight="1">
      <c r="B563" s="175"/>
      <c r="C563" s="175"/>
      <c r="D563" s="175"/>
      <c r="E563" s="175"/>
      <c r="F563" s="175"/>
      <c r="G563" s="176"/>
      <c r="H563" s="176"/>
      <c r="I563" s="176"/>
      <c r="J563" s="176"/>
      <c r="K563" s="176"/>
      <c r="L563" s="176"/>
      <c r="N563" s="175"/>
      <c r="O563" s="195"/>
      <c r="P563" s="195"/>
      <c r="Q563" s="195"/>
      <c r="R563" s="195"/>
      <c r="S563" s="195"/>
      <c r="T563" s="175"/>
      <c r="U563" s="175"/>
      <c r="V563" s="182"/>
    </row>
    <row r="564" spans="2:22" ht="12.75" customHeight="1">
      <c r="B564" s="175"/>
      <c r="C564" s="175"/>
      <c r="D564" s="175"/>
      <c r="E564" s="175"/>
      <c r="F564" s="175"/>
      <c r="G564" s="176"/>
      <c r="H564" s="176"/>
      <c r="I564" s="176"/>
      <c r="J564" s="176"/>
      <c r="K564" s="176"/>
      <c r="L564" s="176"/>
      <c r="N564" s="175"/>
      <c r="O564" s="195"/>
      <c r="P564" s="195"/>
      <c r="Q564" s="195"/>
      <c r="R564" s="195"/>
      <c r="S564" s="195"/>
      <c r="T564" s="175"/>
      <c r="U564" s="175"/>
      <c r="V564" s="182"/>
    </row>
    <row r="565" spans="2:22" ht="12.75" customHeight="1">
      <c r="B565" s="175"/>
      <c r="C565" s="175"/>
      <c r="D565" s="175"/>
      <c r="E565" s="175"/>
      <c r="F565" s="175"/>
      <c r="G565" s="176"/>
      <c r="H565" s="176"/>
      <c r="I565" s="176"/>
      <c r="J565" s="176"/>
      <c r="K565" s="176"/>
      <c r="L565" s="176"/>
      <c r="N565" s="175"/>
      <c r="O565" s="195"/>
      <c r="P565" s="195"/>
      <c r="Q565" s="195"/>
      <c r="R565" s="195"/>
      <c r="S565" s="195"/>
      <c r="T565" s="175"/>
      <c r="U565" s="175"/>
      <c r="V565" s="182"/>
    </row>
    <row r="566" spans="2:22" ht="12.75" customHeight="1">
      <c r="B566" s="175"/>
      <c r="C566" s="175"/>
      <c r="D566" s="175"/>
      <c r="E566" s="175"/>
      <c r="F566" s="175"/>
      <c r="G566" s="176"/>
      <c r="H566" s="176"/>
      <c r="I566" s="176"/>
      <c r="J566" s="176"/>
      <c r="K566" s="176"/>
      <c r="L566" s="176"/>
      <c r="N566" s="175"/>
      <c r="O566" s="195"/>
      <c r="P566" s="195"/>
      <c r="Q566" s="195"/>
      <c r="R566" s="195"/>
      <c r="S566" s="195"/>
      <c r="T566" s="175"/>
      <c r="U566" s="175"/>
      <c r="V566" s="182"/>
    </row>
    <row r="567" spans="2:22" ht="12.75" customHeight="1">
      <c r="B567" s="175"/>
      <c r="C567" s="175"/>
      <c r="D567" s="175"/>
      <c r="E567" s="175"/>
      <c r="F567" s="175"/>
      <c r="G567" s="176"/>
      <c r="H567" s="176"/>
      <c r="I567" s="176"/>
      <c r="J567" s="176"/>
      <c r="K567" s="176"/>
      <c r="L567" s="176"/>
      <c r="N567" s="175"/>
      <c r="O567" s="195"/>
      <c r="P567" s="195"/>
      <c r="Q567" s="195"/>
      <c r="R567" s="195"/>
      <c r="S567" s="195"/>
      <c r="T567" s="175"/>
      <c r="U567" s="175"/>
      <c r="V567" s="182"/>
    </row>
    <row r="568" spans="2:22" ht="12.75" customHeight="1">
      <c r="B568" s="175"/>
      <c r="C568" s="175"/>
      <c r="D568" s="175"/>
      <c r="E568" s="175"/>
      <c r="F568" s="175"/>
      <c r="G568" s="176"/>
      <c r="H568" s="176"/>
      <c r="I568" s="176"/>
      <c r="J568" s="176"/>
      <c r="K568" s="176"/>
      <c r="L568" s="176"/>
      <c r="N568" s="175"/>
      <c r="O568" s="195"/>
      <c r="P568" s="195"/>
      <c r="Q568" s="195"/>
      <c r="R568" s="195"/>
      <c r="S568" s="195"/>
      <c r="T568" s="175"/>
      <c r="U568" s="175"/>
      <c r="V568" s="182"/>
    </row>
    <row r="569" spans="2:22" ht="12.75" customHeight="1">
      <c r="B569" s="175"/>
      <c r="C569" s="175"/>
      <c r="D569" s="175"/>
      <c r="E569" s="175"/>
      <c r="F569" s="175"/>
      <c r="G569" s="176"/>
      <c r="H569" s="176"/>
      <c r="I569" s="176"/>
      <c r="J569" s="176"/>
      <c r="K569" s="176"/>
      <c r="L569" s="176"/>
      <c r="N569" s="175"/>
      <c r="O569" s="195"/>
      <c r="P569" s="195"/>
      <c r="Q569" s="195"/>
      <c r="R569" s="195"/>
      <c r="S569" s="195"/>
      <c r="T569" s="175"/>
      <c r="U569" s="175"/>
      <c r="V569" s="182"/>
    </row>
    <row r="570" spans="2:22" ht="12.75" customHeight="1">
      <c r="B570" s="175"/>
      <c r="C570" s="175"/>
      <c r="D570" s="175"/>
      <c r="E570" s="175"/>
      <c r="F570" s="175"/>
      <c r="G570" s="176"/>
      <c r="H570" s="176"/>
      <c r="I570" s="176"/>
      <c r="J570" s="176"/>
      <c r="K570" s="176"/>
      <c r="L570" s="176"/>
      <c r="N570" s="175"/>
      <c r="O570" s="195"/>
      <c r="P570" s="195"/>
      <c r="Q570" s="195"/>
      <c r="R570" s="195"/>
      <c r="S570" s="195"/>
      <c r="T570" s="175"/>
      <c r="U570" s="175"/>
      <c r="V570" s="182"/>
    </row>
    <row r="571" spans="2:22" ht="12.75" customHeight="1">
      <c r="B571" s="175"/>
      <c r="C571" s="175"/>
      <c r="D571" s="175"/>
      <c r="E571" s="175"/>
      <c r="F571" s="175"/>
      <c r="G571" s="176"/>
      <c r="H571" s="176"/>
      <c r="I571" s="176"/>
      <c r="J571" s="176"/>
      <c r="K571" s="176"/>
      <c r="L571" s="176"/>
      <c r="N571" s="175"/>
      <c r="O571" s="195"/>
      <c r="P571" s="195"/>
      <c r="Q571" s="195"/>
      <c r="R571" s="195"/>
      <c r="S571" s="195"/>
      <c r="T571" s="175"/>
      <c r="U571" s="175"/>
      <c r="V571" s="182"/>
    </row>
    <row r="572" spans="2:22" ht="12.75" customHeight="1">
      <c r="B572" s="175"/>
      <c r="C572" s="175"/>
      <c r="D572" s="175"/>
      <c r="E572" s="175"/>
      <c r="F572" s="175"/>
      <c r="G572" s="176"/>
      <c r="H572" s="176"/>
      <c r="I572" s="176"/>
      <c r="J572" s="176"/>
      <c r="K572" s="176"/>
      <c r="L572" s="176"/>
      <c r="N572" s="175"/>
      <c r="O572" s="195"/>
      <c r="P572" s="195"/>
      <c r="Q572" s="195"/>
      <c r="R572" s="195"/>
      <c r="S572" s="195"/>
      <c r="T572" s="175"/>
      <c r="U572" s="175"/>
      <c r="V572" s="182"/>
    </row>
    <row r="573" spans="2:22" ht="12.75" customHeight="1">
      <c r="B573" s="175"/>
      <c r="C573" s="175"/>
      <c r="D573" s="175"/>
      <c r="E573" s="175"/>
      <c r="F573" s="175"/>
      <c r="G573" s="176"/>
      <c r="H573" s="176"/>
      <c r="I573" s="176"/>
      <c r="J573" s="176"/>
      <c r="K573" s="176"/>
      <c r="L573" s="176"/>
      <c r="N573" s="175"/>
      <c r="O573" s="195"/>
      <c r="P573" s="195"/>
      <c r="Q573" s="195"/>
      <c r="R573" s="195"/>
      <c r="S573" s="195"/>
      <c r="T573" s="175"/>
      <c r="U573" s="175"/>
      <c r="V573" s="182"/>
    </row>
    <row r="574" spans="2:22" ht="12.75" customHeight="1">
      <c r="B574" s="175"/>
      <c r="C574" s="175"/>
      <c r="D574" s="175"/>
      <c r="E574" s="175"/>
      <c r="F574" s="175"/>
      <c r="G574" s="176"/>
      <c r="H574" s="176"/>
      <c r="I574" s="176"/>
      <c r="J574" s="176"/>
      <c r="K574" s="176"/>
      <c r="L574" s="176"/>
      <c r="N574" s="175"/>
      <c r="O574" s="195"/>
      <c r="P574" s="195"/>
      <c r="Q574" s="195"/>
      <c r="R574" s="195"/>
      <c r="S574" s="195"/>
      <c r="T574" s="175"/>
      <c r="U574" s="175"/>
      <c r="V574" s="182"/>
    </row>
    <row r="575" spans="2:22" ht="12.75" customHeight="1">
      <c r="B575" s="175"/>
      <c r="C575" s="175"/>
      <c r="D575" s="175"/>
      <c r="E575" s="175"/>
      <c r="F575" s="175"/>
      <c r="G575" s="176"/>
      <c r="H575" s="176"/>
      <c r="I575" s="176"/>
      <c r="J575" s="176"/>
      <c r="K575" s="176"/>
      <c r="L575" s="176"/>
      <c r="N575" s="175"/>
      <c r="O575" s="195"/>
      <c r="P575" s="195"/>
      <c r="Q575" s="195"/>
      <c r="R575" s="195"/>
      <c r="S575" s="195"/>
      <c r="T575" s="175"/>
      <c r="U575" s="175"/>
      <c r="V575" s="182"/>
    </row>
    <row r="576" spans="2:22" ht="12.75" customHeight="1">
      <c r="B576" s="175"/>
      <c r="C576" s="175"/>
      <c r="D576" s="175"/>
      <c r="E576" s="175"/>
      <c r="F576" s="175"/>
      <c r="G576" s="176"/>
      <c r="H576" s="176"/>
      <c r="I576" s="176"/>
      <c r="J576" s="176"/>
      <c r="K576" s="176"/>
      <c r="L576" s="176"/>
      <c r="N576" s="175"/>
      <c r="O576" s="195"/>
      <c r="P576" s="195"/>
      <c r="Q576" s="195"/>
      <c r="R576" s="195"/>
      <c r="S576" s="195"/>
      <c r="T576" s="175"/>
      <c r="U576" s="175"/>
      <c r="V576" s="182"/>
    </row>
    <row r="577" spans="2:22" ht="12.75" customHeight="1">
      <c r="B577" s="175"/>
      <c r="C577" s="175"/>
      <c r="D577" s="175"/>
      <c r="E577" s="175"/>
      <c r="F577" s="175"/>
      <c r="G577" s="176"/>
      <c r="H577" s="176"/>
      <c r="I577" s="176"/>
      <c r="J577" s="176"/>
      <c r="K577" s="176"/>
      <c r="L577" s="176"/>
      <c r="N577" s="175"/>
      <c r="O577" s="195"/>
      <c r="P577" s="195"/>
      <c r="Q577" s="195"/>
      <c r="R577" s="195"/>
      <c r="S577" s="195"/>
      <c r="T577" s="175"/>
      <c r="U577" s="175"/>
      <c r="V577" s="182"/>
    </row>
    <row r="578" spans="2:22" ht="12.75" customHeight="1">
      <c r="B578" s="175"/>
      <c r="C578" s="175"/>
      <c r="D578" s="175"/>
      <c r="E578" s="175"/>
      <c r="F578" s="175"/>
      <c r="G578" s="176"/>
      <c r="H578" s="176"/>
      <c r="I578" s="176"/>
      <c r="J578" s="176"/>
      <c r="K578" s="176"/>
      <c r="L578" s="176"/>
      <c r="N578" s="175"/>
      <c r="O578" s="195"/>
      <c r="P578" s="195"/>
      <c r="Q578" s="195"/>
      <c r="R578" s="195"/>
      <c r="S578" s="195"/>
      <c r="T578" s="175"/>
      <c r="U578" s="175"/>
      <c r="V578" s="182"/>
    </row>
    <row r="579" spans="2:22" ht="12.75" customHeight="1">
      <c r="B579" s="175"/>
      <c r="C579" s="175"/>
      <c r="D579" s="175"/>
      <c r="E579" s="175"/>
      <c r="F579" s="175"/>
      <c r="G579" s="176"/>
      <c r="H579" s="176"/>
      <c r="I579" s="176"/>
      <c r="J579" s="176"/>
      <c r="K579" s="176"/>
      <c r="L579" s="176"/>
      <c r="N579" s="175"/>
      <c r="O579" s="195"/>
      <c r="P579" s="195"/>
      <c r="Q579" s="195"/>
      <c r="R579" s="195"/>
      <c r="S579" s="195"/>
      <c r="T579" s="175"/>
      <c r="U579" s="175"/>
      <c r="V579" s="182"/>
    </row>
    <row r="580" spans="2:22" ht="12.75" customHeight="1">
      <c r="B580" s="175"/>
      <c r="C580" s="175"/>
      <c r="D580" s="175"/>
      <c r="E580" s="175"/>
      <c r="F580" s="175"/>
      <c r="G580" s="176"/>
      <c r="H580" s="176"/>
      <c r="I580" s="176"/>
      <c r="J580" s="176"/>
      <c r="K580" s="176"/>
      <c r="L580" s="176"/>
      <c r="N580" s="175"/>
      <c r="O580" s="195"/>
      <c r="P580" s="195"/>
      <c r="Q580" s="195"/>
      <c r="R580" s="195"/>
      <c r="S580" s="195"/>
      <c r="T580" s="175"/>
      <c r="U580" s="175"/>
      <c r="V580" s="182"/>
    </row>
    <row r="581" spans="2:22" ht="12.75" customHeight="1">
      <c r="B581" s="175"/>
      <c r="C581" s="175"/>
      <c r="D581" s="175"/>
      <c r="E581" s="175"/>
      <c r="F581" s="175"/>
      <c r="G581" s="176"/>
      <c r="H581" s="176"/>
      <c r="I581" s="176"/>
      <c r="J581" s="176"/>
      <c r="K581" s="176"/>
      <c r="L581" s="176"/>
      <c r="N581" s="175"/>
      <c r="O581" s="195"/>
      <c r="P581" s="195"/>
      <c r="Q581" s="195"/>
      <c r="R581" s="195"/>
      <c r="S581" s="195"/>
      <c r="T581" s="175"/>
      <c r="U581" s="175"/>
      <c r="V581" s="182"/>
    </row>
    <row r="582" spans="2:22" ht="12.75" customHeight="1">
      <c r="B582" s="175"/>
      <c r="C582" s="175"/>
      <c r="D582" s="175"/>
      <c r="E582" s="175"/>
      <c r="F582" s="175"/>
      <c r="G582" s="176"/>
      <c r="H582" s="176"/>
      <c r="I582" s="176"/>
      <c r="J582" s="176"/>
      <c r="K582" s="176"/>
      <c r="L582" s="176"/>
      <c r="N582" s="175"/>
      <c r="O582" s="195"/>
      <c r="P582" s="195"/>
      <c r="Q582" s="195"/>
      <c r="R582" s="195"/>
      <c r="S582" s="195"/>
      <c r="T582" s="175"/>
      <c r="U582" s="175"/>
      <c r="V582" s="182"/>
    </row>
    <row r="583" spans="2:22" ht="12.75" customHeight="1">
      <c r="B583" s="175"/>
      <c r="C583" s="175"/>
      <c r="D583" s="175"/>
      <c r="E583" s="175"/>
      <c r="F583" s="175"/>
      <c r="G583" s="176"/>
      <c r="H583" s="176"/>
      <c r="I583" s="176"/>
      <c r="J583" s="176"/>
      <c r="K583" s="176"/>
      <c r="L583" s="176"/>
      <c r="N583" s="175"/>
      <c r="O583" s="195"/>
      <c r="P583" s="195"/>
      <c r="Q583" s="195"/>
      <c r="R583" s="195"/>
      <c r="S583" s="195"/>
      <c r="T583" s="175"/>
      <c r="U583" s="175"/>
      <c r="V583" s="182"/>
    </row>
    <row r="584" spans="2:22" ht="12.75" customHeight="1">
      <c r="B584" s="175"/>
      <c r="C584" s="175"/>
      <c r="D584" s="175"/>
      <c r="E584" s="175"/>
      <c r="F584" s="175"/>
      <c r="G584" s="176"/>
      <c r="H584" s="176"/>
      <c r="I584" s="176"/>
      <c r="J584" s="176"/>
      <c r="K584" s="176"/>
      <c r="L584" s="176"/>
      <c r="N584" s="175"/>
      <c r="O584" s="195"/>
      <c r="P584" s="195"/>
      <c r="Q584" s="195"/>
      <c r="R584" s="195"/>
      <c r="S584" s="195"/>
      <c r="T584" s="175"/>
      <c r="U584" s="175"/>
      <c r="V584" s="182"/>
    </row>
    <row r="585" spans="2:22" ht="12.75" customHeight="1">
      <c r="B585" s="175"/>
      <c r="C585" s="175"/>
      <c r="D585" s="175"/>
      <c r="E585" s="175"/>
      <c r="F585" s="175"/>
      <c r="G585" s="176"/>
      <c r="H585" s="176"/>
      <c r="I585" s="176"/>
      <c r="J585" s="176"/>
      <c r="K585" s="176"/>
      <c r="L585" s="176"/>
      <c r="N585" s="175"/>
      <c r="O585" s="195"/>
      <c r="P585" s="195"/>
      <c r="Q585" s="195"/>
      <c r="R585" s="195"/>
      <c r="S585" s="195"/>
      <c r="T585" s="175"/>
      <c r="U585" s="175"/>
      <c r="V585" s="182"/>
    </row>
    <row r="586" spans="2:22" ht="12.75" customHeight="1">
      <c r="B586" s="175"/>
      <c r="C586" s="175"/>
      <c r="D586" s="175"/>
      <c r="E586" s="175"/>
      <c r="F586" s="175"/>
      <c r="G586" s="176"/>
      <c r="H586" s="176"/>
      <c r="I586" s="176"/>
      <c r="J586" s="176"/>
      <c r="K586" s="176"/>
      <c r="L586" s="176"/>
      <c r="N586" s="175"/>
      <c r="O586" s="195"/>
      <c r="P586" s="195"/>
      <c r="Q586" s="195"/>
      <c r="R586" s="195"/>
      <c r="S586" s="195"/>
      <c r="T586" s="175"/>
      <c r="U586" s="175"/>
      <c r="V586" s="182"/>
    </row>
    <row r="587" spans="2:22" ht="12.75" customHeight="1">
      <c r="B587" s="175"/>
      <c r="C587" s="175"/>
      <c r="D587" s="175"/>
      <c r="E587" s="175"/>
      <c r="F587" s="175"/>
      <c r="G587" s="176"/>
      <c r="H587" s="176"/>
      <c r="I587" s="176"/>
      <c r="J587" s="176"/>
      <c r="K587" s="176"/>
      <c r="L587" s="176"/>
      <c r="N587" s="175"/>
      <c r="O587" s="195"/>
      <c r="P587" s="195"/>
      <c r="Q587" s="195"/>
      <c r="R587" s="195"/>
      <c r="S587" s="195"/>
      <c r="T587" s="175"/>
      <c r="U587" s="175"/>
      <c r="V587" s="182"/>
    </row>
    <row r="588" spans="2:22" ht="12.75" customHeight="1">
      <c r="B588" s="175"/>
      <c r="C588" s="175"/>
      <c r="D588" s="175"/>
      <c r="E588" s="175"/>
      <c r="F588" s="175"/>
      <c r="G588" s="176"/>
      <c r="H588" s="176"/>
      <c r="I588" s="176"/>
      <c r="J588" s="176"/>
      <c r="K588" s="176"/>
      <c r="L588" s="176"/>
      <c r="N588" s="175"/>
      <c r="O588" s="195"/>
      <c r="P588" s="195"/>
      <c r="Q588" s="195"/>
      <c r="R588" s="195"/>
      <c r="S588" s="195"/>
      <c r="T588" s="175"/>
      <c r="U588" s="175"/>
      <c r="V588" s="182"/>
    </row>
    <row r="589" spans="2:22" ht="12.75" customHeight="1">
      <c r="B589" s="175"/>
      <c r="C589" s="175"/>
      <c r="D589" s="175"/>
      <c r="E589" s="175"/>
      <c r="F589" s="175"/>
      <c r="G589" s="176"/>
      <c r="H589" s="176"/>
      <c r="I589" s="176"/>
      <c r="J589" s="176"/>
      <c r="K589" s="176"/>
      <c r="L589" s="176"/>
      <c r="N589" s="175"/>
      <c r="O589" s="195"/>
      <c r="P589" s="195"/>
      <c r="Q589" s="195"/>
      <c r="R589" s="195"/>
      <c r="S589" s="195"/>
      <c r="T589" s="175"/>
      <c r="U589" s="175"/>
      <c r="V589" s="182"/>
    </row>
    <row r="590" spans="2:22" ht="12.75" customHeight="1">
      <c r="B590" s="175"/>
      <c r="C590" s="175"/>
      <c r="D590" s="175"/>
      <c r="E590" s="175"/>
      <c r="F590" s="175"/>
      <c r="G590" s="176"/>
      <c r="H590" s="176"/>
      <c r="I590" s="176"/>
      <c r="J590" s="176"/>
      <c r="K590" s="176"/>
      <c r="L590" s="176"/>
      <c r="N590" s="175"/>
      <c r="O590" s="195"/>
      <c r="P590" s="195"/>
      <c r="Q590" s="195"/>
      <c r="R590" s="195"/>
      <c r="S590" s="195"/>
      <c r="T590" s="175"/>
      <c r="U590" s="175"/>
      <c r="V590" s="182"/>
    </row>
    <row r="591" spans="2:22" ht="12.75" customHeight="1">
      <c r="B591" s="175"/>
      <c r="C591" s="175"/>
      <c r="D591" s="175"/>
      <c r="E591" s="175"/>
      <c r="F591" s="175"/>
      <c r="G591" s="176"/>
      <c r="H591" s="176"/>
      <c r="I591" s="176"/>
      <c r="J591" s="176"/>
      <c r="K591" s="176"/>
      <c r="L591" s="176"/>
      <c r="N591" s="175"/>
      <c r="O591" s="195"/>
      <c r="P591" s="195"/>
      <c r="Q591" s="195"/>
      <c r="R591" s="195"/>
      <c r="S591" s="195"/>
      <c r="T591" s="175"/>
      <c r="U591" s="175"/>
      <c r="V591" s="182"/>
    </row>
    <row r="592" spans="2:22" ht="12.75" customHeight="1">
      <c r="B592" s="175"/>
      <c r="C592" s="175"/>
      <c r="D592" s="175"/>
      <c r="E592" s="175"/>
      <c r="F592" s="175"/>
      <c r="G592" s="176"/>
      <c r="H592" s="176"/>
      <c r="I592" s="176"/>
      <c r="J592" s="176"/>
      <c r="K592" s="176"/>
      <c r="L592" s="176"/>
      <c r="N592" s="175"/>
      <c r="O592" s="195"/>
      <c r="P592" s="195"/>
      <c r="Q592" s="195"/>
      <c r="R592" s="195"/>
      <c r="S592" s="195"/>
      <c r="T592" s="175"/>
      <c r="U592" s="175"/>
      <c r="V592" s="182"/>
    </row>
    <row r="593" spans="2:22" ht="12.75" customHeight="1">
      <c r="B593" s="175"/>
      <c r="C593" s="175"/>
      <c r="D593" s="175"/>
      <c r="E593" s="175"/>
      <c r="F593" s="175"/>
      <c r="G593" s="176"/>
      <c r="H593" s="176"/>
      <c r="I593" s="176"/>
      <c r="J593" s="176"/>
      <c r="K593" s="176"/>
      <c r="L593" s="176"/>
      <c r="N593" s="175"/>
      <c r="O593" s="195"/>
      <c r="P593" s="195"/>
      <c r="Q593" s="195"/>
      <c r="R593" s="195"/>
      <c r="S593" s="195"/>
      <c r="T593" s="175"/>
      <c r="U593" s="175"/>
      <c r="V593" s="182"/>
    </row>
    <row r="594" spans="2:22" ht="12.75" customHeight="1">
      <c r="B594" s="175"/>
      <c r="C594" s="175"/>
      <c r="D594" s="175"/>
      <c r="E594" s="175"/>
      <c r="F594" s="175"/>
      <c r="G594" s="176"/>
      <c r="H594" s="176"/>
      <c r="I594" s="176"/>
      <c r="J594" s="176"/>
      <c r="K594" s="176"/>
      <c r="L594" s="176"/>
      <c r="N594" s="175"/>
      <c r="O594" s="195"/>
      <c r="P594" s="195"/>
      <c r="Q594" s="195"/>
      <c r="R594" s="195"/>
      <c r="S594" s="195"/>
      <c r="T594" s="175"/>
      <c r="U594" s="175"/>
      <c r="V594" s="182"/>
    </row>
    <row r="595" spans="2:22" ht="12.75" customHeight="1">
      <c r="B595" s="175"/>
      <c r="C595" s="175"/>
      <c r="D595" s="175"/>
      <c r="E595" s="175"/>
      <c r="F595" s="175"/>
      <c r="G595" s="176"/>
      <c r="H595" s="176"/>
      <c r="I595" s="176"/>
      <c r="J595" s="176"/>
      <c r="K595" s="176"/>
      <c r="L595" s="176"/>
      <c r="N595" s="175"/>
      <c r="O595" s="195"/>
      <c r="P595" s="195"/>
      <c r="Q595" s="195"/>
      <c r="R595" s="195"/>
      <c r="S595" s="195"/>
      <c r="T595" s="175"/>
      <c r="U595" s="175"/>
      <c r="V595" s="182"/>
    </row>
    <row r="596" spans="2:22" ht="12.75" customHeight="1">
      <c r="B596" s="175"/>
      <c r="C596" s="175"/>
      <c r="D596" s="175"/>
      <c r="E596" s="175"/>
      <c r="F596" s="175"/>
      <c r="G596" s="176"/>
      <c r="H596" s="176"/>
      <c r="I596" s="176"/>
      <c r="J596" s="176"/>
      <c r="K596" s="176"/>
      <c r="L596" s="176"/>
      <c r="N596" s="175"/>
      <c r="O596" s="195"/>
      <c r="P596" s="195"/>
      <c r="Q596" s="195"/>
      <c r="R596" s="195"/>
      <c r="S596" s="195"/>
      <c r="T596" s="175"/>
      <c r="U596" s="175"/>
      <c r="V596" s="182"/>
    </row>
    <row r="597" spans="2:22" ht="12.75" customHeight="1">
      <c r="B597" s="175"/>
      <c r="C597" s="175"/>
      <c r="D597" s="175"/>
      <c r="E597" s="175"/>
      <c r="F597" s="175"/>
      <c r="G597" s="176"/>
      <c r="H597" s="176"/>
      <c r="I597" s="176"/>
      <c r="J597" s="176"/>
      <c r="K597" s="176"/>
      <c r="L597" s="176"/>
      <c r="N597" s="175"/>
      <c r="O597" s="195"/>
      <c r="P597" s="195"/>
      <c r="Q597" s="195"/>
      <c r="R597" s="195"/>
      <c r="S597" s="195"/>
      <c r="T597" s="175"/>
      <c r="U597" s="175"/>
      <c r="V597" s="182"/>
    </row>
    <row r="598" spans="2:22" ht="12.75" customHeight="1">
      <c r="B598" s="175"/>
      <c r="C598" s="175"/>
      <c r="D598" s="175"/>
      <c r="E598" s="175"/>
      <c r="F598" s="175"/>
      <c r="G598" s="176"/>
      <c r="H598" s="176"/>
      <c r="I598" s="176"/>
      <c r="J598" s="176"/>
      <c r="K598" s="176"/>
      <c r="L598" s="176"/>
      <c r="N598" s="175"/>
      <c r="O598" s="195"/>
      <c r="P598" s="195"/>
      <c r="Q598" s="195"/>
      <c r="R598" s="195"/>
      <c r="S598" s="195"/>
      <c r="T598" s="175"/>
      <c r="U598" s="175"/>
      <c r="V598" s="182"/>
    </row>
    <row r="599" spans="2:22" ht="12.75" customHeight="1">
      <c r="B599" s="175"/>
      <c r="C599" s="175"/>
      <c r="D599" s="175"/>
      <c r="E599" s="175"/>
      <c r="F599" s="175"/>
      <c r="G599" s="176"/>
      <c r="H599" s="176"/>
      <c r="I599" s="176"/>
      <c r="J599" s="176"/>
      <c r="K599" s="176"/>
      <c r="L599" s="176"/>
      <c r="N599" s="175"/>
      <c r="O599" s="195"/>
      <c r="P599" s="195"/>
      <c r="Q599" s="195"/>
      <c r="R599" s="195"/>
      <c r="S599" s="195"/>
      <c r="T599" s="175"/>
      <c r="U599" s="175"/>
      <c r="V599" s="182"/>
    </row>
    <row r="600" spans="2:22" ht="12.75" customHeight="1">
      <c r="B600" s="175"/>
      <c r="C600" s="175"/>
      <c r="D600" s="175"/>
      <c r="E600" s="175"/>
      <c r="F600" s="175"/>
      <c r="G600" s="176"/>
      <c r="H600" s="176"/>
      <c r="I600" s="176"/>
      <c r="J600" s="176"/>
      <c r="K600" s="176"/>
      <c r="L600" s="176"/>
      <c r="N600" s="175"/>
      <c r="O600" s="195"/>
      <c r="P600" s="195"/>
      <c r="Q600" s="195"/>
      <c r="R600" s="195"/>
      <c r="S600" s="195"/>
      <c r="T600" s="175"/>
      <c r="U600" s="175"/>
      <c r="V600" s="182"/>
    </row>
    <row r="601" spans="2:22" ht="12.75" customHeight="1">
      <c r="B601" s="175"/>
      <c r="C601" s="175"/>
      <c r="D601" s="175"/>
      <c r="E601" s="175"/>
      <c r="F601" s="175"/>
      <c r="G601" s="176"/>
      <c r="H601" s="176"/>
      <c r="I601" s="176"/>
      <c r="J601" s="176"/>
      <c r="K601" s="176"/>
      <c r="L601" s="176"/>
      <c r="N601" s="175"/>
      <c r="O601" s="195"/>
      <c r="P601" s="195"/>
      <c r="Q601" s="195"/>
      <c r="R601" s="195"/>
      <c r="S601" s="195"/>
      <c r="T601" s="175"/>
      <c r="U601" s="175"/>
      <c r="V601" s="182"/>
    </row>
    <row r="602" spans="2:22" ht="12.75" customHeight="1">
      <c r="B602" s="175"/>
      <c r="C602" s="175"/>
      <c r="D602" s="175"/>
      <c r="E602" s="175"/>
      <c r="F602" s="175"/>
      <c r="G602" s="176"/>
      <c r="H602" s="176"/>
      <c r="I602" s="176"/>
      <c r="J602" s="176"/>
      <c r="K602" s="176"/>
      <c r="L602" s="176"/>
      <c r="N602" s="175"/>
      <c r="O602" s="195"/>
      <c r="P602" s="195"/>
      <c r="Q602" s="195"/>
      <c r="R602" s="195"/>
      <c r="S602" s="195"/>
      <c r="T602" s="175"/>
      <c r="U602" s="175"/>
      <c r="V602" s="182"/>
    </row>
    <row r="603" spans="2:22" ht="12.75" customHeight="1">
      <c r="B603" s="175"/>
      <c r="C603" s="175"/>
      <c r="D603" s="175"/>
      <c r="E603" s="175"/>
      <c r="F603" s="175"/>
      <c r="G603" s="176"/>
      <c r="H603" s="176"/>
      <c r="I603" s="176"/>
      <c r="J603" s="176"/>
      <c r="K603" s="176"/>
      <c r="L603" s="176"/>
      <c r="N603" s="175"/>
      <c r="O603" s="195"/>
      <c r="P603" s="195"/>
      <c r="Q603" s="195"/>
      <c r="R603" s="195"/>
      <c r="S603" s="195"/>
      <c r="T603" s="175"/>
      <c r="U603" s="175"/>
      <c r="V603" s="182"/>
    </row>
    <row r="604" spans="2:22" ht="12.75" customHeight="1">
      <c r="B604" s="175"/>
      <c r="C604" s="175"/>
      <c r="D604" s="175"/>
      <c r="E604" s="175"/>
      <c r="F604" s="175"/>
      <c r="G604" s="176"/>
      <c r="H604" s="176"/>
      <c r="I604" s="176"/>
      <c r="J604" s="176"/>
      <c r="K604" s="176"/>
      <c r="L604" s="176"/>
      <c r="N604" s="175"/>
      <c r="O604" s="195"/>
      <c r="P604" s="195"/>
      <c r="Q604" s="195"/>
      <c r="R604" s="195"/>
      <c r="S604" s="195"/>
      <c r="T604" s="175"/>
      <c r="U604" s="175"/>
      <c r="V604" s="182"/>
    </row>
    <row r="605" spans="2:22" ht="12.75" customHeight="1">
      <c r="B605" s="175"/>
      <c r="C605" s="175"/>
      <c r="D605" s="175"/>
      <c r="E605" s="175"/>
      <c r="F605" s="175"/>
      <c r="G605" s="176"/>
      <c r="H605" s="176"/>
      <c r="I605" s="176"/>
      <c r="J605" s="176"/>
      <c r="K605" s="176"/>
      <c r="L605" s="176"/>
      <c r="N605" s="175"/>
      <c r="O605" s="195"/>
      <c r="P605" s="195"/>
      <c r="Q605" s="195"/>
      <c r="R605" s="195"/>
      <c r="S605" s="195"/>
      <c r="T605" s="175"/>
      <c r="U605" s="175"/>
      <c r="V605" s="182"/>
    </row>
    <row r="606" spans="2:22" ht="12.75" customHeight="1">
      <c r="B606" s="175"/>
      <c r="C606" s="175"/>
      <c r="D606" s="175"/>
      <c r="E606" s="175"/>
      <c r="F606" s="175"/>
      <c r="G606" s="176"/>
      <c r="H606" s="176"/>
      <c r="I606" s="176"/>
      <c r="J606" s="176"/>
      <c r="K606" s="176"/>
      <c r="L606" s="176"/>
      <c r="N606" s="175"/>
      <c r="O606" s="195"/>
      <c r="P606" s="195"/>
      <c r="Q606" s="195"/>
      <c r="R606" s="195"/>
      <c r="S606" s="195"/>
      <c r="T606" s="175"/>
      <c r="U606" s="175"/>
      <c r="V606" s="182"/>
    </row>
    <row r="607" spans="2:22" ht="12.75" customHeight="1">
      <c r="B607" s="175"/>
      <c r="C607" s="175"/>
      <c r="D607" s="175"/>
      <c r="E607" s="175"/>
      <c r="F607" s="175"/>
      <c r="G607" s="176"/>
      <c r="H607" s="176"/>
      <c r="I607" s="176"/>
      <c r="J607" s="176"/>
      <c r="K607" s="176"/>
      <c r="L607" s="176"/>
      <c r="N607" s="175"/>
      <c r="O607" s="195"/>
      <c r="P607" s="195"/>
      <c r="Q607" s="195"/>
      <c r="R607" s="195"/>
      <c r="S607" s="195"/>
      <c r="T607" s="175"/>
      <c r="U607" s="175"/>
      <c r="V607" s="182"/>
    </row>
    <row r="608" spans="2:22" ht="12.75" customHeight="1">
      <c r="B608" s="175"/>
      <c r="C608" s="175"/>
      <c r="D608" s="175"/>
      <c r="E608" s="175"/>
      <c r="F608" s="175"/>
      <c r="G608" s="176"/>
      <c r="H608" s="176"/>
      <c r="I608" s="176"/>
      <c r="J608" s="176"/>
      <c r="K608" s="176"/>
      <c r="L608" s="176"/>
      <c r="N608" s="175"/>
      <c r="O608" s="195"/>
      <c r="P608" s="195"/>
      <c r="Q608" s="195"/>
      <c r="R608" s="195"/>
      <c r="S608" s="195"/>
      <c r="T608" s="175"/>
      <c r="U608" s="175"/>
      <c r="V608" s="182"/>
    </row>
    <row r="609" spans="2:22" ht="12.75" customHeight="1">
      <c r="B609" s="175"/>
      <c r="C609" s="175"/>
      <c r="D609" s="175"/>
      <c r="E609" s="175"/>
      <c r="F609" s="175"/>
      <c r="G609" s="176"/>
      <c r="H609" s="176"/>
      <c r="I609" s="176"/>
      <c r="J609" s="176"/>
      <c r="K609" s="176"/>
      <c r="L609" s="176"/>
      <c r="N609" s="175"/>
      <c r="O609" s="195"/>
      <c r="P609" s="195"/>
      <c r="Q609" s="195"/>
      <c r="R609" s="195"/>
      <c r="S609" s="195"/>
      <c r="T609" s="175"/>
      <c r="U609" s="175"/>
      <c r="V609" s="182"/>
    </row>
    <row r="610" spans="2:22" ht="12.75" customHeight="1">
      <c r="B610" s="175"/>
      <c r="C610" s="175"/>
      <c r="D610" s="175"/>
      <c r="E610" s="175"/>
      <c r="F610" s="175"/>
      <c r="G610" s="176"/>
      <c r="H610" s="176"/>
      <c r="I610" s="176"/>
      <c r="J610" s="176"/>
      <c r="K610" s="176"/>
      <c r="L610" s="176"/>
      <c r="N610" s="175"/>
      <c r="O610" s="195"/>
      <c r="P610" s="195"/>
      <c r="Q610" s="195"/>
      <c r="R610" s="195"/>
      <c r="S610" s="195"/>
      <c r="T610" s="175"/>
      <c r="U610" s="175"/>
      <c r="V610" s="182"/>
    </row>
    <row r="611" spans="2:22" ht="12.75" customHeight="1">
      <c r="B611" s="175"/>
      <c r="C611" s="175"/>
      <c r="D611" s="175"/>
      <c r="E611" s="175"/>
      <c r="F611" s="175"/>
      <c r="G611" s="176"/>
      <c r="H611" s="176"/>
      <c r="I611" s="176"/>
      <c r="J611" s="176"/>
      <c r="K611" s="176"/>
      <c r="L611" s="176"/>
      <c r="N611" s="175"/>
      <c r="O611" s="195"/>
      <c r="P611" s="195"/>
      <c r="Q611" s="195"/>
      <c r="R611" s="195"/>
      <c r="S611" s="195"/>
      <c r="T611" s="175"/>
      <c r="U611" s="175"/>
      <c r="V611" s="182"/>
    </row>
    <row r="612" spans="2:22" ht="12.75" customHeight="1">
      <c r="B612" s="175"/>
      <c r="C612" s="175"/>
      <c r="D612" s="175"/>
      <c r="E612" s="175"/>
      <c r="F612" s="175"/>
      <c r="G612" s="176"/>
      <c r="H612" s="176"/>
      <c r="I612" s="176"/>
      <c r="J612" s="176"/>
      <c r="K612" s="176"/>
      <c r="L612" s="176"/>
      <c r="N612" s="175"/>
      <c r="O612" s="195"/>
      <c r="P612" s="195"/>
      <c r="Q612" s="195"/>
      <c r="R612" s="195"/>
      <c r="S612" s="195"/>
      <c r="T612" s="175"/>
      <c r="U612" s="175"/>
      <c r="V612" s="182"/>
    </row>
    <row r="613" spans="2:22" ht="12.75" customHeight="1">
      <c r="B613" s="175"/>
      <c r="C613" s="175"/>
      <c r="D613" s="175"/>
      <c r="E613" s="175"/>
      <c r="F613" s="175"/>
      <c r="G613" s="176"/>
      <c r="H613" s="176"/>
      <c r="I613" s="176"/>
      <c r="J613" s="176"/>
      <c r="K613" s="176"/>
      <c r="L613" s="176"/>
      <c r="N613" s="175"/>
      <c r="O613" s="195"/>
      <c r="P613" s="195"/>
      <c r="Q613" s="195"/>
      <c r="R613" s="195"/>
      <c r="S613" s="195"/>
      <c r="T613" s="175"/>
      <c r="U613" s="175"/>
      <c r="V613" s="182"/>
    </row>
    <row r="614" spans="2:22" ht="12.75" customHeight="1">
      <c r="B614" s="175"/>
      <c r="C614" s="175"/>
      <c r="D614" s="175"/>
      <c r="E614" s="175"/>
      <c r="F614" s="175"/>
      <c r="G614" s="176"/>
      <c r="H614" s="176"/>
      <c r="I614" s="176"/>
      <c r="J614" s="176"/>
      <c r="K614" s="176"/>
      <c r="L614" s="176"/>
      <c r="N614" s="175"/>
      <c r="O614" s="195"/>
      <c r="P614" s="195"/>
      <c r="Q614" s="195"/>
      <c r="R614" s="195"/>
      <c r="S614" s="195"/>
      <c r="T614" s="175"/>
      <c r="U614" s="175"/>
      <c r="V614" s="182"/>
    </row>
    <row r="615" spans="2:22" ht="12.75" customHeight="1">
      <c r="B615" s="175"/>
      <c r="C615" s="175"/>
      <c r="D615" s="175"/>
      <c r="E615" s="175"/>
      <c r="F615" s="175"/>
      <c r="G615" s="176"/>
      <c r="H615" s="176"/>
      <c r="I615" s="176"/>
      <c r="J615" s="176"/>
      <c r="K615" s="176"/>
      <c r="L615" s="176"/>
      <c r="N615" s="175"/>
      <c r="O615" s="195"/>
      <c r="P615" s="195"/>
      <c r="Q615" s="195"/>
      <c r="R615" s="195"/>
      <c r="S615" s="195"/>
      <c r="T615" s="175"/>
      <c r="U615" s="175"/>
      <c r="V615" s="182"/>
    </row>
    <row r="616" spans="2:22" ht="12.75" customHeight="1">
      <c r="B616" s="175"/>
      <c r="C616" s="175"/>
      <c r="D616" s="175"/>
      <c r="E616" s="175"/>
      <c r="F616" s="175"/>
      <c r="G616" s="176"/>
      <c r="H616" s="176"/>
      <c r="I616" s="176"/>
      <c r="J616" s="176"/>
      <c r="K616" s="176"/>
      <c r="L616" s="176"/>
      <c r="N616" s="175"/>
      <c r="O616" s="195"/>
      <c r="P616" s="195"/>
      <c r="Q616" s="195"/>
      <c r="R616" s="195"/>
      <c r="S616" s="195"/>
      <c r="T616" s="175"/>
      <c r="U616" s="175"/>
      <c r="V616" s="182"/>
    </row>
    <row r="617" spans="2:22" ht="12.75" customHeight="1">
      <c r="B617" s="175"/>
      <c r="C617" s="175"/>
      <c r="D617" s="175"/>
      <c r="E617" s="175"/>
      <c r="F617" s="175"/>
      <c r="G617" s="176"/>
      <c r="H617" s="176"/>
      <c r="I617" s="176"/>
      <c r="J617" s="176"/>
      <c r="K617" s="176"/>
      <c r="L617" s="176"/>
      <c r="N617" s="175"/>
      <c r="O617" s="195"/>
      <c r="P617" s="195"/>
      <c r="Q617" s="195"/>
      <c r="R617" s="195"/>
      <c r="S617" s="195"/>
      <c r="T617" s="175"/>
      <c r="U617" s="175"/>
      <c r="V617" s="182"/>
    </row>
    <row r="618" spans="2:22" ht="12.75" customHeight="1">
      <c r="B618" s="175"/>
      <c r="C618" s="175"/>
      <c r="D618" s="175"/>
      <c r="E618" s="175"/>
      <c r="F618" s="175"/>
      <c r="G618" s="176"/>
      <c r="H618" s="176"/>
      <c r="I618" s="176"/>
      <c r="J618" s="176"/>
      <c r="K618" s="176"/>
      <c r="L618" s="176"/>
      <c r="N618" s="175"/>
      <c r="O618" s="195"/>
      <c r="P618" s="195"/>
      <c r="Q618" s="195"/>
      <c r="R618" s="195"/>
      <c r="S618" s="195"/>
      <c r="T618" s="175"/>
      <c r="U618" s="175"/>
      <c r="V618" s="182"/>
    </row>
    <row r="619" spans="2:22" ht="12.75" customHeight="1">
      <c r="B619" s="175"/>
      <c r="C619" s="175"/>
      <c r="D619" s="175"/>
      <c r="E619" s="175"/>
      <c r="F619" s="175"/>
      <c r="G619" s="176"/>
      <c r="H619" s="176"/>
      <c r="I619" s="176"/>
      <c r="J619" s="176"/>
      <c r="K619" s="176"/>
      <c r="L619" s="176"/>
      <c r="N619" s="175"/>
      <c r="O619" s="195"/>
      <c r="P619" s="195"/>
      <c r="Q619" s="195"/>
      <c r="R619" s="195"/>
      <c r="S619" s="195"/>
      <c r="T619" s="175"/>
      <c r="U619" s="175"/>
      <c r="V619" s="182"/>
    </row>
    <row r="620" spans="2:22" ht="12.75" customHeight="1">
      <c r="B620" s="175"/>
      <c r="C620" s="175"/>
      <c r="D620" s="175"/>
      <c r="E620" s="175"/>
      <c r="F620" s="175"/>
      <c r="G620" s="176"/>
      <c r="H620" s="176"/>
      <c r="I620" s="176"/>
      <c r="J620" s="176"/>
      <c r="K620" s="176"/>
      <c r="L620" s="176"/>
      <c r="N620" s="175"/>
      <c r="O620" s="195"/>
      <c r="P620" s="195"/>
      <c r="Q620" s="195"/>
      <c r="R620" s="195"/>
      <c r="S620" s="195"/>
      <c r="T620" s="175"/>
      <c r="U620" s="175"/>
      <c r="V620" s="182"/>
    </row>
    <row r="621" spans="2:22" ht="12.75" customHeight="1">
      <c r="B621" s="175"/>
      <c r="C621" s="175"/>
      <c r="D621" s="175"/>
      <c r="E621" s="175"/>
      <c r="F621" s="175"/>
      <c r="G621" s="176"/>
      <c r="H621" s="176"/>
      <c r="I621" s="176"/>
      <c r="J621" s="176"/>
      <c r="K621" s="176"/>
      <c r="L621" s="176"/>
      <c r="N621" s="175"/>
      <c r="O621" s="195"/>
      <c r="P621" s="195"/>
      <c r="Q621" s="195"/>
      <c r="R621" s="195"/>
      <c r="S621" s="195"/>
      <c r="T621" s="175"/>
      <c r="U621" s="175"/>
      <c r="V621" s="182"/>
    </row>
    <row r="622" spans="2:22" ht="12.75" customHeight="1">
      <c r="B622" s="175"/>
      <c r="C622" s="175"/>
      <c r="D622" s="175"/>
      <c r="E622" s="175"/>
      <c r="F622" s="175"/>
      <c r="G622" s="176"/>
      <c r="H622" s="176"/>
      <c r="I622" s="176"/>
      <c r="J622" s="176"/>
      <c r="K622" s="176"/>
      <c r="L622" s="176"/>
      <c r="N622" s="175"/>
      <c r="O622" s="195"/>
      <c r="P622" s="195"/>
      <c r="Q622" s="195"/>
      <c r="R622" s="195"/>
      <c r="S622" s="195"/>
      <c r="T622" s="175"/>
      <c r="U622" s="175"/>
      <c r="V622" s="182"/>
    </row>
    <row r="623" spans="2:22" ht="12.75" customHeight="1">
      <c r="B623" s="175"/>
      <c r="C623" s="175"/>
      <c r="D623" s="175"/>
      <c r="E623" s="175"/>
      <c r="F623" s="175"/>
      <c r="G623" s="176"/>
      <c r="H623" s="176"/>
      <c r="I623" s="176"/>
      <c r="J623" s="176"/>
      <c r="K623" s="176"/>
      <c r="L623" s="176"/>
      <c r="N623" s="175"/>
      <c r="O623" s="195"/>
      <c r="P623" s="195"/>
      <c r="Q623" s="195"/>
      <c r="R623" s="195"/>
      <c r="S623" s="195"/>
      <c r="T623" s="175"/>
      <c r="U623" s="175"/>
      <c r="V623" s="182"/>
    </row>
    <row r="624" spans="2:22" ht="12.75" customHeight="1">
      <c r="B624" s="175"/>
      <c r="C624" s="175"/>
      <c r="D624" s="175"/>
      <c r="E624" s="175"/>
      <c r="F624" s="175"/>
      <c r="G624" s="176"/>
      <c r="H624" s="176"/>
      <c r="I624" s="176"/>
      <c r="J624" s="176"/>
      <c r="K624" s="176"/>
      <c r="L624" s="176"/>
      <c r="N624" s="175"/>
      <c r="O624" s="195"/>
      <c r="P624" s="195"/>
      <c r="Q624" s="195"/>
      <c r="R624" s="195"/>
      <c r="S624" s="195"/>
      <c r="T624" s="175"/>
      <c r="U624" s="175"/>
      <c r="V624" s="182"/>
    </row>
    <row r="625" spans="2:22" ht="12.75" customHeight="1">
      <c r="B625" s="175"/>
      <c r="C625" s="175"/>
      <c r="D625" s="175"/>
      <c r="E625" s="175"/>
      <c r="F625" s="175"/>
      <c r="G625" s="176"/>
      <c r="H625" s="176"/>
      <c r="I625" s="176"/>
      <c r="J625" s="176"/>
      <c r="K625" s="176"/>
      <c r="L625" s="176"/>
      <c r="N625" s="175"/>
      <c r="O625" s="195"/>
      <c r="P625" s="195"/>
      <c r="Q625" s="195"/>
      <c r="R625" s="195"/>
      <c r="S625" s="195"/>
      <c r="T625" s="175"/>
      <c r="U625" s="175"/>
      <c r="V625" s="182"/>
    </row>
    <row r="626" spans="2:22" ht="12.75" customHeight="1">
      <c r="B626" s="175"/>
      <c r="C626" s="175"/>
      <c r="D626" s="175"/>
      <c r="E626" s="175"/>
      <c r="F626" s="175"/>
      <c r="G626" s="176"/>
      <c r="H626" s="176"/>
      <c r="I626" s="176"/>
      <c r="J626" s="176"/>
      <c r="K626" s="176"/>
      <c r="L626" s="176"/>
      <c r="N626" s="175"/>
      <c r="O626" s="195"/>
      <c r="P626" s="195"/>
      <c r="Q626" s="195"/>
      <c r="R626" s="195"/>
      <c r="S626" s="195"/>
      <c r="T626" s="175"/>
      <c r="U626" s="175"/>
      <c r="V626" s="182"/>
    </row>
    <row r="627" spans="2:22" ht="12.75" customHeight="1">
      <c r="B627" s="175"/>
      <c r="C627" s="175"/>
      <c r="D627" s="175"/>
      <c r="E627" s="175"/>
      <c r="F627" s="175"/>
      <c r="G627" s="176"/>
      <c r="H627" s="176"/>
      <c r="I627" s="176"/>
      <c r="J627" s="176"/>
      <c r="K627" s="176"/>
      <c r="L627" s="176"/>
      <c r="N627" s="175"/>
      <c r="O627" s="195"/>
      <c r="P627" s="195"/>
      <c r="Q627" s="195"/>
      <c r="R627" s="195"/>
      <c r="S627" s="195"/>
      <c r="T627" s="175"/>
      <c r="U627" s="175"/>
      <c r="V627" s="182"/>
    </row>
    <row r="628" spans="2:22" ht="12.75" customHeight="1">
      <c r="B628" s="175"/>
      <c r="C628" s="175"/>
      <c r="D628" s="175"/>
      <c r="E628" s="175"/>
      <c r="F628" s="175"/>
      <c r="G628" s="176"/>
      <c r="H628" s="176"/>
      <c r="I628" s="176"/>
      <c r="J628" s="176"/>
      <c r="K628" s="176"/>
      <c r="L628" s="176"/>
      <c r="N628" s="175"/>
      <c r="O628" s="195"/>
      <c r="P628" s="195"/>
      <c r="Q628" s="195"/>
      <c r="R628" s="195"/>
      <c r="S628" s="195"/>
      <c r="T628" s="175"/>
      <c r="U628" s="175"/>
      <c r="V628" s="182"/>
    </row>
    <row r="629" spans="2:22" ht="12.75" customHeight="1">
      <c r="B629" s="175"/>
      <c r="C629" s="175"/>
      <c r="D629" s="175"/>
      <c r="E629" s="175"/>
      <c r="F629" s="175"/>
      <c r="G629" s="176"/>
      <c r="H629" s="176"/>
      <c r="I629" s="176"/>
      <c r="J629" s="176"/>
      <c r="K629" s="176"/>
      <c r="L629" s="176"/>
      <c r="N629" s="175"/>
      <c r="O629" s="195"/>
      <c r="P629" s="195"/>
      <c r="Q629" s="195"/>
      <c r="R629" s="195"/>
      <c r="S629" s="195"/>
      <c r="T629" s="175"/>
      <c r="U629" s="175"/>
      <c r="V629" s="182"/>
    </row>
    <row r="630" spans="2:22" ht="12.75" customHeight="1">
      <c r="B630" s="175"/>
      <c r="C630" s="175"/>
      <c r="D630" s="175"/>
      <c r="E630" s="175"/>
      <c r="F630" s="175"/>
      <c r="G630" s="176"/>
      <c r="H630" s="176"/>
      <c r="I630" s="176"/>
      <c r="J630" s="176"/>
      <c r="K630" s="176"/>
      <c r="L630" s="176"/>
      <c r="N630" s="175"/>
      <c r="O630" s="195"/>
      <c r="P630" s="195"/>
      <c r="Q630" s="195"/>
      <c r="R630" s="195"/>
      <c r="S630" s="195"/>
      <c r="T630" s="175"/>
      <c r="U630" s="175"/>
      <c r="V630" s="182"/>
    </row>
    <row r="631" spans="2:22" ht="12.75" customHeight="1">
      <c r="B631" s="175"/>
      <c r="C631" s="175"/>
      <c r="D631" s="175"/>
      <c r="E631" s="175"/>
      <c r="F631" s="175"/>
      <c r="G631" s="176"/>
      <c r="H631" s="176"/>
      <c r="I631" s="176"/>
      <c r="J631" s="176"/>
      <c r="K631" s="176"/>
      <c r="L631" s="176"/>
      <c r="N631" s="175"/>
      <c r="O631" s="195"/>
      <c r="P631" s="195"/>
      <c r="Q631" s="195"/>
      <c r="R631" s="195"/>
      <c r="S631" s="195"/>
      <c r="T631" s="175"/>
      <c r="U631" s="175"/>
      <c r="V631" s="182"/>
    </row>
    <row r="632" spans="2:22" ht="12.75" customHeight="1">
      <c r="B632" s="175"/>
      <c r="C632" s="175"/>
      <c r="D632" s="175"/>
      <c r="E632" s="175"/>
      <c r="F632" s="175"/>
      <c r="G632" s="176"/>
      <c r="H632" s="176"/>
      <c r="I632" s="176"/>
      <c r="J632" s="176"/>
      <c r="K632" s="176"/>
      <c r="L632" s="176"/>
      <c r="N632" s="175"/>
      <c r="O632" s="195"/>
      <c r="P632" s="195"/>
      <c r="Q632" s="195"/>
      <c r="R632" s="195"/>
      <c r="S632" s="195"/>
      <c r="T632" s="175"/>
      <c r="U632" s="175"/>
      <c r="V632" s="182"/>
    </row>
    <row r="633" spans="2:22" ht="12.75" customHeight="1">
      <c r="B633" s="175"/>
      <c r="C633" s="175"/>
      <c r="D633" s="175"/>
      <c r="E633" s="175"/>
      <c r="F633" s="175"/>
      <c r="G633" s="176"/>
      <c r="H633" s="176"/>
      <c r="I633" s="176"/>
      <c r="J633" s="176"/>
      <c r="K633" s="176"/>
      <c r="L633" s="176"/>
      <c r="N633" s="175"/>
      <c r="O633" s="195"/>
      <c r="P633" s="195"/>
      <c r="Q633" s="195"/>
      <c r="R633" s="195"/>
      <c r="S633" s="195"/>
      <c r="T633" s="175"/>
      <c r="U633" s="175"/>
      <c r="V633" s="182"/>
    </row>
    <row r="634" spans="2:22" ht="12.75" customHeight="1">
      <c r="B634" s="175"/>
      <c r="C634" s="175"/>
      <c r="D634" s="175"/>
      <c r="E634" s="175"/>
      <c r="F634" s="175"/>
      <c r="G634" s="176"/>
      <c r="H634" s="176"/>
      <c r="I634" s="176"/>
      <c r="J634" s="176"/>
      <c r="K634" s="176"/>
      <c r="L634" s="176"/>
      <c r="N634" s="175"/>
      <c r="O634" s="195"/>
      <c r="P634" s="195"/>
      <c r="Q634" s="195"/>
      <c r="R634" s="195"/>
      <c r="S634" s="195"/>
      <c r="T634" s="175"/>
      <c r="U634" s="175"/>
      <c r="V634" s="182"/>
    </row>
    <row r="635" spans="2:22" ht="12.75" customHeight="1">
      <c r="B635" s="175"/>
      <c r="C635" s="175"/>
      <c r="D635" s="175"/>
      <c r="E635" s="175"/>
      <c r="F635" s="175"/>
      <c r="G635" s="176"/>
      <c r="H635" s="176"/>
      <c r="I635" s="176"/>
      <c r="J635" s="176"/>
      <c r="K635" s="176"/>
      <c r="L635" s="176"/>
      <c r="N635" s="175"/>
      <c r="O635" s="195"/>
      <c r="P635" s="195"/>
      <c r="Q635" s="195"/>
      <c r="R635" s="195"/>
      <c r="S635" s="195"/>
      <c r="T635" s="175"/>
      <c r="U635" s="175"/>
      <c r="V635" s="182"/>
    </row>
    <row r="636" spans="2:22" ht="12.75" customHeight="1">
      <c r="B636" s="175"/>
      <c r="C636" s="175"/>
      <c r="D636" s="175"/>
      <c r="E636" s="175"/>
      <c r="F636" s="175"/>
      <c r="G636" s="176"/>
      <c r="H636" s="176"/>
      <c r="I636" s="176"/>
      <c r="J636" s="176"/>
      <c r="K636" s="176"/>
      <c r="L636" s="176"/>
      <c r="N636" s="175"/>
      <c r="O636" s="195"/>
      <c r="P636" s="195"/>
      <c r="Q636" s="195"/>
      <c r="R636" s="195"/>
      <c r="S636" s="195"/>
      <c r="T636" s="175"/>
      <c r="U636" s="175"/>
      <c r="V636" s="182"/>
    </row>
    <row r="637" spans="2:22" ht="12.75" customHeight="1">
      <c r="B637" s="175"/>
      <c r="C637" s="175"/>
      <c r="D637" s="175"/>
      <c r="E637" s="175"/>
      <c r="F637" s="175"/>
      <c r="G637" s="176"/>
      <c r="H637" s="176"/>
      <c r="I637" s="176"/>
      <c r="J637" s="176"/>
      <c r="K637" s="176"/>
      <c r="L637" s="176"/>
      <c r="N637" s="175"/>
      <c r="O637" s="195"/>
      <c r="P637" s="195"/>
      <c r="Q637" s="195"/>
      <c r="R637" s="195"/>
      <c r="S637" s="195"/>
      <c r="T637" s="175"/>
      <c r="U637" s="175"/>
      <c r="V637" s="182"/>
    </row>
    <row r="638" spans="2:22" ht="12.75" customHeight="1">
      <c r="B638" s="175"/>
      <c r="C638" s="175"/>
      <c r="D638" s="175"/>
      <c r="E638" s="175"/>
      <c r="F638" s="175"/>
      <c r="G638" s="176"/>
      <c r="H638" s="176"/>
      <c r="I638" s="176"/>
      <c r="J638" s="176"/>
      <c r="K638" s="176"/>
      <c r="L638" s="176"/>
      <c r="N638" s="175"/>
      <c r="O638" s="195"/>
      <c r="P638" s="195"/>
      <c r="Q638" s="195"/>
      <c r="R638" s="195"/>
      <c r="S638" s="195"/>
      <c r="T638" s="175"/>
      <c r="U638" s="175"/>
      <c r="V638" s="182"/>
    </row>
    <row r="639" spans="2:22" ht="12.75" customHeight="1">
      <c r="B639" s="175"/>
      <c r="C639" s="175"/>
      <c r="D639" s="175"/>
      <c r="E639" s="175"/>
      <c r="F639" s="175"/>
      <c r="G639" s="176"/>
      <c r="H639" s="176"/>
      <c r="I639" s="176"/>
      <c r="J639" s="176"/>
      <c r="K639" s="176"/>
      <c r="L639" s="176"/>
      <c r="N639" s="175"/>
      <c r="O639" s="195"/>
      <c r="P639" s="195"/>
      <c r="Q639" s="195"/>
      <c r="R639" s="195"/>
      <c r="S639" s="195"/>
      <c r="T639" s="175"/>
      <c r="U639" s="175"/>
      <c r="V639" s="182"/>
    </row>
    <row r="640" spans="2:22" ht="12.75" customHeight="1">
      <c r="B640" s="175"/>
      <c r="C640" s="175"/>
      <c r="D640" s="175"/>
      <c r="E640" s="175"/>
      <c r="F640" s="175"/>
      <c r="G640" s="176"/>
      <c r="H640" s="176"/>
      <c r="I640" s="176"/>
      <c r="J640" s="176"/>
      <c r="K640" s="176"/>
      <c r="L640" s="176"/>
      <c r="N640" s="175"/>
      <c r="O640" s="195"/>
      <c r="P640" s="195"/>
      <c r="Q640" s="195"/>
      <c r="R640" s="195"/>
      <c r="S640" s="195"/>
      <c r="T640" s="175"/>
      <c r="U640" s="175"/>
      <c r="V640" s="182"/>
    </row>
    <row r="641" spans="2:22" ht="12.75" customHeight="1">
      <c r="B641" s="175"/>
      <c r="C641" s="175"/>
      <c r="D641" s="175"/>
      <c r="E641" s="175"/>
      <c r="F641" s="175"/>
      <c r="G641" s="176"/>
      <c r="H641" s="176"/>
      <c r="I641" s="176"/>
      <c r="J641" s="176"/>
      <c r="K641" s="176"/>
      <c r="L641" s="176"/>
      <c r="N641" s="175"/>
      <c r="O641" s="195"/>
      <c r="P641" s="195"/>
      <c r="Q641" s="195"/>
      <c r="R641" s="195"/>
      <c r="S641" s="195"/>
      <c r="T641" s="175"/>
      <c r="U641" s="175"/>
      <c r="V641" s="182"/>
    </row>
    <row r="642" spans="2:22" ht="12.75" customHeight="1">
      <c r="B642" s="175"/>
      <c r="C642" s="175"/>
      <c r="D642" s="175"/>
      <c r="E642" s="175"/>
      <c r="F642" s="175"/>
      <c r="G642" s="176"/>
      <c r="H642" s="176"/>
      <c r="I642" s="176"/>
      <c r="J642" s="176"/>
      <c r="K642" s="176"/>
      <c r="L642" s="176"/>
      <c r="N642" s="175"/>
      <c r="O642" s="195"/>
      <c r="P642" s="195"/>
      <c r="Q642" s="195"/>
      <c r="R642" s="195"/>
      <c r="S642" s="195"/>
      <c r="T642" s="175"/>
      <c r="U642" s="175"/>
      <c r="V642" s="182"/>
    </row>
    <row r="643" spans="2:22" ht="12.75" customHeight="1">
      <c r="B643" s="175"/>
      <c r="C643" s="175"/>
      <c r="D643" s="175"/>
      <c r="E643" s="175"/>
      <c r="F643" s="175"/>
      <c r="G643" s="176"/>
      <c r="H643" s="176"/>
      <c r="I643" s="176"/>
      <c r="J643" s="176"/>
      <c r="K643" s="176"/>
      <c r="L643" s="176"/>
      <c r="N643" s="175"/>
      <c r="O643" s="195"/>
      <c r="P643" s="195"/>
      <c r="Q643" s="195"/>
      <c r="R643" s="195"/>
      <c r="S643" s="195"/>
      <c r="T643" s="175"/>
      <c r="U643" s="175"/>
      <c r="V643" s="182"/>
    </row>
    <row r="644" spans="2:22" ht="12.75" customHeight="1">
      <c r="B644" s="175"/>
      <c r="C644" s="175"/>
      <c r="D644" s="175"/>
      <c r="E644" s="175"/>
      <c r="F644" s="175"/>
      <c r="G644" s="176"/>
      <c r="H644" s="176"/>
      <c r="I644" s="176"/>
      <c r="J644" s="176"/>
      <c r="K644" s="176"/>
      <c r="L644" s="176"/>
      <c r="N644" s="175"/>
      <c r="O644" s="195"/>
      <c r="P644" s="195"/>
      <c r="Q644" s="195"/>
      <c r="R644" s="195"/>
      <c r="S644" s="195"/>
      <c r="T644" s="175"/>
      <c r="U644" s="175"/>
      <c r="V644" s="182"/>
    </row>
    <row r="645" spans="2:22" ht="12.75" customHeight="1">
      <c r="B645" s="175"/>
      <c r="C645" s="175"/>
      <c r="D645" s="175"/>
      <c r="E645" s="175"/>
      <c r="F645" s="175"/>
      <c r="G645" s="176"/>
      <c r="H645" s="176"/>
      <c r="I645" s="176"/>
      <c r="J645" s="176"/>
      <c r="K645" s="176"/>
      <c r="L645" s="176"/>
      <c r="N645" s="175"/>
      <c r="O645" s="195"/>
      <c r="P645" s="195"/>
      <c r="Q645" s="195"/>
      <c r="R645" s="195"/>
      <c r="S645" s="195"/>
      <c r="T645" s="175"/>
      <c r="U645" s="175"/>
      <c r="V645" s="182"/>
    </row>
    <row r="646" spans="2:22" ht="12.75" customHeight="1">
      <c r="B646" s="175"/>
      <c r="C646" s="175"/>
      <c r="D646" s="175"/>
      <c r="E646" s="175"/>
      <c r="F646" s="175"/>
      <c r="G646" s="176"/>
      <c r="H646" s="176"/>
      <c r="I646" s="176"/>
      <c r="J646" s="176"/>
      <c r="K646" s="176"/>
      <c r="L646" s="176"/>
      <c r="N646" s="175"/>
      <c r="O646" s="195"/>
      <c r="P646" s="195"/>
      <c r="Q646" s="195"/>
      <c r="R646" s="195"/>
      <c r="S646" s="195"/>
      <c r="T646" s="175"/>
      <c r="U646" s="175"/>
      <c r="V646" s="182"/>
    </row>
    <row r="647" spans="2:22" ht="12.75" customHeight="1">
      <c r="B647" s="175"/>
      <c r="C647" s="175"/>
      <c r="D647" s="175"/>
      <c r="E647" s="175"/>
      <c r="F647" s="175"/>
      <c r="G647" s="176"/>
      <c r="H647" s="176"/>
      <c r="I647" s="176"/>
      <c r="J647" s="176"/>
      <c r="K647" s="176"/>
      <c r="L647" s="176"/>
      <c r="N647" s="175"/>
      <c r="O647" s="195"/>
      <c r="P647" s="195"/>
      <c r="Q647" s="195"/>
      <c r="R647" s="195"/>
      <c r="S647" s="195"/>
      <c r="T647" s="175"/>
      <c r="U647" s="175"/>
      <c r="V647" s="182"/>
    </row>
    <row r="648" spans="2:22" ht="12.75" customHeight="1">
      <c r="B648" s="175"/>
      <c r="C648" s="175"/>
      <c r="D648" s="175"/>
      <c r="E648" s="175"/>
      <c r="F648" s="175"/>
      <c r="G648" s="176"/>
      <c r="H648" s="176"/>
      <c r="I648" s="176"/>
      <c r="J648" s="176"/>
      <c r="K648" s="176"/>
      <c r="L648" s="176"/>
      <c r="N648" s="175"/>
      <c r="O648" s="195"/>
      <c r="P648" s="195"/>
      <c r="Q648" s="195"/>
      <c r="R648" s="195"/>
      <c r="S648" s="195"/>
      <c r="T648" s="175"/>
      <c r="U648" s="175"/>
      <c r="V648" s="182"/>
    </row>
    <row r="649" spans="2:22" ht="12.75" customHeight="1">
      <c r="B649" s="175"/>
      <c r="C649" s="175"/>
      <c r="D649" s="175"/>
      <c r="E649" s="175"/>
      <c r="F649" s="175"/>
      <c r="G649" s="176"/>
      <c r="H649" s="176"/>
      <c r="I649" s="176"/>
      <c r="J649" s="176"/>
      <c r="K649" s="176"/>
      <c r="L649" s="176"/>
      <c r="N649" s="175"/>
      <c r="O649" s="195"/>
      <c r="P649" s="195"/>
      <c r="Q649" s="195"/>
      <c r="R649" s="195"/>
      <c r="S649" s="195"/>
      <c r="T649" s="175"/>
      <c r="U649" s="175"/>
      <c r="V649" s="182"/>
    </row>
    <row r="650" spans="2:22" ht="12.75" customHeight="1">
      <c r="B650" s="175"/>
      <c r="C650" s="175"/>
      <c r="D650" s="175"/>
      <c r="E650" s="175"/>
      <c r="F650" s="175"/>
      <c r="G650" s="176"/>
      <c r="H650" s="176"/>
      <c r="I650" s="176"/>
      <c r="J650" s="176"/>
      <c r="K650" s="176"/>
      <c r="L650" s="176"/>
      <c r="N650" s="175"/>
      <c r="O650" s="195"/>
      <c r="P650" s="195"/>
      <c r="Q650" s="195"/>
      <c r="R650" s="195"/>
      <c r="S650" s="195"/>
      <c r="T650" s="175"/>
      <c r="U650" s="175"/>
      <c r="V650" s="182"/>
    </row>
    <row r="651" spans="2:22" ht="12.75" customHeight="1">
      <c r="B651" s="175"/>
      <c r="C651" s="175"/>
      <c r="D651" s="175"/>
      <c r="E651" s="175"/>
      <c r="F651" s="175"/>
      <c r="G651" s="176"/>
      <c r="H651" s="176"/>
      <c r="I651" s="176"/>
      <c r="J651" s="176"/>
      <c r="K651" s="176"/>
      <c r="L651" s="176"/>
      <c r="N651" s="175"/>
      <c r="O651" s="195"/>
      <c r="P651" s="195"/>
      <c r="Q651" s="195"/>
      <c r="R651" s="195"/>
      <c r="S651" s="195"/>
      <c r="T651" s="175"/>
      <c r="U651" s="175"/>
      <c r="V651" s="182"/>
    </row>
    <row r="652" spans="2:22" ht="12.75" customHeight="1">
      <c r="B652" s="175"/>
      <c r="C652" s="175"/>
      <c r="D652" s="175"/>
      <c r="E652" s="175"/>
      <c r="F652" s="175"/>
      <c r="G652" s="176"/>
      <c r="H652" s="176"/>
      <c r="I652" s="176"/>
      <c r="J652" s="176"/>
      <c r="K652" s="176"/>
      <c r="L652" s="176"/>
      <c r="N652" s="175"/>
      <c r="O652" s="195"/>
      <c r="P652" s="195"/>
      <c r="Q652" s="195"/>
      <c r="R652" s="195"/>
      <c r="S652" s="195"/>
      <c r="T652" s="175"/>
      <c r="U652" s="175"/>
      <c r="V652" s="182"/>
    </row>
    <row r="653" spans="2:22" ht="12.75" customHeight="1">
      <c r="B653" s="175"/>
      <c r="C653" s="175"/>
      <c r="D653" s="175"/>
      <c r="E653" s="175"/>
      <c r="F653" s="175"/>
      <c r="G653" s="176"/>
      <c r="H653" s="176"/>
      <c r="I653" s="176"/>
      <c r="J653" s="176"/>
      <c r="K653" s="176"/>
      <c r="L653" s="176"/>
      <c r="N653" s="175"/>
      <c r="O653" s="195"/>
      <c r="P653" s="195"/>
      <c r="Q653" s="195"/>
      <c r="R653" s="195"/>
      <c r="S653" s="195"/>
      <c r="T653" s="175"/>
      <c r="U653" s="175"/>
      <c r="V653" s="182"/>
    </row>
    <row r="654" spans="2:22" ht="12.75" customHeight="1">
      <c r="B654" s="175"/>
      <c r="C654" s="175"/>
      <c r="D654" s="175"/>
      <c r="E654" s="175"/>
      <c r="F654" s="175"/>
      <c r="G654" s="176"/>
      <c r="H654" s="176"/>
      <c r="I654" s="176"/>
      <c r="J654" s="176"/>
      <c r="K654" s="176"/>
      <c r="L654" s="176"/>
      <c r="N654" s="175"/>
      <c r="O654" s="195"/>
      <c r="P654" s="195"/>
      <c r="Q654" s="195"/>
      <c r="R654" s="195"/>
      <c r="S654" s="195"/>
      <c r="T654" s="175"/>
      <c r="U654" s="175"/>
      <c r="V654" s="182"/>
    </row>
    <row r="655" spans="2:22" ht="12.75" customHeight="1">
      <c r="B655" s="175"/>
      <c r="C655" s="175"/>
      <c r="D655" s="175"/>
      <c r="E655" s="175"/>
      <c r="F655" s="175"/>
      <c r="G655" s="176"/>
      <c r="H655" s="176"/>
      <c r="I655" s="176"/>
      <c r="J655" s="176"/>
      <c r="K655" s="176"/>
      <c r="L655" s="176"/>
      <c r="N655" s="175"/>
      <c r="O655" s="195"/>
      <c r="P655" s="195"/>
      <c r="Q655" s="195"/>
      <c r="R655" s="195"/>
      <c r="S655" s="195"/>
      <c r="T655" s="175"/>
      <c r="U655" s="175"/>
      <c r="V655" s="182"/>
    </row>
    <row r="656" spans="2:22" ht="12.75" customHeight="1">
      <c r="B656" s="175"/>
      <c r="C656" s="175"/>
      <c r="D656" s="175"/>
      <c r="E656" s="175"/>
      <c r="F656" s="175"/>
      <c r="G656" s="176"/>
      <c r="H656" s="176"/>
      <c r="I656" s="176"/>
      <c r="J656" s="176"/>
      <c r="K656" s="176"/>
      <c r="L656" s="176"/>
      <c r="N656" s="175"/>
      <c r="O656" s="195"/>
      <c r="P656" s="195"/>
      <c r="Q656" s="195"/>
      <c r="R656" s="195"/>
      <c r="S656" s="195"/>
      <c r="T656" s="175"/>
      <c r="U656" s="175"/>
      <c r="V656" s="182"/>
    </row>
    <row r="657" spans="2:22" ht="12.75" customHeight="1">
      <c r="B657" s="175"/>
      <c r="C657" s="175"/>
      <c r="D657" s="175"/>
      <c r="E657" s="175"/>
      <c r="F657" s="175"/>
      <c r="G657" s="176"/>
      <c r="H657" s="176"/>
      <c r="I657" s="176"/>
      <c r="J657" s="176"/>
      <c r="K657" s="176"/>
      <c r="L657" s="176"/>
      <c r="N657" s="175"/>
      <c r="O657" s="195"/>
      <c r="P657" s="195"/>
      <c r="Q657" s="195"/>
      <c r="R657" s="195"/>
      <c r="S657" s="195"/>
      <c r="T657" s="175"/>
      <c r="U657" s="175"/>
      <c r="V657" s="182"/>
    </row>
    <row r="658" spans="2:22" ht="12.75" customHeight="1">
      <c r="B658" s="175"/>
      <c r="C658" s="175"/>
      <c r="D658" s="175"/>
      <c r="E658" s="175"/>
      <c r="F658" s="175"/>
      <c r="G658" s="176"/>
      <c r="H658" s="176"/>
      <c r="I658" s="176"/>
      <c r="J658" s="176"/>
      <c r="K658" s="176"/>
      <c r="L658" s="176"/>
      <c r="N658" s="175"/>
      <c r="O658" s="195"/>
      <c r="P658" s="195"/>
      <c r="Q658" s="195"/>
      <c r="R658" s="195"/>
      <c r="S658" s="195"/>
      <c r="T658" s="175"/>
      <c r="U658" s="175"/>
      <c r="V658" s="182"/>
    </row>
    <row r="659" spans="2:22" ht="12.75" customHeight="1">
      <c r="B659" s="175"/>
      <c r="C659" s="175"/>
      <c r="D659" s="175"/>
      <c r="E659" s="175"/>
      <c r="F659" s="175"/>
      <c r="G659" s="176"/>
      <c r="H659" s="176"/>
      <c r="I659" s="176"/>
      <c r="J659" s="176"/>
      <c r="K659" s="176"/>
      <c r="L659" s="176"/>
      <c r="N659" s="175"/>
      <c r="O659" s="195"/>
      <c r="P659" s="195"/>
      <c r="Q659" s="195"/>
      <c r="R659" s="195"/>
      <c r="S659" s="195"/>
      <c r="T659" s="175"/>
      <c r="U659" s="175"/>
      <c r="V659" s="182"/>
    </row>
    <row r="660" spans="2:22" ht="12.75" customHeight="1">
      <c r="B660" s="175"/>
      <c r="C660" s="175"/>
      <c r="D660" s="175"/>
      <c r="E660" s="175"/>
      <c r="F660" s="175"/>
      <c r="G660" s="176"/>
      <c r="H660" s="176"/>
      <c r="I660" s="176"/>
      <c r="J660" s="176"/>
      <c r="K660" s="176"/>
      <c r="L660" s="176"/>
      <c r="N660" s="175"/>
      <c r="O660" s="195"/>
      <c r="P660" s="195"/>
      <c r="Q660" s="195"/>
      <c r="R660" s="195"/>
      <c r="S660" s="195"/>
      <c r="T660" s="175"/>
      <c r="U660" s="175"/>
      <c r="V660" s="182"/>
    </row>
    <row r="661" spans="2:22" ht="12.75" customHeight="1">
      <c r="B661" s="175"/>
      <c r="C661" s="175"/>
      <c r="D661" s="175"/>
      <c r="E661" s="175"/>
      <c r="F661" s="175"/>
      <c r="G661" s="176"/>
      <c r="H661" s="176"/>
      <c r="I661" s="176"/>
      <c r="J661" s="176"/>
      <c r="K661" s="176"/>
      <c r="L661" s="176"/>
      <c r="N661" s="175"/>
      <c r="O661" s="195"/>
      <c r="P661" s="195"/>
      <c r="Q661" s="195"/>
      <c r="R661" s="195"/>
      <c r="S661" s="195"/>
      <c r="T661" s="175"/>
      <c r="U661" s="175"/>
      <c r="V661" s="182"/>
    </row>
    <row r="662" spans="2:22" ht="12.75" customHeight="1">
      <c r="B662" s="175"/>
      <c r="C662" s="175"/>
      <c r="D662" s="175"/>
      <c r="E662" s="175"/>
      <c r="F662" s="175"/>
      <c r="G662" s="176"/>
      <c r="H662" s="176"/>
      <c r="I662" s="176"/>
      <c r="J662" s="176"/>
      <c r="K662" s="176"/>
      <c r="L662" s="176"/>
      <c r="N662" s="175"/>
      <c r="O662" s="195"/>
      <c r="P662" s="195"/>
      <c r="Q662" s="195"/>
      <c r="R662" s="195"/>
      <c r="S662" s="195"/>
      <c r="T662" s="175"/>
      <c r="U662" s="175"/>
      <c r="V662" s="182"/>
    </row>
    <row r="663" spans="2:22" ht="12.75" customHeight="1">
      <c r="B663" s="175"/>
      <c r="C663" s="175"/>
      <c r="D663" s="175"/>
      <c r="E663" s="175"/>
      <c r="F663" s="175"/>
      <c r="G663" s="176"/>
      <c r="H663" s="176"/>
      <c r="I663" s="176"/>
      <c r="J663" s="176"/>
      <c r="K663" s="176"/>
      <c r="L663" s="176"/>
      <c r="N663" s="175"/>
      <c r="O663" s="195"/>
      <c r="P663" s="195"/>
      <c r="Q663" s="195"/>
      <c r="R663" s="195"/>
      <c r="S663" s="195"/>
      <c r="T663" s="175"/>
      <c r="U663" s="175"/>
      <c r="V663" s="182"/>
    </row>
    <row r="664" spans="2:22" ht="12.75" customHeight="1">
      <c r="B664" s="175"/>
      <c r="C664" s="175"/>
      <c r="D664" s="175"/>
      <c r="E664" s="175"/>
      <c r="F664" s="175"/>
      <c r="G664" s="176"/>
      <c r="H664" s="176"/>
      <c r="I664" s="176"/>
      <c r="J664" s="176"/>
      <c r="K664" s="176"/>
      <c r="L664" s="176"/>
      <c r="N664" s="175"/>
      <c r="O664" s="195"/>
      <c r="P664" s="195"/>
      <c r="Q664" s="195"/>
      <c r="R664" s="195"/>
      <c r="S664" s="195"/>
      <c r="T664" s="175"/>
      <c r="U664" s="175"/>
      <c r="V664" s="182"/>
    </row>
    <row r="665" spans="2:22" ht="12.75" customHeight="1">
      <c r="B665" s="175"/>
      <c r="C665" s="175"/>
      <c r="D665" s="175"/>
      <c r="E665" s="175"/>
      <c r="F665" s="175"/>
      <c r="G665" s="176"/>
      <c r="H665" s="176"/>
      <c r="I665" s="176"/>
      <c r="J665" s="176"/>
      <c r="K665" s="176"/>
      <c r="L665" s="176"/>
      <c r="N665" s="175"/>
      <c r="O665" s="195"/>
      <c r="P665" s="195"/>
      <c r="Q665" s="195"/>
      <c r="R665" s="195"/>
      <c r="S665" s="195"/>
      <c r="T665" s="175"/>
      <c r="U665" s="175"/>
      <c r="V665" s="182"/>
    </row>
    <row r="666" spans="2:22" ht="12.75" customHeight="1">
      <c r="B666" s="175"/>
      <c r="C666" s="175"/>
      <c r="D666" s="175"/>
      <c r="E666" s="175"/>
      <c r="F666" s="175"/>
      <c r="G666" s="176"/>
      <c r="H666" s="176"/>
      <c r="I666" s="176"/>
      <c r="J666" s="176"/>
      <c r="K666" s="176"/>
      <c r="L666" s="176"/>
      <c r="N666" s="175"/>
      <c r="O666" s="195"/>
      <c r="P666" s="195"/>
      <c r="Q666" s="195"/>
      <c r="R666" s="195"/>
      <c r="S666" s="195"/>
      <c r="T666" s="175"/>
      <c r="U666" s="175"/>
      <c r="V666" s="182"/>
    </row>
    <row r="667" spans="2:22" ht="12.75" customHeight="1">
      <c r="B667" s="175"/>
      <c r="C667" s="175"/>
      <c r="D667" s="175"/>
      <c r="E667" s="175"/>
      <c r="F667" s="175"/>
      <c r="G667" s="176"/>
      <c r="H667" s="176"/>
      <c r="I667" s="176"/>
      <c r="J667" s="176"/>
      <c r="K667" s="176"/>
      <c r="L667" s="176"/>
      <c r="N667" s="175"/>
      <c r="O667" s="195"/>
      <c r="P667" s="195"/>
      <c r="Q667" s="195"/>
      <c r="R667" s="195"/>
      <c r="S667" s="195"/>
      <c r="T667" s="175"/>
      <c r="U667" s="175"/>
      <c r="V667" s="182"/>
    </row>
    <row r="668" spans="2:22" ht="12.75" customHeight="1">
      <c r="B668" s="175"/>
      <c r="C668" s="175"/>
      <c r="D668" s="175"/>
      <c r="E668" s="175"/>
      <c r="F668" s="175"/>
      <c r="G668" s="176"/>
      <c r="H668" s="176"/>
      <c r="I668" s="176"/>
      <c r="J668" s="176"/>
      <c r="K668" s="176"/>
      <c r="L668" s="176"/>
      <c r="N668" s="175"/>
      <c r="O668" s="195"/>
      <c r="P668" s="195"/>
      <c r="Q668" s="195"/>
      <c r="R668" s="195"/>
      <c r="S668" s="195"/>
      <c r="T668" s="175"/>
      <c r="U668" s="175"/>
      <c r="V668" s="182"/>
    </row>
    <row r="669" spans="2:22" ht="12.75" customHeight="1">
      <c r="B669" s="175"/>
      <c r="C669" s="175"/>
      <c r="D669" s="175"/>
      <c r="E669" s="175"/>
      <c r="F669" s="175"/>
      <c r="G669" s="176"/>
      <c r="H669" s="176"/>
      <c r="I669" s="176"/>
      <c r="J669" s="176"/>
      <c r="K669" s="176"/>
      <c r="L669" s="176"/>
      <c r="N669" s="175"/>
      <c r="O669" s="195"/>
      <c r="P669" s="195"/>
      <c r="Q669" s="195"/>
      <c r="R669" s="195"/>
      <c r="S669" s="195"/>
      <c r="T669" s="175"/>
      <c r="U669" s="175"/>
      <c r="V669" s="182"/>
    </row>
    <row r="670" spans="2:22" ht="12.75" customHeight="1">
      <c r="B670" s="175"/>
      <c r="C670" s="175"/>
      <c r="D670" s="175"/>
      <c r="E670" s="175"/>
      <c r="F670" s="175"/>
      <c r="G670" s="176"/>
      <c r="H670" s="176"/>
      <c r="I670" s="176"/>
      <c r="J670" s="176"/>
      <c r="K670" s="176"/>
      <c r="L670" s="176"/>
      <c r="N670" s="175"/>
      <c r="O670" s="195"/>
      <c r="P670" s="195"/>
      <c r="Q670" s="195"/>
      <c r="R670" s="195"/>
      <c r="S670" s="195"/>
      <c r="T670" s="175"/>
      <c r="U670" s="175"/>
      <c r="V670" s="182"/>
    </row>
    <row r="671" spans="2:22" ht="12.75" customHeight="1">
      <c r="B671" s="175"/>
      <c r="C671" s="175"/>
      <c r="D671" s="175"/>
      <c r="E671" s="175"/>
      <c r="F671" s="175"/>
      <c r="G671" s="176"/>
      <c r="H671" s="176"/>
      <c r="I671" s="176"/>
      <c r="J671" s="176"/>
      <c r="K671" s="176"/>
      <c r="L671" s="176"/>
      <c r="N671" s="175"/>
      <c r="O671" s="195"/>
      <c r="P671" s="195"/>
      <c r="Q671" s="195"/>
      <c r="R671" s="195"/>
      <c r="S671" s="195"/>
      <c r="T671" s="175"/>
      <c r="U671" s="175"/>
      <c r="V671" s="182"/>
    </row>
    <row r="672" spans="2:22" ht="12.75" customHeight="1">
      <c r="B672" s="175"/>
      <c r="C672" s="175"/>
      <c r="D672" s="175"/>
      <c r="E672" s="175"/>
      <c r="F672" s="175"/>
      <c r="G672" s="176"/>
      <c r="H672" s="176"/>
      <c r="I672" s="176"/>
      <c r="J672" s="176"/>
      <c r="K672" s="176"/>
      <c r="L672" s="176"/>
      <c r="N672" s="175"/>
      <c r="O672" s="195"/>
      <c r="P672" s="195"/>
      <c r="Q672" s="195"/>
      <c r="R672" s="195"/>
      <c r="S672" s="195"/>
      <c r="T672" s="175"/>
      <c r="U672" s="175"/>
      <c r="V672" s="182"/>
    </row>
    <row r="673" spans="2:22" ht="12.75" customHeight="1">
      <c r="B673" s="175"/>
      <c r="C673" s="175"/>
      <c r="D673" s="175"/>
      <c r="E673" s="175"/>
      <c r="F673" s="175"/>
      <c r="G673" s="176"/>
      <c r="H673" s="176"/>
      <c r="I673" s="176"/>
      <c r="J673" s="176"/>
      <c r="K673" s="176"/>
      <c r="L673" s="176"/>
      <c r="N673" s="175"/>
      <c r="O673" s="195"/>
      <c r="P673" s="195"/>
      <c r="Q673" s="195"/>
      <c r="R673" s="195"/>
      <c r="S673" s="195"/>
      <c r="T673" s="175"/>
      <c r="U673" s="175"/>
      <c r="V673" s="182"/>
    </row>
    <row r="674" spans="2:22" ht="12.75" customHeight="1">
      <c r="B674" s="175"/>
      <c r="C674" s="175"/>
      <c r="D674" s="175"/>
      <c r="E674" s="175"/>
      <c r="F674" s="175"/>
      <c r="G674" s="176"/>
      <c r="H674" s="176"/>
      <c r="I674" s="176"/>
      <c r="J674" s="176"/>
      <c r="K674" s="176"/>
      <c r="L674" s="176"/>
      <c r="N674" s="175"/>
      <c r="O674" s="195"/>
      <c r="P674" s="195"/>
      <c r="Q674" s="195"/>
      <c r="R674" s="195"/>
      <c r="S674" s="195"/>
      <c r="T674" s="175"/>
      <c r="U674" s="175"/>
      <c r="V674" s="182"/>
    </row>
    <row r="675" spans="2:22" ht="12.75" customHeight="1">
      <c r="B675" s="175"/>
      <c r="C675" s="175"/>
      <c r="D675" s="175"/>
      <c r="E675" s="175"/>
      <c r="F675" s="175"/>
      <c r="G675" s="176"/>
      <c r="H675" s="176"/>
      <c r="I675" s="176"/>
      <c r="J675" s="176"/>
      <c r="K675" s="176"/>
      <c r="L675" s="176"/>
      <c r="N675" s="175"/>
      <c r="O675" s="195"/>
      <c r="P675" s="195"/>
      <c r="Q675" s="195"/>
      <c r="R675" s="195"/>
      <c r="S675" s="195"/>
      <c r="T675" s="175"/>
      <c r="U675" s="175"/>
      <c r="V675" s="182"/>
    </row>
    <row r="676" spans="2:22" ht="12.75" customHeight="1">
      <c r="B676" s="175"/>
      <c r="C676" s="175"/>
      <c r="D676" s="175"/>
      <c r="E676" s="175"/>
      <c r="F676" s="175"/>
      <c r="G676" s="176"/>
      <c r="H676" s="176"/>
      <c r="I676" s="176"/>
      <c r="J676" s="176"/>
      <c r="K676" s="176"/>
      <c r="L676" s="176"/>
      <c r="N676" s="175"/>
      <c r="O676" s="195"/>
      <c r="P676" s="195"/>
      <c r="Q676" s="195"/>
      <c r="R676" s="195"/>
      <c r="S676" s="195"/>
      <c r="T676" s="175"/>
      <c r="U676" s="175"/>
      <c r="V676" s="182"/>
    </row>
    <row r="677" spans="2:22" ht="12.75" customHeight="1">
      <c r="B677" s="175"/>
      <c r="C677" s="175"/>
      <c r="D677" s="175"/>
      <c r="E677" s="175"/>
      <c r="F677" s="175"/>
      <c r="G677" s="176"/>
      <c r="H677" s="176"/>
      <c r="I677" s="176"/>
      <c r="J677" s="176"/>
      <c r="K677" s="176"/>
      <c r="L677" s="176"/>
      <c r="N677" s="175"/>
      <c r="O677" s="195"/>
      <c r="P677" s="195"/>
      <c r="Q677" s="195"/>
      <c r="R677" s="195"/>
      <c r="S677" s="195"/>
      <c r="T677" s="175"/>
      <c r="U677" s="175"/>
      <c r="V677" s="182"/>
    </row>
    <row r="678" spans="2:22" ht="12.75" customHeight="1">
      <c r="B678" s="175"/>
      <c r="C678" s="175"/>
      <c r="D678" s="175"/>
      <c r="E678" s="175"/>
      <c r="F678" s="175"/>
      <c r="G678" s="176"/>
      <c r="H678" s="176"/>
      <c r="I678" s="176"/>
      <c r="J678" s="176"/>
      <c r="K678" s="176"/>
      <c r="L678" s="176"/>
      <c r="N678" s="175"/>
      <c r="O678" s="195"/>
      <c r="P678" s="195"/>
      <c r="Q678" s="195"/>
      <c r="R678" s="195"/>
      <c r="S678" s="195"/>
      <c r="T678" s="175"/>
      <c r="U678" s="175"/>
      <c r="V678" s="182"/>
    </row>
    <row r="679" spans="2:22" ht="12.75" customHeight="1">
      <c r="B679" s="175"/>
      <c r="C679" s="175"/>
      <c r="D679" s="175"/>
      <c r="E679" s="175"/>
      <c r="F679" s="175"/>
      <c r="G679" s="176"/>
      <c r="H679" s="176"/>
      <c r="I679" s="176"/>
      <c r="J679" s="176"/>
      <c r="K679" s="176"/>
      <c r="L679" s="176"/>
      <c r="N679" s="175"/>
      <c r="O679" s="195"/>
      <c r="P679" s="195"/>
      <c r="Q679" s="195"/>
      <c r="R679" s="195"/>
      <c r="S679" s="195"/>
      <c r="T679" s="175"/>
      <c r="U679" s="175"/>
      <c r="V679" s="182"/>
    </row>
    <row r="680" spans="2:22" ht="12.75" customHeight="1">
      <c r="B680" s="175"/>
      <c r="C680" s="175"/>
      <c r="D680" s="175"/>
      <c r="E680" s="175"/>
      <c r="F680" s="175"/>
      <c r="G680" s="176"/>
      <c r="H680" s="176"/>
      <c r="I680" s="176"/>
      <c r="J680" s="176"/>
      <c r="K680" s="176"/>
      <c r="L680" s="176"/>
      <c r="N680" s="175"/>
      <c r="O680" s="195"/>
      <c r="P680" s="195"/>
      <c r="Q680" s="195"/>
      <c r="R680" s="195"/>
      <c r="S680" s="195"/>
      <c r="T680" s="175"/>
      <c r="U680" s="175"/>
      <c r="V680" s="182"/>
    </row>
    <row r="681" spans="2:22" ht="12.75" customHeight="1">
      <c r="B681" s="175"/>
      <c r="C681" s="175"/>
      <c r="D681" s="175"/>
      <c r="E681" s="175"/>
      <c r="F681" s="175"/>
      <c r="G681" s="176"/>
      <c r="H681" s="176"/>
      <c r="I681" s="176"/>
      <c r="J681" s="176"/>
      <c r="K681" s="176"/>
      <c r="L681" s="176"/>
      <c r="N681" s="175"/>
      <c r="O681" s="195"/>
      <c r="P681" s="195"/>
      <c r="Q681" s="195"/>
      <c r="R681" s="195"/>
      <c r="S681" s="195"/>
      <c r="T681" s="175"/>
      <c r="U681" s="175"/>
      <c r="V681" s="182"/>
    </row>
    <row r="682" spans="2:22" ht="12.75" customHeight="1">
      <c r="B682" s="175"/>
      <c r="C682" s="175"/>
      <c r="D682" s="175"/>
      <c r="E682" s="175"/>
      <c r="F682" s="175"/>
      <c r="G682" s="176"/>
      <c r="H682" s="176"/>
      <c r="I682" s="176"/>
      <c r="J682" s="176"/>
      <c r="K682" s="176"/>
      <c r="L682" s="176"/>
      <c r="N682" s="175"/>
      <c r="O682" s="195"/>
      <c r="P682" s="195"/>
      <c r="Q682" s="195"/>
      <c r="R682" s="195"/>
      <c r="S682" s="195"/>
      <c r="T682" s="175"/>
      <c r="U682" s="175"/>
      <c r="V682" s="182"/>
    </row>
    <row r="683" spans="2:22" ht="12.75" customHeight="1">
      <c r="B683" s="175"/>
      <c r="C683" s="175"/>
      <c r="D683" s="175"/>
      <c r="E683" s="175"/>
      <c r="F683" s="175"/>
      <c r="G683" s="176"/>
      <c r="H683" s="176"/>
      <c r="I683" s="176"/>
      <c r="J683" s="176"/>
      <c r="K683" s="176"/>
      <c r="L683" s="176"/>
      <c r="N683" s="175"/>
      <c r="O683" s="195"/>
      <c r="P683" s="195"/>
      <c r="Q683" s="195"/>
      <c r="R683" s="195"/>
      <c r="S683" s="195"/>
      <c r="T683" s="175"/>
      <c r="U683" s="175"/>
      <c r="V683" s="182"/>
    </row>
    <row r="684" spans="2:22" ht="12.75" customHeight="1">
      <c r="B684" s="175"/>
      <c r="C684" s="175"/>
      <c r="D684" s="175"/>
      <c r="E684" s="175"/>
      <c r="F684" s="175"/>
      <c r="G684" s="176"/>
      <c r="H684" s="176"/>
      <c r="I684" s="176"/>
      <c r="J684" s="176"/>
      <c r="K684" s="176"/>
      <c r="L684" s="176"/>
      <c r="N684" s="175"/>
      <c r="O684" s="195"/>
      <c r="P684" s="195"/>
      <c r="Q684" s="195"/>
      <c r="R684" s="195"/>
      <c r="S684" s="195"/>
      <c r="T684" s="175"/>
      <c r="U684" s="175"/>
      <c r="V684" s="182"/>
    </row>
    <row r="685" spans="2:22" ht="12.75" customHeight="1">
      <c r="B685" s="175"/>
      <c r="C685" s="175"/>
      <c r="D685" s="175"/>
      <c r="E685" s="175"/>
      <c r="F685" s="175"/>
      <c r="G685" s="176"/>
      <c r="H685" s="176"/>
      <c r="I685" s="176"/>
      <c r="J685" s="176"/>
      <c r="K685" s="176"/>
      <c r="L685" s="176"/>
      <c r="N685" s="175"/>
      <c r="O685" s="195"/>
      <c r="P685" s="195"/>
      <c r="Q685" s="195"/>
      <c r="R685" s="195"/>
      <c r="S685" s="195"/>
      <c r="T685" s="175"/>
      <c r="U685" s="175"/>
      <c r="V685" s="182"/>
    </row>
    <row r="686" spans="2:22" ht="12.75" customHeight="1">
      <c r="B686" s="175"/>
      <c r="C686" s="175"/>
      <c r="D686" s="175"/>
      <c r="E686" s="175"/>
      <c r="F686" s="175"/>
      <c r="G686" s="176"/>
      <c r="H686" s="176"/>
      <c r="I686" s="176"/>
      <c r="J686" s="176"/>
      <c r="K686" s="176"/>
      <c r="L686" s="176"/>
      <c r="N686" s="175"/>
      <c r="O686" s="195"/>
      <c r="P686" s="195"/>
      <c r="Q686" s="195"/>
      <c r="R686" s="195"/>
      <c r="S686" s="195"/>
      <c r="T686" s="175"/>
      <c r="U686" s="175"/>
      <c r="V686" s="182"/>
    </row>
    <row r="687" spans="2:22" ht="12.75" customHeight="1">
      <c r="B687" s="175"/>
      <c r="C687" s="175"/>
      <c r="D687" s="175"/>
      <c r="E687" s="175"/>
      <c r="F687" s="175"/>
      <c r="G687" s="176"/>
      <c r="H687" s="176"/>
      <c r="I687" s="176"/>
      <c r="J687" s="176"/>
      <c r="K687" s="176"/>
      <c r="L687" s="176"/>
      <c r="N687" s="175"/>
      <c r="O687" s="195"/>
      <c r="P687" s="195"/>
      <c r="Q687" s="195"/>
      <c r="R687" s="195"/>
      <c r="S687" s="195"/>
      <c r="T687" s="175"/>
      <c r="U687" s="175"/>
      <c r="V687" s="182"/>
    </row>
    <row r="688" spans="2:22" ht="12.75" customHeight="1">
      <c r="B688" s="175"/>
      <c r="C688" s="175"/>
      <c r="D688" s="175"/>
      <c r="E688" s="175"/>
      <c r="F688" s="175"/>
      <c r="G688" s="176"/>
      <c r="H688" s="176"/>
      <c r="I688" s="176"/>
      <c r="J688" s="176"/>
      <c r="K688" s="176"/>
      <c r="L688" s="176"/>
      <c r="N688" s="175"/>
      <c r="O688" s="195"/>
      <c r="P688" s="195"/>
      <c r="Q688" s="195"/>
      <c r="R688" s="195"/>
      <c r="S688" s="195"/>
      <c r="T688" s="175"/>
      <c r="U688" s="175"/>
      <c r="V688" s="182"/>
    </row>
    <row r="689" spans="2:22" ht="12.75" customHeight="1">
      <c r="B689" s="175"/>
      <c r="C689" s="175"/>
      <c r="D689" s="175"/>
      <c r="E689" s="175"/>
      <c r="F689" s="175"/>
      <c r="G689" s="176"/>
      <c r="H689" s="176"/>
      <c r="I689" s="176"/>
      <c r="J689" s="176"/>
      <c r="K689" s="176"/>
      <c r="L689" s="176"/>
      <c r="N689" s="175"/>
      <c r="O689" s="195"/>
      <c r="P689" s="195"/>
      <c r="Q689" s="195"/>
      <c r="R689" s="195"/>
      <c r="S689" s="195"/>
      <c r="T689" s="175"/>
      <c r="U689" s="175"/>
      <c r="V689" s="182"/>
    </row>
    <row r="690" spans="2:22" ht="12.75" customHeight="1">
      <c r="B690" s="175"/>
      <c r="C690" s="175"/>
      <c r="D690" s="175"/>
      <c r="E690" s="175"/>
      <c r="F690" s="175"/>
      <c r="G690" s="176"/>
      <c r="H690" s="176"/>
      <c r="I690" s="176"/>
      <c r="J690" s="176"/>
      <c r="K690" s="176"/>
      <c r="L690" s="176"/>
      <c r="N690" s="175"/>
      <c r="O690" s="195"/>
      <c r="P690" s="195"/>
      <c r="Q690" s="195"/>
      <c r="R690" s="195"/>
      <c r="S690" s="195"/>
      <c r="T690" s="175"/>
      <c r="U690" s="175"/>
      <c r="V690" s="182"/>
    </row>
    <row r="691" spans="2:22" ht="12.75" customHeight="1">
      <c r="B691" s="175"/>
      <c r="C691" s="175"/>
      <c r="D691" s="175"/>
      <c r="E691" s="175"/>
      <c r="F691" s="175"/>
      <c r="G691" s="176"/>
      <c r="H691" s="176"/>
      <c r="I691" s="176"/>
      <c r="J691" s="176"/>
      <c r="K691" s="176"/>
      <c r="L691" s="176"/>
      <c r="N691" s="175"/>
      <c r="O691" s="195"/>
      <c r="P691" s="195"/>
      <c r="Q691" s="195"/>
      <c r="R691" s="195"/>
      <c r="S691" s="195"/>
      <c r="T691" s="175"/>
      <c r="U691" s="175"/>
      <c r="V691" s="182"/>
    </row>
    <row r="692" spans="2:22" ht="12.75" customHeight="1">
      <c r="B692" s="175"/>
      <c r="C692" s="175"/>
      <c r="D692" s="175"/>
      <c r="E692" s="175"/>
      <c r="F692" s="175"/>
      <c r="G692" s="176"/>
      <c r="H692" s="176"/>
      <c r="I692" s="176"/>
      <c r="J692" s="176"/>
      <c r="K692" s="176"/>
      <c r="L692" s="176"/>
      <c r="N692" s="175"/>
      <c r="O692" s="195"/>
      <c r="P692" s="195"/>
      <c r="Q692" s="195"/>
      <c r="R692" s="195"/>
      <c r="S692" s="195"/>
      <c r="T692" s="175"/>
      <c r="U692" s="175"/>
      <c r="V692" s="182"/>
    </row>
    <row r="693" spans="2:22" ht="12.75" customHeight="1">
      <c r="B693" s="175"/>
      <c r="C693" s="175"/>
      <c r="D693" s="175"/>
      <c r="E693" s="175"/>
      <c r="F693" s="175"/>
      <c r="G693" s="176"/>
      <c r="H693" s="176"/>
      <c r="I693" s="176"/>
      <c r="J693" s="176"/>
      <c r="K693" s="176"/>
      <c r="L693" s="176"/>
      <c r="N693" s="175"/>
      <c r="O693" s="195"/>
      <c r="P693" s="195"/>
      <c r="Q693" s="195"/>
      <c r="R693" s="195"/>
      <c r="S693" s="195"/>
      <c r="T693" s="175"/>
      <c r="U693" s="175"/>
      <c r="V693" s="182"/>
    </row>
    <row r="694" spans="2:22" ht="12.75" customHeight="1">
      <c r="B694" s="175"/>
      <c r="C694" s="175"/>
      <c r="D694" s="175"/>
      <c r="E694" s="175"/>
      <c r="F694" s="175"/>
      <c r="G694" s="176"/>
      <c r="H694" s="176"/>
      <c r="I694" s="176"/>
      <c r="J694" s="176"/>
      <c r="K694" s="176"/>
      <c r="L694" s="176"/>
      <c r="N694" s="175"/>
      <c r="O694" s="195"/>
      <c r="P694" s="195"/>
      <c r="Q694" s="195"/>
      <c r="R694" s="195"/>
      <c r="S694" s="195"/>
      <c r="T694" s="175"/>
      <c r="U694" s="175"/>
      <c r="V694" s="182"/>
    </row>
    <row r="695" spans="2:22" ht="12.75" customHeight="1">
      <c r="B695" s="175"/>
      <c r="C695" s="175"/>
      <c r="D695" s="175"/>
      <c r="E695" s="175"/>
      <c r="F695" s="175"/>
      <c r="G695" s="176"/>
      <c r="H695" s="176"/>
      <c r="I695" s="176"/>
      <c r="J695" s="176"/>
      <c r="K695" s="176"/>
      <c r="L695" s="176"/>
      <c r="N695" s="175"/>
      <c r="O695" s="195"/>
      <c r="P695" s="195"/>
      <c r="Q695" s="195"/>
      <c r="R695" s="195"/>
      <c r="S695" s="195"/>
      <c r="T695" s="175"/>
      <c r="U695" s="175"/>
      <c r="V695" s="182"/>
    </row>
    <row r="696" spans="2:22" ht="12.75" customHeight="1">
      <c r="B696" s="175"/>
      <c r="C696" s="175"/>
      <c r="D696" s="175"/>
      <c r="E696" s="175"/>
      <c r="F696" s="175"/>
      <c r="G696" s="176"/>
      <c r="H696" s="176"/>
      <c r="I696" s="176"/>
      <c r="J696" s="176"/>
      <c r="K696" s="176"/>
      <c r="L696" s="176"/>
      <c r="N696" s="175"/>
      <c r="O696" s="195"/>
      <c r="P696" s="195"/>
      <c r="Q696" s="195"/>
      <c r="R696" s="195"/>
      <c r="S696" s="195"/>
      <c r="T696" s="175"/>
      <c r="U696" s="175"/>
      <c r="V696" s="182"/>
    </row>
    <row r="697" spans="2:22" ht="12.75" customHeight="1">
      <c r="B697" s="175"/>
      <c r="C697" s="175"/>
      <c r="D697" s="175"/>
      <c r="E697" s="175"/>
      <c r="F697" s="175"/>
      <c r="G697" s="176"/>
      <c r="H697" s="176"/>
      <c r="I697" s="176"/>
      <c r="J697" s="176"/>
      <c r="K697" s="176"/>
      <c r="L697" s="176"/>
      <c r="N697" s="175"/>
      <c r="O697" s="195"/>
      <c r="P697" s="195"/>
      <c r="Q697" s="195"/>
      <c r="R697" s="195"/>
      <c r="S697" s="195"/>
      <c r="T697" s="175"/>
      <c r="U697" s="175"/>
      <c r="V697" s="182"/>
    </row>
    <row r="698" spans="2:22" ht="12.75" customHeight="1">
      <c r="B698" s="175"/>
      <c r="C698" s="175"/>
      <c r="D698" s="175"/>
      <c r="E698" s="175"/>
      <c r="F698" s="175"/>
      <c r="G698" s="176"/>
      <c r="H698" s="176"/>
      <c r="I698" s="176"/>
      <c r="J698" s="176"/>
      <c r="K698" s="176"/>
      <c r="L698" s="176"/>
      <c r="N698" s="175"/>
      <c r="O698" s="195"/>
      <c r="P698" s="195"/>
      <c r="Q698" s="195"/>
      <c r="R698" s="195"/>
      <c r="S698" s="195"/>
      <c r="T698" s="175"/>
      <c r="U698" s="175"/>
      <c r="V698" s="182"/>
    </row>
    <row r="699" spans="2:22" ht="12.75" customHeight="1">
      <c r="B699" s="175"/>
      <c r="C699" s="175"/>
      <c r="D699" s="175"/>
      <c r="E699" s="175"/>
      <c r="F699" s="175"/>
      <c r="G699" s="176"/>
      <c r="H699" s="176"/>
      <c r="I699" s="176"/>
      <c r="J699" s="176"/>
      <c r="K699" s="176"/>
      <c r="L699" s="176"/>
      <c r="N699" s="175"/>
      <c r="O699" s="195"/>
      <c r="P699" s="195"/>
      <c r="Q699" s="195"/>
      <c r="R699" s="195"/>
      <c r="S699" s="195"/>
      <c r="T699" s="175"/>
      <c r="U699" s="175"/>
      <c r="V699" s="182"/>
    </row>
    <row r="700" spans="2:22" ht="12.75" customHeight="1">
      <c r="B700" s="175"/>
      <c r="C700" s="175"/>
      <c r="D700" s="175"/>
      <c r="E700" s="175"/>
      <c r="F700" s="175"/>
      <c r="G700" s="176"/>
      <c r="H700" s="176"/>
      <c r="I700" s="176"/>
      <c r="J700" s="176"/>
      <c r="K700" s="176"/>
      <c r="L700" s="176"/>
      <c r="N700" s="175"/>
      <c r="O700" s="195"/>
      <c r="P700" s="195"/>
      <c r="Q700" s="195"/>
      <c r="R700" s="195"/>
      <c r="S700" s="195"/>
      <c r="T700" s="175"/>
      <c r="U700" s="175"/>
      <c r="V700" s="182"/>
    </row>
    <row r="701" spans="2:22" ht="12.75" customHeight="1">
      <c r="B701" s="175"/>
      <c r="C701" s="175"/>
      <c r="D701" s="175"/>
      <c r="E701" s="175"/>
      <c r="F701" s="175"/>
      <c r="G701" s="176"/>
      <c r="H701" s="176"/>
      <c r="I701" s="176"/>
      <c r="J701" s="176"/>
      <c r="K701" s="176"/>
      <c r="L701" s="176"/>
      <c r="N701" s="175"/>
      <c r="O701" s="195"/>
      <c r="P701" s="195"/>
      <c r="Q701" s="195"/>
      <c r="R701" s="195"/>
      <c r="S701" s="195"/>
      <c r="T701" s="175"/>
      <c r="U701" s="175"/>
      <c r="V701" s="182"/>
    </row>
    <row r="702" spans="2:22" ht="12.75" customHeight="1">
      <c r="B702" s="175"/>
      <c r="C702" s="175"/>
      <c r="D702" s="175"/>
      <c r="E702" s="175"/>
      <c r="F702" s="175"/>
      <c r="G702" s="176"/>
      <c r="H702" s="176"/>
      <c r="I702" s="176"/>
      <c r="J702" s="176"/>
      <c r="K702" s="176"/>
      <c r="L702" s="176"/>
      <c r="N702" s="175"/>
      <c r="O702" s="195"/>
      <c r="P702" s="195"/>
      <c r="Q702" s="195"/>
      <c r="R702" s="195"/>
      <c r="S702" s="195"/>
      <c r="T702" s="175"/>
      <c r="U702" s="175"/>
      <c r="V702" s="182"/>
    </row>
    <row r="703" spans="2:22" ht="12.75" customHeight="1">
      <c r="B703" s="175"/>
      <c r="C703" s="175"/>
      <c r="D703" s="175"/>
      <c r="E703" s="175"/>
      <c r="F703" s="175"/>
      <c r="G703" s="176"/>
      <c r="H703" s="176"/>
      <c r="I703" s="176"/>
      <c r="J703" s="176"/>
      <c r="K703" s="176"/>
      <c r="L703" s="176"/>
      <c r="N703" s="175"/>
      <c r="O703" s="195"/>
      <c r="P703" s="195"/>
      <c r="Q703" s="195"/>
      <c r="R703" s="195"/>
      <c r="S703" s="195"/>
      <c r="T703" s="175"/>
      <c r="U703" s="175"/>
      <c r="V703" s="182"/>
    </row>
    <row r="704" spans="2:22" ht="12.75" customHeight="1">
      <c r="B704" s="175"/>
      <c r="C704" s="175"/>
      <c r="D704" s="175"/>
      <c r="E704" s="175"/>
      <c r="F704" s="175"/>
      <c r="G704" s="176"/>
      <c r="H704" s="176"/>
      <c r="I704" s="176"/>
      <c r="J704" s="176"/>
      <c r="K704" s="176"/>
      <c r="L704" s="176"/>
      <c r="N704" s="175"/>
      <c r="O704" s="195"/>
      <c r="P704" s="195"/>
      <c r="Q704" s="195"/>
      <c r="R704" s="195"/>
      <c r="S704" s="195"/>
      <c r="T704" s="175"/>
      <c r="U704" s="175"/>
      <c r="V704" s="182"/>
    </row>
    <row r="705" spans="2:22" ht="12.75" customHeight="1">
      <c r="B705" s="175"/>
      <c r="C705" s="175"/>
      <c r="D705" s="175"/>
      <c r="E705" s="175"/>
      <c r="F705" s="175"/>
      <c r="G705" s="176"/>
      <c r="H705" s="176"/>
      <c r="I705" s="176"/>
      <c r="J705" s="176"/>
      <c r="K705" s="176"/>
      <c r="L705" s="176"/>
      <c r="N705" s="175"/>
      <c r="O705" s="195"/>
      <c r="P705" s="195"/>
      <c r="Q705" s="195"/>
      <c r="R705" s="195"/>
      <c r="S705" s="195"/>
      <c r="T705" s="175"/>
      <c r="U705" s="175"/>
      <c r="V705" s="182"/>
    </row>
    <row r="706" spans="2:22" ht="12.75" customHeight="1">
      <c r="B706" s="175"/>
      <c r="C706" s="175"/>
      <c r="D706" s="175"/>
      <c r="E706" s="175"/>
      <c r="F706" s="175"/>
      <c r="G706" s="176"/>
      <c r="H706" s="176"/>
      <c r="I706" s="176"/>
      <c r="J706" s="176"/>
      <c r="K706" s="176"/>
      <c r="L706" s="176"/>
      <c r="N706" s="175"/>
      <c r="O706" s="195"/>
      <c r="P706" s="195"/>
      <c r="Q706" s="195"/>
      <c r="R706" s="195"/>
      <c r="S706" s="195"/>
      <c r="T706" s="175"/>
      <c r="U706" s="175"/>
      <c r="V706" s="182"/>
    </row>
    <row r="707" spans="2:22" ht="12.75" customHeight="1">
      <c r="B707" s="175"/>
      <c r="C707" s="175"/>
      <c r="D707" s="175"/>
      <c r="E707" s="175"/>
      <c r="F707" s="175"/>
      <c r="G707" s="176"/>
      <c r="H707" s="176"/>
      <c r="I707" s="176"/>
      <c r="J707" s="176"/>
      <c r="K707" s="176"/>
      <c r="L707" s="176"/>
      <c r="N707" s="175"/>
      <c r="O707" s="195"/>
      <c r="P707" s="195"/>
      <c r="Q707" s="195"/>
      <c r="R707" s="195"/>
      <c r="S707" s="195"/>
      <c r="T707" s="175"/>
      <c r="U707" s="175"/>
      <c r="V707" s="182"/>
    </row>
    <row r="708" spans="2:22" ht="12.75" customHeight="1">
      <c r="B708" s="175"/>
      <c r="C708" s="175"/>
      <c r="D708" s="175"/>
      <c r="E708" s="175"/>
      <c r="F708" s="175"/>
      <c r="G708" s="176"/>
      <c r="H708" s="176"/>
      <c r="I708" s="176"/>
      <c r="J708" s="176"/>
      <c r="K708" s="176"/>
      <c r="L708" s="176"/>
      <c r="N708" s="175"/>
      <c r="O708" s="195"/>
      <c r="P708" s="195"/>
      <c r="Q708" s="195"/>
      <c r="R708" s="195"/>
      <c r="S708" s="195"/>
      <c r="T708" s="175"/>
      <c r="U708" s="175"/>
      <c r="V708" s="182"/>
    </row>
    <row r="709" spans="2:22" ht="12.75" customHeight="1">
      <c r="B709" s="175"/>
      <c r="C709" s="175"/>
      <c r="D709" s="175"/>
      <c r="E709" s="175"/>
      <c r="F709" s="175"/>
      <c r="G709" s="176"/>
      <c r="H709" s="176"/>
      <c r="I709" s="176"/>
      <c r="J709" s="176"/>
      <c r="K709" s="176"/>
      <c r="L709" s="176"/>
      <c r="N709" s="175"/>
      <c r="O709" s="195"/>
      <c r="P709" s="195"/>
      <c r="Q709" s="195"/>
      <c r="R709" s="195"/>
      <c r="S709" s="195"/>
      <c r="T709" s="175"/>
      <c r="U709" s="175"/>
      <c r="V709" s="182"/>
    </row>
    <row r="710" spans="2:22" ht="12.75" customHeight="1">
      <c r="B710" s="175"/>
      <c r="C710" s="175"/>
      <c r="D710" s="175"/>
      <c r="E710" s="175"/>
      <c r="F710" s="175"/>
      <c r="G710" s="176"/>
      <c r="H710" s="176"/>
      <c r="I710" s="176"/>
      <c r="J710" s="176"/>
      <c r="K710" s="176"/>
      <c r="L710" s="176"/>
      <c r="N710" s="175"/>
      <c r="O710" s="195"/>
      <c r="P710" s="195"/>
      <c r="Q710" s="195"/>
      <c r="R710" s="195"/>
      <c r="S710" s="195"/>
      <c r="T710" s="175"/>
      <c r="U710" s="175"/>
      <c r="V710" s="182"/>
    </row>
    <row r="711" spans="2:22" ht="12.75" customHeight="1">
      <c r="B711" s="175"/>
      <c r="C711" s="175"/>
      <c r="D711" s="175"/>
      <c r="E711" s="175"/>
      <c r="F711" s="175"/>
      <c r="G711" s="176"/>
      <c r="H711" s="176"/>
      <c r="I711" s="176"/>
      <c r="J711" s="176"/>
      <c r="K711" s="176"/>
      <c r="L711" s="176"/>
      <c r="N711" s="175"/>
      <c r="O711" s="195"/>
      <c r="P711" s="195"/>
      <c r="Q711" s="195"/>
      <c r="R711" s="195"/>
      <c r="S711" s="195"/>
      <c r="T711" s="175"/>
      <c r="U711" s="175"/>
      <c r="V711" s="182"/>
    </row>
    <row r="712" spans="2:22" ht="12.75" customHeight="1">
      <c r="B712" s="175"/>
      <c r="C712" s="175"/>
      <c r="D712" s="175"/>
      <c r="E712" s="175"/>
      <c r="F712" s="175"/>
      <c r="G712" s="176"/>
      <c r="H712" s="176"/>
      <c r="I712" s="176"/>
      <c r="J712" s="176"/>
      <c r="K712" s="176"/>
      <c r="L712" s="176"/>
      <c r="N712" s="175"/>
      <c r="O712" s="195"/>
      <c r="P712" s="195"/>
      <c r="Q712" s="195"/>
      <c r="R712" s="195"/>
      <c r="S712" s="195"/>
      <c r="T712" s="175"/>
      <c r="U712" s="175"/>
      <c r="V712" s="182"/>
    </row>
    <row r="713" spans="2:22" ht="12.75" customHeight="1">
      <c r="B713" s="175"/>
      <c r="C713" s="175"/>
      <c r="D713" s="175"/>
      <c r="E713" s="175"/>
      <c r="F713" s="175"/>
      <c r="G713" s="176"/>
      <c r="H713" s="176"/>
      <c r="I713" s="176"/>
      <c r="J713" s="176"/>
      <c r="K713" s="176"/>
      <c r="L713" s="176"/>
      <c r="N713" s="175"/>
      <c r="O713" s="195"/>
      <c r="P713" s="195"/>
      <c r="Q713" s="195"/>
      <c r="R713" s="195"/>
      <c r="S713" s="195"/>
      <c r="T713" s="175"/>
      <c r="U713" s="175"/>
      <c r="V713" s="182"/>
    </row>
    <row r="714" spans="2:22" ht="12.75" customHeight="1">
      <c r="B714" s="175"/>
      <c r="C714" s="175"/>
      <c r="D714" s="175"/>
      <c r="E714" s="175"/>
      <c r="F714" s="175"/>
      <c r="G714" s="176"/>
      <c r="H714" s="176"/>
      <c r="I714" s="176"/>
      <c r="J714" s="176"/>
      <c r="K714" s="176"/>
      <c r="L714" s="176"/>
      <c r="N714" s="175"/>
      <c r="O714" s="195"/>
      <c r="P714" s="195"/>
      <c r="Q714" s="195"/>
      <c r="R714" s="195"/>
      <c r="S714" s="195"/>
      <c r="T714" s="175"/>
      <c r="U714" s="175"/>
      <c r="V714" s="182"/>
    </row>
    <row r="715" spans="2:22" ht="12.75" customHeight="1">
      <c r="B715" s="175"/>
      <c r="C715" s="175"/>
      <c r="D715" s="175"/>
      <c r="E715" s="175"/>
      <c r="F715" s="175"/>
      <c r="G715" s="176"/>
      <c r="H715" s="176"/>
      <c r="I715" s="176"/>
      <c r="J715" s="176"/>
      <c r="K715" s="176"/>
      <c r="L715" s="176"/>
      <c r="N715" s="175"/>
      <c r="O715" s="195"/>
      <c r="P715" s="195"/>
      <c r="Q715" s="195"/>
      <c r="R715" s="195"/>
      <c r="S715" s="195"/>
      <c r="T715" s="175"/>
      <c r="U715" s="175"/>
      <c r="V715" s="182"/>
    </row>
    <row r="716" spans="2:22" ht="12.75" customHeight="1">
      <c r="B716" s="175"/>
      <c r="C716" s="175"/>
      <c r="D716" s="175"/>
      <c r="E716" s="175"/>
      <c r="F716" s="175"/>
      <c r="G716" s="176"/>
      <c r="H716" s="176"/>
      <c r="I716" s="176"/>
      <c r="J716" s="176"/>
      <c r="K716" s="176"/>
      <c r="L716" s="176"/>
      <c r="N716" s="175"/>
      <c r="O716" s="195"/>
      <c r="P716" s="195"/>
      <c r="Q716" s="195"/>
      <c r="R716" s="195"/>
      <c r="S716" s="195"/>
      <c r="T716" s="175"/>
      <c r="U716" s="175"/>
      <c r="V716" s="182"/>
    </row>
    <row r="717" spans="2:22" ht="12.75" customHeight="1">
      <c r="B717" s="175"/>
      <c r="C717" s="175"/>
      <c r="D717" s="175"/>
      <c r="E717" s="175"/>
      <c r="F717" s="175"/>
      <c r="G717" s="176"/>
      <c r="H717" s="176"/>
      <c r="I717" s="176"/>
      <c r="J717" s="176"/>
      <c r="K717" s="176"/>
      <c r="L717" s="176"/>
      <c r="N717" s="175"/>
      <c r="O717" s="195"/>
      <c r="P717" s="195"/>
      <c r="Q717" s="195"/>
      <c r="R717" s="195"/>
      <c r="S717" s="195"/>
      <c r="T717" s="175"/>
      <c r="U717" s="175"/>
      <c r="V717" s="182"/>
    </row>
    <row r="718" spans="2:22" ht="12.75" customHeight="1">
      <c r="B718" s="175"/>
      <c r="C718" s="175"/>
      <c r="D718" s="175"/>
      <c r="E718" s="175"/>
      <c r="F718" s="175"/>
      <c r="G718" s="176"/>
      <c r="H718" s="176"/>
      <c r="I718" s="176"/>
      <c r="J718" s="176"/>
      <c r="K718" s="176"/>
      <c r="L718" s="176"/>
      <c r="N718" s="175"/>
      <c r="O718" s="195"/>
      <c r="P718" s="195"/>
      <c r="Q718" s="195"/>
      <c r="R718" s="195"/>
      <c r="S718" s="195"/>
      <c r="T718" s="175"/>
      <c r="U718" s="175"/>
      <c r="V718" s="182"/>
    </row>
    <row r="719" spans="2:22" ht="12.75" customHeight="1">
      <c r="B719" s="175"/>
      <c r="C719" s="175"/>
      <c r="D719" s="175"/>
      <c r="E719" s="175"/>
      <c r="F719" s="175"/>
      <c r="G719" s="176"/>
      <c r="H719" s="176"/>
      <c r="I719" s="176"/>
      <c r="J719" s="176"/>
      <c r="K719" s="176"/>
      <c r="L719" s="176"/>
      <c r="N719" s="175"/>
      <c r="O719" s="195"/>
      <c r="P719" s="195"/>
      <c r="Q719" s="195"/>
      <c r="R719" s="195"/>
      <c r="S719" s="195"/>
      <c r="T719" s="175"/>
      <c r="U719" s="175"/>
      <c r="V719" s="182"/>
    </row>
    <row r="720" spans="2:22" ht="12.75" customHeight="1">
      <c r="B720" s="175"/>
      <c r="C720" s="175"/>
      <c r="D720" s="175"/>
      <c r="E720" s="175"/>
      <c r="F720" s="175"/>
      <c r="G720" s="176"/>
      <c r="H720" s="176"/>
      <c r="I720" s="176"/>
      <c r="J720" s="176"/>
      <c r="K720" s="176"/>
      <c r="L720" s="176"/>
      <c r="N720" s="175"/>
      <c r="O720" s="195"/>
      <c r="P720" s="195"/>
      <c r="Q720" s="195"/>
      <c r="R720" s="195"/>
      <c r="S720" s="195"/>
      <c r="T720" s="175"/>
      <c r="U720" s="175"/>
      <c r="V720" s="182"/>
    </row>
    <row r="721" spans="2:22" ht="12.75" customHeight="1">
      <c r="B721" s="175"/>
      <c r="C721" s="175"/>
      <c r="D721" s="175"/>
      <c r="E721" s="175"/>
      <c r="F721" s="175"/>
      <c r="G721" s="176"/>
      <c r="H721" s="176"/>
      <c r="I721" s="176"/>
      <c r="J721" s="176"/>
      <c r="K721" s="176"/>
      <c r="L721" s="176"/>
      <c r="N721" s="175"/>
      <c r="O721" s="195"/>
      <c r="P721" s="195"/>
      <c r="Q721" s="195"/>
      <c r="R721" s="195"/>
      <c r="S721" s="195"/>
      <c r="T721" s="175"/>
      <c r="U721" s="175"/>
      <c r="V721" s="182"/>
    </row>
    <row r="722" spans="2:22" ht="12.75" customHeight="1">
      <c r="B722" s="175"/>
      <c r="C722" s="175"/>
      <c r="D722" s="175"/>
      <c r="E722" s="175"/>
      <c r="F722" s="175"/>
      <c r="G722" s="176"/>
      <c r="H722" s="176"/>
      <c r="I722" s="176"/>
      <c r="J722" s="176"/>
      <c r="K722" s="176"/>
      <c r="L722" s="176"/>
      <c r="N722" s="175"/>
      <c r="O722" s="195"/>
      <c r="P722" s="195"/>
      <c r="Q722" s="195"/>
      <c r="R722" s="195"/>
      <c r="S722" s="195"/>
      <c r="T722" s="175"/>
      <c r="U722" s="175"/>
      <c r="V722" s="182"/>
    </row>
    <row r="723" spans="2:22" ht="12.75" customHeight="1">
      <c r="B723" s="175"/>
      <c r="C723" s="175"/>
      <c r="D723" s="175"/>
      <c r="E723" s="175"/>
      <c r="F723" s="175"/>
      <c r="G723" s="176"/>
      <c r="H723" s="176"/>
      <c r="I723" s="176"/>
      <c r="J723" s="176"/>
      <c r="K723" s="176"/>
      <c r="L723" s="176"/>
      <c r="N723" s="175"/>
      <c r="O723" s="195"/>
      <c r="P723" s="195"/>
      <c r="Q723" s="195"/>
      <c r="R723" s="195"/>
      <c r="S723" s="195"/>
      <c r="T723" s="175"/>
      <c r="U723" s="175"/>
      <c r="V723" s="182"/>
    </row>
    <row r="724" spans="2:22" ht="12.75" customHeight="1">
      <c r="B724" s="175"/>
      <c r="C724" s="175"/>
      <c r="D724" s="175"/>
      <c r="E724" s="175"/>
      <c r="F724" s="175"/>
      <c r="G724" s="176"/>
      <c r="H724" s="176"/>
      <c r="I724" s="176"/>
      <c r="J724" s="176"/>
      <c r="K724" s="176"/>
      <c r="L724" s="176"/>
      <c r="N724" s="175"/>
      <c r="O724" s="195"/>
      <c r="P724" s="195"/>
      <c r="Q724" s="195"/>
      <c r="R724" s="195"/>
      <c r="S724" s="195"/>
      <c r="T724" s="175"/>
      <c r="U724" s="175"/>
      <c r="V724" s="182"/>
    </row>
    <row r="725" spans="2:22" ht="12.75" customHeight="1">
      <c r="B725" s="175"/>
      <c r="C725" s="175"/>
      <c r="D725" s="175"/>
      <c r="E725" s="175"/>
      <c r="F725" s="175"/>
      <c r="G725" s="176"/>
      <c r="H725" s="176"/>
      <c r="I725" s="176"/>
      <c r="J725" s="176"/>
      <c r="K725" s="176"/>
      <c r="L725" s="176"/>
      <c r="N725" s="175"/>
      <c r="O725" s="195"/>
      <c r="P725" s="195"/>
      <c r="Q725" s="195"/>
      <c r="R725" s="195"/>
      <c r="S725" s="195"/>
      <c r="T725" s="175"/>
      <c r="U725" s="175"/>
      <c r="V725" s="182"/>
    </row>
    <row r="726" spans="2:22" ht="12.75" customHeight="1">
      <c r="B726" s="175"/>
      <c r="C726" s="175"/>
      <c r="D726" s="175"/>
      <c r="E726" s="175"/>
      <c r="F726" s="175"/>
      <c r="G726" s="176"/>
      <c r="H726" s="176"/>
      <c r="I726" s="176"/>
      <c r="J726" s="176"/>
      <c r="K726" s="176"/>
      <c r="L726" s="176"/>
      <c r="N726" s="175"/>
      <c r="O726" s="195"/>
      <c r="P726" s="195"/>
      <c r="Q726" s="195"/>
      <c r="R726" s="195"/>
      <c r="S726" s="195"/>
      <c r="T726" s="175"/>
      <c r="U726" s="175"/>
      <c r="V726" s="182"/>
    </row>
    <row r="727" spans="2:22" ht="12.75" customHeight="1">
      <c r="B727" s="175"/>
      <c r="C727" s="175"/>
      <c r="D727" s="175"/>
      <c r="E727" s="175"/>
      <c r="F727" s="175"/>
      <c r="G727" s="176"/>
      <c r="H727" s="176"/>
      <c r="I727" s="176"/>
      <c r="J727" s="176"/>
      <c r="K727" s="176"/>
      <c r="L727" s="176"/>
      <c r="N727" s="175"/>
      <c r="O727" s="195"/>
      <c r="P727" s="195"/>
      <c r="Q727" s="195"/>
      <c r="R727" s="195"/>
      <c r="S727" s="195"/>
      <c r="T727" s="175"/>
      <c r="U727" s="175"/>
      <c r="V727" s="182"/>
    </row>
    <row r="728" spans="2:22" ht="12.75" customHeight="1">
      <c r="B728" s="175"/>
      <c r="C728" s="175"/>
      <c r="D728" s="175"/>
      <c r="E728" s="175"/>
      <c r="F728" s="175"/>
      <c r="G728" s="176"/>
      <c r="H728" s="176"/>
      <c r="I728" s="176"/>
      <c r="J728" s="176"/>
      <c r="K728" s="176"/>
      <c r="L728" s="176"/>
      <c r="N728" s="175"/>
      <c r="O728" s="195"/>
      <c r="P728" s="195"/>
      <c r="Q728" s="195"/>
      <c r="R728" s="195"/>
      <c r="S728" s="195"/>
      <c r="T728" s="175"/>
      <c r="U728" s="175"/>
      <c r="V728" s="182"/>
    </row>
    <row r="729" spans="2:22" ht="12.75" customHeight="1">
      <c r="B729" s="175"/>
      <c r="C729" s="175"/>
      <c r="D729" s="175"/>
      <c r="E729" s="175"/>
      <c r="F729" s="175"/>
      <c r="G729" s="176"/>
      <c r="H729" s="176"/>
      <c r="I729" s="176"/>
      <c r="J729" s="176"/>
      <c r="K729" s="176"/>
      <c r="L729" s="176"/>
      <c r="N729" s="175"/>
      <c r="O729" s="195"/>
      <c r="P729" s="195"/>
      <c r="Q729" s="195"/>
      <c r="R729" s="195"/>
      <c r="S729" s="195"/>
      <c r="T729" s="175"/>
      <c r="U729" s="175"/>
      <c r="V729" s="182"/>
    </row>
    <row r="730" spans="2:22" ht="12.75" customHeight="1">
      <c r="B730" s="175"/>
      <c r="C730" s="175"/>
      <c r="D730" s="175"/>
      <c r="E730" s="175"/>
      <c r="F730" s="175"/>
      <c r="G730" s="176"/>
      <c r="H730" s="176"/>
      <c r="I730" s="176"/>
      <c r="J730" s="176"/>
      <c r="K730" s="176"/>
      <c r="L730" s="176"/>
      <c r="N730" s="175"/>
      <c r="O730" s="195"/>
      <c r="P730" s="195"/>
      <c r="Q730" s="195"/>
      <c r="R730" s="195"/>
      <c r="S730" s="195"/>
      <c r="T730" s="175"/>
      <c r="U730" s="175"/>
      <c r="V730" s="182"/>
    </row>
    <row r="731" spans="2:22" ht="12.75" customHeight="1">
      <c r="B731" s="175"/>
      <c r="C731" s="175"/>
      <c r="D731" s="175"/>
      <c r="E731" s="175"/>
      <c r="F731" s="175"/>
      <c r="G731" s="176"/>
      <c r="H731" s="176"/>
      <c r="I731" s="176"/>
      <c r="J731" s="176"/>
      <c r="K731" s="176"/>
      <c r="L731" s="176"/>
      <c r="N731" s="175"/>
      <c r="O731" s="195"/>
      <c r="P731" s="195"/>
      <c r="Q731" s="195"/>
      <c r="R731" s="195"/>
      <c r="S731" s="195"/>
      <c r="T731" s="175"/>
      <c r="U731" s="175"/>
      <c r="V731" s="182"/>
    </row>
    <row r="732" spans="2:22" ht="12.75" customHeight="1">
      <c r="B732" s="175"/>
      <c r="C732" s="175"/>
      <c r="D732" s="175"/>
      <c r="E732" s="175"/>
      <c r="F732" s="175"/>
      <c r="G732" s="176"/>
      <c r="H732" s="176"/>
      <c r="I732" s="176"/>
      <c r="J732" s="176"/>
      <c r="K732" s="176"/>
      <c r="L732" s="176"/>
      <c r="N732" s="175"/>
      <c r="O732" s="195"/>
      <c r="P732" s="195"/>
      <c r="Q732" s="195"/>
      <c r="R732" s="195"/>
      <c r="S732" s="195"/>
      <c r="T732" s="175"/>
      <c r="U732" s="175"/>
      <c r="V732" s="182"/>
    </row>
    <row r="733" spans="2:22" ht="12.75" customHeight="1">
      <c r="B733" s="175"/>
      <c r="C733" s="175"/>
      <c r="D733" s="175"/>
      <c r="E733" s="175"/>
      <c r="F733" s="175"/>
      <c r="G733" s="176"/>
      <c r="H733" s="176"/>
      <c r="I733" s="176"/>
      <c r="J733" s="176"/>
      <c r="K733" s="176"/>
      <c r="L733" s="176"/>
      <c r="N733" s="175"/>
      <c r="O733" s="195"/>
      <c r="P733" s="195"/>
      <c r="Q733" s="195"/>
      <c r="R733" s="195"/>
      <c r="S733" s="195"/>
      <c r="T733" s="175"/>
      <c r="U733" s="175"/>
      <c r="V733" s="182"/>
    </row>
    <row r="734" spans="2:22" ht="12.75" customHeight="1">
      <c r="B734" s="175"/>
      <c r="C734" s="175"/>
      <c r="D734" s="175"/>
      <c r="E734" s="175"/>
      <c r="F734" s="175"/>
      <c r="G734" s="176"/>
      <c r="H734" s="176"/>
      <c r="I734" s="176"/>
      <c r="J734" s="176"/>
      <c r="K734" s="176"/>
      <c r="L734" s="176"/>
      <c r="N734" s="175"/>
      <c r="O734" s="195"/>
      <c r="P734" s="195"/>
      <c r="Q734" s="195"/>
      <c r="R734" s="195"/>
      <c r="S734" s="195"/>
      <c r="T734" s="175"/>
      <c r="U734" s="175"/>
      <c r="V734" s="182"/>
    </row>
    <row r="735" spans="2:22" ht="12.75" customHeight="1">
      <c r="B735" s="175"/>
      <c r="C735" s="175"/>
      <c r="D735" s="175"/>
      <c r="E735" s="175"/>
      <c r="F735" s="175"/>
      <c r="G735" s="176"/>
      <c r="H735" s="176"/>
      <c r="I735" s="176"/>
      <c r="J735" s="176"/>
      <c r="K735" s="176"/>
      <c r="L735" s="176"/>
      <c r="N735" s="175"/>
      <c r="O735" s="195"/>
      <c r="P735" s="195"/>
      <c r="Q735" s="195"/>
      <c r="R735" s="195"/>
      <c r="S735" s="195"/>
      <c r="T735" s="175"/>
      <c r="U735" s="175"/>
      <c r="V735" s="182"/>
    </row>
    <row r="736" spans="2:22" ht="12.75" customHeight="1">
      <c r="B736" s="175"/>
      <c r="C736" s="175"/>
      <c r="D736" s="175"/>
      <c r="E736" s="175"/>
      <c r="F736" s="175"/>
      <c r="G736" s="176"/>
      <c r="H736" s="176"/>
      <c r="I736" s="176"/>
      <c r="J736" s="176"/>
      <c r="K736" s="176"/>
      <c r="L736" s="176"/>
      <c r="N736" s="175"/>
      <c r="O736" s="195"/>
      <c r="P736" s="195"/>
      <c r="Q736" s="195"/>
      <c r="R736" s="195"/>
      <c r="S736" s="195"/>
      <c r="T736" s="175"/>
      <c r="U736" s="175"/>
      <c r="V736" s="182"/>
    </row>
    <row r="737" spans="2:22" ht="12.75" customHeight="1">
      <c r="B737" s="175"/>
      <c r="C737" s="175"/>
      <c r="D737" s="175"/>
      <c r="E737" s="175"/>
      <c r="F737" s="175"/>
      <c r="G737" s="176"/>
      <c r="H737" s="176"/>
      <c r="I737" s="176"/>
      <c r="J737" s="176"/>
      <c r="K737" s="176"/>
      <c r="L737" s="176"/>
      <c r="N737" s="175"/>
      <c r="O737" s="195"/>
      <c r="P737" s="195"/>
      <c r="Q737" s="195"/>
      <c r="R737" s="195"/>
      <c r="S737" s="195"/>
      <c r="T737" s="175"/>
      <c r="U737" s="175"/>
      <c r="V737" s="182"/>
    </row>
    <row r="738" spans="2:22" ht="12.75" customHeight="1">
      <c r="B738" s="175"/>
      <c r="C738" s="175"/>
      <c r="D738" s="175"/>
      <c r="E738" s="175"/>
      <c r="F738" s="175"/>
      <c r="G738" s="176"/>
      <c r="H738" s="176"/>
      <c r="I738" s="176"/>
      <c r="J738" s="176"/>
      <c r="K738" s="176"/>
      <c r="L738" s="176"/>
      <c r="N738" s="175"/>
      <c r="O738" s="195"/>
      <c r="P738" s="195"/>
      <c r="Q738" s="195"/>
      <c r="R738" s="195"/>
      <c r="S738" s="195"/>
      <c r="T738" s="175"/>
      <c r="U738" s="175"/>
      <c r="V738" s="182"/>
    </row>
    <row r="739" spans="2:22" ht="12.75" customHeight="1">
      <c r="B739" s="175"/>
      <c r="C739" s="175"/>
      <c r="D739" s="175"/>
      <c r="E739" s="175"/>
      <c r="F739" s="175"/>
      <c r="G739" s="176"/>
      <c r="H739" s="176"/>
      <c r="I739" s="176"/>
      <c r="J739" s="176"/>
      <c r="K739" s="176"/>
      <c r="L739" s="176"/>
      <c r="N739" s="175"/>
      <c r="O739" s="195"/>
      <c r="P739" s="195"/>
      <c r="Q739" s="195"/>
      <c r="R739" s="195"/>
      <c r="S739" s="195"/>
      <c r="T739" s="175"/>
      <c r="U739" s="175"/>
      <c r="V739" s="182"/>
    </row>
    <row r="740" spans="2:22" ht="12.75" customHeight="1">
      <c r="B740" s="175"/>
      <c r="C740" s="175"/>
      <c r="D740" s="175"/>
      <c r="E740" s="175"/>
      <c r="F740" s="175"/>
      <c r="G740" s="176"/>
      <c r="H740" s="176"/>
      <c r="I740" s="176"/>
      <c r="J740" s="176"/>
      <c r="K740" s="176"/>
      <c r="L740" s="176"/>
      <c r="N740" s="175"/>
      <c r="O740" s="195"/>
      <c r="P740" s="195"/>
      <c r="Q740" s="195"/>
      <c r="R740" s="195"/>
      <c r="S740" s="195"/>
      <c r="T740" s="175"/>
      <c r="U740" s="175"/>
      <c r="V740" s="182"/>
    </row>
    <row r="741" spans="2:22" ht="12.75" customHeight="1">
      <c r="B741" s="175"/>
      <c r="C741" s="175"/>
      <c r="D741" s="175"/>
      <c r="E741" s="175"/>
      <c r="F741" s="175"/>
      <c r="G741" s="176"/>
      <c r="H741" s="176"/>
      <c r="I741" s="176"/>
      <c r="J741" s="176"/>
      <c r="K741" s="176"/>
      <c r="L741" s="176"/>
      <c r="N741" s="175"/>
      <c r="O741" s="195"/>
      <c r="P741" s="195"/>
      <c r="Q741" s="195"/>
      <c r="R741" s="195"/>
      <c r="S741" s="195"/>
      <c r="T741" s="175"/>
      <c r="U741" s="175"/>
      <c r="V741" s="182"/>
    </row>
    <row r="742" spans="2:22" ht="12.75" customHeight="1">
      <c r="B742" s="175"/>
      <c r="C742" s="175"/>
      <c r="D742" s="175"/>
      <c r="E742" s="175"/>
      <c r="F742" s="175"/>
      <c r="G742" s="176"/>
      <c r="H742" s="176"/>
      <c r="I742" s="176"/>
      <c r="J742" s="176"/>
      <c r="K742" s="176"/>
      <c r="L742" s="176"/>
      <c r="N742" s="175"/>
      <c r="O742" s="195"/>
      <c r="P742" s="195"/>
      <c r="Q742" s="195"/>
      <c r="R742" s="195"/>
      <c r="S742" s="195"/>
      <c r="T742" s="175"/>
      <c r="U742" s="175"/>
      <c r="V742" s="182"/>
    </row>
    <row r="743" spans="2:22" ht="12.75" customHeight="1">
      <c r="B743" s="175"/>
      <c r="C743" s="175"/>
      <c r="D743" s="175"/>
      <c r="E743" s="175"/>
      <c r="F743" s="175"/>
      <c r="G743" s="176"/>
      <c r="H743" s="176"/>
      <c r="I743" s="176"/>
      <c r="J743" s="176"/>
      <c r="K743" s="176"/>
      <c r="L743" s="176"/>
      <c r="N743" s="175"/>
      <c r="O743" s="195"/>
      <c r="P743" s="195"/>
      <c r="Q743" s="195"/>
      <c r="R743" s="195"/>
      <c r="S743" s="195"/>
      <c r="T743" s="175"/>
      <c r="U743" s="175"/>
      <c r="V743" s="182"/>
    </row>
    <row r="744" spans="2:22" ht="12.75" customHeight="1">
      <c r="B744" s="175"/>
      <c r="C744" s="175"/>
      <c r="D744" s="175"/>
      <c r="E744" s="175"/>
      <c r="F744" s="175"/>
      <c r="G744" s="176"/>
      <c r="H744" s="176"/>
      <c r="I744" s="176"/>
      <c r="J744" s="176"/>
      <c r="K744" s="176"/>
      <c r="L744" s="176"/>
      <c r="N744" s="175"/>
      <c r="O744" s="195"/>
      <c r="P744" s="195"/>
      <c r="Q744" s="195"/>
      <c r="R744" s="195"/>
      <c r="S744" s="195"/>
      <c r="T744" s="175"/>
      <c r="U744" s="175"/>
      <c r="V744" s="182"/>
    </row>
    <row r="745" spans="2:22" ht="12.75" customHeight="1">
      <c r="B745" s="175"/>
      <c r="C745" s="175"/>
      <c r="D745" s="175"/>
      <c r="E745" s="175"/>
      <c r="F745" s="175"/>
      <c r="G745" s="176"/>
      <c r="H745" s="176"/>
      <c r="I745" s="176"/>
      <c r="J745" s="176"/>
      <c r="K745" s="176"/>
      <c r="L745" s="176"/>
      <c r="N745" s="175"/>
      <c r="O745" s="195"/>
      <c r="P745" s="195"/>
      <c r="Q745" s="195"/>
      <c r="R745" s="195"/>
      <c r="S745" s="195"/>
      <c r="T745" s="175"/>
      <c r="U745" s="175"/>
      <c r="V745" s="182"/>
    </row>
    <row r="746" spans="2:22" ht="12.75" customHeight="1">
      <c r="B746" s="175"/>
      <c r="C746" s="175"/>
      <c r="D746" s="175"/>
      <c r="E746" s="175"/>
      <c r="F746" s="175"/>
      <c r="G746" s="176"/>
      <c r="H746" s="176"/>
      <c r="I746" s="176"/>
      <c r="J746" s="176"/>
      <c r="K746" s="176"/>
      <c r="L746" s="176"/>
      <c r="N746" s="175"/>
      <c r="O746" s="195"/>
      <c r="P746" s="195"/>
      <c r="Q746" s="195"/>
      <c r="R746" s="195"/>
      <c r="S746" s="195"/>
      <c r="T746" s="175"/>
      <c r="U746" s="175"/>
      <c r="V746" s="182"/>
    </row>
    <row r="747" spans="2:22" ht="12.75" customHeight="1">
      <c r="B747" s="175"/>
      <c r="C747" s="175"/>
      <c r="D747" s="175"/>
      <c r="E747" s="175"/>
      <c r="F747" s="175"/>
      <c r="G747" s="176"/>
      <c r="H747" s="176"/>
      <c r="I747" s="176"/>
      <c r="J747" s="176"/>
      <c r="K747" s="176"/>
      <c r="L747" s="176"/>
      <c r="N747" s="175"/>
      <c r="O747" s="195"/>
      <c r="P747" s="195"/>
      <c r="Q747" s="195"/>
      <c r="R747" s="195"/>
      <c r="S747" s="195"/>
      <c r="T747" s="175"/>
      <c r="U747" s="175"/>
      <c r="V747" s="182"/>
    </row>
    <row r="748" spans="2:22" ht="12.75" customHeight="1">
      <c r="B748" s="175"/>
      <c r="C748" s="175"/>
      <c r="D748" s="175"/>
      <c r="E748" s="175"/>
      <c r="F748" s="175"/>
      <c r="G748" s="176"/>
      <c r="H748" s="176"/>
      <c r="I748" s="176"/>
      <c r="J748" s="176"/>
      <c r="K748" s="176"/>
      <c r="L748" s="176"/>
      <c r="N748" s="175"/>
      <c r="O748" s="195"/>
      <c r="P748" s="195"/>
      <c r="Q748" s="195"/>
      <c r="R748" s="195"/>
      <c r="S748" s="195"/>
      <c r="T748" s="175"/>
      <c r="U748" s="175"/>
      <c r="V748" s="182"/>
    </row>
    <row r="749" spans="2:22" ht="12.75" customHeight="1">
      <c r="B749" s="175"/>
      <c r="C749" s="175"/>
      <c r="D749" s="175"/>
      <c r="E749" s="175"/>
      <c r="F749" s="175"/>
      <c r="G749" s="176"/>
      <c r="H749" s="176"/>
      <c r="I749" s="176"/>
      <c r="J749" s="176"/>
      <c r="K749" s="176"/>
      <c r="L749" s="176"/>
      <c r="N749" s="175"/>
      <c r="O749" s="195"/>
      <c r="P749" s="195"/>
      <c r="Q749" s="195"/>
      <c r="R749" s="195"/>
      <c r="S749" s="195"/>
      <c r="T749" s="175"/>
      <c r="U749" s="175"/>
      <c r="V749" s="182"/>
    </row>
    <row r="750" spans="2:22" ht="12.75" customHeight="1">
      <c r="B750" s="175"/>
      <c r="C750" s="175"/>
      <c r="D750" s="175"/>
      <c r="E750" s="175"/>
      <c r="F750" s="175"/>
      <c r="G750" s="176"/>
      <c r="H750" s="176"/>
      <c r="I750" s="176"/>
      <c r="J750" s="176"/>
      <c r="K750" s="176"/>
      <c r="L750" s="176"/>
      <c r="N750" s="175"/>
      <c r="O750" s="195"/>
      <c r="P750" s="195"/>
      <c r="Q750" s="195"/>
      <c r="R750" s="195"/>
      <c r="S750" s="195"/>
      <c r="T750" s="175"/>
      <c r="U750" s="175"/>
      <c r="V750" s="182"/>
    </row>
    <row r="751" spans="2:22" ht="12.75" customHeight="1">
      <c r="B751" s="175"/>
      <c r="C751" s="175"/>
      <c r="D751" s="175"/>
      <c r="E751" s="175"/>
      <c r="F751" s="175"/>
      <c r="G751" s="176"/>
      <c r="H751" s="176"/>
      <c r="I751" s="176"/>
      <c r="J751" s="176"/>
      <c r="K751" s="176"/>
      <c r="L751" s="176"/>
      <c r="N751" s="175"/>
      <c r="O751" s="195"/>
      <c r="P751" s="195"/>
      <c r="Q751" s="195"/>
      <c r="R751" s="195"/>
      <c r="S751" s="195"/>
      <c r="T751" s="175"/>
      <c r="U751" s="175"/>
      <c r="V751" s="182"/>
    </row>
    <row r="752" spans="2:22" ht="12.75" customHeight="1">
      <c r="B752" s="175"/>
      <c r="C752" s="175"/>
      <c r="D752" s="175"/>
      <c r="E752" s="175"/>
      <c r="F752" s="175"/>
      <c r="G752" s="176"/>
      <c r="H752" s="176"/>
      <c r="I752" s="176"/>
      <c r="J752" s="176"/>
      <c r="K752" s="176"/>
      <c r="L752" s="176"/>
      <c r="N752" s="175"/>
      <c r="O752" s="195"/>
      <c r="P752" s="195"/>
      <c r="Q752" s="195"/>
      <c r="R752" s="195"/>
      <c r="S752" s="195"/>
      <c r="T752" s="175"/>
      <c r="U752" s="175"/>
      <c r="V752" s="182"/>
    </row>
    <row r="753" spans="2:22" ht="12.75" customHeight="1">
      <c r="B753" s="175"/>
      <c r="C753" s="175"/>
      <c r="D753" s="175"/>
      <c r="E753" s="175"/>
      <c r="F753" s="175"/>
      <c r="G753" s="176"/>
      <c r="H753" s="176"/>
      <c r="I753" s="176"/>
      <c r="J753" s="176"/>
      <c r="K753" s="176"/>
      <c r="L753" s="176"/>
      <c r="N753" s="175"/>
      <c r="O753" s="195"/>
      <c r="P753" s="195"/>
      <c r="Q753" s="195"/>
      <c r="R753" s="195"/>
      <c r="S753" s="195"/>
      <c r="T753" s="175"/>
      <c r="U753" s="175"/>
      <c r="V753" s="182"/>
    </row>
    <row r="754" spans="2:22" ht="12.75" customHeight="1">
      <c r="B754" s="175"/>
      <c r="C754" s="175"/>
      <c r="D754" s="175"/>
      <c r="E754" s="175"/>
      <c r="F754" s="175"/>
      <c r="G754" s="176"/>
      <c r="H754" s="176"/>
      <c r="I754" s="176"/>
      <c r="J754" s="176"/>
      <c r="K754" s="176"/>
      <c r="L754" s="176"/>
      <c r="N754" s="175"/>
      <c r="O754" s="195"/>
      <c r="P754" s="195"/>
      <c r="Q754" s="195"/>
      <c r="R754" s="195"/>
      <c r="S754" s="195"/>
      <c r="T754" s="175"/>
      <c r="U754" s="175"/>
      <c r="V754" s="182"/>
    </row>
    <row r="755" spans="2:22" ht="12.75" customHeight="1">
      <c r="B755" s="175"/>
      <c r="C755" s="175"/>
      <c r="D755" s="175"/>
      <c r="E755" s="175"/>
      <c r="F755" s="175"/>
      <c r="G755" s="176"/>
      <c r="H755" s="176"/>
      <c r="I755" s="176"/>
      <c r="J755" s="176"/>
      <c r="K755" s="176"/>
      <c r="L755" s="176"/>
      <c r="N755" s="175"/>
      <c r="O755" s="195"/>
      <c r="P755" s="195"/>
      <c r="Q755" s="195"/>
      <c r="R755" s="195"/>
      <c r="S755" s="195"/>
      <c r="T755" s="175"/>
      <c r="U755" s="175"/>
      <c r="V755" s="182"/>
    </row>
    <row r="756" spans="2:22" ht="12.75" customHeight="1">
      <c r="B756" s="175"/>
      <c r="C756" s="175"/>
      <c r="D756" s="175"/>
      <c r="E756" s="175"/>
      <c r="F756" s="175"/>
      <c r="G756" s="176"/>
      <c r="H756" s="176"/>
      <c r="I756" s="176"/>
      <c r="J756" s="176"/>
      <c r="K756" s="176"/>
      <c r="L756" s="176"/>
      <c r="N756" s="175"/>
      <c r="O756" s="195"/>
      <c r="P756" s="195"/>
      <c r="Q756" s="195"/>
      <c r="R756" s="195"/>
      <c r="S756" s="195"/>
      <c r="T756" s="175"/>
      <c r="U756" s="175"/>
      <c r="V756" s="182"/>
    </row>
    <row r="757" spans="2:22" ht="12.75" customHeight="1">
      <c r="B757" s="175"/>
      <c r="C757" s="175"/>
      <c r="D757" s="175"/>
      <c r="E757" s="175"/>
      <c r="F757" s="175"/>
      <c r="G757" s="176"/>
      <c r="H757" s="176"/>
      <c r="I757" s="176"/>
      <c r="J757" s="176"/>
      <c r="K757" s="176"/>
      <c r="L757" s="176"/>
      <c r="N757" s="175"/>
      <c r="O757" s="195"/>
      <c r="P757" s="195"/>
      <c r="Q757" s="195"/>
      <c r="R757" s="195"/>
      <c r="S757" s="195"/>
      <c r="T757" s="175"/>
      <c r="U757" s="175"/>
      <c r="V757" s="182"/>
    </row>
    <row r="758" spans="2:22" ht="12.75" customHeight="1">
      <c r="B758" s="175"/>
      <c r="C758" s="175"/>
      <c r="D758" s="175"/>
      <c r="E758" s="175"/>
      <c r="F758" s="175"/>
      <c r="G758" s="176"/>
      <c r="H758" s="176"/>
      <c r="I758" s="176"/>
      <c r="J758" s="176"/>
      <c r="K758" s="176"/>
      <c r="L758" s="176"/>
      <c r="N758" s="175"/>
      <c r="O758" s="195"/>
      <c r="P758" s="195"/>
      <c r="Q758" s="195"/>
      <c r="R758" s="195"/>
      <c r="S758" s="195"/>
      <c r="T758" s="175"/>
      <c r="U758" s="175"/>
      <c r="V758" s="182"/>
    </row>
    <row r="759" spans="2:22" ht="12.75" customHeight="1">
      <c r="B759" s="175"/>
      <c r="C759" s="175"/>
      <c r="D759" s="175"/>
      <c r="E759" s="175"/>
      <c r="F759" s="175"/>
      <c r="G759" s="176"/>
      <c r="H759" s="176"/>
      <c r="I759" s="176"/>
      <c r="J759" s="176"/>
      <c r="K759" s="176"/>
      <c r="L759" s="176"/>
      <c r="N759" s="175"/>
      <c r="O759" s="195"/>
      <c r="P759" s="195"/>
      <c r="Q759" s="195"/>
      <c r="R759" s="195"/>
      <c r="S759" s="195"/>
      <c r="T759" s="175"/>
      <c r="U759" s="175"/>
      <c r="V759" s="182"/>
    </row>
    <row r="760" spans="2:22" ht="12.75" customHeight="1">
      <c r="B760" s="175"/>
      <c r="C760" s="175"/>
      <c r="D760" s="175"/>
      <c r="E760" s="175"/>
      <c r="F760" s="175"/>
      <c r="G760" s="176"/>
      <c r="H760" s="176"/>
      <c r="I760" s="176"/>
      <c r="J760" s="176"/>
      <c r="K760" s="176"/>
      <c r="L760" s="176"/>
      <c r="N760" s="175"/>
      <c r="O760" s="195"/>
      <c r="P760" s="195"/>
      <c r="Q760" s="195"/>
      <c r="R760" s="195"/>
      <c r="S760" s="195"/>
      <c r="T760" s="175"/>
      <c r="U760" s="175"/>
      <c r="V760" s="182"/>
    </row>
    <row r="761" spans="2:22" ht="12.75" customHeight="1">
      <c r="B761" s="175"/>
      <c r="C761" s="175"/>
      <c r="D761" s="175"/>
      <c r="E761" s="175"/>
      <c r="F761" s="175"/>
      <c r="G761" s="176"/>
      <c r="H761" s="176"/>
      <c r="I761" s="176"/>
      <c r="J761" s="176"/>
      <c r="K761" s="176"/>
      <c r="L761" s="176"/>
      <c r="N761" s="175"/>
      <c r="O761" s="195"/>
      <c r="P761" s="195"/>
      <c r="Q761" s="195"/>
      <c r="R761" s="195"/>
      <c r="S761" s="195"/>
      <c r="T761" s="175"/>
      <c r="U761" s="175"/>
      <c r="V761" s="182"/>
    </row>
    <row r="762" spans="2:22" ht="12.75" customHeight="1">
      <c r="B762" s="175"/>
      <c r="C762" s="175"/>
      <c r="D762" s="175"/>
      <c r="E762" s="175"/>
      <c r="F762" s="175"/>
      <c r="G762" s="176"/>
      <c r="H762" s="176"/>
      <c r="I762" s="176"/>
      <c r="J762" s="176"/>
      <c r="K762" s="176"/>
      <c r="L762" s="176"/>
      <c r="N762" s="175"/>
      <c r="O762" s="195"/>
      <c r="P762" s="195"/>
      <c r="Q762" s="195"/>
      <c r="R762" s="195"/>
      <c r="S762" s="195"/>
      <c r="T762" s="175"/>
      <c r="U762" s="175"/>
      <c r="V762" s="182"/>
    </row>
    <row r="763" spans="2:22" ht="12.75" customHeight="1">
      <c r="B763" s="175"/>
      <c r="C763" s="175"/>
      <c r="D763" s="175"/>
      <c r="E763" s="175"/>
      <c r="F763" s="175"/>
      <c r="G763" s="176"/>
      <c r="H763" s="176"/>
      <c r="I763" s="176"/>
      <c r="J763" s="176"/>
      <c r="K763" s="176"/>
      <c r="L763" s="176"/>
      <c r="N763" s="175"/>
      <c r="O763" s="195"/>
      <c r="P763" s="195"/>
      <c r="Q763" s="195"/>
      <c r="R763" s="195"/>
      <c r="S763" s="195"/>
      <c r="T763" s="175"/>
      <c r="U763" s="175"/>
      <c r="V763" s="182"/>
    </row>
    <row r="764" spans="2:22" ht="12.75" customHeight="1">
      <c r="B764" s="175"/>
      <c r="C764" s="175"/>
      <c r="D764" s="175"/>
      <c r="E764" s="175"/>
      <c r="F764" s="175"/>
      <c r="G764" s="176"/>
      <c r="H764" s="176"/>
      <c r="I764" s="176"/>
      <c r="J764" s="176"/>
      <c r="K764" s="176"/>
      <c r="L764" s="176"/>
      <c r="N764" s="175"/>
      <c r="O764" s="195"/>
      <c r="P764" s="195"/>
      <c r="Q764" s="195"/>
      <c r="R764" s="195"/>
      <c r="S764" s="195"/>
      <c r="T764" s="175"/>
      <c r="U764" s="175"/>
      <c r="V764" s="182"/>
    </row>
    <row r="765" spans="2:22" ht="12.75" customHeight="1">
      <c r="B765" s="175"/>
      <c r="C765" s="175"/>
      <c r="D765" s="175"/>
      <c r="E765" s="175"/>
      <c r="F765" s="175"/>
      <c r="G765" s="176"/>
      <c r="H765" s="176"/>
      <c r="I765" s="176"/>
      <c r="J765" s="176"/>
      <c r="K765" s="176"/>
      <c r="L765" s="176"/>
      <c r="N765" s="175"/>
      <c r="O765" s="195"/>
      <c r="P765" s="195"/>
      <c r="Q765" s="195"/>
      <c r="R765" s="195"/>
      <c r="S765" s="195"/>
      <c r="T765" s="175"/>
      <c r="U765" s="175"/>
      <c r="V765" s="182"/>
    </row>
    <row r="766" spans="2:22" ht="12.75" customHeight="1">
      <c r="B766" s="175"/>
      <c r="C766" s="175"/>
      <c r="D766" s="175"/>
      <c r="E766" s="175"/>
      <c r="F766" s="175"/>
      <c r="G766" s="176"/>
      <c r="H766" s="176"/>
      <c r="I766" s="176"/>
      <c r="J766" s="176"/>
      <c r="K766" s="176"/>
      <c r="L766" s="176"/>
      <c r="N766" s="175"/>
      <c r="O766" s="195"/>
      <c r="P766" s="195"/>
      <c r="Q766" s="195"/>
      <c r="R766" s="195"/>
      <c r="S766" s="195"/>
      <c r="T766" s="175"/>
      <c r="U766" s="175"/>
      <c r="V766" s="182"/>
    </row>
    <row r="767" spans="2:22" ht="12.75" customHeight="1">
      <c r="B767" s="175"/>
      <c r="C767" s="175"/>
      <c r="D767" s="175"/>
      <c r="E767" s="175"/>
      <c r="F767" s="175"/>
      <c r="G767" s="176"/>
      <c r="H767" s="176"/>
      <c r="I767" s="176"/>
      <c r="J767" s="176"/>
      <c r="K767" s="176"/>
      <c r="L767" s="176"/>
      <c r="N767" s="175"/>
      <c r="O767" s="195"/>
      <c r="P767" s="195"/>
      <c r="Q767" s="195"/>
      <c r="R767" s="195"/>
      <c r="S767" s="195"/>
      <c r="T767" s="175"/>
      <c r="U767" s="175"/>
      <c r="V767" s="182"/>
    </row>
    <row r="768" spans="2:22" ht="12.75" customHeight="1">
      <c r="B768" s="175"/>
      <c r="C768" s="175"/>
      <c r="D768" s="175"/>
      <c r="E768" s="175"/>
      <c r="F768" s="175"/>
      <c r="G768" s="176"/>
      <c r="H768" s="176"/>
      <c r="I768" s="176"/>
      <c r="J768" s="176"/>
      <c r="K768" s="176"/>
      <c r="L768" s="176"/>
      <c r="N768" s="175"/>
      <c r="O768" s="195"/>
      <c r="P768" s="195"/>
      <c r="Q768" s="195"/>
      <c r="R768" s="195"/>
      <c r="S768" s="195"/>
      <c r="T768" s="175"/>
      <c r="U768" s="175"/>
      <c r="V768" s="182"/>
    </row>
    <row r="769" spans="2:22" ht="12.75" customHeight="1">
      <c r="B769" s="175"/>
      <c r="C769" s="175"/>
      <c r="D769" s="175"/>
      <c r="E769" s="175"/>
      <c r="F769" s="175"/>
      <c r="G769" s="176"/>
      <c r="H769" s="176"/>
      <c r="I769" s="176"/>
      <c r="J769" s="176"/>
      <c r="K769" s="176"/>
      <c r="L769" s="176"/>
      <c r="N769" s="175"/>
      <c r="O769" s="195"/>
      <c r="P769" s="195"/>
      <c r="Q769" s="195"/>
      <c r="R769" s="195"/>
      <c r="S769" s="195"/>
      <c r="T769" s="175"/>
      <c r="U769" s="175"/>
      <c r="V769" s="182"/>
    </row>
    <row r="770" spans="2:22" ht="12.75" customHeight="1">
      <c r="B770" s="175"/>
      <c r="C770" s="175"/>
      <c r="D770" s="175"/>
      <c r="E770" s="175"/>
      <c r="F770" s="175"/>
      <c r="G770" s="176"/>
      <c r="H770" s="176"/>
      <c r="I770" s="176"/>
      <c r="J770" s="176"/>
      <c r="K770" s="176"/>
      <c r="L770" s="176"/>
      <c r="N770" s="175"/>
      <c r="O770" s="195"/>
      <c r="P770" s="195"/>
      <c r="Q770" s="195"/>
      <c r="R770" s="195"/>
      <c r="S770" s="195"/>
      <c r="T770" s="175"/>
      <c r="U770" s="175"/>
      <c r="V770" s="182"/>
    </row>
    <row r="771" spans="2:22" ht="12.75" customHeight="1">
      <c r="B771" s="175"/>
      <c r="C771" s="175"/>
      <c r="D771" s="175"/>
      <c r="E771" s="175"/>
      <c r="F771" s="175"/>
      <c r="G771" s="176"/>
      <c r="H771" s="176"/>
      <c r="I771" s="176"/>
      <c r="J771" s="176"/>
      <c r="K771" s="176"/>
      <c r="L771" s="176"/>
      <c r="N771" s="175"/>
      <c r="O771" s="195"/>
      <c r="P771" s="195"/>
      <c r="Q771" s="195"/>
      <c r="R771" s="195"/>
      <c r="S771" s="195"/>
      <c r="T771" s="175"/>
      <c r="U771" s="175"/>
      <c r="V771" s="182"/>
    </row>
    <row r="772" spans="2:22" ht="12.75" customHeight="1">
      <c r="B772" s="175"/>
      <c r="C772" s="175"/>
      <c r="D772" s="175"/>
      <c r="E772" s="175"/>
      <c r="F772" s="175"/>
      <c r="G772" s="176"/>
      <c r="H772" s="176"/>
      <c r="I772" s="176"/>
      <c r="J772" s="176"/>
      <c r="K772" s="176"/>
      <c r="L772" s="176"/>
      <c r="N772" s="175"/>
      <c r="O772" s="195"/>
      <c r="P772" s="195"/>
      <c r="Q772" s="195"/>
      <c r="R772" s="195"/>
      <c r="S772" s="195"/>
      <c r="T772" s="175"/>
      <c r="U772" s="175"/>
      <c r="V772" s="182"/>
    </row>
    <row r="773" spans="2:22" ht="12.75" customHeight="1">
      <c r="B773" s="175"/>
      <c r="C773" s="175"/>
      <c r="D773" s="175"/>
      <c r="E773" s="175"/>
      <c r="F773" s="175"/>
      <c r="G773" s="176"/>
      <c r="H773" s="176"/>
      <c r="I773" s="176"/>
      <c r="J773" s="176"/>
      <c r="K773" s="176"/>
      <c r="L773" s="176"/>
      <c r="N773" s="175"/>
      <c r="O773" s="195"/>
      <c r="P773" s="195"/>
      <c r="Q773" s="195"/>
      <c r="R773" s="195"/>
      <c r="S773" s="195"/>
      <c r="T773" s="175"/>
      <c r="U773" s="175"/>
      <c r="V773" s="182"/>
    </row>
    <row r="774" spans="2:22" ht="12.75" customHeight="1">
      <c r="B774" s="175"/>
      <c r="C774" s="175"/>
      <c r="D774" s="175"/>
      <c r="E774" s="175"/>
      <c r="F774" s="175"/>
      <c r="G774" s="176"/>
      <c r="H774" s="176"/>
      <c r="I774" s="176"/>
      <c r="J774" s="176"/>
      <c r="K774" s="176"/>
      <c r="L774" s="176"/>
      <c r="N774" s="175"/>
      <c r="O774" s="195"/>
      <c r="P774" s="195"/>
      <c r="Q774" s="195"/>
      <c r="R774" s="195"/>
      <c r="S774" s="195"/>
      <c r="T774" s="175"/>
      <c r="U774" s="175"/>
      <c r="V774" s="182"/>
    </row>
    <row r="775" spans="2:22" ht="12.75" customHeight="1">
      <c r="B775" s="175"/>
      <c r="C775" s="175"/>
      <c r="D775" s="175"/>
      <c r="E775" s="175"/>
      <c r="F775" s="175"/>
      <c r="G775" s="176"/>
      <c r="H775" s="176"/>
      <c r="I775" s="176"/>
      <c r="J775" s="176"/>
      <c r="K775" s="176"/>
      <c r="L775" s="176"/>
      <c r="N775" s="175"/>
      <c r="O775" s="195"/>
      <c r="P775" s="195"/>
      <c r="Q775" s="195"/>
      <c r="R775" s="195"/>
      <c r="S775" s="195"/>
      <c r="T775" s="175"/>
      <c r="U775" s="175"/>
      <c r="V775" s="182"/>
    </row>
    <row r="776" spans="2:22" ht="12.75" customHeight="1">
      <c r="B776" s="175"/>
      <c r="C776" s="175"/>
      <c r="D776" s="175"/>
      <c r="E776" s="175"/>
      <c r="F776" s="175"/>
      <c r="G776" s="176"/>
      <c r="H776" s="176"/>
      <c r="I776" s="176"/>
      <c r="J776" s="176"/>
      <c r="K776" s="176"/>
      <c r="L776" s="176"/>
      <c r="N776" s="175"/>
      <c r="O776" s="195"/>
      <c r="P776" s="195"/>
      <c r="Q776" s="195"/>
      <c r="R776" s="195"/>
      <c r="S776" s="195"/>
      <c r="T776" s="175"/>
      <c r="U776" s="175"/>
      <c r="V776" s="182"/>
    </row>
    <row r="777" spans="2:22" ht="12.75" customHeight="1">
      <c r="B777" s="175"/>
      <c r="C777" s="175"/>
      <c r="D777" s="175"/>
      <c r="E777" s="175"/>
      <c r="F777" s="175"/>
      <c r="G777" s="176"/>
      <c r="H777" s="176"/>
      <c r="I777" s="176"/>
      <c r="J777" s="176"/>
      <c r="K777" s="176"/>
      <c r="L777" s="176"/>
      <c r="N777" s="175"/>
      <c r="O777" s="195"/>
      <c r="P777" s="195"/>
      <c r="Q777" s="195"/>
      <c r="R777" s="195"/>
      <c r="S777" s="195"/>
      <c r="T777" s="175"/>
      <c r="U777" s="175"/>
      <c r="V777" s="182"/>
    </row>
    <row r="778" spans="2:22" ht="12.75" customHeight="1">
      <c r="B778" s="175"/>
      <c r="C778" s="175"/>
      <c r="D778" s="175"/>
      <c r="E778" s="175"/>
      <c r="F778" s="175"/>
      <c r="G778" s="176"/>
      <c r="H778" s="176"/>
      <c r="I778" s="176"/>
      <c r="J778" s="176"/>
      <c r="K778" s="176"/>
      <c r="L778" s="176"/>
      <c r="N778" s="175"/>
      <c r="O778" s="195"/>
      <c r="P778" s="195"/>
      <c r="Q778" s="195"/>
      <c r="R778" s="195"/>
      <c r="S778" s="195"/>
      <c r="T778" s="175"/>
      <c r="U778" s="175"/>
      <c r="V778" s="182"/>
    </row>
    <row r="779" spans="2:22" ht="12.75" customHeight="1">
      <c r="B779" s="175"/>
      <c r="C779" s="175"/>
      <c r="D779" s="175"/>
      <c r="E779" s="175"/>
      <c r="F779" s="175"/>
      <c r="G779" s="176"/>
      <c r="H779" s="176"/>
      <c r="I779" s="176"/>
      <c r="J779" s="176"/>
      <c r="K779" s="176"/>
      <c r="L779" s="176"/>
      <c r="N779" s="175"/>
      <c r="O779" s="195"/>
      <c r="P779" s="195"/>
      <c r="Q779" s="195"/>
      <c r="R779" s="195"/>
      <c r="S779" s="195"/>
      <c r="T779" s="175"/>
      <c r="U779" s="175"/>
      <c r="V779" s="182"/>
    </row>
    <row r="780" spans="2:22" ht="12.75" customHeight="1">
      <c r="B780" s="175"/>
      <c r="C780" s="175"/>
      <c r="D780" s="175"/>
      <c r="E780" s="175"/>
      <c r="F780" s="175"/>
      <c r="G780" s="176"/>
      <c r="H780" s="176"/>
      <c r="I780" s="176"/>
      <c r="J780" s="176"/>
      <c r="K780" s="176"/>
      <c r="L780" s="176"/>
      <c r="N780" s="175"/>
      <c r="O780" s="195"/>
      <c r="P780" s="195"/>
      <c r="Q780" s="195"/>
      <c r="R780" s="195"/>
      <c r="S780" s="195"/>
      <c r="T780" s="175"/>
      <c r="U780" s="175"/>
      <c r="V780" s="182"/>
    </row>
    <row r="781" spans="2:22" ht="12.75" customHeight="1">
      <c r="B781" s="175"/>
      <c r="C781" s="175"/>
      <c r="D781" s="175"/>
      <c r="E781" s="175"/>
      <c r="F781" s="175"/>
      <c r="G781" s="176"/>
      <c r="H781" s="176"/>
      <c r="I781" s="176"/>
      <c r="J781" s="176"/>
      <c r="K781" s="176"/>
      <c r="L781" s="176"/>
      <c r="N781" s="175"/>
      <c r="O781" s="195"/>
      <c r="P781" s="195"/>
      <c r="Q781" s="195"/>
      <c r="R781" s="195"/>
      <c r="S781" s="195"/>
      <c r="T781" s="175"/>
      <c r="U781" s="175"/>
      <c r="V781" s="182"/>
    </row>
    <row r="782" spans="2:22" ht="12.75" customHeight="1">
      <c r="B782" s="175"/>
      <c r="C782" s="175"/>
      <c r="D782" s="175"/>
      <c r="E782" s="175"/>
      <c r="F782" s="175"/>
      <c r="G782" s="176"/>
      <c r="H782" s="176"/>
      <c r="I782" s="176"/>
      <c r="J782" s="176"/>
      <c r="K782" s="176"/>
      <c r="L782" s="176"/>
      <c r="N782" s="175"/>
      <c r="O782" s="195"/>
      <c r="P782" s="195"/>
      <c r="Q782" s="195"/>
      <c r="R782" s="195"/>
      <c r="S782" s="195"/>
      <c r="T782" s="175"/>
      <c r="U782" s="175"/>
      <c r="V782" s="182"/>
    </row>
    <row r="783" spans="2:22" ht="12.75" customHeight="1">
      <c r="B783" s="175"/>
      <c r="C783" s="175"/>
      <c r="D783" s="175"/>
      <c r="E783" s="175"/>
      <c r="F783" s="175"/>
      <c r="G783" s="176"/>
      <c r="H783" s="176"/>
      <c r="I783" s="176"/>
      <c r="J783" s="176"/>
      <c r="K783" s="176"/>
      <c r="L783" s="176"/>
      <c r="N783" s="175"/>
      <c r="O783" s="195"/>
      <c r="P783" s="195"/>
      <c r="Q783" s="195"/>
      <c r="R783" s="195"/>
      <c r="S783" s="195"/>
      <c r="T783" s="175"/>
      <c r="U783" s="175"/>
      <c r="V783" s="182"/>
    </row>
    <row r="784" spans="2:22" ht="12.75" customHeight="1">
      <c r="B784" s="175"/>
      <c r="C784" s="175"/>
      <c r="D784" s="175"/>
      <c r="E784" s="175"/>
      <c r="F784" s="175"/>
      <c r="G784" s="176"/>
      <c r="H784" s="176"/>
      <c r="I784" s="176"/>
      <c r="J784" s="176"/>
      <c r="K784" s="176"/>
      <c r="L784" s="176"/>
      <c r="N784" s="175"/>
      <c r="O784" s="195"/>
      <c r="P784" s="195"/>
      <c r="Q784" s="195"/>
      <c r="R784" s="195"/>
      <c r="S784" s="195"/>
      <c r="T784" s="175"/>
      <c r="U784" s="175"/>
      <c r="V784" s="182"/>
    </row>
    <row r="785" spans="2:22" ht="12.75" customHeight="1">
      <c r="B785" s="175"/>
      <c r="C785" s="175"/>
      <c r="D785" s="175"/>
      <c r="E785" s="175"/>
      <c r="F785" s="175"/>
      <c r="G785" s="176"/>
      <c r="H785" s="176"/>
      <c r="I785" s="176"/>
      <c r="J785" s="176"/>
      <c r="K785" s="176"/>
      <c r="L785" s="176"/>
      <c r="N785" s="175"/>
      <c r="O785" s="195"/>
      <c r="P785" s="195"/>
      <c r="Q785" s="195"/>
      <c r="R785" s="195"/>
      <c r="S785" s="195"/>
      <c r="T785" s="175"/>
      <c r="U785" s="175"/>
      <c r="V785" s="182"/>
    </row>
    <row r="786" spans="2:22" ht="12.75" customHeight="1">
      <c r="B786" s="175"/>
      <c r="C786" s="175"/>
      <c r="D786" s="175"/>
      <c r="E786" s="175"/>
      <c r="F786" s="175"/>
      <c r="G786" s="176"/>
      <c r="H786" s="176"/>
      <c r="I786" s="176"/>
      <c r="J786" s="176"/>
      <c r="K786" s="176"/>
      <c r="L786" s="176"/>
      <c r="N786" s="175"/>
      <c r="O786" s="195"/>
      <c r="P786" s="195"/>
      <c r="Q786" s="195"/>
      <c r="R786" s="195"/>
      <c r="S786" s="195"/>
      <c r="T786" s="175"/>
      <c r="U786" s="175"/>
      <c r="V786" s="182"/>
    </row>
    <row r="787" spans="2:22" ht="12.75" customHeight="1">
      <c r="B787" s="175"/>
      <c r="C787" s="175"/>
      <c r="D787" s="175"/>
      <c r="E787" s="175"/>
      <c r="F787" s="175"/>
      <c r="G787" s="176"/>
      <c r="H787" s="176"/>
      <c r="I787" s="176"/>
      <c r="J787" s="176"/>
      <c r="K787" s="176"/>
      <c r="L787" s="176"/>
      <c r="N787" s="175"/>
      <c r="O787" s="195"/>
      <c r="P787" s="195"/>
      <c r="Q787" s="195"/>
      <c r="R787" s="195"/>
      <c r="S787" s="195"/>
      <c r="T787" s="175"/>
      <c r="U787" s="175"/>
      <c r="V787" s="182"/>
    </row>
    <row r="788" spans="2:22" ht="12.75" customHeight="1">
      <c r="B788" s="175"/>
      <c r="C788" s="175"/>
      <c r="D788" s="175"/>
      <c r="E788" s="175"/>
      <c r="F788" s="175"/>
      <c r="G788" s="176"/>
      <c r="H788" s="176"/>
      <c r="I788" s="176"/>
      <c r="J788" s="176"/>
      <c r="K788" s="176"/>
      <c r="L788" s="176"/>
      <c r="N788" s="175"/>
      <c r="O788" s="195"/>
      <c r="P788" s="195"/>
      <c r="Q788" s="195"/>
      <c r="R788" s="195"/>
      <c r="S788" s="195"/>
      <c r="T788" s="175"/>
      <c r="U788" s="175"/>
      <c r="V788" s="182"/>
    </row>
    <row r="789" spans="2:22" ht="12.75" customHeight="1">
      <c r="B789" s="175"/>
      <c r="C789" s="175"/>
      <c r="D789" s="175"/>
      <c r="E789" s="175"/>
      <c r="F789" s="175"/>
      <c r="G789" s="176"/>
      <c r="H789" s="176"/>
      <c r="I789" s="176"/>
      <c r="J789" s="176"/>
      <c r="K789" s="176"/>
      <c r="L789" s="176"/>
      <c r="N789" s="175"/>
      <c r="O789" s="195"/>
      <c r="P789" s="195"/>
      <c r="Q789" s="195"/>
      <c r="R789" s="195"/>
      <c r="S789" s="195"/>
      <c r="T789" s="175"/>
      <c r="U789" s="175"/>
      <c r="V789" s="182"/>
    </row>
    <row r="790" spans="2:22" ht="12.75" customHeight="1">
      <c r="B790" s="175"/>
      <c r="C790" s="175"/>
      <c r="D790" s="175"/>
      <c r="E790" s="175"/>
      <c r="F790" s="175"/>
      <c r="G790" s="176"/>
      <c r="H790" s="176"/>
      <c r="I790" s="176"/>
      <c r="J790" s="176"/>
      <c r="K790" s="176"/>
      <c r="L790" s="176"/>
      <c r="N790" s="175"/>
      <c r="O790" s="195"/>
      <c r="P790" s="195"/>
      <c r="Q790" s="195"/>
      <c r="R790" s="195"/>
      <c r="S790" s="195"/>
      <c r="T790" s="175"/>
      <c r="U790" s="175"/>
      <c r="V790" s="182"/>
    </row>
    <row r="791" spans="2:22" ht="12.75" customHeight="1">
      <c r="B791" s="175"/>
      <c r="C791" s="175"/>
      <c r="D791" s="175"/>
      <c r="E791" s="175"/>
      <c r="F791" s="175"/>
      <c r="G791" s="176"/>
      <c r="H791" s="176"/>
      <c r="I791" s="176"/>
      <c r="J791" s="176"/>
      <c r="K791" s="176"/>
      <c r="L791" s="176"/>
      <c r="N791" s="175"/>
      <c r="O791" s="195"/>
      <c r="P791" s="195"/>
      <c r="Q791" s="195"/>
      <c r="R791" s="195"/>
      <c r="S791" s="195"/>
      <c r="T791" s="175"/>
      <c r="U791" s="175"/>
      <c r="V791" s="182"/>
    </row>
    <row r="792" spans="2:22" ht="12.75" customHeight="1">
      <c r="B792" s="175"/>
      <c r="C792" s="175"/>
      <c r="D792" s="175"/>
      <c r="E792" s="175"/>
      <c r="F792" s="175"/>
      <c r="G792" s="176"/>
      <c r="H792" s="176"/>
      <c r="I792" s="176"/>
      <c r="J792" s="176"/>
      <c r="K792" s="176"/>
      <c r="L792" s="176"/>
      <c r="N792" s="175"/>
      <c r="O792" s="195"/>
      <c r="P792" s="195"/>
      <c r="Q792" s="195"/>
      <c r="R792" s="195"/>
      <c r="S792" s="195"/>
      <c r="T792" s="175"/>
      <c r="U792" s="175"/>
      <c r="V792" s="182"/>
    </row>
    <row r="793" spans="2:22" ht="12.75" customHeight="1">
      <c r="B793" s="175"/>
      <c r="C793" s="175"/>
      <c r="D793" s="175"/>
      <c r="E793" s="175"/>
      <c r="F793" s="175"/>
      <c r="G793" s="176"/>
      <c r="H793" s="176"/>
      <c r="I793" s="176"/>
      <c r="J793" s="176"/>
      <c r="K793" s="176"/>
      <c r="L793" s="176"/>
      <c r="N793" s="175"/>
      <c r="O793" s="195"/>
      <c r="P793" s="195"/>
      <c r="Q793" s="195"/>
      <c r="R793" s="195"/>
      <c r="S793" s="195"/>
      <c r="T793" s="175"/>
      <c r="U793" s="175"/>
      <c r="V793" s="182"/>
    </row>
    <row r="794" spans="2:22" ht="12.75" customHeight="1">
      <c r="B794" s="175"/>
      <c r="C794" s="175"/>
      <c r="D794" s="175"/>
      <c r="E794" s="175"/>
      <c r="F794" s="175"/>
      <c r="G794" s="176"/>
      <c r="H794" s="176"/>
      <c r="I794" s="176"/>
      <c r="J794" s="176"/>
      <c r="K794" s="176"/>
      <c r="L794" s="176"/>
      <c r="N794" s="175"/>
      <c r="O794" s="195"/>
      <c r="P794" s="195"/>
      <c r="Q794" s="195"/>
      <c r="R794" s="195"/>
      <c r="S794" s="195"/>
      <c r="T794" s="175"/>
      <c r="U794" s="175"/>
      <c r="V794" s="182"/>
    </row>
    <row r="795" spans="2:22" ht="12.75" customHeight="1">
      <c r="B795" s="175"/>
      <c r="C795" s="175"/>
      <c r="D795" s="175"/>
      <c r="E795" s="175"/>
      <c r="F795" s="175"/>
      <c r="G795" s="176"/>
      <c r="H795" s="176"/>
      <c r="I795" s="176"/>
      <c r="J795" s="176"/>
      <c r="K795" s="176"/>
      <c r="L795" s="176"/>
      <c r="N795" s="175"/>
      <c r="O795" s="195"/>
      <c r="P795" s="195"/>
      <c r="Q795" s="195"/>
      <c r="R795" s="195"/>
      <c r="S795" s="195"/>
      <c r="T795" s="175"/>
      <c r="U795" s="175"/>
      <c r="V795" s="182"/>
    </row>
    <row r="796" spans="2:22" ht="12.75" customHeight="1">
      <c r="B796" s="175"/>
      <c r="C796" s="175"/>
      <c r="D796" s="175"/>
      <c r="E796" s="175"/>
      <c r="F796" s="175"/>
      <c r="G796" s="176"/>
      <c r="H796" s="176"/>
      <c r="I796" s="176"/>
      <c r="J796" s="176"/>
      <c r="K796" s="176"/>
      <c r="L796" s="176"/>
      <c r="N796" s="175"/>
      <c r="O796" s="195"/>
      <c r="P796" s="195"/>
      <c r="Q796" s="195"/>
      <c r="R796" s="195"/>
      <c r="S796" s="195"/>
      <c r="T796" s="175"/>
      <c r="U796" s="175"/>
      <c r="V796" s="182"/>
    </row>
    <row r="797" spans="2:22" ht="12.75" customHeight="1">
      <c r="B797" s="175"/>
      <c r="C797" s="175"/>
      <c r="D797" s="175"/>
      <c r="E797" s="175"/>
      <c r="F797" s="175"/>
      <c r="G797" s="176"/>
      <c r="H797" s="176"/>
      <c r="I797" s="176"/>
      <c r="J797" s="176"/>
      <c r="K797" s="176"/>
      <c r="L797" s="176"/>
      <c r="N797" s="175"/>
      <c r="O797" s="195"/>
      <c r="P797" s="195"/>
      <c r="Q797" s="195"/>
      <c r="R797" s="195"/>
      <c r="S797" s="195"/>
      <c r="T797" s="175"/>
      <c r="U797" s="175"/>
      <c r="V797" s="182"/>
    </row>
    <row r="798" spans="2:22" ht="12.75" customHeight="1">
      <c r="B798" s="175"/>
      <c r="C798" s="175"/>
      <c r="D798" s="175"/>
      <c r="E798" s="175"/>
      <c r="F798" s="175"/>
      <c r="G798" s="176"/>
      <c r="H798" s="176"/>
      <c r="I798" s="176"/>
      <c r="J798" s="176"/>
      <c r="K798" s="176"/>
      <c r="L798" s="176"/>
      <c r="N798" s="175"/>
      <c r="O798" s="195"/>
      <c r="P798" s="195"/>
      <c r="Q798" s="195"/>
      <c r="R798" s="195"/>
      <c r="S798" s="195"/>
      <c r="T798" s="175"/>
      <c r="U798" s="175"/>
      <c r="V798" s="182"/>
    </row>
    <row r="799" spans="2:22" ht="12.75" customHeight="1">
      <c r="B799" s="175"/>
      <c r="C799" s="175"/>
      <c r="D799" s="175"/>
      <c r="E799" s="175"/>
      <c r="F799" s="175"/>
      <c r="G799" s="176"/>
      <c r="H799" s="176"/>
      <c r="I799" s="176"/>
      <c r="J799" s="176"/>
      <c r="K799" s="176"/>
      <c r="L799" s="176"/>
      <c r="N799" s="175"/>
      <c r="O799" s="195"/>
      <c r="P799" s="195"/>
      <c r="Q799" s="195"/>
      <c r="R799" s="195"/>
      <c r="S799" s="195"/>
      <c r="T799" s="175"/>
      <c r="U799" s="175"/>
      <c r="V799" s="182"/>
    </row>
    <row r="800" spans="2:22" ht="12.75" customHeight="1">
      <c r="B800" s="175"/>
      <c r="C800" s="175"/>
      <c r="D800" s="175"/>
      <c r="E800" s="175"/>
      <c r="F800" s="175"/>
      <c r="G800" s="176"/>
      <c r="H800" s="176"/>
      <c r="I800" s="176"/>
      <c r="J800" s="176"/>
      <c r="K800" s="176"/>
      <c r="L800" s="176"/>
      <c r="N800" s="175"/>
      <c r="O800" s="195"/>
      <c r="P800" s="195"/>
      <c r="Q800" s="195"/>
      <c r="R800" s="195"/>
      <c r="S800" s="195"/>
      <c r="T800" s="175"/>
      <c r="U800" s="175"/>
      <c r="V800" s="182"/>
    </row>
    <row r="801" spans="2:22" ht="12.75" customHeight="1">
      <c r="B801" s="175"/>
      <c r="C801" s="175"/>
      <c r="D801" s="175"/>
      <c r="E801" s="175"/>
      <c r="F801" s="175"/>
      <c r="G801" s="176"/>
      <c r="H801" s="176"/>
      <c r="I801" s="176"/>
      <c r="J801" s="176"/>
      <c r="K801" s="176"/>
      <c r="L801" s="176"/>
      <c r="N801" s="175"/>
      <c r="O801" s="195"/>
      <c r="P801" s="195"/>
      <c r="Q801" s="195"/>
      <c r="R801" s="195"/>
      <c r="S801" s="195"/>
      <c r="T801" s="175"/>
      <c r="U801" s="175"/>
      <c r="V801" s="182"/>
    </row>
    <row r="802" spans="2:22" ht="12.75" customHeight="1">
      <c r="B802" s="175"/>
      <c r="C802" s="175"/>
      <c r="D802" s="175"/>
      <c r="E802" s="175"/>
      <c r="F802" s="175"/>
      <c r="G802" s="176"/>
      <c r="H802" s="176"/>
      <c r="I802" s="176"/>
      <c r="J802" s="176"/>
      <c r="K802" s="176"/>
      <c r="L802" s="176"/>
      <c r="N802" s="175"/>
      <c r="O802" s="195"/>
      <c r="P802" s="195"/>
      <c r="Q802" s="195"/>
      <c r="R802" s="195"/>
      <c r="S802" s="195"/>
      <c r="T802" s="175"/>
      <c r="U802" s="175"/>
      <c r="V802" s="182"/>
    </row>
    <row r="803" spans="2:22" ht="12.75" customHeight="1">
      <c r="B803" s="175"/>
      <c r="C803" s="175"/>
      <c r="D803" s="175"/>
      <c r="E803" s="175"/>
      <c r="F803" s="175"/>
      <c r="G803" s="176"/>
      <c r="H803" s="176"/>
      <c r="I803" s="176"/>
      <c r="J803" s="176"/>
      <c r="K803" s="176"/>
      <c r="L803" s="176"/>
      <c r="N803" s="175"/>
      <c r="O803" s="195"/>
      <c r="P803" s="195"/>
      <c r="Q803" s="195"/>
      <c r="R803" s="195"/>
      <c r="S803" s="195"/>
      <c r="T803" s="175"/>
      <c r="U803" s="175"/>
      <c r="V803" s="182"/>
    </row>
    <row r="804" spans="2:22" ht="12.75" customHeight="1">
      <c r="B804" s="175"/>
      <c r="C804" s="175"/>
      <c r="D804" s="175"/>
      <c r="E804" s="175"/>
      <c r="F804" s="175"/>
      <c r="G804" s="176"/>
      <c r="H804" s="176"/>
      <c r="I804" s="176"/>
      <c r="J804" s="176"/>
      <c r="K804" s="176"/>
      <c r="L804" s="176"/>
      <c r="N804" s="175"/>
      <c r="O804" s="195"/>
      <c r="P804" s="195"/>
      <c r="Q804" s="195"/>
      <c r="R804" s="195"/>
      <c r="S804" s="195"/>
      <c r="T804" s="175"/>
      <c r="U804" s="175"/>
      <c r="V804" s="182"/>
    </row>
    <row r="805" spans="2:22" ht="12.75" customHeight="1">
      <c r="B805" s="175"/>
      <c r="C805" s="175"/>
      <c r="D805" s="175"/>
      <c r="E805" s="175"/>
      <c r="F805" s="175"/>
      <c r="G805" s="176"/>
      <c r="H805" s="176"/>
      <c r="I805" s="176"/>
      <c r="J805" s="176"/>
      <c r="K805" s="176"/>
      <c r="L805" s="176"/>
      <c r="N805" s="175"/>
      <c r="O805" s="195"/>
      <c r="P805" s="195"/>
      <c r="Q805" s="195"/>
      <c r="R805" s="195"/>
      <c r="S805" s="195"/>
      <c r="T805" s="175"/>
      <c r="U805" s="175"/>
      <c r="V805" s="182"/>
    </row>
    <row r="806" spans="2:22" ht="12.75" customHeight="1">
      <c r="B806" s="175"/>
      <c r="C806" s="175"/>
      <c r="D806" s="175"/>
      <c r="E806" s="175"/>
      <c r="F806" s="175"/>
      <c r="G806" s="176"/>
      <c r="H806" s="176"/>
      <c r="I806" s="176"/>
      <c r="J806" s="176"/>
      <c r="K806" s="176"/>
      <c r="L806" s="176"/>
      <c r="N806" s="175"/>
      <c r="O806" s="195"/>
      <c r="P806" s="195"/>
      <c r="Q806" s="195"/>
      <c r="R806" s="195"/>
      <c r="S806" s="195"/>
      <c r="T806" s="175"/>
      <c r="U806" s="175"/>
      <c r="V806" s="182"/>
    </row>
    <row r="807" spans="2:22" ht="12.75" customHeight="1">
      <c r="B807" s="175"/>
      <c r="C807" s="175"/>
      <c r="D807" s="175"/>
      <c r="E807" s="175"/>
      <c r="F807" s="175"/>
      <c r="G807" s="176"/>
      <c r="H807" s="176"/>
      <c r="I807" s="176"/>
      <c r="J807" s="176"/>
      <c r="K807" s="176"/>
      <c r="L807" s="176"/>
      <c r="N807" s="175"/>
      <c r="O807" s="195"/>
      <c r="P807" s="195"/>
      <c r="Q807" s="195"/>
      <c r="R807" s="195"/>
      <c r="S807" s="195"/>
      <c r="T807" s="175"/>
      <c r="U807" s="175"/>
      <c r="V807" s="182"/>
    </row>
    <row r="808" spans="2:22" ht="12.75" customHeight="1">
      <c r="B808" s="175"/>
      <c r="C808" s="175"/>
      <c r="D808" s="175"/>
      <c r="E808" s="175"/>
      <c r="F808" s="175"/>
      <c r="G808" s="176"/>
      <c r="H808" s="176"/>
      <c r="I808" s="176"/>
      <c r="J808" s="176"/>
      <c r="K808" s="176"/>
      <c r="L808" s="176"/>
      <c r="N808" s="175"/>
      <c r="O808" s="195"/>
      <c r="P808" s="195"/>
      <c r="Q808" s="195"/>
      <c r="R808" s="195"/>
      <c r="S808" s="195"/>
      <c r="T808" s="175"/>
      <c r="U808" s="175"/>
      <c r="V808" s="182"/>
    </row>
    <row r="809" spans="2:22" ht="12.75" customHeight="1">
      <c r="B809" s="175"/>
      <c r="C809" s="175"/>
      <c r="D809" s="175"/>
      <c r="E809" s="175"/>
      <c r="F809" s="175"/>
      <c r="G809" s="176"/>
      <c r="H809" s="176"/>
      <c r="I809" s="176"/>
      <c r="J809" s="176"/>
      <c r="K809" s="176"/>
      <c r="L809" s="176"/>
      <c r="N809" s="175"/>
      <c r="O809" s="195"/>
      <c r="P809" s="195"/>
      <c r="Q809" s="195"/>
      <c r="R809" s="195"/>
      <c r="S809" s="195"/>
      <c r="T809" s="175"/>
      <c r="U809" s="175"/>
      <c r="V809" s="182"/>
    </row>
    <row r="810" spans="2:22" ht="12.75" customHeight="1">
      <c r="B810" s="175"/>
      <c r="C810" s="175"/>
      <c r="D810" s="175"/>
      <c r="E810" s="175"/>
      <c r="F810" s="175"/>
      <c r="G810" s="176"/>
      <c r="H810" s="176"/>
      <c r="I810" s="176"/>
      <c r="J810" s="176"/>
      <c r="K810" s="176"/>
      <c r="L810" s="176"/>
      <c r="N810" s="175"/>
      <c r="O810" s="195"/>
      <c r="P810" s="195"/>
      <c r="Q810" s="195"/>
      <c r="R810" s="195"/>
      <c r="S810" s="195"/>
      <c r="T810" s="175"/>
      <c r="U810" s="175"/>
      <c r="V810" s="182"/>
    </row>
    <row r="811" spans="2:22" ht="12.75" customHeight="1">
      <c r="B811" s="175"/>
      <c r="C811" s="175"/>
      <c r="D811" s="175"/>
      <c r="E811" s="175"/>
      <c r="F811" s="175"/>
      <c r="G811" s="176"/>
      <c r="H811" s="176"/>
      <c r="I811" s="176"/>
      <c r="J811" s="176"/>
      <c r="K811" s="176"/>
      <c r="L811" s="176"/>
      <c r="N811" s="175"/>
      <c r="O811" s="195"/>
      <c r="P811" s="195"/>
      <c r="Q811" s="195"/>
      <c r="R811" s="195"/>
      <c r="S811" s="195"/>
      <c r="T811" s="175"/>
      <c r="U811" s="175"/>
      <c r="V811" s="182"/>
    </row>
    <row r="812" spans="2:22" ht="12.75" customHeight="1">
      <c r="B812" s="175"/>
      <c r="C812" s="175"/>
      <c r="D812" s="175"/>
      <c r="E812" s="175"/>
      <c r="F812" s="175"/>
      <c r="G812" s="176"/>
      <c r="H812" s="176"/>
      <c r="I812" s="176"/>
      <c r="J812" s="176"/>
      <c r="K812" s="176"/>
      <c r="L812" s="176"/>
      <c r="N812" s="175"/>
      <c r="O812" s="195"/>
      <c r="P812" s="195"/>
      <c r="Q812" s="195"/>
      <c r="R812" s="195"/>
      <c r="S812" s="195"/>
      <c r="T812" s="175"/>
      <c r="U812" s="175"/>
      <c r="V812" s="182"/>
    </row>
    <row r="813" spans="2:22" ht="12.75" customHeight="1">
      <c r="B813" s="175"/>
      <c r="C813" s="175"/>
      <c r="D813" s="175"/>
      <c r="E813" s="175"/>
      <c r="F813" s="175"/>
      <c r="G813" s="176"/>
      <c r="H813" s="176"/>
      <c r="I813" s="176"/>
      <c r="J813" s="176"/>
      <c r="K813" s="176"/>
      <c r="L813" s="176"/>
      <c r="N813" s="175"/>
      <c r="O813" s="195"/>
      <c r="P813" s="195"/>
      <c r="Q813" s="195"/>
      <c r="R813" s="195"/>
      <c r="S813" s="195"/>
      <c r="T813" s="175"/>
      <c r="U813" s="175"/>
      <c r="V813" s="182"/>
    </row>
    <row r="814" spans="2:22" ht="12.75" customHeight="1">
      <c r="B814" s="175"/>
      <c r="C814" s="175"/>
      <c r="D814" s="175"/>
      <c r="E814" s="175"/>
      <c r="F814" s="175"/>
      <c r="G814" s="176"/>
      <c r="H814" s="176"/>
      <c r="I814" s="176"/>
      <c r="J814" s="176"/>
      <c r="K814" s="176"/>
      <c r="L814" s="176"/>
      <c r="N814" s="175"/>
      <c r="O814" s="195"/>
      <c r="P814" s="195"/>
      <c r="Q814" s="195"/>
      <c r="R814" s="195"/>
      <c r="S814" s="195"/>
      <c r="T814" s="175"/>
      <c r="U814" s="175"/>
      <c r="V814" s="182"/>
    </row>
    <row r="815" spans="2:22" ht="12.75" customHeight="1">
      <c r="B815" s="175"/>
      <c r="C815" s="175"/>
      <c r="D815" s="175"/>
      <c r="E815" s="175"/>
      <c r="F815" s="175"/>
      <c r="G815" s="176"/>
      <c r="H815" s="176"/>
      <c r="I815" s="176"/>
      <c r="J815" s="176"/>
      <c r="K815" s="176"/>
      <c r="L815" s="176"/>
      <c r="N815" s="175"/>
      <c r="O815" s="195"/>
      <c r="P815" s="195"/>
      <c r="Q815" s="195"/>
      <c r="R815" s="195"/>
      <c r="S815" s="195"/>
      <c r="T815" s="175"/>
      <c r="U815" s="175"/>
      <c r="V815" s="182"/>
    </row>
    <row r="816" spans="2:22" ht="12.75" customHeight="1">
      <c r="B816" s="175"/>
      <c r="C816" s="175"/>
      <c r="D816" s="175"/>
      <c r="E816" s="175"/>
      <c r="F816" s="175"/>
      <c r="G816" s="176"/>
      <c r="H816" s="176"/>
      <c r="I816" s="176"/>
      <c r="J816" s="176"/>
      <c r="K816" s="176"/>
      <c r="L816" s="176"/>
      <c r="N816" s="175"/>
      <c r="O816" s="195"/>
      <c r="P816" s="195"/>
      <c r="Q816" s="195"/>
      <c r="R816" s="195"/>
      <c r="S816" s="195"/>
      <c r="T816" s="175"/>
      <c r="U816" s="175"/>
      <c r="V816" s="182"/>
    </row>
    <row r="817" spans="2:22" ht="12.75" customHeight="1">
      <c r="B817" s="175"/>
      <c r="C817" s="175"/>
      <c r="D817" s="175"/>
      <c r="E817" s="175"/>
      <c r="F817" s="175"/>
      <c r="G817" s="176"/>
      <c r="H817" s="176"/>
      <c r="I817" s="176"/>
      <c r="J817" s="176"/>
      <c r="K817" s="176"/>
      <c r="L817" s="176"/>
      <c r="N817" s="175"/>
      <c r="O817" s="195"/>
      <c r="P817" s="195"/>
      <c r="Q817" s="195"/>
      <c r="R817" s="195"/>
      <c r="S817" s="195"/>
      <c r="T817" s="175"/>
      <c r="U817" s="175"/>
      <c r="V817" s="182"/>
    </row>
    <row r="818" spans="2:22" ht="12.75" customHeight="1">
      <c r="B818" s="175"/>
      <c r="C818" s="175"/>
      <c r="D818" s="175"/>
      <c r="E818" s="175"/>
      <c r="F818" s="175"/>
      <c r="G818" s="176"/>
      <c r="H818" s="176"/>
      <c r="I818" s="176"/>
      <c r="J818" s="176"/>
      <c r="K818" s="176"/>
      <c r="L818" s="176"/>
      <c r="N818" s="175"/>
      <c r="O818" s="195"/>
      <c r="P818" s="195"/>
      <c r="Q818" s="195"/>
      <c r="R818" s="195"/>
      <c r="S818" s="195"/>
      <c r="T818" s="175"/>
      <c r="U818" s="175"/>
      <c r="V818" s="182"/>
    </row>
    <row r="819" spans="2:22" ht="12.75" customHeight="1">
      <c r="B819" s="175"/>
      <c r="C819" s="175"/>
      <c r="D819" s="175"/>
      <c r="E819" s="175"/>
      <c r="F819" s="175"/>
      <c r="G819" s="176"/>
      <c r="H819" s="176"/>
      <c r="I819" s="176"/>
      <c r="J819" s="176"/>
      <c r="K819" s="176"/>
      <c r="L819" s="176"/>
      <c r="N819" s="175"/>
      <c r="O819" s="195"/>
      <c r="P819" s="195"/>
      <c r="Q819" s="195"/>
      <c r="R819" s="195"/>
      <c r="S819" s="195"/>
      <c r="T819" s="175"/>
      <c r="U819" s="175"/>
      <c r="V819" s="182"/>
    </row>
    <row r="820" spans="2:22" ht="12.75" customHeight="1">
      <c r="B820" s="175"/>
      <c r="C820" s="175"/>
      <c r="D820" s="175"/>
      <c r="E820" s="175"/>
      <c r="F820" s="175"/>
      <c r="G820" s="176"/>
      <c r="H820" s="176"/>
      <c r="I820" s="176"/>
      <c r="J820" s="176"/>
      <c r="K820" s="176"/>
      <c r="L820" s="176"/>
      <c r="N820" s="175"/>
      <c r="O820" s="195"/>
      <c r="P820" s="195"/>
      <c r="Q820" s="195"/>
      <c r="R820" s="195"/>
      <c r="S820" s="195"/>
      <c r="T820" s="175"/>
      <c r="U820" s="175"/>
      <c r="V820" s="182"/>
    </row>
    <row r="821" spans="2:22" ht="12.75" customHeight="1">
      <c r="B821" s="175"/>
      <c r="C821" s="175"/>
      <c r="D821" s="175"/>
      <c r="E821" s="175"/>
      <c r="F821" s="175"/>
      <c r="G821" s="176"/>
      <c r="H821" s="176"/>
      <c r="I821" s="176"/>
      <c r="J821" s="176"/>
      <c r="K821" s="176"/>
      <c r="L821" s="176"/>
      <c r="N821" s="175"/>
      <c r="O821" s="195"/>
      <c r="P821" s="195"/>
      <c r="Q821" s="195"/>
      <c r="R821" s="195"/>
      <c r="S821" s="195"/>
      <c r="T821" s="175"/>
      <c r="U821" s="175"/>
      <c r="V821" s="182"/>
    </row>
    <row r="822" spans="2:22" ht="12.75" customHeight="1">
      <c r="B822" s="175"/>
      <c r="C822" s="175"/>
      <c r="D822" s="175"/>
      <c r="E822" s="175"/>
      <c r="F822" s="175"/>
      <c r="G822" s="176"/>
      <c r="H822" s="176"/>
      <c r="I822" s="176"/>
      <c r="J822" s="176"/>
      <c r="K822" s="176"/>
      <c r="L822" s="176"/>
      <c r="N822" s="175"/>
      <c r="O822" s="195"/>
      <c r="P822" s="195"/>
      <c r="Q822" s="195"/>
      <c r="R822" s="195"/>
      <c r="S822" s="195"/>
      <c r="T822" s="175"/>
      <c r="U822" s="175"/>
      <c r="V822" s="182"/>
    </row>
    <row r="823" spans="2:22" ht="12.75" customHeight="1">
      <c r="B823" s="175"/>
      <c r="C823" s="175"/>
      <c r="D823" s="175"/>
      <c r="E823" s="175"/>
      <c r="F823" s="175"/>
      <c r="G823" s="176"/>
      <c r="H823" s="176"/>
      <c r="I823" s="176"/>
      <c r="J823" s="176"/>
      <c r="K823" s="176"/>
      <c r="L823" s="176"/>
      <c r="N823" s="175"/>
      <c r="O823" s="195"/>
      <c r="P823" s="195"/>
      <c r="Q823" s="195"/>
      <c r="R823" s="195"/>
      <c r="S823" s="195"/>
      <c r="T823" s="175"/>
      <c r="U823" s="175"/>
      <c r="V823" s="182"/>
    </row>
    <row r="824" spans="2:22" ht="12.75" customHeight="1">
      <c r="B824" s="175"/>
      <c r="C824" s="175"/>
      <c r="D824" s="175"/>
      <c r="E824" s="175"/>
      <c r="F824" s="175"/>
      <c r="G824" s="176"/>
      <c r="H824" s="176"/>
      <c r="I824" s="176"/>
      <c r="J824" s="176"/>
      <c r="K824" s="176"/>
      <c r="L824" s="176"/>
      <c r="N824" s="175"/>
      <c r="O824" s="195"/>
      <c r="P824" s="195"/>
      <c r="Q824" s="195"/>
      <c r="R824" s="195"/>
      <c r="S824" s="195"/>
      <c r="T824" s="175"/>
      <c r="U824" s="175"/>
      <c r="V824" s="182"/>
    </row>
    <row r="825" spans="2:22" ht="12.75" customHeight="1">
      <c r="B825" s="175"/>
      <c r="C825" s="175"/>
      <c r="D825" s="175"/>
      <c r="E825" s="175"/>
      <c r="F825" s="175"/>
      <c r="G825" s="176"/>
      <c r="H825" s="176"/>
      <c r="I825" s="176"/>
      <c r="J825" s="176"/>
      <c r="K825" s="176"/>
      <c r="L825" s="176"/>
      <c r="N825" s="175"/>
      <c r="O825" s="195"/>
      <c r="P825" s="195"/>
      <c r="Q825" s="195"/>
      <c r="R825" s="195"/>
      <c r="S825" s="195"/>
      <c r="T825" s="175"/>
      <c r="U825" s="175"/>
      <c r="V825" s="182"/>
    </row>
    <row r="826" spans="2:22" ht="12.75" customHeight="1">
      <c r="B826" s="175"/>
      <c r="C826" s="175"/>
      <c r="D826" s="175"/>
      <c r="E826" s="175"/>
      <c r="F826" s="175"/>
      <c r="G826" s="176"/>
      <c r="H826" s="176"/>
      <c r="I826" s="176"/>
      <c r="J826" s="176"/>
      <c r="K826" s="176"/>
      <c r="L826" s="176"/>
      <c r="N826" s="175"/>
      <c r="O826" s="195"/>
      <c r="P826" s="195"/>
      <c r="Q826" s="195"/>
      <c r="R826" s="195"/>
      <c r="S826" s="195"/>
      <c r="T826" s="175"/>
      <c r="U826" s="175"/>
      <c r="V826" s="182"/>
    </row>
    <row r="827" spans="2:22" ht="12.75" customHeight="1">
      <c r="B827" s="175"/>
      <c r="C827" s="175"/>
      <c r="D827" s="175"/>
      <c r="E827" s="175"/>
      <c r="F827" s="175"/>
      <c r="G827" s="176"/>
      <c r="H827" s="176"/>
      <c r="I827" s="176"/>
      <c r="J827" s="176"/>
      <c r="K827" s="176"/>
      <c r="L827" s="176"/>
      <c r="N827" s="175"/>
      <c r="O827" s="195"/>
      <c r="P827" s="195"/>
      <c r="Q827" s="195"/>
      <c r="R827" s="195"/>
      <c r="S827" s="195"/>
      <c r="T827" s="175"/>
      <c r="U827" s="175"/>
      <c r="V827" s="182"/>
    </row>
    <row r="828" spans="2:22" ht="12.75" customHeight="1">
      <c r="B828" s="175"/>
      <c r="C828" s="175"/>
      <c r="D828" s="175"/>
      <c r="E828" s="175"/>
      <c r="F828" s="175"/>
      <c r="G828" s="176"/>
      <c r="H828" s="176"/>
      <c r="I828" s="176"/>
      <c r="J828" s="176"/>
      <c r="K828" s="176"/>
      <c r="L828" s="176"/>
      <c r="N828" s="175"/>
      <c r="O828" s="195"/>
      <c r="P828" s="195"/>
      <c r="Q828" s="195"/>
      <c r="R828" s="195"/>
      <c r="S828" s="195"/>
      <c r="T828" s="175"/>
      <c r="U828" s="175"/>
      <c r="V828" s="182"/>
    </row>
    <row r="829" spans="2:22" ht="12.75" customHeight="1">
      <c r="B829" s="175"/>
      <c r="C829" s="175"/>
      <c r="D829" s="175"/>
      <c r="E829" s="175"/>
      <c r="F829" s="175"/>
      <c r="G829" s="176"/>
      <c r="H829" s="176"/>
      <c r="I829" s="176"/>
      <c r="J829" s="176"/>
      <c r="K829" s="176"/>
      <c r="L829" s="176"/>
      <c r="N829" s="175"/>
      <c r="O829" s="195"/>
      <c r="P829" s="195"/>
      <c r="Q829" s="195"/>
      <c r="R829" s="195"/>
      <c r="S829" s="195"/>
      <c r="T829" s="175"/>
      <c r="U829" s="175"/>
      <c r="V829" s="182"/>
    </row>
    <row r="830" spans="2:22" ht="12.75" customHeight="1">
      <c r="B830" s="175"/>
      <c r="C830" s="175"/>
      <c r="D830" s="175"/>
      <c r="E830" s="175"/>
      <c r="F830" s="175"/>
      <c r="G830" s="176"/>
      <c r="H830" s="176"/>
      <c r="I830" s="176"/>
      <c r="J830" s="176"/>
      <c r="K830" s="176"/>
      <c r="L830" s="176"/>
      <c r="N830" s="175"/>
      <c r="O830" s="195"/>
      <c r="P830" s="195"/>
      <c r="Q830" s="195"/>
      <c r="R830" s="195"/>
      <c r="S830" s="195"/>
      <c r="T830" s="175"/>
      <c r="U830" s="175"/>
      <c r="V830" s="182"/>
    </row>
    <row r="831" spans="2:22" ht="12.75" customHeight="1">
      <c r="B831" s="175"/>
      <c r="C831" s="175"/>
      <c r="D831" s="175"/>
      <c r="E831" s="175"/>
      <c r="F831" s="175"/>
      <c r="G831" s="176"/>
      <c r="H831" s="176"/>
      <c r="I831" s="176"/>
      <c r="J831" s="176"/>
      <c r="K831" s="176"/>
      <c r="L831" s="176"/>
      <c r="N831" s="175"/>
      <c r="O831" s="195"/>
      <c r="P831" s="195"/>
      <c r="Q831" s="195"/>
      <c r="R831" s="195"/>
      <c r="S831" s="195"/>
      <c r="T831" s="175"/>
      <c r="U831" s="175"/>
      <c r="V831" s="182"/>
    </row>
    <row r="832" spans="2:22" ht="12.75" customHeight="1">
      <c r="B832" s="175"/>
      <c r="C832" s="175"/>
      <c r="D832" s="175"/>
      <c r="E832" s="175"/>
      <c r="F832" s="175"/>
      <c r="G832" s="176"/>
      <c r="H832" s="176"/>
      <c r="I832" s="176"/>
      <c r="J832" s="176"/>
      <c r="K832" s="176"/>
      <c r="L832" s="176"/>
      <c r="N832" s="175"/>
      <c r="O832" s="195"/>
      <c r="P832" s="195"/>
      <c r="Q832" s="195"/>
      <c r="R832" s="195"/>
      <c r="S832" s="195"/>
      <c r="T832" s="175"/>
      <c r="U832" s="175"/>
      <c r="V832" s="182"/>
    </row>
    <row r="833" spans="2:22" ht="12.75" customHeight="1">
      <c r="B833" s="175"/>
      <c r="C833" s="175"/>
      <c r="D833" s="175"/>
      <c r="E833" s="175"/>
      <c r="F833" s="175"/>
      <c r="G833" s="176"/>
      <c r="H833" s="176"/>
      <c r="I833" s="176"/>
      <c r="J833" s="176"/>
      <c r="K833" s="176"/>
      <c r="L833" s="176"/>
      <c r="N833" s="175"/>
      <c r="O833" s="195"/>
      <c r="P833" s="195"/>
      <c r="Q833" s="195"/>
      <c r="R833" s="195"/>
      <c r="S833" s="195"/>
      <c r="T833" s="175"/>
      <c r="U833" s="175"/>
      <c r="V833" s="182"/>
    </row>
    <row r="834" spans="2:22" ht="12.75" customHeight="1">
      <c r="B834" s="175"/>
      <c r="C834" s="175"/>
      <c r="D834" s="175"/>
      <c r="E834" s="175"/>
      <c r="F834" s="175"/>
      <c r="G834" s="176"/>
      <c r="H834" s="176"/>
      <c r="I834" s="176"/>
      <c r="J834" s="176"/>
      <c r="K834" s="176"/>
      <c r="L834" s="176"/>
      <c r="N834" s="175"/>
      <c r="O834" s="195"/>
      <c r="P834" s="195"/>
      <c r="Q834" s="195"/>
      <c r="R834" s="195"/>
      <c r="S834" s="195"/>
      <c r="T834" s="175"/>
      <c r="U834" s="175"/>
      <c r="V834" s="182"/>
    </row>
    <row r="835" spans="2:22" ht="12.75" customHeight="1">
      <c r="B835" s="175"/>
      <c r="C835" s="175"/>
      <c r="D835" s="175"/>
      <c r="E835" s="175"/>
      <c r="F835" s="175"/>
      <c r="G835" s="176"/>
      <c r="H835" s="176"/>
      <c r="I835" s="176"/>
      <c r="J835" s="176"/>
      <c r="K835" s="176"/>
      <c r="L835" s="176"/>
      <c r="N835" s="175"/>
      <c r="O835" s="195"/>
      <c r="P835" s="195"/>
      <c r="Q835" s="195"/>
      <c r="R835" s="195"/>
      <c r="S835" s="195"/>
      <c r="T835" s="175"/>
      <c r="U835" s="175"/>
      <c r="V835" s="182"/>
    </row>
    <row r="836" spans="2:22" ht="12.75" customHeight="1">
      <c r="B836" s="175"/>
      <c r="C836" s="175"/>
      <c r="D836" s="175"/>
      <c r="E836" s="175"/>
      <c r="F836" s="175"/>
      <c r="G836" s="176"/>
      <c r="H836" s="176"/>
      <c r="I836" s="176"/>
      <c r="J836" s="176"/>
      <c r="K836" s="176"/>
      <c r="L836" s="176"/>
      <c r="N836" s="175"/>
      <c r="O836" s="195"/>
      <c r="P836" s="195"/>
      <c r="Q836" s="195"/>
      <c r="R836" s="195"/>
      <c r="S836" s="195"/>
      <c r="T836" s="175"/>
      <c r="U836" s="175"/>
      <c r="V836" s="182"/>
    </row>
    <row r="837" spans="2:22" ht="12.75" customHeight="1">
      <c r="B837" s="175"/>
      <c r="C837" s="175"/>
      <c r="D837" s="175"/>
      <c r="E837" s="175"/>
      <c r="F837" s="175"/>
      <c r="G837" s="176"/>
      <c r="H837" s="176"/>
      <c r="I837" s="176"/>
      <c r="J837" s="176"/>
      <c r="K837" s="176"/>
      <c r="L837" s="176"/>
      <c r="N837" s="175"/>
      <c r="O837" s="195"/>
      <c r="P837" s="195"/>
      <c r="Q837" s="195"/>
      <c r="R837" s="195"/>
      <c r="S837" s="195"/>
      <c r="T837" s="175"/>
      <c r="U837" s="175"/>
      <c r="V837" s="182"/>
    </row>
    <row r="838" spans="2:22" ht="12.75" customHeight="1">
      <c r="B838" s="175"/>
      <c r="C838" s="175"/>
      <c r="D838" s="175"/>
      <c r="E838" s="175"/>
      <c r="F838" s="175"/>
      <c r="G838" s="176"/>
      <c r="H838" s="176"/>
      <c r="I838" s="176"/>
      <c r="J838" s="176"/>
      <c r="K838" s="176"/>
      <c r="L838" s="176"/>
      <c r="N838" s="175"/>
      <c r="O838" s="195"/>
      <c r="P838" s="195"/>
      <c r="Q838" s="195"/>
      <c r="R838" s="195"/>
      <c r="S838" s="195"/>
      <c r="T838" s="175"/>
      <c r="U838" s="175"/>
      <c r="V838" s="182"/>
    </row>
    <row r="839" spans="2:22" ht="12.75" customHeight="1">
      <c r="B839" s="175"/>
      <c r="C839" s="175"/>
      <c r="D839" s="175"/>
      <c r="E839" s="175"/>
      <c r="F839" s="175"/>
      <c r="G839" s="176"/>
      <c r="H839" s="176"/>
      <c r="I839" s="176"/>
      <c r="J839" s="176"/>
      <c r="K839" s="176"/>
      <c r="L839" s="176"/>
      <c r="N839" s="175"/>
      <c r="O839" s="195"/>
      <c r="P839" s="195"/>
      <c r="Q839" s="195"/>
      <c r="R839" s="195"/>
      <c r="S839" s="195"/>
      <c r="T839" s="175"/>
      <c r="U839" s="175"/>
      <c r="V839" s="182"/>
    </row>
    <row r="840" spans="2:22" ht="12.75" customHeight="1">
      <c r="B840" s="175"/>
      <c r="C840" s="175"/>
      <c r="D840" s="175"/>
      <c r="E840" s="175"/>
      <c r="F840" s="175"/>
      <c r="G840" s="176"/>
      <c r="H840" s="176"/>
      <c r="I840" s="176"/>
      <c r="J840" s="176"/>
      <c r="K840" s="176"/>
      <c r="L840" s="176"/>
      <c r="N840" s="175"/>
      <c r="O840" s="195"/>
      <c r="P840" s="195"/>
      <c r="Q840" s="195"/>
      <c r="R840" s="195"/>
      <c r="S840" s="195"/>
      <c r="T840" s="175"/>
      <c r="U840" s="175"/>
      <c r="V840" s="182"/>
    </row>
    <row r="841" spans="2:22" ht="12.75" customHeight="1">
      <c r="B841" s="175"/>
      <c r="C841" s="175"/>
      <c r="D841" s="175"/>
      <c r="E841" s="175"/>
      <c r="F841" s="175"/>
      <c r="G841" s="176"/>
      <c r="H841" s="176"/>
      <c r="I841" s="176"/>
      <c r="J841" s="176"/>
      <c r="K841" s="176"/>
      <c r="L841" s="176"/>
      <c r="N841" s="175"/>
      <c r="O841" s="195"/>
      <c r="P841" s="195"/>
      <c r="Q841" s="195"/>
      <c r="R841" s="195"/>
      <c r="S841" s="195"/>
      <c r="T841" s="175"/>
      <c r="U841" s="175"/>
      <c r="V841" s="182"/>
    </row>
    <row r="842" spans="2:22" ht="12.75" customHeight="1">
      <c r="B842" s="175"/>
      <c r="C842" s="175"/>
      <c r="D842" s="175"/>
      <c r="E842" s="175"/>
      <c r="F842" s="175"/>
      <c r="G842" s="176"/>
      <c r="H842" s="176"/>
      <c r="I842" s="176"/>
      <c r="J842" s="176"/>
      <c r="K842" s="176"/>
      <c r="L842" s="176"/>
      <c r="N842" s="175"/>
      <c r="O842" s="195"/>
      <c r="P842" s="195"/>
      <c r="Q842" s="195"/>
      <c r="R842" s="195"/>
      <c r="S842" s="195"/>
      <c r="T842" s="175"/>
      <c r="U842" s="175"/>
      <c r="V842" s="182"/>
    </row>
    <row r="843" spans="2:22" ht="12.75" customHeight="1">
      <c r="B843" s="175"/>
      <c r="C843" s="175"/>
      <c r="D843" s="175"/>
      <c r="E843" s="175"/>
      <c r="F843" s="175"/>
      <c r="G843" s="176"/>
      <c r="H843" s="176"/>
      <c r="I843" s="176"/>
      <c r="J843" s="176"/>
      <c r="K843" s="176"/>
      <c r="L843" s="176"/>
      <c r="N843" s="175"/>
      <c r="O843" s="195"/>
      <c r="P843" s="195"/>
      <c r="Q843" s="195"/>
      <c r="R843" s="195"/>
      <c r="S843" s="195"/>
      <c r="T843" s="175"/>
      <c r="U843" s="175"/>
      <c r="V843" s="182"/>
    </row>
    <row r="844" spans="2:22" ht="12.75" customHeight="1">
      <c r="B844" s="175"/>
      <c r="C844" s="175"/>
      <c r="D844" s="175"/>
      <c r="E844" s="175"/>
      <c r="F844" s="175"/>
      <c r="G844" s="176"/>
      <c r="H844" s="176"/>
      <c r="I844" s="176"/>
      <c r="J844" s="176"/>
      <c r="K844" s="176"/>
      <c r="L844" s="176"/>
      <c r="N844" s="175"/>
      <c r="O844" s="195"/>
      <c r="P844" s="195"/>
      <c r="Q844" s="195"/>
      <c r="R844" s="195"/>
      <c r="S844" s="195"/>
      <c r="T844" s="175"/>
      <c r="U844" s="175"/>
      <c r="V844" s="182"/>
    </row>
    <row r="845" spans="2:22" ht="12.75" customHeight="1">
      <c r="B845" s="175"/>
      <c r="C845" s="175"/>
      <c r="D845" s="175"/>
      <c r="E845" s="175"/>
      <c r="F845" s="175"/>
      <c r="G845" s="176"/>
      <c r="H845" s="176"/>
      <c r="I845" s="176"/>
      <c r="J845" s="176"/>
      <c r="K845" s="176"/>
      <c r="L845" s="176"/>
      <c r="N845" s="175"/>
      <c r="O845" s="195"/>
      <c r="P845" s="195"/>
      <c r="Q845" s="195"/>
      <c r="R845" s="195"/>
      <c r="S845" s="195"/>
      <c r="T845" s="175"/>
      <c r="U845" s="175"/>
      <c r="V845" s="182"/>
    </row>
    <row r="846" spans="2:22" ht="12.75" customHeight="1">
      <c r="B846" s="175"/>
      <c r="C846" s="175"/>
      <c r="D846" s="175"/>
      <c r="E846" s="175"/>
      <c r="F846" s="175"/>
      <c r="G846" s="176"/>
      <c r="H846" s="176"/>
      <c r="I846" s="176"/>
      <c r="J846" s="176"/>
      <c r="K846" s="176"/>
      <c r="L846" s="176"/>
      <c r="N846" s="175"/>
      <c r="O846" s="195"/>
      <c r="P846" s="195"/>
      <c r="Q846" s="195"/>
      <c r="R846" s="195"/>
      <c r="S846" s="195"/>
      <c r="T846" s="175"/>
      <c r="U846" s="175"/>
      <c r="V846" s="182"/>
    </row>
    <row r="847" spans="2:22" ht="12.75" customHeight="1">
      <c r="B847" s="175"/>
      <c r="C847" s="175"/>
      <c r="D847" s="175"/>
      <c r="E847" s="175"/>
      <c r="F847" s="175"/>
      <c r="G847" s="176"/>
      <c r="H847" s="176"/>
      <c r="I847" s="176"/>
      <c r="J847" s="176"/>
      <c r="K847" s="176"/>
      <c r="L847" s="176"/>
      <c r="N847" s="175"/>
      <c r="O847" s="195"/>
      <c r="P847" s="195"/>
      <c r="Q847" s="195"/>
      <c r="R847" s="195"/>
      <c r="S847" s="195"/>
      <c r="T847" s="175"/>
      <c r="U847" s="175"/>
      <c r="V847" s="182"/>
    </row>
    <row r="848" spans="2:22" ht="12.75" customHeight="1">
      <c r="B848" s="175"/>
      <c r="C848" s="175"/>
      <c r="D848" s="175"/>
      <c r="E848" s="175"/>
      <c r="F848" s="175"/>
      <c r="G848" s="176"/>
      <c r="H848" s="176"/>
      <c r="I848" s="176"/>
      <c r="J848" s="176"/>
      <c r="K848" s="176"/>
      <c r="L848" s="176"/>
      <c r="N848" s="175"/>
      <c r="O848" s="195"/>
      <c r="P848" s="195"/>
      <c r="Q848" s="195"/>
      <c r="R848" s="195"/>
      <c r="S848" s="195"/>
      <c r="T848" s="175"/>
      <c r="U848" s="175"/>
      <c r="V848" s="182"/>
    </row>
    <row r="849" spans="2:22" ht="12.75" customHeight="1">
      <c r="B849" s="175"/>
      <c r="C849" s="175"/>
      <c r="D849" s="175"/>
      <c r="E849" s="175"/>
      <c r="F849" s="175"/>
      <c r="G849" s="176"/>
      <c r="H849" s="176"/>
      <c r="I849" s="176"/>
      <c r="J849" s="176"/>
      <c r="K849" s="176"/>
      <c r="L849" s="176"/>
      <c r="N849" s="175"/>
      <c r="O849" s="195"/>
      <c r="P849" s="195"/>
      <c r="Q849" s="195"/>
      <c r="R849" s="195"/>
      <c r="S849" s="195"/>
      <c r="T849" s="175"/>
      <c r="U849" s="175"/>
      <c r="V849" s="182"/>
    </row>
    <row r="850" spans="2:22" ht="12.75" customHeight="1">
      <c r="B850" s="175"/>
      <c r="C850" s="175"/>
      <c r="D850" s="175"/>
      <c r="E850" s="175"/>
      <c r="F850" s="175"/>
      <c r="G850" s="176"/>
      <c r="H850" s="176"/>
      <c r="I850" s="176"/>
      <c r="J850" s="176"/>
      <c r="K850" s="176"/>
      <c r="L850" s="176"/>
      <c r="N850" s="175"/>
      <c r="O850" s="195"/>
      <c r="P850" s="195"/>
      <c r="Q850" s="195"/>
      <c r="R850" s="195"/>
      <c r="S850" s="195"/>
      <c r="T850" s="175"/>
      <c r="U850" s="175"/>
      <c r="V850" s="182"/>
    </row>
    <row r="851" spans="2:22" ht="12.75" customHeight="1">
      <c r="B851" s="175"/>
      <c r="C851" s="175"/>
      <c r="D851" s="175"/>
      <c r="E851" s="175"/>
      <c r="F851" s="175"/>
      <c r="G851" s="176"/>
      <c r="H851" s="176"/>
      <c r="I851" s="176"/>
      <c r="J851" s="176"/>
      <c r="K851" s="176"/>
      <c r="L851" s="176"/>
      <c r="N851" s="175"/>
      <c r="O851" s="195"/>
      <c r="P851" s="195"/>
      <c r="Q851" s="195"/>
      <c r="R851" s="195"/>
      <c r="S851" s="195"/>
      <c r="T851" s="175"/>
      <c r="U851" s="175"/>
      <c r="V851" s="182"/>
    </row>
    <row r="852" spans="2:22" ht="12.75" customHeight="1">
      <c r="B852" s="175"/>
      <c r="C852" s="175"/>
      <c r="D852" s="175"/>
      <c r="E852" s="175"/>
      <c r="F852" s="175"/>
      <c r="G852" s="176"/>
      <c r="H852" s="176"/>
      <c r="I852" s="176"/>
      <c r="J852" s="176"/>
      <c r="K852" s="176"/>
      <c r="L852" s="176"/>
      <c r="N852" s="175"/>
      <c r="O852" s="195"/>
      <c r="P852" s="195"/>
      <c r="Q852" s="195"/>
      <c r="R852" s="195"/>
      <c r="S852" s="195"/>
      <c r="T852" s="175"/>
      <c r="U852" s="175"/>
      <c r="V852" s="182"/>
    </row>
    <row r="853" spans="2:22" ht="12.75" customHeight="1">
      <c r="B853" s="175"/>
      <c r="C853" s="175"/>
      <c r="D853" s="175"/>
      <c r="E853" s="175"/>
      <c r="F853" s="175"/>
      <c r="G853" s="176"/>
      <c r="H853" s="176"/>
      <c r="I853" s="176"/>
      <c r="J853" s="176"/>
      <c r="K853" s="176"/>
      <c r="L853" s="176"/>
      <c r="N853" s="175"/>
      <c r="O853" s="195"/>
      <c r="P853" s="195"/>
      <c r="Q853" s="195"/>
      <c r="R853" s="195"/>
      <c r="S853" s="195"/>
      <c r="T853" s="175"/>
      <c r="U853" s="175"/>
      <c r="V853" s="182"/>
    </row>
    <row r="854" spans="2:22" ht="12.75" customHeight="1">
      <c r="B854" s="175"/>
      <c r="C854" s="175"/>
      <c r="D854" s="175"/>
      <c r="E854" s="175"/>
      <c r="F854" s="175"/>
      <c r="G854" s="176"/>
      <c r="H854" s="176"/>
      <c r="I854" s="176"/>
      <c r="J854" s="176"/>
      <c r="K854" s="176"/>
      <c r="L854" s="176"/>
      <c r="N854" s="175"/>
      <c r="O854" s="195"/>
      <c r="P854" s="195"/>
      <c r="Q854" s="195"/>
      <c r="R854" s="195"/>
      <c r="S854" s="195"/>
      <c r="T854" s="175"/>
      <c r="U854" s="175"/>
      <c r="V854" s="182"/>
    </row>
    <row r="855" spans="2:22" ht="12.75" customHeight="1">
      <c r="B855" s="175"/>
      <c r="C855" s="175"/>
      <c r="D855" s="175"/>
      <c r="E855" s="175"/>
      <c r="F855" s="175"/>
      <c r="G855" s="176"/>
      <c r="H855" s="176"/>
      <c r="I855" s="176"/>
      <c r="J855" s="176"/>
      <c r="K855" s="176"/>
      <c r="L855" s="176"/>
      <c r="N855" s="175"/>
      <c r="O855" s="195"/>
      <c r="P855" s="195"/>
      <c r="Q855" s="195"/>
      <c r="R855" s="195"/>
      <c r="S855" s="195"/>
      <c r="T855" s="175"/>
      <c r="U855" s="175"/>
      <c r="V855" s="182"/>
    </row>
    <row r="856" spans="2:22" ht="12.75" customHeight="1">
      <c r="B856" s="175"/>
      <c r="C856" s="175"/>
      <c r="D856" s="175"/>
      <c r="E856" s="175"/>
      <c r="F856" s="175"/>
      <c r="G856" s="176"/>
      <c r="H856" s="176"/>
      <c r="I856" s="176"/>
      <c r="J856" s="176"/>
      <c r="K856" s="176"/>
      <c r="L856" s="176"/>
      <c r="N856" s="175"/>
      <c r="O856" s="195"/>
      <c r="P856" s="195"/>
      <c r="Q856" s="195"/>
      <c r="R856" s="195"/>
      <c r="S856" s="195"/>
      <c r="T856" s="175"/>
      <c r="U856" s="175"/>
      <c r="V856" s="182"/>
    </row>
    <row r="857" spans="2:22" ht="12.75" customHeight="1">
      <c r="B857" s="175"/>
      <c r="C857" s="175"/>
      <c r="D857" s="175"/>
      <c r="E857" s="175"/>
      <c r="F857" s="175"/>
      <c r="G857" s="176"/>
      <c r="H857" s="176"/>
      <c r="I857" s="176"/>
      <c r="J857" s="176"/>
      <c r="K857" s="176"/>
      <c r="L857" s="176"/>
      <c r="N857" s="175"/>
      <c r="O857" s="195"/>
      <c r="P857" s="195"/>
      <c r="Q857" s="195"/>
      <c r="R857" s="195"/>
      <c r="S857" s="195"/>
      <c r="T857" s="175"/>
      <c r="U857" s="175"/>
      <c r="V857" s="182"/>
    </row>
    <row r="858" spans="2:22" ht="12.75" customHeight="1">
      <c r="B858" s="175"/>
      <c r="C858" s="175"/>
      <c r="D858" s="175"/>
      <c r="E858" s="175"/>
      <c r="F858" s="175"/>
      <c r="G858" s="176"/>
      <c r="H858" s="176"/>
      <c r="I858" s="176"/>
      <c r="J858" s="176"/>
      <c r="K858" s="176"/>
      <c r="L858" s="176"/>
      <c r="N858" s="175"/>
      <c r="O858" s="195"/>
      <c r="P858" s="195"/>
      <c r="Q858" s="195"/>
      <c r="R858" s="195"/>
      <c r="S858" s="195"/>
      <c r="T858" s="175"/>
      <c r="U858" s="175"/>
      <c r="V858" s="182"/>
    </row>
    <row r="859" spans="2:22" ht="12.75" customHeight="1">
      <c r="B859" s="175"/>
      <c r="C859" s="175"/>
      <c r="D859" s="175"/>
      <c r="E859" s="175"/>
      <c r="F859" s="175"/>
      <c r="G859" s="176"/>
      <c r="H859" s="176"/>
      <c r="I859" s="176"/>
      <c r="J859" s="176"/>
      <c r="K859" s="176"/>
      <c r="L859" s="176"/>
      <c r="N859" s="175"/>
      <c r="O859" s="195"/>
      <c r="P859" s="195"/>
      <c r="Q859" s="195"/>
      <c r="R859" s="195"/>
      <c r="S859" s="195"/>
      <c r="T859" s="175"/>
      <c r="U859" s="175"/>
      <c r="V859" s="182"/>
    </row>
    <row r="860" spans="2:22" ht="12.75" customHeight="1">
      <c r="B860" s="175"/>
      <c r="C860" s="175"/>
      <c r="D860" s="175"/>
      <c r="E860" s="175"/>
      <c r="F860" s="175"/>
      <c r="G860" s="176"/>
      <c r="H860" s="176"/>
      <c r="I860" s="176"/>
      <c r="J860" s="176"/>
      <c r="K860" s="176"/>
      <c r="L860" s="176"/>
      <c r="N860" s="175"/>
      <c r="O860" s="195"/>
      <c r="P860" s="195"/>
      <c r="Q860" s="195"/>
      <c r="R860" s="195"/>
      <c r="S860" s="195"/>
      <c r="T860" s="175"/>
      <c r="U860" s="175"/>
      <c r="V860" s="182"/>
    </row>
    <row r="861" spans="2:22" ht="12.75" customHeight="1">
      <c r="B861" s="175"/>
      <c r="C861" s="175"/>
      <c r="D861" s="175"/>
      <c r="E861" s="175"/>
      <c r="F861" s="175"/>
      <c r="G861" s="176"/>
      <c r="H861" s="176"/>
      <c r="I861" s="176"/>
      <c r="J861" s="176"/>
      <c r="K861" s="176"/>
      <c r="L861" s="176"/>
      <c r="N861" s="175"/>
      <c r="O861" s="195"/>
      <c r="P861" s="195"/>
      <c r="Q861" s="195"/>
      <c r="R861" s="195"/>
      <c r="S861" s="195"/>
      <c r="T861" s="175"/>
      <c r="U861" s="175"/>
      <c r="V861" s="182"/>
    </row>
    <row r="862" spans="2:22" ht="12.75" customHeight="1">
      <c r="B862" s="175"/>
      <c r="C862" s="175"/>
      <c r="D862" s="175"/>
      <c r="E862" s="175"/>
      <c r="F862" s="175"/>
      <c r="G862" s="176"/>
      <c r="H862" s="176"/>
      <c r="I862" s="176"/>
      <c r="J862" s="176"/>
      <c r="K862" s="176"/>
      <c r="L862" s="176"/>
      <c r="N862" s="175"/>
      <c r="O862" s="195"/>
      <c r="P862" s="195"/>
      <c r="Q862" s="195"/>
      <c r="R862" s="195"/>
      <c r="S862" s="195"/>
      <c r="T862" s="175"/>
      <c r="U862" s="175"/>
      <c r="V862" s="182"/>
    </row>
    <row r="863" spans="2:22" ht="12.75" customHeight="1">
      <c r="B863" s="175"/>
      <c r="C863" s="175"/>
      <c r="D863" s="175"/>
      <c r="E863" s="175"/>
      <c r="F863" s="175"/>
      <c r="G863" s="176"/>
      <c r="H863" s="176"/>
      <c r="I863" s="176"/>
      <c r="J863" s="176"/>
      <c r="K863" s="176"/>
      <c r="L863" s="176"/>
      <c r="N863" s="175"/>
      <c r="O863" s="195"/>
      <c r="P863" s="195"/>
      <c r="Q863" s="195"/>
      <c r="R863" s="195"/>
      <c r="S863" s="195"/>
      <c r="T863" s="175"/>
      <c r="U863" s="175"/>
      <c r="V863" s="182"/>
    </row>
    <row r="864" spans="2:22" ht="12.75" customHeight="1">
      <c r="B864" s="175"/>
      <c r="C864" s="175"/>
      <c r="D864" s="175"/>
      <c r="E864" s="175"/>
      <c r="F864" s="175"/>
      <c r="G864" s="176"/>
      <c r="H864" s="176"/>
      <c r="I864" s="176"/>
      <c r="J864" s="176"/>
      <c r="K864" s="176"/>
      <c r="L864" s="176"/>
      <c r="N864" s="175"/>
      <c r="O864" s="195"/>
      <c r="P864" s="195"/>
      <c r="Q864" s="195"/>
      <c r="R864" s="195"/>
      <c r="S864" s="195"/>
      <c r="T864" s="175"/>
      <c r="U864" s="175"/>
      <c r="V864" s="182"/>
    </row>
    <row r="865" spans="2:22" ht="12.75" customHeight="1">
      <c r="B865" s="175"/>
      <c r="C865" s="175"/>
      <c r="D865" s="175"/>
      <c r="E865" s="175"/>
      <c r="F865" s="175"/>
      <c r="G865" s="176"/>
      <c r="H865" s="176"/>
      <c r="I865" s="176"/>
      <c r="J865" s="176"/>
      <c r="K865" s="176"/>
      <c r="L865" s="176"/>
      <c r="N865" s="175"/>
      <c r="O865" s="195"/>
      <c r="P865" s="195"/>
      <c r="Q865" s="195"/>
      <c r="R865" s="195"/>
      <c r="S865" s="195"/>
      <c r="T865" s="175"/>
      <c r="U865" s="175"/>
      <c r="V865" s="182"/>
    </row>
    <row r="866" spans="2:22" ht="12.75" customHeight="1">
      <c r="B866" s="175"/>
      <c r="C866" s="175"/>
      <c r="D866" s="175"/>
      <c r="E866" s="175"/>
      <c r="F866" s="175"/>
      <c r="G866" s="176"/>
      <c r="H866" s="176"/>
      <c r="I866" s="176"/>
      <c r="J866" s="176"/>
      <c r="K866" s="176"/>
      <c r="L866" s="176"/>
      <c r="N866" s="175"/>
      <c r="O866" s="195"/>
      <c r="P866" s="195"/>
      <c r="Q866" s="195"/>
      <c r="R866" s="195"/>
      <c r="S866" s="195"/>
      <c r="T866" s="175"/>
      <c r="U866" s="175"/>
      <c r="V866" s="182"/>
    </row>
    <row r="867" spans="2:22" ht="12.75" customHeight="1">
      <c r="B867" s="175"/>
      <c r="C867" s="175"/>
      <c r="D867" s="175"/>
      <c r="E867" s="175"/>
      <c r="F867" s="175"/>
      <c r="G867" s="176"/>
      <c r="H867" s="176"/>
      <c r="I867" s="176"/>
      <c r="J867" s="176"/>
      <c r="K867" s="176"/>
      <c r="L867" s="176"/>
      <c r="N867" s="175"/>
      <c r="O867" s="195"/>
      <c r="P867" s="195"/>
      <c r="Q867" s="195"/>
      <c r="R867" s="195"/>
      <c r="S867" s="195"/>
      <c r="T867" s="175"/>
      <c r="U867" s="175"/>
      <c r="V867" s="182"/>
    </row>
    <row r="868" spans="2:22" ht="12.75" customHeight="1">
      <c r="B868" s="175"/>
      <c r="C868" s="175"/>
      <c r="D868" s="175"/>
      <c r="E868" s="175"/>
      <c r="F868" s="175"/>
      <c r="G868" s="176"/>
      <c r="H868" s="176"/>
      <c r="I868" s="176"/>
      <c r="J868" s="176"/>
      <c r="K868" s="176"/>
      <c r="L868" s="176"/>
      <c r="N868" s="175"/>
      <c r="O868" s="195"/>
      <c r="P868" s="195"/>
      <c r="Q868" s="195"/>
      <c r="R868" s="195"/>
      <c r="S868" s="195"/>
      <c r="T868" s="175"/>
      <c r="U868" s="175"/>
      <c r="V868" s="182"/>
    </row>
    <row r="869" spans="2:22" ht="12.75" customHeight="1">
      <c r="B869" s="175"/>
      <c r="C869" s="175"/>
      <c r="D869" s="175"/>
      <c r="E869" s="175"/>
      <c r="F869" s="175"/>
      <c r="G869" s="176"/>
      <c r="H869" s="176"/>
      <c r="I869" s="176"/>
      <c r="J869" s="176"/>
      <c r="K869" s="176"/>
      <c r="L869" s="176"/>
      <c r="N869" s="175"/>
      <c r="O869" s="195"/>
      <c r="P869" s="195"/>
      <c r="Q869" s="195"/>
      <c r="R869" s="195"/>
      <c r="S869" s="195"/>
      <c r="T869" s="175"/>
      <c r="U869" s="175"/>
      <c r="V869" s="182"/>
    </row>
    <row r="870" spans="2:22" ht="12.75" customHeight="1">
      <c r="B870" s="175"/>
      <c r="C870" s="175"/>
      <c r="D870" s="175"/>
      <c r="E870" s="175"/>
      <c r="F870" s="175"/>
      <c r="G870" s="176"/>
      <c r="H870" s="176"/>
      <c r="I870" s="176"/>
      <c r="J870" s="176"/>
      <c r="K870" s="176"/>
      <c r="L870" s="176"/>
      <c r="N870" s="175"/>
      <c r="O870" s="195"/>
      <c r="P870" s="195"/>
      <c r="Q870" s="195"/>
      <c r="R870" s="195"/>
      <c r="S870" s="195"/>
      <c r="T870" s="175"/>
      <c r="U870" s="175"/>
      <c r="V870" s="182"/>
    </row>
    <row r="871" spans="2:22" ht="12.75" customHeight="1">
      <c r="B871" s="175"/>
      <c r="C871" s="175"/>
      <c r="D871" s="175"/>
      <c r="E871" s="175"/>
      <c r="F871" s="175"/>
      <c r="G871" s="176"/>
      <c r="H871" s="176"/>
      <c r="I871" s="176"/>
      <c r="J871" s="176"/>
      <c r="K871" s="176"/>
      <c r="L871" s="176"/>
      <c r="N871" s="175"/>
      <c r="O871" s="195"/>
      <c r="P871" s="195"/>
      <c r="Q871" s="195"/>
      <c r="R871" s="195"/>
      <c r="S871" s="195"/>
      <c r="T871" s="175"/>
      <c r="U871" s="175"/>
      <c r="V871" s="182"/>
    </row>
    <row r="872" spans="2:22" ht="12.75" customHeight="1">
      <c r="B872" s="175"/>
      <c r="C872" s="175"/>
      <c r="D872" s="175"/>
      <c r="E872" s="175"/>
      <c r="F872" s="175"/>
      <c r="G872" s="176"/>
      <c r="H872" s="176"/>
      <c r="I872" s="176"/>
      <c r="J872" s="176"/>
      <c r="K872" s="176"/>
      <c r="L872" s="176"/>
      <c r="N872" s="175"/>
      <c r="O872" s="195"/>
      <c r="P872" s="195"/>
      <c r="Q872" s="195"/>
      <c r="R872" s="195"/>
      <c r="S872" s="195"/>
      <c r="T872" s="175"/>
      <c r="U872" s="175"/>
      <c r="V872" s="182"/>
    </row>
    <row r="873" spans="2:22" ht="12.75" customHeight="1">
      <c r="B873" s="175"/>
      <c r="C873" s="175"/>
      <c r="D873" s="175"/>
      <c r="E873" s="175"/>
      <c r="F873" s="175"/>
      <c r="G873" s="176"/>
      <c r="H873" s="176"/>
      <c r="I873" s="176"/>
      <c r="J873" s="176"/>
      <c r="K873" s="176"/>
      <c r="L873" s="176"/>
      <c r="N873" s="175"/>
      <c r="O873" s="195"/>
      <c r="P873" s="195"/>
      <c r="Q873" s="195"/>
      <c r="R873" s="195"/>
      <c r="S873" s="195"/>
      <c r="T873" s="175"/>
      <c r="U873" s="175"/>
      <c r="V873" s="182"/>
    </row>
    <row r="874" spans="2:22" ht="12.75" customHeight="1">
      <c r="B874" s="175"/>
      <c r="C874" s="175"/>
      <c r="D874" s="175"/>
      <c r="E874" s="175"/>
      <c r="F874" s="175"/>
      <c r="G874" s="176"/>
      <c r="H874" s="176"/>
      <c r="I874" s="176"/>
      <c r="J874" s="176"/>
      <c r="K874" s="176"/>
      <c r="L874" s="176"/>
      <c r="N874" s="175"/>
      <c r="O874" s="195"/>
      <c r="P874" s="195"/>
      <c r="Q874" s="195"/>
      <c r="R874" s="195"/>
      <c r="S874" s="195"/>
      <c r="T874" s="175"/>
      <c r="U874" s="175"/>
      <c r="V874" s="182"/>
    </row>
    <row r="875" spans="2:22" ht="12.75" customHeight="1">
      <c r="B875" s="175"/>
      <c r="C875" s="175"/>
      <c r="D875" s="175"/>
      <c r="E875" s="175"/>
      <c r="F875" s="175"/>
      <c r="G875" s="176"/>
      <c r="H875" s="176"/>
      <c r="I875" s="176"/>
      <c r="J875" s="176"/>
      <c r="K875" s="176"/>
      <c r="L875" s="176"/>
      <c r="N875" s="175"/>
      <c r="O875" s="195"/>
      <c r="P875" s="195"/>
      <c r="Q875" s="195"/>
      <c r="R875" s="195"/>
      <c r="S875" s="195"/>
      <c r="T875" s="175"/>
      <c r="U875" s="175"/>
      <c r="V875" s="182"/>
    </row>
    <row r="876" spans="2:22" ht="12.75" customHeight="1">
      <c r="B876" s="175"/>
      <c r="C876" s="175"/>
      <c r="D876" s="175"/>
      <c r="E876" s="175"/>
      <c r="F876" s="175"/>
      <c r="G876" s="176"/>
      <c r="H876" s="176"/>
      <c r="I876" s="176"/>
      <c r="J876" s="176"/>
      <c r="K876" s="176"/>
      <c r="L876" s="176"/>
      <c r="N876" s="175"/>
      <c r="O876" s="195"/>
      <c r="P876" s="195"/>
      <c r="Q876" s="195"/>
      <c r="R876" s="195"/>
      <c r="S876" s="195"/>
      <c r="T876" s="175"/>
      <c r="U876" s="175"/>
      <c r="V876" s="182"/>
    </row>
    <row r="877" spans="2:22" ht="12.75" customHeight="1">
      <c r="B877" s="175"/>
      <c r="C877" s="175"/>
      <c r="D877" s="175"/>
      <c r="E877" s="175"/>
      <c r="F877" s="175"/>
      <c r="G877" s="176"/>
      <c r="H877" s="176"/>
      <c r="I877" s="176"/>
      <c r="J877" s="176"/>
      <c r="K877" s="176"/>
      <c r="L877" s="176"/>
      <c r="N877" s="175"/>
      <c r="O877" s="195"/>
      <c r="P877" s="195"/>
      <c r="Q877" s="195"/>
      <c r="R877" s="195"/>
      <c r="S877" s="195"/>
      <c r="T877" s="175"/>
      <c r="U877" s="175"/>
      <c r="V877" s="182"/>
    </row>
    <row r="878" spans="2:22" ht="12.75" customHeight="1">
      <c r="B878" s="175"/>
      <c r="C878" s="175"/>
      <c r="D878" s="175"/>
      <c r="E878" s="175"/>
      <c r="F878" s="175"/>
      <c r="G878" s="176"/>
      <c r="H878" s="176"/>
      <c r="I878" s="176"/>
      <c r="J878" s="176"/>
      <c r="K878" s="176"/>
      <c r="L878" s="176"/>
      <c r="N878" s="175"/>
      <c r="O878" s="195"/>
      <c r="P878" s="195"/>
      <c r="Q878" s="195"/>
      <c r="R878" s="195"/>
      <c r="S878" s="195"/>
      <c r="T878" s="175"/>
      <c r="U878" s="175"/>
      <c r="V878" s="182"/>
    </row>
    <row r="879" spans="2:22" ht="12.75" customHeight="1">
      <c r="B879" s="175"/>
      <c r="C879" s="175"/>
      <c r="D879" s="175"/>
      <c r="E879" s="175"/>
      <c r="F879" s="175"/>
      <c r="G879" s="176"/>
      <c r="H879" s="176"/>
      <c r="I879" s="176"/>
      <c r="J879" s="176"/>
      <c r="K879" s="176"/>
      <c r="L879" s="176"/>
      <c r="N879" s="175"/>
      <c r="O879" s="195"/>
      <c r="P879" s="195"/>
      <c r="Q879" s="195"/>
      <c r="R879" s="195"/>
      <c r="S879" s="195"/>
      <c r="T879" s="175"/>
      <c r="U879" s="175"/>
      <c r="V879" s="182"/>
    </row>
    <row r="880" spans="2:22" ht="12.75" customHeight="1">
      <c r="B880" s="175"/>
      <c r="C880" s="175"/>
      <c r="D880" s="175"/>
      <c r="E880" s="175"/>
      <c r="F880" s="175"/>
      <c r="G880" s="176"/>
      <c r="H880" s="176"/>
      <c r="I880" s="176"/>
      <c r="J880" s="176"/>
      <c r="K880" s="176"/>
      <c r="L880" s="176"/>
      <c r="N880" s="175"/>
      <c r="O880" s="195"/>
      <c r="P880" s="195"/>
      <c r="Q880" s="195"/>
      <c r="R880" s="195"/>
      <c r="S880" s="195"/>
      <c r="T880" s="175"/>
      <c r="U880" s="175"/>
      <c r="V880" s="182"/>
    </row>
    <row r="881" spans="2:22" ht="12.75" customHeight="1">
      <c r="B881" s="175"/>
      <c r="C881" s="175"/>
      <c r="D881" s="175"/>
      <c r="E881" s="175"/>
      <c r="F881" s="175"/>
      <c r="G881" s="176"/>
      <c r="H881" s="176"/>
      <c r="I881" s="176"/>
      <c r="J881" s="176"/>
      <c r="K881" s="176"/>
      <c r="L881" s="176"/>
      <c r="N881" s="175"/>
      <c r="O881" s="195"/>
      <c r="P881" s="195"/>
      <c r="Q881" s="195"/>
      <c r="R881" s="195"/>
      <c r="S881" s="195"/>
      <c r="T881" s="175"/>
      <c r="U881" s="175"/>
      <c r="V881" s="182"/>
    </row>
    <row r="882" spans="2:22" ht="12.75" customHeight="1">
      <c r="B882" s="175"/>
      <c r="C882" s="175"/>
      <c r="D882" s="175"/>
      <c r="E882" s="175"/>
      <c r="F882" s="175"/>
      <c r="G882" s="176"/>
      <c r="H882" s="176"/>
      <c r="I882" s="176"/>
      <c r="J882" s="176"/>
      <c r="K882" s="176"/>
      <c r="L882" s="176"/>
      <c r="N882" s="175"/>
      <c r="O882" s="195"/>
      <c r="P882" s="195"/>
      <c r="Q882" s="195"/>
      <c r="R882" s="195"/>
      <c r="S882" s="195"/>
      <c r="T882" s="175"/>
      <c r="U882" s="175"/>
      <c r="V882" s="182"/>
    </row>
    <row r="883" spans="2:22" ht="12.75" customHeight="1">
      <c r="B883" s="175"/>
      <c r="C883" s="175"/>
      <c r="D883" s="175"/>
      <c r="E883" s="175"/>
      <c r="F883" s="175"/>
      <c r="G883" s="176"/>
      <c r="H883" s="176"/>
      <c r="I883" s="176"/>
      <c r="J883" s="176"/>
      <c r="K883" s="176"/>
      <c r="L883" s="176"/>
      <c r="N883" s="175"/>
      <c r="O883" s="195"/>
      <c r="P883" s="195"/>
      <c r="Q883" s="195"/>
      <c r="R883" s="195"/>
      <c r="S883" s="195"/>
      <c r="T883" s="175"/>
      <c r="U883" s="175"/>
      <c r="V883" s="182"/>
    </row>
    <row r="884" spans="2:22" ht="12.75" customHeight="1">
      <c r="B884" s="175"/>
      <c r="C884" s="175"/>
      <c r="D884" s="175"/>
      <c r="E884" s="175"/>
      <c r="F884" s="175"/>
      <c r="G884" s="176"/>
      <c r="H884" s="176"/>
      <c r="I884" s="176"/>
      <c r="J884" s="176"/>
      <c r="K884" s="176"/>
      <c r="L884" s="176"/>
      <c r="N884" s="175"/>
      <c r="O884" s="195"/>
      <c r="P884" s="195"/>
      <c r="Q884" s="195"/>
      <c r="R884" s="195"/>
      <c r="S884" s="195"/>
      <c r="T884" s="175"/>
      <c r="U884" s="175"/>
      <c r="V884" s="182"/>
    </row>
    <row r="885" spans="2:22" ht="12.75" customHeight="1">
      <c r="B885" s="175"/>
      <c r="C885" s="175"/>
      <c r="D885" s="175"/>
      <c r="E885" s="175"/>
      <c r="F885" s="175"/>
      <c r="G885" s="176"/>
      <c r="H885" s="176"/>
      <c r="I885" s="176"/>
      <c r="J885" s="176"/>
      <c r="K885" s="176"/>
      <c r="L885" s="176"/>
      <c r="N885" s="175"/>
      <c r="O885" s="195"/>
      <c r="P885" s="195"/>
      <c r="Q885" s="195"/>
      <c r="R885" s="195"/>
      <c r="S885" s="195"/>
      <c r="T885" s="175"/>
      <c r="U885" s="175"/>
      <c r="V885" s="182"/>
    </row>
    <row r="886" spans="2:22" ht="12.75" customHeight="1">
      <c r="B886" s="175"/>
      <c r="C886" s="175"/>
      <c r="D886" s="175"/>
      <c r="E886" s="175"/>
      <c r="F886" s="175"/>
      <c r="G886" s="176"/>
      <c r="H886" s="176"/>
      <c r="I886" s="176"/>
      <c r="J886" s="176"/>
      <c r="K886" s="176"/>
      <c r="L886" s="176"/>
      <c r="N886" s="175"/>
      <c r="O886" s="195"/>
      <c r="P886" s="195"/>
      <c r="Q886" s="195"/>
      <c r="R886" s="195"/>
      <c r="S886" s="195"/>
      <c r="T886" s="175"/>
      <c r="U886" s="175"/>
      <c r="V886" s="182"/>
    </row>
    <row r="887" spans="2:22" ht="12.75" customHeight="1">
      <c r="B887" s="175"/>
      <c r="C887" s="175"/>
      <c r="D887" s="175"/>
      <c r="E887" s="175"/>
      <c r="F887" s="175"/>
      <c r="G887" s="176"/>
      <c r="H887" s="176"/>
      <c r="I887" s="176"/>
      <c r="J887" s="176"/>
      <c r="K887" s="176"/>
      <c r="L887" s="176"/>
      <c r="N887" s="175"/>
      <c r="O887" s="195"/>
      <c r="P887" s="195"/>
      <c r="Q887" s="195"/>
      <c r="R887" s="195"/>
      <c r="S887" s="195"/>
      <c r="T887" s="175"/>
      <c r="U887" s="175"/>
      <c r="V887" s="182"/>
    </row>
    <row r="888" spans="2:22" ht="12.75" customHeight="1">
      <c r="B888" s="175"/>
      <c r="C888" s="175"/>
      <c r="D888" s="175"/>
      <c r="E888" s="175"/>
      <c r="F888" s="175"/>
      <c r="G888" s="176"/>
      <c r="H888" s="176"/>
      <c r="I888" s="176"/>
      <c r="J888" s="176"/>
      <c r="K888" s="176"/>
      <c r="L888" s="176"/>
      <c r="N888" s="175"/>
      <c r="O888" s="195"/>
      <c r="P888" s="195"/>
      <c r="Q888" s="195"/>
      <c r="R888" s="195"/>
      <c r="S888" s="195"/>
      <c r="T888" s="175"/>
      <c r="U888" s="175"/>
      <c r="V888" s="182"/>
    </row>
    <row r="889" spans="2:22" ht="12.75" customHeight="1">
      <c r="B889" s="175"/>
      <c r="C889" s="175"/>
      <c r="D889" s="175"/>
      <c r="E889" s="175"/>
      <c r="F889" s="175"/>
      <c r="G889" s="176"/>
      <c r="H889" s="176"/>
      <c r="I889" s="176"/>
      <c r="J889" s="176"/>
      <c r="K889" s="176"/>
      <c r="L889" s="176"/>
      <c r="N889" s="175"/>
      <c r="O889" s="195"/>
      <c r="P889" s="195"/>
      <c r="Q889" s="195"/>
      <c r="R889" s="195"/>
      <c r="S889" s="195"/>
      <c r="T889" s="175"/>
      <c r="U889" s="175"/>
      <c r="V889" s="182"/>
    </row>
    <row r="890" spans="2:22" ht="12.75" customHeight="1">
      <c r="B890" s="175"/>
      <c r="C890" s="175"/>
      <c r="D890" s="175"/>
      <c r="E890" s="175"/>
      <c r="F890" s="175"/>
      <c r="G890" s="176"/>
      <c r="H890" s="176"/>
      <c r="I890" s="176"/>
      <c r="J890" s="176"/>
      <c r="K890" s="176"/>
      <c r="L890" s="176"/>
      <c r="N890" s="175"/>
      <c r="O890" s="195"/>
      <c r="P890" s="195"/>
      <c r="Q890" s="195"/>
      <c r="R890" s="195"/>
      <c r="S890" s="195"/>
      <c r="T890" s="175"/>
      <c r="U890" s="175"/>
      <c r="V890" s="182"/>
    </row>
    <row r="891" spans="2:22" ht="12.75" customHeight="1">
      <c r="B891" s="175"/>
      <c r="C891" s="175"/>
      <c r="D891" s="175"/>
      <c r="E891" s="175"/>
      <c r="F891" s="175"/>
      <c r="G891" s="176"/>
      <c r="H891" s="176"/>
      <c r="I891" s="176"/>
      <c r="J891" s="176"/>
      <c r="K891" s="176"/>
      <c r="L891" s="176"/>
      <c r="N891" s="175"/>
      <c r="O891" s="195"/>
      <c r="P891" s="195"/>
      <c r="Q891" s="195"/>
      <c r="R891" s="195"/>
      <c r="S891" s="195"/>
      <c r="T891" s="175"/>
      <c r="U891" s="175"/>
      <c r="V891" s="182"/>
    </row>
    <row r="892" spans="2:22" ht="12.75" customHeight="1">
      <c r="B892" s="175"/>
      <c r="C892" s="175"/>
      <c r="D892" s="175"/>
      <c r="E892" s="175"/>
      <c r="F892" s="175"/>
      <c r="G892" s="176"/>
      <c r="H892" s="176"/>
      <c r="I892" s="176"/>
      <c r="J892" s="176"/>
      <c r="K892" s="176"/>
      <c r="L892" s="176"/>
      <c r="N892" s="175"/>
      <c r="O892" s="195"/>
      <c r="P892" s="195"/>
      <c r="Q892" s="195"/>
      <c r="R892" s="195"/>
      <c r="S892" s="195"/>
      <c r="T892" s="175"/>
      <c r="U892" s="175"/>
      <c r="V892" s="182"/>
    </row>
    <row r="893" spans="2:22" ht="12.75" customHeight="1">
      <c r="B893" s="175"/>
      <c r="C893" s="175"/>
      <c r="D893" s="175"/>
      <c r="E893" s="175"/>
      <c r="F893" s="175"/>
      <c r="G893" s="176"/>
      <c r="H893" s="176"/>
      <c r="I893" s="176"/>
      <c r="J893" s="176"/>
      <c r="K893" s="176"/>
      <c r="L893" s="176"/>
      <c r="N893" s="175"/>
      <c r="O893" s="195"/>
      <c r="P893" s="195"/>
      <c r="Q893" s="195"/>
      <c r="R893" s="195"/>
      <c r="S893" s="195"/>
      <c r="T893" s="175"/>
      <c r="U893" s="175"/>
      <c r="V893" s="182"/>
    </row>
    <row r="894" spans="2:22" ht="12.75" customHeight="1">
      <c r="B894" s="175"/>
      <c r="C894" s="175"/>
      <c r="D894" s="175"/>
      <c r="E894" s="175"/>
      <c r="F894" s="175"/>
      <c r="G894" s="176"/>
      <c r="H894" s="176"/>
      <c r="I894" s="176"/>
      <c r="J894" s="176"/>
      <c r="K894" s="176"/>
      <c r="L894" s="176"/>
      <c r="N894" s="175"/>
      <c r="O894" s="195"/>
      <c r="P894" s="195"/>
      <c r="Q894" s="195"/>
      <c r="R894" s="195"/>
      <c r="S894" s="195"/>
      <c r="T894" s="175"/>
      <c r="U894" s="175"/>
      <c r="V894" s="182"/>
    </row>
    <row r="895" spans="2:22" ht="12.75" customHeight="1">
      <c r="B895" s="175"/>
      <c r="C895" s="175"/>
      <c r="D895" s="175"/>
      <c r="E895" s="175"/>
      <c r="F895" s="175"/>
      <c r="G895" s="176"/>
      <c r="H895" s="176"/>
      <c r="I895" s="176"/>
      <c r="J895" s="176"/>
      <c r="K895" s="176"/>
      <c r="L895" s="176"/>
      <c r="N895" s="175"/>
      <c r="O895" s="195"/>
      <c r="P895" s="195"/>
      <c r="Q895" s="195"/>
      <c r="R895" s="195"/>
      <c r="S895" s="195"/>
      <c r="T895" s="175"/>
      <c r="U895" s="175"/>
      <c r="V895" s="182"/>
    </row>
    <row r="896" spans="2:22" ht="12.75" customHeight="1">
      <c r="B896" s="175"/>
      <c r="C896" s="175"/>
      <c r="D896" s="175"/>
      <c r="E896" s="175"/>
      <c r="F896" s="175"/>
      <c r="G896" s="176"/>
      <c r="H896" s="176"/>
      <c r="I896" s="176"/>
      <c r="J896" s="176"/>
      <c r="K896" s="176"/>
      <c r="L896" s="176"/>
      <c r="N896" s="175"/>
      <c r="O896" s="195"/>
      <c r="P896" s="195"/>
      <c r="Q896" s="195"/>
      <c r="R896" s="195"/>
      <c r="S896" s="195"/>
      <c r="T896" s="175"/>
      <c r="U896" s="175"/>
      <c r="V896" s="182"/>
    </row>
    <row r="897" spans="2:22" ht="12.75" customHeight="1">
      <c r="B897" s="175"/>
      <c r="C897" s="175"/>
      <c r="D897" s="175"/>
      <c r="E897" s="175"/>
      <c r="F897" s="175"/>
      <c r="G897" s="176"/>
      <c r="H897" s="176"/>
      <c r="I897" s="176"/>
      <c r="J897" s="176"/>
      <c r="K897" s="176"/>
      <c r="L897" s="176"/>
      <c r="N897" s="175"/>
      <c r="O897" s="195"/>
      <c r="P897" s="195"/>
      <c r="Q897" s="195"/>
      <c r="R897" s="195"/>
      <c r="S897" s="195"/>
      <c r="T897" s="175"/>
      <c r="U897" s="175"/>
      <c r="V897" s="182"/>
    </row>
    <row r="898" spans="2:22" ht="12.75" customHeight="1">
      <c r="B898" s="175"/>
      <c r="C898" s="175"/>
      <c r="D898" s="175"/>
      <c r="E898" s="175"/>
      <c r="F898" s="175"/>
      <c r="G898" s="176"/>
      <c r="H898" s="176"/>
      <c r="I898" s="176"/>
      <c r="J898" s="176"/>
      <c r="K898" s="176"/>
      <c r="L898" s="176"/>
      <c r="N898" s="175"/>
      <c r="O898" s="195"/>
      <c r="P898" s="195"/>
      <c r="Q898" s="195"/>
      <c r="R898" s="195"/>
      <c r="S898" s="195"/>
      <c r="T898" s="175"/>
      <c r="U898" s="175"/>
      <c r="V898" s="182"/>
    </row>
    <row r="899" spans="2:22" ht="12.75" customHeight="1">
      <c r="B899" s="175"/>
      <c r="C899" s="175"/>
      <c r="D899" s="175"/>
      <c r="E899" s="175"/>
      <c r="F899" s="175"/>
      <c r="G899" s="176"/>
      <c r="H899" s="176"/>
      <c r="I899" s="176"/>
      <c r="J899" s="176"/>
      <c r="K899" s="176"/>
      <c r="L899" s="176"/>
      <c r="N899" s="175"/>
      <c r="O899" s="195"/>
      <c r="P899" s="195"/>
      <c r="Q899" s="195"/>
      <c r="R899" s="195"/>
      <c r="S899" s="195"/>
      <c r="T899" s="175"/>
      <c r="U899" s="175"/>
      <c r="V899" s="182"/>
    </row>
    <row r="900" spans="2:22" ht="12.75" customHeight="1">
      <c r="B900" s="175"/>
      <c r="C900" s="175"/>
      <c r="D900" s="175"/>
      <c r="E900" s="175"/>
      <c r="F900" s="175"/>
      <c r="G900" s="176"/>
      <c r="H900" s="176"/>
      <c r="I900" s="176"/>
      <c r="J900" s="176"/>
      <c r="K900" s="176"/>
      <c r="L900" s="176"/>
      <c r="N900" s="175"/>
      <c r="O900" s="195"/>
      <c r="P900" s="195"/>
      <c r="Q900" s="195"/>
      <c r="R900" s="195"/>
      <c r="S900" s="195"/>
      <c r="T900" s="175"/>
      <c r="U900" s="175"/>
      <c r="V900" s="182"/>
    </row>
    <row r="901" spans="2:22" ht="12.75" customHeight="1">
      <c r="B901" s="175"/>
      <c r="C901" s="175"/>
      <c r="D901" s="175"/>
      <c r="E901" s="175"/>
      <c r="F901" s="175"/>
      <c r="G901" s="176"/>
      <c r="H901" s="176"/>
      <c r="I901" s="176"/>
      <c r="J901" s="176"/>
      <c r="K901" s="176"/>
      <c r="L901" s="176"/>
      <c r="N901" s="175"/>
      <c r="O901" s="195"/>
      <c r="P901" s="195"/>
      <c r="Q901" s="195"/>
      <c r="R901" s="195"/>
      <c r="S901" s="195"/>
      <c r="T901" s="175"/>
      <c r="U901" s="175"/>
      <c r="V901" s="182"/>
    </row>
    <row r="902" spans="2:22" ht="12.75" customHeight="1">
      <c r="B902" s="175"/>
      <c r="C902" s="175"/>
      <c r="D902" s="175"/>
      <c r="E902" s="175"/>
      <c r="F902" s="175"/>
      <c r="G902" s="176"/>
      <c r="H902" s="176"/>
      <c r="I902" s="176"/>
      <c r="J902" s="176"/>
      <c r="K902" s="176"/>
      <c r="L902" s="176"/>
      <c r="N902" s="175"/>
      <c r="O902" s="195"/>
      <c r="P902" s="195"/>
      <c r="Q902" s="195"/>
      <c r="R902" s="195"/>
      <c r="S902" s="195"/>
      <c r="T902" s="175"/>
      <c r="U902" s="175"/>
      <c r="V902" s="182"/>
    </row>
    <row r="903" spans="2:22" ht="12.75" customHeight="1">
      <c r="B903" s="175"/>
      <c r="C903" s="175"/>
      <c r="D903" s="175"/>
      <c r="E903" s="175"/>
      <c r="F903" s="175"/>
      <c r="G903" s="176"/>
      <c r="H903" s="176"/>
      <c r="I903" s="176"/>
      <c r="J903" s="176"/>
      <c r="K903" s="176"/>
      <c r="L903" s="176"/>
      <c r="N903" s="175"/>
      <c r="O903" s="195"/>
      <c r="P903" s="195"/>
      <c r="Q903" s="195"/>
      <c r="R903" s="195"/>
      <c r="S903" s="195"/>
      <c r="T903" s="175"/>
      <c r="U903" s="175"/>
      <c r="V903" s="182"/>
    </row>
    <row r="904" spans="2:22" ht="12.75" customHeight="1">
      <c r="B904" s="175"/>
      <c r="C904" s="175"/>
      <c r="D904" s="175"/>
      <c r="E904" s="175"/>
      <c r="F904" s="175"/>
      <c r="G904" s="176"/>
      <c r="H904" s="176"/>
      <c r="I904" s="176"/>
      <c r="J904" s="176"/>
      <c r="K904" s="176"/>
      <c r="L904" s="176"/>
      <c r="N904" s="175"/>
      <c r="O904" s="195"/>
      <c r="P904" s="195"/>
      <c r="Q904" s="195"/>
      <c r="R904" s="195"/>
      <c r="S904" s="195"/>
      <c r="T904" s="175"/>
      <c r="U904" s="175"/>
      <c r="V904" s="182"/>
    </row>
    <row r="905" spans="2:22" ht="12.75" customHeight="1">
      <c r="B905" s="175"/>
      <c r="C905" s="175"/>
      <c r="D905" s="175"/>
      <c r="E905" s="175"/>
      <c r="F905" s="175"/>
      <c r="G905" s="176"/>
      <c r="H905" s="176"/>
      <c r="I905" s="176"/>
      <c r="J905" s="176"/>
      <c r="K905" s="176"/>
      <c r="L905" s="176"/>
      <c r="N905" s="175"/>
      <c r="O905" s="195"/>
      <c r="P905" s="195"/>
      <c r="Q905" s="195"/>
      <c r="R905" s="195"/>
      <c r="S905" s="195"/>
      <c r="T905" s="175"/>
      <c r="U905" s="175"/>
      <c r="V905" s="182"/>
    </row>
    <row r="906" spans="2:22" ht="12.75" customHeight="1">
      <c r="B906" s="175"/>
      <c r="C906" s="175"/>
      <c r="D906" s="175"/>
      <c r="E906" s="175"/>
      <c r="F906" s="175"/>
      <c r="G906" s="176"/>
      <c r="H906" s="176"/>
      <c r="I906" s="176"/>
      <c r="J906" s="176"/>
      <c r="K906" s="176"/>
      <c r="L906" s="176"/>
      <c r="N906" s="175"/>
      <c r="O906" s="195"/>
      <c r="P906" s="195"/>
      <c r="Q906" s="195"/>
      <c r="R906" s="195"/>
      <c r="S906" s="195"/>
      <c r="T906" s="175"/>
      <c r="U906" s="175"/>
      <c r="V906" s="182"/>
    </row>
    <row r="907" spans="2:22" ht="12.75" customHeight="1">
      <c r="B907" s="175"/>
      <c r="C907" s="175"/>
      <c r="D907" s="175"/>
      <c r="E907" s="175"/>
      <c r="F907" s="175"/>
      <c r="G907" s="176"/>
      <c r="H907" s="176"/>
      <c r="I907" s="176"/>
      <c r="J907" s="176"/>
      <c r="K907" s="176"/>
      <c r="L907" s="176"/>
      <c r="N907" s="175"/>
      <c r="O907" s="195"/>
      <c r="P907" s="195"/>
      <c r="Q907" s="195"/>
      <c r="R907" s="195"/>
      <c r="S907" s="195"/>
      <c r="T907" s="175"/>
      <c r="U907" s="175"/>
      <c r="V907" s="182"/>
    </row>
    <row r="908" spans="2:22" ht="12.75" customHeight="1">
      <c r="B908" s="175"/>
      <c r="C908" s="175"/>
      <c r="D908" s="175"/>
      <c r="E908" s="175"/>
      <c r="F908" s="175"/>
      <c r="G908" s="176"/>
      <c r="H908" s="176"/>
      <c r="I908" s="176"/>
      <c r="J908" s="176"/>
      <c r="K908" s="176"/>
      <c r="L908" s="176"/>
      <c r="N908" s="175"/>
      <c r="O908" s="195"/>
      <c r="P908" s="195"/>
      <c r="Q908" s="195"/>
      <c r="R908" s="195"/>
      <c r="S908" s="195"/>
      <c r="T908" s="175"/>
      <c r="U908" s="175"/>
      <c r="V908" s="182"/>
    </row>
    <row r="909" spans="2:22" ht="12.75" customHeight="1">
      <c r="B909" s="175"/>
      <c r="C909" s="175"/>
      <c r="D909" s="175"/>
      <c r="E909" s="175"/>
      <c r="F909" s="175"/>
      <c r="G909" s="176"/>
      <c r="H909" s="176"/>
      <c r="I909" s="176"/>
      <c r="J909" s="176"/>
      <c r="K909" s="176"/>
      <c r="L909" s="176"/>
      <c r="N909" s="175"/>
      <c r="O909" s="195"/>
      <c r="P909" s="195"/>
      <c r="Q909" s="195"/>
      <c r="R909" s="195"/>
      <c r="S909" s="195"/>
      <c r="T909" s="175"/>
      <c r="U909" s="175"/>
      <c r="V909" s="182"/>
    </row>
    <row r="910" spans="2:22" ht="12.75" customHeight="1">
      <c r="B910" s="175"/>
      <c r="C910" s="175"/>
      <c r="D910" s="175"/>
      <c r="E910" s="175"/>
      <c r="F910" s="175"/>
      <c r="G910" s="176"/>
      <c r="H910" s="176"/>
      <c r="I910" s="176"/>
      <c r="J910" s="176"/>
      <c r="K910" s="176"/>
      <c r="L910" s="176"/>
      <c r="N910" s="175"/>
      <c r="O910" s="195"/>
      <c r="P910" s="195"/>
      <c r="Q910" s="195"/>
      <c r="R910" s="195"/>
      <c r="S910" s="195"/>
      <c r="T910" s="175"/>
      <c r="U910" s="175"/>
      <c r="V910" s="182"/>
    </row>
    <row r="911" spans="2:22" ht="12.75" customHeight="1">
      <c r="B911" s="175"/>
      <c r="C911" s="175"/>
      <c r="D911" s="175"/>
      <c r="E911" s="175"/>
      <c r="F911" s="175"/>
      <c r="G911" s="176"/>
      <c r="H911" s="176"/>
      <c r="I911" s="176"/>
      <c r="J911" s="176"/>
      <c r="K911" s="176"/>
      <c r="L911" s="176"/>
      <c r="N911" s="175"/>
      <c r="O911" s="195"/>
      <c r="P911" s="195"/>
      <c r="Q911" s="195"/>
      <c r="R911" s="195"/>
      <c r="S911" s="195"/>
      <c r="T911" s="175"/>
      <c r="U911" s="175"/>
      <c r="V911" s="182"/>
    </row>
    <row r="912" spans="2:22" ht="12.75" customHeight="1">
      <c r="B912" s="175"/>
      <c r="C912" s="175"/>
      <c r="D912" s="175"/>
      <c r="E912" s="175"/>
      <c r="F912" s="175"/>
      <c r="G912" s="176"/>
      <c r="H912" s="176"/>
      <c r="I912" s="176"/>
      <c r="J912" s="176"/>
      <c r="K912" s="176"/>
      <c r="L912" s="176"/>
      <c r="N912" s="175"/>
      <c r="O912" s="195"/>
      <c r="P912" s="195"/>
      <c r="Q912" s="195"/>
      <c r="R912" s="195"/>
      <c r="S912" s="195"/>
      <c r="T912" s="175"/>
      <c r="U912" s="175"/>
      <c r="V912" s="182"/>
    </row>
    <row r="913" spans="2:22" ht="12.75" customHeight="1">
      <c r="B913" s="175"/>
      <c r="C913" s="175"/>
      <c r="D913" s="175"/>
      <c r="E913" s="175"/>
      <c r="F913" s="175"/>
      <c r="G913" s="176"/>
      <c r="H913" s="176"/>
      <c r="I913" s="176"/>
      <c r="J913" s="176"/>
      <c r="K913" s="176"/>
      <c r="L913" s="176"/>
      <c r="N913" s="175"/>
      <c r="O913" s="195"/>
      <c r="P913" s="195"/>
      <c r="Q913" s="195"/>
      <c r="R913" s="195"/>
      <c r="S913" s="195"/>
      <c r="T913" s="175"/>
      <c r="U913" s="175"/>
      <c r="V913" s="182"/>
    </row>
    <row r="914" spans="2:22" ht="12.75" customHeight="1">
      <c r="B914" s="175"/>
      <c r="C914" s="175"/>
      <c r="D914" s="175"/>
      <c r="E914" s="175"/>
      <c r="F914" s="175"/>
      <c r="G914" s="176"/>
      <c r="H914" s="176"/>
      <c r="I914" s="176"/>
      <c r="J914" s="176"/>
      <c r="K914" s="176"/>
      <c r="L914" s="176"/>
      <c r="N914" s="175"/>
      <c r="O914" s="195"/>
      <c r="P914" s="195"/>
      <c r="Q914" s="195"/>
      <c r="R914" s="195"/>
      <c r="S914" s="195"/>
      <c r="T914" s="175"/>
      <c r="U914" s="175"/>
      <c r="V914" s="182"/>
    </row>
    <row r="915" spans="2:22" ht="12.75" customHeight="1">
      <c r="B915" s="175"/>
      <c r="C915" s="175"/>
      <c r="D915" s="175"/>
      <c r="E915" s="175"/>
      <c r="F915" s="175"/>
      <c r="G915" s="176"/>
      <c r="H915" s="176"/>
      <c r="I915" s="176"/>
      <c r="J915" s="176"/>
      <c r="K915" s="176"/>
      <c r="L915" s="176"/>
      <c r="N915" s="175"/>
      <c r="O915" s="195"/>
      <c r="P915" s="195"/>
      <c r="Q915" s="195"/>
      <c r="R915" s="195"/>
      <c r="S915" s="195"/>
      <c r="T915" s="175"/>
      <c r="U915" s="175"/>
      <c r="V915" s="182"/>
    </row>
    <row r="916" spans="2:22" ht="12.75" customHeight="1">
      <c r="B916" s="175"/>
      <c r="C916" s="175"/>
      <c r="D916" s="175"/>
      <c r="E916" s="175"/>
      <c r="F916" s="175"/>
      <c r="G916" s="176"/>
      <c r="H916" s="176"/>
      <c r="I916" s="176"/>
      <c r="J916" s="176"/>
      <c r="K916" s="176"/>
      <c r="L916" s="176"/>
      <c r="N916" s="175"/>
      <c r="O916" s="195"/>
      <c r="P916" s="195"/>
      <c r="Q916" s="195"/>
      <c r="R916" s="195"/>
      <c r="S916" s="195"/>
      <c r="T916" s="175"/>
      <c r="U916" s="175"/>
      <c r="V916" s="182"/>
    </row>
    <row r="917" spans="2:22" ht="12.75" customHeight="1">
      <c r="B917" s="175"/>
      <c r="C917" s="175"/>
      <c r="D917" s="175"/>
      <c r="E917" s="175"/>
      <c r="F917" s="175"/>
      <c r="G917" s="176"/>
      <c r="H917" s="176"/>
      <c r="I917" s="176"/>
      <c r="J917" s="176"/>
      <c r="K917" s="176"/>
      <c r="L917" s="176"/>
      <c r="N917" s="175"/>
      <c r="O917" s="195"/>
      <c r="P917" s="195"/>
      <c r="Q917" s="195"/>
      <c r="R917" s="195"/>
      <c r="S917" s="195"/>
      <c r="T917" s="175"/>
      <c r="U917" s="175"/>
      <c r="V917" s="182"/>
    </row>
    <row r="918" spans="2:22" ht="12.75" customHeight="1">
      <c r="B918" s="175"/>
      <c r="C918" s="175"/>
      <c r="D918" s="175"/>
      <c r="E918" s="175"/>
      <c r="F918" s="175"/>
      <c r="G918" s="176"/>
      <c r="H918" s="176"/>
      <c r="I918" s="176"/>
      <c r="J918" s="176"/>
      <c r="K918" s="176"/>
      <c r="L918" s="176"/>
      <c r="N918" s="175"/>
      <c r="O918" s="195"/>
      <c r="P918" s="195"/>
      <c r="Q918" s="195"/>
      <c r="R918" s="195"/>
      <c r="S918" s="195"/>
      <c r="T918" s="175"/>
      <c r="U918" s="175"/>
      <c r="V918" s="182"/>
    </row>
    <row r="919" spans="2:22" ht="12.75" customHeight="1">
      <c r="B919" s="175"/>
      <c r="C919" s="175"/>
      <c r="D919" s="175"/>
      <c r="E919" s="175"/>
      <c r="F919" s="175"/>
      <c r="G919" s="176"/>
      <c r="H919" s="176"/>
      <c r="I919" s="176"/>
      <c r="J919" s="176"/>
      <c r="K919" s="176"/>
      <c r="L919" s="176"/>
      <c r="N919" s="175"/>
      <c r="O919" s="195"/>
      <c r="P919" s="195"/>
      <c r="Q919" s="195"/>
      <c r="R919" s="195"/>
      <c r="S919" s="195"/>
      <c r="T919" s="175"/>
      <c r="U919" s="175"/>
      <c r="V919" s="182"/>
    </row>
    <row r="920" spans="2:22" ht="12.75" customHeight="1">
      <c r="B920" s="175"/>
      <c r="C920" s="175"/>
      <c r="D920" s="175"/>
      <c r="E920" s="175"/>
      <c r="F920" s="175"/>
      <c r="G920" s="176"/>
      <c r="H920" s="176"/>
      <c r="I920" s="176"/>
      <c r="J920" s="176"/>
      <c r="K920" s="176"/>
      <c r="L920" s="176"/>
      <c r="N920" s="175"/>
      <c r="O920" s="195"/>
      <c r="P920" s="195"/>
      <c r="Q920" s="195"/>
      <c r="R920" s="195"/>
      <c r="S920" s="195"/>
      <c r="T920" s="175"/>
      <c r="U920" s="175"/>
      <c r="V920" s="182"/>
    </row>
    <row r="921" spans="2:22" ht="12.75" customHeight="1">
      <c r="B921" s="175"/>
      <c r="C921" s="175"/>
      <c r="D921" s="175"/>
      <c r="E921" s="175"/>
      <c r="F921" s="175"/>
      <c r="G921" s="176"/>
      <c r="H921" s="176"/>
      <c r="I921" s="176"/>
      <c r="J921" s="176"/>
      <c r="K921" s="176"/>
      <c r="L921" s="176"/>
      <c r="N921" s="175"/>
      <c r="O921" s="195"/>
      <c r="P921" s="195"/>
      <c r="Q921" s="195"/>
      <c r="R921" s="195"/>
      <c r="S921" s="195"/>
      <c r="T921" s="175"/>
      <c r="U921" s="175"/>
      <c r="V921" s="182"/>
    </row>
    <row r="922" spans="2:22" ht="12.75" customHeight="1">
      <c r="B922" s="175"/>
      <c r="C922" s="175"/>
      <c r="D922" s="175"/>
      <c r="E922" s="175"/>
      <c r="F922" s="175"/>
      <c r="G922" s="176"/>
      <c r="H922" s="176"/>
      <c r="I922" s="176"/>
      <c r="J922" s="176"/>
      <c r="K922" s="176"/>
      <c r="L922" s="176"/>
      <c r="N922" s="175"/>
      <c r="O922" s="195"/>
      <c r="P922" s="195"/>
      <c r="Q922" s="195"/>
      <c r="R922" s="195"/>
      <c r="S922" s="195"/>
      <c r="T922" s="175"/>
      <c r="U922" s="175"/>
      <c r="V922" s="182"/>
    </row>
    <row r="923" spans="2:22" ht="12.75" customHeight="1">
      <c r="B923" s="175"/>
      <c r="C923" s="175"/>
      <c r="D923" s="175"/>
      <c r="E923" s="175"/>
      <c r="F923" s="175"/>
      <c r="G923" s="176"/>
      <c r="H923" s="176"/>
      <c r="I923" s="176"/>
      <c r="J923" s="176"/>
      <c r="K923" s="176"/>
      <c r="L923" s="176"/>
      <c r="N923" s="175"/>
      <c r="O923" s="195"/>
      <c r="P923" s="195"/>
      <c r="Q923" s="195"/>
      <c r="R923" s="195"/>
      <c r="S923" s="195"/>
      <c r="T923" s="175"/>
      <c r="U923" s="175"/>
      <c r="V923" s="182"/>
    </row>
    <row r="924" spans="2:22" ht="12.75" customHeight="1">
      <c r="B924" s="175"/>
      <c r="C924" s="175"/>
      <c r="D924" s="175"/>
      <c r="E924" s="175"/>
      <c r="F924" s="175"/>
      <c r="G924" s="176"/>
      <c r="H924" s="176"/>
      <c r="I924" s="176"/>
      <c r="J924" s="176"/>
      <c r="K924" s="176"/>
      <c r="L924" s="176"/>
      <c r="N924" s="175"/>
      <c r="O924" s="195"/>
      <c r="P924" s="195"/>
      <c r="Q924" s="195"/>
      <c r="R924" s="195"/>
      <c r="S924" s="195"/>
      <c r="T924" s="175"/>
      <c r="U924" s="175"/>
      <c r="V924" s="182"/>
    </row>
    <row r="925" spans="2:22" ht="12.75" customHeight="1">
      <c r="B925" s="175"/>
      <c r="C925" s="175"/>
      <c r="D925" s="175"/>
      <c r="E925" s="175"/>
      <c r="F925" s="175"/>
      <c r="G925" s="176"/>
      <c r="H925" s="176"/>
      <c r="I925" s="176"/>
      <c r="J925" s="176"/>
      <c r="K925" s="176"/>
      <c r="L925" s="176"/>
      <c r="N925" s="175"/>
      <c r="O925" s="195"/>
      <c r="P925" s="195"/>
      <c r="Q925" s="195"/>
      <c r="R925" s="195"/>
      <c r="S925" s="195"/>
      <c r="T925" s="175"/>
      <c r="U925" s="175"/>
      <c r="V925" s="182"/>
    </row>
    <row r="926" spans="2:22" ht="12.75" customHeight="1">
      <c r="B926" s="175"/>
      <c r="C926" s="175"/>
      <c r="D926" s="175"/>
      <c r="E926" s="175"/>
      <c r="F926" s="175"/>
      <c r="G926" s="176"/>
      <c r="H926" s="176"/>
      <c r="I926" s="176"/>
      <c r="J926" s="176"/>
      <c r="K926" s="176"/>
      <c r="L926" s="176"/>
      <c r="N926" s="175"/>
      <c r="O926" s="195"/>
      <c r="P926" s="195"/>
      <c r="Q926" s="195"/>
      <c r="R926" s="195"/>
      <c r="S926" s="195"/>
      <c r="T926" s="175"/>
      <c r="U926" s="175"/>
      <c r="V926" s="182"/>
    </row>
    <row r="927" spans="2:22" ht="12.75" customHeight="1">
      <c r="B927" s="175"/>
      <c r="C927" s="175"/>
      <c r="D927" s="175"/>
      <c r="E927" s="175"/>
      <c r="F927" s="175"/>
      <c r="G927" s="176"/>
      <c r="H927" s="176"/>
      <c r="I927" s="176"/>
      <c r="J927" s="176"/>
      <c r="K927" s="176"/>
      <c r="L927" s="176"/>
      <c r="N927" s="175"/>
      <c r="O927" s="195"/>
      <c r="P927" s="195"/>
      <c r="Q927" s="195"/>
      <c r="R927" s="195"/>
      <c r="S927" s="195"/>
      <c r="T927" s="175"/>
      <c r="U927" s="175"/>
      <c r="V927" s="182"/>
    </row>
    <row r="928" spans="2:22" ht="12.75" customHeight="1">
      <c r="B928" s="175"/>
      <c r="C928" s="175"/>
      <c r="D928" s="175"/>
      <c r="E928" s="175"/>
      <c r="F928" s="175"/>
      <c r="G928" s="176"/>
      <c r="H928" s="176"/>
      <c r="I928" s="176"/>
      <c r="J928" s="176"/>
      <c r="K928" s="176"/>
      <c r="L928" s="176"/>
      <c r="N928" s="175"/>
      <c r="O928" s="195"/>
      <c r="P928" s="195"/>
      <c r="Q928" s="195"/>
      <c r="R928" s="195"/>
      <c r="S928" s="195"/>
      <c r="T928" s="175"/>
      <c r="U928" s="175"/>
      <c r="V928" s="182"/>
    </row>
    <row r="929" spans="2:22" ht="12.75" customHeight="1">
      <c r="B929" s="175"/>
      <c r="C929" s="175"/>
      <c r="D929" s="175"/>
      <c r="E929" s="175"/>
      <c r="F929" s="175"/>
      <c r="G929" s="176"/>
      <c r="H929" s="176"/>
      <c r="I929" s="176"/>
      <c r="J929" s="176"/>
      <c r="K929" s="176"/>
      <c r="L929" s="176"/>
      <c r="N929" s="175"/>
      <c r="O929" s="195"/>
      <c r="P929" s="195"/>
      <c r="Q929" s="195"/>
      <c r="R929" s="195"/>
      <c r="S929" s="195"/>
      <c r="T929" s="175"/>
      <c r="U929" s="175"/>
      <c r="V929" s="182"/>
    </row>
    <row r="930" spans="2:22" ht="12.75" customHeight="1">
      <c r="B930" s="175"/>
      <c r="C930" s="175"/>
      <c r="D930" s="175"/>
      <c r="E930" s="175"/>
      <c r="F930" s="175"/>
      <c r="G930" s="176"/>
      <c r="H930" s="176"/>
      <c r="I930" s="176"/>
      <c r="J930" s="176"/>
      <c r="K930" s="176"/>
      <c r="L930" s="176"/>
      <c r="N930" s="175"/>
      <c r="O930" s="195"/>
      <c r="P930" s="195"/>
      <c r="Q930" s="195"/>
      <c r="R930" s="195"/>
      <c r="S930" s="195"/>
      <c r="T930" s="175"/>
      <c r="U930" s="175"/>
      <c r="V930" s="182"/>
    </row>
    <row r="931" spans="2:22" ht="12.75" customHeight="1">
      <c r="B931" s="175"/>
      <c r="C931" s="175"/>
      <c r="D931" s="175"/>
      <c r="E931" s="175"/>
      <c r="F931" s="175"/>
      <c r="G931" s="176"/>
      <c r="H931" s="176"/>
      <c r="I931" s="176"/>
      <c r="J931" s="176"/>
      <c r="K931" s="176"/>
      <c r="L931" s="176"/>
      <c r="N931" s="175"/>
      <c r="O931" s="195"/>
      <c r="P931" s="195"/>
      <c r="Q931" s="195"/>
      <c r="R931" s="195"/>
      <c r="S931" s="195"/>
      <c r="T931" s="175"/>
      <c r="U931" s="175"/>
      <c r="V931" s="182"/>
    </row>
    <row r="932" spans="2:22" ht="12.75" customHeight="1">
      <c r="B932" s="175"/>
      <c r="C932" s="175"/>
      <c r="D932" s="175"/>
      <c r="E932" s="175"/>
      <c r="F932" s="175"/>
      <c r="G932" s="176"/>
      <c r="H932" s="176"/>
      <c r="I932" s="176"/>
      <c r="J932" s="176"/>
      <c r="K932" s="176"/>
      <c r="L932" s="176"/>
      <c r="N932" s="175"/>
      <c r="O932" s="195"/>
      <c r="P932" s="195"/>
      <c r="Q932" s="195"/>
      <c r="R932" s="195"/>
      <c r="S932" s="195"/>
      <c r="T932" s="175"/>
      <c r="U932" s="175"/>
      <c r="V932" s="182"/>
    </row>
    <row r="933" spans="2:22" ht="12.75" customHeight="1">
      <c r="B933" s="175"/>
      <c r="C933" s="175"/>
      <c r="D933" s="175"/>
      <c r="E933" s="175"/>
      <c r="F933" s="175"/>
      <c r="G933" s="176"/>
      <c r="H933" s="176"/>
      <c r="I933" s="176"/>
      <c r="J933" s="176"/>
      <c r="K933" s="176"/>
      <c r="L933" s="176"/>
      <c r="N933" s="175"/>
      <c r="O933" s="195"/>
      <c r="P933" s="195"/>
      <c r="Q933" s="195"/>
      <c r="R933" s="195"/>
      <c r="S933" s="195"/>
      <c r="T933" s="175"/>
      <c r="U933" s="175"/>
      <c r="V933" s="182"/>
    </row>
    <row r="934" spans="2:22" ht="12.75" customHeight="1">
      <c r="B934" s="175"/>
      <c r="C934" s="175"/>
      <c r="D934" s="175"/>
      <c r="E934" s="175"/>
      <c r="F934" s="175"/>
      <c r="G934" s="176"/>
      <c r="H934" s="176"/>
      <c r="I934" s="176"/>
      <c r="J934" s="176"/>
      <c r="K934" s="176"/>
      <c r="L934" s="176"/>
      <c r="N934" s="175"/>
      <c r="O934" s="195"/>
      <c r="P934" s="195"/>
      <c r="Q934" s="195"/>
      <c r="R934" s="195"/>
      <c r="S934" s="195"/>
      <c r="T934" s="175"/>
      <c r="U934" s="175"/>
      <c r="V934" s="182"/>
    </row>
    <row r="935" spans="2:22" ht="12.75" customHeight="1">
      <c r="B935" s="175"/>
      <c r="C935" s="175"/>
      <c r="D935" s="175"/>
      <c r="E935" s="175"/>
      <c r="F935" s="175"/>
      <c r="G935" s="176"/>
      <c r="H935" s="176"/>
      <c r="I935" s="176"/>
      <c r="J935" s="176"/>
      <c r="K935" s="176"/>
      <c r="L935" s="176"/>
      <c r="N935" s="175"/>
      <c r="O935" s="195"/>
      <c r="P935" s="195"/>
      <c r="Q935" s="195"/>
      <c r="R935" s="195"/>
      <c r="S935" s="195"/>
      <c r="T935" s="175"/>
      <c r="U935" s="175"/>
      <c r="V935" s="182"/>
    </row>
    <row r="936" spans="2:22" ht="12.75" customHeight="1">
      <c r="B936" s="175"/>
      <c r="C936" s="175"/>
      <c r="D936" s="175"/>
      <c r="E936" s="175"/>
      <c r="F936" s="175"/>
      <c r="G936" s="176"/>
      <c r="H936" s="176"/>
      <c r="I936" s="176"/>
      <c r="J936" s="176"/>
      <c r="K936" s="176"/>
      <c r="L936" s="176"/>
      <c r="N936" s="175"/>
      <c r="O936" s="195"/>
      <c r="P936" s="195"/>
      <c r="Q936" s="195"/>
      <c r="R936" s="195"/>
      <c r="S936" s="195"/>
      <c r="T936" s="175"/>
      <c r="U936" s="175"/>
      <c r="V936" s="182"/>
    </row>
    <row r="937" spans="2:22" ht="12.75" customHeight="1">
      <c r="B937" s="175"/>
      <c r="C937" s="175"/>
      <c r="D937" s="175"/>
      <c r="E937" s="175"/>
      <c r="F937" s="175"/>
      <c r="G937" s="176"/>
      <c r="H937" s="176"/>
      <c r="I937" s="176"/>
      <c r="J937" s="176"/>
      <c r="K937" s="176"/>
      <c r="L937" s="176"/>
      <c r="N937" s="175"/>
      <c r="O937" s="195"/>
      <c r="P937" s="195"/>
      <c r="Q937" s="195"/>
      <c r="R937" s="195"/>
      <c r="S937" s="195"/>
      <c r="T937" s="175"/>
      <c r="U937" s="175"/>
      <c r="V937" s="182"/>
    </row>
    <row r="938" spans="2:22" ht="12.75" customHeight="1">
      <c r="B938" s="175"/>
      <c r="C938" s="175"/>
      <c r="D938" s="175"/>
      <c r="E938" s="175"/>
      <c r="F938" s="175"/>
      <c r="G938" s="176"/>
      <c r="H938" s="176"/>
      <c r="I938" s="176"/>
      <c r="J938" s="176"/>
      <c r="K938" s="176"/>
      <c r="L938" s="176"/>
      <c r="N938" s="175"/>
      <c r="O938" s="195"/>
      <c r="P938" s="195"/>
      <c r="Q938" s="195"/>
      <c r="R938" s="195"/>
      <c r="S938" s="195"/>
      <c r="T938" s="175"/>
      <c r="U938" s="175"/>
      <c r="V938" s="182"/>
    </row>
    <row r="939" spans="2:22" ht="12.75" customHeight="1">
      <c r="B939" s="175"/>
      <c r="C939" s="175"/>
      <c r="D939" s="175"/>
      <c r="E939" s="175"/>
      <c r="F939" s="175"/>
      <c r="G939" s="176"/>
      <c r="H939" s="176"/>
      <c r="I939" s="176"/>
      <c r="J939" s="176"/>
      <c r="K939" s="176"/>
      <c r="L939" s="176"/>
      <c r="N939" s="175"/>
      <c r="O939" s="195"/>
      <c r="P939" s="195"/>
      <c r="Q939" s="195"/>
      <c r="R939" s="195"/>
      <c r="S939" s="195"/>
      <c r="T939" s="175"/>
      <c r="U939" s="175"/>
      <c r="V939" s="182"/>
    </row>
    <row r="940" spans="2:22" ht="12.75" customHeight="1">
      <c r="B940" s="175"/>
      <c r="C940" s="175"/>
      <c r="D940" s="175"/>
      <c r="E940" s="175"/>
      <c r="F940" s="175"/>
      <c r="G940" s="176"/>
      <c r="H940" s="176"/>
      <c r="I940" s="176"/>
      <c r="J940" s="176"/>
      <c r="K940" s="176"/>
      <c r="L940" s="176"/>
      <c r="N940" s="175"/>
      <c r="O940" s="195"/>
      <c r="P940" s="195"/>
      <c r="Q940" s="195"/>
      <c r="R940" s="195"/>
      <c r="S940" s="195"/>
      <c r="T940" s="175"/>
      <c r="U940" s="175"/>
      <c r="V940" s="182"/>
    </row>
    <row r="941" spans="2:22" ht="12.75" customHeight="1">
      <c r="B941" s="175"/>
      <c r="C941" s="175"/>
      <c r="D941" s="175"/>
      <c r="E941" s="175"/>
      <c r="F941" s="175"/>
      <c r="G941" s="176"/>
      <c r="H941" s="176"/>
      <c r="I941" s="176"/>
      <c r="J941" s="176"/>
      <c r="K941" s="176"/>
      <c r="L941" s="176"/>
      <c r="N941" s="175"/>
      <c r="O941" s="195"/>
      <c r="P941" s="195"/>
      <c r="Q941" s="195"/>
      <c r="R941" s="195"/>
      <c r="S941" s="195"/>
      <c r="T941" s="175"/>
      <c r="U941" s="175"/>
      <c r="V941" s="182"/>
    </row>
    <row r="942" spans="2:22" ht="12.75" customHeight="1">
      <c r="B942" s="175"/>
      <c r="C942" s="175"/>
      <c r="D942" s="175"/>
      <c r="E942" s="175"/>
      <c r="F942" s="175"/>
      <c r="G942" s="176"/>
      <c r="H942" s="176"/>
      <c r="I942" s="176"/>
      <c r="J942" s="176"/>
      <c r="K942" s="176"/>
      <c r="L942" s="176"/>
      <c r="N942" s="175"/>
      <c r="O942" s="195"/>
      <c r="P942" s="195"/>
      <c r="Q942" s="195"/>
      <c r="R942" s="195"/>
      <c r="S942" s="195"/>
      <c r="T942" s="175"/>
      <c r="U942" s="175"/>
      <c r="V942" s="182"/>
    </row>
    <row r="943" spans="2:22" ht="12.75" customHeight="1">
      <c r="B943" s="175"/>
      <c r="C943" s="175"/>
      <c r="D943" s="175"/>
      <c r="E943" s="175"/>
      <c r="F943" s="175"/>
      <c r="G943" s="176"/>
      <c r="H943" s="176"/>
      <c r="I943" s="176"/>
      <c r="J943" s="176"/>
      <c r="K943" s="176"/>
      <c r="L943" s="176"/>
      <c r="N943" s="175"/>
      <c r="O943" s="195"/>
      <c r="P943" s="195"/>
      <c r="Q943" s="195"/>
      <c r="R943" s="195"/>
      <c r="S943" s="195"/>
      <c r="T943" s="175"/>
      <c r="U943" s="175"/>
      <c r="V943" s="182"/>
    </row>
    <row r="944" spans="2:22" ht="12.75" customHeight="1">
      <c r="B944" s="175"/>
      <c r="C944" s="175"/>
      <c r="D944" s="175"/>
      <c r="E944" s="175"/>
      <c r="F944" s="175"/>
      <c r="G944" s="176"/>
      <c r="H944" s="176"/>
      <c r="I944" s="176"/>
      <c r="J944" s="176"/>
      <c r="K944" s="176"/>
      <c r="L944" s="176"/>
      <c r="N944" s="175"/>
      <c r="O944" s="195"/>
      <c r="P944" s="195"/>
      <c r="Q944" s="195"/>
      <c r="R944" s="195"/>
      <c r="S944" s="195"/>
      <c r="T944" s="175"/>
      <c r="U944" s="175"/>
      <c r="V944" s="182"/>
    </row>
    <row r="945" spans="2:22" ht="12.75" customHeight="1">
      <c r="B945" s="175"/>
      <c r="C945" s="175"/>
      <c r="D945" s="175"/>
      <c r="E945" s="175"/>
      <c r="F945" s="175"/>
      <c r="G945" s="176"/>
      <c r="H945" s="176"/>
      <c r="I945" s="176"/>
      <c r="J945" s="176"/>
      <c r="K945" s="176"/>
      <c r="L945" s="176"/>
      <c r="N945" s="175"/>
      <c r="O945" s="195"/>
      <c r="P945" s="195"/>
      <c r="Q945" s="195"/>
      <c r="R945" s="195"/>
      <c r="S945" s="195"/>
      <c r="T945" s="175"/>
      <c r="U945" s="175"/>
      <c r="V945" s="182"/>
    </row>
    <row r="946" spans="2:22" ht="12.75" customHeight="1">
      <c r="B946" s="175"/>
      <c r="C946" s="175"/>
      <c r="D946" s="175"/>
      <c r="E946" s="175"/>
      <c r="F946" s="175"/>
      <c r="G946" s="176"/>
      <c r="H946" s="176"/>
      <c r="I946" s="176"/>
      <c r="J946" s="176"/>
      <c r="K946" s="176"/>
      <c r="L946" s="176"/>
      <c r="N946" s="175"/>
      <c r="O946" s="195"/>
      <c r="P946" s="195"/>
      <c r="Q946" s="195"/>
      <c r="R946" s="195"/>
      <c r="S946" s="195"/>
      <c r="T946" s="175"/>
      <c r="U946" s="175"/>
      <c r="V946" s="182"/>
    </row>
    <row r="947" spans="2:22" ht="12.75" customHeight="1">
      <c r="B947" s="175"/>
      <c r="C947" s="175"/>
      <c r="D947" s="175"/>
      <c r="E947" s="175"/>
      <c r="F947" s="175"/>
      <c r="G947" s="176"/>
      <c r="H947" s="176"/>
      <c r="I947" s="176"/>
      <c r="J947" s="176"/>
      <c r="K947" s="176"/>
      <c r="L947" s="176"/>
      <c r="N947" s="175"/>
      <c r="O947" s="195"/>
      <c r="P947" s="195"/>
      <c r="Q947" s="195"/>
      <c r="R947" s="195"/>
      <c r="S947" s="195"/>
      <c r="T947" s="175"/>
      <c r="U947" s="175"/>
      <c r="V947" s="182"/>
    </row>
    <row r="948" spans="2:22" ht="12.75" customHeight="1">
      <c r="B948" s="175"/>
      <c r="C948" s="175"/>
      <c r="D948" s="175"/>
      <c r="E948" s="175"/>
      <c r="F948" s="175"/>
      <c r="G948" s="176"/>
      <c r="H948" s="176"/>
      <c r="I948" s="176"/>
      <c r="J948" s="176"/>
      <c r="K948" s="176"/>
      <c r="L948" s="176"/>
      <c r="N948" s="175"/>
      <c r="O948" s="195"/>
      <c r="P948" s="195"/>
      <c r="Q948" s="195"/>
      <c r="R948" s="195"/>
      <c r="S948" s="195"/>
      <c r="T948" s="175"/>
      <c r="U948" s="175"/>
      <c r="V948" s="182"/>
    </row>
    <row r="949" spans="2:22" ht="12.75" customHeight="1">
      <c r="B949" s="175"/>
      <c r="C949" s="175"/>
      <c r="D949" s="175"/>
      <c r="E949" s="175"/>
      <c r="F949" s="175"/>
      <c r="G949" s="176"/>
      <c r="H949" s="176"/>
      <c r="I949" s="176"/>
      <c r="J949" s="176"/>
      <c r="K949" s="176"/>
      <c r="L949" s="176"/>
      <c r="N949" s="175"/>
      <c r="O949" s="195"/>
      <c r="P949" s="195"/>
      <c r="Q949" s="195"/>
      <c r="R949" s="195"/>
      <c r="S949" s="195"/>
      <c r="T949" s="175"/>
      <c r="U949" s="175"/>
      <c r="V949" s="182"/>
    </row>
    <row r="950" spans="2:22" ht="12.75" customHeight="1">
      <c r="B950" s="175"/>
      <c r="C950" s="175"/>
      <c r="D950" s="175"/>
      <c r="E950" s="175"/>
      <c r="F950" s="175"/>
      <c r="G950" s="176"/>
      <c r="H950" s="176"/>
      <c r="I950" s="176"/>
      <c r="J950" s="176"/>
      <c r="K950" s="176"/>
      <c r="L950" s="176"/>
      <c r="N950" s="175"/>
      <c r="O950" s="195"/>
      <c r="P950" s="195"/>
      <c r="Q950" s="195"/>
      <c r="R950" s="195"/>
      <c r="S950" s="195"/>
      <c r="T950" s="175"/>
      <c r="U950" s="175"/>
      <c r="V950" s="182"/>
    </row>
    <row r="951" spans="2:22" ht="12.75" customHeight="1">
      <c r="B951" s="175"/>
      <c r="C951" s="175"/>
      <c r="D951" s="175"/>
      <c r="E951" s="175"/>
      <c r="F951" s="175"/>
      <c r="G951" s="176"/>
      <c r="H951" s="176"/>
      <c r="I951" s="176"/>
      <c r="J951" s="176"/>
      <c r="K951" s="176"/>
      <c r="L951" s="176"/>
      <c r="N951" s="175"/>
      <c r="O951" s="195"/>
      <c r="P951" s="195"/>
      <c r="Q951" s="195"/>
      <c r="R951" s="195"/>
      <c r="S951" s="195"/>
      <c r="T951" s="175"/>
      <c r="U951" s="175"/>
      <c r="V951" s="182"/>
    </row>
    <row r="952" spans="2:22" ht="12.75" customHeight="1">
      <c r="B952" s="175"/>
      <c r="C952" s="175"/>
      <c r="D952" s="175"/>
      <c r="E952" s="175"/>
      <c r="F952" s="175"/>
      <c r="G952" s="176"/>
      <c r="H952" s="176"/>
      <c r="I952" s="176"/>
      <c r="J952" s="176"/>
      <c r="K952" s="176"/>
      <c r="L952" s="176"/>
      <c r="N952" s="175"/>
      <c r="O952" s="195"/>
      <c r="P952" s="195"/>
      <c r="Q952" s="195"/>
      <c r="R952" s="195"/>
      <c r="S952" s="195"/>
      <c r="T952" s="175"/>
      <c r="U952" s="175"/>
      <c r="V952" s="182"/>
    </row>
    <row r="953" spans="2:22" ht="12.75" customHeight="1">
      <c r="B953" s="175"/>
      <c r="C953" s="175"/>
      <c r="D953" s="175"/>
      <c r="E953" s="175"/>
      <c r="F953" s="175"/>
      <c r="G953" s="176"/>
      <c r="H953" s="176"/>
      <c r="I953" s="176"/>
      <c r="J953" s="176"/>
      <c r="K953" s="176"/>
      <c r="L953" s="176"/>
      <c r="N953" s="175"/>
      <c r="O953" s="195"/>
      <c r="P953" s="195"/>
      <c r="Q953" s="195"/>
      <c r="R953" s="195"/>
      <c r="S953" s="195"/>
      <c r="T953" s="175"/>
      <c r="U953" s="175"/>
      <c r="V953" s="182"/>
    </row>
    <row r="954" spans="2:22" ht="12.75" customHeight="1">
      <c r="B954" s="175"/>
      <c r="C954" s="175"/>
      <c r="D954" s="175"/>
      <c r="E954" s="175"/>
      <c r="F954" s="175"/>
      <c r="G954" s="176"/>
      <c r="H954" s="176"/>
      <c r="I954" s="176"/>
      <c r="J954" s="176"/>
      <c r="K954" s="176"/>
      <c r="L954" s="176"/>
      <c r="N954" s="175"/>
      <c r="O954" s="195"/>
      <c r="P954" s="195"/>
      <c r="Q954" s="195"/>
      <c r="R954" s="195"/>
      <c r="S954" s="195"/>
      <c r="T954" s="175"/>
      <c r="U954" s="175"/>
      <c r="V954" s="182"/>
    </row>
    <row r="955" spans="2:22" ht="12.75" customHeight="1">
      <c r="B955" s="175"/>
      <c r="C955" s="175"/>
      <c r="D955" s="175"/>
      <c r="E955" s="175"/>
      <c r="F955" s="175"/>
      <c r="G955" s="176"/>
      <c r="H955" s="176"/>
      <c r="I955" s="176"/>
      <c r="J955" s="176"/>
      <c r="K955" s="176"/>
      <c r="L955" s="176"/>
      <c r="N955" s="175"/>
      <c r="O955" s="195"/>
      <c r="P955" s="195"/>
      <c r="Q955" s="195"/>
      <c r="R955" s="195"/>
      <c r="S955" s="195"/>
      <c r="T955" s="175"/>
      <c r="U955" s="175"/>
      <c r="V955" s="182"/>
    </row>
    <row r="956" spans="2:22" ht="12.75" customHeight="1">
      <c r="B956" s="175"/>
      <c r="C956" s="175"/>
      <c r="D956" s="175"/>
      <c r="E956" s="175"/>
      <c r="F956" s="175"/>
      <c r="G956" s="176"/>
      <c r="H956" s="176"/>
      <c r="I956" s="176"/>
      <c r="J956" s="176"/>
      <c r="K956" s="176"/>
      <c r="L956" s="176"/>
      <c r="N956" s="175"/>
      <c r="O956" s="195"/>
      <c r="P956" s="195"/>
      <c r="Q956" s="195"/>
      <c r="R956" s="195"/>
      <c r="S956" s="195"/>
      <c r="T956" s="175"/>
      <c r="U956" s="175"/>
      <c r="V956" s="182"/>
    </row>
    <row r="957" spans="2:22" ht="12.75" customHeight="1">
      <c r="B957" s="175"/>
      <c r="C957" s="175"/>
      <c r="D957" s="175"/>
      <c r="E957" s="175"/>
      <c r="F957" s="175"/>
      <c r="G957" s="176"/>
      <c r="H957" s="176"/>
      <c r="I957" s="176"/>
      <c r="J957" s="176"/>
      <c r="K957" s="176"/>
      <c r="L957" s="176"/>
      <c r="N957" s="175"/>
      <c r="O957" s="195"/>
      <c r="P957" s="195"/>
      <c r="Q957" s="195"/>
      <c r="R957" s="195"/>
      <c r="S957" s="195"/>
      <c r="T957" s="175"/>
      <c r="U957" s="175"/>
      <c r="V957" s="182"/>
    </row>
    <row r="958" spans="2:22" ht="12.75" customHeight="1">
      <c r="B958" s="175"/>
      <c r="C958" s="175"/>
      <c r="D958" s="175"/>
      <c r="E958" s="175"/>
      <c r="F958" s="175"/>
      <c r="G958" s="176"/>
      <c r="H958" s="176"/>
      <c r="I958" s="176"/>
      <c r="J958" s="176"/>
      <c r="K958" s="176"/>
      <c r="L958" s="176"/>
      <c r="N958" s="175"/>
      <c r="O958" s="195"/>
      <c r="P958" s="195"/>
      <c r="Q958" s="195"/>
      <c r="R958" s="195"/>
      <c r="S958" s="195"/>
      <c r="T958" s="175"/>
      <c r="U958" s="175"/>
      <c r="V958" s="182"/>
    </row>
    <row r="959" spans="2:22" ht="12.75" customHeight="1">
      <c r="B959" s="175"/>
      <c r="C959" s="175"/>
      <c r="D959" s="175"/>
      <c r="E959" s="175"/>
      <c r="F959" s="175"/>
      <c r="G959" s="176"/>
      <c r="H959" s="176"/>
      <c r="I959" s="176"/>
      <c r="J959" s="176"/>
      <c r="K959" s="176"/>
      <c r="L959" s="176"/>
      <c r="N959" s="175"/>
      <c r="O959" s="195"/>
      <c r="P959" s="195"/>
      <c r="Q959" s="195"/>
      <c r="R959" s="195"/>
      <c r="S959" s="195"/>
      <c r="T959" s="175"/>
      <c r="U959" s="175"/>
      <c r="V959" s="182"/>
    </row>
    <row r="960" spans="2:22" ht="12.75" customHeight="1">
      <c r="B960" s="175"/>
      <c r="C960" s="175"/>
      <c r="D960" s="175"/>
      <c r="E960" s="175"/>
      <c r="F960" s="175"/>
      <c r="G960" s="176"/>
      <c r="H960" s="176"/>
      <c r="I960" s="176"/>
      <c r="J960" s="176"/>
      <c r="K960" s="176"/>
      <c r="L960" s="176"/>
      <c r="N960" s="175"/>
      <c r="O960" s="195"/>
      <c r="P960" s="195"/>
      <c r="Q960" s="195"/>
      <c r="R960" s="195"/>
      <c r="S960" s="195"/>
      <c r="T960" s="175"/>
      <c r="U960" s="175"/>
      <c r="V960" s="182"/>
    </row>
    <row r="961" spans="2:22" ht="12.75" customHeight="1">
      <c r="B961" s="175"/>
      <c r="C961" s="175"/>
      <c r="D961" s="175"/>
      <c r="E961" s="175"/>
      <c r="F961" s="175"/>
      <c r="G961" s="176"/>
      <c r="H961" s="176"/>
      <c r="I961" s="176"/>
      <c r="J961" s="176"/>
      <c r="K961" s="176"/>
      <c r="L961" s="176"/>
      <c r="N961" s="175"/>
      <c r="O961" s="195"/>
      <c r="P961" s="195"/>
      <c r="Q961" s="195"/>
      <c r="R961" s="195"/>
      <c r="S961" s="195"/>
      <c r="T961" s="175"/>
      <c r="U961" s="175"/>
      <c r="V961" s="182"/>
    </row>
    <row r="962" spans="2:22" ht="12.75" customHeight="1">
      <c r="B962" s="175"/>
      <c r="C962" s="175"/>
      <c r="D962" s="175"/>
      <c r="E962" s="175"/>
      <c r="F962" s="175"/>
      <c r="G962" s="176"/>
      <c r="H962" s="176"/>
      <c r="I962" s="176"/>
      <c r="J962" s="176"/>
      <c r="K962" s="176"/>
      <c r="L962" s="176"/>
      <c r="N962" s="175"/>
      <c r="O962" s="195"/>
      <c r="P962" s="195"/>
      <c r="Q962" s="195"/>
      <c r="R962" s="195"/>
      <c r="S962" s="195"/>
      <c r="T962" s="175"/>
      <c r="U962" s="175"/>
      <c r="V962" s="182"/>
    </row>
    <row r="963" spans="2:22" ht="12.75" customHeight="1">
      <c r="B963" s="175"/>
      <c r="C963" s="175"/>
      <c r="D963" s="175"/>
      <c r="E963" s="175"/>
      <c r="F963" s="175"/>
      <c r="G963" s="176"/>
      <c r="H963" s="176"/>
      <c r="I963" s="176"/>
      <c r="J963" s="176"/>
      <c r="K963" s="176"/>
      <c r="L963" s="176"/>
      <c r="N963" s="175"/>
      <c r="O963" s="195"/>
      <c r="P963" s="195"/>
      <c r="Q963" s="195"/>
      <c r="R963" s="195"/>
      <c r="S963" s="195"/>
      <c r="T963" s="175"/>
      <c r="U963" s="175"/>
      <c r="V963" s="182"/>
    </row>
    <row r="964" spans="2:22" ht="12.75" customHeight="1">
      <c r="B964" s="175"/>
      <c r="C964" s="175"/>
      <c r="D964" s="175"/>
      <c r="E964" s="175"/>
      <c r="F964" s="175"/>
      <c r="G964" s="176"/>
      <c r="H964" s="176"/>
      <c r="I964" s="176"/>
      <c r="J964" s="176"/>
      <c r="K964" s="176"/>
      <c r="L964" s="176"/>
      <c r="N964" s="175"/>
      <c r="O964" s="195"/>
      <c r="P964" s="195"/>
      <c r="Q964" s="195"/>
      <c r="R964" s="195"/>
      <c r="S964" s="195"/>
      <c r="T964" s="175"/>
      <c r="U964" s="175"/>
      <c r="V964" s="182"/>
    </row>
    <row r="965" spans="2:22" ht="12.75" customHeight="1">
      <c r="B965" s="175"/>
      <c r="C965" s="175"/>
      <c r="D965" s="175"/>
      <c r="E965" s="175"/>
      <c r="F965" s="175"/>
      <c r="G965" s="176"/>
      <c r="H965" s="176"/>
      <c r="I965" s="176"/>
      <c r="J965" s="176"/>
      <c r="K965" s="176"/>
      <c r="L965" s="176"/>
      <c r="N965" s="175"/>
      <c r="O965" s="195"/>
      <c r="P965" s="195"/>
      <c r="Q965" s="195"/>
      <c r="R965" s="195"/>
      <c r="S965" s="195"/>
      <c r="T965" s="175"/>
      <c r="U965" s="175"/>
      <c r="V965" s="182"/>
    </row>
    <row r="966" spans="2:22" ht="12.75" customHeight="1">
      <c r="B966" s="175"/>
      <c r="C966" s="175"/>
      <c r="D966" s="175"/>
      <c r="E966" s="175"/>
      <c r="F966" s="175"/>
      <c r="G966" s="176"/>
      <c r="H966" s="176"/>
      <c r="I966" s="176"/>
      <c r="J966" s="176"/>
      <c r="K966" s="176"/>
      <c r="L966" s="176"/>
      <c r="N966" s="175"/>
      <c r="O966" s="195"/>
      <c r="P966" s="195"/>
      <c r="Q966" s="195"/>
      <c r="R966" s="195"/>
      <c r="S966" s="195"/>
      <c r="T966" s="175"/>
      <c r="U966" s="175"/>
      <c r="V966" s="182"/>
    </row>
    <row r="967" spans="2:22" ht="12.75" customHeight="1">
      <c r="B967" s="175"/>
      <c r="C967" s="175"/>
      <c r="D967" s="175"/>
      <c r="E967" s="175"/>
      <c r="F967" s="175"/>
      <c r="G967" s="176"/>
      <c r="H967" s="176"/>
      <c r="I967" s="176"/>
      <c r="J967" s="176"/>
      <c r="K967" s="176"/>
      <c r="L967" s="176"/>
      <c r="N967" s="175"/>
      <c r="O967" s="195"/>
      <c r="P967" s="195"/>
      <c r="Q967" s="195"/>
      <c r="R967" s="195"/>
      <c r="S967" s="195"/>
      <c r="T967" s="175"/>
      <c r="U967" s="175"/>
      <c r="V967" s="182"/>
    </row>
    <row r="968" spans="2:22" ht="12.75" customHeight="1">
      <c r="B968" s="175"/>
      <c r="C968" s="175"/>
      <c r="D968" s="175"/>
      <c r="E968" s="175"/>
      <c r="F968" s="175"/>
      <c r="G968" s="176"/>
      <c r="H968" s="176"/>
      <c r="I968" s="176"/>
      <c r="J968" s="176"/>
      <c r="K968" s="176"/>
      <c r="L968" s="176"/>
      <c r="N968" s="175"/>
      <c r="O968" s="195"/>
      <c r="P968" s="195"/>
      <c r="Q968" s="195"/>
      <c r="R968" s="195"/>
      <c r="S968" s="195"/>
      <c r="T968" s="175"/>
      <c r="U968" s="175"/>
      <c r="V968" s="182"/>
    </row>
    <row r="969" spans="2:22" ht="12.75" customHeight="1">
      <c r="B969" s="175"/>
      <c r="C969" s="175"/>
      <c r="D969" s="175"/>
      <c r="E969" s="175"/>
      <c r="F969" s="175"/>
      <c r="G969" s="176"/>
      <c r="H969" s="176"/>
      <c r="I969" s="176"/>
      <c r="J969" s="176"/>
      <c r="K969" s="176"/>
      <c r="L969" s="176"/>
      <c r="N969" s="175"/>
      <c r="O969" s="195"/>
      <c r="P969" s="195"/>
      <c r="Q969" s="195"/>
      <c r="R969" s="195"/>
      <c r="S969" s="195"/>
      <c r="T969" s="175"/>
      <c r="U969" s="175"/>
      <c r="V969" s="182"/>
    </row>
    <row r="970" spans="2:22" ht="12.75" customHeight="1">
      <c r="B970" s="175"/>
      <c r="C970" s="175"/>
      <c r="D970" s="175"/>
      <c r="E970" s="175"/>
      <c r="F970" s="175"/>
      <c r="G970" s="176"/>
      <c r="H970" s="176"/>
      <c r="I970" s="176"/>
      <c r="J970" s="176"/>
      <c r="K970" s="176"/>
      <c r="L970" s="176"/>
      <c r="N970" s="175"/>
      <c r="O970" s="195"/>
      <c r="P970" s="195"/>
      <c r="Q970" s="195"/>
      <c r="R970" s="195"/>
      <c r="S970" s="195"/>
      <c r="T970" s="175"/>
      <c r="U970" s="175"/>
      <c r="V970" s="182"/>
    </row>
    <row r="971" spans="2:22" ht="12.75" customHeight="1">
      <c r="B971" s="175"/>
      <c r="C971" s="175"/>
      <c r="D971" s="175"/>
      <c r="E971" s="175"/>
      <c r="F971" s="175"/>
      <c r="G971" s="176"/>
      <c r="H971" s="176"/>
      <c r="I971" s="176"/>
      <c r="J971" s="176"/>
      <c r="K971" s="176"/>
      <c r="L971" s="176"/>
      <c r="N971" s="175"/>
      <c r="O971" s="195"/>
      <c r="P971" s="195"/>
      <c r="Q971" s="195"/>
      <c r="R971" s="195"/>
      <c r="S971" s="195"/>
      <c r="T971" s="175"/>
      <c r="U971" s="175"/>
      <c r="V971" s="182"/>
    </row>
    <row r="972" spans="2:22" ht="12.75" customHeight="1">
      <c r="B972" s="175"/>
      <c r="C972" s="175"/>
      <c r="D972" s="175"/>
      <c r="E972" s="175"/>
      <c r="F972" s="175"/>
      <c r="G972" s="176"/>
      <c r="H972" s="176"/>
      <c r="I972" s="176"/>
      <c r="J972" s="176"/>
      <c r="K972" s="176"/>
      <c r="L972" s="176"/>
      <c r="N972" s="175"/>
      <c r="O972" s="195"/>
      <c r="P972" s="195"/>
      <c r="Q972" s="195"/>
      <c r="R972" s="195"/>
      <c r="S972" s="195"/>
      <c r="T972" s="175"/>
      <c r="U972" s="175"/>
      <c r="V972" s="182"/>
    </row>
    <row r="973" spans="2:22" ht="12.75" customHeight="1">
      <c r="B973" s="175"/>
      <c r="C973" s="175"/>
      <c r="D973" s="175"/>
      <c r="E973" s="175"/>
      <c r="F973" s="175"/>
      <c r="G973" s="176"/>
      <c r="H973" s="176"/>
      <c r="I973" s="176"/>
      <c r="J973" s="176"/>
      <c r="K973" s="176"/>
      <c r="L973" s="176"/>
      <c r="N973" s="175"/>
      <c r="O973" s="195"/>
      <c r="P973" s="195"/>
      <c r="Q973" s="195"/>
      <c r="R973" s="195"/>
      <c r="S973" s="195"/>
      <c r="T973" s="175"/>
      <c r="U973" s="175"/>
      <c r="V973" s="182"/>
    </row>
    <row r="974" spans="2:22" ht="12.75" customHeight="1">
      <c r="B974" s="175"/>
      <c r="C974" s="175"/>
      <c r="D974" s="175"/>
      <c r="E974" s="175"/>
      <c r="F974" s="175"/>
      <c r="G974" s="176"/>
      <c r="H974" s="176"/>
      <c r="I974" s="176"/>
      <c r="J974" s="176"/>
      <c r="K974" s="176"/>
      <c r="L974" s="176"/>
      <c r="N974" s="175"/>
      <c r="O974" s="195"/>
      <c r="P974" s="195"/>
      <c r="Q974" s="195"/>
      <c r="R974" s="195"/>
      <c r="S974" s="195"/>
      <c r="T974" s="175"/>
      <c r="U974" s="175"/>
      <c r="V974" s="182"/>
    </row>
    <row r="975" spans="2:22" ht="12.75" customHeight="1">
      <c r="B975" s="175"/>
      <c r="C975" s="175"/>
      <c r="D975" s="175"/>
      <c r="E975" s="175"/>
      <c r="F975" s="175"/>
      <c r="G975" s="176"/>
      <c r="H975" s="176"/>
      <c r="I975" s="176"/>
      <c r="J975" s="176"/>
      <c r="K975" s="176"/>
      <c r="L975" s="176"/>
      <c r="N975" s="175"/>
      <c r="O975" s="195"/>
      <c r="P975" s="195"/>
      <c r="Q975" s="195"/>
      <c r="R975" s="195"/>
      <c r="S975" s="195"/>
      <c r="T975" s="175"/>
      <c r="U975" s="175"/>
      <c r="V975" s="182"/>
    </row>
    <row r="976" spans="2:22" ht="12.75" customHeight="1">
      <c r="B976" s="175"/>
      <c r="C976" s="175"/>
      <c r="D976" s="175"/>
      <c r="E976" s="175"/>
      <c r="F976" s="175"/>
      <c r="G976" s="176"/>
      <c r="H976" s="176"/>
      <c r="I976" s="176"/>
      <c r="J976" s="176"/>
      <c r="K976" s="176"/>
      <c r="L976" s="176"/>
      <c r="N976" s="175"/>
      <c r="O976" s="195"/>
      <c r="P976" s="195"/>
      <c r="Q976" s="195"/>
      <c r="R976" s="195"/>
      <c r="S976" s="195"/>
      <c r="T976" s="175"/>
      <c r="U976" s="175"/>
      <c r="V976" s="182"/>
    </row>
    <row r="977" spans="2:22" ht="12.75" customHeight="1">
      <c r="B977" s="175"/>
      <c r="C977" s="175"/>
      <c r="D977" s="175"/>
      <c r="E977" s="175"/>
      <c r="F977" s="175"/>
      <c r="G977" s="176"/>
      <c r="H977" s="176"/>
      <c r="I977" s="176"/>
      <c r="J977" s="176"/>
      <c r="K977" s="176"/>
      <c r="L977" s="176"/>
      <c r="N977" s="175"/>
      <c r="O977" s="195"/>
      <c r="P977" s="195"/>
      <c r="Q977" s="195"/>
      <c r="R977" s="195"/>
      <c r="S977" s="195"/>
      <c r="T977" s="175"/>
      <c r="U977" s="175"/>
      <c r="V977" s="182"/>
    </row>
    <row r="978" spans="2:22" ht="12.75" customHeight="1">
      <c r="B978" s="175"/>
      <c r="C978" s="175"/>
      <c r="D978" s="175"/>
      <c r="E978" s="175"/>
      <c r="F978" s="175"/>
      <c r="G978" s="176"/>
      <c r="H978" s="176"/>
      <c r="I978" s="176"/>
      <c r="J978" s="176"/>
      <c r="K978" s="176"/>
      <c r="L978" s="176"/>
      <c r="N978" s="175"/>
      <c r="O978" s="195"/>
      <c r="P978" s="195"/>
      <c r="Q978" s="195"/>
      <c r="R978" s="195"/>
      <c r="S978" s="195"/>
      <c r="T978" s="175"/>
      <c r="U978" s="175"/>
      <c r="V978" s="182"/>
    </row>
    <row r="979" spans="2:22" ht="12.75" customHeight="1">
      <c r="B979" s="175"/>
      <c r="C979" s="175"/>
      <c r="D979" s="175"/>
      <c r="E979" s="175"/>
      <c r="F979" s="175"/>
      <c r="G979" s="176"/>
      <c r="H979" s="176"/>
      <c r="I979" s="176"/>
      <c r="J979" s="176"/>
      <c r="K979" s="176"/>
      <c r="L979" s="176"/>
      <c r="N979" s="175"/>
      <c r="O979" s="195"/>
      <c r="P979" s="195"/>
      <c r="Q979" s="195"/>
      <c r="R979" s="195"/>
      <c r="S979" s="195"/>
      <c r="T979" s="175"/>
      <c r="U979" s="175"/>
      <c r="V979" s="182"/>
    </row>
    <row r="980" spans="2:22" ht="12.75" customHeight="1">
      <c r="B980" s="175"/>
      <c r="C980" s="175"/>
      <c r="D980" s="175"/>
      <c r="E980" s="175"/>
      <c r="F980" s="175"/>
      <c r="G980" s="176"/>
      <c r="H980" s="176"/>
      <c r="I980" s="176"/>
      <c r="J980" s="176"/>
      <c r="K980" s="176"/>
      <c r="L980" s="176"/>
      <c r="N980" s="175"/>
      <c r="O980" s="195"/>
      <c r="P980" s="195"/>
      <c r="Q980" s="195"/>
      <c r="R980" s="195"/>
      <c r="S980" s="195"/>
      <c r="T980" s="175"/>
      <c r="U980" s="175"/>
      <c r="V980" s="182"/>
    </row>
    <row r="981" spans="2:22" ht="12.75" customHeight="1">
      <c r="B981" s="175"/>
      <c r="C981" s="175"/>
      <c r="D981" s="175"/>
      <c r="E981" s="175"/>
      <c r="F981" s="175"/>
      <c r="G981" s="176"/>
      <c r="H981" s="176"/>
      <c r="I981" s="176"/>
      <c r="J981" s="176"/>
      <c r="K981" s="176"/>
      <c r="L981" s="176"/>
      <c r="N981" s="175"/>
      <c r="O981" s="195"/>
      <c r="P981" s="195"/>
      <c r="Q981" s="195"/>
      <c r="R981" s="195"/>
      <c r="S981" s="195"/>
      <c r="T981" s="175"/>
      <c r="U981" s="175"/>
      <c r="V981" s="182"/>
    </row>
    <row r="982" spans="2:22" ht="12.75" customHeight="1">
      <c r="B982" s="175"/>
      <c r="C982" s="175"/>
      <c r="D982" s="175"/>
      <c r="E982" s="175"/>
      <c r="F982" s="175"/>
      <c r="G982" s="176"/>
      <c r="H982" s="176"/>
      <c r="I982" s="176"/>
      <c r="J982" s="176"/>
      <c r="K982" s="176"/>
      <c r="L982" s="176"/>
      <c r="N982" s="175"/>
      <c r="O982" s="195"/>
      <c r="P982" s="195"/>
      <c r="Q982" s="195"/>
      <c r="R982" s="195"/>
      <c r="S982" s="195"/>
      <c r="T982" s="175"/>
      <c r="U982" s="175"/>
      <c r="V982" s="182"/>
    </row>
    <row r="983" spans="2:22" ht="12.75" customHeight="1">
      <c r="B983" s="175"/>
      <c r="C983" s="175"/>
      <c r="D983" s="175"/>
      <c r="E983" s="175"/>
      <c r="F983" s="175"/>
      <c r="G983" s="176"/>
      <c r="H983" s="176"/>
      <c r="I983" s="176"/>
      <c r="J983" s="176"/>
      <c r="K983" s="176"/>
      <c r="L983" s="176"/>
      <c r="N983" s="175"/>
      <c r="O983" s="195"/>
      <c r="P983" s="195"/>
      <c r="Q983" s="195"/>
      <c r="R983" s="195"/>
      <c r="S983" s="195"/>
      <c r="T983" s="175"/>
      <c r="U983" s="175"/>
      <c r="V983" s="182"/>
    </row>
    <row r="984" spans="2:22" ht="12.75" customHeight="1">
      <c r="B984" s="175"/>
      <c r="C984" s="175"/>
      <c r="D984" s="175"/>
      <c r="E984" s="175"/>
      <c r="F984" s="175"/>
      <c r="G984" s="176"/>
      <c r="H984" s="176"/>
      <c r="I984" s="176"/>
      <c r="J984" s="176"/>
      <c r="K984" s="176"/>
      <c r="L984" s="176"/>
      <c r="N984" s="175"/>
      <c r="O984" s="195"/>
      <c r="P984" s="195"/>
      <c r="Q984" s="195"/>
      <c r="R984" s="195"/>
      <c r="S984" s="195"/>
      <c r="T984" s="175"/>
      <c r="U984" s="175"/>
      <c r="V984" s="182"/>
    </row>
    <row r="985" spans="2:22" ht="12.75" customHeight="1">
      <c r="B985" s="175"/>
      <c r="C985" s="175"/>
      <c r="D985" s="175"/>
      <c r="E985" s="175"/>
      <c r="F985" s="175"/>
      <c r="G985" s="176"/>
      <c r="H985" s="176"/>
      <c r="I985" s="176"/>
      <c r="J985" s="176"/>
      <c r="K985" s="176"/>
      <c r="L985" s="176"/>
      <c r="N985" s="175"/>
      <c r="O985" s="195"/>
      <c r="P985" s="195"/>
      <c r="Q985" s="195"/>
      <c r="R985" s="195"/>
      <c r="S985" s="195"/>
      <c r="T985" s="175"/>
      <c r="U985" s="175"/>
      <c r="V985" s="182"/>
    </row>
    <row r="986" spans="2:22" ht="12.75" customHeight="1">
      <c r="B986" s="175"/>
      <c r="C986" s="175"/>
      <c r="D986" s="175"/>
      <c r="E986" s="175"/>
      <c r="F986" s="175"/>
      <c r="G986" s="176"/>
      <c r="H986" s="176"/>
      <c r="I986" s="176"/>
      <c r="J986" s="176"/>
      <c r="K986" s="176"/>
      <c r="L986" s="176"/>
      <c r="N986" s="175"/>
      <c r="O986" s="195"/>
      <c r="P986" s="195"/>
      <c r="Q986" s="195"/>
      <c r="R986" s="195"/>
      <c r="S986" s="195"/>
      <c r="T986" s="175"/>
      <c r="U986" s="175"/>
      <c r="V986" s="182"/>
    </row>
    <row r="987" spans="2:22" ht="12.75" customHeight="1">
      <c r="B987" s="175"/>
      <c r="C987" s="175"/>
      <c r="D987" s="175"/>
      <c r="E987" s="175"/>
      <c r="F987" s="175"/>
      <c r="G987" s="176"/>
      <c r="H987" s="176"/>
      <c r="I987" s="176"/>
      <c r="J987" s="176"/>
      <c r="K987" s="176"/>
      <c r="L987" s="176"/>
      <c r="N987" s="175"/>
      <c r="O987" s="195"/>
      <c r="P987" s="195"/>
      <c r="Q987" s="195"/>
      <c r="R987" s="195"/>
      <c r="S987" s="195"/>
      <c r="T987" s="175"/>
      <c r="U987" s="175"/>
      <c r="V987" s="182"/>
    </row>
    <row r="988" spans="2:22" ht="12.75" customHeight="1">
      <c r="B988" s="175"/>
      <c r="C988" s="175"/>
      <c r="D988" s="175"/>
      <c r="E988" s="175"/>
      <c r="F988" s="175"/>
      <c r="G988" s="176"/>
      <c r="H988" s="176"/>
      <c r="I988" s="176"/>
      <c r="J988" s="176"/>
      <c r="K988" s="176"/>
      <c r="L988" s="176"/>
      <c r="N988" s="175"/>
      <c r="O988" s="195"/>
      <c r="P988" s="195"/>
      <c r="Q988" s="195"/>
      <c r="R988" s="195"/>
      <c r="S988" s="195"/>
      <c r="T988" s="175"/>
      <c r="U988" s="175"/>
      <c r="V988" s="182"/>
    </row>
    <row r="989" spans="2:22" ht="12.75" customHeight="1">
      <c r="B989" s="175"/>
      <c r="C989" s="175"/>
      <c r="D989" s="175"/>
      <c r="E989" s="175"/>
      <c r="F989" s="175"/>
      <c r="G989" s="176"/>
      <c r="H989" s="176"/>
      <c r="I989" s="176"/>
      <c r="J989" s="176"/>
      <c r="K989" s="176"/>
      <c r="L989" s="176"/>
      <c r="N989" s="175"/>
      <c r="O989" s="195"/>
      <c r="P989" s="195"/>
      <c r="Q989" s="195"/>
      <c r="R989" s="195"/>
      <c r="S989" s="195"/>
      <c r="T989" s="175"/>
      <c r="U989" s="175"/>
      <c r="V989" s="182"/>
    </row>
    <row r="990" spans="2:22" ht="12.75" customHeight="1">
      <c r="B990" s="175"/>
      <c r="C990" s="175"/>
      <c r="D990" s="175"/>
      <c r="E990" s="175"/>
      <c r="F990" s="175"/>
      <c r="G990" s="176"/>
      <c r="H990" s="176"/>
      <c r="I990" s="176"/>
      <c r="J990" s="176"/>
      <c r="K990" s="176"/>
      <c r="L990" s="176"/>
      <c r="N990" s="175"/>
      <c r="O990" s="195"/>
      <c r="P990" s="195"/>
      <c r="Q990" s="195"/>
      <c r="R990" s="195"/>
      <c r="S990" s="195"/>
      <c r="T990" s="175"/>
      <c r="U990" s="175"/>
      <c r="V990" s="182"/>
    </row>
    <row r="991" spans="2:22" ht="12.75" customHeight="1">
      <c r="B991" s="175"/>
      <c r="C991" s="175"/>
      <c r="D991" s="175"/>
      <c r="E991" s="175"/>
      <c r="F991" s="175"/>
      <c r="G991" s="176"/>
      <c r="H991" s="176"/>
      <c r="I991" s="176"/>
      <c r="J991" s="176"/>
      <c r="K991" s="176"/>
      <c r="L991" s="176"/>
      <c r="N991" s="175"/>
      <c r="O991" s="195"/>
      <c r="P991" s="195"/>
      <c r="Q991" s="195"/>
      <c r="R991" s="195"/>
      <c r="S991" s="195"/>
      <c r="T991" s="175"/>
      <c r="U991" s="175"/>
      <c r="V991" s="182"/>
    </row>
    <row r="992" spans="2:22" ht="12.75" customHeight="1">
      <c r="B992" s="175"/>
      <c r="C992" s="175"/>
      <c r="D992" s="175"/>
      <c r="E992" s="175"/>
      <c r="F992" s="175"/>
      <c r="G992" s="176"/>
      <c r="H992" s="176"/>
      <c r="I992" s="176"/>
      <c r="J992" s="176"/>
      <c r="K992" s="176"/>
      <c r="L992" s="176"/>
      <c r="N992" s="175"/>
      <c r="O992" s="195"/>
      <c r="P992" s="195"/>
      <c r="Q992" s="195"/>
      <c r="R992" s="195"/>
      <c r="S992" s="195"/>
      <c r="T992" s="175"/>
      <c r="U992" s="175"/>
      <c r="V992" s="182"/>
    </row>
    <row r="993" spans="2:22" ht="12.75" customHeight="1">
      <c r="B993" s="175"/>
      <c r="C993" s="175"/>
      <c r="D993" s="175"/>
      <c r="E993" s="175"/>
      <c r="F993" s="175"/>
      <c r="G993" s="176"/>
      <c r="H993" s="176"/>
      <c r="I993" s="176"/>
      <c r="J993" s="176"/>
      <c r="K993" s="176"/>
      <c r="L993" s="176"/>
      <c r="N993" s="175"/>
      <c r="O993" s="195"/>
      <c r="P993" s="195"/>
      <c r="Q993" s="195"/>
      <c r="R993" s="195"/>
      <c r="S993" s="195"/>
      <c r="T993" s="175"/>
      <c r="U993" s="175"/>
      <c r="V993" s="182"/>
    </row>
    <row r="994" spans="2:22" ht="12.75" customHeight="1">
      <c r="B994" s="175"/>
      <c r="C994" s="175"/>
      <c r="D994" s="175"/>
      <c r="E994" s="175"/>
      <c r="F994" s="175"/>
      <c r="G994" s="176"/>
      <c r="H994" s="176"/>
      <c r="I994" s="176"/>
      <c r="J994" s="176"/>
      <c r="K994" s="176"/>
      <c r="L994" s="176"/>
      <c r="N994" s="175"/>
      <c r="O994" s="195"/>
      <c r="P994" s="195"/>
      <c r="Q994" s="195"/>
      <c r="R994" s="195"/>
      <c r="S994" s="195"/>
      <c r="T994" s="175"/>
      <c r="U994" s="175"/>
      <c r="V994" s="182"/>
    </row>
    <row r="995" spans="2:22" ht="12.75" customHeight="1">
      <c r="B995" s="175"/>
      <c r="C995" s="175"/>
      <c r="D995" s="175"/>
      <c r="E995" s="175"/>
      <c r="F995" s="175"/>
      <c r="G995" s="176"/>
      <c r="H995" s="176"/>
      <c r="I995" s="176"/>
      <c r="J995" s="176"/>
      <c r="K995" s="176"/>
      <c r="L995" s="176"/>
      <c r="N995" s="175"/>
      <c r="O995" s="195"/>
      <c r="P995" s="195"/>
      <c r="Q995" s="195"/>
      <c r="R995" s="195"/>
      <c r="S995" s="195"/>
      <c r="T995" s="175"/>
      <c r="U995" s="175"/>
      <c r="V995" s="182"/>
    </row>
    <row r="996" spans="2:22" ht="12.75" customHeight="1">
      <c r="B996" s="175"/>
      <c r="C996" s="175"/>
      <c r="D996" s="175"/>
      <c r="E996" s="175"/>
      <c r="F996" s="175"/>
      <c r="G996" s="176"/>
      <c r="H996" s="176"/>
      <c r="I996" s="176"/>
      <c r="J996" s="176"/>
      <c r="K996" s="176"/>
      <c r="L996" s="176"/>
      <c r="N996" s="175"/>
      <c r="O996" s="195"/>
      <c r="P996" s="195"/>
      <c r="Q996" s="195"/>
      <c r="R996" s="195"/>
      <c r="S996" s="195"/>
      <c r="T996" s="175"/>
      <c r="U996" s="175"/>
      <c r="V996" s="182"/>
    </row>
    <row r="997" spans="2:22" ht="12.75" customHeight="1">
      <c r="B997" s="175"/>
      <c r="C997" s="175"/>
      <c r="D997" s="175"/>
      <c r="E997" s="175"/>
      <c r="F997" s="175"/>
      <c r="G997" s="176"/>
      <c r="H997" s="176"/>
      <c r="I997" s="176"/>
      <c r="J997" s="176"/>
      <c r="K997" s="176"/>
      <c r="L997" s="176"/>
      <c r="N997" s="175"/>
      <c r="O997" s="195"/>
      <c r="P997" s="195"/>
      <c r="Q997" s="195"/>
      <c r="R997" s="195"/>
      <c r="S997" s="195"/>
      <c r="T997" s="175"/>
      <c r="U997" s="175"/>
      <c r="V997" s="182"/>
    </row>
    <row r="998" spans="2:22" ht="12.75" customHeight="1">
      <c r="B998" s="175"/>
      <c r="C998" s="175"/>
      <c r="D998" s="175"/>
      <c r="E998" s="175"/>
      <c r="F998" s="175"/>
      <c r="G998" s="176"/>
      <c r="H998" s="176"/>
      <c r="I998" s="176"/>
      <c r="J998" s="176"/>
      <c r="K998" s="176"/>
      <c r="L998" s="176"/>
      <c r="N998" s="175"/>
      <c r="O998" s="195"/>
      <c r="P998" s="195"/>
      <c r="Q998" s="195"/>
      <c r="R998" s="195"/>
      <c r="S998" s="195"/>
      <c r="T998" s="175"/>
      <c r="U998" s="175"/>
      <c r="V998" s="182"/>
    </row>
    <row r="999" spans="2:22" ht="12.75" customHeight="1">
      <c r="B999" s="175"/>
      <c r="C999" s="175"/>
      <c r="D999" s="175"/>
      <c r="E999" s="175"/>
      <c r="F999" s="175"/>
      <c r="G999" s="176"/>
      <c r="H999" s="176"/>
      <c r="I999" s="176"/>
      <c r="J999" s="176"/>
      <c r="K999" s="176"/>
      <c r="L999" s="176"/>
      <c r="N999" s="175"/>
      <c r="O999" s="195"/>
      <c r="P999" s="195"/>
      <c r="Q999" s="195"/>
      <c r="R999" s="195"/>
      <c r="S999" s="195"/>
      <c r="T999" s="175"/>
      <c r="U999" s="175"/>
      <c r="V999" s="182"/>
    </row>
    <row r="1000" spans="2:22" ht="12.75" customHeight="1">
      <c r="B1000" s="175"/>
      <c r="C1000" s="175"/>
      <c r="D1000" s="175"/>
      <c r="E1000" s="175"/>
      <c r="F1000" s="175"/>
      <c r="G1000" s="176"/>
      <c r="H1000" s="176"/>
      <c r="I1000" s="176"/>
      <c r="J1000" s="176"/>
      <c r="K1000" s="176"/>
      <c r="L1000" s="176"/>
      <c r="N1000" s="175"/>
      <c r="O1000" s="195"/>
      <c r="P1000" s="195"/>
      <c r="Q1000" s="195"/>
      <c r="R1000" s="195"/>
      <c r="S1000" s="195"/>
      <c r="T1000" s="175"/>
      <c r="U1000" s="175"/>
      <c r="V1000" s="182"/>
    </row>
    <row r="1001" spans="2:22" ht="12.75" customHeight="1">
      <c r="B1001" s="175"/>
      <c r="C1001" s="175"/>
      <c r="D1001" s="175"/>
      <c r="E1001" s="175"/>
      <c r="F1001" s="175"/>
      <c r="G1001" s="176"/>
      <c r="H1001" s="176"/>
      <c r="I1001" s="176"/>
      <c r="J1001" s="176"/>
      <c r="K1001" s="176"/>
      <c r="L1001" s="176"/>
      <c r="N1001" s="175"/>
      <c r="O1001" s="195"/>
      <c r="P1001" s="195"/>
      <c r="Q1001" s="195"/>
      <c r="R1001" s="195"/>
      <c r="S1001" s="195"/>
      <c r="T1001" s="175"/>
      <c r="U1001" s="175"/>
      <c r="V1001" s="182"/>
    </row>
    <row r="1002" spans="2:22" ht="12.75" customHeight="1">
      <c r="B1002" s="175"/>
      <c r="C1002" s="175"/>
      <c r="D1002" s="175"/>
      <c r="E1002" s="175"/>
      <c r="F1002" s="175"/>
      <c r="G1002" s="176"/>
      <c r="H1002" s="176"/>
      <c r="I1002" s="176"/>
      <c r="J1002" s="176"/>
      <c r="K1002" s="176"/>
      <c r="L1002" s="176"/>
      <c r="N1002" s="175"/>
      <c r="O1002" s="195"/>
      <c r="P1002" s="195"/>
      <c r="Q1002" s="195"/>
      <c r="R1002" s="195"/>
      <c r="S1002" s="195"/>
      <c r="T1002" s="175"/>
      <c r="U1002" s="175"/>
      <c r="V1002" s="182"/>
    </row>
    <row r="1003" spans="2:22" ht="12.75" customHeight="1">
      <c r="B1003" s="175"/>
      <c r="C1003" s="175"/>
      <c r="D1003" s="175"/>
      <c r="E1003" s="175"/>
      <c r="F1003" s="175"/>
      <c r="G1003" s="176"/>
      <c r="H1003" s="176"/>
      <c r="I1003" s="176"/>
      <c r="J1003" s="176"/>
      <c r="K1003" s="176"/>
      <c r="L1003" s="176"/>
      <c r="N1003" s="175"/>
      <c r="O1003" s="195"/>
      <c r="P1003" s="195"/>
      <c r="Q1003" s="195"/>
      <c r="R1003" s="195"/>
      <c r="S1003" s="195"/>
      <c r="T1003" s="175"/>
      <c r="U1003" s="175"/>
      <c r="V1003" s="182"/>
    </row>
    <row r="1004" spans="2:22" ht="12.75" customHeight="1">
      <c r="B1004" s="175"/>
      <c r="C1004" s="175"/>
      <c r="D1004" s="175"/>
      <c r="E1004" s="175"/>
      <c r="F1004" s="175"/>
      <c r="G1004" s="176"/>
      <c r="H1004" s="176"/>
      <c r="I1004" s="176"/>
      <c r="J1004" s="176"/>
      <c r="K1004" s="176"/>
      <c r="L1004" s="176"/>
      <c r="N1004" s="175"/>
      <c r="O1004" s="195"/>
      <c r="P1004" s="195"/>
      <c r="Q1004" s="195"/>
      <c r="R1004" s="195"/>
      <c r="S1004" s="195"/>
      <c r="T1004" s="175"/>
      <c r="U1004" s="175"/>
      <c r="V1004" s="182"/>
    </row>
    <row r="1005" spans="2:22" ht="12.75" customHeight="1">
      <c r="B1005" s="175"/>
      <c r="C1005" s="175"/>
      <c r="D1005" s="175"/>
      <c r="E1005" s="175"/>
      <c r="F1005" s="175"/>
      <c r="G1005" s="176"/>
      <c r="H1005" s="176"/>
      <c r="I1005" s="176"/>
      <c r="J1005" s="176"/>
      <c r="K1005" s="176"/>
      <c r="L1005" s="176"/>
      <c r="N1005" s="175"/>
      <c r="O1005" s="195"/>
      <c r="P1005" s="195"/>
      <c r="Q1005" s="195"/>
      <c r="R1005" s="195"/>
      <c r="S1005" s="195"/>
      <c r="T1005" s="175"/>
      <c r="U1005" s="175"/>
      <c r="V1005" s="182"/>
    </row>
    <row r="1006" spans="2:22" ht="12.75" customHeight="1">
      <c r="B1006" s="175"/>
      <c r="C1006" s="175"/>
      <c r="D1006" s="175"/>
      <c r="E1006" s="175"/>
      <c r="F1006" s="175"/>
      <c r="G1006" s="176"/>
      <c r="H1006" s="176"/>
      <c r="I1006" s="176"/>
      <c r="J1006" s="176"/>
      <c r="K1006" s="176"/>
      <c r="L1006" s="176"/>
      <c r="N1006" s="175"/>
      <c r="O1006" s="195"/>
      <c r="P1006" s="195"/>
      <c r="Q1006" s="195"/>
      <c r="R1006" s="195"/>
      <c r="S1006" s="195"/>
      <c r="T1006" s="175"/>
      <c r="U1006" s="175"/>
      <c r="V1006" s="182"/>
    </row>
    <row r="1007" spans="2:22" ht="12.75" customHeight="1">
      <c r="B1007" s="175"/>
      <c r="C1007" s="175"/>
      <c r="D1007" s="175"/>
      <c r="E1007" s="175"/>
      <c r="F1007" s="175"/>
      <c r="G1007" s="176"/>
      <c r="H1007" s="176"/>
      <c r="I1007" s="176"/>
      <c r="J1007" s="176"/>
      <c r="K1007" s="176"/>
      <c r="L1007" s="176"/>
      <c r="N1007" s="175"/>
      <c r="O1007" s="195"/>
      <c r="P1007" s="195"/>
      <c r="Q1007" s="195"/>
      <c r="R1007" s="195"/>
      <c r="S1007" s="195"/>
      <c r="T1007" s="175"/>
      <c r="U1007" s="175"/>
      <c r="V1007" s="182"/>
    </row>
    <row r="1008" spans="2:22" ht="12.75" customHeight="1">
      <c r="B1008" s="175"/>
      <c r="C1008" s="175"/>
      <c r="D1008" s="175"/>
      <c r="E1008" s="175"/>
      <c r="F1008" s="175"/>
      <c r="G1008" s="176"/>
      <c r="H1008" s="176"/>
      <c r="I1008" s="176"/>
      <c r="J1008" s="176"/>
      <c r="K1008" s="176"/>
      <c r="L1008" s="176"/>
      <c r="N1008" s="175"/>
      <c r="O1008" s="195"/>
      <c r="P1008" s="195"/>
      <c r="Q1008" s="195"/>
      <c r="R1008" s="195"/>
      <c r="S1008" s="195"/>
      <c r="T1008" s="175"/>
      <c r="U1008" s="175"/>
      <c r="V1008" s="182"/>
    </row>
    <row r="1009" spans="2:22" ht="12.75" customHeight="1">
      <c r="B1009" s="175"/>
      <c r="C1009" s="175"/>
      <c r="D1009" s="175"/>
      <c r="E1009" s="175"/>
      <c r="F1009" s="175"/>
      <c r="G1009" s="176"/>
      <c r="H1009" s="176"/>
      <c r="I1009" s="176"/>
      <c r="J1009" s="176"/>
      <c r="K1009" s="176"/>
      <c r="L1009" s="176"/>
      <c r="N1009" s="175"/>
      <c r="O1009" s="195"/>
      <c r="P1009" s="195"/>
      <c r="Q1009" s="195"/>
      <c r="R1009" s="195"/>
      <c r="S1009" s="195"/>
      <c r="T1009" s="175"/>
      <c r="U1009" s="175"/>
      <c r="V1009" s="182"/>
    </row>
    <row r="1010" spans="2:22" ht="12.75" customHeight="1">
      <c r="B1010" s="175"/>
      <c r="C1010" s="175"/>
      <c r="D1010" s="175"/>
      <c r="E1010" s="175"/>
      <c r="F1010" s="175"/>
      <c r="G1010" s="176"/>
      <c r="H1010" s="176"/>
      <c r="I1010" s="176"/>
      <c r="J1010" s="176"/>
      <c r="K1010" s="176"/>
      <c r="L1010" s="176"/>
      <c r="N1010" s="175"/>
      <c r="O1010" s="195"/>
      <c r="P1010" s="195"/>
      <c r="Q1010" s="195"/>
      <c r="R1010" s="195"/>
      <c r="S1010" s="195"/>
      <c r="T1010" s="175"/>
      <c r="U1010" s="175"/>
      <c r="V1010" s="182"/>
    </row>
    <row r="1011" spans="2:22" ht="12.75" customHeight="1">
      <c r="B1011" s="175"/>
      <c r="C1011" s="175"/>
      <c r="D1011" s="175"/>
      <c r="E1011" s="175"/>
      <c r="F1011" s="175"/>
      <c r="G1011" s="176"/>
      <c r="H1011" s="176"/>
      <c r="I1011" s="176"/>
      <c r="J1011" s="176"/>
      <c r="K1011" s="176"/>
      <c r="L1011" s="176"/>
      <c r="N1011" s="175"/>
      <c r="O1011" s="195"/>
      <c r="P1011" s="195"/>
      <c r="Q1011" s="195"/>
      <c r="R1011" s="195"/>
      <c r="S1011" s="195"/>
      <c r="T1011" s="175"/>
      <c r="U1011" s="175"/>
      <c r="V1011" s="182"/>
    </row>
    <row r="1012" spans="2:22" ht="12.75" customHeight="1">
      <c r="B1012" s="175"/>
      <c r="C1012" s="175"/>
      <c r="D1012" s="175"/>
      <c r="E1012" s="175"/>
      <c r="F1012" s="175"/>
      <c r="G1012" s="176"/>
      <c r="H1012" s="176"/>
      <c r="I1012" s="176"/>
      <c r="J1012" s="176"/>
      <c r="K1012" s="176"/>
      <c r="L1012" s="176"/>
      <c r="N1012" s="175"/>
      <c r="O1012" s="195"/>
      <c r="P1012" s="195"/>
      <c r="Q1012" s="195"/>
      <c r="R1012" s="195"/>
      <c r="S1012" s="195"/>
      <c r="T1012" s="175"/>
      <c r="U1012" s="175"/>
      <c r="V1012" s="182"/>
    </row>
    <row r="1013" spans="2:22" ht="12.75" customHeight="1">
      <c r="B1013" s="175"/>
      <c r="C1013" s="175"/>
      <c r="D1013" s="175"/>
      <c r="E1013" s="175"/>
      <c r="F1013" s="175"/>
      <c r="G1013" s="176"/>
      <c r="H1013" s="176"/>
      <c r="I1013" s="176"/>
      <c r="J1013" s="176"/>
      <c r="K1013" s="176"/>
      <c r="L1013" s="176"/>
      <c r="N1013" s="175"/>
      <c r="O1013" s="195"/>
      <c r="P1013" s="195"/>
      <c r="Q1013" s="195"/>
      <c r="R1013" s="195"/>
      <c r="S1013" s="195"/>
      <c r="T1013" s="175"/>
      <c r="U1013" s="175"/>
      <c r="V1013" s="182"/>
    </row>
    <row r="1014" spans="2:22" ht="12.75" customHeight="1">
      <c r="B1014" s="175"/>
      <c r="C1014" s="175"/>
      <c r="D1014" s="175"/>
      <c r="E1014" s="175"/>
      <c r="F1014" s="175"/>
      <c r="G1014" s="176"/>
      <c r="H1014" s="176"/>
      <c r="I1014" s="176"/>
      <c r="J1014" s="176"/>
      <c r="K1014" s="176"/>
      <c r="L1014" s="176"/>
      <c r="N1014" s="175"/>
      <c r="O1014" s="195"/>
      <c r="P1014" s="195"/>
      <c r="Q1014" s="195"/>
      <c r="R1014" s="195"/>
      <c r="S1014" s="195"/>
      <c r="T1014" s="175"/>
      <c r="U1014" s="175"/>
      <c r="V1014" s="182"/>
    </row>
    <row r="1015" spans="2:22" ht="12.75" customHeight="1">
      <c r="B1015" s="175"/>
      <c r="C1015" s="175"/>
      <c r="D1015" s="175"/>
      <c r="E1015" s="175"/>
      <c r="F1015" s="175"/>
      <c r="G1015" s="176"/>
      <c r="H1015" s="176"/>
      <c r="I1015" s="176"/>
      <c r="J1015" s="176"/>
      <c r="K1015" s="176"/>
      <c r="L1015" s="176"/>
      <c r="N1015" s="175"/>
      <c r="O1015" s="195"/>
      <c r="P1015" s="195"/>
      <c r="Q1015" s="195"/>
      <c r="R1015" s="195"/>
      <c r="S1015" s="195"/>
      <c r="T1015" s="175"/>
      <c r="U1015" s="175"/>
      <c r="V1015" s="182"/>
    </row>
    <row r="1016" spans="2:22" ht="12.75" customHeight="1">
      <c r="B1016" s="175"/>
      <c r="C1016" s="175"/>
      <c r="D1016" s="175"/>
      <c r="E1016" s="175"/>
      <c r="F1016" s="175"/>
      <c r="G1016" s="176"/>
      <c r="H1016" s="176"/>
      <c r="I1016" s="176"/>
      <c r="J1016" s="176"/>
      <c r="K1016" s="176"/>
      <c r="L1016" s="176"/>
      <c r="N1016" s="175"/>
      <c r="O1016" s="195"/>
      <c r="P1016" s="195"/>
      <c r="Q1016" s="195"/>
      <c r="R1016" s="195"/>
      <c r="S1016" s="195"/>
      <c r="T1016" s="175"/>
      <c r="U1016" s="175"/>
      <c r="V1016" s="182"/>
    </row>
    <row r="1017" spans="2:22" ht="12.75" customHeight="1">
      <c r="B1017" s="175"/>
      <c r="C1017" s="175"/>
      <c r="D1017" s="175"/>
      <c r="E1017" s="175"/>
      <c r="F1017" s="175"/>
      <c r="G1017" s="176"/>
      <c r="H1017" s="176"/>
      <c r="I1017" s="176"/>
      <c r="J1017" s="176"/>
      <c r="K1017" s="176"/>
      <c r="L1017" s="176"/>
      <c r="N1017" s="175"/>
      <c r="O1017" s="195"/>
      <c r="P1017" s="195"/>
      <c r="Q1017" s="195"/>
      <c r="R1017" s="195"/>
      <c r="S1017" s="195"/>
      <c r="T1017" s="175"/>
      <c r="U1017" s="175"/>
      <c r="V1017" s="182"/>
    </row>
    <row r="1018" spans="2:22" ht="12.75" customHeight="1">
      <c r="B1018" s="175"/>
      <c r="C1018" s="175"/>
      <c r="D1018" s="175"/>
      <c r="E1018" s="175"/>
      <c r="F1018" s="175"/>
      <c r="G1018" s="176"/>
      <c r="H1018" s="176"/>
      <c r="I1018" s="176"/>
      <c r="J1018" s="176"/>
      <c r="K1018" s="176"/>
      <c r="L1018" s="176"/>
      <c r="N1018" s="175"/>
      <c r="O1018" s="195"/>
      <c r="P1018" s="195"/>
      <c r="Q1018" s="195"/>
      <c r="R1018" s="195"/>
      <c r="S1018" s="195"/>
      <c r="T1018" s="175"/>
      <c r="U1018" s="175"/>
      <c r="V1018" s="182"/>
    </row>
    <row r="1019" spans="2:22" ht="12.75" customHeight="1">
      <c r="B1019" s="175"/>
      <c r="C1019" s="175"/>
      <c r="D1019" s="175"/>
      <c r="E1019" s="175"/>
      <c r="F1019" s="175"/>
      <c r="G1019" s="176"/>
      <c r="H1019" s="176"/>
      <c r="I1019" s="176"/>
      <c r="J1019" s="176"/>
      <c r="K1019" s="176"/>
      <c r="L1019" s="176"/>
      <c r="N1019" s="175"/>
      <c r="O1019" s="195"/>
      <c r="P1019" s="195"/>
      <c r="Q1019" s="195"/>
      <c r="R1019" s="195"/>
      <c r="S1019" s="195"/>
      <c r="T1019" s="175"/>
      <c r="U1019" s="175"/>
      <c r="V1019" s="182"/>
    </row>
    <row r="1020" spans="2:22" ht="12.75" customHeight="1">
      <c r="B1020" s="175"/>
      <c r="C1020" s="175"/>
      <c r="D1020" s="175"/>
      <c r="E1020" s="175"/>
      <c r="F1020" s="175"/>
      <c r="G1020" s="176"/>
      <c r="H1020" s="176"/>
      <c r="I1020" s="176"/>
      <c r="J1020" s="176"/>
      <c r="K1020" s="176"/>
      <c r="L1020" s="176"/>
      <c r="N1020" s="175"/>
      <c r="O1020" s="195"/>
      <c r="P1020" s="195"/>
      <c r="Q1020" s="195"/>
      <c r="R1020" s="195"/>
      <c r="S1020" s="195"/>
      <c r="T1020" s="175"/>
      <c r="U1020" s="175"/>
      <c r="V1020" s="182"/>
    </row>
    <row r="1021" spans="2:22" ht="12.75" customHeight="1">
      <c r="B1021" s="175"/>
      <c r="C1021" s="175"/>
      <c r="D1021" s="175"/>
      <c r="E1021" s="175"/>
      <c r="F1021" s="175"/>
      <c r="G1021" s="176"/>
      <c r="H1021" s="176"/>
      <c r="I1021" s="176"/>
      <c r="J1021" s="176"/>
      <c r="K1021" s="176"/>
      <c r="L1021" s="176"/>
      <c r="N1021" s="175"/>
      <c r="O1021" s="195"/>
      <c r="P1021" s="195"/>
      <c r="Q1021" s="195"/>
      <c r="R1021" s="195"/>
      <c r="S1021" s="195"/>
      <c r="T1021" s="175"/>
      <c r="U1021" s="175"/>
      <c r="V1021" s="182"/>
    </row>
    <row r="1022" spans="2:22" ht="12.75" customHeight="1">
      <c r="B1022" s="175"/>
      <c r="C1022" s="175"/>
      <c r="D1022" s="175"/>
      <c r="E1022" s="175"/>
      <c r="F1022" s="175"/>
      <c r="G1022" s="176"/>
      <c r="H1022" s="176"/>
      <c r="I1022" s="176"/>
      <c r="J1022" s="176"/>
      <c r="K1022" s="176"/>
      <c r="L1022" s="176"/>
      <c r="N1022" s="175"/>
      <c r="O1022" s="195"/>
      <c r="P1022" s="195"/>
      <c r="Q1022" s="195"/>
      <c r="R1022" s="195"/>
      <c r="S1022" s="195"/>
      <c r="T1022" s="175"/>
      <c r="U1022" s="175"/>
      <c r="V1022" s="182"/>
    </row>
    <row r="1023" spans="2:22" ht="12.75" customHeight="1">
      <c r="B1023" s="175"/>
      <c r="C1023" s="175"/>
      <c r="D1023" s="175"/>
      <c r="E1023" s="175"/>
      <c r="F1023" s="175"/>
      <c r="G1023" s="176"/>
      <c r="H1023" s="176"/>
      <c r="I1023" s="176"/>
      <c r="J1023" s="176"/>
      <c r="K1023" s="176"/>
      <c r="L1023" s="176"/>
      <c r="N1023" s="175"/>
      <c r="O1023" s="195"/>
      <c r="P1023" s="195"/>
      <c r="Q1023" s="195"/>
      <c r="R1023" s="195"/>
      <c r="S1023" s="195"/>
      <c r="T1023" s="175"/>
      <c r="U1023" s="175"/>
      <c r="V1023" s="182"/>
    </row>
    <row r="1024" spans="2:22" ht="12.75" customHeight="1">
      <c r="B1024" s="175"/>
      <c r="C1024" s="175"/>
      <c r="D1024" s="175"/>
      <c r="E1024" s="175"/>
      <c r="F1024" s="175"/>
      <c r="G1024" s="176"/>
      <c r="H1024" s="176"/>
      <c r="I1024" s="176"/>
      <c r="J1024" s="176"/>
      <c r="K1024" s="176"/>
      <c r="L1024" s="176"/>
      <c r="N1024" s="175"/>
      <c r="O1024" s="195"/>
      <c r="P1024" s="195"/>
      <c r="Q1024" s="195"/>
      <c r="R1024" s="195"/>
      <c r="S1024" s="195"/>
      <c r="T1024" s="175"/>
      <c r="U1024" s="175"/>
      <c r="V1024" s="182"/>
    </row>
    <row r="1025" spans="2:22" ht="12.75" customHeight="1">
      <c r="B1025" s="175"/>
      <c r="C1025" s="175"/>
      <c r="D1025" s="175"/>
      <c r="E1025" s="175"/>
      <c r="F1025" s="175"/>
      <c r="G1025" s="176"/>
      <c r="H1025" s="176"/>
      <c r="I1025" s="176"/>
      <c r="J1025" s="176"/>
      <c r="K1025" s="176"/>
      <c r="L1025" s="176"/>
      <c r="N1025" s="175"/>
      <c r="O1025" s="195"/>
      <c r="P1025" s="195"/>
      <c r="Q1025" s="195"/>
      <c r="R1025" s="195"/>
      <c r="S1025" s="195"/>
      <c r="T1025" s="175"/>
      <c r="U1025" s="175"/>
      <c r="V1025" s="182"/>
    </row>
    <row r="1026" spans="2:22" ht="12.75" customHeight="1">
      <c r="B1026" s="175"/>
      <c r="C1026" s="175"/>
      <c r="D1026" s="175"/>
      <c r="E1026" s="175"/>
      <c r="F1026" s="175"/>
      <c r="G1026" s="176"/>
      <c r="H1026" s="176"/>
      <c r="I1026" s="176"/>
      <c r="J1026" s="176"/>
      <c r="K1026" s="176"/>
      <c r="L1026" s="176"/>
      <c r="N1026" s="175"/>
      <c r="O1026" s="195"/>
      <c r="P1026" s="195"/>
      <c r="Q1026" s="195"/>
      <c r="R1026" s="195"/>
      <c r="S1026" s="195"/>
      <c r="T1026" s="175"/>
      <c r="U1026" s="175"/>
      <c r="V1026" s="182"/>
    </row>
    <row r="1027" spans="2:22" ht="12.75" customHeight="1">
      <c r="B1027" s="175"/>
      <c r="C1027" s="175"/>
      <c r="D1027" s="175"/>
      <c r="E1027" s="175"/>
      <c r="F1027" s="175"/>
      <c r="G1027" s="176"/>
      <c r="H1027" s="176"/>
      <c r="I1027" s="176"/>
      <c r="J1027" s="176"/>
      <c r="K1027" s="176"/>
      <c r="L1027" s="176"/>
      <c r="N1027" s="175"/>
      <c r="O1027" s="195"/>
      <c r="P1027" s="195"/>
      <c r="Q1027" s="195"/>
      <c r="R1027" s="195"/>
      <c r="S1027" s="195"/>
      <c r="T1027" s="175"/>
      <c r="U1027" s="175"/>
      <c r="V1027" s="182"/>
    </row>
    <row r="1028" spans="2:22" ht="12.75" customHeight="1">
      <c r="B1028" s="175"/>
      <c r="C1028" s="175"/>
      <c r="D1028" s="175"/>
      <c r="E1028" s="175"/>
      <c r="F1028" s="175"/>
      <c r="G1028" s="176"/>
      <c r="H1028" s="176"/>
      <c r="I1028" s="176"/>
      <c r="J1028" s="176"/>
      <c r="K1028" s="176"/>
      <c r="L1028" s="176"/>
      <c r="N1028" s="175"/>
      <c r="O1028" s="195"/>
      <c r="P1028" s="195"/>
      <c r="Q1028" s="195"/>
      <c r="R1028" s="195"/>
      <c r="S1028" s="195"/>
      <c r="T1028" s="175"/>
      <c r="U1028" s="175"/>
      <c r="V1028" s="182"/>
    </row>
    <row r="1029" spans="2:22" ht="12.75" customHeight="1">
      <c r="B1029" s="175"/>
      <c r="C1029" s="175"/>
      <c r="D1029" s="175"/>
      <c r="E1029" s="175"/>
      <c r="F1029" s="175"/>
      <c r="G1029" s="176"/>
      <c r="H1029" s="176"/>
      <c r="I1029" s="176"/>
      <c r="J1029" s="176"/>
      <c r="K1029" s="176"/>
      <c r="L1029" s="176"/>
      <c r="N1029" s="175"/>
      <c r="O1029" s="195"/>
      <c r="P1029" s="195"/>
      <c r="Q1029" s="195"/>
      <c r="R1029" s="195"/>
      <c r="S1029" s="195"/>
      <c r="T1029" s="175"/>
      <c r="U1029" s="175"/>
      <c r="V1029" s="182"/>
    </row>
    <row r="1030" spans="2:22" ht="12.75" customHeight="1">
      <c r="B1030" s="175"/>
      <c r="C1030" s="175"/>
      <c r="D1030" s="175"/>
      <c r="E1030" s="175"/>
      <c r="F1030" s="175"/>
      <c r="G1030" s="176"/>
      <c r="H1030" s="176"/>
      <c r="I1030" s="176"/>
      <c r="J1030" s="176"/>
      <c r="K1030" s="176"/>
      <c r="L1030" s="176"/>
      <c r="N1030" s="175"/>
      <c r="O1030" s="195"/>
      <c r="P1030" s="195"/>
      <c r="Q1030" s="195"/>
      <c r="R1030" s="195"/>
      <c r="S1030" s="195"/>
      <c r="T1030" s="175"/>
      <c r="U1030" s="175"/>
      <c r="V1030" s="182"/>
    </row>
    <row r="1031" spans="2:22" ht="12.75" customHeight="1">
      <c r="B1031" s="175"/>
      <c r="C1031" s="175"/>
      <c r="D1031" s="175"/>
      <c r="E1031" s="175"/>
      <c r="F1031" s="175"/>
      <c r="G1031" s="176"/>
      <c r="H1031" s="176"/>
      <c r="I1031" s="176"/>
      <c r="J1031" s="176"/>
      <c r="K1031" s="176"/>
      <c r="L1031" s="176"/>
      <c r="N1031" s="175"/>
      <c r="O1031" s="195"/>
      <c r="P1031" s="195"/>
      <c r="Q1031" s="195"/>
      <c r="R1031" s="195"/>
      <c r="S1031" s="195"/>
      <c r="T1031" s="175"/>
      <c r="U1031" s="175"/>
      <c r="V1031" s="182"/>
    </row>
    <row r="1032" spans="2:22" ht="12.75" customHeight="1">
      <c r="B1032" s="175"/>
      <c r="C1032" s="175"/>
      <c r="D1032" s="175"/>
      <c r="E1032" s="175"/>
      <c r="F1032" s="175"/>
      <c r="G1032" s="176"/>
      <c r="H1032" s="176"/>
      <c r="I1032" s="176"/>
      <c r="J1032" s="176"/>
      <c r="K1032" s="176"/>
      <c r="L1032" s="176"/>
      <c r="N1032" s="175"/>
      <c r="O1032" s="195"/>
      <c r="P1032" s="195"/>
      <c r="Q1032" s="195"/>
      <c r="R1032" s="195"/>
      <c r="S1032" s="195"/>
      <c r="T1032" s="175"/>
      <c r="U1032" s="175"/>
      <c r="V1032" s="182"/>
    </row>
    <row r="1033" spans="2:22" ht="12.75" customHeight="1">
      <c r="B1033" s="175"/>
      <c r="C1033" s="175"/>
      <c r="D1033" s="175"/>
      <c r="E1033" s="175"/>
      <c r="F1033" s="175"/>
      <c r="G1033" s="176"/>
      <c r="H1033" s="176"/>
      <c r="I1033" s="176"/>
      <c r="J1033" s="176"/>
      <c r="K1033" s="176"/>
      <c r="L1033" s="176"/>
      <c r="N1033" s="175"/>
      <c r="O1033" s="195"/>
      <c r="P1033" s="195"/>
      <c r="Q1033" s="195"/>
      <c r="R1033" s="195"/>
      <c r="S1033" s="195"/>
      <c r="T1033" s="175"/>
      <c r="U1033" s="175"/>
      <c r="V1033" s="182"/>
    </row>
    <row r="1034" spans="2:22" ht="12.75" customHeight="1">
      <c r="B1034" s="175"/>
      <c r="C1034" s="175"/>
      <c r="D1034" s="175"/>
      <c r="E1034" s="175"/>
      <c r="F1034" s="175"/>
      <c r="G1034" s="176"/>
      <c r="H1034" s="176"/>
      <c r="I1034" s="176"/>
      <c r="J1034" s="176"/>
      <c r="K1034" s="176"/>
      <c r="L1034" s="176"/>
      <c r="N1034" s="175"/>
      <c r="O1034" s="195"/>
      <c r="P1034" s="195"/>
      <c r="Q1034" s="195"/>
      <c r="R1034" s="195"/>
      <c r="S1034" s="195"/>
      <c r="T1034" s="175"/>
      <c r="U1034" s="175"/>
      <c r="V1034" s="182"/>
    </row>
    <row r="1035" spans="2:22" ht="12.75" customHeight="1">
      <c r="B1035" s="175"/>
      <c r="C1035" s="175"/>
      <c r="D1035" s="175"/>
      <c r="E1035" s="175"/>
      <c r="F1035" s="175"/>
      <c r="G1035" s="176"/>
      <c r="H1035" s="176"/>
      <c r="I1035" s="176"/>
      <c r="J1035" s="176"/>
      <c r="K1035" s="176"/>
      <c r="L1035" s="176"/>
      <c r="N1035" s="175"/>
      <c r="O1035" s="195"/>
      <c r="P1035" s="195"/>
      <c r="Q1035" s="195"/>
      <c r="R1035" s="195"/>
      <c r="S1035" s="195"/>
      <c r="T1035" s="175"/>
      <c r="U1035" s="175"/>
      <c r="V1035" s="182"/>
    </row>
    <row r="1036" spans="2:22" ht="12.75" customHeight="1">
      <c r="B1036" s="175"/>
      <c r="C1036" s="175"/>
      <c r="D1036" s="175"/>
      <c r="E1036" s="175"/>
      <c r="F1036" s="175"/>
      <c r="G1036" s="176"/>
      <c r="H1036" s="176"/>
      <c r="I1036" s="176"/>
      <c r="J1036" s="176"/>
      <c r="K1036" s="176"/>
      <c r="L1036" s="176"/>
      <c r="N1036" s="175"/>
      <c r="O1036" s="195"/>
      <c r="P1036" s="195"/>
      <c r="Q1036" s="195"/>
      <c r="R1036" s="195"/>
      <c r="S1036" s="195"/>
      <c r="T1036" s="175"/>
      <c r="U1036" s="175"/>
      <c r="V1036" s="182"/>
    </row>
    <row r="1037" spans="2:22" ht="12.75" customHeight="1">
      <c r="B1037" s="175"/>
      <c r="C1037" s="175"/>
      <c r="D1037" s="175"/>
      <c r="E1037" s="175"/>
      <c r="F1037" s="175"/>
      <c r="G1037" s="176"/>
      <c r="H1037" s="176"/>
      <c r="I1037" s="176"/>
      <c r="J1037" s="176"/>
      <c r="K1037" s="176"/>
      <c r="L1037" s="176"/>
      <c r="N1037" s="175"/>
      <c r="O1037" s="195"/>
      <c r="P1037" s="195"/>
      <c r="Q1037" s="195"/>
      <c r="R1037" s="195"/>
      <c r="S1037" s="195"/>
      <c r="T1037" s="175"/>
      <c r="U1037" s="175"/>
      <c r="V1037" s="182"/>
    </row>
    <row r="1038" spans="2:22" ht="12.75" customHeight="1">
      <c r="B1038" s="175"/>
      <c r="C1038" s="175"/>
      <c r="D1038" s="175"/>
      <c r="E1038" s="175"/>
      <c r="F1038" s="175"/>
      <c r="G1038" s="176"/>
      <c r="H1038" s="176"/>
      <c r="I1038" s="176"/>
      <c r="J1038" s="176"/>
      <c r="K1038" s="176"/>
      <c r="L1038" s="176"/>
      <c r="N1038" s="175"/>
      <c r="O1038" s="195"/>
      <c r="P1038" s="195"/>
      <c r="Q1038" s="195"/>
      <c r="R1038" s="195"/>
      <c r="S1038" s="195"/>
      <c r="T1038" s="175"/>
      <c r="U1038" s="175"/>
      <c r="V1038" s="182"/>
    </row>
    <row r="1039" spans="2:22" ht="12.75" customHeight="1">
      <c r="B1039" s="175"/>
      <c r="C1039" s="175"/>
      <c r="D1039" s="175"/>
      <c r="E1039" s="175"/>
      <c r="F1039" s="175"/>
      <c r="G1039" s="176"/>
      <c r="H1039" s="176"/>
      <c r="I1039" s="176"/>
      <c r="J1039" s="176"/>
      <c r="K1039" s="176"/>
      <c r="L1039" s="176"/>
      <c r="N1039" s="175"/>
      <c r="O1039" s="195"/>
      <c r="P1039" s="195"/>
      <c r="Q1039" s="195"/>
      <c r="R1039" s="195"/>
      <c r="S1039" s="195"/>
      <c r="T1039" s="175"/>
      <c r="U1039" s="175"/>
      <c r="V1039" s="182"/>
    </row>
    <row r="1040" spans="2:22" ht="12.75" customHeight="1">
      <c r="B1040" s="175"/>
      <c r="C1040" s="175"/>
      <c r="D1040" s="175"/>
      <c r="E1040" s="175"/>
      <c r="F1040" s="175"/>
      <c r="G1040" s="176"/>
      <c r="H1040" s="176"/>
      <c r="I1040" s="176"/>
      <c r="J1040" s="176"/>
      <c r="K1040" s="176"/>
      <c r="L1040" s="176"/>
      <c r="N1040" s="175"/>
      <c r="O1040" s="195"/>
      <c r="P1040" s="195"/>
      <c r="Q1040" s="195"/>
      <c r="R1040" s="195"/>
      <c r="S1040" s="195"/>
      <c r="T1040" s="175"/>
      <c r="U1040" s="175"/>
      <c r="V1040" s="182"/>
    </row>
    <row r="1041" spans="2:22" ht="12.75" customHeight="1">
      <c r="B1041" s="175"/>
      <c r="C1041" s="175"/>
      <c r="D1041" s="175"/>
      <c r="E1041" s="175"/>
      <c r="F1041" s="175"/>
      <c r="G1041" s="176"/>
      <c r="H1041" s="176"/>
      <c r="I1041" s="176"/>
      <c r="J1041" s="176"/>
      <c r="K1041" s="176"/>
      <c r="L1041" s="176"/>
      <c r="N1041" s="175"/>
      <c r="O1041" s="195"/>
      <c r="P1041" s="195"/>
      <c r="Q1041" s="195"/>
      <c r="R1041" s="195"/>
      <c r="S1041" s="195"/>
      <c r="T1041" s="175"/>
      <c r="U1041" s="175"/>
      <c r="V1041" s="182"/>
    </row>
    <row r="1042" spans="2:22" ht="12.75" customHeight="1">
      <c r="B1042" s="175"/>
      <c r="C1042" s="175"/>
      <c r="D1042" s="175"/>
      <c r="E1042" s="175"/>
      <c r="F1042" s="175"/>
      <c r="G1042" s="176"/>
      <c r="H1042" s="176"/>
      <c r="I1042" s="176"/>
      <c r="J1042" s="176"/>
      <c r="K1042" s="176"/>
      <c r="L1042" s="176"/>
      <c r="N1042" s="175"/>
      <c r="O1042" s="195"/>
      <c r="P1042" s="195"/>
      <c r="Q1042" s="195"/>
      <c r="R1042" s="195"/>
      <c r="S1042" s="195"/>
      <c r="T1042" s="175"/>
      <c r="U1042" s="175"/>
      <c r="V1042" s="182"/>
    </row>
    <row r="1043" spans="2:22" ht="12.75" customHeight="1">
      <c r="B1043" s="175"/>
      <c r="C1043" s="175"/>
      <c r="D1043" s="175"/>
      <c r="E1043" s="175"/>
      <c r="F1043" s="175"/>
      <c r="G1043" s="176"/>
      <c r="H1043" s="176"/>
      <c r="I1043" s="176"/>
      <c r="J1043" s="176"/>
      <c r="K1043" s="176"/>
      <c r="L1043" s="176"/>
      <c r="N1043" s="175"/>
      <c r="O1043" s="195"/>
      <c r="P1043" s="195"/>
      <c r="Q1043" s="195"/>
      <c r="R1043" s="195"/>
      <c r="S1043" s="195"/>
      <c r="T1043" s="175"/>
      <c r="U1043" s="175"/>
      <c r="V1043" s="182"/>
    </row>
    <row r="1044" spans="2:22" ht="12.75" customHeight="1">
      <c r="B1044" s="175"/>
      <c r="C1044" s="175"/>
      <c r="D1044" s="175"/>
      <c r="E1044" s="175"/>
      <c r="F1044" s="175"/>
      <c r="G1044" s="176"/>
      <c r="H1044" s="176"/>
      <c r="I1044" s="176"/>
      <c r="J1044" s="176"/>
      <c r="K1044" s="176"/>
      <c r="L1044" s="176"/>
      <c r="N1044" s="175"/>
      <c r="O1044" s="195"/>
      <c r="P1044" s="195"/>
      <c r="Q1044" s="195"/>
      <c r="R1044" s="195"/>
      <c r="S1044" s="195"/>
      <c r="T1044" s="175"/>
      <c r="U1044" s="175"/>
      <c r="V1044" s="182"/>
    </row>
    <row r="1045" spans="2:22" ht="12.75" customHeight="1">
      <c r="B1045" s="175"/>
      <c r="C1045" s="175"/>
      <c r="D1045" s="175"/>
      <c r="E1045" s="175"/>
      <c r="F1045" s="175"/>
      <c r="G1045" s="176"/>
      <c r="H1045" s="176"/>
      <c r="I1045" s="176"/>
      <c r="J1045" s="176"/>
      <c r="K1045" s="176"/>
      <c r="L1045" s="176"/>
      <c r="N1045" s="175"/>
      <c r="O1045" s="195"/>
      <c r="P1045" s="195"/>
      <c r="Q1045" s="195"/>
      <c r="R1045" s="195"/>
      <c r="S1045" s="195"/>
      <c r="T1045" s="175"/>
      <c r="U1045" s="175"/>
      <c r="V1045" s="182"/>
    </row>
    <row r="1046" spans="2:22" ht="12.75" customHeight="1">
      <c r="B1046" s="175"/>
      <c r="C1046" s="175"/>
      <c r="D1046" s="175"/>
      <c r="E1046" s="175"/>
      <c r="F1046" s="175"/>
      <c r="G1046" s="176"/>
      <c r="H1046" s="176"/>
      <c r="I1046" s="176"/>
      <c r="J1046" s="176"/>
      <c r="K1046" s="176"/>
      <c r="L1046" s="176"/>
      <c r="N1046" s="175"/>
      <c r="O1046" s="195"/>
      <c r="P1046" s="195"/>
      <c r="Q1046" s="195"/>
      <c r="R1046" s="195"/>
      <c r="S1046" s="195"/>
      <c r="T1046" s="175"/>
      <c r="U1046" s="175"/>
      <c r="V1046" s="182"/>
    </row>
    <row r="1047" spans="2:22" ht="12.75" customHeight="1">
      <c r="B1047" s="175"/>
      <c r="C1047" s="175"/>
      <c r="D1047" s="175"/>
      <c r="E1047" s="175"/>
      <c r="F1047" s="175"/>
      <c r="G1047" s="176"/>
      <c r="H1047" s="176"/>
      <c r="I1047" s="176"/>
      <c r="J1047" s="176"/>
      <c r="K1047" s="176"/>
      <c r="L1047" s="176"/>
      <c r="N1047" s="175"/>
      <c r="O1047" s="195"/>
      <c r="P1047" s="195"/>
      <c r="Q1047" s="195"/>
      <c r="R1047" s="195"/>
      <c r="S1047" s="195"/>
      <c r="T1047" s="175"/>
      <c r="U1047" s="175"/>
      <c r="V1047" s="182"/>
    </row>
    <row r="1048" spans="2:22" ht="12.75" customHeight="1">
      <c r="B1048" s="175"/>
      <c r="C1048" s="175"/>
      <c r="D1048" s="175"/>
      <c r="E1048" s="175"/>
      <c r="F1048" s="175"/>
      <c r="G1048" s="176"/>
      <c r="H1048" s="176"/>
      <c r="I1048" s="176"/>
      <c r="J1048" s="176"/>
      <c r="K1048" s="176"/>
      <c r="L1048" s="176"/>
      <c r="N1048" s="175"/>
      <c r="O1048" s="195"/>
      <c r="P1048" s="195"/>
      <c r="Q1048" s="195"/>
      <c r="R1048" s="195"/>
      <c r="S1048" s="195"/>
      <c r="T1048" s="175"/>
      <c r="U1048" s="175"/>
      <c r="V1048" s="182"/>
    </row>
    <row r="1049" spans="2:22" ht="12.75" customHeight="1">
      <c r="B1049" s="175"/>
      <c r="C1049" s="175"/>
      <c r="D1049" s="175"/>
      <c r="E1049" s="175"/>
      <c r="F1049" s="175"/>
      <c r="G1049" s="176"/>
      <c r="H1049" s="176"/>
      <c r="I1049" s="176"/>
      <c r="J1049" s="176"/>
      <c r="K1049" s="176"/>
      <c r="L1049" s="176"/>
      <c r="N1049" s="175"/>
      <c r="O1049" s="195"/>
      <c r="P1049" s="195"/>
      <c r="Q1049" s="195"/>
      <c r="R1049" s="195"/>
      <c r="S1049" s="195"/>
      <c r="T1049" s="175"/>
      <c r="U1049" s="175"/>
      <c r="V1049" s="182"/>
    </row>
    <row r="1050" spans="2:22" ht="12.75" customHeight="1">
      <c r="B1050" s="175"/>
      <c r="C1050" s="175"/>
      <c r="D1050" s="175"/>
      <c r="E1050" s="175"/>
      <c r="F1050" s="175"/>
      <c r="G1050" s="176"/>
      <c r="H1050" s="176"/>
      <c r="I1050" s="176"/>
      <c r="J1050" s="176"/>
      <c r="K1050" s="176"/>
      <c r="L1050" s="176"/>
      <c r="N1050" s="175"/>
      <c r="O1050" s="195"/>
      <c r="P1050" s="195"/>
      <c r="Q1050" s="195"/>
      <c r="R1050" s="195"/>
      <c r="S1050" s="195"/>
      <c r="T1050" s="175"/>
      <c r="U1050" s="175"/>
      <c r="V1050" s="182"/>
    </row>
    <row r="1051" spans="2:22" ht="12.75" customHeight="1">
      <c r="B1051" s="175"/>
      <c r="C1051" s="175"/>
      <c r="D1051" s="175"/>
      <c r="E1051" s="175"/>
      <c r="F1051" s="175"/>
      <c r="G1051" s="176"/>
      <c r="H1051" s="176"/>
      <c r="I1051" s="176"/>
      <c r="J1051" s="176"/>
      <c r="K1051" s="176"/>
      <c r="L1051" s="176"/>
      <c r="N1051" s="175"/>
      <c r="O1051" s="195"/>
      <c r="P1051" s="195"/>
      <c r="Q1051" s="195"/>
      <c r="R1051" s="195"/>
      <c r="S1051" s="195"/>
      <c r="T1051" s="175"/>
      <c r="U1051" s="175"/>
      <c r="V1051" s="182"/>
    </row>
    <row r="1052" spans="2:22" ht="12.75" customHeight="1">
      <c r="B1052" s="175"/>
      <c r="C1052" s="175"/>
      <c r="D1052" s="175"/>
      <c r="E1052" s="175"/>
      <c r="F1052" s="175"/>
      <c r="G1052" s="176"/>
      <c r="H1052" s="176"/>
      <c r="I1052" s="176"/>
      <c r="J1052" s="176"/>
      <c r="K1052" s="176"/>
      <c r="L1052" s="176"/>
      <c r="N1052" s="175"/>
      <c r="O1052" s="195"/>
      <c r="P1052" s="195"/>
      <c r="Q1052" s="195"/>
      <c r="R1052" s="195"/>
      <c r="S1052" s="195"/>
      <c r="T1052" s="175"/>
      <c r="U1052" s="175"/>
      <c r="V1052" s="182"/>
    </row>
    <row r="1053" spans="2:22" ht="12.75" customHeight="1">
      <c r="B1053" s="175"/>
      <c r="C1053" s="175"/>
      <c r="D1053" s="175"/>
      <c r="E1053" s="175"/>
      <c r="F1053" s="175"/>
      <c r="G1053" s="176"/>
      <c r="H1053" s="176"/>
      <c r="I1053" s="176"/>
      <c r="J1053" s="176"/>
      <c r="K1053" s="176"/>
      <c r="L1053" s="176"/>
      <c r="N1053" s="175"/>
      <c r="O1053" s="195"/>
      <c r="P1053" s="195"/>
      <c r="Q1053" s="195"/>
      <c r="R1053" s="195"/>
      <c r="S1053" s="195"/>
      <c r="T1053" s="175"/>
      <c r="U1053" s="175"/>
      <c r="V1053" s="182"/>
    </row>
    <row r="1054" spans="2:22" ht="12.75" customHeight="1">
      <c r="B1054" s="175"/>
      <c r="C1054" s="175"/>
      <c r="D1054" s="175"/>
      <c r="E1054" s="175"/>
      <c r="F1054" s="175"/>
      <c r="G1054" s="176"/>
      <c r="H1054" s="176"/>
      <c r="I1054" s="176"/>
      <c r="J1054" s="176"/>
      <c r="K1054" s="176"/>
      <c r="L1054" s="176"/>
      <c r="N1054" s="175"/>
      <c r="O1054" s="195"/>
      <c r="P1054" s="195"/>
      <c r="Q1054" s="195"/>
      <c r="R1054" s="195"/>
      <c r="S1054" s="195"/>
      <c r="T1054" s="175"/>
      <c r="U1054" s="175"/>
      <c r="V1054" s="182"/>
    </row>
    <row r="1055" spans="2:22" ht="12.75" customHeight="1">
      <c r="B1055" s="175"/>
      <c r="C1055" s="175"/>
      <c r="D1055" s="175"/>
      <c r="E1055" s="175"/>
      <c r="F1055" s="175"/>
      <c r="G1055" s="176"/>
      <c r="H1055" s="176"/>
      <c r="I1055" s="176"/>
      <c r="J1055" s="176"/>
      <c r="K1055" s="176"/>
      <c r="L1055" s="176"/>
      <c r="N1055" s="175"/>
      <c r="O1055" s="195"/>
      <c r="P1055" s="195"/>
      <c r="Q1055" s="195"/>
      <c r="R1055" s="195"/>
      <c r="S1055" s="195"/>
      <c r="T1055" s="175"/>
      <c r="U1055" s="175"/>
      <c r="V1055" s="182"/>
    </row>
    <row r="1056" spans="2:22" ht="12.75" customHeight="1">
      <c r="B1056" s="175"/>
      <c r="C1056" s="175"/>
      <c r="D1056" s="175"/>
      <c r="E1056" s="175"/>
      <c r="F1056" s="175"/>
      <c r="G1056" s="176"/>
      <c r="H1056" s="176"/>
      <c r="I1056" s="176"/>
      <c r="J1056" s="176"/>
      <c r="K1056" s="176"/>
      <c r="L1056" s="176"/>
      <c r="N1056" s="175"/>
      <c r="O1056" s="195"/>
      <c r="P1056" s="195"/>
      <c r="Q1056" s="195"/>
      <c r="R1056" s="195"/>
      <c r="S1056" s="195"/>
      <c r="T1056" s="175"/>
      <c r="U1056" s="175"/>
      <c r="V1056" s="182"/>
    </row>
    <row r="1057" spans="2:22" ht="12.75" customHeight="1">
      <c r="B1057" s="175"/>
      <c r="C1057" s="175"/>
      <c r="D1057" s="175"/>
      <c r="E1057" s="175"/>
      <c r="F1057" s="175"/>
      <c r="G1057" s="176"/>
      <c r="H1057" s="176"/>
      <c r="I1057" s="176"/>
      <c r="J1057" s="176"/>
      <c r="K1057" s="176"/>
      <c r="L1057" s="176"/>
      <c r="N1057" s="175"/>
      <c r="O1057" s="195"/>
      <c r="P1057" s="195"/>
      <c r="Q1057" s="195"/>
      <c r="R1057" s="195"/>
      <c r="S1057" s="195"/>
      <c r="T1057" s="175"/>
      <c r="U1057" s="175"/>
      <c r="V1057" s="182"/>
    </row>
    <row r="1058" spans="2:22" ht="12.75" customHeight="1">
      <c r="B1058" s="175"/>
      <c r="C1058" s="175"/>
      <c r="D1058" s="175"/>
      <c r="E1058" s="175"/>
      <c r="F1058" s="175"/>
      <c r="G1058" s="176"/>
      <c r="H1058" s="176"/>
      <c r="I1058" s="176"/>
      <c r="J1058" s="176"/>
      <c r="K1058" s="176"/>
      <c r="L1058" s="176"/>
      <c r="N1058" s="175"/>
      <c r="O1058" s="195"/>
      <c r="P1058" s="195"/>
      <c r="Q1058" s="195"/>
      <c r="R1058" s="195"/>
      <c r="S1058" s="195"/>
      <c r="T1058" s="175"/>
      <c r="U1058" s="175"/>
      <c r="V1058" s="182"/>
    </row>
    <row r="1059" spans="2:22" ht="12.75" customHeight="1">
      <c r="B1059" s="175"/>
      <c r="C1059" s="175"/>
      <c r="D1059" s="175"/>
      <c r="E1059" s="175"/>
      <c r="F1059" s="175"/>
      <c r="G1059" s="176"/>
      <c r="H1059" s="176"/>
      <c r="I1059" s="176"/>
      <c r="J1059" s="176"/>
      <c r="K1059" s="176"/>
      <c r="L1059" s="176"/>
      <c r="N1059" s="175"/>
      <c r="O1059" s="195"/>
      <c r="P1059" s="195"/>
      <c r="Q1059" s="195"/>
      <c r="R1059" s="195"/>
      <c r="S1059" s="195"/>
      <c r="T1059" s="175"/>
      <c r="U1059" s="175"/>
      <c r="V1059" s="182"/>
    </row>
    <row r="1060" spans="2:22" ht="12.75" customHeight="1">
      <c r="B1060" s="175"/>
      <c r="C1060" s="175"/>
      <c r="D1060" s="175"/>
      <c r="E1060" s="175"/>
      <c r="F1060" s="175"/>
      <c r="G1060" s="176"/>
      <c r="H1060" s="176"/>
      <c r="I1060" s="176"/>
      <c r="J1060" s="176"/>
      <c r="K1060" s="176"/>
      <c r="L1060" s="176"/>
      <c r="N1060" s="175"/>
      <c r="O1060" s="195"/>
      <c r="P1060" s="195"/>
      <c r="Q1060" s="195"/>
      <c r="R1060" s="195"/>
      <c r="S1060" s="195"/>
      <c r="T1060" s="175"/>
      <c r="U1060" s="175"/>
      <c r="V1060" s="182"/>
    </row>
    <row r="1061" spans="2:22" ht="12.75" customHeight="1">
      <c r="B1061" s="175"/>
      <c r="C1061" s="175"/>
      <c r="D1061" s="175"/>
      <c r="E1061" s="175"/>
      <c r="F1061" s="175"/>
      <c r="G1061" s="176"/>
      <c r="H1061" s="176"/>
      <c r="I1061" s="176"/>
      <c r="J1061" s="176"/>
      <c r="K1061" s="176"/>
      <c r="L1061" s="176"/>
      <c r="N1061" s="175"/>
      <c r="O1061" s="195"/>
      <c r="P1061" s="195"/>
      <c r="Q1061" s="195"/>
      <c r="R1061" s="195"/>
      <c r="S1061" s="195"/>
      <c r="T1061" s="175"/>
      <c r="U1061" s="175"/>
      <c r="V1061" s="182"/>
    </row>
    <row r="1062" spans="2:22" ht="12.75" customHeight="1">
      <c r="B1062" s="175"/>
      <c r="C1062" s="175"/>
      <c r="D1062" s="175"/>
      <c r="E1062" s="175"/>
      <c r="F1062" s="175"/>
      <c r="G1062" s="176"/>
      <c r="H1062" s="176"/>
      <c r="I1062" s="176"/>
      <c r="J1062" s="176"/>
      <c r="K1062" s="176"/>
      <c r="L1062" s="176"/>
      <c r="N1062" s="175"/>
      <c r="O1062" s="195"/>
      <c r="P1062" s="195"/>
      <c r="Q1062" s="195"/>
      <c r="R1062" s="195"/>
      <c r="S1062" s="195"/>
      <c r="T1062" s="175"/>
      <c r="U1062" s="175"/>
      <c r="V1062" s="182"/>
    </row>
    <row r="1063" spans="2:22" ht="12.75" customHeight="1">
      <c r="B1063" s="175"/>
      <c r="C1063" s="175"/>
      <c r="D1063" s="175"/>
      <c r="E1063" s="175"/>
      <c r="F1063" s="175"/>
      <c r="G1063" s="176"/>
      <c r="H1063" s="176"/>
      <c r="I1063" s="176"/>
      <c r="J1063" s="176"/>
      <c r="K1063" s="176"/>
      <c r="L1063" s="176"/>
      <c r="N1063" s="175"/>
      <c r="O1063" s="195"/>
      <c r="P1063" s="195"/>
      <c r="Q1063" s="195"/>
      <c r="R1063" s="195"/>
      <c r="S1063" s="195"/>
      <c r="T1063" s="175"/>
      <c r="U1063" s="175"/>
      <c r="V1063" s="182"/>
    </row>
    <row r="1064" spans="2:22" ht="12.75" customHeight="1">
      <c r="B1064" s="175"/>
      <c r="C1064" s="175"/>
      <c r="D1064" s="175"/>
      <c r="E1064" s="175"/>
      <c r="F1064" s="175"/>
      <c r="G1064" s="176"/>
      <c r="H1064" s="176"/>
      <c r="I1064" s="176"/>
      <c r="J1064" s="176"/>
      <c r="K1064" s="176"/>
      <c r="L1064" s="176"/>
      <c r="N1064" s="175"/>
      <c r="O1064" s="195"/>
      <c r="P1064" s="195"/>
      <c r="Q1064" s="195"/>
      <c r="R1064" s="195"/>
      <c r="S1064" s="195"/>
      <c r="T1064" s="175"/>
      <c r="U1064" s="175"/>
      <c r="V1064" s="182"/>
    </row>
    <row r="1065" spans="2:22" ht="12.75" customHeight="1">
      <c r="B1065" s="175"/>
      <c r="C1065" s="175"/>
      <c r="D1065" s="175"/>
      <c r="E1065" s="175"/>
      <c r="F1065" s="175"/>
      <c r="G1065" s="176"/>
      <c r="H1065" s="176"/>
      <c r="I1065" s="176"/>
      <c r="J1065" s="176"/>
      <c r="K1065" s="176"/>
      <c r="L1065" s="176"/>
      <c r="N1065" s="175"/>
      <c r="O1065" s="195"/>
      <c r="P1065" s="195"/>
      <c r="Q1065" s="195"/>
      <c r="R1065" s="195"/>
      <c r="S1065" s="195"/>
      <c r="T1065" s="175"/>
      <c r="U1065" s="175"/>
      <c r="V1065" s="182"/>
    </row>
    <row r="1066" spans="2:22" ht="12.75" customHeight="1">
      <c r="B1066" s="175"/>
      <c r="C1066" s="175"/>
      <c r="D1066" s="175"/>
      <c r="E1066" s="175"/>
      <c r="F1066" s="175"/>
      <c r="G1066" s="176"/>
      <c r="H1066" s="176"/>
      <c r="I1066" s="176"/>
      <c r="J1066" s="176"/>
      <c r="K1066" s="176"/>
      <c r="L1066" s="176"/>
      <c r="N1066" s="175"/>
      <c r="O1066" s="195"/>
      <c r="P1066" s="195"/>
      <c r="Q1066" s="195"/>
      <c r="R1066" s="195"/>
      <c r="S1066" s="195"/>
      <c r="T1066" s="175"/>
      <c r="U1066" s="175"/>
      <c r="V1066" s="182"/>
    </row>
    <row r="1067" spans="2:22" ht="12.75" customHeight="1">
      <c r="B1067" s="175"/>
      <c r="C1067" s="175"/>
      <c r="D1067" s="175"/>
      <c r="E1067" s="175"/>
      <c r="F1067" s="175"/>
      <c r="G1067" s="176"/>
      <c r="H1067" s="176"/>
      <c r="I1067" s="176"/>
      <c r="J1067" s="176"/>
      <c r="K1067" s="176"/>
      <c r="L1067" s="176"/>
      <c r="N1067" s="175"/>
      <c r="O1067" s="195"/>
      <c r="P1067" s="195"/>
      <c r="Q1067" s="195"/>
      <c r="R1067" s="195"/>
      <c r="S1067" s="195"/>
      <c r="T1067" s="175"/>
      <c r="U1067" s="175"/>
      <c r="V1067" s="182"/>
    </row>
    <row r="1068" spans="2:22" ht="12.75" customHeight="1">
      <c r="B1068" s="175"/>
      <c r="C1068" s="175"/>
      <c r="D1068" s="175"/>
      <c r="E1068" s="175"/>
      <c r="F1068" s="175"/>
      <c r="G1068" s="176"/>
      <c r="H1068" s="176"/>
      <c r="I1068" s="176"/>
      <c r="J1068" s="176"/>
      <c r="K1068" s="176"/>
      <c r="L1068" s="176"/>
      <c r="N1068" s="175"/>
      <c r="O1068" s="195"/>
      <c r="P1068" s="195"/>
      <c r="Q1068" s="195"/>
      <c r="R1068" s="195"/>
      <c r="S1068" s="195"/>
      <c r="T1068" s="175"/>
      <c r="U1068" s="175"/>
      <c r="V1068" s="182"/>
    </row>
    <row r="1069" spans="2:22" ht="12.75" customHeight="1">
      <c r="B1069" s="175"/>
      <c r="C1069" s="175"/>
      <c r="D1069" s="175"/>
      <c r="E1069" s="175"/>
      <c r="F1069" s="175"/>
      <c r="G1069" s="176"/>
      <c r="H1069" s="176"/>
      <c r="I1069" s="176"/>
      <c r="J1069" s="176"/>
      <c r="K1069" s="176"/>
      <c r="L1069" s="176"/>
      <c r="N1069" s="175"/>
      <c r="O1069" s="195"/>
      <c r="P1069" s="195"/>
      <c r="Q1069" s="195"/>
      <c r="R1069" s="195"/>
      <c r="S1069" s="195"/>
      <c r="T1069" s="175"/>
      <c r="U1069" s="175"/>
      <c r="V1069" s="182"/>
    </row>
    <row r="1070" spans="2:22" ht="12.75" customHeight="1">
      <c r="B1070" s="175"/>
      <c r="C1070" s="175"/>
      <c r="D1070" s="175"/>
      <c r="E1070" s="175"/>
      <c r="F1070" s="175"/>
      <c r="G1070" s="176"/>
      <c r="H1070" s="176"/>
      <c r="I1070" s="176"/>
      <c r="J1070" s="176"/>
      <c r="K1070" s="176"/>
      <c r="L1070" s="176"/>
      <c r="N1070" s="175"/>
      <c r="O1070" s="195"/>
      <c r="P1070" s="195"/>
      <c r="Q1070" s="195"/>
      <c r="R1070" s="195"/>
      <c r="S1070" s="195"/>
      <c r="T1070" s="175"/>
      <c r="U1070" s="175"/>
      <c r="V1070" s="182"/>
    </row>
    <row r="1071" spans="2:22" ht="12.75" customHeight="1">
      <c r="B1071" s="175"/>
      <c r="C1071" s="175"/>
      <c r="D1071" s="175"/>
      <c r="E1071" s="175"/>
      <c r="F1071" s="175"/>
      <c r="G1071" s="176"/>
      <c r="H1071" s="176"/>
      <c r="I1071" s="176"/>
      <c r="J1071" s="176"/>
      <c r="K1071" s="176"/>
      <c r="L1071" s="176"/>
      <c r="N1071" s="175"/>
      <c r="O1071" s="195"/>
      <c r="P1071" s="195"/>
      <c r="Q1071" s="195"/>
      <c r="R1071" s="195"/>
      <c r="S1071" s="195"/>
      <c r="T1071" s="175"/>
      <c r="U1071" s="175"/>
      <c r="V1071" s="182"/>
    </row>
    <row r="1072" spans="2:22" ht="12.75" customHeight="1">
      <c r="B1072" s="175"/>
      <c r="C1072" s="175"/>
      <c r="D1072" s="175"/>
      <c r="E1072" s="175"/>
      <c r="F1072" s="175"/>
      <c r="G1072" s="176"/>
      <c r="H1072" s="176"/>
      <c r="I1072" s="176"/>
      <c r="J1072" s="176"/>
      <c r="K1072" s="176"/>
      <c r="L1072" s="176"/>
      <c r="N1072" s="175"/>
      <c r="O1072" s="195"/>
      <c r="P1072" s="195"/>
      <c r="Q1072" s="195"/>
      <c r="R1072" s="195"/>
      <c r="S1072" s="195"/>
      <c r="T1072" s="175"/>
      <c r="U1072" s="175"/>
      <c r="V1072" s="182"/>
    </row>
    <row r="1073" spans="2:22" ht="12.75" customHeight="1">
      <c r="B1073" s="175"/>
      <c r="C1073" s="175"/>
      <c r="D1073" s="175"/>
      <c r="E1073" s="175"/>
      <c r="F1073" s="175"/>
      <c r="G1073" s="176"/>
      <c r="H1073" s="176"/>
      <c r="I1073" s="176"/>
      <c r="J1073" s="176"/>
      <c r="K1073" s="176"/>
      <c r="L1073" s="176"/>
      <c r="N1073" s="175"/>
      <c r="O1073" s="195"/>
      <c r="P1073" s="195"/>
      <c r="Q1073" s="195"/>
      <c r="R1073" s="195"/>
      <c r="S1073" s="195"/>
      <c r="T1073" s="175"/>
      <c r="U1073" s="175"/>
      <c r="V1073" s="182"/>
    </row>
    <row r="1074" spans="2:22" ht="12.75" customHeight="1">
      <c r="B1074" s="175"/>
      <c r="C1074" s="175"/>
      <c r="D1074" s="175"/>
      <c r="E1074" s="175"/>
      <c r="F1074" s="175"/>
      <c r="G1074" s="176"/>
      <c r="H1074" s="176"/>
      <c r="I1074" s="176"/>
      <c r="J1074" s="176"/>
      <c r="K1074" s="176"/>
      <c r="L1074" s="176"/>
      <c r="N1074" s="175"/>
      <c r="O1074" s="195"/>
      <c r="P1074" s="195"/>
      <c r="Q1074" s="195"/>
      <c r="R1074" s="195"/>
      <c r="S1074" s="195"/>
      <c r="T1074" s="175"/>
      <c r="U1074" s="175"/>
      <c r="V1074" s="182"/>
    </row>
    <row r="1075" spans="2:22" ht="12.75" customHeight="1">
      <c r="B1075" s="175"/>
      <c r="C1075" s="175"/>
      <c r="D1075" s="175"/>
      <c r="E1075" s="175"/>
      <c r="F1075" s="175"/>
      <c r="G1075" s="176"/>
      <c r="H1075" s="176"/>
      <c r="I1075" s="176"/>
      <c r="J1075" s="176"/>
      <c r="K1075" s="176"/>
      <c r="L1075" s="176"/>
      <c r="N1075" s="175"/>
      <c r="O1075" s="195"/>
      <c r="P1075" s="195"/>
      <c r="Q1075" s="195"/>
      <c r="R1075" s="195"/>
      <c r="S1075" s="195"/>
      <c r="T1075" s="175"/>
      <c r="U1075" s="175"/>
      <c r="V1075" s="182"/>
    </row>
    <row r="1076" spans="2:22" ht="12.75" customHeight="1">
      <c r="B1076" s="175"/>
      <c r="C1076" s="175"/>
      <c r="D1076" s="175"/>
      <c r="E1076" s="175"/>
      <c r="F1076" s="175"/>
      <c r="G1076" s="176"/>
      <c r="H1076" s="176"/>
      <c r="I1076" s="176"/>
      <c r="J1076" s="176"/>
      <c r="K1076" s="176"/>
      <c r="L1076" s="176"/>
      <c r="N1076" s="175"/>
      <c r="O1076" s="195"/>
      <c r="P1076" s="195"/>
      <c r="Q1076" s="195"/>
      <c r="R1076" s="195"/>
      <c r="S1076" s="195"/>
      <c r="T1076" s="175"/>
      <c r="U1076" s="175"/>
      <c r="V1076" s="182"/>
    </row>
    <row r="1077" spans="2:22" ht="12.75" customHeight="1">
      <c r="B1077" s="175"/>
      <c r="C1077" s="175"/>
      <c r="D1077" s="175"/>
      <c r="E1077" s="175"/>
      <c r="F1077" s="175"/>
      <c r="G1077" s="176"/>
      <c r="H1077" s="176"/>
      <c r="I1077" s="176"/>
      <c r="J1077" s="176"/>
      <c r="K1077" s="176"/>
      <c r="L1077" s="176"/>
      <c r="N1077" s="175"/>
      <c r="O1077" s="195"/>
      <c r="P1077" s="195"/>
      <c r="Q1077" s="195"/>
      <c r="R1077" s="195"/>
      <c r="S1077" s="195"/>
      <c r="T1077" s="175"/>
      <c r="U1077" s="175"/>
      <c r="V1077" s="182"/>
    </row>
    <row r="1078" spans="2:22" ht="12.75" customHeight="1">
      <c r="B1078" s="175"/>
      <c r="C1078" s="175"/>
      <c r="D1078" s="175"/>
      <c r="E1078" s="175"/>
      <c r="F1078" s="175"/>
      <c r="G1078" s="176"/>
      <c r="H1078" s="176"/>
      <c r="I1078" s="176"/>
      <c r="J1078" s="176"/>
      <c r="K1078" s="176"/>
      <c r="L1078" s="176"/>
      <c r="N1078" s="175"/>
      <c r="O1078" s="195"/>
      <c r="P1078" s="195"/>
      <c r="Q1078" s="195"/>
      <c r="R1078" s="195"/>
      <c r="S1078" s="195"/>
      <c r="T1078" s="175"/>
      <c r="U1078" s="175"/>
      <c r="V1078" s="182"/>
    </row>
    <row r="1079" spans="2:22" ht="12.75" customHeight="1">
      <c r="B1079" s="175"/>
      <c r="C1079" s="175"/>
      <c r="D1079" s="175"/>
      <c r="E1079" s="175"/>
      <c r="F1079" s="175"/>
      <c r="G1079" s="176"/>
      <c r="H1079" s="176"/>
      <c r="I1079" s="176"/>
      <c r="J1079" s="176"/>
      <c r="K1079" s="176"/>
      <c r="L1079" s="176"/>
      <c r="N1079" s="175"/>
      <c r="O1079" s="195"/>
      <c r="P1079" s="195"/>
      <c r="Q1079" s="195"/>
      <c r="R1079" s="195"/>
      <c r="S1079" s="195"/>
      <c r="T1079" s="175"/>
      <c r="U1079" s="175"/>
      <c r="V1079" s="182"/>
    </row>
    <row r="1080" spans="2:22" ht="12.75" customHeight="1">
      <c r="B1080" s="175"/>
      <c r="C1080" s="175"/>
      <c r="D1080" s="175"/>
      <c r="E1080" s="175"/>
      <c r="F1080" s="175"/>
      <c r="G1080" s="176"/>
      <c r="H1080" s="176"/>
      <c r="I1080" s="176"/>
      <c r="J1080" s="176"/>
      <c r="K1080" s="176"/>
      <c r="L1080" s="176"/>
      <c r="N1080" s="175"/>
      <c r="O1080" s="195"/>
      <c r="P1080" s="195"/>
      <c r="Q1080" s="195"/>
      <c r="R1080" s="195"/>
      <c r="S1080" s="195"/>
      <c r="T1080" s="175"/>
      <c r="U1080" s="175"/>
      <c r="V1080" s="182"/>
    </row>
    <row r="1081" spans="2:22" ht="12.75" customHeight="1">
      <c r="B1081" s="175"/>
      <c r="C1081" s="175"/>
      <c r="D1081" s="175"/>
      <c r="E1081" s="175"/>
      <c r="F1081" s="175"/>
      <c r="G1081" s="176"/>
      <c r="H1081" s="176"/>
      <c r="I1081" s="176"/>
      <c r="J1081" s="176"/>
      <c r="K1081" s="176"/>
      <c r="L1081" s="176"/>
      <c r="N1081" s="175"/>
      <c r="O1081" s="195"/>
      <c r="P1081" s="195"/>
      <c r="Q1081" s="195"/>
      <c r="R1081" s="195"/>
      <c r="S1081" s="195"/>
      <c r="T1081" s="175"/>
      <c r="U1081" s="175"/>
      <c r="V1081" s="182"/>
    </row>
    <row r="1082" spans="2:22" ht="12.75" customHeight="1">
      <c r="B1082" s="175"/>
      <c r="C1082" s="175"/>
      <c r="D1082" s="175"/>
      <c r="E1082" s="175"/>
      <c r="F1082" s="175"/>
      <c r="G1082" s="176"/>
      <c r="H1082" s="176"/>
      <c r="I1082" s="176"/>
      <c r="J1082" s="176"/>
      <c r="K1082" s="176"/>
      <c r="L1082" s="176"/>
      <c r="N1082" s="175"/>
      <c r="O1082" s="195"/>
      <c r="P1082" s="195"/>
      <c r="Q1082" s="195"/>
      <c r="R1082" s="195"/>
      <c r="S1082" s="195"/>
      <c r="T1082" s="175"/>
      <c r="U1082" s="175"/>
      <c r="V1082" s="182"/>
    </row>
    <row r="1083" spans="2:22" ht="12.75" customHeight="1">
      <c r="B1083" s="175"/>
      <c r="C1083" s="175"/>
      <c r="D1083" s="175"/>
      <c r="E1083" s="175"/>
      <c r="F1083" s="175"/>
      <c r="G1083" s="176"/>
      <c r="H1083" s="176"/>
      <c r="I1083" s="176"/>
      <c r="J1083" s="176"/>
      <c r="K1083" s="176"/>
      <c r="L1083" s="176"/>
      <c r="N1083" s="175"/>
      <c r="O1083" s="195"/>
      <c r="P1083" s="195"/>
      <c r="Q1083" s="195"/>
      <c r="R1083" s="195"/>
      <c r="S1083" s="195"/>
      <c r="T1083" s="175"/>
      <c r="U1083" s="175"/>
      <c r="V1083" s="182"/>
    </row>
    <row r="1084" spans="2:22" ht="12.75" customHeight="1">
      <c r="B1084" s="175"/>
      <c r="C1084" s="175"/>
      <c r="D1084" s="175"/>
      <c r="E1084" s="175"/>
      <c r="F1084" s="175"/>
      <c r="G1084" s="176"/>
      <c r="H1084" s="176"/>
      <c r="I1084" s="176"/>
      <c r="J1084" s="176"/>
      <c r="K1084" s="176"/>
      <c r="L1084" s="176"/>
      <c r="N1084" s="175"/>
      <c r="O1084" s="195"/>
      <c r="P1084" s="195"/>
      <c r="Q1084" s="195"/>
      <c r="R1084" s="195"/>
      <c r="S1084" s="195"/>
      <c r="T1084" s="175"/>
      <c r="U1084" s="175"/>
      <c r="V1084" s="182"/>
    </row>
    <row r="1085" spans="2:22" ht="12.75" customHeight="1">
      <c r="B1085" s="175"/>
      <c r="C1085" s="175"/>
      <c r="D1085" s="175"/>
      <c r="E1085" s="175"/>
      <c r="F1085" s="175"/>
      <c r="G1085" s="176"/>
      <c r="H1085" s="176"/>
      <c r="I1085" s="176"/>
      <c r="J1085" s="176"/>
      <c r="K1085" s="176"/>
      <c r="L1085" s="176"/>
      <c r="N1085" s="175"/>
      <c r="O1085" s="195"/>
      <c r="P1085" s="195"/>
      <c r="Q1085" s="195"/>
      <c r="R1085" s="195"/>
      <c r="S1085" s="195"/>
      <c r="T1085" s="175"/>
      <c r="U1085" s="175"/>
      <c r="V1085" s="182"/>
    </row>
    <row r="1086" spans="2:22" ht="12.75" customHeight="1">
      <c r="B1086" s="175"/>
      <c r="C1086" s="175"/>
      <c r="D1086" s="175"/>
      <c r="E1086" s="175"/>
      <c r="F1086" s="175"/>
      <c r="G1086" s="176"/>
      <c r="H1086" s="176"/>
      <c r="I1086" s="176"/>
      <c r="J1086" s="176"/>
      <c r="K1086" s="176"/>
      <c r="L1086" s="176"/>
      <c r="N1086" s="175"/>
      <c r="O1086" s="195"/>
      <c r="P1086" s="195"/>
      <c r="Q1086" s="195"/>
      <c r="R1086" s="195"/>
      <c r="S1086" s="195"/>
      <c r="T1086" s="175"/>
      <c r="U1086" s="175"/>
      <c r="V1086" s="182"/>
    </row>
    <row r="1087" spans="2:22" ht="12.75" customHeight="1">
      <c r="B1087" s="175"/>
      <c r="C1087" s="175"/>
      <c r="D1087" s="175"/>
      <c r="E1087" s="175"/>
      <c r="F1087" s="175"/>
      <c r="G1087" s="176"/>
      <c r="H1087" s="176"/>
      <c r="I1087" s="176"/>
      <c r="J1087" s="176"/>
      <c r="K1087" s="176"/>
      <c r="L1087" s="176"/>
      <c r="N1087" s="175"/>
      <c r="O1087" s="195"/>
      <c r="P1087" s="195"/>
      <c r="Q1087" s="195"/>
      <c r="R1087" s="195"/>
      <c r="S1087" s="195"/>
      <c r="T1087" s="175"/>
      <c r="U1087" s="175"/>
      <c r="V1087" s="182"/>
    </row>
    <row r="1088" spans="2:22" ht="12.75" customHeight="1">
      <c r="B1088" s="175"/>
      <c r="C1088" s="175"/>
      <c r="D1088" s="175"/>
      <c r="E1088" s="175"/>
      <c r="F1088" s="175"/>
      <c r="G1088" s="176"/>
      <c r="H1088" s="176"/>
      <c r="I1088" s="176"/>
      <c r="J1088" s="176"/>
      <c r="K1088" s="176"/>
      <c r="L1088" s="176"/>
      <c r="N1088" s="175"/>
      <c r="O1088" s="195"/>
      <c r="P1088" s="195"/>
      <c r="Q1088" s="195"/>
      <c r="R1088" s="195"/>
      <c r="S1088" s="195"/>
      <c r="T1088" s="175"/>
      <c r="U1088" s="175"/>
      <c r="V1088" s="182"/>
    </row>
    <row r="1089" spans="2:22" ht="12.75" customHeight="1">
      <c r="B1089" s="175"/>
      <c r="C1089" s="175"/>
      <c r="D1089" s="175"/>
      <c r="E1089" s="175"/>
      <c r="F1089" s="175"/>
      <c r="G1089" s="176"/>
      <c r="H1089" s="176"/>
      <c r="I1089" s="176"/>
      <c r="J1089" s="176"/>
      <c r="K1089" s="176"/>
      <c r="L1089" s="176"/>
      <c r="N1089" s="175"/>
      <c r="O1089" s="195"/>
      <c r="P1089" s="195"/>
      <c r="Q1089" s="195"/>
      <c r="R1089" s="195"/>
      <c r="S1089" s="195"/>
      <c r="T1089" s="175"/>
      <c r="U1089" s="175"/>
      <c r="V1089" s="182"/>
    </row>
    <row r="1090" spans="2:22" ht="12.75" customHeight="1">
      <c r="B1090" s="175"/>
      <c r="C1090" s="175"/>
      <c r="D1090" s="175"/>
      <c r="E1090" s="175"/>
      <c r="F1090" s="175"/>
      <c r="G1090" s="176"/>
      <c r="H1090" s="176"/>
      <c r="I1090" s="176"/>
      <c r="J1090" s="176"/>
      <c r="K1090" s="176"/>
      <c r="L1090" s="176"/>
      <c r="N1090" s="175"/>
      <c r="O1090" s="195"/>
      <c r="P1090" s="195"/>
      <c r="Q1090" s="195"/>
      <c r="R1090" s="195"/>
      <c r="S1090" s="195"/>
      <c r="T1090" s="175"/>
      <c r="U1090" s="175"/>
      <c r="V1090" s="182"/>
    </row>
    <row r="1091" spans="2:22" ht="12.75" customHeight="1">
      <c r="B1091" s="175"/>
      <c r="C1091" s="175"/>
      <c r="D1091" s="175"/>
      <c r="E1091" s="175"/>
      <c r="F1091" s="175"/>
      <c r="G1091" s="176"/>
      <c r="H1091" s="176"/>
      <c r="I1091" s="176"/>
      <c r="J1091" s="176"/>
      <c r="K1091" s="176"/>
      <c r="L1091" s="176"/>
      <c r="N1091" s="175"/>
      <c r="O1091" s="195"/>
      <c r="P1091" s="195"/>
      <c r="Q1091" s="195"/>
      <c r="R1091" s="195"/>
      <c r="S1091" s="195"/>
      <c r="T1091" s="175"/>
      <c r="U1091" s="175"/>
      <c r="V1091" s="182"/>
    </row>
    <row r="1092" spans="2:22" ht="12.75" customHeight="1">
      <c r="B1092" s="175"/>
      <c r="C1092" s="175"/>
      <c r="D1092" s="175"/>
      <c r="E1092" s="175"/>
      <c r="F1092" s="175"/>
      <c r="G1092" s="176"/>
      <c r="H1092" s="176"/>
      <c r="I1092" s="176"/>
      <c r="J1092" s="176"/>
      <c r="K1092" s="176"/>
      <c r="L1092" s="176"/>
      <c r="N1092" s="175"/>
      <c r="O1092" s="195"/>
      <c r="P1092" s="195"/>
      <c r="Q1092" s="195"/>
      <c r="R1092" s="195"/>
      <c r="S1092" s="195"/>
      <c r="T1092" s="175"/>
      <c r="U1092" s="175"/>
      <c r="V1092" s="182"/>
    </row>
    <row r="1093" spans="2:22" ht="12.75" customHeight="1">
      <c r="B1093" s="175"/>
      <c r="C1093" s="175"/>
      <c r="D1093" s="175"/>
      <c r="E1093" s="175"/>
      <c r="F1093" s="175"/>
      <c r="G1093" s="176"/>
      <c r="H1093" s="176"/>
      <c r="I1093" s="176"/>
      <c r="J1093" s="176"/>
      <c r="K1093" s="176"/>
      <c r="L1093" s="176"/>
      <c r="N1093" s="175"/>
      <c r="O1093" s="195"/>
      <c r="P1093" s="195"/>
      <c r="Q1093" s="195"/>
      <c r="R1093" s="195"/>
      <c r="S1093" s="195"/>
      <c r="T1093" s="175"/>
      <c r="U1093" s="175"/>
      <c r="V1093" s="182"/>
    </row>
    <row r="1094" spans="2:22" ht="12.75" customHeight="1">
      <c r="B1094" s="175"/>
      <c r="C1094" s="175"/>
      <c r="D1094" s="175"/>
      <c r="E1094" s="175"/>
      <c r="F1094" s="175"/>
      <c r="G1094" s="176"/>
      <c r="H1094" s="176"/>
      <c r="I1094" s="176"/>
      <c r="J1094" s="176"/>
      <c r="K1094" s="176"/>
      <c r="L1094" s="176"/>
      <c r="N1094" s="175"/>
      <c r="O1094" s="195"/>
      <c r="P1094" s="195"/>
      <c r="Q1094" s="195"/>
      <c r="R1094" s="195"/>
      <c r="S1094" s="195"/>
      <c r="T1094" s="175"/>
      <c r="U1094" s="175"/>
      <c r="V1094" s="182"/>
    </row>
    <row r="1095" spans="2:22" ht="12.75" customHeight="1">
      <c r="B1095" s="175"/>
      <c r="C1095" s="175"/>
      <c r="D1095" s="175"/>
      <c r="E1095" s="175"/>
      <c r="F1095" s="175"/>
      <c r="G1095" s="176"/>
      <c r="H1095" s="176"/>
      <c r="I1095" s="176"/>
      <c r="J1095" s="176"/>
      <c r="K1095" s="176"/>
      <c r="L1095" s="176"/>
      <c r="N1095" s="175"/>
      <c r="O1095" s="195"/>
      <c r="P1095" s="195"/>
      <c r="Q1095" s="195"/>
      <c r="R1095" s="195"/>
      <c r="S1095" s="195"/>
      <c r="T1095" s="175"/>
      <c r="U1095" s="175"/>
      <c r="V1095" s="182"/>
    </row>
    <row r="1096" spans="2:22" ht="12.75" customHeight="1">
      <c r="B1096" s="175"/>
      <c r="C1096" s="175"/>
      <c r="D1096" s="175"/>
      <c r="E1096" s="175"/>
      <c r="F1096" s="175"/>
      <c r="G1096" s="176"/>
      <c r="H1096" s="176"/>
      <c r="I1096" s="176"/>
      <c r="J1096" s="176"/>
      <c r="K1096" s="176"/>
      <c r="L1096" s="176"/>
      <c r="N1096" s="175"/>
      <c r="O1096" s="195"/>
      <c r="P1096" s="195"/>
      <c r="Q1096" s="195"/>
      <c r="R1096" s="195"/>
      <c r="S1096" s="195"/>
      <c r="T1096" s="175"/>
      <c r="U1096" s="175"/>
      <c r="V1096" s="182"/>
    </row>
    <row r="1097" spans="2:22" ht="12.75" customHeight="1">
      <c r="B1097" s="175"/>
      <c r="C1097" s="175"/>
      <c r="D1097" s="175"/>
      <c r="E1097" s="175"/>
      <c r="F1097" s="175"/>
      <c r="G1097" s="176"/>
      <c r="H1097" s="176"/>
      <c r="I1097" s="176"/>
      <c r="J1097" s="176"/>
      <c r="K1097" s="176"/>
      <c r="L1097" s="176"/>
      <c r="N1097" s="175"/>
      <c r="O1097" s="195"/>
      <c r="P1097" s="195"/>
      <c r="Q1097" s="195"/>
      <c r="R1097" s="195"/>
      <c r="S1097" s="195"/>
      <c r="T1097" s="175"/>
      <c r="U1097" s="175"/>
      <c r="V1097" s="182"/>
    </row>
    <row r="1098" spans="2:22" ht="12.75" customHeight="1">
      <c r="B1098" s="175"/>
      <c r="C1098" s="175"/>
      <c r="D1098" s="175"/>
      <c r="E1098" s="175"/>
      <c r="F1098" s="175"/>
      <c r="G1098" s="176"/>
      <c r="H1098" s="176"/>
      <c r="I1098" s="176"/>
      <c r="J1098" s="176"/>
      <c r="K1098" s="176"/>
      <c r="L1098" s="176"/>
      <c r="N1098" s="175"/>
      <c r="O1098" s="195"/>
      <c r="P1098" s="195"/>
      <c r="Q1098" s="195"/>
      <c r="R1098" s="195"/>
      <c r="S1098" s="195"/>
      <c r="T1098" s="175"/>
      <c r="U1098" s="175"/>
      <c r="V1098" s="182"/>
    </row>
    <row r="1099" spans="2:22" ht="12.75" customHeight="1">
      <c r="B1099" s="175"/>
      <c r="C1099" s="175"/>
      <c r="D1099" s="175"/>
      <c r="E1099" s="175"/>
      <c r="F1099" s="175"/>
      <c r="G1099" s="176"/>
      <c r="H1099" s="176"/>
      <c r="I1099" s="176"/>
      <c r="J1099" s="176"/>
      <c r="K1099" s="176"/>
      <c r="L1099" s="176"/>
      <c r="N1099" s="175"/>
      <c r="O1099" s="195"/>
      <c r="P1099" s="195"/>
      <c r="Q1099" s="195"/>
      <c r="R1099" s="195"/>
      <c r="S1099" s="195"/>
      <c r="T1099" s="175"/>
      <c r="U1099" s="175"/>
      <c r="V1099" s="182"/>
    </row>
    <row r="1100" spans="2:22" ht="12.75" customHeight="1">
      <c r="B1100" s="175"/>
      <c r="C1100" s="175"/>
      <c r="D1100" s="175"/>
      <c r="E1100" s="175"/>
      <c r="F1100" s="175"/>
      <c r="G1100" s="176"/>
      <c r="H1100" s="176"/>
      <c r="I1100" s="176"/>
      <c r="J1100" s="176"/>
      <c r="K1100" s="176"/>
      <c r="L1100" s="176"/>
      <c r="N1100" s="175"/>
      <c r="O1100" s="195"/>
      <c r="P1100" s="195"/>
      <c r="Q1100" s="195"/>
      <c r="R1100" s="195"/>
      <c r="S1100" s="195"/>
      <c r="T1100" s="175"/>
      <c r="U1100" s="175"/>
      <c r="V1100" s="182"/>
    </row>
    <row r="1101" spans="2:22" ht="12.75" customHeight="1">
      <c r="B1101" s="175"/>
      <c r="C1101" s="175"/>
      <c r="D1101" s="175"/>
      <c r="E1101" s="175"/>
      <c r="F1101" s="175"/>
      <c r="G1101" s="176"/>
      <c r="H1101" s="176"/>
      <c r="I1101" s="176"/>
      <c r="J1101" s="176"/>
      <c r="K1101" s="176"/>
      <c r="L1101" s="176"/>
      <c r="N1101" s="175"/>
      <c r="O1101" s="195"/>
      <c r="P1101" s="195"/>
      <c r="Q1101" s="195"/>
      <c r="R1101" s="195"/>
      <c r="S1101" s="195"/>
      <c r="T1101" s="175"/>
      <c r="U1101" s="175"/>
      <c r="V1101" s="182"/>
    </row>
    <row r="1102" spans="2:22" ht="12.75" customHeight="1">
      <c r="B1102" s="175"/>
      <c r="C1102" s="175"/>
      <c r="D1102" s="175"/>
      <c r="E1102" s="175"/>
      <c r="F1102" s="175"/>
      <c r="G1102" s="176"/>
      <c r="H1102" s="176"/>
      <c r="I1102" s="176"/>
      <c r="J1102" s="176"/>
      <c r="K1102" s="176"/>
      <c r="L1102" s="176"/>
      <c r="N1102" s="175"/>
      <c r="O1102" s="195"/>
      <c r="P1102" s="195"/>
      <c r="Q1102" s="195"/>
      <c r="R1102" s="195"/>
      <c r="S1102" s="195"/>
      <c r="T1102" s="175"/>
      <c r="U1102" s="175"/>
      <c r="V1102" s="182"/>
    </row>
    <row r="1103" spans="2:22" ht="12.75" customHeight="1">
      <c r="B1103" s="175"/>
      <c r="C1103" s="175"/>
      <c r="D1103" s="175"/>
      <c r="E1103" s="175"/>
      <c r="F1103" s="175"/>
      <c r="G1103" s="176"/>
      <c r="H1103" s="176"/>
      <c r="I1103" s="176"/>
      <c r="J1103" s="176"/>
      <c r="K1103" s="176"/>
      <c r="L1103" s="176"/>
      <c r="N1103" s="175"/>
      <c r="O1103" s="195"/>
      <c r="P1103" s="195"/>
      <c r="Q1103" s="195"/>
      <c r="R1103" s="195"/>
      <c r="S1103" s="195"/>
      <c r="T1103" s="175"/>
      <c r="U1103" s="175"/>
      <c r="V1103" s="182"/>
    </row>
    <row r="1104" spans="2:22" ht="12.75" customHeight="1">
      <c r="B1104" s="175"/>
      <c r="C1104" s="175"/>
      <c r="D1104" s="175"/>
      <c r="E1104" s="175"/>
      <c r="F1104" s="175"/>
      <c r="G1104" s="176"/>
      <c r="H1104" s="176"/>
      <c r="I1104" s="176"/>
      <c r="J1104" s="176"/>
      <c r="K1104" s="176"/>
      <c r="L1104" s="176"/>
      <c r="N1104" s="175"/>
      <c r="O1104" s="195"/>
      <c r="P1104" s="195"/>
      <c r="Q1104" s="195"/>
      <c r="R1104" s="195"/>
      <c r="S1104" s="195"/>
      <c r="T1104" s="175"/>
      <c r="U1104" s="175"/>
      <c r="V1104" s="182"/>
    </row>
    <row r="1105" spans="2:22" ht="12.75" customHeight="1">
      <c r="B1105" s="175"/>
      <c r="C1105" s="175"/>
      <c r="D1105" s="175"/>
      <c r="E1105" s="175"/>
      <c r="F1105" s="175"/>
      <c r="G1105" s="176"/>
      <c r="H1105" s="176"/>
      <c r="I1105" s="176"/>
      <c r="J1105" s="176"/>
      <c r="K1105" s="176"/>
      <c r="L1105" s="176"/>
      <c r="N1105" s="175"/>
      <c r="O1105" s="195"/>
      <c r="P1105" s="195"/>
      <c r="Q1105" s="195"/>
      <c r="R1105" s="195"/>
      <c r="S1105" s="195"/>
      <c r="T1105" s="175"/>
      <c r="U1105" s="175"/>
      <c r="V1105" s="182"/>
    </row>
    <row r="1106" spans="2:22" ht="12.75" customHeight="1">
      <c r="B1106" s="175"/>
      <c r="C1106" s="175"/>
      <c r="D1106" s="175"/>
      <c r="E1106" s="175"/>
      <c r="F1106" s="175"/>
      <c r="G1106" s="176"/>
      <c r="H1106" s="176"/>
      <c r="I1106" s="176"/>
      <c r="J1106" s="176"/>
      <c r="K1106" s="176"/>
      <c r="L1106" s="176"/>
      <c r="N1106" s="175"/>
      <c r="O1106" s="195"/>
      <c r="P1106" s="195"/>
      <c r="Q1106" s="195"/>
      <c r="R1106" s="195"/>
      <c r="S1106" s="195"/>
      <c r="T1106" s="175"/>
      <c r="U1106" s="175"/>
      <c r="V1106" s="182"/>
    </row>
    <row r="1107" spans="2:22" ht="12.75" customHeight="1">
      <c r="B1107" s="175"/>
      <c r="C1107" s="175"/>
      <c r="D1107" s="175"/>
      <c r="E1107" s="175"/>
      <c r="F1107" s="175"/>
      <c r="G1107" s="176"/>
      <c r="H1107" s="176"/>
      <c r="I1107" s="176"/>
      <c r="J1107" s="176"/>
      <c r="K1107" s="176"/>
      <c r="L1107" s="176"/>
      <c r="N1107" s="175"/>
      <c r="O1107" s="195"/>
      <c r="P1107" s="195"/>
      <c r="Q1107" s="195"/>
      <c r="R1107" s="195"/>
      <c r="S1107" s="195"/>
      <c r="T1107" s="175"/>
      <c r="U1107" s="175"/>
      <c r="V1107" s="182"/>
    </row>
    <row r="1108" spans="2:22" ht="12.75" customHeight="1">
      <c r="B1108" s="175"/>
      <c r="C1108" s="175"/>
      <c r="D1108" s="175"/>
      <c r="E1108" s="175"/>
      <c r="F1108" s="175"/>
      <c r="G1108" s="176"/>
      <c r="H1108" s="176"/>
      <c r="I1108" s="176"/>
      <c r="J1108" s="176"/>
      <c r="K1108" s="176"/>
      <c r="L1108" s="176"/>
      <c r="N1108" s="175"/>
      <c r="O1108" s="195"/>
      <c r="P1108" s="195"/>
      <c r="Q1108" s="195"/>
      <c r="R1108" s="195"/>
      <c r="S1108" s="195"/>
      <c r="T1108" s="175"/>
      <c r="U1108" s="175"/>
      <c r="V1108" s="182"/>
    </row>
    <row r="1109" spans="2:22" ht="12.75" customHeight="1">
      <c r="B1109" s="175"/>
      <c r="C1109" s="175"/>
      <c r="D1109" s="175"/>
      <c r="E1109" s="175"/>
      <c r="F1109" s="175"/>
      <c r="G1109" s="176"/>
      <c r="H1109" s="176"/>
      <c r="I1109" s="176"/>
      <c r="J1109" s="176"/>
      <c r="K1109" s="176"/>
      <c r="L1109" s="176"/>
      <c r="N1109" s="175"/>
      <c r="O1109" s="195"/>
      <c r="P1109" s="195"/>
      <c r="Q1109" s="195"/>
      <c r="R1109" s="195"/>
      <c r="S1109" s="195"/>
      <c r="T1109" s="175"/>
      <c r="U1109" s="175"/>
      <c r="V1109" s="182"/>
    </row>
    <row r="1110" spans="2:22" ht="12.75" customHeight="1">
      <c r="B1110" s="175"/>
      <c r="C1110" s="175"/>
      <c r="D1110" s="175"/>
      <c r="E1110" s="175"/>
      <c r="F1110" s="175"/>
      <c r="G1110" s="176"/>
      <c r="H1110" s="176"/>
      <c r="I1110" s="176"/>
      <c r="J1110" s="176"/>
      <c r="K1110" s="176"/>
      <c r="L1110" s="176"/>
      <c r="N1110" s="175"/>
      <c r="O1110" s="195"/>
      <c r="P1110" s="195"/>
      <c r="Q1110" s="195"/>
      <c r="R1110" s="195"/>
      <c r="S1110" s="195"/>
      <c r="T1110" s="175"/>
      <c r="U1110" s="175"/>
      <c r="V1110" s="182"/>
    </row>
    <row r="1111" spans="2:22" ht="12.75" customHeight="1">
      <c r="B1111" s="175"/>
      <c r="C1111" s="175"/>
      <c r="D1111" s="175"/>
      <c r="E1111" s="175"/>
      <c r="F1111" s="175"/>
      <c r="G1111" s="176"/>
      <c r="H1111" s="176"/>
      <c r="I1111" s="176"/>
      <c r="J1111" s="176"/>
      <c r="K1111" s="176"/>
      <c r="L1111" s="176"/>
      <c r="N1111" s="175"/>
      <c r="O1111" s="195"/>
      <c r="P1111" s="195"/>
      <c r="Q1111" s="195"/>
      <c r="R1111" s="195"/>
      <c r="S1111" s="195"/>
      <c r="T1111" s="175"/>
      <c r="U1111" s="175"/>
      <c r="V1111" s="182"/>
    </row>
    <row r="1112" spans="2:22" ht="12.75" customHeight="1">
      <c r="B1112" s="175"/>
      <c r="C1112" s="175"/>
      <c r="D1112" s="175"/>
      <c r="E1112" s="175"/>
      <c r="F1112" s="175"/>
      <c r="G1112" s="176"/>
      <c r="H1112" s="176"/>
      <c r="I1112" s="176"/>
      <c r="J1112" s="176"/>
      <c r="K1112" s="176"/>
      <c r="L1112" s="176"/>
      <c r="N1112" s="175"/>
      <c r="O1112" s="195"/>
      <c r="P1112" s="195"/>
      <c r="Q1112" s="195"/>
      <c r="R1112" s="195"/>
      <c r="S1112" s="195"/>
      <c r="T1112" s="175"/>
      <c r="U1112" s="175"/>
      <c r="V1112" s="182"/>
    </row>
    <row r="1113" spans="2:22" ht="12.75" customHeight="1">
      <c r="B1113" s="175"/>
      <c r="C1113" s="175"/>
      <c r="D1113" s="175"/>
      <c r="E1113" s="175"/>
      <c r="F1113" s="175"/>
      <c r="G1113" s="176"/>
      <c r="H1113" s="176"/>
      <c r="I1113" s="176"/>
      <c r="J1113" s="176"/>
      <c r="K1113" s="176"/>
      <c r="L1113" s="176"/>
      <c r="N1113" s="175"/>
      <c r="O1113" s="195"/>
      <c r="P1113" s="195"/>
      <c r="Q1113" s="195"/>
      <c r="R1113" s="195"/>
      <c r="S1113" s="195"/>
      <c r="T1113" s="175"/>
      <c r="U1113" s="175"/>
      <c r="V1113" s="182"/>
    </row>
    <row r="1114" spans="2:22" ht="12.75" customHeight="1">
      <c r="B1114" s="175"/>
      <c r="C1114" s="175"/>
      <c r="D1114" s="175"/>
      <c r="E1114" s="175"/>
      <c r="F1114" s="175"/>
      <c r="G1114" s="176"/>
      <c r="H1114" s="176"/>
      <c r="I1114" s="176"/>
      <c r="J1114" s="176"/>
      <c r="K1114" s="176"/>
      <c r="L1114" s="176"/>
      <c r="N1114" s="175"/>
      <c r="O1114" s="195"/>
      <c r="P1114" s="195"/>
      <c r="Q1114" s="195"/>
      <c r="R1114" s="195"/>
      <c r="S1114" s="195"/>
      <c r="T1114" s="175"/>
      <c r="U1114" s="175"/>
      <c r="V1114" s="182"/>
    </row>
    <row r="1115" spans="2:22" ht="12.75" customHeight="1">
      <c r="B1115" s="175"/>
      <c r="C1115" s="175"/>
      <c r="D1115" s="175"/>
      <c r="E1115" s="175"/>
      <c r="F1115" s="175"/>
      <c r="G1115" s="176"/>
      <c r="H1115" s="176"/>
      <c r="I1115" s="176"/>
      <c r="J1115" s="176"/>
      <c r="K1115" s="176"/>
      <c r="L1115" s="176"/>
      <c r="N1115" s="175"/>
      <c r="O1115" s="195"/>
      <c r="P1115" s="195"/>
      <c r="Q1115" s="195"/>
      <c r="R1115" s="195"/>
      <c r="S1115" s="195"/>
      <c r="T1115" s="175"/>
      <c r="U1115" s="175"/>
      <c r="V1115" s="182"/>
    </row>
    <row r="1116" spans="2:22" ht="12.75" customHeight="1">
      <c r="B1116" s="175"/>
      <c r="C1116" s="175"/>
      <c r="D1116" s="175"/>
      <c r="E1116" s="175"/>
      <c r="F1116" s="175"/>
      <c r="G1116" s="176"/>
      <c r="H1116" s="176"/>
      <c r="I1116" s="176"/>
      <c r="J1116" s="176"/>
      <c r="K1116" s="176"/>
      <c r="L1116" s="176"/>
      <c r="N1116" s="175"/>
      <c r="O1116" s="195"/>
      <c r="P1116" s="195"/>
      <c r="Q1116" s="195"/>
      <c r="R1116" s="195"/>
      <c r="S1116" s="195"/>
      <c r="T1116" s="175"/>
      <c r="U1116" s="175"/>
      <c r="V1116" s="182"/>
    </row>
    <row r="1117" spans="2:22" ht="12.75" customHeight="1">
      <c r="B1117" s="175"/>
      <c r="C1117" s="175"/>
      <c r="D1117" s="175"/>
      <c r="E1117" s="175"/>
      <c r="F1117" s="175"/>
      <c r="G1117" s="176"/>
      <c r="H1117" s="176"/>
      <c r="I1117" s="176"/>
      <c r="J1117" s="176"/>
      <c r="K1117" s="176"/>
      <c r="L1117" s="176"/>
      <c r="N1117" s="175"/>
      <c r="O1117" s="195"/>
      <c r="P1117" s="195"/>
      <c r="Q1117" s="195"/>
      <c r="R1117" s="195"/>
      <c r="S1117" s="195"/>
      <c r="T1117" s="175"/>
      <c r="U1117" s="175"/>
      <c r="V1117" s="182"/>
    </row>
    <row r="1118" spans="2:22" ht="12.75" customHeight="1">
      <c r="B1118" s="175"/>
      <c r="C1118" s="175"/>
      <c r="D1118" s="175"/>
      <c r="E1118" s="175"/>
      <c r="F1118" s="175"/>
      <c r="G1118" s="176"/>
      <c r="H1118" s="176"/>
      <c r="I1118" s="176"/>
      <c r="J1118" s="176"/>
      <c r="K1118" s="176"/>
      <c r="L1118" s="176"/>
      <c r="N1118" s="175"/>
      <c r="O1118" s="195"/>
      <c r="P1118" s="195"/>
      <c r="Q1118" s="195"/>
      <c r="R1118" s="195"/>
      <c r="S1118" s="195"/>
      <c r="T1118" s="175"/>
      <c r="U1118" s="175"/>
      <c r="V1118" s="182"/>
    </row>
    <row r="1119" spans="2:22" ht="12.75" customHeight="1">
      <c r="B1119" s="175"/>
      <c r="C1119" s="175"/>
      <c r="D1119" s="175"/>
      <c r="E1119" s="175"/>
      <c r="F1119" s="175"/>
      <c r="G1119" s="176"/>
      <c r="H1119" s="176"/>
      <c r="I1119" s="176"/>
      <c r="J1119" s="176"/>
      <c r="K1119" s="176"/>
      <c r="L1119" s="176"/>
      <c r="N1119" s="175"/>
      <c r="O1119" s="195"/>
      <c r="P1119" s="195"/>
      <c r="Q1119" s="195"/>
      <c r="R1119" s="195"/>
      <c r="S1119" s="195"/>
      <c r="T1119" s="175"/>
      <c r="U1119" s="175"/>
      <c r="V1119" s="182"/>
    </row>
    <row r="1120" spans="2:22" ht="12.75" customHeight="1">
      <c r="B1120" s="175"/>
      <c r="C1120" s="175"/>
      <c r="D1120" s="175"/>
      <c r="E1120" s="175"/>
      <c r="F1120" s="175"/>
      <c r="G1120" s="176"/>
      <c r="H1120" s="176"/>
      <c r="I1120" s="176"/>
      <c r="J1120" s="176"/>
      <c r="K1120" s="176"/>
      <c r="L1120" s="176"/>
      <c r="N1120" s="175"/>
      <c r="O1120" s="195"/>
      <c r="P1120" s="195"/>
      <c r="Q1120" s="195"/>
      <c r="R1120" s="195"/>
      <c r="S1120" s="195"/>
      <c r="T1120" s="175"/>
      <c r="U1120" s="175"/>
      <c r="V1120" s="182"/>
    </row>
    <row r="1121" spans="2:22" ht="12.75" customHeight="1">
      <c r="B1121" s="175"/>
      <c r="C1121" s="175"/>
      <c r="D1121" s="175"/>
      <c r="E1121" s="175"/>
      <c r="F1121" s="175"/>
      <c r="G1121" s="176"/>
      <c r="H1121" s="176"/>
      <c r="I1121" s="176"/>
      <c r="J1121" s="176"/>
      <c r="K1121" s="176"/>
      <c r="L1121" s="176"/>
      <c r="N1121" s="175"/>
      <c r="O1121" s="195"/>
      <c r="P1121" s="195"/>
      <c r="Q1121" s="195"/>
      <c r="R1121" s="195"/>
      <c r="S1121" s="195"/>
      <c r="T1121" s="175"/>
      <c r="U1121" s="175"/>
      <c r="V1121" s="182"/>
    </row>
    <row r="1122" spans="2:22" ht="12.75" customHeight="1">
      <c r="B1122" s="175"/>
      <c r="C1122" s="175"/>
      <c r="D1122" s="175"/>
      <c r="E1122" s="175"/>
      <c r="F1122" s="175"/>
      <c r="G1122" s="176"/>
      <c r="H1122" s="176"/>
      <c r="I1122" s="176"/>
      <c r="J1122" s="176"/>
      <c r="K1122" s="176"/>
      <c r="L1122" s="176"/>
      <c r="N1122" s="175"/>
      <c r="O1122" s="195"/>
      <c r="P1122" s="195"/>
      <c r="Q1122" s="195"/>
      <c r="R1122" s="195"/>
      <c r="S1122" s="195"/>
      <c r="T1122" s="175"/>
      <c r="U1122" s="175"/>
      <c r="V1122" s="182"/>
    </row>
    <row r="1123" spans="2:22" ht="12.75" customHeight="1">
      <c r="B1123" s="175"/>
      <c r="C1123" s="175"/>
      <c r="D1123" s="175"/>
      <c r="E1123" s="175"/>
      <c r="F1123" s="175"/>
      <c r="G1123" s="176"/>
      <c r="H1123" s="176"/>
      <c r="I1123" s="176"/>
      <c r="J1123" s="176"/>
      <c r="K1123" s="176"/>
      <c r="L1123" s="176"/>
      <c r="N1123" s="175"/>
      <c r="O1123" s="195"/>
      <c r="P1123" s="195"/>
      <c r="Q1123" s="195"/>
      <c r="R1123" s="195"/>
      <c r="S1123" s="195"/>
      <c r="T1123" s="175"/>
      <c r="U1123" s="175"/>
      <c r="V1123" s="182"/>
    </row>
    <row r="1124" spans="2:22" ht="12.75" customHeight="1">
      <c r="B1124" s="175"/>
      <c r="C1124" s="175"/>
      <c r="D1124" s="175"/>
      <c r="E1124" s="175"/>
      <c r="F1124" s="175"/>
      <c r="G1124" s="176"/>
      <c r="H1124" s="176"/>
      <c r="I1124" s="176"/>
      <c r="J1124" s="176"/>
      <c r="K1124" s="176"/>
      <c r="L1124" s="176"/>
      <c r="N1124" s="175"/>
      <c r="O1124" s="195"/>
      <c r="P1124" s="195"/>
      <c r="Q1124" s="195"/>
      <c r="R1124" s="195"/>
      <c r="S1124" s="195"/>
      <c r="T1124" s="175"/>
      <c r="U1124" s="175"/>
      <c r="V1124" s="182"/>
    </row>
    <row r="1125" spans="2:22" ht="12.75" customHeight="1">
      <c r="B1125" s="175"/>
      <c r="C1125" s="175"/>
      <c r="D1125" s="175"/>
      <c r="E1125" s="175"/>
      <c r="F1125" s="175"/>
      <c r="G1125" s="176"/>
      <c r="H1125" s="176"/>
      <c r="I1125" s="176"/>
      <c r="J1125" s="176"/>
      <c r="K1125" s="176"/>
      <c r="L1125" s="176"/>
      <c r="N1125" s="175"/>
      <c r="O1125" s="195"/>
      <c r="P1125" s="195"/>
      <c r="Q1125" s="195"/>
      <c r="R1125" s="195"/>
      <c r="S1125" s="195"/>
      <c r="T1125" s="175"/>
      <c r="U1125" s="175"/>
      <c r="V1125" s="182"/>
    </row>
    <row r="1126" spans="2:22" ht="12.75" customHeight="1">
      <c r="B1126" s="175"/>
      <c r="C1126" s="175"/>
      <c r="D1126" s="175"/>
      <c r="E1126" s="175"/>
      <c r="F1126" s="175"/>
      <c r="G1126" s="176"/>
      <c r="H1126" s="176"/>
      <c r="I1126" s="176"/>
      <c r="J1126" s="176"/>
      <c r="K1126" s="176"/>
      <c r="L1126" s="176"/>
      <c r="N1126" s="175"/>
      <c r="O1126" s="195"/>
      <c r="P1126" s="195"/>
      <c r="Q1126" s="195"/>
      <c r="R1126" s="195"/>
      <c r="S1126" s="195"/>
      <c r="T1126" s="175"/>
      <c r="U1126" s="175"/>
      <c r="V1126" s="182"/>
    </row>
    <row r="1127" spans="2:22" ht="12.75" customHeight="1">
      <c r="B1127" s="175"/>
      <c r="C1127" s="175"/>
      <c r="D1127" s="175"/>
      <c r="E1127" s="175"/>
      <c r="F1127" s="175"/>
      <c r="G1127" s="176"/>
      <c r="H1127" s="176"/>
      <c r="I1127" s="176"/>
      <c r="J1127" s="176"/>
      <c r="K1127" s="176"/>
      <c r="L1127" s="176"/>
      <c r="N1127" s="175"/>
      <c r="O1127" s="195"/>
      <c r="P1127" s="195"/>
      <c r="Q1127" s="195"/>
      <c r="R1127" s="195"/>
      <c r="S1127" s="195"/>
      <c r="T1127" s="175"/>
      <c r="U1127" s="175"/>
      <c r="V1127" s="182"/>
    </row>
    <row r="1128" spans="2:22" ht="12.75" customHeight="1">
      <c r="B1128" s="175"/>
      <c r="C1128" s="175"/>
      <c r="D1128" s="175"/>
      <c r="E1128" s="175"/>
      <c r="F1128" s="175"/>
      <c r="G1128" s="176"/>
      <c r="H1128" s="176"/>
      <c r="I1128" s="176"/>
      <c r="J1128" s="176"/>
      <c r="K1128" s="176"/>
      <c r="L1128" s="176"/>
      <c r="N1128" s="175"/>
      <c r="O1128" s="195"/>
      <c r="P1128" s="195"/>
      <c r="Q1128" s="195"/>
      <c r="R1128" s="195"/>
      <c r="S1128" s="195"/>
      <c r="T1128" s="175"/>
      <c r="U1128" s="175"/>
      <c r="V1128" s="182"/>
    </row>
    <row r="1129" spans="2:22" ht="12.75" customHeight="1">
      <c r="B1129" s="175"/>
      <c r="C1129" s="175"/>
      <c r="D1129" s="175"/>
      <c r="E1129" s="175"/>
      <c r="F1129" s="175"/>
      <c r="G1129" s="176"/>
      <c r="H1129" s="176"/>
      <c r="I1129" s="176"/>
      <c r="J1129" s="176"/>
      <c r="K1129" s="176"/>
      <c r="L1129" s="176"/>
      <c r="N1129" s="175"/>
      <c r="O1129" s="195"/>
      <c r="P1129" s="195"/>
      <c r="Q1129" s="195"/>
      <c r="R1129" s="195"/>
      <c r="S1129" s="195"/>
      <c r="T1129" s="175"/>
      <c r="U1129" s="175"/>
      <c r="V1129" s="182"/>
    </row>
    <row r="1130" spans="2:22" ht="12.75" customHeight="1">
      <c r="B1130" s="175"/>
      <c r="C1130" s="175"/>
      <c r="D1130" s="175"/>
      <c r="E1130" s="175"/>
      <c r="F1130" s="175"/>
      <c r="G1130" s="176"/>
      <c r="H1130" s="176"/>
      <c r="I1130" s="176"/>
      <c r="J1130" s="176"/>
      <c r="K1130" s="176"/>
      <c r="L1130" s="176"/>
      <c r="N1130" s="175"/>
      <c r="O1130" s="195"/>
      <c r="P1130" s="195"/>
      <c r="Q1130" s="195"/>
      <c r="R1130" s="195"/>
      <c r="S1130" s="195"/>
      <c r="T1130" s="175"/>
      <c r="U1130" s="175"/>
      <c r="V1130" s="182"/>
    </row>
    <row r="1131" spans="2:22" ht="12.75" customHeight="1">
      <c r="B1131" s="175"/>
      <c r="C1131" s="175"/>
      <c r="D1131" s="175"/>
      <c r="E1131" s="175"/>
      <c r="F1131" s="175"/>
      <c r="G1131" s="176"/>
      <c r="H1131" s="176"/>
      <c r="I1131" s="176"/>
      <c r="J1131" s="176"/>
      <c r="K1131" s="176"/>
      <c r="L1131" s="176"/>
      <c r="N1131" s="175"/>
      <c r="O1131" s="195"/>
      <c r="P1131" s="195"/>
      <c r="Q1131" s="195"/>
      <c r="R1131" s="195"/>
      <c r="S1131" s="195"/>
      <c r="T1131" s="175"/>
      <c r="U1131" s="175"/>
      <c r="V1131" s="182"/>
    </row>
    <row r="1132" spans="2:22" ht="12.75" customHeight="1">
      <c r="B1132" s="175"/>
      <c r="C1132" s="175"/>
      <c r="D1132" s="175"/>
      <c r="E1132" s="175"/>
      <c r="F1132" s="175"/>
      <c r="G1132" s="176"/>
      <c r="H1132" s="176"/>
      <c r="I1132" s="176"/>
      <c r="J1132" s="176"/>
      <c r="K1132" s="176"/>
      <c r="L1132" s="176"/>
      <c r="N1132" s="175"/>
      <c r="O1132" s="195"/>
      <c r="P1132" s="195"/>
      <c r="Q1132" s="195"/>
      <c r="R1132" s="195"/>
      <c r="S1132" s="195"/>
      <c r="T1132" s="175"/>
      <c r="U1132" s="175"/>
      <c r="V1132" s="182"/>
    </row>
    <row r="1133" spans="2:22" ht="12.75" customHeight="1">
      <c r="B1133" s="175"/>
      <c r="C1133" s="175"/>
      <c r="D1133" s="175"/>
      <c r="E1133" s="175"/>
      <c r="F1133" s="175"/>
      <c r="G1133" s="176"/>
      <c r="H1133" s="176"/>
      <c r="I1133" s="176"/>
      <c r="J1133" s="176"/>
      <c r="K1133" s="176"/>
      <c r="L1133" s="176"/>
      <c r="N1133" s="175"/>
      <c r="O1133" s="195"/>
      <c r="P1133" s="195"/>
      <c r="Q1133" s="195"/>
      <c r="R1133" s="195"/>
      <c r="S1133" s="195"/>
      <c r="T1133" s="175"/>
      <c r="U1133" s="175"/>
      <c r="V1133" s="182"/>
    </row>
    <row r="1134" spans="2:22" ht="12.75" customHeight="1">
      <c r="B1134" s="175"/>
      <c r="C1134" s="175"/>
      <c r="D1134" s="175"/>
      <c r="E1134" s="175"/>
      <c r="F1134" s="175"/>
      <c r="G1134" s="176"/>
      <c r="H1134" s="176"/>
      <c r="I1134" s="176"/>
      <c r="J1134" s="176"/>
      <c r="K1134" s="176"/>
      <c r="L1134" s="176"/>
      <c r="N1134" s="175"/>
      <c r="O1134" s="195"/>
      <c r="P1134" s="195"/>
      <c r="Q1134" s="195"/>
      <c r="R1134" s="195"/>
      <c r="S1134" s="195"/>
      <c r="T1134" s="175"/>
      <c r="U1134" s="175"/>
      <c r="V1134" s="182"/>
    </row>
    <row r="1135" spans="2:22" ht="12.75" customHeight="1">
      <c r="B1135" s="175"/>
      <c r="C1135" s="175"/>
      <c r="D1135" s="175"/>
      <c r="E1135" s="175"/>
      <c r="F1135" s="175"/>
      <c r="G1135" s="176"/>
      <c r="H1135" s="176"/>
      <c r="I1135" s="176"/>
      <c r="J1135" s="176"/>
      <c r="K1135" s="176"/>
      <c r="L1135" s="176"/>
      <c r="N1135" s="175"/>
      <c r="O1135" s="195"/>
      <c r="P1135" s="195"/>
      <c r="Q1135" s="195"/>
      <c r="R1135" s="195"/>
      <c r="S1135" s="195"/>
      <c r="T1135" s="175"/>
      <c r="U1135" s="175"/>
      <c r="V1135" s="182"/>
    </row>
    <row r="1136" spans="2:22" ht="12.75" customHeight="1">
      <c r="B1136" s="175"/>
      <c r="C1136" s="175"/>
      <c r="D1136" s="175"/>
      <c r="E1136" s="175"/>
      <c r="F1136" s="175"/>
      <c r="G1136" s="176"/>
      <c r="H1136" s="176"/>
      <c r="I1136" s="176"/>
      <c r="J1136" s="176"/>
      <c r="K1136" s="176"/>
      <c r="L1136" s="176"/>
      <c r="N1136" s="175"/>
      <c r="O1136" s="195"/>
      <c r="P1136" s="195"/>
      <c r="Q1136" s="195"/>
      <c r="R1136" s="195"/>
      <c r="S1136" s="195"/>
      <c r="T1136" s="175"/>
      <c r="U1136" s="175"/>
      <c r="V1136" s="182"/>
    </row>
    <row r="1137" spans="2:22" ht="12.75" customHeight="1">
      <c r="B1137" s="175"/>
      <c r="C1137" s="175"/>
      <c r="D1137" s="175"/>
      <c r="E1137" s="175"/>
      <c r="F1137" s="175"/>
      <c r="G1137" s="176"/>
      <c r="H1137" s="176"/>
      <c r="I1137" s="176"/>
      <c r="J1137" s="176"/>
      <c r="K1137" s="176"/>
      <c r="L1137" s="176"/>
      <c r="N1137" s="175"/>
      <c r="O1137" s="195"/>
      <c r="P1137" s="195"/>
      <c r="Q1137" s="195"/>
      <c r="R1137" s="195"/>
      <c r="S1137" s="195"/>
      <c r="T1137" s="175"/>
      <c r="U1137" s="175"/>
      <c r="V1137" s="182"/>
    </row>
    <row r="1138" spans="2:22" ht="12.75" customHeight="1">
      <c r="B1138" s="175"/>
      <c r="C1138" s="175"/>
      <c r="D1138" s="175"/>
      <c r="E1138" s="175"/>
      <c r="F1138" s="175"/>
      <c r="G1138" s="176"/>
      <c r="H1138" s="176"/>
      <c r="I1138" s="176"/>
      <c r="J1138" s="176"/>
      <c r="K1138" s="176"/>
      <c r="L1138" s="176"/>
      <c r="N1138" s="175"/>
      <c r="O1138" s="195"/>
      <c r="P1138" s="195"/>
      <c r="Q1138" s="195"/>
      <c r="R1138" s="195"/>
      <c r="S1138" s="195"/>
      <c r="T1138" s="175"/>
      <c r="U1138" s="175"/>
      <c r="V1138" s="182"/>
    </row>
    <row r="1139" spans="2:22" ht="12.75" customHeight="1">
      <c r="B1139" s="175"/>
      <c r="C1139" s="175"/>
      <c r="D1139" s="175"/>
      <c r="E1139" s="175"/>
      <c r="F1139" s="175"/>
      <c r="G1139" s="176"/>
      <c r="H1139" s="176"/>
      <c r="I1139" s="176"/>
      <c r="J1139" s="176"/>
      <c r="K1139" s="176"/>
      <c r="L1139" s="176"/>
      <c r="N1139" s="175"/>
      <c r="O1139" s="195"/>
      <c r="P1139" s="195"/>
      <c r="Q1139" s="195"/>
      <c r="R1139" s="195"/>
      <c r="S1139" s="195"/>
      <c r="T1139" s="175"/>
      <c r="U1139" s="175"/>
      <c r="V1139" s="182"/>
    </row>
    <row r="1140" spans="2:22" ht="12.75" customHeight="1">
      <c r="B1140" s="175"/>
      <c r="C1140" s="175"/>
      <c r="D1140" s="175"/>
      <c r="E1140" s="175"/>
      <c r="F1140" s="175"/>
      <c r="G1140" s="176"/>
      <c r="H1140" s="176"/>
      <c r="I1140" s="176"/>
      <c r="J1140" s="176"/>
      <c r="K1140" s="176"/>
      <c r="L1140" s="176"/>
      <c r="N1140" s="175"/>
      <c r="O1140" s="195"/>
      <c r="P1140" s="195"/>
      <c r="Q1140" s="195"/>
      <c r="R1140" s="195"/>
      <c r="S1140" s="195"/>
      <c r="T1140" s="175"/>
      <c r="U1140" s="175"/>
      <c r="V1140" s="182"/>
    </row>
    <row r="1141" spans="2:22" ht="12.75" customHeight="1">
      <c r="B1141" s="175"/>
      <c r="C1141" s="175"/>
      <c r="D1141" s="175"/>
      <c r="E1141" s="175"/>
      <c r="F1141" s="175"/>
      <c r="G1141" s="176"/>
      <c r="H1141" s="176"/>
      <c r="I1141" s="176"/>
      <c r="J1141" s="176"/>
      <c r="K1141" s="176"/>
      <c r="L1141" s="176"/>
      <c r="N1141" s="175"/>
      <c r="O1141" s="195"/>
      <c r="P1141" s="195"/>
      <c r="Q1141" s="195"/>
      <c r="R1141" s="195"/>
      <c r="S1141" s="195"/>
      <c r="T1141" s="175"/>
      <c r="U1141" s="175"/>
      <c r="V1141" s="182"/>
    </row>
    <row r="1142" spans="2:22" ht="12.75" customHeight="1">
      <c r="B1142" s="175"/>
      <c r="C1142" s="175"/>
      <c r="D1142" s="175"/>
      <c r="E1142" s="175"/>
      <c r="F1142" s="175"/>
      <c r="G1142" s="176"/>
      <c r="H1142" s="176"/>
      <c r="I1142" s="176"/>
      <c r="J1142" s="176"/>
      <c r="K1142" s="176"/>
      <c r="L1142" s="176"/>
      <c r="N1142" s="175"/>
      <c r="O1142" s="195"/>
      <c r="P1142" s="195"/>
      <c r="Q1142" s="195"/>
      <c r="R1142" s="195"/>
      <c r="S1142" s="195"/>
      <c r="T1142" s="175"/>
      <c r="U1142" s="175"/>
      <c r="V1142" s="182"/>
    </row>
    <row r="1143" spans="2:22" ht="12.75" customHeight="1">
      <c r="B1143" s="175"/>
      <c r="C1143" s="175"/>
      <c r="D1143" s="175"/>
      <c r="E1143" s="175"/>
      <c r="F1143" s="175"/>
      <c r="G1143" s="176"/>
      <c r="H1143" s="176"/>
      <c r="I1143" s="176"/>
      <c r="J1143" s="176"/>
      <c r="K1143" s="176"/>
      <c r="L1143" s="176"/>
      <c r="N1143" s="175"/>
      <c r="O1143" s="195"/>
      <c r="P1143" s="195"/>
      <c r="Q1143" s="195"/>
      <c r="R1143" s="195"/>
      <c r="S1143" s="195"/>
      <c r="T1143" s="175"/>
      <c r="U1143" s="175"/>
      <c r="V1143" s="182"/>
    </row>
    <row r="1144" spans="2:22" ht="12.75" customHeight="1">
      <c r="B1144" s="175"/>
      <c r="C1144" s="175"/>
      <c r="D1144" s="175"/>
      <c r="E1144" s="175"/>
      <c r="F1144" s="175"/>
      <c r="G1144" s="176"/>
      <c r="H1144" s="176"/>
      <c r="I1144" s="176"/>
      <c r="J1144" s="176"/>
      <c r="K1144" s="176"/>
      <c r="L1144" s="176"/>
      <c r="N1144" s="175"/>
      <c r="O1144" s="195"/>
      <c r="P1144" s="195"/>
      <c r="Q1144" s="195"/>
      <c r="R1144" s="195"/>
      <c r="S1144" s="195"/>
      <c r="T1144" s="175"/>
      <c r="U1144" s="175"/>
      <c r="V1144" s="182"/>
    </row>
    <row r="1145" spans="2:22" ht="12.75" customHeight="1">
      <c r="B1145" s="175"/>
      <c r="C1145" s="175"/>
      <c r="D1145" s="175"/>
      <c r="E1145" s="175"/>
      <c r="F1145" s="175"/>
      <c r="G1145" s="176"/>
      <c r="H1145" s="176"/>
      <c r="I1145" s="176"/>
      <c r="J1145" s="176"/>
      <c r="K1145" s="176"/>
      <c r="L1145" s="176"/>
      <c r="N1145" s="175"/>
      <c r="O1145" s="195"/>
      <c r="P1145" s="195"/>
      <c r="Q1145" s="195"/>
      <c r="R1145" s="195"/>
      <c r="S1145" s="195"/>
      <c r="T1145" s="175"/>
      <c r="U1145" s="175"/>
      <c r="V1145" s="182"/>
    </row>
    <row r="1146" spans="2:22" ht="12.75" customHeight="1">
      <c r="B1146" s="175"/>
      <c r="C1146" s="175"/>
      <c r="D1146" s="175"/>
      <c r="E1146" s="175"/>
      <c r="F1146" s="175"/>
      <c r="G1146" s="176"/>
      <c r="H1146" s="176"/>
      <c r="I1146" s="176"/>
      <c r="J1146" s="176"/>
      <c r="K1146" s="176"/>
      <c r="L1146" s="176"/>
      <c r="N1146" s="175"/>
      <c r="O1146" s="195"/>
      <c r="P1146" s="195"/>
      <c r="Q1146" s="195"/>
      <c r="R1146" s="195"/>
      <c r="S1146" s="195"/>
      <c r="T1146" s="175"/>
      <c r="U1146" s="175"/>
      <c r="V1146" s="182"/>
    </row>
    <row r="1147" spans="2:22" ht="12.75" customHeight="1">
      <c r="B1147" s="175"/>
      <c r="C1147" s="175"/>
      <c r="D1147" s="175"/>
      <c r="E1147" s="175"/>
      <c r="F1147" s="175"/>
      <c r="G1147" s="176"/>
      <c r="H1147" s="176"/>
      <c r="I1147" s="176"/>
      <c r="J1147" s="176"/>
      <c r="K1147" s="176"/>
      <c r="L1147" s="176"/>
      <c r="N1147" s="175"/>
      <c r="O1147" s="195"/>
      <c r="P1147" s="195"/>
      <c r="Q1147" s="195"/>
      <c r="R1147" s="195"/>
      <c r="S1147" s="195"/>
      <c r="T1147" s="175"/>
      <c r="U1147" s="175"/>
      <c r="V1147" s="182"/>
    </row>
    <row r="1148" spans="2:22" ht="12.75" customHeight="1">
      <c r="B1148" s="175"/>
      <c r="C1148" s="175"/>
      <c r="D1148" s="175"/>
      <c r="E1148" s="175"/>
      <c r="F1148" s="175"/>
      <c r="G1148" s="176"/>
      <c r="H1148" s="176"/>
      <c r="I1148" s="176"/>
      <c r="J1148" s="176"/>
      <c r="K1148" s="176"/>
      <c r="L1148" s="176"/>
      <c r="N1148" s="175"/>
      <c r="O1148" s="195"/>
      <c r="P1148" s="195"/>
      <c r="Q1148" s="195"/>
      <c r="R1148" s="195"/>
      <c r="S1148" s="195"/>
      <c r="T1148" s="175"/>
      <c r="U1148" s="175"/>
      <c r="V1148" s="182"/>
    </row>
    <row r="1149" spans="2:22" ht="12.75" customHeight="1">
      <c r="B1149" s="175"/>
      <c r="C1149" s="175"/>
      <c r="D1149" s="175"/>
      <c r="E1149" s="175"/>
      <c r="F1149" s="175"/>
      <c r="G1149" s="176"/>
      <c r="H1149" s="176"/>
      <c r="I1149" s="176"/>
      <c r="J1149" s="176"/>
      <c r="K1149" s="176"/>
      <c r="L1149" s="176"/>
      <c r="N1149" s="175"/>
      <c r="O1149" s="195"/>
      <c r="P1149" s="195"/>
      <c r="Q1149" s="195"/>
      <c r="R1149" s="195"/>
      <c r="S1149" s="195"/>
      <c r="T1149" s="175"/>
      <c r="U1149" s="175"/>
      <c r="V1149" s="182"/>
    </row>
    <row r="1150" spans="2:22" ht="12.75" customHeight="1">
      <c r="B1150" s="175"/>
      <c r="C1150" s="175"/>
      <c r="D1150" s="175"/>
      <c r="E1150" s="175"/>
      <c r="F1150" s="175"/>
      <c r="G1150" s="176"/>
      <c r="H1150" s="176"/>
      <c r="I1150" s="176"/>
      <c r="J1150" s="176"/>
      <c r="K1150" s="176"/>
      <c r="L1150" s="176"/>
      <c r="N1150" s="175"/>
      <c r="O1150" s="195"/>
      <c r="P1150" s="195"/>
      <c r="Q1150" s="195"/>
      <c r="R1150" s="195"/>
      <c r="S1150" s="195"/>
      <c r="T1150" s="175"/>
      <c r="U1150" s="175"/>
      <c r="V1150" s="182"/>
    </row>
    <row r="1151" spans="2:22" ht="12.75" customHeight="1">
      <c r="B1151" s="175"/>
      <c r="C1151" s="175"/>
      <c r="D1151" s="175"/>
      <c r="E1151" s="175"/>
      <c r="F1151" s="175"/>
      <c r="G1151" s="176"/>
      <c r="H1151" s="176"/>
      <c r="I1151" s="176"/>
      <c r="J1151" s="176"/>
      <c r="K1151" s="176"/>
      <c r="L1151" s="176"/>
      <c r="N1151" s="175"/>
      <c r="O1151" s="195"/>
      <c r="P1151" s="195"/>
      <c r="Q1151" s="195"/>
      <c r="R1151" s="195"/>
      <c r="S1151" s="195"/>
      <c r="T1151" s="175"/>
      <c r="U1151" s="175"/>
      <c r="V1151" s="182"/>
    </row>
    <row r="1152" spans="2:22" ht="12.75" customHeight="1">
      <c r="B1152" s="175"/>
      <c r="C1152" s="175"/>
      <c r="D1152" s="175"/>
      <c r="E1152" s="175"/>
      <c r="F1152" s="175"/>
      <c r="G1152" s="176"/>
      <c r="H1152" s="176"/>
      <c r="I1152" s="176"/>
      <c r="J1152" s="176"/>
      <c r="K1152" s="176"/>
      <c r="L1152" s="176"/>
      <c r="N1152" s="175"/>
      <c r="O1152" s="195"/>
      <c r="P1152" s="195"/>
      <c r="Q1152" s="195"/>
      <c r="R1152" s="195"/>
      <c r="S1152" s="195"/>
      <c r="T1152" s="175"/>
      <c r="U1152" s="175"/>
      <c r="V1152" s="182"/>
    </row>
    <row r="1153" spans="2:22" ht="12.75" customHeight="1">
      <c r="B1153" s="175"/>
      <c r="C1153" s="175"/>
      <c r="D1153" s="175"/>
      <c r="E1153" s="175"/>
      <c r="F1153" s="175"/>
      <c r="G1153" s="176"/>
      <c r="H1153" s="176"/>
      <c r="I1153" s="176"/>
      <c r="J1153" s="176"/>
      <c r="K1153" s="176"/>
      <c r="L1153" s="176"/>
      <c r="N1153" s="175"/>
      <c r="O1153" s="195"/>
      <c r="P1153" s="195"/>
      <c r="Q1153" s="195"/>
      <c r="R1153" s="195"/>
      <c r="S1153" s="195"/>
      <c r="T1153" s="175"/>
      <c r="U1153" s="175"/>
      <c r="V1153" s="182"/>
    </row>
    <row r="1154" spans="2:22" ht="12.75" customHeight="1">
      <c r="B1154" s="175"/>
      <c r="C1154" s="175"/>
      <c r="D1154" s="175"/>
      <c r="E1154" s="175"/>
      <c r="F1154" s="175"/>
      <c r="G1154" s="176"/>
      <c r="H1154" s="176"/>
      <c r="I1154" s="176"/>
      <c r="J1154" s="176"/>
      <c r="K1154" s="176"/>
      <c r="L1154" s="176"/>
      <c r="N1154" s="175"/>
      <c r="O1154" s="195"/>
      <c r="P1154" s="195"/>
      <c r="Q1154" s="195"/>
      <c r="R1154" s="195"/>
      <c r="S1154" s="195"/>
      <c r="T1154" s="175"/>
      <c r="U1154" s="175"/>
      <c r="V1154" s="182"/>
    </row>
    <row r="1155" spans="2:22" ht="12.75" customHeight="1">
      <c r="B1155" s="175"/>
      <c r="C1155" s="175"/>
      <c r="D1155" s="175"/>
      <c r="E1155" s="175"/>
      <c r="F1155" s="175"/>
      <c r="G1155" s="176"/>
      <c r="H1155" s="176"/>
      <c r="I1155" s="176"/>
      <c r="J1155" s="176"/>
      <c r="K1155" s="176"/>
      <c r="L1155" s="176"/>
      <c r="N1155" s="175"/>
      <c r="O1155" s="195"/>
      <c r="P1155" s="195"/>
      <c r="Q1155" s="195"/>
      <c r="R1155" s="195"/>
      <c r="S1155" s="195"/>
      <c r="T1155" s="175"/>
      <c r="U1155" s="175"/>
      <c r="V1155" s="182"/>
    </row>
    <row r="1156" spans="2:22" ht="12.75" customHeight="1">
      <c r="B1156" s="175"/>
      <c r="C1156" s="175"/>
      <c r="D1156" s="175"/>
      <c r="E1156" s="175"/>
      <c r="F1156" s="175"/>
      <c r="G1156" s="176"/>
      <c r="H1156" s="176"/>
      <c r="I1156" s="176"/>
      <c r="J1156" s="176"/>
      <c r="K1156" s="176"/>
      <c r="L1156" s="176"/>
      <c r="N1156" s="175"/>
      <c r="O1156" s="195"/>
      <c r="P1156" s="195"/>
      <c r="Q1156" s="195"/>
      <c r="R1156" s="195"/>
      <c r="S1156" s="195"/>
      <c r="T1156" s="175"/>
      <c r="U1156" s="175"/>
      <c r="V1156" s="182"/>
    </row>
    <row r="1157" spans="2:22" ht="12.75" customHeight="1">
      <c r="B1157" s="175"/>
      <c r="C1157" s="175"/>
      <c r="D1157" s="175"/>
      <c r="E1157" s="175"/>
      <c r="F1157" s="175"/>
      <c r="G1157" s="176"/>
      <c r="H1157" s="176"/>
      <c r="I1157" s="176"/>
      <c r="J1157" s="176"/>
      <c r="K1157" s="176"/>
      <c r="L1157" s="176"/>
      <c r="N1157" s="175"/>
      <c r="O1157" s="195"/>
      <c r="P1157" s="195"/>
      <c r="Q1157" s="195"/>
      <c r="R1157" s="195"/>
      <c r="S1157" s="195"/>
      <c r="T1157" s="175"/>
      <c r="U1157" s="175"/>
      <c r="V1157" s="182"/>
    </row>
    <row r="1158" spans="2:22" ht="12.75" customHeight="1">
      <c r="B1158" s="175"/>
      <c r="C1158" s="175"/>
      <c r="D1158" s="175"/>
      <c r="E1158" s="175"/>
      <c r="F1158" s="175"/>
      <c r="G1158" s="176"/>
      <c r="H1158" s="176"/>
      <c r="I1158" s="176"/>
      <c r="J1158" s="176"/>
      <c r="K1158" s="176"/>
      <c r="L1158" s="176"/>
      <c r="N1158" s="175"/>
      <c r="O1158" s="195"/>
      <c r="P1158" s="195"/>
      <c r="Q1158" s="195"/>
      <c r="R1158" s="195"/>
      <c r="S1158" s="195"/>
      <c r="T1158" s="175"/>
      <c r="U1158" s="175"/>
      <c r="V1158" s="182"/>
    </row>
    <row r="1159" spans="2:22" ht="12.75" customHeight="1">
      <c r="B1159" s="175"/>
      <c r="C1159" s="175"/>
      <c r="D1159" s="175"/>
      <c r="E1159" s="175"/>
      <c r="F1159" s="175"/>
      <c r="G1159" s="176"/>
      <c r="H1159" s="176"/>
      <c r="I1159" s="176"/>
      <c r="J1159" s="176"/>
      <c r="K1159" s="176"/>
      <c r="L1159" s="176"/>
      <c r="N1159" s="175"/>
      <c r="O1159" s="195"/>
      <c r="P1159" s="195"/>
      <c r="Q1159" s="195"/>
      <c r="R1159" s="195"/>
      <c r="S1159" s="195"/>
      <c r="T1159" s="175"/>
      <c r="U1159" s="175"/>
      <c r="V1159" s="182"/>
    </row>
    <row r="1160" spans="2:22" ht="12.75" customHeight="1">
      <c r="B1160" s="175"/>
      <c r="C1160" s="175"/>
      <c r="D1160" s="175"/>
      <c r="E1160" s="175"/>
      <c r="F1160" s="175"/>
      <c r="G1160" s="176"/>
      <c r="H1160" s="176"/>
      <c r="I1160" s="176"/>
      <c r="J1160" s="176"/>
      <c r="K1160" s="176"/>
      <c r="L1160" s="176"/>
      <c r="N1160" s="175"/>
      <c r="O1160" s="195"/>
      <c r="P1160" s="195"/>
      <c r="Q1160" s="195"/>
      <c r="R1160" s="195"/>
      <c r="S1160" s="195"/>
      <c r="T1160" s="175"/>
      <c r="U1160" s="175"/>
      <c r="V1160" s="182"/>
    </row>
    <row r="1161" spans="2:22" ht="12.75" customHeight="1">
      <c r="B1161" s="175"/>
      <c r="C1161" s="175"/>
      <c r="D1161" s="175"/>
      <c r="E1161" s="175"/>
      <c r="F1161" s="175"/>
      <c r="G1161" s="176"/>
      <c r="H1161" s="176"/>
      <c r="I1161" s="176"/>
      <c r="J1161" s="176"/>
      <c r="K1161" s="176"/>
      <c r="L1161" s="176"/>
      <c r="N1161" s="175"/>
      <c r="O1161" s="195"/>
      <c r="P1161" s="195"/>
      <c r="Q1161" s="195"/>
      <c r="R1161" s="195"/>
      <c r="S1161" s="195"/>
      <c r="T1161" s="175"/>
      <c r="U1161" s="175"/>
      <c r="V1161" s="182"/>
    </row>
    <row r="1162" spans="2:22" ht="12.75" customHeight="1">
      <c r="B1162" s="175"/>
      <c r="C1162" s="175"/>
      <c r="D1162" s="175"/>
      <c r="E1162" s="175"/>
      <c r="F1162" s="175"/>
      <c r="G1162" s="176"/>
      <c r="H1162" s="176"/>
      <c r="I1162" s="176"/>
      <c r="J1162" s="176"/>
      <c r="K1162" s="176"/>
      <c r="L1162" s="176"/>
      <c r="N1162" s="175"/>
      <c r="O1162" s="195"/>
      <c r="P1162" s="195"/>
      <c r="Q1162" s="195"/>
      <c r="R1162" s="195"/>
      <c r="S1162" s="195"/>
      <c r="T1162" s="175"/>
      <c r="U1162" s="175"/>
      <c r="V1162" s="182"/>
    </row>
    <row r="1163" spans="2:22" ht="12.75" customHeight="1">
      <c r="B1163" s="175"/>
      <c r="C1163" s="175"/>
      <c r="D1163" s="175"/>
      <c r="E1163" s="175"/>
      <c r="F1163" s="175"/>
      <c r="G1163" s="176"/>
      <c r="H1163" s="176"/>
      <c r="I1163" s="176"/>
      <c r="J1163" s="176"/>
      <c r="K1163" s="176"/>
      <c r="L1163" s="176"/>
      <c r="N1163" s="175"/>
      <c r="O1163" s="195"/>
      <c r="P1163" s="195"/>
      <c r="Q1163" s="195"/>
      <c r="R1163" s="195"/>
      <c r="S1163" s="195"/>
      <c r="T1163" s="175"/>
      <c r="U1163" s="175"/>
      <c r="V1163" s="182"/>
    </row>
    <row r="1164" spans="2:22" ht="12.75" customHeight="1">
      <c r="B1164" s="175"/>
      <c r="C1164" s="175"/>
      <c r="D1164" s="175"/>
      <c r="E1164" s="175"/>
      <c r="F1164" s="175"/>
      <c r="G1164" s="176"/>
      <c r="H1164" s="176"/>
      <c r="I1164" s="176"/>
      <c r="J1164" s="176"/>
      <c r="K1164" s="176"/>
      <c r="L1164" s="176"/>
      <c r="N1164" s="175"/>
      <c r="O1164" s="195"/>
      <c r="P1164" s="195"/>
      <c r="Q1164" s="195"/>
      <c r="R1164" s="195"/>
      <c r="S1164" s="195"/>
      <c r="T1164" s="175"/>
      <c r="U1164" s="175"/>
      <c r="V1164" s="182"/>
    </row>
    <row r="1165" spans="2:22" ht="12.75" customHeight="1">
      <c r="B1165" s="175"/>
      <c r="C1165" s="175"/>
      <c r="D1165" s="175"/>
      <c r="E1165" s="175"/>
      <c r="F1165" s="175"/>
      <c r="G1165" s="176"/>
      <c r="H1165" s="176"/>
      <c r="I1165" s="176"/>
      <c r="J1165" s="176"/>
      <c r="K1165" s="176"/>
      <c r="L1165" s="176"/>
      <c r="N1165" s="175"/>
      <c r="O1165" s="195"/>
      <c r="P1165" s="195"/>
      <c r="Q1165" s="195"/>
      <c r="R1165" s="195"/>
      <c r="S1165" s="195"/>
      <c r="T1165" s="175"/>
      <c r="U1165" s="175"/>
      <c r="V1165" s="182"/>
    </row>
    <row r="1166" spans="2:22" ht="12.75" customHeight="1">
      <c r="B1166" s="175"/>
      <c r="C1166" s="175"/>
      <c r="D1166" s="175"/>
      <c r="E1166" s="175"/>
      <c r="F1166" s="175"/>
      <c r="G1166" s="176"/>
      <c r="H1166" s="176"/>
      <c r="I1166" s="176"/>
      <c r="J1166" s="176"/>
      <c r="K1166" s="176"/>
      <c r="L1166" s="176"/>
      <c r="N1166" s="175"/>
      <c r="O1166" s="195"/>
      <c r="P1166" s="195"/>
      <c r="Q1166" s="195"/>
      <c r="R1166" s="195"/>
      <c r="S1166" s="195"/>
      <c r="T1166" s="175"/>
      <c r="U1166" s="175"/>
      <c r="V1166" s="182"/>
    </row>
    <row r="1167" spans="2:22" ht="12.75" customHeight="1">
      <c r="B1167" s="175"/>
      <c r="C1167" s="175"/>
      <c r="D1167" s="175"/>
      <c r="E1167" s="175"/>
      <c r="F1167" s="175"/>
      <c r="G1167" s="176"/>
      <c r="H1167" s="176"/>
      <c r="I1167" s="176"/>
      <c r="J1167" s="176"/>
      <c r="K1167" s="176"/>
      <c r="L1167" s="176"/>
      <c r="N1167" s="175"/>
      <c r="O1167" s="195"/>
      <c r="P1167" s="195"/>
      <c r="Q1167" s="195"/>
      <c r="R1167" s="195"/>
      <c r="S1167" s="195"/>
      <c r="T1167" s="175"/>
      <c r="U1167" s="175"/>
      <c r="V1167" s="182"/>
    </row>
    <row r="1168" spans="2:22" ht="12.75" customHeight="1">
      <c r="B1168" s="175"/>
      <c r="C1168" s="175"/>
      <c r="D1168" s="175"/>
      <c r="E1168" s="175"/>
      <c r="F1168" s="175"/>
      <c r="G1168" s="176"/>
      <c r="H1168" s="176"/>
      <c r="I1168" s="176"/>
      <c r="J1168" s="176"/>
      <c r="K1168" s="176"/>
      <c r="L1168" s="176"/>
      <c r="N1168" s="175"/>
      <c r="O1168" s="195"/>
      <c r="P1168" s="195"/>
      <c r="Q1168" s="195"/>
      <c r="R1168" s="195"/>
      <c r="S1168" s="195"/>
      <c r="T1168" s="175"/>
      <c r="U1168" s="175"/>
      <c r="V1168" s="182"/>
    </row>
    <row r="1169" spans="2:22" ht="12.75" customHeight="1">
      <c r="B1169" s="175"/>
      <c r="C1169" s="175"/>
      <c r="D1169" s="175"/>
      <c r="E1169" s="175"/>
      <c r="F1169" s="175"/>
      <c r="G1169" s="176"/>
      <c r="H1169" s="176"/>
      <c r="I1169" s="176"/>
      <c r="J1169" s="176"/>
      <c r="K1169" s="176"/>
      <c r="L1169" s="176"/>
      <c r="N1169" s="175"/>
      <c r="O1169" s="195"/>
      <c r="P1169" s="195"/>
      <c r="Q1169" s="195"/>
      <c r="R1169" s="195"/>
      <c r="S1169" s="195"/>
      <c r="T1169" s="175"/>
      <c r="U1169" s="175"/>
      <c r="V1169" s="182"/>
    </row>
    <row r="1170" spans="2:22" ht="12.75" customHeight="1">
      <c r="B1170" s="175"/>
      <c r="C1170" s="175"/>
      <c r="D1170" s="175"/>
      <c r="E1170" s="175"/>
      <c r="F1170" s="175"/>
      <c r="G1170" s="176"/>
      <c r="H1170" s="176"/>
      <c r="I1170" s="176"/>
      <c r="J1170" s="176"/>
      <c r="K1170" s="176"/>
      <c r="L1170" s="176"/>
      <c r="N1170" s="175"/>
      <c r="O1170" s="195"/>
      <c r="P1170" s="195"/>
      <c r="Q1170" s="195"/>
      <c r="R1170" s="195"/>
      <c r="S1170" s="195"/>
      <c r="T1170" s="175"/>
      <c r="U1170" s="175"/>
      <c r="V1170" s="182"/>
    </row>
    <row r="1171" spans="2:22" ht="12.75" customHeight="1">
      <c r="B1171" s="175"/>
      <c r="C1171" s="175"/>
      <c r="D1171" s="175"/>
      <c r="E1171" s="175"/>
      <c r="F1171" s="175"/>
      <c r="G1171" s="176"/>
      <c r="H1171" s="176"/>
      <c r="I1171" s="176"/>
      <c r="J1171" s="176"/>
      <c r="K1171" s="176"/>
      <c r="L1171" s="176"/>
      <c r="N1171" s="175"/>
      <c r="O1171" s="195"/>
      <c r="P1171" s="195"/>
      <c r="Q1171" s="195"/>
      <c r="R1171" s="195"/>
      <c r="S1171" s="195"/>
      <c r="T1171" s="175"/>
      <c r="U1171" s="175"/>
      <c r="V1171" s="182"/>
    </row>
    <row r="1172" spans="2:22" ht="12.75" customHeight="1">
      <c r="B1172" s="175"/>
      <c r="C1172" s="175"/>
      <c r="D1172" s="175"/>
      <c r="E1172" s="175"/>
      <c r="F1172" s="175"/>
      <c r="G1172" s="176"/>
      <c r="H1172" s="176"/>
      <c r="I1172" s="176"/>
      <c r="J1172" s="176"/>
      <c r="K1172" s="176"/>
      <c r="L1172" s="176"/>
      <c r="N1172" s="175"/>
      <c r="O1172" s="195"/>
      <c r="P1172" s="195"/>
      <c r="Q1172" s="195"/>
      <c r="R1172" s="195"/>
      <c r="S1172" s="195"/>
      <c r="T1172" s="175"/>
      <c r="U1172" s="175"/>
      <c r="V1172" s="182"/>
    </row>
    <row r="1173" spans="2:22" ht="12.75" customHeight="1">
      <c r="B1173" s="175"/>
      <c r="C1173" s="175"/>
      <c r="D1173" s="175"/>
      <c r="E1173" s="175"/>
      <c r="F1173" s="175"/>
      <c r="G1173" s="176"/>
      <c r="H1173" s="176"/>
      <c r="I1173" s="176"/>
      <c r="J1173" s="176"/>
      <c r="K1173" s="176"/>
      <c r="L1173" s="176"/>
      <c r="N1173" s="175"/>
      <c r="O1173" s="195"/>
      <c r="P1173" s="195"/>
      <c r="Q1173" s="195"/>
      <c r="R1173" s="195"/>
      <c r="S1173" s="195"/>
      <c r="T1173" s="175"/>
      <c r="U1173" s="175"/>
      <c r="V1173" s="182"/>
    </row>
    <row r="1174" spans="2:22" ht="12.75" customHeight="1">
      <c r="B1174" s="175"/>
      <c r="C1174" s="175"/>
      <c r="D1174" s="175"/>
      <c r="E1174" s="175"/>
      <c r="F1174" s="175"/>
      <c r="G1174" s="176"/>
      <c r="H1174" s="176"/>
      <c r="I1174" s="176"/>
      <c r="J1174" s="176"/>
      <c r="K1174" s="176"/>
      <c r="L1174" s="176"/>
      <c r="N1174" s="175"/>
      <c r="O1174" s="195"/>
      <c r="P1174" s="195"/>
      <c r="Q1174" s="195"/>
      <c r="R1174" s="195"/>
      <c r="S1174" s="195"/>
      <c r="T1174" s="175"/>
      <c r="U1174" s="175"/>
      <c r="V1174" s="182"/>
    </row>
    <row r="1175" spans="2:22" ht="12.75" customHeight="1">
      <c r="B1175" s="175"/>
      <c r="C1175" s="175"/>
      <c r="D1175" s="175"/>
      <c r="E1175" s="175"/>
      <c r="F1175" s="175"/>
      <c r="G1175" s="176"/>
      <c r="H1175" s="176"/>
      <c r="I1175" s="176"/>
      <c r="J1175" s="176"/>
      <c r="K1175" s="176"/>
      <c r="L1175" s="176"/>
      <c r="N1175" s="175"/>
      <c r="O1175" s="195"/>
      <c r="P1175" s="195"/>
      <c r="Q1175" s="195"/>
      <c r="R1175" s="195"/>
      <c r="S1175" s="195"/>
      <c r="T1175" s="175"/>
      <c r="U1175" s="175"/>
      <c r="V1175" s="182"/>
    </row>
    <row r="1176" spans="2:22" ht="12.75" customHeight="1">
      <c r="B1176" s="175"/>
      <c r="C1176" s="175"/>
      <c r="D1176" s="175"/>
      <c r="E1176" s="175"/>
      <c r="F1176" s="175"/>
      <c r="G1176" s="176"/>
      <c r="H1176" s="176"/>
      <c r="I1176" s="176"/>
      <c r="J1176" s="176"/>
      <c r="K1176" s="176"/>
      <c r="L1176" s="176"/>
      <c r="N1176" s="175"/>
      <c r="O1176" s="195"/>
      <c r="P1176" s="195"/>
      <c r="Q1176" s="195"/>
      <c r="R1176" s="195"/>
      <c r="S1176" s="195"/>
      <c r="T1176" s="175"/>
      <c r="U1176" s="175"/>
      <c r="V1176" s="182"/>
    </row>
    <row r="1177" spans="2:22" ht="12.75" customHeight="1">
      <c r="B1177" s="175"/>
      <c r="C1177" s="175"/>
      <c r="D1177" s="175"/>
      <c r="E1177" s="175"/>
      <c r="F1177" s="175"/>
      <c r="G1177" s="176"/>
      <c r="H1177" s="176"/>
      <c r="I1177" s="176"/>
      <c r="J1177" s="176"/>
      <c r="K1177" s="176"/>
      <c r="L1177" s="176"/>
      <c r="N1177" s="175"/>
      <c r="O1177" s="195"/>
      <c r="P1177" s="195"/>
      <c r="Q1177" s="195"/>
      <c r="R1177" s="195"/>
      <c r="S1177" s="195"/>
      <c r="T1177" s="175"/>
      <c r="U1177" s="175"/>
      <c r="V1177" s="182"/>
    </row>
    <row r="1178" spans="2:22" ht="12.75" customHeight="1">
      <c r="B1178" s="175"/>
      <c r="C1178" s="175"/>
      <c r="D1178" s="175"/>
      <c r="E1178" s="175"/>
      <c r="F1178" s="175"/>
      <c r="G1178" s="176"/>
      <c r="H1178" s="176"/>
      <c r="I1178" s="176"/>
      <c r="J1178" s="176"/>
      <c r="K1178" s="176"/>
      <c r="L1178" s="176"/>
      <c r="N1178" s="175"/>
      <c r="O1178" s="195"/>
      <c r="P1178" s="195"/>
      <c r="Q1178" s="195"/>
      <c r="R1178" s="195"/>
      <c r="S1178" s="195"/>
      <c r="T1178" s="175"/>
      <c r="U1178" s="175"/>
      <c r="V1178" s="182"/>
    </row>
    <row r="1179" spans="2:22" ht="12.75" customHeight="1">
      <c r="B1179" s="175"/>
      <c r="C1179" s="175"/>
      <c r="D1179" s="175"/>
      <c r="E1179" s="175"/>
      <c r="F1179" s="175"/>
      <c r="G1179" s="176"/>
      <c r="H1179" s="176"/>
      <c r="I1179" s="176"/>
      <c r="J1179" s="176"/>
      <c r="K1179" s="176"/>
      <c r="L1179" s="176"/>
      <c r="N1179" s="175"/>
      <c r="O1179" s="195"/>
      <c r="P1179" s="195"/>
      <c r="Q1179" s="195"/>
      <c r="R1179" s="195"/>
      <c r="S1179" s="195"/>
      <c r="T1179" s="175"/>
      <c r="U1179" s="175"/>
      <c r="V1179" s="182"/>
    </row>
    <row r="1180" spans="2:22" ht="12.75" customHeight="1">
      <c r="B1180" s="175"/>
      <c r="C1180" s="175"/>
      <c r="D1180" s="175"/>
      <c r="E1180" s="175"/>
      <c r="F1180" s="175"/>
      <c r="G1180" s="176"/>
      <c r="H1180" s="176"/>
      <c r="I1180" s="176"/>
      <c r="J1180" s="176"/>
      <c r="K1180" s="176"/>
      <c r="L1180" s="176"/>
      <c r="N1180" s="175"/>
      <c r="O1180" s="195"/>
      <c r="P1180" s="195"/>
      <c r="Q1180" s="195"/>
      <c r="R1180" s="195"/>
      <c r="S1180" s="195"/>
      <c r="T1180" s="175"/>
      <c r="U1180" s="175"/>
      <c r="V1180" s="182"/>
    </row>
    <row r="1181" spans="2:22" ht="12.75" customHeight="1">
      <c r="B1181" s="175"/>
      <c r="C1181" s="175"/>
      <c r="D1181" s="175"/>
      <c r="E1181" s="175"/>
      <c r="F1181" s="175"/>
      <c r="G1181" s="176"/>
      <c r="H1181" s="176"/>
      <c r="I1181" s="176"/>
      <c r="J1181" s="176"/>
      <c r="K1181" s="176"/>
      <c r="L1181" s="176"/>
      <c r="N1181" s="175"/>
      <c r="O1181" s="195"/>
      <c r="P1181" s="195"/>
      <c r="Q1181" s="195"/>
      <c r="R1181" s="195"/>
      <c r="S1181" s="195"/>
      <c r="T1181" s="175"/>
      <c r="U1181" s="175"/>
      <c r="V1181" s="182"/>
    </row>
    <row r="1182" spans="2:22" ht="12.75" customHeight="1">
      <c r="B1182" s="175"/>
      <c r="C1182" s="175"/>
      <c r="D1182" s="175"/>
      <c r="E1182" s="175"/>
      <c r="F1182" s="175"/>
      <c r="G1182" s="176"/>
      <c r="H1182" s="176"/>
      <c r="I1182" s="176"/>
      <c r="J1182" s="176"/>
      <c r="K1182" s="176"/>
      <c r="L1182" s="176"/>
      <c r="N1182" s="175"/>
      <c r="O1182" s="195"/>
      <c r="P1182" s="195"/>
      <c r="Q1182" s="195"/>
      <c r="R1182" s="195"/>
      <c r="S1182" s="195"/>
      <c r="T1182" s="175"/>
      <c r="U1182" s="175"/>
      <c r="V1182" s="182"/>
    </row>
    <row r="1183" spans="2:22" ht="12.75" customHeight="1">
      <c r="B1183" s="175"/>
      <c r="C1183" s="175"/>
      <c r="D1183" s="175"/>
      <c r="E1183" s="175"/>
      <c r="F1183" s="175"/>
      <c r="G1183" s="176"/>
      <c r="H1183" s="176"/>
      <c r="I1183" s="176"/>
      <c r="J1183" s="176"/>
      <c r="K1183" s="176"/>
      <c r="L1183" s="176"/>
      <c r="N1183" s="175"/>
      <c r="O1183" s="195"/>
      <c r="P1183" s="195"/>
      <c r="Q1183" s="195"/>
      <c r="R1183" s="195"/>
      <c r="S1183" s="195"/>
      <c r="T1183" s="175"/>
      <c r="U1183" s="175"/>
      <c r="V1183" s="182"/>
    </row>
    <row r="1184" spans="2:22" ht="12.75" customHeight="1">
      <c r="B1184" s="175"/>
      <c r="C1184" s="175"/>
      <c r="D1184" s="175"/>
      <c r="E1184" s="175"/>
      <c r="F1184" s="175"/>
      <c r="G1184" s="176"/>
      <c r="H1184" s="176"/>
      <c r="I1184" s="176"/>
      <c r="J1184" s="176"/>
      <c r="K1184" s="176"/>
      <c r="L1184" s="176"/>
      <c r="N1184" s="175"/>
      <c r="O1184" s="195"/>
      <c r="P1184" s="195"/>
      <c r="Q1184" s="195"/>
      <c r="R1184" s="195"/>
      <c r="S1184" s="195"/>
      <c r="T1184" s="175"/>
      <c r="U1184" s="175"/>
      <c r="V1184" s="182"/>
    </row>
    <row r="1185" spans="2:22" ht="12.75" customHeight="1">
      <c r="B1185" s="175"/>
      <c r="C1185" s="175"/>
      <c r="D1185" s="175"/>
      <c r="E1185" s="175"/>
      <c r="F1185" s="175"/>
      <c r="G1185" s="176"/>
      <c r="H1185" s="176"/>
      <c r="I1185" s="176"/>
      <c r="J1185" s="176"/>
      <c r="K1185" s="176"/>
      <c r="L1185" s="176"/>
      <c r="N1185" s="175"/>
      <c r="O1185" s="195"/>
      <c r="P1185" s="195"/>
      <c r="Q1185" s="195"/>
      <c r="R1185" s="195"/>
      <c r="S1185" s="195"/>
      <c r="T1185" s="175"/>
      <c r="U1185" s="175"/>
      <c r="V1185" s="182"/>
    </row>
    <row r="1186" spans="2:22" ht="12.75" customHeight="1">
      <c r="B1186" s="175"/>
      <c r="C1186" s="175"/>
      <c r="D1186" s="175"/>
      <c r="E1186" s="175"/>
      <c r="F1186" s="175"/>
      <c r="G1186" s="176"/>
      <c r="H1186" s="176"/>
      <c r="I1186" s="176"/>
      <c r="J1186" s="176"/>
      <c r="K1186" s="176"/>
      <c r="L1186" s="176"/>
      <c r="N1186" s="175"/>
      <c r="O1186" s="195"/>
      <c r="P1186" s="195"/>
      <c r="Q1186" s="195"/>
      <c r="R1186" s="195"/>
      <c r="S1186" s="195"/>
      <c r="T1186" s="175"/>
      <c r="U1186" s="175"/>
      <c r="V1186" s="182"/>
    </row>
    <row r="1187" spans="2:22" ht="12.75" customHeight="1">
      <c r="B1187" s="175"/>
      <c r="C1187" s="175"/>
      <c r="D1187" s="175"/>
      <c r="E1187" s="175"/>
      <c r="F1187" s="175"/>
      <c r="G1187" s="176"/>
      <c r="H1187" s="176"/>
      <c r="I1187" s="176"/>
      <c r="J1187" s="176"/>
      <c r="K1187" s="176"/>
      <c r="L1187" s="176"/>
      <c r="N1187" s="175"/>
      <c r="O1187" s="195"/>
      <c r="P1187" s="195"/>
      <c r="Q1187" s="195"/>
      <c r="R1187" s="195"/>
      <c r="S1187" s="195"/>
      <c r="T1187" s="175"/>
      <c r="U1187" s="175"/>
      <c r="V1187" s="182"/>
    </row>
    <row r="1188" spans="2:22" ht="12.75" customHeight="1">
      <c r="B1188" s="175"/>
      <c r="C1188" s="175"/>
      <c r="D1188" s="175"/>
      <c r="E1188" s="175"/>
      <c r="F1188" s="175"/>
      <c r="G1188" s="176"/>
      <c r="H1188" s="176"/>
      <c r="I1188" s="176"/>
      <c r="J1188" s="176"/>
      <c r="K1188" s="176"/>
      <c r="L1188" s="176"/>
      <c r="N1188" s="175"/>
      <c r="O1188" s="195"/>
      <c r="P1188" s="195"/>
      <c r="Q1188" s="195"/>
      <c r="R1188" s="195"/>
      <c r="S1188" s="195"/>
      <c r="T1188" s="175"/>
      <c r="U1188" s="175"/>
      <c r="V1188" s="182"/>
    </row>
    <row r="1189" spans="2:22" ht="12.75" customHeight="1">
      <c r="B1189" s="175"/>
      <c r="C1189" s="175"/>
      <c r="D1189" s="175"/>
      <c r="E1189" s="175"/>
      <c r="F1189" s="175"/>
      <c r="G1189" s="176"/>
      <c r="H1189" s="176"/>
      <c r="I1189" s="176"/>
      <c r="J1189" s="176"/>
      <c r="K1189" s="176"/>
      <c r="L1189" s="176"/>
      <c r="N1189" s="175"/>
      <c r="O1189" s="195"/>
      <c r="P1189" s="195"/>
      <c r="Q1189" s="195"/>
      <c r="R1189" s="195"/>
      <c r="S1189" s="195"/>
      <c r="T1189" s="175"/>
      <c r="U1189" s="175"/>
      <c r="V1189" s="182"/>
    </row>
    <row r="1190" spans="2:22" ht="12.75" customHeight="1">
      <c r="B1190" s="175"/>
      <c r="C1190" s="175"/>
      <c r="D1190" s="175"/>
      <c r="E1190" s="175"/>
      <c r="F1190" s="175"/>
      <c r="G1190" s="176"/>
      <c r="H1190" s="176"/>
      <c r="I1190" s="176"/>
      <c r="J1190" s="176"/>
      <c r="K1190" s="176"/>
      <c r="L1190" s="176"/>
      <c r="N1190" s="175"/>
      <c r="O1190" s="195"/>
      <c r="P1190" s="195"/>
      <c r="Q1190" s="195"/>
      <c r="R1190" s="195"/>
      <c r="S1190" s="195"/>
      <c r="T1190" s="175"/>
      <c r="U1190" s="175"/>
      <c r="V1190" s="182"/>
    </row>
    <row r="1191" spans="2:22" ht="12.75" customHeight="1">
      <c r="B1191" s="175"/>
      <c r="C1191" s="175"/>
      <c r="D1191" s="175"/>
      <c r="E1191" s="175"/>
      <c r="F1191" s="175"/>
      <c r="G1191" s="176"/>
      <c r="H1191" s="176"/>
      <c r="I1191" s="176"/>
      <c r="J1191" s="176"/>
      <c r="K1191" s="176"/>
      <c r="L1191" s="176"/>
      <c r="N1191" s="175"/>
      <c r="O1191" s="195"/>
      <c r="P1191" s="195"/>
      <c r="Q1191" s="195"/>
      <c r="R1191" s="195"/>
      <c r="S1191" s="195"/>
      <c r="T1191" s="175"/>
      <c r="U1191" s="175"/>
      <c r="V1191" s="182"/>
    </row>
    <row r="1192" spans="2:22" ht="12.75" customHeight="1">
      <c r="B1192" s="175"/>
      <c r="C1192" s="175"/>
      <c r="D1192" s="175"/>
      <c r="E1192" s="175"/>
      <c r="F1192" s="175"/>
      <c r="G1192" s="176"/>
      <c r="H1192" s="176"/>
      <c r="I1192" s="176"/>
      <c r="J1192" s="176"/>
      <c r="K1192" s="176"/>
      <c r="L1192" s="176"/>
      <c r="N1192" s="175"/>
      <c r="O1192" s="195"/>
      <c r="P1192" s="195"/>
      <c r="Q1192" s="195"/>
      <c r="R1192" s="195"/>
      <c r="S1192" s="195"/>
      <c r="T1192" s="175"/>
      <c r="U1192" s="175"/>
      <c r="V1192" s="182"/>
    </row>
    <row r="1193" spans="2:22" ht="12.75" customHeight="1">
      <c r="B1193" s="175"/>
      <c r="C1193" s="175"/>
      <c r="D1193" s="175"/>
      <c r="E1193" s="175"/>
      <c r="F1193" s="175"/>
      <c r="G1193" s="176"/>
      <c r="H1193" s="176"/>
      <c r="I1193" s="176"/>
      <c r="J1193" s="176"/>
      <c r="K1193" s="176"/>
      <c r="L1193" s="176"/>
      <c r="N1193" s="175"/>
      <c r="O1193" s="195"/>
      <c r="P1193" s="195"/>
      <c r="Q1193" s="195"/>
      <c r="R1193" s="195"/>
      <c r="S1193" s="195"/>
      <c r="T1193" s="175"/>
      <c r="U1193" s="175"/>
      <c r="V1193" s="182"/>
    </row>
    <row r="1194" spans="2:22" ht="12.75" customHeight="1">
      <c r="B1194" s="175"/>
      <c r="C1194" s="175"/>
      <c r="D1194" s="175"/>
      <c r="E1194" s="175"/>
      <c r="F1194" s="175"/>
      <c r="G1194" s="176"/>
      <c r="H1194" s="176"/>
      <c r="I1194" s="176"/>
      <c r="J1194" s="176"/>
      <c r="K1194" s="176"/>
      <c r="L1194" s="176"/>
      <c r="N1194" s="175"/>
      <c r="O1194" s="195"/>
      <c r="P1194" s="195"/>
      <c r="Q1194" s="195"/>
      <c r="R1194" s="195"/>
      <c r="S1194" s="195"/>
      <c r="T1194" s="175"/>
      <c r="U1194" s="175"/>
      <c r="V1194" s="182"/>
    </row>
    <row r="1195" spans="2:22" ht="12.75" customHeight="1">
      <c r="B1195" s="175"/>
      <c r="C1195" s="175"/>
      <c r="D1195" s="175"/>
      <c r="E1195" s="175"/>
      <c r="F1195" s="175"/>
      <c r="G1195" s="176"/>
      <c r="H1195" s="176"/>
      <c r="I1195" s="176"/>
      <c r="J1195" s="176"/>
      <c r="K1195" s="176"/>
      <c r="L1195" s="176"/>
      <c r="N1195" s="175"/>
      <c r="O1195" s="195"/>
      <c r="P1195" s="195"/>
      <c r="Q1195" s="195"/>
      <c r="R1195" s="195"/>
      <c r="S1195" s="195"/>
      <c r="T1195" s="175"/>
      <c r="U1195" s="175"/>
      <c r="V1195" s="182"/>
    </row>
    <row r="1196" spans="2:22" ht="12.75" customHeight="1">
      <c r="B1196" s="175"/>
      <c r="C1196" s="175"/>
      <c r="D1196" s="175"/>
      <c r="E1196" s="175"/>
      <c r="F1196" s="175"/>
      <c r="G1196" s="176"/>
      <c r="H1196" s="176"/>
      <c r="I1196" s="176"/>
      <c r="J1196" s="176"/>
      <c r="K1196" s="176"/>
      <c r="L1196" s="176"/>
      <c r="N1196" s="175"/>
      <c r="O1196" s="195"/>
      <c r="P1196" s="195"/>
      <c r="Q1196" s="195"/>
      <c r="R1196" s="195"/>
      <c r="S1196" s="195"/>
      <c r="T1196" s="175"/>
      <c r="U1196" s="175"/>
      <c r="V1196" s="182"/>
    </row>
    <row r="1197" spans="2:22" ht="12.75" customHeight="1">
      <c r="B1197" s="175"/>
      <c r="C1197" s="175"/>
      <c r="D1197" s="175"/>
      <c r="E1197" s="175"/>
      <c r="F1197" s="175"/>
      <c r="G1197" s="176"/>
      <c r="H1197" s="176"/>
      <c r="I1197" s="176"/>
      <c r="J1197" s="176"/>
      <c r="K1197" s="176"/>
      <c r="L1197" s="176"/>
      <c r="N1197" s="175"/>
      <c r="O1197" s="195"/>
      <c r="P1197" s="195"/>
      <c r="Q1197" s="195"/>
      <c r="R1197" s="195"/>
      <c r="S1197" s="195"/>
      <c r="T1197" s="175"/>
      <c r="U1197" s="175"/>
      <c r="V1197" s="182"/>
    </row>
    <row r="1198" spans="2:22" ht="12.75" customHeight="1">
      <c r="B1198" s="175"/>
      <c r="C1198" s="175"/>
      <c r="D1198" s="175"/>
      <c r="E1198" s="175"/>
      <c r="F1198" s="175"/>
      <c r="G1198" s="176"/>
      <c r="H1198" s="176"/>
      <c r="I1198" s="176"/>
      <c r="J1198" s="176"/>
      <c r="K1198" s="176"/>
      <c r="L1198" s="176"/>
      <c r="N1198" s="175"/>
      <c r="O1198" s="195"/>
      <c r="P1198" s="195"/>
      <c r="Q1198" s="195"/>
      <c r="R1198" s="195"/>
      <c r="S1198" s="195"/>
      <c r="T1198" s="175"/>
      <c r="U1198" s="175"/>
      <c r="V1198" s="182"/>
    </row>
    <row r="1199" spans="2:22" ht="12.75" customHeight="1">
      <c r="B1199" s="175"/>
      <c r="C1199" s="175"/>
      <c r="D1199" s="175"/>
      <c r="E1199" s="175"/>
      <c r="F1199" s="175"/>
      <c r="G1199" s="176"/>
      <c r="H1199" s="176"/>
      <c r="I1199" s="176"/>
      <c r="J1199" s="176"/>
      <c r="K1199" s="176"/>
      <c r="L1199" s="176"/>
      <c r="N1199" s="175"/>
      <c r="O1199" s="195"/>
      <c r="P1199" s="195"/>
      <c r="Q1199" s="195"/>
      <c r="R1199" s="195"/>
      <c r="S1199" s="195"/>
      <c r="T1199" s="175"/>
      <c r="U1199" s="175"/>
      <c r="V1199" s="182"/>
    </row>
    <row r="1200" spans="2:22" ht="12.75" customHeight="1">
      <c r="B1200" s="175"/>
      <c r="C1200" s="175"/>
      <c r="D1200" s="175"/>
      <c r="E1200" s="175"/>
      <c r="F1200" s="175"/>
      <c r="G1200" s="176"/>
      <c r="H1200" s="176"/>
      <c r="I1200" s="176"/>
      <c r="J1200" s="176"/>
      <c r="K1200" s="176"/>
      <c r="L1200" s="176"/>
      <c r="N1200" s="175"/>
      <c r="O1200" s="195"/>
      <c r="P1200" s="195"/>
      <c r="Q1200" s="195"/>
      <c r="R1200" s="195"/>
      <c r="S1200" s="195"/>
      <c r="T1200" s="175"/>
      <c r="U1200" s="175"/>
      <c r="V1200" s="182"/>
    </row>
    <row r="1201" spans="2:22" ht="12.75" customHeight="1">
      <c r="B1201" s="175"/>
      <c r="C1201" s="175"/>
      <c r="D1201" s="175"/>
      <c r="E1201" s="175"/>
      <c r="F1201" s="175"/>
      <c r="G1201" s="176"/>
      <c r="H1201" s="176"/>
      <c r="I1201" s="176"/>
      <c r="J1201" s="176"/>
      <c r="K1201" s="176"/>
      <c r="L1201" s="176"/>
      <c r="N1201" s="175"/>
      <c r="O1201" s="195"/>
      <c r="P1201" s="195"/>
      <c r="Q1201" s="195"/>
      <c r="R1201" s="195"/>
      <c r="S1201" s="195"/>
      <c r="T1201" s="175"/>
      <c r="U1201" s="175"/>
      <c r="V1201" s="182"/>
    </row>
    <row r="1202" spans="2:22" ht="12.75" customHeight="1">
      <c r="B1202" s="175"/>
      <c r="C1202" s="175"/>
      <c r="D1202" s="175"/>
      <c r="E1202" s="175"/>
      <c r="F1202" s="175"/>
      <c r="G1202" s="176"/>
      <c r="H1202" s="176"/>
      <c r="I1202" s="176"/>
      <c r="J1202" s="176"/>
      <c r="K1202" s="176"/>
      <c r="L1202" s="176"/>
      <c r="N1202" s="175"/>
      <c r="O1202" s="195"/>
      <c r="P1202" s="195"/>
      <c r="Q1202" s="195"/>
      <c r="R1202" s="195"/>
      <c r="S1202" s="195"/>
      <c r="T1202" s="175"/>
      <c r="U1202" s="175"/>
      <c r="V1202" s="182"/>
    </row>
    <row r="1203" spans="2:22" ht="12.75" customHeight="1">
      <c r="B1203" s="175"/>
      <c r="C1203" s="175"/>
      <c r="D1203" s="175"/>
      <c r="E1203" s="175"/>
      <c r="F1203" s="175"/>
      <c r="G1203" s="176"/>
      <c r="H1203" s="176"/>
      <c r="I1203" s="176"/>
      <c r="J1203" s="176"/>
      <c r="K1203" s="176"/>
      <c r="L1203" s="176"/>
      <c r="N1203" s="175"/>
      <c r="O1203" s="195"/>
      <c r="P1203" s="195"/>
      <c r="Q1203" s="195"/>
      <c r="R1203" s="195"/>
      <c r="S1203" s="195"/>
      <c r="T1203" s="175"/>
      <c r="U1203" s="175"/>
      <c r="V1203" s="182"/>
    </row>
    <row r="1204" spans="2:22" ht="12.75" customHeight="1">
      <c r="B1204" s="175"/>
      <c r="C1204" s="175"/>
      <c r="D1204" s="175"/>
      <c r="E1204" s="175"/>
      <c r="F1204" s="175"/>
      <c r="G1204" s="176"/>
      <c r="H1204" s="176"/>
      <c r="I1204" s="176"/>
      <c r="J1204" s="176"/>
      <c r="K1204" s="176"/>
      <c r="L1204" s="176"/>
      <c r="N1204" s="175"/>
      <c r="O1204" s="195"/>
      <c r="P1204" s="195"/>
      <c r="Q1204" s="195"/>
      <c r="R1204" s="195"/>
      <c r="S1204" s="195"/>
      <c r="T1204" s="175"/>
      <c r="U1204" s="175"/>
      <c r="V1204" s="182"/>
    </row>
    <row r="1205" spans="2:22" ht="12.75" customHeight="1">
      <c r="B1205" s="175"/>
      <c r="C1205" s="175"/>
      <c r="D1205" s="175"/>
      <c r="E1205" s="175"/>
      <c r="F1205" s="175"/>
      <c r="G1205" s="176"/>
      <c r="H1205" s="176"/>
      <c r="I1205" s="176"/>
      <c r="J1205" s="176"/>
      <c r="K1205" s="176"/>
      <c r="L1205" s="176"/>
      <c r="N1205" s="175"/>
      <c r="O1205" s="195"/>
      <c r="P1205" s="195"/>
      <c r="Q1205" s="195"/>
      <c r="R1205" s="195"/>
      <c r="S1205" s="195"/>
      <c r="T1205" s="175"/>
      <c r="U1205" s="175"/>
      <c r="V1205" s="182"/>
    </row>
    <row r="1206" spans="2:22" ht="12.75" customHeight="1">
      <c r="B1206" s="175"/>
      <c r="C1206" s="175"/>
      <c r="D1206" s="175"/>
      <c r="E1206" s="175"/>
      <c r="F1206" s="175"/>
      <c r="G1206" s="176"/>
      <c r="H1206" s="176"/>
      <c r="I1206" s="176"/>
      <c r="J1206" s="176"/>
      <c r="K1206" s="176"/>
      <c r="L1206" s="176"/>
      <c r="N1206" s="175"/>
      <c r="O1206" s="195"/>
      <c r="P1206" s="195"/>
      <c r="Q1206" s="195"/>
      <c r="R1206" s="195"/>
      <c r="S1206" s="195"/>
      <c r="T1206" s="175"/>
      <c r="U1206" s="175"/>
      <c r="V1206" s="182"/>
    </row>
    <row r="1207" spans="2:22" ht="12.75" customHeight="1">
      <c r="B1207" s="175"/>
      <c r="C1207" s="175"/>
      <c r="D1207" s="175"/>
      <c r="E1207" s="175"/>
      <c r="F1207" s="175"/>
      <c r="G1207" s="176"/>
      <c r="H1207" s="176"/>
      <c r="I1207" s="176"/>
      <c r="J1207" s="176"/>
      <c r="K1207" s="176"/>
      <c r="L1207" s="176"/>
      <c r="N1207" s="175"/>
      <c r="O1207" s="195"/>
      <c r="P1207" s="195"/>
      <c r="Q1207" s="195"/>
      <c r="R1207" s="195"/>
      <c r="S1207" s="195"/>
      <c r="T1207" s="175"/>
      <c r="U1207" s="175"/>
      <c r="V1207" s="182"/>
    </row>
    <row r="1208" spans="2:22" ht="12.75" customHeight="1">
      <c r="B1208" s="175"/>
      <c r="C1208" s="175"/>
      <c r="D1208" s="175"/>
      <c r="E1208" s="175"/>
      <c r="F1208" s="175"/>
      <c r="G1208" s="176"/>
      <c r="H1208" s="176"/>
      <c r="I1208" s="176"/>
      <c r="J1208" s="176"/>
      <c r="K1208" s="176"/>
      <c r="L1208" s="176"/>
      <c r="N1208" s="175"/>
      <c r="O1208" s="195"/>
      <c r="P1208" s="195"/>
      <c r="Q1208" s="195"/>
      <c r="R1208" s="195"/>
      <c r="S1208" s="195"/>
      <c r="T1208" s="175"/>
      <c r="U1208" s="175"/>
      <c r="V1208" s="182"/>
    </row>
    <row r="1209" spans="2:22" ht="12.75" customHeight="1">
      <c r="B1209" s="175"/>
      <c r="C1209" s="175"/>
      <c r="D1209" s="175"/>
      <c r="E1209" s="175"/>
      <c r="F1209" s="175"/>
      <c r="G1209" s="176"/>
      <c r="H1209" s="176"/>
      <c r="I1209" s="176"/>
      <c r="J1209" s="176"/>
      <c r="K1209" s="176"/>
      <c r="L1209" s="176"/>
      <c r="N1209" s="175"/>
      <c r="O1209" s="195"/>
      <c r="P1209" s="195"/>
      <c r="Q1209" s="195"/>
      <c r="R1209" s="195"/>
      <c r="S1209" s="195"/>
      <c r="T1209" s="175"/>
      <c r="U1209" s="175"/>
      <c r="V1209" s="182"/>
    </row>
    <row r="1210" spans="2:22" ht="12.75" customHeight="1">
      <c r="B1210" s="175"/>
      <c r="C1210" s="175"/>
      <c r="D1210" s="175"/>
      <c r="E1210" s="175"/>
      <c r="F1210" s="175"/>
      <c r="G1210" s="176"/>
      <c r="H1210" s="176"/>
      <c r="I1210" s="176"/>
      <c r="J1210" s="176"/>
      <c r="K1210" s="176"/>
      <c r="L1210" s="176"/>
      <c r="N1210" s="175"/>
      <c r="O1210" s="195"/>
      <c r="P1210" s="195"/>
      <c r="Q1210" s="195"/>
      <c r="R1210" s="195"/>
      <c r="S1210" s="195"/>
      <c r="T1210" s="175"/>
      <c r="U1210" s="175"/>
      <c r="V1210" s="182"/>
    </row>
    <row r="1211" spans="2:22" ht="12.75" customHeight="1">
      <c r="B1211" s="175"/>
      <c r="C1211" s="175"/>
      <c r="D1211" s="175"/>
      <c r="E1211" s="175"/>
      <c r="F1211" s="175"/>
      <c r="G1211" s="176"/>
      <c r="H1211" s="176"/>
      <c r="I1211" s="176"/>
      <c r="J1211" s="176"/>
      <c r="K1211" s="176"/>
      <c r="L1211" s="176"/>
      <c r="N1211" s="175"/>
      <c r="O1211" s="195"/>
      <c r="P1211" s="195"/>
      <c r="Q1211" s="195"/>
      <c r="R1211" s="195"/>
      <c r="S1211" s="195"/>
      <c r="T1211" s="175"/>
      <c r="U1211" s="175"/>
      <c r="V1211" s="182"/>
    </row>
    <row r="1212" spans="2:22" ht="12.75" customHeight="1">
      <c r="B1212" s="175"/>
      <c r="C1212" s="175"/>
      <c r="D1212" s="175"/>
      <c r="E1212" s="175"/>
      <c r="F1212" s="175"/>
      <c r="G1212" s="176"/>
      <c r="H1212" s="176"/>
      <c r="I1212" s="176"/>
      <c r="J1212" s="176"/>
      <c r="K1212" s="176"/>
      <c r="L1212" s="176"/>
      <c r="N1212" s="175"/>
      <c r="O1212" s="195"/>
      <c r="P1212" s="195"/>
      <c r="Q1212" s="195"/>
      <c r="R1212" s="195"/>
      <c r="S1212" s="195"/>
      <c r="T1212" s="175"/>
      <c r="U1212" s="175"/>
      <c r="V1212" s="182"/>
    </row>
    <row r="1213" spans="2:22" ht="12.75" customHeight="1">
      <c r="B1213" s="175"/>
      <c r="C1213" s="175"/>
      <c r="D1213" s="175"/>
      <c r="E1213" s="175"/>
      <c r="F1213" s="175"/>
      <c r="G1213" s="176"/>
      <c r="H1213" s="176"/>
      <c r="I1213" s="176"/>
      <c r="J1213" s="176"/>
      <c r="K1213" s="176"/>
      <c r="L1213" s="176"/>
      <c r="N1213" s="175"/>
      <c r="O1213" s="195"/>
      <c r="P1213" s="195"/>
      <c r="Q1213" s="195"/>
      <c r="R1213" s="195"/>
      <c r="S1213" s="195"/>
      <c r="T1213" s="175"/>
      <c r="U1213" s="175"/>
      <c r="V1213" s="182"/>
    </row>
    <row r="1214" spans="2:22" ht="12.75" customHeight="1">
      <c r="B1214" s="175"/>
      <c r="C1214" s="175"/>
      <c r="D1214" s="175"/>
      <c r="E1214" s="175"/>
      <c r="F1214" s="175"/>
      <c r="G1214" s="176"/>
      <c r="H1214" s="176"/>
      <c r="I1214" s="176"/>
      <c r="J1214" s="176"/>
      <c r="K1214" s="176"/>
      <c r="L1214" s="176"/>
      <c r="N1214" s="175"/>
      <c r="O1214" s="195"/>
      <c r="P1214" s="195"/>
      <c r="Q1214" s="195"/>
      <c r="R1214" s="195"/>
      <c r="S1214" s="195"/>
      <c r="T1214" s="175"/>
      <c r="U1214" s="175"/>
      <c r="V1214" s="182"/>
    </row>
    <row r="1215" spans="2:22" ht="12.75" customHeight="1">
      <c r="B1215" s="175"/>
      <c r="C1215" s="175"/>
      <c r="D1215" s="175"/>
      <c r="E1215" s="175"/>
      <c r="F1215" s="175"/>
      <c r="G1215" s="176"/>
      <c r="H1215" s="176"/>
      <c r="I1215" s="176"/>
      <c r="J1215" s="176"/>
      <c r="K1215" s="176"/>
      <c r="L1215" s="176"/>
      <c r="N1215" s="175"/>
      <c r="O1215" s="195"/>
      <c r="P1215" s="195"/>
      <c r="Q1215" s="195"/>
      <c r="R1215" s="195"/>
      <c r="S1215" s="195"/>
      <c r="T1215" s="175"/>
      <c r="U1215" s="175"/>
      <c r="V1215" s="182"/>
    </row>
    <row r="1216" spans="2:22" ht="12.75" customHeight="1">
      <c r="B1216" s="175"/>
      <c r="C1216" s="175"/>
      <c r="D1216" s="175"/>
      <c r="E1216" s="175"/>
      <c r="F1216" s="175"/>
      <c r="G1216" s="176"/>
      <c r="H1216" s="176"/>
      <c r="I1216" s="176"/>
      <c r="J1216" s="176"/>
      <c r="K1216" s="176"/>
      <c r="L1216" s="176"/>
      <c r="N1216" s="175"/>
      <c r="O1216" s="195"/>
      <c r="P1216" s="195"/>
      <c r="Q1216" s="195"/>
      <c r="R1216" s="195"/>
      <c r="S1216" s="195"/>
      <c r="T1216" s="175"/>
      <c r="U1216" s="175"/>
      <c r="V1216" s="182"/>
    </row>
    <row r="1217" spans="2:22" ht="12.75" customHeight="1">
      <c r="B1217" s="175"/>
      <c r="C1217" s="175"/>
      <c r="D1217" s="175"/>
      <c r="E1217" s="175"/>
      <c r="F1217" s="175"/>
      <c r="G1217" s="176"/>
      <c r="H1217" s="176"/>
      <c r="I1217" s="176"/>
      <c r="J1217" s="176"/>
      <c r="K1217" s="176"/>
      <c r="L1217" s="176"/>
      <c r="N1217" s="175"/>
      <c r="O1217" s="195"/>
      <c r="P1217" s="195"/>
      <c r="Q1217" s="195"/>
      <c r="R1217" s="195"/>
      <c r="S1217" s="195"/>
      <c r="T1217" s="175"/>
      <c r="U1217" s="175"/>
      <c r="V1217" s="182"/>
    </row>
    <row r="1218" spans="2:22" ht="12.75" customHeight="1">
      <c r="B1218" s="175"/>
      <c r="C1218" s="175"/>
      <c r="D1218" s="175"/>
      <c r="E1218" s="175"/>
      <c r="F1218" s="175"/>
      <c r="G1218" s="176"/>
      <c r="H1218" s="176"/>
      <c r="I1218" s="176"/>
      <c r="J1218" s="176"/>
      <c r="K1218" s="176"/>
      <c r="L1218" s="176"/>
      <c r="N1218" s="175"/>
      <c r="O1218" s="195"/>
      <c r="P1218" s="195"/>
      <c r="Q1218" s="195"/>
      <c r="R1218" s="195"/>
      <c r="S1218" s="195"/>
      <c r="T1218" s="175"/>
      <c r="U1218" s="175"/>
      <c r="V1218" s="182"/>
    </row>
    <row r="1219" spans="2:22" ht="12.75" customHeight="1">
      <c r="B1219" s="175"/>
      <c r="C1219" s="175"/>
      <c r="D1219" s="175"/>
      <c r="E1219" s="175"/>
      <c r="F1219" s="175"/>
      <c r="G1219" s="176"/>
      <c r="H1219" s="176"/>
      <c r="I1219" s="176"/>
      <c r="J1219" s="176"/>
      <c r="K1219" s="176"/>
      <c r="L1219" s="176"/>
      <c r="N1219" s="175"/>
      <c r="O1219" s="195"/>
      <c r="P1219" s="195"/>
      <c r="Q1219" s="195"/>
      <c r="R1219" s="195"/>
      <c r="S1219" s="195"/>
      <c r="T1219" s="175"/>
      <c r="U1219" s="175"/>
      <c r="V1219" s="182"/>
    </row>
    <row r="1220" spans="2:22" ht="12.75" customHeight="1">
      <c r="B1220" s="175"/>
      <c r="C1220" s="175"/>
      <c r="D1220" s="175"/>
      <c r="E1220" s="175"/>
      <c r="F1220" s="175"/>
      <c r="G1220" s="176"/>
      <c r="H1220" s="176"/>
      <c r="I1220" s="176"/>
      <c r="J1220" s="176"/>
      <c r="K1220" s="176"/>
      <c r="L1220" s="176"/>
      <c r="N1220" s="175"/>
      <c r="O1220" s="195"/>
      <c r="P1220" s="195"/>
      <c r="Q1220" s="195"/>
      <c r="R1220" s="195"/>
      <c r="S1220" s="195"/>
      <c r="T1220" s="175"/>
      <c r="U1220" s="175"/>
      <c r="V1220" s="182"/>
    </row>
    <row r="1221" spans="2:22" ht="12.75" customHeight="1">
      <c r="B1221" s="175"/>
      <c r="C1221" s="175"/>
      <c r="D1221" s="175"/>
      <c r="E1221" s="175"/>
      <c r="F1221" s="175"/>
      <c r="G1221" s="176"/>
      <c r="H1221" s="176"/>
      <c r="I1221" s="176"/>
      <c r="J1221" s="176"/>
      <c r="K1221" s="176"/>
      <c r="L1221" s="176"/>
      <c r="N1221" s="175"/>
      <c r="O1221" s="195"/>
      <c r="P1221" s="195"/>
      <c r="Q1221" s="195"/>
      <c r="R1221" s="195"/>
      <c r="S1221" s="195"/>
      <c r="T1221" s="175"/>
      <c r="U1221" s="175"/>
      <c r="V1221" s="182"/>
    </row>
    <row r="1222" spans="2:22" ht="12.75" customHeight="1">
      <c r="B1222" s="175"/>
      <c r="C1222" s="175"/>
      <c r="D1222" s="175"/>
      <c r="E1222" s="175"/>
      <c r="F1222" s="175"/>
      <c r="G1222" s="176"/>
      <c r="H1222" s="176"/>
      <c r="I1222" s="176"/>
      <c r="J1222" s="176"/>
      <c r="K1222" s="176"/>
      <c r="L1222" s="176"/>
      <c r="N1222" s="175"/>
      <c r="O1222" s="195"/>
      <c r="P1222" s="195"/>
      <c r="Q1222" s="195"/>
      <c r="R1222" s="195"/>
      <c r="S1222" s="195"/>
      <c r="T1222" s="175"/>
      <c r="U1222" s="175"/>
      <c r="V1222" s="182"/>
    </row>
    <row r="1223" spans="2:22" ht="12.75" customHeight="1">
      <c r="B1223" s="175"/>
      <c r="C1223" s="175"/>
      <c r="D1223" s="175"/>
      <c r="E1223" s="175"/>
      <c r="F1223" s="175"/>
      <c r="G1223" s="176"/>
      <c r="H1223" s="176"/>
      <c r="I1223" s="176"/>
      <c r="J1223" s="176"/>
      <c r="K1223" s="176"/>
      <c r="L1223" s="176"/>
      <c r="N1223" s="175"/>
      <c r="O1223" s="195"/>
      <c r="P1223" s="195"/>
      <c r="Q1223" s="195"/>
      <c r="R1223" s="195"/>
      <c r="S1223" s="195"/>
      <c r="T1223" s="175"/>
      <c r="U1223" s="175"/>
      <c r="V1223" s="182"/>
    </row>
    <row r="1224" spans="2:22" ht="12.75" customHeight="1">
      <c r="B1224" s="175"/>
      <c r="C1224" s="175"/>
      <c r="D1224" s="175"/>
      <c r="E1224" s="175"/>
      <c r="F1224" s="175"/>
      <c r="G1224" s="176"/>
      <c r="H1224" s="176"/>
      <c r="I1224" s="176"/>
      <c r="J1224" s="176"/>
      <c r="K1224" s="176"/>
      <c r="L1224" s="176"/>
      <c r="N1224" s="175"/>
      <c r="O1224" s="195"/>
      <c r="P1224" s="195"/>
      <c r="Q1224" s="195"/>
      <c r="R1224" s="195"/>
      <c r="S1224" s="195"/>
      <c r="T1224" s="175"/>
      <c r="U1224" s="175"/>
      <c r="V1224" s="182"/>
    </row>
    <row r="1225" spans="2:22" ht="12.75" customHeight="1">
      <c r="B1225" s="175"/>
      <c r="C1225" s="175"/>
      <c r="D1225" s="175"/>
      <c r="E1225" s="175"/>
      <c r="F1225" s="175"/>
      <c r="G1225" s="176"/>
      <c r="H1225" s="176"/>
      <c r="I1225" s="176"/>
      <c r="J1225" s="176"/>
      <c r="K1225" s="176"/>
      <c r="L1225" s="176"/>
      <c r="N1225" s="175"/>
      <c r="O1225" s="195"/>
      <c r="P1225" s="195"/>
      <c r="Q1225" s="195"/>
      <c r="R1225" s="195"/>
      <c r="S1225" s="195"/>
      <c r="T1225" s="175"/>
      <c r="U1225" s="175"/>
      <c r="V1225" s="182"/>
    </row>
    <row r="1226" spans="2:22" ht="12.75" customHeight="1">
      <c r="B1226" s="175"/>
      <c r="C1226" s="175"/>
      <c r="D1226" s="175"/>
      <c r="E1226" s="175"/>
      <c r="F1226" s="175"/>
      <c r="G1226" s="176"/>
      <c r="H1226" s="176"/>
      <c r="I1226" s="176"/>
      <c r="J1226" s="176"/>
      <c r="K1226" s="176"/>
      <c r="L1226" s="176"/>
      <c r="N1226" s="175"/>
      <c r="O1226" s="195"/>
      <c r="P1226" s="195"/>
      <c r="Q1226" s="195"/>
      <c r="R1226" s="195"/>
      <c r="S1226" s="195"/>
      <c r="T1226" s="175"/>
      <c r="U1226" s="175"/>
      <c r="V1226" s="182"/>
    </row>
    <row r="1227" spans="2:22" ht="12.75" customHeight="1">
      <c r="B1227" s="175"/>
      <c r="C1227" s="175"/>
      <c r="D1227" s="175"/>
      <c r="E1227" s="175"/>
      <c r="F1227" s="175"/>
      <c r="G1227" s="176"/>
      <c r="H1227" s="176"/>
      <c r="I1227" s="176"/>
      <c r="J1227" s="176"/>
      <c r="K1227" s="176"/>
      <c r="L1227" s="176"/>
      <c r="N1227" s="175"/>
      <c r="O1227" s="195"/>
      <c r="P1227" s="195"/>
      <c r="Q1227" s="195"/>
      <c r="R1227" s="195"/>
      <c r="S1227" s="195"/>
      <c r="T1227" s="175"/>
      <c r="U1227" s="175"/>
      <c r="V1227" s="182"/>
    </row>
    <row r="1228" spans="2:22" ht="12.75" customHeight="1">
      <c r="B1228" s="175"/>
      <c r="C1228" s="175"/>
      <c r="D1228" s="175"/>
      <c r="E1228" s="175"/>
      <c r="F1228" s="175"/>
      <c r="G1228" s="176"/>
      <c r="H1228" s="176"/>
      <c r="I1228" s="176"/>
      <c r="J1228" s="176"/>
      <c r="K1228" s="176"/>
      <c r="L1228" s="176"/>
      <c r="N1228" s="175"/>
      <c r="O1228" s="195"/>
      <c r="P1228" s="195"/>
      <c r="Q1228" s="195"/>
      <c r="R1228" s="195"/>
      <c r="S1228" s="195"/>
      <c r="T1228" s="175"/>
      <c r="U1228" s="175"/>
      <c r="V1228" s="182"/>
    </row>
    <row r="1229" spans="2:22" ht="12.75" customHeight="1">
      <c r="B1229" s="175"/>
      <c r="C1229" s="175"/>
      <c r="D1229" s="175"/>
      <c r="E1229" s="175"/>
      <c r="F1229" s="175"/>
      <c r="G1229" s="176"/>
      <c r="H1229" s="176"/>
      <c r="I1229" s="176"/>
      <c r="J1229" s="176"/>
      <c r="K1229" s="176"/>
      <c r="L1229" s="176"/>
      <c r="N1229" s="175"/>
      <c r="O1229" s="195"/>
      <c r="P1229" s="195"/>
      <c r="Q1229" s="195"/>
      <c r="R1229" s="195"/>
      <c r="S1229" s="195"/>
      <c r="T1229" s="175"/>
      <c r="U1229" s="175"/>
      <c r="V1229" s="182"/>
    </row>
    <row r="1230" spans="2:22" ht="12.75" customHeight="1">
      <c r="B1230" s="175"/>
      <c r="C1230" s="175"/>
      <c r="D1230" s="175"/>
      <c r="E1230" s="175"/>
      <c r="F1230" s="175"/>
      <c r="G1230" s="176"/>
      <c r="H1230" s="176"/>
      <c r="I1230" s="176"/>
      <c r="J1230" s="176"/>
      <c r="K1230" s="176"/>
      <c r="L1230" s="176"/>
      <c r="N1230" s="175"/>
      <c r="O1230" s="195"/>
      <c r="P1230" s="195"/>
      <c r="Q1230" s="195"/>
      <c r="R1230" s="195"/>
      <c r="S1230" s="195"/>
      <c r="T1230" s="175"/>
      <c r="U1230" s="175"/>
      <c r="V1230" s="182"/>
    </row>
    <row r="1231" spans="2:22" ht="12.75" customHeight="1">
      <c r="B1231" s="175"/>
      <c r="C1231" s="175"/>
      <c r="D1231" s="175"/>
      <c r="E1231" s="175"/>
      <c r="F1231" s="175"/>
      <c r="G1231" s="176"/>
      <c r="H1231" s="176"/>
      <c r="I1231" s="176"/>
      <c r="J1231" s="176"/>
      <c r="K1231" s="176"/>
      <c r="L1231" s="176"/>
      <c r="N1231" s="175"/>
      <c r="O1231" s="195"/>
      <c r="P1231" s="195"/>
      <c r="Q1231" s="195"/>
      <c r="R1231" s="195"/>
      <c r="S1231" s="195"/>
      <c r="T1231" s="175"/>
      <c r="U1231" s="175"/>
      <c r="V1231" s="182"/>
    </row>
    <row r="1232" spans="2:22" ht="12.75" customHeight="1">
      <c r="B1232" s="175"/>
      <c r="C1232" s="175"/>
      <c r="D1232" s="175"/>
      <c r="E1232" s="175"/>
      <c r="F1232" s="175"/>
      <c r="G1232" s="176"/>
      <c r="H1232" s="176"/>
      <c r="I1232" s="176"/>
      <c r="J1232" s="176"/>
      <c r="K1232" s="176"/>
      <c r="L1232" s="176"/>
      <c r="N1232" s="175"/>
      <c r="O1232" s="195"/>
      <c r="P1232" s="195"/>
      <c r="Q1232" s="195"/>
      <c r="R1232" s="195"/>
      <c r="S1232" s="195"/>
      <c r="T1232" s="175"/>
      <c r="U1232" s="175"/>
      <c r="V1232" s="182"/>
    </row>
    <row r="1233" spans="2:22" ht="12.75" customHeight="1">
      <c r="B1233" s="175"/>
      <c r="C1233" s="175"/>
      <c r="D1233" s="175"/>
      <c r="E1233" s="175"/>
      <c r="F1233" s="175"/>
      <c r="G1233" s="176"/>
      <c r="H1233" s="176"/>
      <c r="I1233" s="176"/>
      <c r="J1233" s="176"/>
      <c r="K1233" s="176"/>
      <c r="L1233" s="176"/>
      <c r="N1233" s="175"/>
      <c r="O1233" s="195"/>
      <c r="P1233" s="195"/>
      <c r="Q1233" s="195"/>
      <c r="R1233" s="195"/>
      <c r="S1233" s="195"/>
      <c r="T1233" s="175"/>
      <c r="U1233" s="175"/>
      <c r="V1233" s="182"/>
    </row>
    <row r="1234" spans="2:22" ht="12.75" customHeight="1">
      <c r="B1234" s="175"/>
      <c r="C1234" s="175"/>
      <c r="D1234" s="175"/>
      <c r="E1234" s="175"/>
      <c r="F1234" s="175"/>
      <c r="G1234" s="176"/>
      <c r="H1234" s="176"/>
      <c r="I1234" s="176"/>
      <c r="J1234" s="176"/>
      <c r="K1234" s="176"/>
      <c r="L1234" s="176"/>
      <c r="N1234" s="175"/>
      <c r="O1234" s="195"/>
      <c r="P1234" s="195"/>
      <c r="Q1234" s="195"/>
      <c r="R1234" s="195"/>
      <c r="S1234" s="195"/>
      <c r="T1234" s="175"/>
      <c r="U1234" s="175"/>
      <c r="V1234" s="182"/>
    </row>
    <row r="1235" spans="2:22" ht="12.75" customHeight="1">
      <c r="B1235" s="175"/>
      <c r="C1235" s="175"/>
      <c r="D1235" s="175"/>
      <c r="E1235" s="175"/>
      <c r="F1235" s="175"/>
      <c r="G1235" s="176"/>
      <c r="H1235" s="176"/>
      <c r="I1235" s="176"/>
      <c r="J1235" s="176"/>
      <c r="K1235" s="176"/>
      <c r="L1235" s="176"/>
      <c r="N1235" s="175"/>
      <c r="O1235" s="195"/>
      <c r="P1235" s="195"/>
      <c r="Q1235" s="195"/>
      <c r="R1235" s="195"/>
      <c r="S1235" s="195"/>
      <c r="T1235" s="175"/>
      <c r="U1235" s="175"/>
      <c r="V1235" s="182"/>
    </row>
    <row r="1236" spans="2:22" ht="12.75" customHeight="1">
      <c r="B1236" s="175"/>
      <c r="C1236" s="175"/>
      <c r="D1236" s="175"/>
      <c r="E1236" s="175"/>
      <c r="F1236" s="175"/>
      <c r="G1236" s="176"/>
      <c r="H1236" s="176"/>
      <c r="I1236" s="176"/>
      <c r="J1236" s="176"/>
      <c r="K1236" s="176"/>
      <c r="L1236" s="176"/>
      <c r="N1236" s="175"/>
      <c r="O1236" s="195"/>
      <c r="P1236" s="195"/>
      <c r="Q1236" s="195"/>
      <c r="R1236" s="195"/>
      <c r="S1236" s="195"/>
      <c r="T1236" s="175"/>
      <c r="U1236" s="175"/>
      <c r="V1236" s="182"/>
    </row>
    <row r="1237" spans="2:22" ht="12.75" customHeight="1">
      <c r="B1237" s="175"/>
      <c r="C1237" s="175"/>
      <c r="D1237" s="175"/>
      <c r="E1237" s="175"/>
      <c r="F1237" s="175"/>
      <c r="G1237" s="176"/>
      <c r="H1237" s="176"/>
      <c r="I1237" s="176"/>
      <c r="J1237" s="176"/>
      <c r="K1237" s="176"/>
      <c r="L1237" s="176"/>
      <c r="N1237" s="175"/>
      <c r="O1237" s="195"/>
      <c r="P1237" s="195"/>
      <c r="Q1237" s="195"/>
      <c r="R1237" s="195"/>
      <c r="S1237" s="195"/>
      <c r="T1237" s="175"/>
      <c r="U1237" s="175"/>
      <c r="V1237" s="182"/>
    </row>
    <row r="1238" spans="2:22" ht="12.75" customHeight="1">
      <c r="B1238" s="175"/>
      <c r="C1238" s="175"/>
      <c r="D1238" s="175"/>
      <c r="E1238" s="175"/>
      <c r="F1238" s="175"/>
      <c r="G1238" s="176"/>
      <c r="H1238" s="176"/>
      <c r="I1238" s="176"/>
      <c r="J1238" s="176"/>
      <c r="K1238" s="176"/>
      <c r="L1238" s="176"/>
      <c r="N1238" s="175"/>
      <c r="O1238" s="195"/>
      <c r="P1238" s="195"/>
      <c r="Q1238" s="195"/>
      <c r="R1238" s="195"/>
      <c r="S1238" s="195"/>
      <c r="T1238" s="175"/>
      <c r="U1238" s="175"/>
      <c r="V1238" s="182"/>
    </row>
    <row r="1239" spans="2:22" ht="12.75" customHeight="1">
      <c r="B1239" s="175"/>
      <c r="C1239" s="175"/>
      <c r="D1239" s="175"/>
      <c r="E1239" s="175"/>
      <c r="F1239" s="175"/>
      <c r="G1239" s="176"/>
      <c r="H1239" s="176"/>
      <c r="I1239" s="176"/>
      <c r="J1239" s="176"/>
      <c r="K1239" s="176"/>
      <c r="L1239" s="176"/>
      <c r="N1239" s="175"/>
      <c r="O1239" s="195"/>
      <c r="P1239" s="195"/>
      <c r="Q1239" s="195"/>
      <c r="R1239" s="195"/>
      <c r="S1239" s="195"/>
      <c r="T1239" s="175"/>
      <c r="U1239" s="175"/>
      <c r="V1239" s="182"/>
    </row>
    <row r="1240" spans="2:22" ht="12.75" customHeight="1">
      <c r="B1240" s="175"/>
      <c r="C1240" s="175"/>
      <c r="D1240" s="175"/>
      <c r="E1240" s="175"/>
      <c r="F1240" s="175"/>
      <c r="G1240" s="176"/>
      <c r="H1240" s="176"/>
      <c r="I1240" s="176"/>
      <c r="J1240" s="176"/>
      <c r="K1240" s="176"/>
      <c r="L1240" s="176"/>
      <c r="N1240" s="175"/>
      <c r="O1240" s="195"/>
      <c r="P1240" s="195"/>
      <c r="Q1240" s="195"/>
      <c r="R1240" s="195"/>
      <c r="S1240" s="195"/>
      <c r="T1240" s="175"/>
      <c r="U1240" s="175"/>
      <c r="V1240" s="182"/>
    </row>
    <row r="1241" spans="2:22" ht="12.75" customHeight="1">
      <c r="B1241" s="175"/>
      <c r="C1241" s="175"/>
      <c r="D1241" s="175"/>
      <c r="E1241" s="175"/>
      <c r="F1241" s="175"/>
      <c r="G1241" s="176"/>
      <c r="H1241" s="176"/>
      <c r="I1241" s="176"/>
      <c r="J1241" s="176"/>
      <c r="K1241" s="176"/>
      <c r="L1241" s="176"/>
      <c r="N1241" s="175"/>
      <c r="O1241" s="195"/>
      <c r="P1241" s="195"/>
      <c r="Q1241" s="195"/>
      <c r="R1241" s="195"/>
      <c r="S1241" s="195"/>
      <c r="T1241" s="175"/>
      <c r="U1241" s="175"/>
      <c r="V1241" s="182"/>
    </row>
    <row r="1242" spans="2:22" ht="12.75" customHeight="1">
      <c r="B1242" s="175"/>
      <c r="C1242" s="175"/>
      <c r="D1242" s="175"/>
      <c r="E1242" s="175"/>
      <c r="F1242" s="175"/>
      <c r="G1242" s="176"/>
      <c r="H1242" s="176"/>
      <c r="I1242" s="176"/>
      <c r="J1242" s="176"/>
      <c r="K1242" s="176"/>
      <c r="L1242" s="176"/>
      <c r="N1242" s="175"/>
      <c r="O1242" s="195"/>
      <c r="P1242" s="195"/>
      <c r="Q1242" s="195"/>
      <c r="R1242" s="195"/>
      <c r="S1242" s="195"/>
      <c r="T1242" s="175"/>
      <c r="U1242" s="175"/>
      <c r="V1242" s="182"/>
    </row>
    <row r="1243" spans="2:22" ht="12.75" customHeight="1">
      <c r="B1243" s="175"/>
      <c r="C1243" s="175"/>
      <c r="D1243" s="175"/>
      <c r="E1243" s="175"/>
      <c r="F1243" s="175"/>
      <c r="G1243" s="176"/>
      <c r="H1243" s="176"/>
      <c r="I1243" s="176"/>
      <c r="J1243" s="176"/>
      <c r="K1243" s="176"/>
      <c r="L1243" s="176"/>
      <c r="N1243" s="175"/>
      <c r="O1243" s="195"/>
      <c r="P1243" s="195"/>
      <c r="Q1243" s="195"/>
      <c r="R1243" s="195"/>
      <c r="S1243" s="195"/>
      <c r="T1243" s="175"/>
      <c r="U1243" s="175"/>
      <c r="V1243" s="182"/>
    </row>
    <row r="1244" spans="2:22" ht="12.75" customHeight="1">
      <c r="B1244" s="175"/>
      <c r="C1244" s="175"/>
      <c r="D1244" s="175"/>
      <c r="E1244" s="175"/>
      <c r="F1244" s="175"/>
      <c r="G1244" s="176"/>
      <c r="H1244" s="176"/>
      <c r="I1244" s="176"/>
      <c r="J1244" s="176"/>
      <c r="K1244" s="176"/>
      <c r="L1244" s="176"/>
      <c r="N1244" s="175"/>
      <c r="O1244" s="195"/>
      <c r="P1244" s="195"/>
      <c r="Q1244" s="195"/>
      <c r="R1244" s="195"/>
      <c r="S1244" s="195"/>
      <c r="T1244" s="175"/>
      <c r="U1244" s="175"/>
      <c r="V1244" s="182"/>
    </row>
    <row r="1245" spans="2:22" ht="12.75" customHeight="1">
      <c r="B1245" s="175"/>
      <c r="C1245" s="175"/>
      <c r="D1245" s="175"/>
      <c r="E1245" s="175"/>
      <c r="F1245" s="175"/>
      <c r="G1245" s="176"/>
      <c r="H1245" s="176"/>
      <c r="I1245" s="176"/>
      <c r="J1245" s="176"/>
      <c r="K1245" s="176"/>
      <c r="L1245" s="176"/>
      <c r="N1245" s="175"/>
      <c r="O1245" s="195"/>
      <c r="P1245" s="195"/>
      <c r="Q1245" s="195"/>
      <c r="R1245" s="195"/>
      <c r="S1245" s="195"/>
      <c r="T1245" s="175"/>
      <c r="U1245" s="175"/>
      <c r="V1245" s="182"/>
    </row>
    <row r="1246" spans="2:22" ht="12.75" customHeight="1">
      <c r="B1246" s="175"/>
      <c r="C1246" s="175"/>
      <c r="D1246" s="175"/>
      <c r="E1246" s="175"/>
      <c r="F1246" s="175"/>
      <c r="G1246" s="176"/>
      <c r="H1246" s="176"/>
      <c r="I1246" s="176"/>
      <c r="J1246" s="176"/>
      <c r="K1246" s="176"/>
      <c r="L1246" s="176"/>
      <c r="N1246" s="175"/>
      <c r="O1246" s="195"/>
      <c r="P1246" s="195"/>
      <c r="Q1246" s="195"/>
      <c r="R1246" s="195"/>
      <c r="S1246" s="195"/>
      <c r="T1246" s="175"/>
      <c r="U1246" s="175"/>
      <c r="V1246" s="182"/>
    </row>
    <row r="1247" spans="2:22" ht="12.75" customHeight="1">
      <c r="B1247" s="175"/>
      <c r="C1247" s="175"/>
      <c r="D1247" s="175"/>
      <c r="E1247" s="175"/>
      <c r="F1247" s="175"/>
      <c r="G1247" s="176"/>
      <c r="H1247" s="176"/>
      <c r="I1247" s="176"/>
      <c r="J1247" s="176"/>
      <c r="K1247" s="176"/>
      <c r="L1247" s="176"/>
      <c r="N1247" s="175"/>
      <c r="O1247" s="195"/>
      <c r="P1247" s="195"/>
      <c r="Q1247" s="195"/>
      <c r="R1247" s="195"/>
      <c r="S1247" s="195"/>
      <c r="T1247" s="175"/>
      <c r="U1247" s="175"/>
      <c r="V1247" s="182"/>
    </row>
    <row r="1248" spans="2:22" ht="12.75" customHeight="1">
      <c r="B1248" s="175"/>
      <c r="C1248" s="175"/>
      <c r="D1248" s="175"/>
      <c r="E1248" s="175"/>
      <c r="F1248" s="175"/>
      <c r="G1248" s="176"/>
      <c r="H1248" s="176"/>
      <c r="I1248" s="176"/>
      <c r="J1248" s="176"/>
      <c r="K1248" s="176"/>
      <c r="L1248" s="176"/>
      <c r="N1248" s="175"/>
      <c r="O1248" s="195"/>
      <c r="P1248" s="195"/>
      <c r="Q1248" s="195"/>
      <c r="R1248" s="195"/>
      <c r="S1248" s="195"/>
      <c r="T1248" s="175"/>
      <c r="U1248" s="175"/>
      <c r="V1248" s="182"/>
    </row>
    <row r="1249" spans="2:22" ht="12.75" customHeight="1">
      <c r="B1249" s="175"/>
      <c r="C1249" s="175"/>
      <c r="D1249" s="175"/>
      <c r="E1249" s="175"/>
      <c r="F1249" s="175"/>
      <c r="G1249" s="176"/>
      <c r="H1249" s="176"/>
      <c r="I1249" s="176"/>
      <c r="J1249" s="176"/>
      <c r="K1249" s="176"/>
      <c r="L1249" s="176"/>
      <c r="N1249" s="175"/>
      <c r="O1249" s="195"/>
      <c r="P1249" s="195"/>
      <c r="Q1249" s="195"/>
      <c r="R1249" s="195"/>
      <c r="S1249" s="195"/>
      <c r="T1249" s="175"/>
      <c r="U1249" s="175"/>
      <c r="V1249" s="182"/>
    </row>
    <row r="1250" spans="2:22" ht="12.75" customHeight="1">
      <c r="B1250" s="175"/>
      <c r="C1250" s="175"/>
      <c r="D1250" s="175"/>
      <c r="E1250" s="175"/>
      <c r="F1250" s="175"/>
      <c r="G1250" s="176"/>
      <c r="H1250" s="176"/>
      <c r="I1250" s="176"/>
      <c r="J1250" s="176"/>
      <c r="K1250" s="176"/>
      <c r="L1250" s="176"/>
      <c r="N1250" s="175"/>
      <c r="O1250" s="195"/>
      <c r="P1250" s="195"/>
      <c r="Q1250" s="195"/>
      <c r="R1250" s="195"/>
      <c r="S1250" s="195"/>
      <c r="T1250" s="175"/>
      <c r="U1250" s="175"/>
      <c r="V1250" s="182"/>
    </row>
    <row r="1251" spans="2:22" ht="12.75" customHeight="1">
      <c r="B1251" s="175"/>
      <c r="C1251" s="175"/>
      <c r="D1251" s="175"/>
      <c r="E1251" s="175"/>
      <c r="F1251" s="175"/>
      <c r="G1251" s="176"/>
      <c r="H1251" s="176"/>
      <c r="I1251" s="176"/>
      <c r="J1251" s="176"/>
      <c r="K1251" s="176"/>
      <c r="L1251" s="176"/>
      <c r="N1251" s="175"/>
      <c r="O1251" s="195"/>
      <c r="P1251" s="195"/>
      <c r="Q1251" s="195"/>
      <c r="R1251" s="195"/>
      <c r="S1251" s="195"/>
      <c r="T1251" s="175"/>
      <c r="U1251" s="175"/>
      <c r="V1251" s="182"/>
    </row>
    <row r="1252" spans="2:22" ht="12.75" customHeight="1">
      <c r="B1252" s="175"/>
      <c r="C1252" s="175"/>
      <c r="D1252" s="175"/>
      <c r="E1252" s="175"/>
      <c r="F1252" s="175"/>
      <c r="G1252" s="176"/>
      <c r="H1252" s="176"/>
      <c r="I1252" s="176"/>
      <c r="J1252" s="176"/>
      <c r="K1252" s="176"/>
      <c r="L1252" s="176"/>
      <c r="N1252" s="175"/>
      <c r="O1252" s="195"/>
      <c r="P1252" s="195"/>
      <c r="Q1252" s="195"/>
      <c r="R1252" s="195"/>
      <c r="S1252" s="195"/>
      <c r="T1252" s="175"/>
      <c r="U1252" s="175"/>
      <c r="V1252" s="182"/>
    </row>
    <row r="1253" spans="2:22" ht="12.75" customHeight="1">
      <c r="B1253" s="175"/>
      <c r="C1253" s="175"/>
      <c r="D1253" s="175"/>
      <c r="E1253" s="175"/>
      <c r="F1253" s="175"/>
      <c r="G1253" s="176"/>
      <c r="H1253" s="176"/>
      <c r="I1253" s="176"/>
      <c r="J1253" s="176"/>
      <c r="K1253" s="176"/>
      <c r="L1253" s="176"/>
      <c r="N1253" s="175"/>
      <c r="O1253" s="195"/>
      <c r="P1253" s="195"/>
      <c r="Q1253" s="195"/>
      <c r="R1253" s="195"/>
      <c r="S1253" s="195"/>
      <c r="T1253" s="175"/>
      <c r="U1253" s="175"/>
      <c r="V1253" s="182"/>
    </row>
    <row r="1254" spans="2:22" ht="12.75" customHeight="1">
      <c r="B1254" s="175"/>
      <c r="C1254" s="175"/>
      <c r="D1254" s="175"/>
      <c r="E1254" s="175"/>
      <c r="F1254" s="175"/>
      <c r="G1254" s="176"/>
      <c r="H1254" s="176"/>
      <c r="I1254" s="176"/>
      <c r="J1254" s="176"/>
      <c r="K1254" s="176"/>
      <c r="L1254" s="176"/>
      <c r="N1254" s="175"/>
      <c r="O1254" s="195"/>
      <c r="P1254" s="195"/>
      <c r="Q1254" s="195"/>
      <c r="R1254" s="195"/>
      <c r="S1254" s="195"/>
      <c r="T1254" s="175"/>
      <c r="U1254" s="175"/>
      <c r="V1254" s="182"/>
    </row>
    <row r="1255" spans="2:22" ht="12.75" customHeight="1">
      <c r="B1255" s="175"/>
      <c r="C1255" s="175"/>
      <c r="D1255" s="175"/>
      <c r="E1255" s="175"/>
      <c r="F1255" s="175"/>
      <c r="G1255" s="176"/>
      <c r="H1255" s="176"/>
      <c r="I1255" s="176"/>
      <c r="J1255" s="176"/>
      <c r="K1255" s="176"/>
      <c r="L1255" s="176"/>
      <c r="N1255" s="175"/>
      <c r="O1255" s="195"/>
      <c r="P1255" s="195"/>
      <c r="Q1255" s="195"/>
      <c r="R1255" s="195"/>
      <c r="S1255" s="195"/>
      <c r="T1255" s="175"/>
      <c r="U1255" s="175"/>
      <c r="V1255" s="182"/>
    </row>
    <row r="1256" spans="2:22" ht="12.75" customHeight="1">
      <c r="B1256" s="175"/>
      <c r="C1256" s="175"/>
      <c r="D1256" s="175"/>
      <c r="E1256" s="175"/>
      <c r="F1256" s="175"/>
      <c r="G1256" s="176"/>
      <c r="H1256" s="176"/>
      <c r="I1256" s="176"/>
      <c r="J1256" s="176"/>
      <c r="K1256" s="176"/>
      <c r="L1256" s="176"/>
      <c r="N1256" s="175"/>
      <c r="O1256" s="195"/>
      <c r="P1256" s="195"/>
      <c r="Q1256" s="195"/>
      <c r="R1256" s="195"/>
      <c r="S1256" s="195"/>
      <c r="T1256" s="175"/>
      <c r="U1256" s="175"/>
      <c r="V1256" s="182"/>
    </row>
    <row r="1257" spans="2:22" ht="12.75" customHeight="1">
      <c r="B1257" s="175"/>
      <c r="C1257" s="175"/>
      <c r="D1257" s="175"/>
      <c r="E1257" s="175"/>
      <c r="F1257" s="175"/>
      <c r="G1257" s="176"/>
      <c r="H1257" s="176"/>
      <c r="I1257" s="176"/>
      <c r="J1257" s="176"/>
      <c r="K1257" s="176"/>
      <c r="L1257" s="176"/>
      <c r="N1257" s="175"/>
      <c r="O1257" s="195"/>
      <c r="P1257" s="195"/>
      <c r="Q1257" s="195"/>
      <c r="R1257" s="195"/>
      <c r="S1257" s="195"/>
      <c r="T1257" s="175"/>
      <c r="U1257" s="175"/>
      <c r="V1257" s="182"/>
    </row>
    <row r="1258" spans="2:22" ht="12.75" customHeight="1">
      <c r="B1258" s="175"/>
      <c r="C1258" s="175"/>
      <c r="D1258" s="175"/>
      <c r="E1258" s="175"/>
      <c r="F1258" s="175"/>
      <c r="G1258" s="176"/>
      <c r="H1258" s="176"/>
      <c r="I1258" s="176"/>
      <c r="J1258" s="176"/>
      <c r="K1258" s="176"/>
      <c r="L1258" s="176"/>
      <c r="N1258" s="175"/>
      <c r="O1258" s="195"/>
      <c r="P1258" s="195"/>
      <c r="Q1258" s="195"/>
      <c r="R1258" s="195"/>
      <c r="S1258" s="195"/>
      <c r="T1258" s="175"/>
      <c r="U1258" s="175"/>
      <c r="V1258" s="182"/>
    </row>
    <row r="1259" spans="2:22" ht="12.75" customHeight="1">
      <c r="B1259" s="175"/>
      <c r="C1259" s="175"/>
      <c r="D1259" s="175"/>
      <c r="E1259" s="175"/>
      <c r="F1259" s="175"/>
      <c r="G1259" s="176"/>
      <c r="H1259" s="176"/>
      <c r="I1259" s="176"/>
      <c r="J1259" s="176"/>
      <c r="K1259" s="176"/>
      <c r="L1259" s="176"/>
      <c r="N1259" s="175"/>
      <c r="O1259" s="195"/>
      <c r="P1259" s="195"/>
      <c r="Q1259" s="195"/>
      <c r="R1259" s="195"/>
      <c r="S1259" s="195"/>
      <c r="T1259" s="175"/>
      <c r="U1259" s="175"/>
      <c r="V1259" s="182"/>
    </row>
    <row r="1260" spans="2:22" ht="12.75" customHeight="1">
      <c r="B1260" s="175"/>
      <c r="C1260" s="175"/>
      <c r="D1260" s="175"/>
      <c r="E1260" s="175"/>
      <c r="F1260" s="175"/>
      <c r="G1260" s="176"/>
      <c r="H1260" s="176"/>
      <c r="I1260" s="176"/>
      <c r="J1260" s="176"/>
      <c r="K1260" s="176"/>
      <c r="L1260" s="176"/>
      <c r="N1260" s="175"/>
      <c r="O1260" s="195"/>
      <c r="P1260" s="195"/>
      <c r="Q1260" s="195"/>
      <c r="R1260" s="195"/>
      <c r="S1260" s="195"/>
      <c r="T1260" s="175"/>
      <c r="U1260" s="175"/>
      <c r="V1260" s="182"/>
    </row>
    <row r="1261" spans="2:22" ht="12.75" customHeight="1">
      <c r="B1261" s="175"/>
      <c r="C1261" s="175"/>
      <c r="D1261" s="175"/>
      <c r="E1261" s="175"/>
      <c r="F1261" s="175"/>
      <c r="G1261" s="176"/>
      <c r="H1261" s="176"/>
      <c r="I1261" s="176"/>
      <c r="J1261" s="176"/>
      <c r="K1261" s="176"/>
      <c r="L1261" s="176"/>
      <c r="N1261" s="175"/>
      <c r="O1261" s="195"/>
      <c r="P1261" s="195"/>
      <c r="Q1261" s="195"/>
      <c r="R1261" s="195"/>
      <c r="S1261" s="195"/>
      <c r="T1261" s="175"/>
      <c r="U1261" s="175"/>
      <c r="V1261" s="182"/>
    </row>
    <row r="1262" spans="2:22" ht="12.75" customHeight="1">
      <c r="B1262" s="175"/>
      <c r="C1262" s="175"/>
      <c r="D1262" s="175"/>
      <c r="E1262" s="175"/>
      <c r="F1262" s="175"/>
      <c r="G1262" s="176"/>
      <c r="H1262" s="176"/>
      <c r="I1262" s="176"/>
      <c r="J1262" s="176"/>
      <c r="K1262" s="176"/>
      <c r="L1262" s="176"/>
      <c r="N1262" s="175"/>
      <c r="O1262" s="195"/>
      <c r="P1262" s="195"/>
      <c r="Q1262" s="195"/>
      <c r="R1262" s="195"/>
      <c r="S1262" s="195"/>
      <c r="T1262" s="175"/>
      <c r="U1262" s="175"/>
      <c r="V1262" s="182"/>
    </row>
    <row r="1263" spans="2:22" ht="12.75" customHeight="1">
      <c r="B1263" s="175"/>
      <c r="C1263" s="175"/>
      <c r="D1263" s="175"/>
      <c r="E1263" s="175"/>
      <c r="F1263" s="175"/>
      <c r="G1263" s="176"/>
      <c r="H1263" s="176"/>
      <c r="I1263" s="176"/>
      <c r="J1263" s="176"/>
      <c r="K1263" s="176"/>
      <c r="L1263" s="176"/>
      <c r="N1263" s="175"/>
      <c r="O1263" s="195"/>
      <c r="P1263" s="195"/>
      <c r="Q1263" s="195"/>
      <c r="R1263" s="195"/>
      <c r="S1263" s="195"/>
      <c r="T1263" s="175"/>
      <c r="U1263" s="175"/>
      <c r="V1263" s="182"/>
    </row>
    <row r="1264" spans="2:22" ht="12.75" customHeight="1">
      <c r="B1264" s="175"/>
      <c r="C1264" s="175"/>
      <c r="D1264" s="175"/>
      <c r="E1264" s="175"/>
      <c r="F1264" s="175"/>
      <c r="G1264" s="176"/>
      <c r="H1264" s="176"/>
      <c r="I1264" s="176"/>
      <c r="J1264" s="176"/>
      <c r="K1264" s="176"/>
      <c r="L1264" s="176"/>
      <c r="N1264" s="175"/>
      <c r="O1264" s="195"/>
      <c r="P1264" s="195"/>
      <c r="Q1264" s="195"/>
      <c r="R1264" s="195"/>
      <c r="S1264" s="195"/>
      <c r="T1264" s="175"/>
      <c r="U1264" s="175"/>
      <c r="V1264" s="182"/>
    </row>
    <row r="1265" spans="2:22" ht="12.75" customHeight="1">
      <c r="B1265" s="175"/>
      <c r="C1265" s="175"/>
      <c r="D1265" s="175"/>
      <c r="E1265" s="175"/>
      <c r="F1265" s="175"/>
      <c r="G1265" s="176"/>
      <c r="H1265" s="176"/>
      <c r="I1265" s="176"/>
      <c r="J1265" s="176"/>
      <c r="K1265" s="176"/>
      <c r="L1265" s="176"/>
      <c r="N1265" s="175"/>
      <c r="O1265" s="195"/>
      <c r="P1265" s="195"/>
      <c r="Q1265" s="195"/>
      <c r="R1265" s="195"/>
      <c r="S1265" s="195"/>
      <c r="T1265" s="175"/>
      <c r="U1265" s="175"/>
      <c r="V1265" s="182"/>
    </row>
    <row r="1266" spans="2:22" ht="12.75" customHeight="1">
      <c r="B1266" s="175"/>
      <c r="C1266" s="175"/>
      <c r="D1266" s="175"/>
      <c r="E1266" s="175"/>
      <c r="F1266" s="175"/>
      <c r="G1266" s="176"/>
      <c r="H1266" s="176"/>
      <c r="I1266" s="176"/>
      <c r="J1266" s="176"/>
      <c r="K1266" s="176"/>
      <c r="L1266" s="176"/>
      <c r="N1266" s="175"/>
      <c r="O1266" s="195"/>
      <c r="P1266" s="195"/>
      <c r="Q1266" s="195"/>
      <c r="R1266" s="195"/>
      <c r="S1266" s="195"/>
      <c r="T1266" s="175"/>
      <c r="U1266" s="175"/>
      <c r="V1266" s="182"/>
    </row>
    <row r="1267" spans="2:22" ht="12.75" customHeight="1">
      <c r="B1267" s="175"/>
      <c r="C1267" s="175"/>
      <c r="D1267" s="175"/>
      <c r="E1267" s="175"/>
      <c r="F1267" s="175"/>
      <c r="G1267" s="176"/>
      <c r="H1267" s="176"/>
      <c r="I1267" s="176"/>
      <c r="J1267" s="176"/>
      <c r="K1267" s="176"/>
      <c r="L1267" s="176"/>
      <c r="N1267" s="175"/>
      <c r="O1267" s="195"/>
      <c r="P1267" s="195"/>
      <c r="Q1267" s="195"/>
      <c r="R1267" s="195"/>
      <c r="S1267" s="195"/>
      <c r="T1267" s="175"/>
      <c r="U1267" s="175"/>
      <c r="V1267" s="182"/>
    </row>
    <row r="1268" spans="2:22" ht="12.75" customHeight="1">
      <c r="B1268" s="175"/>
      <c r="C1268" s="175"/>
      <c r="D1268" s="175"/>
      <c r="E1268" s="175"/>
      <c r="F1268" s="175"/>
      <c r="G1268" s="176"/>
      <c r="H1268" s="176"/>
      <c r="I1268" s="176"/>
      <c r="J1268" s="176"/>
      <c r="K1268" s="176"/>
      <c r="L1268" s="176"/>
      <c r="N1268" s="175"/>
      <c r="O1268" s="195"/>
      <c r="P1268" s="195"/>
      <c r="Q1268" s="195"/>
      <c r="R1268" s="195"/>
      <c r="S1268" s="195"/>
      <c r="T1268" s="175"/>
      <c r="U1268" s="175"/>
      <c r="V1268" s="182"/>
    </row>
    <row r="1269" spans="2:22" ht="12.75" customHeight="1">
      <c r="B1269" s="175"/>
      <c r="C1269" s="175"/>
      <c r="D1269" s="175"/>
      <c r="E1269" s="175"/>
      <c r="F1269" s="175"/>
      <c r="G1269" s="176"/>
      <c r="H1269" s="176"/>
      <c r="I1269" s="176"/>
      <c r="J1269" s="176"/>
      <c r="K1269" s="176"/>
      <c r="L1269" s="176"/>
      <c r="N1269" s="175"/>
      <c r="O1269" s="195"/>
      <c r="P1269" s="195"/>
      <c r="Q1269" s="195"/>
      <c r="R1269" s="195"/>
      <c r="S1269" s="195"/>
      <c r="T1269" s="175"/>
      <c r="U1269" s="175"/>
      <c r="V1269" s="182"/>
    </row>
    <row r="1270" spans="2:22" ht="12.75" customHeight="1">
      <c r="B1270" s="175"/>
      <c r="C1270" s="175"/>
      <c r="D1270" s="175"/>
      <c r="E1270" s="175"/>
      <c r="F1270" s="175"/>
      <c r="G1270" s="176"/>
      <c r="H1270" s="176"/>
      <c r="I1270" s="176"/>
      <c r="J1270" s="176"/>
      <c r="K1270" s="176"/>
      <c r="L1270" s="176"/>
      <c r="N1270" s="175"/>
      <c r="O1270" s="195"/>
      <c r="P1270" s="195"/>
      <c r="Q1270" s="195"/>
      <c r="R1270" s="195"/>
      <c r="S1270" s="195"/>
      <c r="T1270" s="175"/>
      <c r="U1270" s="175"/>
      <c r="V1270" s="182"/>
    </row>
    <row r="1271" spans="2:22" ht="12.75" customHeight="1">
      <c r="B1271" s="175"/>
      <c r="C1271" s="175"/>
      <c r="D1271" s="175"/>
      <c r="E1271" s="175"/>
      <c r="F1271" s="175"/>
      <c r="G1271" s="176"/>
      <c r="H1271" s="176"/>
      <c r="I1271" s="176"/>
      <c r="J1271" s="176"/>
      <c r="K1271" s="176"/>
      <c r="L1271" s="176"/>
      <c r="N1271" s="175"/>
      <c r="O1271" s="195"/>
      <c r="P1271" s="195"/>
      <c r="Q1271" s="195"/>
      <c r="R1271" s="195"/>
      <c r="S1271" s="195"/>
      <c r="T1271" s="175"/>
      <c r="U1271" s="175"/>
      <c r="V1271" s="182"/>
    </row>
    <row r="1272" spans="2:22" ht="12.75" customHeight="1">
      <c r="B1272" s="175"/>
      <c r="C1272" s="175"/>
      <c r="D1272" s="175"/>
      <c r="E1272" s="175"/>
      <c r="F1272" s="175"/>
      <c r="G1272" s="176"/>
      <c r="H1272" s="176"/>
      <c r="I1272" s="176"/>
      <c r="J1272" s="176"/>
      <c r="K1272" s="176"/>
      <c r="L1272" s="176"/>
      <c r="N1272" s="175"/>
      <c r="O1272" s="195"/>
      <c r="P1272" s="195"/>
      <c r="Q1272" s="195"/>
      <c r="R1272" s="195"/>
      <c r="S1272" s="195"/>
      <c r="T1272" s="175"/>
      <c r="U1272" s="175"/>
      <c r="V1272" s="182"/>
    </row>
    <row r="1273" spans="2:22" ht="12.75" customHeight="1">
      <c r="B1273" s="175"/>
      <c r="C1273" s="175"/>
      <c r="D1273" s="175"/>
      <c r="E1273" s="175"/>
      <c r="F1273" s="175"/>
      <c r="G1273" s="176"/>
      <c r="H1273" s="176"/>
      <c r="I1273" s="176"/>
      <c r="J1273" s="176"/>
      <c r="K1273" s="176"/>
      <c r="L1273" s="176"/>
      <c r="N1273" s="175"/>
      <c r="O1273" s="195"/>
      <c r="P1273" s="195"/>
      <c r="Q1273" s="195"/>
      <c r="R1273" s="195"/>
      <c r="S1273" s="195"/>
      <c r="T1273" s="175"/>
      <c r="U1273" s="175"/>
      <c r="V1273" s="182"/>
    </row>
    <row r="1274" spans="2:22" ht="12.75" customHeight="1">
      <c r="B1274" s="175"/>
      <c r="C1274" s="175"/>
      <c r="D1274" s="175"/>
      <c r="E1274" s="175"/>
      <c r="F1274" s="175"/>
      <c r="G1274" s="176"/>
      <c r="H1274" s="176"/>
      <c r="I1274" s="176"/>
      <c r="J1274" s="176"/>
      <c r="K1274" s="176"/>
      <c r="L1274" s="176"/>
      <c r="N1274" s="175"/>
      <c r="O1274" s="195"/>
      <c r="P1274" s="195"/>
      <c r="Q1274" s="195"/>
      <c r="R1274" s="195"/>
      <c r="S1274" s="195"/>
      <c r="T1274" s="175"/>
      <c r="U1274" s="175"/>
      <c r="V1274" s="182"/>
    </row>
    <row r="1275" spans="2:22" ht="12.75" customHeight="1">
      <c r="B1275" s="175"/>
      <c r="C1275" s="175"/>
      <c r="D1275" s="175"/>
      <c r="E1275" s="175"/>
      <c r="F1275" s="175"/>
      <c r="G1275" s="176"/>
      <c r="H1275" s="176"/>
      <c r="I1275" s="176"/>
      <c r="J1275" s="176"/>
      <c r="K1275" s="176"/>
      <c r="L1275" s="176"/>
      <c r="N1275" s="175"/>
      <c r="O1275" s="195"/>
      <c r="P1275" s="195"/>
      <c r="Q1275" s="195"/>
      <c r="R1275" s="195"/>
      <c r="S1275" s="195"/>
      <c r="T1275" s="175"/>
      <c r="U1275" s="175"/>
      <c r="V1275" s="182"/>
    </row>
    <row r="1276" spans="2:22" ht="12.75" customHeight="1">
      <c r="B1276" s="175"/>
      <c r="C1276" s="175"/>
      <c r="D1276" s="175"/>
      <c r="E1276" s="175"/>
      <c r="F1276" s="175"/>
      <c r="G1276" s="176"/>
      <c r="H1276" s="176"/>
      <c r="I1276" s="176"/>
      <c r="J1276" s="176"/>
      <c r="K1276" s="176"/>
      <c r="L1276" s="176"/>
      <c r="N1276" s="175"/>
      <c r="O1276" s="195"/>
      <c r="P1276" s="195"/>
      <c r="Q1276" s="195"/>
      <c r="R1276" s="195"/>
      <c r="S1276" s="195"/>
      <c r="T1276" s="175"/>
      <c r="U1276" s="175"/>
      <c r="V1276" s="182"/>
    </row>
    <row r="1277" spans="2:22" ht="12.75" customHeight="1">
      <c r="B1277" s="175"/>
      <c r="C1277" s="175"/>
      <c r="D1277" s="175"/>
      <c r="E1277" s="175"/>
      <c r="F1277" s="175"/>
      <c r="G1277" s="176"/>
      <c r="H1277" s="176"/>
      <c r="I1277" s="176"/>
      <c r="J1277" s="176"/>
      <c r="K1277" s="176"/>
      <c r="L1277" s="176"/>
      <c r="N1277" s="175"/>
      <c r="O1277" s="195"/>
      <c r="P1277" s="195"/>
      <c r="Q1277" s="195"/>
      <c r="R1277" s="195"/>
      <c r="S1277" s="195"/>
      <c r="T1277" s="175"/>
      <c r="U1277" s="175"/>
      <c r="V1277" s="182"/>
    </row>
    <row r="1278" spans="2:22" ht="12.75" customHeight="1">
      <c r="B1278" s="175"/>
      <c r="C1278" s="175"/>
      <c r="D1278" s="175"/>
      <c r="E1278" s="175"/>
      <c r="F1278" s="175"/>
      <c r="G1278" s="176"/>
      <c r="H1278" s="176"/>
      <c r="I1278" s="176"/>
      <c r="J1278" s="176"/>
      <c r="K1278" s="176"/>
      <c r="L1278" s="176"/>
      <c r="N1278" s="175"/>
      <c r="O1278" s="195"/>
      <c r="P1278" s="195"/>
      <c r="Q1278" s="195"/>
      <c r="R1278" s="195"/>
      <c r="S1278" s="195"/>
      <c r="T1278" s="175"/>
      <c r="U1278" s="175"/>
      <c r="V1278" s="182"/>
    </row>
    <row r="1279" spans="2:22" ht="12.75" customHeight="1">
      <c r="B1279" s="175"/>
      <c r="C1279" s="175"/>
      <c r="D1279" s="175"/>
      <c r="E1279" s="175"/>
      <c r="F1279" s="175"/>
      <c r="G1279" s="176"/>
      <c r="H1279" s="176"/>
      <c r="I1279" s="176"/>
      <c r="J1279" s="176"/>
      <c r="K1279" s="176"/>
      <c r="L1279" s="176"/>
      <c r="N1279" s="175"/>
      <c r="O1279" s="195"/>
      <c r="P1279" s="195"/>
      <c r="Q1279" s="195"/>
      <c r="R1279" s="195"/>
      <c r="S1279" s="195"/>
      <c r="T1279" s="175"/>
      <c r="U1279" s="175"/>
      <c r="V1279" s="182"/>
    </row>
    <row r="1280" spans="2:22" ht="12.75" customHeight="1">
      <c r="B1280" s="175"/>
      <c r="C1280" s="175"/>
      <c r="D1280" s="175"/>
      <c r="E1280" s="175"/>
      <c r="F1280" s="175"/>
      <c r="G1280" s="176"/>
      <c r="H1280" s="176"/>
      <c r="I1280" s="176"/>
      <c r="J1280" s="176"/>
      <c r="K1280" s="176"/>
      <c r="L1280" s="176"/>
      <c r="N1280" s="175"/>
      <c r="O1280" s="195"/>
      <c r="P1280" s="195"/>
      <c r="Q1280" s="195"/>
      <c r="R1280" s="195"/>
      <c r="S1280" s="195"/>
      <c r="T1280" s="175"/>
      <c r="U1280" s="175"/>
      <c r="V1280" s="182"/>
    </row>
    <row r="1281" spans="2:22" ht="12.75" customHeight="1">
      <c r="B1281" s="175"/>
      <c r="C1281" s="175"/>
      <c r="D1281" s="175"/>
      <c r="E1281" s="175"/>
      <c r="F1281" s="175"/>
      <c r="G1281" s="176"/>
      <c r="H1281" s="176"/>
      <c r="I1281" s="176"/>
      <c r="J1281" s="176"/>
      <c r="K1281" s="176"/>
      <c r="L1281" s="176"/>
      <c r="N1281" s="175"/>
      <c r="O1281" s="195"/>
      <c r="P1281" s="195"/>
      <c r="Q1281" s="195"/>
      <c r="R1281" s="195"/>
      <c r="S1281" s="195"/>
      <c r="T1281" s="175"/>
      <c r="U1281" s="175"/>
      <c r="V1281" s="182"/>
    </row>
    <row r="1282" spans="2:22" ht="12.75" customHeight="1">
      <c r="B1282" s="175"/>
      <c r="C1282" s="175"/>
      <c r="D1282" s="175"/>
      <c r="E1282" s="175"/>
      <c r="F1282" s="175"/>
      <c r="G1282" s="176"/>
      <c r="H1282" s="176"/>
      <c r="I1282" s="176"/>
      <c r="J1282" s="176"/>
      <c r="K1282" s="176"/>
      <c r="L1282" s="176"/>
      <c r="N1282" s="175"/>
      <c r="O1282" s="195"/>
      <c r="P1282" s="195"/>
      <c r="Q1282" s="195"/>
      <c r="R1282" s="195"/>
      <c r="S1282" s="195"/>
      <c r="T1282" s="175"/>
      <c r="U1282" s="175"/>
      <c r="V1282" s="182"/>
    </row>
    <row r="1283" spans="2:22" ht="12.75" customHeight="1">
      <c r="B1283" s="175"/>
      <c r="C1283" s="175"/>
      <c r="D1283" s="175"/>
      <c r="E1283" s="175"/>
      <c r="F1283" s="175"/>
      <c r="G1283" s="176"/>
      <c r="H1283" s="176"/>
      <c r="I1283" s="176"/>
      <c r="J1283" s="176"/>
      <c r="K1283" s="176"/>
      <c r="L1283" s="176"/>
      <c r="N1283" s="175"/>
      <c r="O1283" s="195"/>
      <c r="P1283" s="195"/>
      <c r="Q1283" s="195"/>
      <c r="R1283" s="195"/>
      <c r="S1283" s="195"/>
      <c r="T1283" s="175"/>
      <c r="U1283" s="175"/>
      <c r="V1283" s="182"/>
    </row>
    <row r="1284" spans="2:22" ht="12.75" customHeight="1">
      <c r="B1284" s="175"/>
      <c r="C1284" s="175"/>
      <c r="D1284" s="175"/>
      <c r="E1284" s="175"/>
      <c r="F1284" s="175"/>
      <c r="G1284" s="176"/>
      <c r="H1284" s="176"/>
      <c r="I1284" s="176"/>
      <c r="J1284" s="176"/>
      <c r="K1284" s="176"/>
      <c r="L1284" s="176"/>
      <c r="N1284" s="175"/>
      <c r="O1284" s="195"/>
      <c r="P1284" s="195"/>
      <c r="Q1284" s="195"/>
      <c r="R1284" s="195"/>
      <c r="S1284" s="195"/>
      <c r="T1284" s="175"/>
      <c r="U1284" s="175"/>
      <c r="V1284" s="182"/>
    </row>
    <row r="1285" spans="2:22" ht="12.75" customHeight="1">
      <c r="B1285" s="175"/>
      <c r="C1285" s="175"/>
      <c r="D1285" s="175"/>
      <c r="E1285" s="175"/>
      <c r="F1285" s="175"/>
      <c r="G1285" s="176"/>
      <c r="H1285" s="176"/>
      <c r="I1285" s="176"/>
      <c r="J1285" s="176"/>
      <c r="K1285" s="176"/>
      <c r="L1285" s="176"/>
      <c r="N1285" s="175"/>
      <c r="O1285" s="195"/>
      <c r="P1285" s="195"/>
      <c r="Q1285" s="195"/>
      <c r="R1285" s="195"/>
      <c r="S1285" s="195"/>
      <c r="T1285" s="175"/>
      <c r="U1285" s="175"/>
      <c r="V1285" s="182"/>
    </row>
    <row r="1286" spans="2:22" ht="12.75" customHeight="1">
      <c r="B1286" s="175"/>
      <c r="C1286" s="175"/>
      <c r="D1286" s="175"/>
      <c r="E1286" s="175"/>
      <c r="F1286" s="175"/>
      <c r="G1286" s="176"/>
      <c r="H1286" s="176"/>
      <c r="I1286" s="176"/>
      <c r="J1286" s="176"/>
      <c r="K1286" s="176"/>
      <c r="L1286" s="176"/>
      <c r="N1286" s="175"/>
      <c r="O1286" s="195"/>
      <c r="P1286" s="195"/>
      <c r="Q1286" s="195"/>
      <c r="R1286" s="195"/>
      <c r="S1286" s="195"/>
      <c r="T1286" s="175"/>
      <c r="U1286" s="175"/>
      <c r="V1286" s="182"/>
    </row>
    <row r="1287" spans="2:22" ht="12.75" customHeight="1">
      <c r="B1287" s="175"/>
      <c r="C1287" s="175"/>
      <c r="D1287" s="175"/>
      <c r="E1287" s="175"/>
      <c r="F1287" s="175"/>
      <c r="G1287" s="176"/>
      <c r="H1287" s="176"/>
      <c r="I1287" s="176"/>
      <c r="J1287" s="176"/>
      <c r="K1287" s="176"/>
      <c r="L1287" s="176"/>
      <c r="N1287" s="175"/>
      <c r="O1287" s="195"/>
      <c r="P1287" s="195"/>
      <c r="Q1287" s="195"/>
      <c r="R1287" s="195"/>
      <c r="S1287" s="195"/>
      <c r="T1287" s="175"/>
      <c r="U1287" s="175"/>
      <c r="V1287" s="182"/>
    </row>
    <row r="1288" spans="2:22" ht="12.75" customHeight="1">
      <c r="B1288" s="175"/>
      <c r="C1288" s="175"/>
      <c r="D1288" s="175"/>
      <c r="E1288" s="175"/>
      <c r="F1288" s="175"/>
      <c r="G1288" s="176"/>
      <c r="H1288" s="176"/>
      <c r="I1288" s="176"/>
      <c r="J1288" s="176"/>
      <c r="K1288" s="176"/>
      <c r="L1288" s="176"/>
      <c r="N1288" s="175"/>
      <c r="O1288" s="195"/>
      <c r="P1288" s="195"/>
      <c r="Q1288" s="195"/>
      <c r="R1288" s="195"/>
      <c r="S1288" s="195"/>
      <c r="T1288" s="175"/>
      <c r="U1288" s="175"/>
      <c r="V1288" s="182"/>
    </row>
    <row r="1289" spans="2:22" ht="12.75" customHeight="1">
      <c r="B1289" s="175"/>
      <c r="C1289" s="175"/>
      <c r="D1289" s="175"/>
      <c r="E1289" s="175"/>
      <c r="F1289" s="175"/>
      <c r="G1289" s="176"/>
      <c r="H1289" s="176"/>
      <c r="I1289" s="176"/>
      <c r="J1289" s="176"/>
      <c r="K1289" s="176"/>
      <c r="L1289" s="176"/>
      <c r="N1289" s="175"/>
      <c r="O1289" s="195"/>
      <c r="P1289" s="195"/>
      <c r="Q1289" s="195"/>
      <c r="R1289" s="195"/>
      <c r="S1289" s="195"/>
      <c r="T1289" s="175"/>
      <c r="U1289" s="175"/>
      <c r="V1289" s="182"/>
    </row>
    <row r="1290" spans="2:22" ht="12.75" customHeight="1">
      <c r="B1290" s="175"/>
      <c r="C1290" s="175"/>
      <c r="D1290" s="175"/>
      <c r="E1290" s="175"/>
      <c r="F1290" s="175"/>
      <c r="G1290" s="176"/>
      <c r="H1290" s="176"/>
      <c r="I1290" s="176"/>
      <c r="J1290" s="176"/>
      <c r="K1290" s="176"/>
      <c r="L1290" s="176"/>
      <c r="N1290" s="175"/>
      <c r="O1290" s="195"/>
      <c r="P1290" s="195"/>
      <c r="Q1290" s="195"/>
      <c r="R1290" s="195"/>
      <c r="S1290" s="195"/>
      <c r="T1290" s="175"/>
      <c r="U1290" s="175"/>
      <c r="V1290" s="182"/>
    </row>
    <row r="1291" spans="2:22" ht="12.75" customHeight="1">
      <c r="B1291" s="175"/>
      <c r="C1291" s="175"/>
      <c r="D1291" s="175"/>
      <c r="E1291" s="175"/>
      <c r="F1291" s="175"/>
      <c r="G1291" s="176"/>
      <c r="H1291" s="176"/>
      <c r="I1291" s="176"/>
      <c r="J1291" s="176"/>
      <c r="K1291" s="176"/>
      <c r="L1291" s="176"/>
      <c r="N1291" s="175"/>
      <c r="O1291" s="195"/>
      <c r="P1291" s="195"/>
      <c r="Q1291" s="195"/>
      <c r="R1291" s="195"/>
      <c r="S1291" s="195"/>
      <c r="T1291" s="175"/>
      <c r="U1291" s="175"/>
      <c r="V1291" s="182"/>
    </row>
    <row r="1292" spans="2:22" ht="12.75" customHeight="1">
      <c r="B1292" s="175"/>
      <c r="C1292" s="175"/>
      <c r="D1292" s="175"/>
      <c r="E1292" s="175"/>
      <c r="F1292" s="175"/>
      <c r="G1292" s="176"/>
      <c r="H1292" s="176"/>
      <c r="I1292" s="176"/>
      <c r="J1292" s="176"/>
      <c r="K1292" s="176"/>
      <c r="L1292" s="176"/>
      <c r="N1292" s="175"/>
      <c r="O1292" s="195"/>
      <c r="P1292" s="195"/>
      <c r="Q1292" s="195"/>
      <c r="R1292" s="195"/>
      <c r="S1292" s="195"/>
      <c r="T1292" s="175"/>
      <c r="U1292" s="175"/>
      <c r="V1292" s="182"/>
    </row>
    <row r="1293" spans="2:22" ht="12.75" customHeight="1">
      <c r="B1293" s="175"/>
      <c r="C1293" s="175"/>
      <c r="D1293" s="175"/>
      <c r="E1293" s="175"/>
      <c r="F1293" s="175"/>
      <c r="G1293" s="176"/>
      <c r="H1293" s="176"/>
      <c r="I1293" s="176"/>
      <c r="J1293" s="176"/>
      <c r="K1293" s="176"/>
      <c r="L1293" s="176"/>
      <c r="N1293" s="175"/>
      <c r="O1293" s="195"/>
      <c r="P1293" s="195"/>
      <c r="Q1293" s="195"/>
      <c r="R1293" s="195"/>
      <c r="S1293" s="195"/>
      <c r="T1293" s="175"/>
      <c r="U1293" s="175"/>
      <c r="V1293" s="182"/>
    </row>
    <row r="1294" spans="2:22" ht="12.75" customHeight="1">
      <c r="B1294" s="175"/>
      <c r="C1294" s="175"/>
      <c r="D1294" s="175"/>
      <c r="E1294" s="175"/>
      <c r="F1294" s="175"/>
      <c r="G1294" s="176"/>
      <c r="H1294" s="176"/>
      <c r="I1294" s="176"/>
      <c r="J1294" s="176"/>
      <c r="K1294" s="176"/>
      <c r="L1294" s="176"/>
      <c r="N1294" s="175"/>
      <c r="O1294" s="195"/>
      <c r="P1294" s="195"/>
      <c r="Q1294" s="195"/>
      <c r="R1294" s="195"/>
      <c r="S1294" s="195"/>
      <c r="T1294" s="175"/>
      <c r="U1294" s="175"/>
      <c r="V1294" s="182"/>
    </row>
    <row r="1295" spans="2:22" ht="12.75" customHeight="1">
      <c r="B1295" s="175"/>
      <c r="C1295" s="175"/>
      <c r="D1295" s="175"/>
      <c r="E1295" s="175"/>
      <c r="F1295" s="175"/>
      <c r="G1295" s="176"/>
      <c r="H1295" s="176"/>
      <c r="I1295" s="176"/>
      <c r="J1295" s="176"/>
      <c r="K1295" s="176"/>
      <c r="L1295" s="176"/>
      <c r="N1295" s="175"/>
      <c r="O1295" s="195"/>
      <c r="P1295" s="195"/>
      <c r="Q1295" s="195"/>
      <c r="R1295" s="195"/>
      <c r="S1295" s="195"/>
      <c r="T1295" s="175"/>
      <c r="U1295" s="175"/>
      <c r="V1295" s="182"/>
    </row>
    <row r="1296" spans="2:22" ht="12.75" customHeight="1">
      <c r="B1296" s="175"/>
      <c r="C1296" s="175"/>
      <c r="D1296" s="175"/>
      <c r="E1296" s="175"/>
      <c r="F1296" s="175"/>
      <c r="G1296" s="176"/>
      <c r="H1296" s="176"/>
      <c r="I1296" s="176"/>
      <c r="J1296" s="176"/>
      <c r="K1296" s="176"/>
      <c r="L1296" s="176"/>
      <c r="N1296" s="175"/>
      <c r="O1296" s="195"/>
      <c r="P1296" s="195"/>
      <c r="Q1296" s="195"/>
      <c r="R1296" s="195"/>
      <c r="S1296" s="195"/>
      <c r="T1296" s="175"/>
      <c r="U1296" s="175"/>
      <c r="V1296" s="182"/>
    </row>
    <row r="1297" spans="2:22" ht="12.75" customHeight="1">
      <c r="B1297" s="175"/>
      <c r="C1297" s="175"/>
      <c r="D1297" s="175"/>
      <c r="E1297" s="175"/>
      <c r="F1297" s="175"/>
      <c r="G1297" s="176"/>
      <c r="H1297" s="176"/>
      <c r="I1297" s="176"/>
      <c r="J1297" s="176"/>
      <c r="K1297" s="176"/>
      <c r="L1297" s="176"/>
      <c r="N1297" s="175"/>
      <c r="O1297" s="195"/>
      <c r="P1297" s="195"/>
      <c r="Q1297" s="195"/>
      <c r="R1297" s="195"/>
      <c r="S1297" s="195"/>
      <c r="T1297" s="175"/>
      <c r="U1297" s="175"/>
      <c r="V1297" s="182"/>
    </row>
    <row r="1298" spans="2:22" ht="12.75" customHeight="1">
      <c r="B1298" s="175"/>
      <c r="C1298" s="175"/>
      <c r="D1298" s="175"/>
      <c r="E1298" s="175"/>
      <c r="F1298" s="175"/>
      <c r="G1298" s="176"/>
      <c r="H1298" s="176"/>
      <c r="I1298" s="176"/>
      <c r="J1298" s="176"/>
      <c r="K1298" s="176"/>
      <c r="L1298" s="176"/>
      <c r="N1298" s="175"/>
      <c r="O1298" s="195"/>
      <c r="P1298" s="195"/>
      <c r="Q1298" s="195"/>
      <c r="R1298" s="195"/>
      <c r="S1298" s="195"/>
      <c r="T1298" s="175"/>
      <c r="U1298" s="175"/>
      <c r="V1298" s="182"/>
    </row>
    <row r="1299" spans="2:22" ht="12.75" customHeight="1">
      <c r="B1299" s="175"/>
      <c r="C1299" s="175"/>
      <c r="D1299" s="175"/>
      <c r="E1299" s="175"/>
      <c r="F1299" s="175"/>
      <c r="G1299" s="176"/>
      <c r="H1299" s="176"/>
      <c r="I1299" s="176"/>
      <c r="J1299" s="176"/>
      <c r="K1299" s="176"/>
      <c r="L1299" s="176"/>
      <c r="N1299" s="175"/>
      <c r="O1299" s="195"/>
      <c r="P1299" s="195"/>
      <c r="Q1299" s="195"/>
      <c r="R1299" s="195"/>
      <c r="S1299" s="195"/>
      <c r="T1299" s="175"/>
      <c r="U1299" s="175"/>
      <c r="V1299" s="182"/>
    </row>
    <row r="1300" spans="2:22" ht="12.75" customHeight="1">
      <c r="B1300" s="175"/>
      <c r="C1300" s="175"/>
      <c r="D1300" s="175"/>
      <c r="E1300" s="175"/>
      <c r="F1300" s="175"/>
      <c r="G1300" s="176"/>
      <c r="H1300" s="176"/>
      <c r="I1300" s="176"/>
      <c r="J1300" s="176"/>
      <c r="K1300" s="176"/>
      <c r="L1300" s="176"/>
      <c r="N1300" s="175"/>
      <c r="O1300" s="195"/>
      <c r="P1300" s="195"/>
      <c r="Q1300" s="195"/>
      <c r="R1300" s="195"/>
      <c r="S1300" s="195"/>
      <c r="T1300" s="175"/>
      <c r="U1300" s="175"/>
      <c r="V1300" s="182"/>
    </row>
    <row r="1301" spans="2:22" ht="12.75" customHeight="1">
      <c r="B1301" s="175"/>
      <c r="C1301" s="175"/>
      <c r="D1301" s="175"/>
      <c r="E1301" s="175"/>
      <c r="F1301" s="175"/>
      <c r="G1301" s="176"/>
      <c r="H1301" s="176"/>
      <c r="I1301" s="176"/>
      <c r="J1301" s="176"/>
      <c r="K1301" s="176"/>
      <c r="L1301" s="176"/>
      <c r="N1301" s="175"/>
      <c r="O1301" s="195"/>
      <c r="P1301" s="195"/>
      <c r="Q1301" s="195"/>
      <c r="R1301" s="195"/>
      <c r="S1301" s="195"/>
      <c r="T1301" s="175"/>
      <c r="U1301" s="175"/>
      <c r="V1301" s="182"/>
    </row>
    <row r="1302" spans="2:22" ht="12.75" customHeight="1">
      <c r="B1302" s="175"/>
      <c r="C1302" s="175"/>
      <c r="D1302" s="175"/>
      <c r="E1302" s="175"/>
      <c r="F1302" s="175"/>
      <c r="G1302" s="176"/>
      <c r="H1302" s="176"/>
      <c r="I1302" s="176"/>
      <c r="J1302" s="176"/>
      <c r="K1302" s="176"/>
      <c r="L1302" s="176"/>
      <c r="N1302" s="175"/>
      <c r="O1302" s="195"/>
      <c r="P1302" s="195"/>
      <c r="Q1302" s="195"/>
      <c r="R1302" s="195"/>
      <c r="S1302" s="195"/>
      <c r="T1302" s="175"/>
      <c r="U1302" s="175"/>
      <c r="V1302" s="182"/>
    </row>
    <row r="1303" spans="2:22" ht="12.75" customHeight="1">
      <c r="B1303" s="175"/>
      <c r="C1303" s="175"/>
      <c r="D1303" s="175"/>
      <c r="E1303" s="175"/>
      <c r="F1303" s="175"/>
      <c r="G1303" s="176"/>
      <c r="H1303" s="176"/>
      <c r="I1303" s="176"/>
      <c r="J1303" s="176"/>
      <c r="K1303" s="176"/>
      <c r="L1303" s="176"/>
      <c r="N1303" s="175"/>
      <c r="O1303" s="195"/>
      <c r="P1303" s="195"/>
      <c r="Q1303" s="195"/>
      <c r="R1303" s="195"/>
      <c r="S1303" s="195"/>
      <c r="T1303" s="175"/>
      <c r="U1303" s="175"/>
      <c r="V1303" s="182"/>
    </row>
    <row r="1304" spans="2:22" ht="12.75" customHeight="1">
      <c r="B1304" s="175"/>
      <c r="C1304" s="175"/>
      <c r="D1304" s="175"/>
      <c r="E1304" s="175"/>
      <c r="F1304" s="175"/>
      <c r="G1304" s="176"/>
      <c r="H1304" s="176"/>
      <c r="I1304" s="176"/>
      <c r="J1304" s="176"/>
      <c r="K1304" s="176"/>
      <c r="L1304" s="176"/>
      <c r="N1304" s="175"/>
      <c r="O1304" s="195"/>
      <c r="P1304" s="195"/>
      <c r="Q1304" s="195"/>
      <c r="R1304" s="195"/>
      <c r="S1304" s="195"/>
      <c r="T1304" s="175"/>
      <c r="U1304" s="175"/>
      <c r="V1304" s="182"/>
    </row>
    <row r="1305" spans="2:22" ht="12.75" customHeight="1">
      <c r="B1305" s="175"/>
      <c r="C1305" s="175"/>
      <c r="D1305" s="175"/>
      <c r="E1305" s="175"/>
      <c r="F1305" s="175"/>
      <c r="G1305" s="176"/>
      <c r="H1305" s="176"/>
      <c r="I1305" s="176"/>
      <c r="J1305" s="176"/>
      <c r="K1305" s="176"/>
      <c r="L1305" s="176"/>
      <c r="N1305" s="175"/>
      <c r="O1305" s="195"/>
      <c r="P1305" s="195"/>
      <c r="Q1305" s="195"/>
      <c r="R1305" s="195"/>
      <c r="S1305" s="195"/>
      <c r="T1305" s="175"/>
      <c r="U1305" s="175"/>
      <c r="V1305" s="182"/>
    </row>
    <row r="1306" spans="2:22" ht="12.75" customHeight="1">
      <c r="B1306" s="175"/>
      <c r="C1306" s="175"/>
      <c r="D1306" s="175"/>
      <c r="E1306" s="175"/>
      <c r="F1306" s="175"/>
      <c r="G1306" s="176"/>
      <c r="H1306" s="176"/>
      <c r="I1306" s="176"/>
      <c r="J1306" s="176"/>
      <c r="K1306" s="176"/>
      <c r="L1306" s="176"/>
      <c r="N1306" s="175"/>
      <c r="O1306" s="195"/>
      <c r="P1306" s="195"/>
      <c r="Q1306" s="195"/>
      <c r="R1306" s="195"/>
      <c r="S1306" s="195"/>
      <c r="T1306" s="175"/>
      <c r="U1306" s="175"/>
      <c r="V1306" s="182"/>
    </row>
    <row r="1307" spans="2:22" ht="12.75" customHeight="1">
      <c r="B1307" s="175"/>
      <c r="C1307" s="175"/>
      <c r="D1307" s="175"/>
      <c r="E1307" s="175"/>
      <c r="F1307" s="175"/>
      <c r="G1307" s="176"/>
      <c r="H1307" s="176"/>
      <c r="I1307" s="176"/>
      <c r="J1307" s="176"/>
      <c r="K1307" s="176"/>
      <c r="L1307" s="176"/>
      <c r="N1307" s="175"/>
      <c r="O1307" s="195"/>
      <c r="P1307" s="195"/>
      <c r="Q1307" s="195"/>
      <c r="R1307" s="195"/>
      <c r="S1307" s="195"/>
      <c r="T1307" s="175"/>
      <c r="U1307" s="175"/>
      <c r="V1307" s="182"/>
    </row>
    <row r="1308" spans="2:22" ht="12.75" customHeight="1">
      <c r="B1308" s="175"/>
      <c r="C1308" s="175"/>
      <c r="D1308" s="175"/>
      <c r="E1308" s="175"/>
      <c r="F1308" s="175"/>
      <c r="G1308" s="176"/>
      <c r="H1308" s="176"/>
      <c r="I1308" s="176"/>
      <c r="J1308" s="176"/>
      <c r="K1308" s="176"/>
      <c r="L1308" s="176"/>
      <c r="N1308" s="175"/>
      <c r="O1308" s="195"/>
      <c r="P1308" s="195"/>
      <c r="Q1308" s="195"/>
      <c r="R1308" s="195"/>
      <c r="S1308" s="195"/>
      <c r="T1308" s="175"/>
      <c r="U1308" s="175"/>
      <c r="V1308" s="182"/>
    </row>
    <row r="1309" spans="2:22" ht="12.75" customHeight="1">
      <c r="B1309" s="175"/>
      <c r="C1309" s="175"/>
      <c r="D1309" s="175"/>
      <c r="E1309" s="175"/>
      <c r="F1309" s="175"/>
      <c r="G1309" s="176"/>
      <c r="H1309" s="176"/>
      <c r="I1309" s="176"/>
      <c r="J1309" s="176"/>
      <c r="K1309" s="176"/>
      <c r="L1309" s="176"/>
      <c r="N1309" s="175"/>
      <c r="O1309" s="195"/>
      <c r="P1309" s="195"/>
      <c r="Q1309" s="195"/>
      <c r="R1309" s="195"/>
      <c r="S1309" s="195"/>
      <c r="T1309" s="175"/>
      <c r="U1309" s="175"/>
      <c r="V1309" s="182"/>
    </row>
    <row r="1310" spans="2:22" ht="12.75" customHeight="1">
      <c r="B1310" s="175"/>
      <c r="C1310" s="175"/>
      <c r="D1310" s="175"/>
      <c r="E1310" s="175"/>
      <c r="F1310" s="175"/>
      <c r="G1310" s="176"/>
      <c r="H1310" s="176"/>
      <c r="I1310" s="176"/>
      <c r="J1310" s="176"/>
      <c r="K1310" s="176"/>
      <c r="L1310" s="176"/>
      <c r="N1310" s="175"/>
      <c r="O1310" s="195"/>
      <c r="P1310" s="195"/>
      <c r="Q1310" s="195"/>
      <c r="R1310" s="195"/>
      <c r="S1310" s="195"/>
      <c r="T1310" s="175"/>
      <c r="U1310" s="175"/>
      <c r="V1310" s="182"/>
    </row>
    <row r="1311" spans="2:22" ht="12.75" customHeight="1">
      <c r="B1311" s="175"/>
      <c r="C1311" s="175"/>
      <c r="D1311" s="175"/>
      <c r="E1311" s="175"/>
      <c r="F1311" s="175"/>
      <c r="G1311" s="176"/>
      <c r="H1311" s="176"/>
      <c r="I1311" s="176"/>
      <c r="J1311" s="176"/>
      <c r="K1311" s="176"/>
      <c r="L1311" s="176"/>
      <c r="N1311" s="175"/>
      <c r="O1311" s="195"/>
      <c r="P1311" s="195"/>
      <c r="Q1311" s="195"/>
      <c r="R1311" s="195"/>
      <c r="S1311" s="195"/>
      <c r="T1311" s="175"/>
      <c r="U1311" s="175"/>
      <c r="V1311" s="182"/>
    </row>
    <row r="1312" spans="2:22" ht="12.75" customHeight="1">
      <c r="B1312" s="175"/>
      <c r="C1312" s="175"/>
      <c r="D1312" s="175"/>
      <c r="E1312" s="175"/>
      <c r="F1312" s="175"/>
      <c r="G1312" s="176"/>
      <c r="H1312" s="176"/>
      <c r="I1312" s="176"/>
      <c r="J1312" s="176"/>
      <c r="K1312" s="176"/>
      <c r="L1312" s="176"/>
      <c r="N1312" s="175"/>
      <c r="O1312" s="195"/>
      <c r="P1312" s="195"/>
      <c r="Q1312" s="195"/>
      <c r="R1312" s="195"/>
      <c r="S1312" s="195"/>
      <c r="T1312" s="175"/>
      <c r="U1312" s="175"/>
      <c r="V1312" s="182"/>
    </row>
    <row r="1313" spans="2:22" ht="12.75" customHeight="1">
      <c r="B1313" s="175"/>
      <c r="C1313" s="175"/>
      <c r="D1313" s="175"/>
      <c r="E1313" s="175"/>
      <c r="F1313" s="175"/>
      <c r="G1313" s="176"/>
      <c r="H1313" s="176"/>
      <c r="I1313" s="176"/>
      <c r="J1313" s="176"/>
      <c r="K1313" s="176"/>
      <c r="L1313" s="176"/>
      <c r="N1313" s="175"/>
      <c r="O1313" s="195"/>
      <c r="P1313" s="195"/>
      <c r="Q1313" s="195"/>
      <c r="R1313" s="195"/>
      <c r="S1313" s="195"/>
      <c r="T1313" s="175"/>
      <c r="U1313" s="175"/>
      <c r="V1313" s="182"/>
    </row>
    <row r="1314" spans="2:22" ht="12.75" customHeight="1">
      <c r="B1314" s="175"/>
      <c r="C1314" s="175"/>
      <c r="D1314" s="175"/>
      <c r="E1314" s="175"/>
      <c r="F1314" s="175"/>
      <c r="G1314" s="176"/>
      <c r="H1314" s="176"/>
      <c r="I1314" s="176"/>
      <c r="J1314" s="176"/>
      <c r="K1314" s="176"/>
      <c r="L1314" s="176"/>
      <c r="N1314" s="175"/>
      <c r="O1314" s="195"/>
      <c r="P1314" s="195"/>
      <c r="Q1314" s="195"/>
      <c r="R1314" s="195"/>
      <c r="S1314" s="195"/>
      <c r="T1314" s="175"/>
      <c r="U1314" s="175"/>
      <c r="V1314" s="182"/>
    </row>
    <row r="1315" spans="2:22" ht="12.75" customHeight="1">
      <c r="B1315" s="175"/>
      <c r="C1315" s="175"/>
      <c r="D1315" s="175"/>
      <c r="E1315" s="175"/>
      <c r="F1315" s="175"/>
      <c r="G1315" s="176"/>
      <c r="H1315" s="176"/>
      <c r="I1315" s="176"/>
      <c r="J1315" s="176"/>
      <c r="K1315" s="176"/>
      <c r="L1315" s="176"/>
      <c r="N1315" s="175"/>
      <c r="O1315" s="195"/>
      <c r="P1315" s="195"/>
      <c r="Q1315" s="195"/>
      <c r="R1315" s="195"/>
      <c r="S1315" s="195"/>
      <c r="T1315" s="175"/>
      <c r="U1315" s="175"/>
      <c r="V1315" s="182"/>
    </row>
    <row r="1316" spans="2:22" ht="12.75" customHeight="1">
      <c r="B1316" s="175"/>
      <c r="C1316" s="175"/>
      <c r="D1316" s="175"/>
      <c r="E1316" s="175"/>
      <c r="F1316" s="175"/>
      <c r="G1316" s="176"/>
      <c r="H1316" s="176"/>
      <c r="I1316" s="176"/>
      <c r="J1316" s="176"/>
      <c r="K1316" s="176"/>
      <c r="L1316" s="176"/>
      <c r="N1316" s="175"/>
      <c r="O1316" s="195"/>
      <c r="P1316" s="195"/>
      <c r="Q1316" s="195"/>
      <c r="R1316" s="195"/>
      <c r="S1316" s="195"/>
      <c r="T1316" s="175"/>
      <c r="U1316" s="175"/>
      <c r="V1316" s="182"/>
    </row>
    <row r="1317" spans="2:22" ht="12.75" customHeight="1">
      <c r="B1317" s="175"/>
      <c r="C1317" s="175"/>
      <c r="D1317" s="175"/>
      <c r="E1317" s="175"/>
      <c r="F1317" s="175"/>
      <c r="G1317" s="176"/>
      <c r="H1317" s="176"/>
      <c r="I1317" s="176"/>
      <c r="J1317" s="176"/>
      <c r="K1317" s="176"/>
      <c r="L1317" s="176"/>
      <c r="N1317" s="175"/>
      <c r="O1317" s="195"/>
      <c r="P1317" s="195"/>
      <c r="Q1317" s="195"/>
      <c r="R1317" s="195"/>
      <c r="S1317" s="195"/>
      <c r="T1317" s="175"/>
      <c r="U1317" s="175"/>
      <c r="V1317" s="182"/>
    </row>
    <row r="1318" spans="2:22" ht="12.75" customHeight="1">
      <c r="B1318" s="175"/>
      <c r="C1318" s="175"/>
      <c r="D1318" s="175"/>
      <c r="E1318" s="175"/>
      <c r="F1318" s="175"/>
      <c r="G1318" s="176"/>
      <c r="H1318" s="176"/>
      <c r="I1318" s="176"/>
      <c r="J1318" s="176"/>
      <c r="K1318" s="176"/>
      <c r="L1318" s="176"/>
      <c r="N1318" s="175"/>
      <c r="O1318" s="195"/>
      <c r="P1318" s="195"/>
      <c r="Q1318" s="195"/>
      <c r="R1318" s="195"/>
      <c r="S1318" s="195"/>
      <c r="T1318" s="175"/>
      <c r="U1318" s="175"/>
      <c r="V1318" s="182"/>
    </row>
    <row r="1319" spans="2:22" ht="12.75" customHeight="1">
      <c r="B1319" s="175"/>
      <c r="C1319" s="175"/>
      <c r="D1319" s="175"/>
      <c r="E1319" s="175"/>
      <c r="F1319" s="175"/>
      <c r="G1319" s="176"/>
      <c r="H1319" s="176"/>
      <c r="I1319" s="176"/>
      <c r="J1319" s="176"/>
      <c r="K1319" s="176"/>
      <c r="L1319" s="176"/>
      <c r="N1319" s="175"/>
      <c r="O1319" s="195"/>
      <c r="P1319" s="195"/>
      <c r="Q1319" s="195"/>
      <c r="R1319" s="195"/>
      <c r="S1319" s="195"/>
      <c r="T1319" s="175"/>
      <c r="U1319" s="175"/>
      <c r="V1319" s="182"/>
    </row>
    <row r="1320" spans="2:22" ht="12.75" customHeight="1">
      <c r="B1320" s="175"/>
      <c r="C1320" s="175"/>
      <c r="D1320" s="175"/>
      <c r="E1320" s="175"/>
      <c r="F1320" s="175"/>
      <c r="G1320" s="176"/>
      <c r="H1320" s="176"/>
      <c r="I1320" s="176"/>
      <c r="J1320" s="176"/>
      <c r="K1320" s="176"/>
      <c r="L1320" s="176"/>
      <c r="N1320" s="175"/>
      <c r="O1320" s="195"/>
      <c r="P1320" s="195"/>
      <c r="Q1320" s="195"/>
      <c r="R1320" s="195"/>
      <c r="S1320" s="195"/>
      <c r="T1320" s="175"/>
      <c r="U1320" s="175"/>
      <c r="V1320" s="182"/>
    </row>
    <row r="1321" spans="2:22" ht="12.75" customHeight="1">
      <c r="B1321" s="175"/>
      <c r="C1321" s="175"/>
      <c r="D1321" s="175"/>
      <c r="E1321" s="175"/>
      <c r="F1321" s="175"/>
      <c r="G1321" s="176"/>
      <c r="H1321" s="176"/>
      <c r="I1321" s="176"/>
      <c r="J1321" s="176"/>
      <c r="K1321" s="176"/>
      <c r="L1321" s="176"/>
      <c r="N1321" s="175"/>
      <c r="O1321" s="195"/>
      <c r="P1321" s="195"/>
      <c r="Q1321" s="195"/>
      <c r="R1321" s="195"/>
      <c r="S1321" s="195"/>
      <c r="T1321" s="175"/>
      <c r="U1321" s="175"/>
      <c r="V1321" s="182"/>
    </row>
    <row r="1322" spans="2:22" ht="12.75" customHeight="1">
      <c r="B1322" s="175"/>
      <c r="C1322" s="175"/>
      <c r="D1322" s="175"/>
      <c r="E1322" s="175"/>
      <c r="F1322" s="175"/>
      <c r="G1322" s="176"/>
      <c r="H1322" s="176"/>
      <c r="I1322" s="176"/>
      <c r="J1322" s="176"/>
      <c r="K1322" s="176"/>
      <c r="L1322" s="176"/>
      <c r="N1322" s="175"/>
      <c r="O1322" s="195"/>
      <c r="P1322" s="195"/>
      <c r="Q1322" s="195"/>
      <c r="R1322" s="195"/>
      <c r="S1322" s="195"/>
      <c r="T1322" s="175"/>
      <c r="U1322" s="175"/>
      <c r="V1322" s="182"/>
    </row>
    <row r="1323" spans="2:22" ht="12.75" customHeight="1">
      <c r="B1323" s="175"/>
      <c r="C1323" s="175"/>
      <c r="D1323" s="175"/>
      <c r="E1323" s="175"/>
      <c r="F1323" s="175"/>
      <c r="G1323" s="176"/>
      <c r="H1323" s="176"/>
      <c r="I1323" s="176"/>
      <c r="J1323" s="176"/>
      <c r="K1323" s="176"/>
      <c r="L1323" s="176"/>
      <c r="N1323" s="175"/>
      <c r="O1323" s="195"/>
      <c r="P1323" s="195"/>
      <c r="Q1323" s="195"/>
      <c r="R1323" s="195"/>
      <c r="S1323" s="195"/>
      <c r="T1323" s="175"/>
      <c r="U1323" s="175"/>
      <c r="V1323" s="182"/>
    </row>
    <row r="1324" spans="2:22" ht="12.75" customHeight="1">
      <c r="B1324" s="175"/>
      <c r="C1324" s="175"/>
      <c r="D1324" s="175"/>
      <c r="E1324" s="175"/>
      <c r="F1324" s="175"/>
      <c r="G1324" s="176"/>
      <c r="H1324" s="176"/>
      <c r="I1324" s="176"/>
      <c r="J1324" s="176"/>
      <c r="K1324" s="176"/>
      <c r="L1324" s="176"/>
      <c r="N1324" s="175"/>
      <c r="O1324" s="195"/>
      <c r="P1324" s="195"/>
      <c r="Q1324" s="195"/>
      <c r="R1324" s="195"/>
      <c r="S1324" s="195"/>
      <c r="T1324" s="175"/>
      <c r="U1324" s="175"/>
      <c r="V1324" s="182"/>
    </row>
    <row r="1325" spans="2:22" ht="12.75" customHeight="1">
      <c r="B1325" s="175"/>
      <c r="C1325" s="175"/>
      <c r="D1325" s="175"/>
      <c r="E1325" s="175"/>
      <c r="F1325" s="175"/>
      <c r="G1325" s="176"/>
      <c r="H1325" s="176"/>
      <c r="I1325" s="176"/>
      <c r="J1325" s="176"/>
      <c r="K1325" s="176"/>
      <c r="L1325" s="176"/>
      <c r="N1325" s="175"/>
      <c r="O1325" s="195"/>
      <c r="P1325" s="195"/>
      <c r="Q1325" s="195"/>
      <c r="R1325" s="195"/>
      <c r="S1325" s="195"/>
      <c r="T1325" s="175"/>
      <c r="U1325" s="175"/>
      <c r="V1325" s="182"/>
    </row>
    <row r="1326" spans="2:22" ht="12.75" customHeight="1">
      <c r="B1326" s="175"/>
      <c r="C1326" s="175"/>
      <c r="D1326" s="175"/>
      <c r="E1326" s="175"/>
      <c r="F1326" s="175"/>
      <c r="G1326" s="176"/>
      <c r="H1326" s="176"/>
      <c r="I1326" s="176"/>
      <c r="J1326" s="176"/>
      <c r="K1326" s="176"/>
      <c r="L1326" s="176"/>
      <c r="N1326" s="175"/>
      <c r="O1326" s="195"/>
      <c r="P1326" s="195"/>
      <c r="Q1326" s="195"/>
      <c r="R1326" s="195"/>
      <c r="S1326" s="195"/>
      <c r="T1326" s="175"/>
      <c r="U1326" s="175"/>
      <c r="V1326" s="182"/>
    </row>
    <row r="1327" spans="2:22" ht="12.75" customHeight="1">
      <c r="B1327" s="175"/>
      <c r="C1327" s="175"/>
      <c r="D1327" s="175"/>
      <c r="E1327" s="175"/>
      <c r="F1327" s="175"/>
      <c r="G1327" s="176"/>
      <c r="H1327" s="176"/>
      <c r="I1327" s="176"/>
      <c r="J1327" s="176"/>
      <c r="K1327" s="176"/>
      <c r="L1327" s="176"/>
      <c r="N1327" s="175"/>
      <c r="O1327" s="195"/>
      <c r="P1327" s="195"/>
      <c r="Q1327" s="195"/>
      <c r="R1327" s="195"/>
      <c r="S1327" s="195"/>
      <c r="T1327" s="175"/>
      <c r="U1327" s="175"/>
      <c r="V1327" s="182"/>
    </row>
    <row r="1328" spans="2:22" ht="12.75" customHeight="1">
      <c r="B1328" s="175"/>
      <c r="C1328" s="175"/>
      <c r="D1328" s="175"/>
      <c r="E1328" s="175"/>
      <c r="F1328" s="175"/>
      <c r="G1328" s="176"/>
      <c r="H1328" s="176"/>
      <c r="I1328" s="176"/>
      <c r="J1328" s="176"/>
      <c r="K1328" s="176"/>
      <c r="L1328" s="176"/>
      <c r="N1328" s="175"/>
      <c r="O1328" s="195"/>
      <c r="P1328" s="195"/>
      <c r="Q1328" s="195"/>
      <c r="R1328" s="195"/>
      <c r="S1328" s="195"/>
      <c r="T1328" s="175"/>
      <c r="U1328" s="175"/>
      <c r="V1328" s="182"/>
    </row>
    <row r="1329" spans="2:22" ht="12.75" customHeight="1">
      <c r="B1329" s="175"/>
      <c r="C1329" s="175"/>
      <c r="D1329" s="175"/>
      <c r="E1329" s="175"/>
      <c r="F1329" s="175"/>
      <c r="G1329" s="176"/>
      <c r="H1329" s="176"/>
      <c r="I1329" s="176"/>
      <c r="J1329" s="176"/>
      <c r="K1329" s="176"/>
      <c r="L1329" s="176"/>
      <c r="N1329" s="175"/>
      <c r="O1329" s="195"/>
      <c r="P1329" s="195"/>
      <c r="Q1329" s="195"/>
      <c r="R1329" s="195"/>
      <c r="S1329" s="195"/>
      <c r="T1329" s="175"/>
      <c r="U1329" s="175"/>
      <c r="V1329" s="182"/>
    </row>
    <row r="1330" spans="2:22" ht="12.75" customHeight="1">
      <c r="B1330" s="175"/>
      <c r="C1330" s="175"/>
      <c r="D1330" s="175"/>
      <c r="E1330" s="175"/>
      <c r="F1330" s="175"/>
      <c r="G1330" s="176"/>
      <c r="H1330" s="176"/>
      <c r="I1330" s="176"/>
      <c r="J1330" s="176"/>
      <c r="K1330" s="176"/>
      <c r="L1330" s="176"/>
      <c r="N1330" s="175"/>
      <c r="O1330" s="195"/>
      <c r="P1330" s="195"/>
      <c r="Q1330" s="195"/>
      <c r="R1330" s="195"/>
      <c r="S1330" s="195"/>
      <c r="T1330" s="175"/>
      <c r="U1330" s="175"/>
      <c r="V1330" s="182"/>
    </row>
    <row r="1331" spans="2:22" ht="12.75" customHeight="1">
      <c r="B1331" s="175"/>
      <c r="C1331" s="175"/>
      <c r="D1331" s="175"/>
      <c r="E1331" s="175"/>
      <c r="F1331" s="175"/>
      <c r="G1331" s="176"/>
      <c r="H1331" s="176"/>
      <c r="I1331" s="176"/>
      <c r="J1331" s="176"/>
      <c r="K1331" s="176"/>
      <c r="L1331" s="176"/>
      <c r="N1331" s="175"/>
      <c r="O1331" s="195"/>
      <c r="P1331" s="195"/>
      <c r="Q1331" s="195"/>
      <c r="R1331" s="195"/>
      <c r="S1331" s="195"/>
      <c r="T1331" s="175"/>
      <c r="U1331" s="175"/>
      <c r="V1331" s="182"/>
    </row>
    <row r="1332" spans="2:22" ht="12.75" customHeight="1">
      <c r="B1332" s="175"/>
      <c r="C1332" s="175"/>
      <c r="D1332" s="175"/>
      <c r="E1332" s="175"/>
      <c r="F1332" s="175"/>
      <c r="G1332" s="176"/>
      <c r="H1332" s="176"/>
      <c r="I1332" s="176"/>
      <c r="J1332" s="176"/>
      <c r="K1332" s="176"/>
      <c r="L1332" s="176"/>
      <c r="N1332" s="175"/>
      <c r="O1332" s="195"/>
      <c r="P1332" s="195"/>
      <c r="Q1332" s="195"/>
      <c r="R1332" s="195"/>
      <c r="S1332" s="195"/>
      <c r="T1332" s="175"/>
      <c r="U1332" s="175"/>
      <c r="V1332" s="182"/>
    </row>
    <row r="1333" spans="2:22" ht="12.75" customHeight="1">
      <c r="B1333" s="175"/>
      <c r="C1333" s="175"/>
      <c r="D1333" s="175"/>
      <c r="E1333" s="175"/>
      <c r="F1333" s="175"/>
      <c r="G1333" s="176"/>
      <c r="H1333" s="176"/>
      <c r="I1333" s="176"/>
      <c r="J1333" s="176"/>
      <c r="K1333" s="176"/>
      <c r="L1333" s="176"/>
      <c r="N1333" s="175"/>
      <c r="O1333" s="195"/>
      <c r="P1333" s="195"/>
      <c r="Q1333" s="195"/>
      <c r="R1333" s="195"/>
      <c r="S1333" s="195"/>
      <c r="T1333" s="175"/>
      <c r="U1333" s="175"/>
      <c r="V1333" s="182"/>
    </row>
    <row r="1334" spans="2:22" ht="12.75" customHeight="1">
      <c r="B1334" s="175"/>
      <c r="C1334" s="175"/>
      <c r="D1334" s="175"/>
      <c r="E1334" s="175"/>
      <c r="F1334" s="175"/>
      <c r="G1334" s="176"/>
      <c r="H1334" s="176"/>
      <c r="I1334" s="176"/>
      <c r="J1334" s="176"/>
      <c r="K1334" s="176"/>
      <c r="L1334" s="176"/>
      <c r="N1334" s="175"/>
      <c r="O1334" s="195"/>
      <c r="P1334" s="195"/>
      <c r="Q1334" s="195"/>
      <c r="R1334" s="195"/>
      <c r="S1334" s="195"/>
      <c r="T1334" s="175"/>
      <c r="U1334" s="175"/>
      <c r="V1334" s="182"/>
    </row>
    <row r="1335" spans="2:22" ht="12.75" customHeight="1">
      <c r="B1335" s="175"/>
      <c r="C1335" s="175"/>
      <c r="D1335" s="175"/>
      <c r="E1335" s="175"/>
      <c r="F1335" s="175"/>
      <c r="G1335" s="176"/>
      <c r="H1335" s="176"/>
      <c r="I1335" s="176"/>
      <c r="J1335" s="176"/>
      <c r="K1335" s="176"/>
      <c r="L1335" s="176"/>
      <c r="N1335" s="175"/>
      <c r="O1335" s="195"/>
      <c r="P1335" s="195"/>
      <c r="Q1335" s="195"/>
      <c r="R1335" s="195"/>
      <c r="S1335" s="195"/>
      <c r="T1335" s="175"/>
      <c r="U1335" s="175"/>
      <c r="V1335" s="182"/>
    </row>
    <row r="1336" spans="2:22" ht="12.75" customHeight="1">
      <c r="B1336" s="175"/>
      <c r="C1336" s="175"/>
      <c r="D1336" s="175"/>
      <c r="E1336" s="175"/>
      <c r="F1336" s="175"/>
      <c r="G1336" s="176"/>
      <c r="H1336" s="176"/>
      <c r="I1336" s="176"/>
      <c r="J1336" s="176"/>
      <c r="K1336" s="176"/>
      <c r="L1336" s="176"/>
      <c r="N1336" s="175"/>
      <c r="O1336" s="195"/>
      <c r="P1336" s="195"/>
      <c r="Q1336" s="195"/>
      <c r="R1336" s="195"/>
      <c r="S1336" s="195"/>
      <c r="T1336" s="175"/>
      <c r="U1336" s="175"/>
      <c r="V1336" s="182"/>
    </row>
    <row r="1337" spans="2:22" ht="12.75" customHeight="1">
      <c r="B1337" s="175"/>
      <c r="C1337" s="175"/>
      <c r="D1337" s="175"/>
      <c r="E1337" s="175"/>
      <c r="F1337" s="175"/>
      <c r="G1337" s="176"/>
      <c r="H1337" s="176"/>
      <c r="I1337" s="176"/>
      <c r="J1337" s="176"/>
      <c r="K1337" s="176"/>
      <c r="L1337" s="176"/>
      <c r="N1337" s="175"/>
      <c r="O1337" s="195"/>
      <c r="P1337" s="195"/>
      <c r="Q1337" s="195"/>
      <c r="R1337" s="195"/>
      <c r="S1337" s="195"/>
      <c r="T1337" s="175"/>
      <c r="U1337" s="175"/>
      <c r="V1337" s="182"/>
    </row>
    <row r="1338" spans="2:22" ht="12.75" customHeight="1">
      <c r="B1338" s="175"/>
      <c r="C1338" s="175"/>
      <c r="D1338" s="175"/>
      <c r="E1338" s="175"/>
      <c r="F1338" s="175"/>
      <c r="G1338" s="176"/>
      <c r="H1338" s="176"/>
      <c r="I1338" s="176"/>
      <c r="J1338" s="176"/>
      <c r="K1338" s="176"/>
      <c r="L1338" s="176"/>
      <c r="N1338" s="175"/>
      <c r="O1338" s="195"/>
      <c r="P1338" s="195"/>
      <c r="Q1338" s="195"/>
      <c r="R1338" s="195"/>
      <c r="S1338" s="195"/>
      <c r="T1338" s="175"/>
      <c r="U1338" s="175"/>
      <c r="V1338" s="182"/>
    </row>
    <row r="1339" spans="2:22" ht="12.75" customHeight="1">
      <c r="B1339" s="175"/>
      <c r="C1339" s="175"/>
      <c r="D1339" s="175"/>
      <c r="E1339" s="175"/>
      <c r="F1339" s="175"/>
      <c r="G1339" s="176"/>
      <c r="H1339" s="176"/>
      <c r="I1339" s="176"/>
      <c r="J1339" s="176"/>
      <c r="K1339" s="176"/>
      <c r="L1339" s="176"/>
      <c r="N1339" s="175"/>
      <c r="O1339" s="195"/>
      <c r="P1339" s="195"/>
      <c r="Q1339" s="195"/>
      <c r="R1339" s="195"/>
      <c r="S1339" s="195"/>
      <c r="T1339" s="175"/>
      <c r="U1339" s="175"/>
      <c r="V1339" s="182"/>
    </row>
    <row r="1340" spans="2:22" ht="12.75" customHeight="1">
      <c r="B1340" s="175"/>
      <c r="C1340" s="175"/>
      <c r="D1340" s="175"/>
      <c r="E1340" s="175"/>
      <c r="F1340" s="175"/>
      <c r="G1340" s="176"/>
      <c r="H1340" s="176"/>
      <c r="I1340" s="176"/>
      <c r="J1340" s="176"/>
      <c r="K1340" s="176"/>
      <c r="L1340" s="176"/>
      <c r="N1340" s="175"/>
      <c r="O1340" s="195"/>
      <c r="P1340" s="195"/>
      <c r="Q1340" s="195"/>
      <c r="R1340" s="195"/>
      <c r="S1340" s="195"/>
      <c r="T1340" s="175"/>
      <c r="U1340" s="175"/>
      <c r="V1340" s="182"/>
    </row>
    <row r="1341" spans="2:22" ht="12.75" customHeight="1">
      <c r="B1341" s="175"/>
      <c r="C1341" s="175"/>
      <c r="D1341" s="175"/>
      <c r="E1341" s="175"/>
      <c r="F1341" s="175"/>
      <c r="G1341" s="176"/>
      <c r="H1341" s="176"/>
      <c r="I1341" s="176"/>
      <c r="J1341" s="176"/>
      <c r="K1341" s="176"/>
      <c r="L1341" s="176"/>
      <c r="N1341" s="175"/>
      <c r="O1341" s="195"/>
      <c r="P1341" s="195"/>
      <c r="Q1341" s="195"/>
      <c r="R1341" s="195"/>
      <c r="S1341" s="195"/>
      <c r="T1341" s="175"/>
      <c r="U1341" s="175"/>
      <c r="V1341" s="182"/>
    </row>
    <row r="1342" spans="2:22" ht="12.75" customHeight="1">
      <c r="B1342" s="175"/>
      <c r="C1342" s="175"/>
      <c r="D1342" s="175"/>
      <c r="E1342" s="175"/>
      <c r="F1342" s="175"/>
      <c r="G1342" s="176"/>
      <c r="H1342" s="176"/>
      <c r="I1342" s="176"/>
      <c r="J1342" s="176"/>
      <c r="K1342" s="176"/>
      <c r="L1342" s="176"/>
      <c r="N1342" s="175"/>
      <c r="O1342" s="195"/>
      <c r="P1342" s="195"/>
      <c r="Q1342" s="195"/>
      <c r="R1342" s="195"/>
      <c r="S1342" s="195"/>
      <c r="T1342" s="175"/>
      <c r="U1342" s="175"/>
      <c r="V1342" s="182"/>
    </row>
    <row r="1343" spans="2:22" ht="12.75" customHeight="1">
      <c r="B1343" s="175"/>
      <c r="C1343" s="175"/>
      <c r="D1343" s="175"/>
      <c r="E1343" s="175"/>
      <c r="F1343" s="175"/>
      <c r="G1343" s="176"/>
      <c r="H1343" s="176"/>
      <c r="I1343" s="176"/>
      <c r="J1343" s="176"/>
      <c r="K1343" s="176"/>
      <c r="L1343" s="176"/>
      <c r="N1343" s="175"/>
      <c r="O1343" s="195"/>
      <c r="P1343" s="195"/>
      <c r="Q1343" s="195"/>
      <c r="R1343" s="195"/>
      <c r="S1343" s="195"/>
      <c r="T1343" s="175"/>
      <c r="U1343" s="175"/>
      <c r="V1343" s="182"/>
    </row>
    <row r="1344" spans="2:22" ht="12.75" customHeight="1">
      <c r="B1344" s="175"/>
      <c r="C1344" s="175"/>
      <c r="D1344" s="175"/>
      <c r="E1344" s="175"/>
      <c r="F1344" s="175"/>
      <c r="G1344" s="176"/>
      <c r="H1344" s="176"/>
      <c r="I1344" s="176"/>
      <c r="J1344" s="176"/>
      <c r="K1344" s="176"/>
      <c r="L1344" s="176"/>
      <c r="N1344" s="175"/>
      <c r="O1344" s="195"/>
      <c r="P1344" s="195"/>
      <c r="Q1344" s="195"/>
      <c r="R1344" s="195"/>
      <c r="S1344" s="195"/>
      <c r="T1344" s="175"/>
      <c r="U1344" s="175"/>
      <c r="V1344" s="182"/>
    </row>
    <row r="1345" spans="2:22" ht="12.75" customHeight="1">
      <c r="B1345" s="175"/>
      <c r="C1345" s="175"/>
      <c r="D1345" s="175"/>
      <c r="E1345" s="175"/>
      <c r="F1345" s="175"/>
      <c r="G1345" s="176"/>
      <c r="H1345" s="176"/>
      <c r="I1345" s="176"/>
      <c r="J1345" s="176"/>
      <c r="K1345" s="176"/>
      <c r="L1345" s="176"/>
      <c r="N1345" s="175"/>
      <c r="O1345" s="195"/>
      <c r="P1345" s="195"/>
      <c r="Q1345" s="195"/>
      <c r="R1345" s="195"/>
      <c r="S1345" s="195"/>
      <c r="T1345" s="175"/>
      <c r="U1345" s="175"/>
      <c r="V1345" s="182"/>
    </row>
    <row r="1346" spans="2:22" ht="12.75" customHeight="1">
      <c r="B1346" s="175"/>
      <c r="C1346" s="175"/>
      <c r="D1346" s="175"/>
      <c r="E1346" s="175"/>
      <c r="F1346" s="175"/>
      <c r="G1346" s="176"/>
      <c r="H1346" s="176"/>
      <c r="I1346" s="176"/>
      <c r="J1346" s="176"/>
      <c r="K1346" s="176"/>
      <c r="L1346" s="176"/>
      <c r="N1346" s="175"/>
      <c r="O1346" s="195"/>
      <c r="P1346" s="195"/>
      <c r="Q1346" s="195"/>
      <c r="R1346" s="195"/>
      <c r="S1346" s="195"/>
      <c r="T1346" s="175"/>
      <c r="U1346" s="175"/>
      <c r="V1346" s="182"/>
    </row>
    <row r="1347" spans="2:22" ht="12.75" customHeight="1">
      <c r="B1347" s="175"/>
      <c r="C1347" s="175"/>
      <c r="D1347" s="175"/>
      <c r="E1347" s="175"/>
      <c r="F1347" s="175"/>
      <c r="G1347" s="176"/>
      <c r="H1347" s="176"/>
      <c r="I1347" s="176"/>
      <c r="J1347" s="176"/>
      <c r="K1347" s="176"/>
      <c r="L1347" s="176"/>
      <c r="N1347" s="175"/>
      <c r="O1347" s="195"/>
      <c r="P1347" s="195"/>
      <c r="Q1347" s="195"/>
      <c r="R1347" s="195"/>
      <c r="S1347" s="195"/>
      <c r="T1347" s="175"/>
      <c r="U1347" s="175"/>
      <c r="V1347" s="182"/>
    </row>
    <row r="1348" spans="2:22" ht="12.75" customHeight="1">
      <c r="B1348" s="175"/>
      <c r="C1348" s="175"/>
      <c r="D1348" s="175"/>
      <c r="E1348" s="175"/>
      <c r="F1348" s="175"/>
      <c r="G1348" s="176"/>
      <c r="H1348" s="176"/>
      <c r="I1348" s="176"/>
      <c r="J1348" s="176"/>
      <c r="K1348" s="176"/>
      <c r="L1348" s="176"/>
      <c r="N1348" s="175"/>
      <c r="O1348" s="195"/>
      <c r="P1348" s="195"/>
      <c r="Q1348" s="195"/>
      <c r="R1348" s="195"/>
      <c r="S1348" s="195"/>
      <c r="T1348" s="175"/>
      <c r="U1348" s="175"/>
      <c r="V1348" s="182"/>
    </row>
    <row r="1349" spans="2:22" ht="12.75" customHeight="1">
      <c r="B1349" s="175"/>
      <c r="C1349" s="175"/>
      <c r="D1349" s="175"/>
      <c r="E1349" s="175"/>
      <c r="F1349" s="175"/>
      <c r="G1349" s="176"/>
      <c r="H1349" s="176"/>
      <c r="I1349" s="176"/>
      <c r="J1349" s="176"/>
      <c r="K1349" s="176"/>
      <c r="L1349" s="176"/>
      <c r="N1349" s="175"/>
      <c r="O1349" s="195"/>
      <c r="P1349" s="195"/>
      <c r="Q1349" s="195"/>
      <c r="R1349" s="195"/>
      <c r="S1349" s="195"/>
      <c r="T1349" s="175"/>
      <c r="U1349" s="175"/>
      <c r="V1349" s="182"/>
    </row>
    <row r="1350" spans="2:22" ht="12.75" customHeight="1">
      <c r="B1350" s="175"/>
      <c r="C1350" s="175"/>
      <c r="D1350" s="175"/>
      <c r="E1350" s="175"/>
      <c r="F1350" s="175"/>
      <c r="G1350" s="176"/>
      <c r="H1350" s="176"/>
      <c r="I1350" s="176"/>
      <c r="J1350" s="176"/>
      <c r="K1350" s="176"/>
      <c r="L1350" s="176"/>
      <c r="N1350" s="175"/>
      <c r="O1350" s="195"/>
      <c r="P1350" s="195"/>
      <c r="Q1350" s="195"/>
      <c r="R1350" s="195"/>
      <c r="S1350" s="195"/>
      <c r="T1350" s="175"/>
      <c r="U1350" s="175"/>
      <c r="V1350" s="182"/>
    </row>
    <row r="1351" spans="2:22" ht="12.75" customHeight="1">
      <c r="B1351" s="175"/>
      <c r="C1351" s="175"/>
      <c r="D1351" s="175"/>
      <c r="E1351" s="175"/>
      <c r="F1351" s="175"/>
      <c r="G1351" s="176"/>
      <c r="H1351" s="176"/>
      <c r="I1351" s="176"/>
      <c r="J1351" s="176"/>
      <c r="K1351" s="176"/>
      <c r="L1351" s="176"/>
      <c r="N1351" s="175"/>
      <c r="O1351" s="195"/>
      <c r="P1351" s="195"/>
      <c r="Q1351" s="195"/>
      <c r="R1351" s="195"/>
      <c r="S1351" s="195"/>
      <c r="T1351" s="175"/>
      <c r="U1351" s="175"/>
      <c r="V1351" s="182"/>
    </row>
    <row r="1352" spans="2:22" ht="12.75" customHeight="1">
      <c r="B1352" s="175"/>
      <c r="C1352" s="175"/>
      <c r="D1352" s="175"/>
      <c r="E1352" s="175"/>
      <c r="F1352" s="175"/>
      <c r="G1352" s="176"/>
      <c r="H1352" s="176"/>
      <c r="I1352" s="176"/>
      <c r="J1352" s="176"/>
      <c r="K1352" s="176"/>
      <c r="L1352" s="176"/>
      <c r="N1352" s="175"/>
      <c r="O1352" s="195"/>
      <c r="P1352" s="195"/>
      <c r="Q1352" s="195"/>
      <c r="R1352" s="195"/>
      <c r="S1352" s="195"/>
      <c r="T1352" s="175"/>
      <c r="U1352" s="175"/>
      <c r="V1352" s="182"/>
    </row>
    <row r="1353" spans="2:22" ht="12.75" customHeight="1">
      <c r="B1353" s="175"/>
      <c r="C1353" s="175"/>
      <c r="D1353" s="175"/>
      <c r="E1353" s="175"/>
      <c r="F1353" s="175"/>
      <c r="G1353" s="176"/>
      <c r="H1353" s="176"/>
      <c r="I1353" s="176"/>
      <c r="J1353" s="176"/>
      <c r="K1353" s="176"/>
      <c r="L1353" s="176"/>
      <c r="N1353" s="175"/>
      <c r="O1353" s="195"/>
      <c r="P1353" s="195"/>
      <c r="Q1353" s="195"/>
      <c r="R1353" s="195"/>
      <c r="S1353" s="195"/>
      <c r="T1353" s="175"/>
      <c r="U1353" s="175"/>
      <c r="V1353" s="182"/>
    </row>
    <row r="1354" spans="2:22" ht="12.75" customHeight="1">
      <c r="B1354" s="175"/>
      <c r="C1354" s="175"/>
      <c r="D1354" s="175"/>
      <c r="E1354" s="175"/>
      <c r="F1354" s="175"/>
      <c r="G1354" s="176"/>
      <c r="H1354" s="176"/>
      <c r="I1354" s="176"/>
      <c r="J1354" s="176"/>
      <c r="K1354" s="176"/>
      <c r="L1354" s="176"/>
      <c r="N1354" s="175"/>
      <c r="O1354" s="195"/>
      <c r="P1354" s="195"/>
      <c r="Q1354" s="195"/>
      <c r="R1354" s="195"/>
      <c r="S1354" s="195"/>
      <c r="T1354" s="175"/>
      <c r="U1354" s="175"/>
      <c r="V1354" s="182"/>
    </row>
    <row r="1355" spans="2:22" ht="12.75" customHeight="1">
      <c r="B1355" s="175"/>
      <c r="C1355" s="175"/>
      <c r="D1355" s="175"/>
      <c r="E1355" s="175"/>
      <c r="F1355" s="175"/>
      <c r="G1355" s="176"/>
      <c r="H1355" s="176"/>
      <c r="I1355" s="176"/>
      <c r="J1355" s="176"/>
      <c r="K1355" s="176"/>
      <c r="L1355" s="176"/>
      <c r="N1355" s="175"/>
      <c r="O1355" s="195"/>
      <c r="P1355" s="195"/>
      <c r="Q1355" s="195"/>
      <c r="R1355" s="195"/>
      <c r="S1355" s="195"/>
      <c r="T1355" s="175"/>
      <c r="U1355" s="175"/>
      <c r="V1355" s="182"/>
    </row>
    <row r="1356" spans="2:22" ht="12.75" customHeight="1">
      <c r="B1356" s="175"/>
      <c r="C1356" s="175"/>
      <c r="D1356" s="175"/>
      <c r="E1356" s="175"/>
      <c r="F1356" s="175"/>
      <c r="G1356" s="176"/>
      <c r="H1356" s="176"/>
      <c r="I1356" s="176"/>
      <c r="J1356" s="176"/>
      <c r="K1356" s="176"/>
      <c r="L1356" s="176"/>
      <c r="N1356" s="175"/>
      <c r="O1356" s="195"/>
      <c r="P1356" s="195"/>
      <c r="Q1356" s="195"/>
      <c r="R1356" s="195"/>
      <c r="S1356" s="195"/>
      <c r="T1356" s="175"/>
      <c r="U1356" s="175"/>
      <c r="V1356" s="182"/>
    </row>
    <row r="1357" spans="2:22" ht="12.75" customHeight="1">
      <c r="B1357" s="175"/>
      <c r="C1357" s="175"/>
      <c r="D1357" s="175"/>
      <c r="E1357" s="175"/>
      <c r="F1357" s="175"/>
      <c r="G1357" s="176"/>
      <c r="H1357" s="176"/>
      <c r="I1357" s="176"/>
      <c r="J1357" s="176"/>
      <c r="K1357" s="176"/>
      <c r="L1357" s="176"/>
      <c r="N1357" s="175"/>
      <c r="O1357" s="195"/>
      <c r="P1357" s="195"/>
      <c r="Q1357" s="195"/>
      <c r="R1357" s="195"/>
      <c r="S1357" s="195"/>
      <c r="T1357" s="175"/>
      <c r="U1357" s="175"/>
      <c r="V1357" s="182"/>
    </row>
    <row r="1358" spans="2:22" ht="12.75" customHeight="1">
      <c r="B1358" s="175"/>
      <c r="C1358" s="175"/>
      <c r="D1358" s="175"/>
      <c r="E1358" s="175"/>
      <c r="F1358" s="175"/>
      <c r="G1358" s="176"/>
      <c r="H1358" s="176"/>
      <c r="I1358" s="176"/>
      <c r="J1358" s="176"/>
      <c r="K1358" s="176"/>
      <c r="L1358" s="176"/>
      <c r="N1358" s="175"/>
      <c r="O1358" s="195"/>
      <c r="P1358" s="195"/>
      <c r="Q1358" s="195"/>
      <c r="R1358" s="195"/>
      <c r="S1358" s="195"/>
      <c r="T1358" s="175"/>
      <c r="U1358" s="175"/>
      <c r="V1358" s="182"/>
    </row>
    <row r="1359" spans="2:22" ht="12.75" customHeight="1">
      <c r="B1359" s="175"/>
      <c r="C1359" s="175"/>
      <c r="D1359" s="175"/>
      <c r="E1359" s="175"/>
      <c r="F1359" s="175"/>
      <c r="G1359" s="176"/>
      <c r="H1359" s="176"/>
      <c r="I1359" s="176"/>
      <c r="J1359" s="176"/>
      <c r="K1359" s="176"/>
      <c r="L1359" s="176"/>
      <c r="N1359" s="175"/>
      <c r="O1359" s="195"/>
      <c r="P1359" s="195"/>
      <c r="Q1359" s="195"/>
      <c r="R1359" s="195"/>
      <c r="S1359" s="195"/>
      <c r="T1359" s="175"/>
      <c r="U1359" s="175"/>
      <c r="V1359" s="182"/>
    </row>
    <row r="1360" spans="2:22" ht="12.75" customHeight="1">
      <c r="B1360" s="175"/>
      <c r="C1360" s="175"/>
      <c r="D1360" s="175"/>
      <c r="E1360" s="175"/>
      <c r="F1360" s="175"/>
      <c r="G1360" s="176"/>
      <c r="H1360" s="176"/>
      <c r="I1360" s="176"/>
      <c r="J1360" s="176"/>
      <c r="K1360" s="176"/>
      <c r="L1360" s="176"/>
      <c r="N1360" s="175"/>
      <c r="O1360" s="195"/>
      <c r="P1360" s="195"/>
      <c r="Q1360" s="195"/>
      <c r="R1360" s="195"/>
      <c r="S1360" s="195"/>
      <c r="T1360" s="175"/>
      <c r="U1360" s="175"/>
      <c r="V1360" s="182"/>
    </row>
    <row r="1361" spans="2:22" ht="12.75" customHeight="1">
      <c r="B1361" s="175"/>
      <c r="C1361" s="175"/>
      <c r="D1361" s="175"/>
      <c r="E1361" s="175"/>
      <c r="F1361" s="175"/>
      <c r="G1361" s="176"/>
      <c r="H1361" s="176"/>
      <c r="I1361" s="176"/>
      <c r="J1361" s="176"/>
      <c r="K1361" s="176"/>
      <c r="L1361" s="176"/>
      <c r="N1361" s="175"/>
      <c r="O1361" s="195"/>
      <c r="P1361" s="195"/>
      <c r="Q1361" s="195"/>
      <c r="R1361" s="195"/>
      <c r="S1361" s="195"/>
      <c r="T1361" s="175"/>
      <c r="U1361" s="175"/>
      <c r="V1361" s="182"/>
    </row>
    <row r="1362" spans="2:22" ht="12.75" customHeight="1">
      <c r="B1362" s="175"/>
      <c r="C1362" s="175"/>
      <c r="D1362" s="175"/>
      <c r="E1362" s="175"/>
      <c r="F1362" s="175"/>
      <c r="G1362" s="176"/>
      <c r="H1362" s="176"/>
      <c r="I1362" s="176"/>
      <c r="J1362" s="176"/>
      <c r="K1362" s="176"/>
      <c r="L1362" s="176"/>
      <c r="N1362" s="175"/>
      <c r="O1362" s="195"/>
      <c r="P1362" s="195"/>
      <c r="Q1362" s="195"/>
      <c r="R1362" s="195"/>
      <c r="S1362" s="195"/>
      <c r="T1362" s="175"/>
      <c r="U1362" s="175"/>
      <c r="V1362" s="182"/>
    </row>
    <row r="1363" spans="2:22" ht="12.75" customHeight="1">
      <c r="B1363" s="175"/>
      <c r="C1363" s="175"/>
      <c r="D1363" s="175"/>
      <c r="E1363" s="175"/>
      <c r="F1363" s="175"/>
      <c r="G1363" s="176"/>
      <c r="H1363" s="176"/>
      <c r="I1363" s="176"/>
      <c r="J1363" s="176"/>
      <c r="K1363" s="176"/>
      <c r="L1363" s="176"/>
      <c r="N1363" s="175"/>
      <c r="O1363" s="195"/>
      <c r="P1363" s="195"/>
      <c r="Q1363" s="195"/>
      <c r="R1363" s="195"/>
      <c r="S1363" s="195"/>
      <c r="T1363" s="175"/>
      <c r="U1363" s="175"/>
      <c r="V1363" s="182"/>
    </row>
    <row r="1364" spans="2:22" ht="12.75" customHeight="1">
      <c r="B1364" s="175"/>
      <c r="C1364" s="175"/>
      <c r="D1364" s="175"/>
      <c r="E1364" s="175"/>
      <c r="F1364" s="175"/>
      <c r="G1364" s="176"/>
      <c r="H1364" s="176"/>
      <c r="I1364" s="176"/>
      <c r="J1364" s="176"/>
      <c r="K1364" s="176"/>
      <c r="L1364" s="176"/>
      <c r="N1364" s="175"/>
      <c r="O1364" s="195"/>
      <c r="P1364" s="195"/>
      <c r="Q1364" s="195"/>
      <c r="R1364" s="195"/>
      <c r="S1364" s="195"/>
      <c r="T1364" s="175"/>
      <c r="U1364" s="175"/>
      <c r="V1364" s="182"/>
    </row>
    <row r="1365" spans="2:22" ht="12.75" customHeight="1">
      <c r="B1365" s="175"/>
      <c r="C1365" s="175"/>
      <c r="D1365" s="175"/>
      <c r="E1365" s="175"/>
      <c r="F1365" s="175"/>
      <c r="G1365" s="176"/>
      <c r="H1365" s="176"/>
      <c r="I1365" s="176"/>
      <c r="J1365" s="176"/>
      <c r="K1365" s="176"/>
      <c r="L1365" s="176"/>
      <c r="N1365" s="175"/>
      <c r="O1365" s="195"/>
      <c r="P1365" s="195"/>
      <c r="Q1365" s="195"/>
      <c r="R1365" s="195"/>
      <c r="S1365" s="195"/>
      <c r="T1365" s="175"/>
      <c r="U1365" s="175"/>
      <c r="V1365" s="182"/>
    </row>
    <row r="1366" spans="2:22" ht="12.75" customHeight="1">
      <c r="B1366" s="175"/>
      <c r="C1366" s="175"/>
      <c r="D1366" s="175"/>
      <c r="E1366" s="175"/>
      <c r="F1366" s="175"/>
      <c r="G1366" s="176"/>
      <c r="H1366" s="176"/>
      <c r="I1366" s="176"/>
      <c r="J1366" s="176"/>
      <c r="K1366" s="176"/>
      <c r="L1366" s="176"/>
      <c r="N1366" s="175"/>
      <c r="O1366" s="195"/>
      <c r="P1366" s="195"/>
      <c r="Q1366" s="195"/>
      <c r="R1366" s="195"/>
      <c r="S1366" s="195"/>
      <c r="T1366" s="175"/>
      <c r="U1366" s="175"/>
      <c r="V1366" s="182"/>
    </row>
    <row r="1367" spans="2:22" ht="12.75" customHeight="1">
      <c r="B1367" s="175"/>
      <c r="C1367" s="175"/>
      <c r="D1367" s="175"/>
      <c r="E1367" s="175"/>
      <c r="F1367" s="175"/>
      <c r="G1367" s="176"/>
      <c r="H1367" s="176"/>
      <c r="I1367" s="176"/>
      <c r="J1367" s="176"/>
      <c r="K1367" s="176"/>
      <c r="L1367" s="176"/>
      <c r="N1367" s="175"/>
      <c r="O1367" s="195"/>
      <c r="P1367" s="195"/>
      <c r="Q1367" s="195"/>
      <c r="R1367" s="195"/>
      <c r="S1367" s="195"/>
      <c r="T1367" s="175"/>
      <c r="U1367" s="175"/>
      <c r="V1367" s="182"/>
    </row>
    <row r="1368" spans="2:22" ht="12.75" customHeight="1">
      <c r="B1368" s="175"/>
      <c r="C1368" s="175"/>
      <c r="D1368" s="175"/>
      <c r="E1368" s="175"/>
      <c r="F1368" s="175"/>
      <c r="G1368" s="176"/>
      <c r="H1368" s="176"/>
      <c r="I1368" s="176"/>
      <c r="J1368" s="176"/>
      <c r="K1368" s="176"/>
      <c r="L1368" s="176"/>
      <c r="N1368" s="175"/>
      <c r="O1368" s="195"/>
      <c r="P1368" s="195"/>
      <c r="Q1368" s="195"/>
      <c r="R1368" s="195"/>
      <c r="S1368" s="195"/>
      <c r="T1368" s="175"/>
      <c r="U1368" s="175"/>
      <c r="V1368" s="182"/>
    </row>
    <row r="1369" spans="2:22" ht="12.75" customHeight="1">
      <c r="B1369" s="175"/>
      <c r="C1369" s="175"/>
      <c r="D1369" s="175"/>
      <c r="E1369" s="175"/>
      <c r="F1369" s="175"/>
      <c r="G1369" s="176"/>
      <c r="H1369" s="176"/>
      <c r="I1369" s="176"/>
      <c r="J1369" s="176"/>
      <c r="K1369" s="176"/>
      <c r="L1369" s="176"/>
      <c r="N1369" s="175"/>
      <c r="O1369" s="195"/>
      <c r="P1369" s="195"/>
      <c r="Q1369" s="195"/>
      <c r="R1369" s="195"/>
      <c r="S1369" s="195"/>
      <c r="T1369" s="175"/>
      <c r="U1369" s="175"/>
      <c r="V1369" s="182"/>
    </row>
    <row r="1370" spans="2:22" ht="12.75" customHeight="1">
      <c r="B1370" s="175"/>
      <c r="C1370" s="175"/>
      <c r="D1370" s="175"/>
      <c r="E1370" s="175"/>
      <c r="F1370" s="175"/>
      <c r="G1370" s="176"/>
      <c r="H1370" s="176"/>
      <c r="I1370" s="176"/>
      <c r="J1370" s="176"/>
      <c r="K1370" s="176"/>
      <c r="L1370" s="176"/>
      <c r="N1370" s="175"/>
      <c r="O1370" s="195"/>
      <c r="P1370" s="195"/>
      <c r="Q1370" s="195"/>
      <c r="R1370" s="195"/>
      <c r="S1370" s="195"/>
      <c r="T1370" s="175"/>
      <c r="U1370" s="175"/>
      <c r="V1370" s="182"/>
    </row>
    <row r="1371" spans="2:22" ht="12.75" customHeight="1">
      <c r="B1371" s="175"/>
      <c r="C1371" s="175"/>
      <c r="D1371" s="175"/>
      <c r="E1371" s="175"/>
      <c r="F1371" s="175"/>
      <c r="G1371" s="176"/>
      <c r="H1371" s="176"/>
      <c r="I1371" s="176"/>
      <c r="J1371" s="176"/>
      <c r="K1371" s="176"/>
      <c r="L1371" s="176"/>
      <c r="N1371" s="175"/>
      <c r="O1371" s="195"/>
      <c r="P1371" s="195"/>
      <c r="Q1371" s="195"/>
      <c r="R1371" s="195"/>
      <c r="S1371" s="195"/>
      <c r="T1371" s="175"/>
      <c r="U1371" s="175"/>
      <c r="V1371" s="182"/>
    </row>
    <row r="1372" spans="2:22" ht="12.75" customHeight="1">
      <c r="B1372" s="175"/>
      <c r="C1372" s="175"/>
      <c r="D1372" s="175"/>
      <c r="E1372" s="175"/>
      <c r="F1372" s="175"/>
      <c r="G1372" s="176"/>
      <c r="H1372" s="176"/>
      <c r="I1372" s="176"/>
      <c r="J1372" s="176"/>
      <c r="K1372" s="176"/>
      <c r="L1372" s="176"/>
      <c r="N1372" s="175"/>
      <c r="O1372" s="195"/>
      <c r="P1372" s="195"/>
      <c r="Q1372" s="195"/>
      <c r="R1372" s="195"/>
      <c r="S1372" s="195"/>
      <c r="T1372" s="175"/>
      <c r="U1372" s="175"/>
      <c r="V1372" s="182"/>
    </row>
    <row r="1373" spans="2:22" ht="12.75" customHeight="1">
      <c r="B1373" s="175"/>
      <c r="C1373" s="175"/>
      <c r="D1373" s="175"/>
      <c r="E1373" s="175"/>
      <c r="F1373" s="175"/>
      <c r="G1373" s="176"/>
      <c r="H1373" s="176"/>
      <c r="I1373" s="176"/>
      <c r="J1373" s="176"/>
      <c r="K1373" s="176"/>
      <c r="L1373" s="176"/>
      <c r="N1373" s="175"/>
      <c r="O1373" s="195"/>
      <c r="P1373" s="195"/>
      <c r="Q1373" s="195"/>
      <c r="R1373" s="195"/>
      <c r="S1373" s="195"/>
      <c r="T1373" s="175"/>
      <c r="U1373" s="175"/>
      <c r="V1373" s="182"/>
    </row>
    <row r="1374" spans="2:22" ht="12.75" customHeight="1">
      <c r="B1374" s="175"/>
      <c r="C1374" s="175"/>
      <c r="D1374" s="175"/>
      <c r="E1374" s="175"/>
      <c r="F1374" s="175"/>
      <c r="G1374" s="176"/>
      <c r="H1374" s="176"/>
      <c r="I1374" s="176"/>
      <c r="J1374" s="176"/>
      <c r="K1374" s="176"/>
      <c r="L1374" s="176"/>
      <c r="N1374" s="175"/>
      <c r="O1374" s="195"/>
      <c r="P1374" s="195"/>
      <c r="Q1374" s="195"/>
      <c r="R1374" s="195"/>
      <c r="S1374" s="195"/>
      <c r="T1374" s="175"/>
      <c r="U1374" s="175"/>
      <c r="V1374" s="182"/>
    </row>
    <row r="1375" spans="2:22" ht="12.75" customHeight="1">
      <c r="B1375" s="175"/>
      <c r="C1375" s="175"/>
      <c r="D1375" s="175"/>
      <c r="E1375" s="175"/>
      <c r="F1375" s="175"/>
      <c r="G1375" s="176"/>
      <c r="H1375" s="176"/>
      <c r="I1375" s="176"/>
      <c r="J1375" s="176"/>
      <c r="K1375" s="176"/>
      <c r="L1375" s="176"/>
      <c r="N1375" s="175"/>
      <c r="O1375" s="195"/>
      <c r="P1375" s="195"/>
      <c r="Q1375" s="195"/>
      <c r="R1375" s="195"/>
      <c r="S1375" s="195"/>
      <c r="T1375" s="175"/>
      <c r="U1375" s="175"/>
      <c r="V1375" s="182"/>
    </row>
    <row r="1376" spans="2:22" ht="12.75" customHeight="1">
      <c r="B1376" s="175"/>
      <c r="C1376" s="175"/>
      <c r="D1376" s="175"/>
      <c r="E1376" s="175"/>
      <c r="F1376" s="175"/>
      <c r="G1376" s="176"/>
      <c r="H1376" s="176"/>
      <c r="I1376" s="176"/>
      <c r="J1376" s="176"/>
      <c r="K1376" s="176"/>
      <c r="L1376" s="176"/>
      <c r="N1376" s="175"/>
      <c r="O1376" s="195"/>
      <c r="P1376" s="195"/>
      <c r="Q1376" s="195"/>
      <c r="R1376" s="195"/>
      <c r="S1376" s="195"/>
      <c r="T1376" s="175"/>
      <c r="U1376" s="175"/>
      <c r="V1376" s="182"/>
    </row>
    <row r="1377" spans="2:22" ht="12.75" customHeight="1">
      <c r="B1377" s="175"/>
      <c r="C1377" s="175"/>
      <c r="D1377" s="175"/>
      <c r="E1377" s="175"/>
      <c r="F1377" s="175"/>
      <c r="G1377" s="176"/>
      <c r="H1377" s="176"/>
      <c r="I1377" s="176"/>
      <c r="J1377" s="176"/>
      <c r="K1377" s="176"/>
      <c r="L1377" s="176"/>
      <c r="N1377" s="175"/>
      <c r="O1377" s="195"/>
      <c r="P1377" s="195"/>
      <c r="Q1377" s="195"/>
      <c r="R1377" s="195"/>
      <c r="S1377" s="195"/>
      <c r="T1377" s="175"/>
      <c r="U1377" s="175"/>
      <c r="V1377" s="182"/>
    </row>
    <row r="1378" spans="2:22" ht="12.75" customHeight="1">
      <c r="B1378" s="175"/>
      <c r="C1378" s="175"/>
      <c r="D1378" s="175"/>
      <c r="E1378" s="175"/>
      <c r="F1378" s="175"/>
      <c r="G1378" s="176"/>
      <c r="H1378" s="176"/>
      <c r="I1378" s="176"/>
      <c r="J1378" s="176"/>
      <c r="K1378" s="176"/>
      <c r="L1378" s="176"/>
      <c r="N1378" s="175"/>
      <c r="O1378" s="195"/>
      <c r="P1378" s="195"/>
      <c r="Q1378" s="195"/>
      <c r="R1378" s="195"/>
      <c r="S1378" s="195"/>
      <c r="T1378" s="175"/>
      <c r="U1378" s="175"/>
      <c r="V1378" s="182"/>
    </row>
    <row r="1379" spans="2:22" ht="12.75" customHeight="1">
      <c r="B1379" s="175"/>
      <c r="C1379" s="175"/>
      <c r="D1379" s="175"/>
      <c r="E1379" s="175"/>
      <c r="F1379" s="175"/>
      <c r="G1379" s="176"/>
      <c r="H1379" s="176"/>
      <c r="I1379" s="176"/>
      <c r="J1379" s="176"/>
      <c r="K1379" s="176"/>
      <c r="L1379" s="176"/>
      <c r="N1379" s="175"/>
      <c r="O1379" s="195"/>
      <c r="P1379" s="195"/>
      <c r="Q1379" s="195"/>
      <c r="R1379" s="195"/>
      <c r="S1379" s="195"/>
      <c r="T1379" s="175"/>
      <c r="U1379" s="175"/>
      <c r="V1379" s="182"/>
    </row>
    <row r="1380" spans="2:22" ht="12.75" customHeight="1">
      <c r="B1380" s="175"/>
      <c r="C1380" s="175"/>
      <c r="D1380" s="175"/>
      <c r="E1380" s="175"/>
      <c r="F1380" s="175"/>
      <c r="G1380" s="176"/>
      <c r="H1380" s="176"/>
      <c r="I1380" s="176"/>
      <c r="J1380" s="176"/>
      <c r="K1380" s="176"/>
      <c r="L1380" s="176"/>
      <c r="N1380" s="175"/>
      <c r="O1380" s="195"/>
      <c r="P1380" s="195"/>
      <c r="Q1380" s="195"/>
      <c r="R1380" s="195"/>
      <c r="S1380" s="195"/>
      <c r="T1380" s="175"/>
      <c r="U1380" s="175"/>
      <c r="V1380" s="182"/>
    </row>
    <row r="1381" spans="2:22" ht="12.75" customHeight="1">
      <c r="B1381" s="175"/>
      <c r="C1381" s="175"/>
      <c r="D1381" s="175"/>
      <c r="E1381" s="175"/>
      <c r="F1381" s="175"/>
      <c r="G1381" s="176"/>
      <c r="H1381" s="176"/>
      <c r="I1381" s="176"/>
      <c r="J1381" s="176"/>
      <c r="K1381" s="176"/>
      <c r="L1381" s="176"/>
      <c r="N1381" s="175"/>
      <c r="O1381" s="195"/>
      <c r="P1381" s="195"/>
      <c r="Q1381" s="195"/>
      <c r="R1381" s="195"/>
      <c r="S1381" s="195"/>
      <c r="T1381" s="175"/>
      <c r="U1381" s="175"/>
      <c r="V1381" s="182"/>
    </row>
    <row r="1382" spans="2:22" ht="12.75" customHeight="1">
      <c r="B1382" s="175"/>
      <c r="C1382" s="175"/>
      <c r="D1382" s="175"/>
      <c r="E1382" s="175"/>
      <c r="F1382" s="175"/>
      <c r="G1382" s="176"/>
      <c r="H1382" s="176"/>
      <c r="I1382" s="176"/>
      <c r="J1382" s="176"/>
      <c r="K1382" s="176"/>
      <c r="L1382" s="176"/>
      <c r="N1382" s="175"/>
      <c r="O1382" s="195"/>
      <c r="P1382" s="195"/>
      <c r="Q1382" s="195"/>
      <c r="R1382" s="195"/>
      <c r="S1382" s="195"/>
      <c r="T1382" s="175"/>
      <c r="U1382" s="175"/>
      <c r="V1382" s="182"/>
    </row>
    <row r="1383" spans="2:22" ht="12.75" customHeight="1">
      <c r="B1383" s="175"/>
      <c r="C1383" s="175"/>
      <c r="D1383" s="175"/>
      <c r="E1383" s="175"/>
      <c r="F1383" s="175"/>
      <c r="G1383" s="176"/>
      <c r="H1383" s="176"/>
      <c r="I1383" s="176"/>
      <c r="J1383" s="176"/>
      <c r="K1383" s="176"/>
      <c r="L1383" s="176"/>
      <c r="N1383" s="175"/>
      <c r="O1383" s="195"/>
      <c r="P1383" s="195"/>
      <c r="Q1383" s="195"/>
      <c r="R1383" s="195"/>
      <c r="S1383" s="195"/>
      <c r="T1383" s="175"/>
      <c r="U1383" s="175"/>
      <c r="V1383" s="182"/>
    </row>
    <row r="1384" spans="2:22" ht="12.75" customHeight="1">
      <c r="B1384" s="175"/>
      <c r="C1384" s="175"/>
      <c r="D1384" s="175"/>
      <c r="E1384" s="175"/>
      <c r="F1384" s="175"/>
      <c r="G1384" s="176"/>
      <c r="H1384" s="176"/>
      <c r="I1384" s="176"/>
      <c r="J1384" s="176"/>
      <c r="K1384" s="176"/>
      <c r="L1384" s="176"/>
      <c r="N1384" s="175"/>
      <c r="O1384" s="195"/>
      <c r="P1384" s="195"/>
      <c r="Q1384" s="195"/>
      <c r="R1384" s="195"/>
      <c r="S1384" s="195"/>
      <c r="T1384" s="175"/>
      <c r="U1384" s="175"/>
      <c r="V1384" s="182"/>
    </row>
    <row r="1385" spans="2:22" ht="12.75" customHeight="1">
      <c r="B1385" s="175"/>
      <c r="C1385" s="175"/>
      <c r="D1385" s="175"/>
      <c r="E1385" s="175"/>
      <c r="F1385" s="175"/>
      <c r="G1385" s="176"/>
      <c r="H1385" s="176"/>
      <c r="I1385" s="176"/>
      <c r="J1385" s="176"/>
      <c r="K1385" s="176"/>
      <c r="L1385" s="176"/>
      <c r="N1385" s="175"/>
      <c r="O1385" s="195"/>
      <c r="P1385" s="195"/>
      <c r="Q1385" s="195"/>
      <c r="R1385" s="195"/>
      <c r="S1385" s="195"/>
      <c r="T1385" s="175"/>
      <c r="U1385" s="175"/>
      <c r="V1385" s="182"/>
    </row>
    <row r="1386" spans="2:22" ht="12.75" customHeight="1">
      <c r="B1386" s="175"/>
      <c r="C1386" s="175"/>
      <c r="D1386" s="175"/>
      <c r="E1386" s="175"/>
      <c r="F1386" s="175"/>
      <c r="G1386" s="176"/>
      <c r="H1386" s="176"/>
      <c r="I1386" s="176"/>
      <c r="J1386" s="176"/>
      <c r="K1386" s="176"/>
      <c r="L1386" s="176"/>
      <c r="N1386" s="175"/>
      <c r="O1386" s="195"/>
      <c r="P1386" s="195"/>
      <c r="Q1386" s="195"/>
      <c r="R1386" s="195"/>
      <c r="S1386" s="195"/>
      <c r="T1386" s="175"/>
      <c r="U1386" s="175"/>
      <c r="V1386" s="182"/>
    </row>
    <row r="1387" spans="2:22" ht="12.75" customHeight="1">
      <c r="B1387" s="175"/>
      <c r="C1387" s="175"/>
      <c r="D1387" s="175"/>
      <c r="E1387" s="175"/>
      <c r="F1387" s="175"/>
      <c r="G1387" s="176"/>
      <c r="H1387" s="176"/>
      <c r="I1387" s="176"/>
      <c r="J1387" s="176"/>
      <c r="K1387" s="176"/>
      <c r="L1387" s="176"/>
      <c r="N1387" s="175"/>
      <c r="O1387" s="195"/>
      <c r="P1387" s="195"/>
      <c r="Q1387" s="195"/>
      <c r="R1387" s="195"/>
      <c r="S1387" s="195"/>
      <c r="T1387" s="175"/>
      <c r="U1387" s="175"/>
      <c r="V1387" s="182"/>
    </row>
    <row r="1388" spans="2:22" ht="12.75" customHeight="1">
      <c r="B1388" s="175"/>
      <c r="C1388" s="175"/>
      <c r="D1388" s="175"/>
      <c r="E1388" s="175"/>
      <c r="F1388" s="175"/>
      <c r="G1388" s="176"/>
      <c r="H1388" s="176"/>
      <c r="I1388" s="176"/>
      <c r="J1388" s="176"/>
      <c r="K1388" s="176"/>
      <c r="L1388" s="176"/>
      <c r="N1388" s="175"/>
      <c r="O1388" s="195"/>
      <c r="P1388" s="195"/>
      <c r="Q1388" s="195"/>
      <c r="R1388" s="195"/>
      <c r="S1388" s="195"/>
      <c r="T1388" s="175"/>
      <c r="U1388" s="175"/>
      <c r="V1388" s="182"/>
    </row>
    <row r="1389" spans="2:22" ht="12.75" customHeight="1">
      <c r="B1389" s="175"/>
      <c r="C1389" s="175"/>
      <c r="D1389" s="175"/>
      <c r="E1389" s="175"/>
      <c r="F1389" s="175"/>
      <c r="G1389" s="176"/>
      <c r="H1389" s="176"/>
      <c r="I1389" s="176"/>
      <c r="J1389" s="176"/>
      <c r="K1389" s="176"/>
      <c r="L1389" s="176"/>
      <c r="N1389" s="175"/>
      <c r="O1389" s="195"/>
      <c r="P1389" s="195"/>
      <c r="Q1389" s="195"/>
      <c r="R1389" s="195"/>
      <c r="S1389" s="195"/>
      <c r="T1389" s="175"/>
      <c r="U1389" s="175"/>
      <c r="V1389" s="182"/>
    </row>
    <row r="1390" spans="2:22" ht="12.75" customHeight="1">
      <c r="B1390" s="175"/>
      <c r="C1390" s="175"/>
      <c r="D1390" s="175"/>
      <c r="E1390" s="175"/>
      <c r="F1390" s="175"/>
      <c r="G1390" s="176"/>
      <c r="H1390" s="176"/>
      <c r="I1390" s="176"/>
      <c r="J1390" s="176"/>
      <c r="K1390" s="176"/>
      <c r="L1390" s="176"/>
      <c r="N1390" s="175"/>
      <c r="O1390" s="195"/>
      <c r="P1390" s="195"/>
      <c r="Q1390" s="195"/>
      <c r="R1390" s="195"/>
      <c r="S1390" s="195"/>
      <c r="T1390" s="175"/>
      <c r="U1390" s="175"/>
      <c r="V1390" s="182"/>
    </row>
    <row r="1391" spans="2:22" ht="12.75" customHeight="1">
      <c r="B1391" s="175"/>
      <c r="C1391" s="175"/>
      <c r="D1391" s="175"/>
      <c r="E1391" s="175"/>
      <c r="F1391" s="175"/>
      <c r="G1391" s="176"/>
      <c r="H1391" s="176"/>
      <c r="I1391" s="176"/>
      <c r="J1391" s="176"/>
      <c r="K1391" s="176"/>
      <c r="L1391" s="176"/>
      <c r="N1391" s="175"/>
      <c r="O1391" s="195"/>
      <c r="P1391" s="195"/>
      <c r="Q1391" s="195"/>
      <c r="R1391" s="195"/>
      <c r="S1391" s="195"/>
      <c r="T1391" s="175"/>
      <c r="U1391" s="175"/>
      <c r="V1391" s="182"/>
    </row>
    <row r="1392" spans="2:22" ht="12.75" customHeight="1">
      <c r="B1392" s="175"/>
      <c r="C1392" s="175"/>
      <c r="D1392" s="175"/>
      <c r="E1392" s="175"/>
      <c r="F1392" s="175"/>
      <c r="G1392" s="176"/>
      <c r="H1392" s="176"/>
      <c r="I1392" s="176"/>
      <c r="J1392" s="176"/>
      <c r="K1392" s="176"/>
      <c r="L1392" s="176"/>
      <c r="N1392" s="175"/>
      <c r="O1392" s="195"/>
      <c r="P1392" s="195"/>
      <c r="Q1392" s="195"/>
      <c r="R1392" s="195"/>
      <c r="S1392" s="195"/>
      <c r="T1392" s="175"/>
      <c r="U1392" s="175"/>
      <c r="V1392" s="182"/>
    </row>
    <row r="1393" spans="2:22" ht="12.75" customHeight="1">
      <c r="B1393" s="175"/>
      <c r="C1393" s="175"/>
      <c r="D1393" s="175"/>
      <c r="E1393" s="175"/>
      <c r="F1393" s="175"/>
      <c r="G1393" s="176"/>
      <c r="H1393" s="176"/>
      <c r="I1393" s="176"/>
      <c r="J1393" s="176"/>
      <c r="K1393" s="176"/>
      <c r="L1393" s="176"/>
      <c r="N1393" s="175"/>
      <c r="O1393" s="195"/>
      <c r="P1393" s="195"/>
      <c r="Q1393" s="195"/>
      <c r="R1393" s="195"/>
      <c r="S1393" s="195"/>
      <c r="T1393" s="175"/>
      <c r="U1393" s="175"/>
      <c r="V1393" s="182"/>
    </row>
    <row r="1394" spans="2:22" ht="12.75" customHeight="1">
      <c r="B1394" s="175"/>
      <c r="C1394" s="175"/>
      <c r="D1394" s="175"/>
      <c r="E1394" s="175"/>
      <c r="F1394" s="175"/>
      <c r="G1394" s="176"/>
      <c r="H1394" s="176"/>
      <c r="I1394" s="176"/>
      <c r="J1394" s="176"/>
      <c r="K1394" s="176"/>
      <c r="L1394" s="176"/>
      <c r="N1394" s="175"/>
      <c r="O1394" s="195"/>
      <c r="P1394" s="195"/>
      <c r="Q1394" s="195"/>
      <c r="R1394" s="195"/>
      <c r="S1394" s="195"/>
      <c r="T1394" s="175"/>
      <c r="U1394" s="175"/>
      <c r="V1394" s="182"/>
    </row>
    <row r="1395" spans="2:22" ht="12.75" customHeight="1">
      <c r="B1395" s="175"/>
      <c r="C1395" s="175"/>
      <c r="D1395" s="175"/>
      <c r="E1395" s="175"/>
      <c r="F1395" s="175"/>
      <c r="G1395" s="176"/>
      <c r="H1395" s="176"/>
      <c r="I1395" s="176"/>
      <c r="J1395" s="176"/>
      <c r="K1395" s="176"/>
      <c r="L1395" s="176"/>
      <c r="N1395" s="175"/>
      <c r="O1395" s="195"/>
      <c r="P1395" s="195"/>
      <c r="Q1395" s="195"/>
      <c r="R1395" s="195"/>
      <c r="S1395" s="195"/>
      <c r="T1395" s="175"/>
      <c r="U1395" s="175"/>
      <c r="V1395" s="182"/>
    </row>
    <row r="1396" spans="2:22" ht="12.75" customHeight="1">
      <c r="B1396" s="175"/>
      <c r="C1396" s="175"/>
      <c r="D1396" s="175"/>
      <c r="E1396" s="175"/>
      <c r="F1396" s="175"/>
      <c r="G1396" s="176"/>
      <c r="H1396" s="176"/>
      <c r="I1396" s="176"/>
      <c r="J1396" s="176"/>
      <c r="K1396" s="176"/>
      <c r="L1396" s="176"/>
      <c r="N1396" s="175"/>
      <c r="O1396" s="195"/>
      <c r="P1396" s="195"/>
      <c r="Q1396" s="195"/>
      <c r="R1396" s="195"/>
      <c r="S1396" s="195"/>
      <c r="T1396" s="175"/>
      <c r="U1396" s="175"/>
      <c r="V1396" s="182"/>
    </row>
    <row r="1397" spans="2:22" ht="12.75" customHeight="1">
      <c r="B1397" s="175"/>
      <c r="C1397" s="175"/>
      <c r="D1397" s="175"/>
      <c r="E1397" s="175"/>
      <c r="F1397" s="175"/>
      <c r="G1397" s="176"/>
      <c r="H1397" s="176"/>
      <c r="I1397" s="176"/>
      <c r="J1397" s="176"/>
      <c r="K1397" s="176"/>
      <c r="L1397" s="176"/>
      <c r="N1397" s="175"/>
      <c r="O1397" s="195"/>
      <c r="P1397" s="195"/>
      <c r="Q1397" s="195"/>
      <c r="R1397" s="195"/>
      <c r="S1397" s="195"/>
      <c r="T1397" s="175"/>
      <c r="U1397" s="175"/>
      <c r="V1397" s="182"/>
    </row>
    <row r="1398" spans="2:22" ht="12.75" customHeight="1">
      <c r="B1398" s="175"/>
      <c r="C1398" s="175"/>
      <c r="D1398" s="175"/>
      <c r="E1398" s="175"/>
      <c r="F1398" s="175"/>
      <c r="G1398" s="176"/>
      <c r="H1398" s="176"/>
      <c r="I1398" s="176"/>
      <c r="J1398" s="176"/>
      <c r="K1398" s="176"/>
      <c r="L1398" s="176"/>
      <c r="N1398" s="175"/>
      <c r="O1398" s="195"/>
      <c r="P1398" s="195"/>
      <c r="Q1398" s="195"/>
      <c r="R1398" s="195"/>
      <c r="S1398" s="195"/>
      <c r="T1398" s="175"/>
      <c r="U1398" s="175"/>
      <c r="V1398" s="182"/>
    </row>
    <row r="1399" spans="2:22" ht="12.75" customHeight="1">
      <c r="B1399" s="175"/>
      <c r="C1399" s="175"/>
      <c r="D1399" s="175"/>
      <c r="E1399" s="175"/>
      <c r="F1399" s="175"/>
      <c r="G1399" s="176"/>
      <c r="H1399" s="176"/>
      <c r="I1399" s="176"/>
      <c r="J1399" s="176"/>
      <c r="K1399" s="176"/>
      <c r="L1399" s="176"/>
      <c r="N1399" s="175"/>
      <c r="O1399" s="195"/>
      <c r="P1399" s="195"/>
      <c r="Q1399" s="195"/>
      <c r="R1399" s="195"/>
      <c r="S1399" s="195"/>
      <c r="T1399" s="175"/>
      <c r="U1399" s="175"/>
      <c r="V1399" s="182"/>
    </row>
    <row r="1400" spans="2:22" ht="12.75" customHeight="1">
      <c r="B1400" s="175"/>
      <c r="C1400" s="175"/>
      <c r="D1400" s="175"/>
      <c r="E1400" s="175"/>
      <c r="F1400" s="175"/>
      <c r="G1400" s="176"/>
      <c r="H1400" s="176"/>
      <c r="I1400" s="176"/>
      <c r="J1400" s="176"/>
      <c r="K1400" s="176"/>
      <c r="L1400" s="176"/>
      <c r="N1400" s="175"/>
      <c r="O1400" s="195"/>
      <c r="P1400" s="195"/>
      <c r="Q1400" s="195"/>
      <c r="R1400" s="195"/>
      <c r="S1400" s="195"/>
      <c r="T1400" s="175"/>
      <c r="U1400" s="175"/>
      <c r="V1400" s="182"/>
    </row>
    <row r="1401" spans="2:22" ht="12.75" customHeight="1">
      <c r="B1401" s="175"/>
      <c r="C1401" s="175"/>
      <c r="D1401" s="175"/>
      <c r="E1401" s="175"/>
      <c r="F1401" s="175"/>
      <c r="G1401" s="176"/>
      <c r="H1401" s="176"/>
      <c r="I1401" s="176"/>
      <c r="J1401" s="176"/>
      <c r="K1401" s="176"/>
      <c r="L1401" s="176"/>
      <c r="N1401" s="175"/>
      <c r="O1401" s="195"/>
      <c r="P1401" s="195"/>
      <c r="Q1401" s="195"/>
      <c r="R1401" s="195"/>
      <c r="S1401" s="195"/>
      <c r="T1401" s="175"/>
      <c r="U1401" s="175"/>
      <c r="V1401" s="182"/>
    </row>
    <row r="1402" spans="2:22" ht="12.75" customHeight="1">
      <c r="B1402" s="175"/>
      <c r="C1402" s="175"/>
      <c r="D1402" s="175"/>
      <c r="E1402" s="175"/>
      <c r="F1402" s="175"/>
      <c r="G1402" s="176"/>
      <c r="H1402" s="176"/>
      <c r="I1402" s="176"/>
      <c r="J1402" s="176"/>
      <c r="K1402" s="176"/>
      <c r="L1402" s="176"/>
      <c r="N1402" s="175"/>
      <c r="O1402" s="195"/>
      <c r="P1402" s="195"/>
      <c r="Q1402" s="195"/>
      <c r="R1402" s="195"/>
      <c r="S1402" s="195"/>
      <c r="T1402" s="175"/>
      <c r="U1402" s="175"/>
      <c r="V1402" s="182"/>
    </row>
    <row r="1403" spans="2:22" ht="12.75" customHeight="1">
      <c r="B1403" s="175"/>
      <c r="C1403" s="175"/>
      <c r="D1403" s="175"/>
      <c r="E1403" s="175"/>
      <c r="F1403" s="175"/>
      <c r="G1403" s="176"/>
      <c r="H1403" s="176"/>
      <c r="I1403" s="176"/>
      <c r="J1403" s="176"/>
      <c r="K1403" s="176"/>
      <c r="L1403" s="176"/>
      <c r="N1403" s="175"/>
      <c r="O1403" s="195"/>
      <c r="P1403" s="195"/>
      <c r="Q1403" s="195"/>
      <c r="R1403" s="195"/>
      <c r="S1403" s="195"/>
      <c r="T1403" s="175"/>
      <c r="U1403" s="175"/>
      <c r="V1403" s="182"/>
    </row>
    <row r="1404" spans="2:22" ht="12.75" customHeight="1">
      <c r="B1404" s="175"/>
      <c r="C1404" s="175"/>
      <c r="D1404" s="175"/>
      <c r="E1404" s="175"/>
      <c r="F1404" s="175"/>
      <c r="G1404" s="176"/>
      <c r="H1404" s="176"/>
      <c r="I1404" s="176"/>
      <c r="J1404" s="176"/>
      <c r="K1404" s="176"/>
      <c r="L1404" s="176"/>
      <c r="N1404" s="175"/>
      <c r="O1404" s="195"/>
      <c r="P1404" s="195"/>
      <c r="Q1404" s="195"/>
      <c r="R1404" s="195"/>
      <c r="S1404" s="195"/>
      <c r="T1404" s="175"/>
      <c r="U1404" s="175"/>
      <c r="V1404" s="182"/>
    </row>
    <row r="1405" spans="2:22" ht="12.75" customHeight="1">
      <c r="B1405" s="175"/>
      <c r="C1405" s="175"/>
      <c r="D1405" s="175"/>
      <c r="E1405" s="175"/>
      <c r="F1405" s="175"/>
      <c r="G1405" s="176"/>
      <c r="H1405" s="176"/>
      <c r="I1405" s="176"/>
      <c r="J1405" s="176"/>
      <c r="K1405" s="176"/>
      <c r="L1405" s="176"/>
      <c r="N1405" s="175"/>
      <c r="O1405" s="195"/>
      <c r="P1405" s="195"/>
      <c r="Q1405" s="195"/>
      <c r="R1405" s="195"/>
      <c r="S1405" s="195"/>
      <c r="T1405" s="175"/>
      <c r="U1405" s="175"/>
      <c r="V1405" s="182"/>
    </row>
    <row r="1406" spans="2:22" ht="12.75" customHeight="1">
      <c r="B1406" s="175"/>
      <c r="C1406" s="175"/>
      <c r="D1406" s="175"/>
      <c r="E1406" s="175"/>
      <c r="F1406" s="175"/>
      <c r="G1406" s="176"/>
      <c r="H1406" s="176"/>
      <c r="I1406" s="176"/>
      <c r="J1406" s="176"/>
      <c r="K1406" s="176"/>
      <c r="L1406" s="176"/>
      <c r="N1406" s="175"/>
      <c r="O1406" s="195"/>
      <c r="P1406" s="195"/>
      <c r="Q1406" s="195"/>
      <c r="R1406" s="195"/>
      <c r="S1406" s="195"/>
      <c r="T1406" s="175"/>
      <c r="U1406" s="175"/>
      <c r="V1406" s="182"/>
    </row>
    <row r="1407" spans="2:22" ht="12.75" customHeight="1">
      <c r="B1407" s="175"/>
      <c r="C1407" s="175"/>
      <c r="D1407" s="175"/>
      <c r="E1407" s="175"/>
      <c r="F1407" s="175"/>
      <c r="G1407" s="176"/>
      <c r="H1407" s="176"/>
      <c r="I1407" s="176"/>
      <c r="J1407" s="176"/>
      <c r="K1407" s="176"/>
      <c r="L1407" s="176"/>
      <c r="N1407" s="175"/>
      <c r="O1407" s="195"/>
      <c r="P1407" s="195"/>
      <c r="Q1407" s="195"/>
      <c r="R1407" s="195"/>
      <c r="S1407" s="195"/>
      <c r="T1407" s="175"/>
      <c r="U1407" s="175"/>
      <c r="V1407" s="182"/>
    </row>
    <row r="1408" spans="2:22" ht="12.75" customHeight="1">
      <c r="B1408" s="175"/>
      <c r="C1408" s="175"/>
      <c r="D1408" s="175"/>
      <c r="E1408" s="175"/>
      <c r="F1408" s="175"/>
      <c r="G1408" s="176"/>
      <c r="H1408" s="176"/>
      <c r="I1408" s="176"/>
      <c r="J1408" s="176"/>
      <c r="K1408" s="176"/>
      <c r="L1408" s="176"/>
      <c r="N1408" s="175"/>
      <c r="O1408" s="195"/>
      <c r="P1408" s="195"/>
      <c r="Q1408" s="195"/>
      <c r="R1408" s="195"/>
      <c r="S1408" s="195"/>
      <c r="T1408" s="175"/>
      <c r="U1408" s="175"/>
      <c r="V1408" s="182"/>
    </row>
    <row r="1409" spans="2:22" ht="12.75" customHeight="1">
      <c r="B1409" s="175"/>
      <c r="C1409" s="175"/>
      <c r="D1409" s="175"/>
      <c r="E1409" s="175"/>
      <c r="F1409" s="175"/>
      <c r="G1409" s="176"/>
      <c r="H1409" s="176"/>
      <c r="I1409" s="176"/>
      <c r="J1409" s="176"/>
      <c r="K1409" s="176"/>
      <c r="L1409" s="176"/>
      <c r="N1409" s="175"/>
      <c r="O1409" s="195"/>
      <c r="P1409" s="195"/>
      <c r="Q1409" s="195"/>
      <c r="R1409" s="195"/>
      <c r="S1409" s="195"/>
      <c r="T1409" s="175"/>
      <c r="U1409" s="175"/>
      <c r="V1409" s="182"/>
    </row>
    <row r="1410" spans="2:22" ht="12.75" customHeight="1">
      <c r="B1410" s="175"/>
      <c r="C1410" s="175"/>
      <c r="D1410" s="175"/>
      <c r="E1410" s="175"/>
      <c r="F1410" s="175"/>
      <c r="G1410" s="176"/>
      <c r="H1410" s="176"/>
      <c r="I1410" s="176"/>
      <c r="J1410" s="176"/>
      <c r="K1410" s="176"/>
      <c r="L1410" s="176"/>
      <c r="N1410" s="175"/>
      <c r="O1410" s="195"/>
      <c r="P1410" s="195"/>
      <c r="Q1410" s="195"/>
      <c r="R1410" s="195"/>
      <c r="S1410" s="195"/>
      <c r="T1410" s="175"/>
      <c r="U1410" s="175"/>
      <c r="V1410" s="182"/>
    </row>
    <row r="1411" spans="2:22" ht="12.75" customHeight="1">
      <c r="B1411" s="175"/>
      <c r="C1411" s="175"/>
      <c r="D1411" s="175"/>
      <c r="E1411" s="175"/>
      <c r="F1411" s="175"/>
      <c r="G1411" s="176"/>
      <c r="H1411" s="176"/>
      <c r="I1411" s="176"/>
      <c r="J1411" s="176"/>
      <c r="K1411" s="176"/>
      <c r="L1411" s="176"/>
      <c r="N1411" s="175"/>
      <c r="O1411" s="195"/>
      <c r="P1411" s="195"/>
      <c r="Q1411" s="195"/>
      <c r="R1411" s="195"/>
      <c r="S1411" s="195"/>
      <c r="T1411" s="175"/>
      <c r="U1411" s="175"/>
      <c r="V1411" s="182"/>
    </row>
    <row r="1412" spans="2:22" ht="12.75" customHeight="1">
      <c r="B1412" s="175"/>
      <c r="C1412" s="175"/>
      <c r="D1412" s="175"/>
      <c r="E1412" s="175"/>
      <c r="F1412" s="175"/>
      <c r="G1412" s="176"/>
      <c r="H1412" s="176"/>
      <c r="I1412" s="176"/>
      <c r="J1412" s="176"/>
      <c r="K1412" s="176"/>
      <c r="L1412" s="176"/>
      <c r="N1412" s="175"/>
      <c r="O1412" s="195"/>
      <c r="P1412" s="195"/>
      <c r="Q1412" s="195"/>
      <c r="R1412" s="195"/>
      <c r="S1412" s="195"/>
      <c r="T1412" s="175"/>
      <c r="U1412" s="175"/>
      <c r="V1412" s="182"/>
    </row>
    <row r="1413" spans="2:22" ht="12.75" customHeight="1">
      <c r="B1413" s="175"/>
      <c r="C1413" s="175"/>
      <c r="D1413" s="175"/>
      <c r="E1413" s="175"/>
      <c r="F1413" s="175"/>
      <c r="G1413" s="176"/>
      <c r="H1413" s="176"/>
      <c r="I1413" s="176"/>
      <c r="J1413" s="176"/>
      <c r="K1413" s="176"/>
      <c r="L1413" s="176"/>
      <c r="N1413" s="175"/>
      <c r="O1413" s="195"/>
      <c r="P1413" s="195"/>
      <c r="Q1413" s="195"/>
      <c r="R1413" s="195"/>
      <c r="S1413" s="195"/>
      <c r="T1413" s="175"/>
      <c r="U1413" s="175"/>
      <c r="V1413" s="182"/>
    </row>
    <row r="1414" spans="2:22" ht="12.75" customHeight="1">
      <c r="B1414" s="175"/>
      <c r="C1414" s="175"/>
      <c r="D1414" s="175"/>
      <c r="E1414" s="175"/>
      <c r="F1414" s="175"/>
      <c r="G1414" s="176"/>
      <c r="H1414" s="176"/>
      <c r="I1414" s="176"/>
      <c r="J1414" s="176"/>
      <c r="K1414" s="176"/>
      <c r="L1414" s="176"/>
      <c r="N1414" s="175"/>
      <c r="O1414" s="195"/>
      <c r="P1414" s="195"/>
      <c r="Q1414" s="195"/>
      <c r="R1414" s="195"/>
      <c r="S1414" s="195"/>
      <c r="T1414" s="175"/>
      <c r="U1414" s="175"/>
      <c r="V1414" s="182"/>
    </row>
    <row r="1415" spans="2:22" ht="12.75" customHeight="1">
      <c r="B1415" s="175"/>
      <c r="C1415" s="175"/>
      <c r="D1415" s="175"/>
      <c r="E1415" s="175"/>
      <c r="F1415" s="175"/>
      <c r="G1415" s="176"/>
      <c r="H1415" s="176"/>
      <c r="I1415" s="176"/>
      <c r="J1415" s="176"/>
      <c r="K1415" s="176"/>
      <c r="L1415" s="176"/>
      <c r="N1415" s="175"/>
      <c r="O1415" s="195"/>
      <c r="P1415" s="195"/>
      <c r="Q1415" s="195"/>
      <c r="R1415" s="195"/>
      <c r="S1415" s="195"/>
      <c r="T1415" s="175"/>
      <c r="U1415" s="175"/>
      <c r="V1415" s="182"/>
    </row>
    <row r="1416" spans="2:22" ht="12.75" customHeight="1">
      <c r="B1416" s="175"/>
      <c r="C1416" s="175"/>
      <c r="D1416" s="175"/>
      <c r="E1416" s="175"/>
      <c r="F1416" s="175"/>
      <c r="G1416" s="176"/>
      <c r="H1416" s="176"/>
      <c r="I1416" s="176"/>
      <c r="J1416" s="176"/>
      <c r="K1416" s="176"/>
      <c r="L1416" s="176"/>
      <c r="N1416" s="175"/>
      <c r="O1416" s="195"/>
      <c r="P1416" s="195"/>
      <c r="Q1416" s="195"/>
      <c r="R1416" s="195"/>
      <c r="S1416" s="195"/>
      <c r="T1416" s="175"/>
      <c r="U1416" s="175"/>
      <c r="V1416" s="182"/>
    </row>
    <row r="1417" spans="2:22" ht="12.75" customHeight="1">
      <c r="B1417" s="175"/>
      <c r="C1417" s="175"/>
      <c r="D1417" s="175"/>
      <c r="E1417" s="175"/>
      <c r="F1417" s="175"/>
      <c r="G1417" s="176"/>
      <c r="H1417" s="176"/>
      <c r="I1417" s="176"/>
      <c r="J1417" s="176"/>
      <c r="K1417" s="176"/>
      <c r="L1417" s="176"/>
      <c r="N1417" s="175"/>
      <c r="O1417" s="195"/>
      <c r="P1417" s="195"/>
      <c r="Q1417" s="195"/>
      <c r="R1417" s="195"/>
      <c r="S1417" s="195"/>
      <c r="T1417" s="175"/>
      <c r="U1417" s="175"/>
      <c r="V1417" s="182"/>
    </row>
    <row r="1418" spans="2:22" ht="12.75" customHeight="1">
      <c r="B1418" s="175"/>
      <c r="C1418" s="175"/>
      <c r="D1418" s="175"/>
      <c r="E1418" s="175"/>
      <c r="F1418" s="175"/>
      <c r="G1418" s="176"/>
      <c r="H1418" s="176"/>
      <c r="I1418" s="176"/>
      <c r="J1418" s="176"/>
      <c r="K1418" s="176"/>
      <c r="L1418" s="176"/>
      <c r="N1418" s="175"/>
      <c r="O1418" s="195"/>
      <c r="P1418" s="195"/>
      <c r="Q1418" s="195"/>
      <c r="R1418" s="195"/>
      <c r="S1418" s="195"/>
      <c r="T1418" s="175"/>
      <c r="U1418" s="175"/>
      <c r="V1418" s="182"/>
    </row>
    <row r="1419" spans="2:22" ht="12.75" customHeight="1">
      <c r="B1419" s="175"/>
      <c r="C1419" s="175"/>
      <c r="D1419" s="175"/>
      <c r="E1419" s="175"/>
      <c r="F1419" s="175"/>
      <c r="G1419" s="176"/>
      <c r="H1419" s="176"/>
      <c r="I1419" s="176"/>
      <c r="J1419" s="176"/>
      <c r="K1419" s="176"/>
      <c r="L1419" s="176"/>
      <c r="N1419" s="175"/>
      <c r="O1419" s="195"/>
      <c r="P1419" s="195"/>
      <c r="Q1419" s="195"/>
      <c r="R1419" s="195"/>
      <c r="S1419" s="195"/>
      <c r="T1419" s="175"/>
      <c r="U1419" s="175"/>
      <c r="V1419" s="182"/>
    </row>
    <row r="1420" spans="2:22" ht="12.75" customHeight="1">
      <c r="B1420" s="175"/>
      <c r="C1420" s="175"/>
      <c r="D1420" s="175"/>
      <c r="E1420" s="175"/>
      <c r="F1420" s="175"/>
      <c r="G1420" s="176"/>
      <c r="H1420" s="176"/>
      <c r="I1420" s="176"/>
      <c r="J1420" s="176"/>
      <c r="K1420" s="176"/>
      <c r="L1420" s="176"/>
      <c r="N1420" s="175"/>
      <c r="O1420" s="195"/>
      <c r="P1420" s="195"/>
      <c r="Q1420" s="195"/>
      <c r="R1420" s="195"/>
      <c r="S1420" s="195"/>
      <c r="T1420" s="175"/>
      <c r="U1420" s="175"/>
      <c r="V1420" s="182"/>
    </row>
    <row r="1421" spans="2:22" ht="12.75" customHeight="1">
      <c r="B1421" s="175"/>
      <c r="C1421" s="175"/>
      <c r="D1421" s="175"/>
      <c r="E1421" s="175"/>
      <c r="F1421" s="175"/>
      <c r="G1421" s="176"/>
      <c r="H1421" s="176"/>
      <c r="I1421" s="176"/>
      <c r="J1421" s="176"/>
      <c r="K1421" s="176"/>
      <c r="L1421" s="176"/>
      <c r="N1421" s="175"/>
      <c r="O1421" s="195"/>
      <c r="P1421" s="195"/>
      <c r="Q1421" s="195"/>
      <c r="R1421" s="195"/>
      <c r="S1421" s="195"/>
      <c r="T1421" s="175"/>
      <c r="U1421" s="175"/>
      <c r="V1421" s="182"/>
    </row>
    <row r="1422" spans="2:22" ht="12.75" customHeight="1">
      <c r="B1422" s="175"/>
      <c r="C1422" s="175"/>
      <c r="D1422" s="175"/>
      <c r="E1422" s="175"/>
      <c r="F1422" s="175"/>
      <c r="G1422" s="176"/>
      <c r="H1422" s="176"/>
      <c r="I1422" s="176"/>
      <c r="J1422" s="176"/>
      <c r="K1422" s="176"/>
      <c r="L1422" s="176"/>
      <c r="N1422" s="175"/>
      <c r="O1422" s="195"/>
      <c r="P1422" s="195"/>
      <c r="Q1422" s="195"/>
      <c r="R1422" s="195"/>
      <c r="S1422" s="195"/>
      <c r="T1422" s="175"/>
      <c r="U1422" s="175"/>
      <c r="V1422" s="182"/>
    </row>
    <row r="1423" spans="2:22" ht="12.75" customHeight="1">
      <c r="B1423" s="175"/>
      <c r="C1423" s="175"/>
      <c r="D1423" s="175"/>
      <c r="E1423" s="175"/>
      <c r="F1423" s="175"/>
      <c r="G1423" s="176"/>
      <c r="H1423" s="176"/>
      <c r="I1423" s="176"/>
      <c r="J1423" s="176"/>
      <c r="K1423" s="176"/>
      <c r="L1423" s="176"/>
      <c r="N1423" s="175"/>
      <c r="O1423" s="195"/>
      <c r="P1423" s="195"/>
      <c r="Q1423" s="195"/>
      <c r="R1423" s="195"/>
      <c r="S1423" s="195"/>
      <c r="T1423" s="175"/>
      <c r="U1423" s="175"/>
      <c r="V1423" s="182"/>
    </row>
    <row r="1424" spans="2:22" ht="12.75" customHeight="1">
      <c r="B1424" s="175"/>
      <c r="C1424" s="175"/>
      <c r="D1424" s="175"/>
      <c r="E1424" s="175"/>
      <c r="F1424" s="175"/>
      <c r="G1424" s="176"/>
      <c r="H1424" s="176"/>
      <c r="I1424" s="176"/>
      <c r="J1424" s="176"/>
      <c r="K1424" s="176"/>
      <c r="L1424" s="176"/>
      <c r="N1424" s="175"/>
      <c r="O1424" s="195"/>
      <c r="P1424" s="195"/>
      <c r="Q1424" s="195"/>
      <c r="R1424" s="195"/>
      <c r="S1424" s="195"/>
      <c r="T1424" s="175"/>
      <c r="U1424" s="175"/>
      <c r="V1424" s="182"/>
    </row>
    <row r="1425" spans="2:22" ht="12.75" customHeight="1">
      <c r="B1425" s="175"/>
      <c r="C1425" s="175"/>
      <c r="D1425" s="175"/>
      <c r="E1425" s="175"/>
      <c r="F1425" s="175"/>
      <c r="G1425" s="176"/>
      <c r="H1425" s="176"/>
      <c r="I1425" s="176"/>
      <c r="J1425" s="176"/>
      <c r="K1425" s="176"/>
      <c r="L1425" s="176"/>
      <c r="N1425" s="175"/>
      <c r="O1425" s="195"/>
      <c r="P1425" s="195"/>
      <c r="Q1425" s="195"/>
      <c r="R1425" s="195"/>
      <c r="S1425" s="195"/>
      <c r="T1425" s="175"/>
      <c r="U1425" s="175"/>
      <c r="V1425" s="182"/>
    </row>
    <row r="1426" spans="2:22" ht="12.75" customHeight="1">
      <c r="B1426" s="175"/>
      <c r="C1426" s="175"/>
      <c r="D1426" s="175"/>
      <c r="E1426" s="175"/>
      <c r="F1426" s="175"/>
      <c r="G1426" s="176"/>
      <c r="H1426" s="176"/>
      <c r="I1426" s="176"/>
      <c r="J1426" s="176"/>
      <c r="K1426" s="176"/>
      <c r="L1426" s="176"/>
      <c r="N1426" s="175"/>
      <c r="O1426" s="195"/>
      <c r="P1426" s="195"/>
      <c r="Q1426" s="195"/>
      <c r="R1426" s="195"/>
      <c r="S1426" s="195"/>
      <c r="T1426" s="175"/>
      <c r="U1426" s="175"/>
      <c r="V1426" s="182"/>
    </row>
    <row r="1427" spans="2:22" ht="12.75" customHeight="1">
      <c r="B1427" s="175"/>
      <c r="C1427" s="175"/>
      <c r="D1427" s="175"/>
      <c r="E1427" s="175"/>
      <c r="F1427" s="175"/>
      <c r="G1427" s="176"/>
      <c r="H1427" s="176"/>
      <c r="I1427" s="176"/>
      <c r="J1427" s="176"/>
      <c r="K1427" s="176"/>
      <c r="L1427" s="176"/>
      <c r="N1427" s="175"/>
      <c r="O1427" s="195"/>
      <c r="P1427" s="195"/>
      <c r="Q1427" s="195"/>
      <c r="R1427" s="195"/>
      <c r="S1427" s="195"/>
      <c r="T1427" s="175"/>
      <c r="U1427" s="175"/>
      <c r="V1427" s="182"/>
    </row>
    <row r="1428" spans="2:22" ht="12.75" customHeight="1">
      <c r="B1428" s="175"/>
      <c r="C1428" s="175"/>
      <c r="D1428" s="175"/>
      <c r="E1428" s="175"/>
      <c r="F1428" s="175"/>
      <c r="G1428" s="176"/>
      <c r="H1428" s="176"/>
      <c r="I1428" s="176"/>
      <c r="J1428" s="176"/>
      <c r="K1428" s="176"/>
      <c r="L1428" s="176"/>
      <c r="N1428" s="175"/>
      <c r="O1428" s="195"/>
      <c r="P1428" s="195"/>
      <c r="Q1428" s="195"/>
      <c r="R1428" s="195"/>
      <c r="S1428" s="195"/>
      <c r="T1428" s="175"/>
      <c r="U1428" s="175"/>
      <c r="V1428" s="182"/>
    </row>
    <row r="1429" spans="2:22" ht="12.75" customHeight="1">
      <c r="B1429" s="175"/>
      <c r="C1429" s="175"/>
      <c r="D1429" s="175"/>
      <c r="E1429" s="175"/>
      <c r="F1429" s="175"/>
      <c r="G1429" s="176"/>
      <c r="H1429" s="176"/>
      <c r="I1429" s="176"/>
      <c r="J1429" s="176"/>
      <c r="K1429" s="176"/>
      <c r="L1429" s="176"/>
      <c r="N1429" s="175"/>
      <c r="O1429" s="195"/>
      <c r="P1429" s="195"/>
      <c r="Q1429" s="195"/>
      <c r="R1429" s="195"/>
      <c r="S1429" s="195"/>
      <c r="T1429" s="175"/>
      <c r="U1429" s="175"/>
      <c r="V1429" s="182"/>
    </row>
    <row r="1430" spans="2:22" ht="12.75" customHeight="1">
      <c r="B1430" s="175"/>
      <c r="C1430" s="175"/>
      <c r="D1430" s="175"/>
      <c r="E1430" s="175"/>
      <c r="F1430" s="175"/>
      <c r="G1430" s="176"/>
      <c r="H1430" s="176"/>
      <c r="I1430" s="176"/>
      <c r="J1430" s="176"/>
      <c r="K1430" s="176"/>
      <c r="L1430" s="176"/>
      <c r="N1430" s="175"/>
      <c r="O1430" s="195"/>
      <c r="P1430" s="195"/>
      <c r="Q1430" s="195"/>
      <c r="R1430" s="195"/>
      <c r="S1430" s="195"/>
      <c r="T1430" s="175"/>
      <c r="U1430" s="175"/>
      <c r="V1430" s="182"/>
    </row>
    <row r="1431" spans="2:22" ht="12.75" customHeight="1">
      <c r="B1431" s="175"/>
      <c r="C1431" s="175"/>
      <c r="D1431" s="175"/>
      <c r="E1431" s="175"/>
      <c r="F1431" s="175"/>
      <c r="G1431" s="176"/>
      <c r="H1431" s="176"/>
      <c r="I1431" s="176"/>
      <c r="J1431" s="176"/>
      <c r="K1431" s="176"/>
      <c r="L1431" s="176"/>
      <c r="N1431" s="175"/>
      <c r="O1431" s="195"/>
      <c r="P1431" s="195"/>
      <c r="Q1431" s="195"/>
      <c r="R1431" s="195"/>
      <c r="S1431" s="195"/>
      <c r="T1431" s="175"/>
      <c r="U1431" s="175"/>
      <c r="V1431" s="182"/>
    </row>
    <row r="1432" spans="2:22" ht="12.75" customHeight="1">
      <c r="B1432" s="175"/>
      <c r="C1432" s="175"/>
      <c r="D1432" s="175"/>
      <c r="E1432" s="175"/>
      <c r="F1432" s="175"/>
      <c r="G1432" s="176"/>
      <c r="H1432" s="176"/>
      <c r="I1432" s="176"/>
      <c r="J1432" s="176"/>
      <c r="K1432" s="176"/>
      <c r="L1432" s="176"/>
      <c r="N1432" s="175"/>
      <c r="O1432" s="195"/>
      <c r="P1432" s="195"/>
      <c r="Q1432" s="195"/>
      <c r="R1432" s="195"/>
      <c r="S1432" s="195"/>
      <c r="T1432" s="175"/>
      <c r="U1432" s="175"/>
      <c r="V1432" s="182"/>
    </row>
    <row r="1433" spans="2:22" ht="12.75" customHeight="1">
      <c r="B1433" s="175"/>
      <c r="C1433" s="175"/>
      <c r="D1433" s="175"/>
      <c r="E1433" s="175"/>
      <c r="F1433" s="175"/>
      <c r="G1433" s="176"/>
      <c r="H1433" s="176"/>
      <c r="I1433" s="176"/>
      <c r="J1433" s="176"/>
      <c r="K1433" s="176"/>
      <c r="L1433" s="176"/>
      <c r="N1433" s="175"/>
      <c r="O1433" s="195"/>
      <c r="P1433" s="195"/>
      <c r="Q1433" s="195"/>
      <c r="R1433" s="195"/>
      <c r="S1433" s="195"/>
      <c r="T1433" s="175"/>
      <c r="U1433" s="175"/>
      <c r="V1433" s="182"/>
    </row>
    <row r="1434" spans="2:22" ht="12.75" customHeight="1">
      <c r="B1434" s="175"/>
      <c r="C1434" s="175"/>
      <c r="D1434" s="175"/>
      <c r="E1434" s="175"/>
      <c r="F1434" s="175"/>
      <c r="G1434" s="176"/>
      <c r="H1434" s="176"/>
      <c r="I1434" s="176"/>
      <c r="J1434" s="176"/>
      <c r="K1434" s="176"/>
      <c r="L1434" s="176"/>
      <c r="N1434" s="175"/>
      <c r="O1434" s="195"/>
      <c r="P1434" s="195"/>
      <c r="Q1434" s="195"/>
      <c r="R1434" s="195"/>
      <c r="S1434" s="195"/>
      <c r="T1434" s="175"/>
      <c r="U1434" s="175"/>
      <c r="V1434" s="182"/>
    </row>
    <row r="1435" spans="2:22" ht="12.75" customHeight="1">
      <c r="B1435" s="175"/>
      <c r="C1435" s="175"/>
      <c r="D1435" s="175"/>
      <c r="E1435" s="175"/>
      <c r="F1435" s="175"/>
      <c r="G1435" s="176"/>
      <c r="H1435" s="176"/>
      <c r="I1435" s="176"/>
      <c r="J1435" s="176"/>
      <c r="K1435" s="176"/>
      <c r="L1435" s="176"/>
      <c r="N1435" s="175"/>
      <c r="O1435" s="195"/>
      <c r="P1435" s="195"/>
      <c r="Q1435" s="195"/>
      <c r="R1435" s="195"/>
      <c r="S1435" s="195"/>
      <c r="T1435" s="175"/>
      <c r="U1435" s="175"/>
      <c r="V1435" s="182"/>
    </row>
    <row r="1436" spans="2:22" ht="12.75" customHeight="1">
      <c r="B1436" s="175"/>
      <c r="C1436" s="175"/>
      <c r="D1436" s="175"/>
      <c r="E1436" s="175"/>
      <c r="F1436" s="175"/>
      <c r="G1436" s="176"/>
      <c r="H1436" s="176"/>
      <c r="I1436" s="176"/>
      <c r="J1436" s="176"/>
      <c r="K1436" s="176"/>
      <c r="L1436" s="176"/>
      <c r="N1436" s="175"/>
      <c r="O1436" s="195"/>
      <c r="P1436" s="195"/>
      <c r="Q1436" s="195"/>
      <c r="R1436" s="195"/>
      <c r="S1436" s="195"/>
      <c r="T1436" s="175"/>
      <c r="U1436" s="175"/>
      <c r="V1436" s="182"/>
    </row>
    <row r="1437" spans="2:22" ht="12.75" customHeight="1">
      <c r="B1437" s="175"/>
      <c r="C1437" s="175"/>
      <c r="D1437" s="175"/>
      <c r="E1437" s="175"/>
      <c r="F1437" s="175"/>
      <c r="G1437" s="176"/>
      <c r="H1437" s="176"/>
      <c r="I1437" s="176"/>
      <c r="J1437" s="176"/>
      <c r="K1437" s="176"/>
      <c r="L1437" s="176"/>
      <c r="N1437" s="175"/>
      <c r="O1437" s="195"/>
      <c r="P1437" s="195"/>
      <c r="Q1437" s="195"/>
      <c r="R1437" s="195"/>
      <c r="S1437" s="195"/>
      <c r="T1437" s="175"/>
      <c r="U1437" s="175"/>
      <c r="V1437" s="182"/>
    </row>
    <row r="1438" spans="2:22" ht="12.75" customHeight="1">
      <c r="B1438" s="175"/>
      <c r="C1438" s="175"/>
      <c r="D1438" s="175"/>
      <c r="E1438" s="175"/>
      <c r="F1438" s="175"/>
      <c r="G1438" s="176"/>
      <c r="H1438" s="176"/>
      <c r="I1438" s="176"/>
      <c r="J1438" s="176"/>
      <c r="K1438" s="176"/>
      <c r="L1438" s="176"/>
      <c r="N1438" s="175"/>
      <c r="O1438" s="195"/>
      <c r="P1438" s="195"/>
      <c r="Q1438" s="195"/>
      <c r="R1438" s="195"/>
      <c r="S1438" s="195"/>
      <c r="T1438" s="175"/>
      <c r="U1438" s="175"/>
      <c r="V1438" s="182"/>
    </row>
    <row r="1439" spans="2:22" ht="12.75" customHeight="1">
      <c r="B1439" s="175"/>
      <c r="C1439" s="175"/>
      <c r="D1439" s="175"/>
      <c r="E1439" s="175"/>
      <c r="F1439" s="175"/>
      <c r="G1439" s="176"/>
      <c r="H1439" s="176"/>
      <c r="I1439" s="176"/>
      <c r="J1439" s="176"/>
      <c r="K1439" s="176"/>
      <c r="L1439" s="176"/>
      <c r="N1439" s="175"/>
      <c r="O1439" s="195"/>
      <c r="P1439" s="195"/>
      <c r="Q1439" s="195"/>
      <c r="R1439" s="195"/>
      <c r="S1439" s="195"/>
      <c r="T1439" s="175"/>
      <c r="U1439" s="175"/>
      <c r="V1439" s="182"/>
    </row>
    <row r="1440" spans="2:22" ht="12.75" customHeight="1">
      <c r="B1440" s="175"/>
      <c r="C1440" s="175"/>
      <c r="D1440" s="175"/>
      <c r="E1440" s="175"/>
      <c r="F1440" s="175"/>
      <c r="G1440" s="176"/>
      <c r="H1440" s="176"/>
      <c r="I1440" s="176"/>
      <c r="J1440" s="176"/>
      <c r="K1440" s="176"/>
      <c r="L1440" s="176"/>
      <c r="N1440" s="175"/>
      <c r="O1440" s="195"/>
      <c r="P1440" s="195"/>
      <c r="Q1440" s="195"/>
      <c r="R1440" s="195"/>
      <c r="S1440" s="195"/>
      <c r="T1440" s="175"/>
      <c r="U1440" s="175"/>
      <c r="V1440" s="182"/>
    </row>
    <row r="1441" spans="2:22" ht="12.75" customHeight="1">
      <c r="B1441" s="175"/>
      <c r="C1441" s="175"/>
      <c r="D1441" s="175"/>
      <c r="E1441" s="175"/>
      <c r="F1441" s="175"/>
      <c r="G1441" s="176"/>
      <c r="H1441" s="176"/>
      <c r="I1441" s="176"/>
      <c r="J1441" s="176"/>
      <c r="K1441" s="176"/>
      <c r="L1441" s="176"/>
      <c r="N1441" s="175"/>
      <c r="O1441" s="195"/>
      <c r="P1441" s="195"/>
      <c r="Q1441" s="195"/>
      <c r="R1441" s="195"/>
      <c r="S1441" s="195"/>
      <c r="T1441" s="175"/>
      <c r="U1441" s="175"/>
      <c r="V1441" s="182"/>
    </row>
    <row r="1442" spans="2:22" ht="12.75" customHeight="1">
      <c r="B1442" s="175"/>
      <c r="C1442" s="175"/>
      <c r="D1442" s="175"/>
      <c r="E1442" s="175"/>
      <c r="F1442" s="175"/>
      <c r="G1442" s="176"/>
      <c r="H1442" s="176"/>
      <c r="I1442" s="176"/>
      <c r="J1442" s="176"/>
      <c r="K1442" s="176"/>
      <c r="L1442" s="176"/>
      <c r="N1442" s="175"/>
      <c r="O1442" s="195"/>
      <c r="P1442" s="195"/>
      <c r="Q1442" s="195"/>
      <c r="R1442" s="195"/>
      <c r="S1442" s="195"/>
      <c r="T1442" s="175"/>
      <c r="U1442" s="175"/>
      <c r="V1442" s="182"/>
    </row>
    <row r="1443" spans="2:22" ht="12.75" customHeight="1">
      <c r="B1443" s="175"/>
      <c r="C1443" s="175"/>
      <c r="D1443" s="175"/>
      <c r="E1443" s="175"/>
      <c r="F1443" s="175"/>
      <c r="G1443" s="176"/>
      <c r="H1443" s="176"/>
      <c r="I1443" s="176"/>
      <c r="J1443" s="176"/>
      <c r="K1443" s="176"/>
      <c r="L1443" s="176"/>
      <c r="N1443" s="175"/>
      <c r="O1443" s="195"/>
      <c r="P1443" s="195"/>
      <c r="Q1443" s="195"/>
      <c r="R1443" s="195"/>
      <c r="S1443" s="195"/>
      <c r="T1443" s="175"/>
      <c r="U1443" s="175"/>
      <c r="V1443" s="182"/>
    </row>
    <row r="1444" spans="2:22" ht="12.75" customHeight="1">
      <c r="B1444" s="175"/>
      <c r="C1444" s="175"/>
      <c r="D1444" s="175"/>
      <c r="E1444" s="175"/>
      <c r="F1444" s="175"/>
      <c r="G1444" s="176"/>
      <c r="H1444" s="176"/>
      <c r="I1444" s="176"/>
      <c r="J1444" s="176"/>
      <c r="K1444" s="176"/>
      <c r="L1444" s="176"/>
      <c r="N1444" s="175"/>
      <c r="O1444" s="195"/>
      <c r="P1444" s="195"/>
      <c r="Q1444" s="195"/>
      <c r="R1444" s="195"/>
      <c r="S1444" s="195"/>
      <c r="T1444" s="175"/>
      <c r="U1444" s="175"/>
      <c r="V1444" s="182"/>
    </row>
    <row r="1445" spans="2:22" ht="12.75" customHeight="1">
      <c r="B1445" s="175"/>
      <c r="C1445" s="175"/>
      <c r="D1445" s="175"/>
      <c r="E1445" s="175"/>
      <c r="F1445" s="175"/>
      <c r="G1445" s="176"/>
      <c r="H1445" s="176"/>
      <c r="I1445" s="176"/>
      <c r="J1445" s="176"/>
      <c r="K1445" s="176"/>
      <c r="L1445" s="176"/>
      <c r="N1445" s="175"/>
      <c r="O1445" s="195"/>
      <c r="P1445" s="195"/>
      <c r="Q1445" s="195"/>
      <c r="R1445" s="195"/>
      <c r="S1445" s="195"/>
      <c r="T1445" s="175"/>
      <c r="U1445" s="175"/>
      <c r="V1445" s="182"/>
    </row>
    <row r="1446" spans="2:22" ht="12.75" customHeight="1">
      <c r="B1446" s="175"/>
      <c r="C1446" s="175"/>
      <c r="D1446" s="175"/>
      <c r="E1446" s="175"/>
      <c r="F1446" s="175"/>
      <c r="G1446" s="176"/>
      <c r="H1446" s="176"/>
      <c r="I1446" s="176"/>
      <c r="J1446" s="176"/>
      <c r="K1446" s="176"/>
      <c r="L1446" s="176"/>
      <c r="N1446" s="175"/>
      <c r="O1446" s="195"/>
      <c r="P1446" s="195"/>
      <c r="Q1446" s="195"/>
      <c r="R1446" s="195"/>
      <c r="S1446" s="195"/>
      <c r="T1446" s="175"/>
      <c r="U1446" s="175"/>
      <c r="V1446" s="182"/>
    </row>
    <row r="1447" spans="2:22" ht="12.75" customHeight="1">
      <c r="B1447" s="175"/>
      <c r="C1447" s="175"/>
      <c r="D1447" s="175"/>
      <c r="E1447" s="175"/>
      <c r="F1447" s="175"/>
      <c r="G1447" s="176"/>
      <c r="H1447" s="176"/>
      <c r="I1447" s="176"/>
      <c r="J1447" s="176"/>
      <c r="K1447" s="176"/>
      <c r="L1447" s="176"/>
      <c r="N1447" s="175"/>
      <c r="O1447" s="195"/>
      <c r="P1447" s="195"/>
      <c r="Q1447" s="195"/>
      <c r="R1447" s="195"/>
      <c r="S1447" s="195"/>
      <c r="T1447" s="175"/>
      <c r="U1447" s="175"/>
      <c r="V1447" s="182"/>
    </row>
    <row r="1448" spans="2:22" ht="12.75" customHeight="1">
      <c r="B1448" s="175"/>
      <c r="C1448" s="175"/>
      <c r="D1448" s="175"/>
      <c r="E1448" s="175"/>
      <c r="F1448" s="175"/>
      <c r="G1448" s="176"/>
      <c r="H1448" s="176"/>
      <c r="I1448" s="176"/>
      <c r="J1448" s="176"/>
      <c r="K1448" s="176"/>
      <c r="L1448" s="176"/>
      <c r="N1448" s="175"/>
      <c r="O1448" s="195"/>
      <c r="P1448" s="195"/>
      <c r="Q1448" s="195"/>
      <c r="R1448" s="195"/>
      <c r="S1448" s="195"/>
      <c r="T1448" s="175"/>
      <c r="U1448" s="175"/>
      <c r="V1448" s="182"/>
    </row>
    <row r="1449" spans="2:22" ht="12.75" customHeight="1">
      <c r="B1449" s="175"/>
      <c r="C1449" s="175"/>
      <c r="D1449" s="175"/>
      <c r="E1449" s="175"/>
      <c r="F1449" s="175"/>
      <c r="G1449" s="176"/>
      <c r="H1449" s="176"/>
      <c r="I1449" s="176"/>
      <c r="J1449" s="176"/>
      <c r="K1449" s="176"/>
      <c r="L1449" s="176"/>
      <c r="N1449" s="175"/>
      <c r="O1449" s="195"/>
      <c r="P1449" s="195"/>
      <c r="Q1449" s="195"/>
      <c r="R1449" s="195"/>
      <c r="S1449" s="195"/>
      <c r="T1449" s="175"/>
      <c r="U1449" s="175"/>
      <c r="V1449" s="182"/>
    </row>
    <row r="1450" spans="2:22" ht="12.75" customHeight="1">
      <c r="B1450" s="175"/>
      <c r="C1450" s="175"/>
      <c r="D1450" s="175"/>
      <c r="E1450" s="175"/>
      <c r="F1450" s="175"/>
      <c r="G1450" s="176"/>
      <c r="H1450" s="176"/>
      <c r="I1450" s="176"/>
      <c r="J1450" s="176"/>
      <c r="K1450" s="176"/>
      <c r="L1450" s="176"/>
      <c r="N1450" s="175"/>
      <c r="O1450" s="195"/>
      <c r="P1450" s="195"/>
      <c r="Q1450" s="195"/>
      <c r="R1450" s="195"/>
      <c r="S1450" s="195"/>
      <c r="T1450" s="175"/>
      <c r="U1450" s="175"/>
      <c r="V1450" s="182"/>
    </row>
    <row r="1451" spans="2:22" ht="12.75" customHeight="1">
      <c r="B1451" s="175"/>
      <c r="C1451" s="175"/>
      <c r="D1451" s="175"/>
      <c r="E1451" s="175"/>
      <c r="F1451" s="175"/>
      <c r="G1451" s="176"/>
      <c r="H1451" s="176"/>
      <c r="I1451" s="176"/>
      <c r="J1451" s="176"/>
      <c r="K1451" s="176"/>
      <c r="L1451" s="176"/>
      <c r="N1451" s="175"/>
      <c r="O1451" s="195"/>
      <c r="P1451" s="195"/>
      <c r="Q1451" s="195"/>
      <c r="R1451" s="195"/>
      <c r="S1451" s="195"/>
      <c r="T1451" s="175"/>
      <c r="U1451" s="175"/>
      <c r="V1451" s="182"/>
    </row>
    <row r="1452" spans="2:22" ht="12.75" customHeight="1">
      <c r="B1452" s="175"/>
      <c r="C1452" s="175"/>
      <c r="D1452" s="175"/>
      <c r="E1452" s="175"/>
      <c r="F1452" s="175"/>
      <c r="G1452" s="176"/>
      <c r="H1452" s="176"/>
      <c r="I1452" s="176"/>
      <c r="J1452" s="176"/>
      <c r="K1452" s="176"/>
      <c r="L1452" s="176"/>
      <c r="N1452" s="175"/>
      <c r="O1452" s="195"/>
      <c r="P1452" s="195"/>
      <c r="Q1452" s="195"/>
      <c r="R1452" s="195"/>
      <c r="S1452" s="195"/>
      <c r="T1452" s="175"/>
      <c r="U1452" s="175"/>
      <c r="V1452" s="182"/>
    </row>
    <row r="1453" spans="2:22" ht="12.75" customHeight="1">
      <c r="B1453" s="175"/>
      <c r="C1453" s="175"/>
      <c r="D1453" s="175"/>
      <c r="E1453" s="175"/>
      <c r="F1453" s="175"/>
      <c r="G1453" s="176"/>
      <c r="H1453" s="176"/>
      <c r="I1453" s="176"/>
      <c r="J1453" s="176"/>
      <c r="K1453" s="176"/>
      <c r="L1453" s="176"/>
      <c r="N1453" s="175"/>
      <c r="O1453" s="195"/>
      <c r="P1453" s="195"/>
      <c r="Q1453" s="195"/>
      <c r="R1453" s="195"/>
      <c r="S1453" s="195"/>
      <c r="T1453" s="175"/>
      <c r="U1453" s="175"/>
      <c r="V1453" s="182"/>
    </row>
    <row r="1454" spans="2:22" ht="12.75" customHeight="1">
      <c r="B1454" s="175"/>
      <c r="C1454" s="175"/>
      <c r="D1454" s="175"/>
      <c r="E1454" s="175"/>
      <c r="F1454" s="175"/>
      <c r="G1454" s="176"/>
      <c r="H1454" s="176"/>
      <c r="I1454" s="176"/>
      <c r="J1454" s="176"/>
      <c r="K1454" s="176"/>
      <c r="L1454" s="176"/>
      <c r="N1454" s="175"/>
      <c r="O1454" s="195"/>
      <c r="P1454" s="195"/>
      <c r="Q1454" s="195"/>
      <c r="R1454" s="195"/>
      <c r="S1454" s="195"/>
      <c r="T1454" s="175"/>
      <c r="U1454" s="175"/>
      <c r="V1454" s="182"/>
    </row>
    <row r="1455" spans="2:22" ht="12.75" customHeight="1">
      <c r="B1455" s="175"/>
      <c r="C1455" s="175"/>
      <c r="D1455" s="175"/>
      <c r="E1455" s="175"/>
      <c r="F1455" s="175"/>
      <c r="G1455" s="176"/>
      <c r="H1455" s="176"/>
      <c r="I1455" s="176"/>
      <c r="J1455" s="176"/>
      <c r="K1455" s="176"/>
      <c r="L1455" s="176"/>
      <c r="N1455" s="175"/>
      <c r="O1455" s="195"/>
      <c r="P1455" s="195"/>
      <c r="Q1455" s="195"/>
      <c r="R1455" s="195"/>
      <c r="S1455" s="195"/>
      <c r="T1455" s="175"/>
      <c r="U1455" s="175"/>
      <c r="V1455" s="182"/>
    </row>
    <row r="1456" spans="2:22" ht="12.75" customHeight="1">
      <c r="B1456" s="175"/>
      <c r="C1456" s="175"/>
      <c r="D1456" s="175"/>
      <c r="E1456" s="175"/>
      <c r="F1456" s="175"/>
      <c r="G1456" s="176"/>
      <c r="H1456" s="176"/>
      <c r="I1456" s="176"/>
      <c r="J1456" s="176"/>
      <c r="K1456" s="176"/>
      <c r="L1456" s="176"/>
      <c r="N1456" s="175"/>
      <c r="O1456" s="195"/>
      <c r="P1456" s="195"/>
      <c r="Q1456" s="195"/>
      <c r="R1456" s="195"/>
      <c r="S1456" s="195"/>
      <c r="T1456" s="175"/>
      <c r="U1456" s="175"/>
      <c r="V1456" s="182"/>
    </row>
    <row r="1457" spans="2:22" ht="12.75" customHeight="1">
      <c r="B1457" s="175"/>
      <c r="C1457" s="175"/>
      <c r="D1457" s="175"/>
      <c r="E1457" s="175"/>
      <c r="F1457" s="175"/>
      <c r="G1457" s="176"/>
      <c r="H1457" s="176"/>
      <c r="I1457" s="176"/>
      <c r="J1457" s="176"/>
      <c r="K1457" s="176"/>
      <c r="L1457" s="176"/>
      <c r="N1457" s="175"/>
      <c r="O1457" s="195"/>
      <c r="P1457" s="195"/>
      <c r="Q1457" s="195"/>
      <c r="R1457" s="195"/>
      <c r="S1457" s="195"/>
      <c r="T1457" s="175"/>
      <c r="U1457" s="175"/>
      <c r="V1457" s="182"/>
    </row>
    <row r="1458" spans="2:22" ht="12.75" customHeight="1">
      <c r="B1458" s="175"/>
      <c r="C1458" s="175"/>
      <c r="D1458" s="175"/>
      <c r="E1458" s="175"/>
      <c r="F1458" s="175"/>
      <c r="G1458" s="176"/>
      <c r="H1458" s="176"/>
      <c r="I1458" s="176"/>
      <c r="J1458" s="176"/>
      <c r="K1458" s="176"/>
      <c r="L1458" s="176"/>
      <c r="N1458" s="175"/>
      <c r="O1458" s="195"/>
      <c r="P1458" s="195"/>
      <c r="Q1458" s="195"/>
      <c r="R1458" s="195"/>
      <c r="S1458" s="195"/>
      <c r="T1458" s="175"/>
      <c r="U1458" s="175"/>
      <c r="V1458" s="182"/>
    </row>
    <row r="1459" spans="2:22" ht="12.75" customHeight="1">
      <c r="B1459" s="175"/>
      <c r="C1459" s="175"/>
      <c r="D1459" s="175"/>
      <c r="E1459" s="175"/>
      <c r="F1459" s="175"/>
      <c r="G1459" s="176"/>
      <c r="H1459" s="176"/>
      <c r="I1459" s="176"/>
      <c r="J1459" s="176"/>
      <c r="K1459" s="176"/>
      <c r="L1459" s="176"/>
      <c r="N1459" s="175"/>
      <c r="O1459" s="195"/>
      <c r="P1459" s="195"/>
      <c r="Q1459" s="195"/>
      <c r="R1459" s="195"/>
      <c r="S1459" s="195"/>
      <c r="T1459" s="175"/>
      <c r="U1459" s="175"/>
      <c r="V1459" s="182"/>
    </row>
    <row r="1460" spans="2:22" ht="12.75" customHeight="1">
      <c r="B1460" s="175"/>
      <c r="C1460" s="175"/>
      <c r="D1460" s="175"/>
      <c r="E1460" s="175"/>
      <c r="F1460" s="175"/>
      <c r="G1460" s="176"/>
      <c r="H1460" s="176"/>
      <c r="I1460" s="176"/>
      <c r="J1460" s="176"/>
      <c r="K1460" s="176"/>
      <c r="L1460" s="176"/>
      <c r="N1460" s="175"/>
      <c r="O1460" s="195"/>
      <c r="P1460" s="195"/>
      <c r="Q1460" s="195"/>
      <c r="R1460" s="195"/>
      <c r="S1460" s="195"/>
      <c r="T1460" s="175"/>
      <c r="U1460" s="175"/>
      <c r="V1460" s="182"/>
    </row>
    <row r="1461" spans="2:22" ht="12.75" customHeight="1">
      <c r="B1461" s="175"/>
      <c r="C1461" s="175"/>
      <c r="D1461" s="175"/>
      <c r="E1461" s="175"/>
      <c r="F1461" s="175"/>
      <c r="G1461" s="176"/>
      <c r="H1461" s="176"/>
      <c r="I1461" s="176"/>
      <c r="J1461" s="176"/>
      <c r="K1461" s="176"/>
      <c r="L1461" s="176"/>
      <c r="N1461" s="175"/>
      <c r="O1461" s="195"/>
      <c r="P1461" s="195"/>
      <c r="Q1461" s="195"/>
      <c r="R1461" s="195"/>
      <c r="S1461" s="195"/>
      <c r="T1461" s="175"/>
      <c r="U1461" s="175"/>
      <c r="V1461" s="182"/>
    </row>
    <row r="1462" spans="2:22" ht="12.75" customHeight="1">
      <c r="B1462" s="175"/>
      <c r="C1462" s="175"/>
      <c r="D1462" s="175"/>
      <c r="E1462" s="175"/>
      <c r="F1462" s="175"/>
      <c r="G1462" s="176"/>
      <c r="H1462" s="176"/>
      <c r="I1462" s="176"/>
      <c r="J1462" s="176"/>
      <c r="K1462" s="176"/>
      <c r="L1462" s="176"/>
      <c r="N1462" s="175"/>
      <c r="O1462" s="195"/>
      <c r="P1462" s="195"/>
      <c r="Q1462" s="195"/>
      <c r="R1462" s="195"/>
      <c r="S1462" s="195"/>
      <c r="T1462" s="175"/>
      <c r="U1462" s="175"/>
      <c r="V1462" s="182"/>
    </row>
    <row r="1463" spans="2:22" ht="12.75" customHeight="1">
      <c r="B1463" s="175"/>
      <c r="C1463" s="175"/>
      <c r="D1463" s="175"/>
      <c r="E1463" s="175"/>
      <c r="F1463" s="175"/>
      <c r="G1463" s="176"/>
      <c r="H1463" s="176"/>
      <c r="I1463" s="176"/>
      <c r="J1463" s="176"/>
      <c r="K1463" s="176"/>
      <c r="L1463" s="176"/>
      <c r="N1463" s="175"/>
      <c r="O1463" s="195"/>
      <c r="P1463" s="195"/>
      <c r="Q1463" s="195"/>
      <c r="R1463" s="195"/>
      <c r="S1463" s="195"/>
      <c r="T1463" s="175"/>
      <c r="U1463" s="175"/>
      <c r="V1463" s="182"/>
    </row>
    <row r="1464" spans="2:22" ht="12.75" customHeight="1">
      <c r="B1464" s="175"/>
      <c r="C1464" s="175"/>
      <c r="D1464" s="175"/>
      <c r="E1464" s="175"/>
      <c r="F1464" s="175"/>
      <c r="G1464" s="176"/>
      <c r="H1464" s="176"/>
      <c r="I1464" s="176"/>
      <c r="J1464" s="176"/>
      <c r="K1464" s="176"/>
      <c r="L1464" s="176"/>
      <c r="N1464" s="175"/>
      <c r="O1464" s="195"/>
      <c r="P1464" s="195"/>
      <c r="Q1464" s="195"/>
      <c r="R1464" s="195"/>
      <c r="S1464" s="195"/>
      <c r="T1464" s="175"/>
      <c r="U1464" s="175"/>
      <c r="V1464" s="182"/>
    </row>
    <row r="1465" spans="2:22" ht="12.75" customHeight="1">
      <c r="B1465" s="175"/>
      <c r="C1465" s="175"/>
      <c r="D1465" s="175"/>
      <c r="E1465" s="175"/>
      <c r="F1465" s="175"/>
      <c r="G1465" s="176"/>
      <c r="H1465" s="176"/>
      <c r="I1465" s="176"/>
      <c r="J1465" s="176"/>
      <c r="K1465" s="176"/>
      <c r="L1465" s="176"/>
      <c r="N1465" s="175"/>
      <c r="O1465" s="195"/>
      <c r="P1465" s="195"/>
      <c r="Q1465" s="195"/>
      <c r="R1465" s="195"/>
      <c r="S1465" s="195"/>
      <c r="T1465" s="175"/>
      <c r="U1465" s="175"/>
      <c r="V1465" s="182"/>
    </row>
    <row r="1466" spans="2:22" ht="12.75" customHeight="1">
      <c r="B1466" s="175"/>
      <c r="C1466" s="175"/>
      <c r="D1466" s="175"/>
      <c r="E1466" s="175"/>
      <c r="F1466" s="175"/>
      <c r="G1466" s="176"/>
      <c r="H1466" s="176"/>
      <c r="I1466" s="176"/>
      <c r="J1466" s="176"/>
      <c r="K1466" s="176"/>
      <c r="L1466" s="176"/>
      <c r="N1466" s="175"/>
      <c r="O1466" s="195"/>
      <c r="P1466" s="195"/>
      <c r="Q1466" s="195"/>
      <c r="R1466" s="195"/>
      <c r="S1466" s="195"/>
      <c r="T1466" s="175"/>
      <c r="U1466" s="175"/>
      <c r="V1466" s="182"/>
    </row>
    <row r="1467" spans="2:22" ht="12.75" customHeight="1">
      <c r="B1467" s="175"/>
      <c r="C1467" s="175"/>
      <c r="D1467" s="175"/>
      <c r="E1467" s="175"/>
      <c r="F1467" s="175"/>
      <c r="G1467" s="176"/>
      <c r="H1467" s="176"/>
      <c r="I1467" s="176"/>
      <c r="J1467" s="176"/>
      <c r="K1467" s="176"/>
      <c r="L1467" s="176"/>
      <c r="N1467" s="175"/>
      <c r="O1467" s="195"/>
      <c r="P1467" s="195"/>
      <c r="Q1467" s="195"/>
      <c r="R1467" s="195"/>
      <c r="S1467" s="195"/>
      <c r="T1467" s="175"/>
      <c r="U1467" s="175"/>
      <c r="V1467" s="182"/>
    </row>
    <row r="1468" spans="2:22" ht="12.75" customHeight="1">
      <c r="B1468" s="175"/>
      <c r="C1468" s="175"/>
      <c r="D1468" s="175"/>
      <c r="E1468" s="175"/>
      <c r="F1468" s="175"/>
      <c r="G1468" s="176"/>
      <c r="H1468" s="176"/>
      <c r="I1468" s="176"/>
      <c r="J1468" s="176"/>
      <c r="K1468" s="176"/>
      <c r="L1468" s="176"/>
      <c r="N1468" s="175"/>
      <c r="O1468" s="195"/>
      <c r="P1468" s="195"/>
      <c r="Q1468" s="195"/>
      <c r="R1468" s="195"/>
      <c r="S1468" s="195"/>
      <c r="T1468" s="175"/>
      <c r="U1468" s="175"/>
      <c r="V1468" s="182"/>
    </row>
    <row r="1469" spans="2:22" ht="12.75" customHeight="1">
      <c r="B1469" s="175"/>
      <c r="C1469" s="175"/>
      <c r="D1469" s="175"/>
      <c r="E1469" s="175"/>
      <c r="F1469" s="175"/>
      <c r="G1469" s="176"/>
      <c r="H1469" s="176"/>
      <c r="I1469" s="176"/>
      <c r="J1469" s="176"/>
      <c r="K1469" s="176"/>
      <c r="L1469" s="176"/>
      <c r="N1469" s="175"/>
      <c r="O1469" s="195"/>
      <c r="P1469" s="195"/>
      <c r="Q1469" s="195"/>
      <c r="R1469" s="195"/>
      <c r="S1469" s="195"/>
      <c r="T1469" s="175"/>
      <c r="U1469" s="175"/>
      <c r="V1469" s="182"/>
    </row>
    <row r="1470" spans="2:22" ht="12.75" customHeight="1">
      <c r="B1470" s="175"/>
      <c r="C1470" s="175"/>
      <c r="D1470" s="175"/>
      <c r="E1470" s="175"/>
      <c r="F1470" s="175"/>
      <c r="G1470" s="176"/>
      <c r="H1470" s="176"/>
      <c r="I1470" s="176"/>
      <c r="J1470" s="176"/>
      <c r="K1470" s="176"/>
      <c r="L1470" s="176"/>
      <c r="N1470" s="175"/>
      <c r="O1470" s="195"/>
      <c r="P1470" s="195"/>
      <c r="Q1470" s="195"/>
      <c r="R1470" s="195"/>
      <c r="S1470" s="195"/>
      <c r="T1470" s="175"/>
      <c r="U1470" s="175"/>
      <c r="V1470" s="182"/>
    </row>
    <row r="1471" spans="2:22" ht="12.75" customHeight="1">
      <c r="B1471" s="175"/>
      <c r="C1471" s="175"/>
      <c r="D1471" s="175"/>
      <c r="E1471" s="175"/>
      <c r="F1471" s="175"/>
      <c r="G1471" s="176"/>
      <c r="H1471" s="176"/>
      <c r="I1471" s="176"/>
      <c r="J1471" s="176"/>
      <c r="K1471" s="176"/>
      <c r="L1471" s="176"/>
      <c r="N1471" s="175"/>
      <c r="O1471" s="195"/>
      <c r="P1471" s="195"/>
      <c r="Q1471" s="195"/>
      <c r="R1471" s="195"/>
      <c r="S1471" s="195"/>
      <c r="T1471" s="175"/>
      <c r="U1471" s="175"/>
      <c r="V1471" s="182"/>
    </row>
    <row r="1472" spans="2:22" ht="12.75" customHeight="1">
      <c r="B1472" s="175"/>
      <c r="C1472" s="175"/>
      <c r="D1472" s="175"/>
      <c r="E1472" s="175"/>
      <c r="F1472" s="175"/>
      <c r="G1472" s="176"/>
      <c r="H1472" s="176"/>
      <c r="I1472" s="176"/>
      <c r="J1472" s="176"/>
      <c r="K1472" s="176"/>
      <c r="L1472" s="176"/>
      <c r="N1472" s="175"/>
      <c r="O1472" s="195"/>
      <c r="P1472" s="195"/>
      <c r="Q1472" s="195"/>
      <c r="R1472" s="195"/>
      <c r="S1472" s="195"/>
      <c r="T1472" s="175"/>
      <c r="U1472" s="175"/>
      <c r="V1472" s="182"/>
    </row>
    <row r="1473" spans="2:22" ht="12.75" customHeight="1">
      <c r="B1473" s="175"/>
      <c r="C1473" s="175"/>
      <c r="D1473" s="175"/>
      <c r="E1473" s="175"/>
      <c r="F1473" s="175"/>
      <c r="G1473" s="176"/>
      <c r="H1473" s="176"/>
      <c r="I1473" s="176"/>
      <c r="J1473" s="176"/>
      <c r="K1473" s="176"/>
      <c r="L1473" s="176"/>
      <c r="N1473" s="175"/>
      <c r="O1473" s="195"/>
      <c r="P1473" s="195"/>
      <c r="Q1473" s="195"/>
      <c r="R1473" s="195"/>
      <c r="S1473" s="195"/>
      <c r="T1473" s="175"/>
      <c r="U1473" s="175"/>
      <c r="V1473" s="182"/>
    </row>
    <row r="1474" spans="2:22" ht="12.75" customHeight="1">
      <c r="B1474" s="175"/>
      <c r="C1474" s="175"/>
      <c r="D1474" s="175"/>
      <c r="E1474" s="175"/>
      <c r="F1474" s="175"/>
      <c r="G1474" s="176"/>
      <c r="H1474" s="176"/>
      <c r="I1474" s="176"/>
      <c r="J1474" s="176"/>
      <c r="K1474" s="176"/>
      <c r="L1474" s="176"/>
      <c r="N1474" s="175"/>
      <c r="O1474" s="195"/>
      <c r="P1474" s="195"/>
      <c r="Q1474" s="195"/>
      <c r="R1474" s="195"/>
      <c r="S1474" s="195"/>
      <c r="T1474" s="175"/>
      <c r="U1474" s="175"/>
      <c r="V1474" s="182"/>
    </row>
    <row r="1475" spans="2:22" ht="12.75" customHeight="1">
      <c r="B1475" s="175"/>
      <c r="C1475" s="175"/>
      <c r="D1475" s="175"/>
      <c r="E1475" s="175"/>
      <c r="F1475" s="175"/>
      <c r="G1475" s="176"/>
      <c r="H1475" s="176"/>
      <c r="I1475" s="176"/>
      <c r="J1475" s="176"/>
      <c r="K1475" s="176"/>
      <c r="L1475" s="176"/>
      <c r="N1475" s="175"/>
      <c r="O1475" s="195"/>
      <c r="P1475" s="195"/>
      <c r="Q1475" s="195"/>
      <c r="R1475" s="195"/>
      <c r="S1475" s="195"/>
      <c r="T1475" s="175"/>
      <c r="U1475" s="175"/>
      <c r="V1475" s="182"/>
    </row>
    <row r="1476" spans="2:22" ht="12.75" customHeight="1">
      <c r="B1476" s="175"/>
      <c r="C1476" s="175"/>
      <c r="D1476" s="175"/>
      <c r="E1476" s="175"/>
      <c r="F1476" s="175"/>
      <c r="G1476" s="176"/>
      <c r="H1476" s="176"/>
      <c r="I1476" s="176"/>
      <c r="J1476" s="176"/>
      <c r="K1476" s="176"/>
      <c r="L1476" s="176"/>
      <c r="N1476" s="175"/>
      <c r="O1476" s="195"/>
      <c r="P1476" s="195"/>
      <c r="Q1476" s="195"/>
      <c r="R1476" s="195"/>
      <c r="S1476" s="195"/>
      <c r="T1476" s="175"/>
      <c r="U1476" s="175"/>
      <c r="V1476" s="182"/>
    </row>
    <row r="1477" spans="2:22" ht="12.75" customHeight="1">
      <c r="B1477" s="175"/>
      <c r="C1477" s="175"/>
      <c r="D1477" s="175"/>
      <c r="E1477" s="175"/>
      <c r="F1477" s="175"/>
      <c r="G1477" s="176"/>
      <c r="H1477" s="176"/>
      <c r="I1477" s="176"/>
      <c r="J1477" s="176"/>
      <c r="K1477" s="176"/>
      <c r="L1477" s="176"/>
      <c r="N1477" s="175"/>
      <c r="O1477" s="195"/>
      <c r="P1477" s="195"/>
      <c r="Q1477" s="195"/>
      <c r="R1477" s="195"/>
      <c r="S1477" s="195"/>
      <c r="T1477" s="175"/>
      <c r="U1477" s="175"/>
      <c r="V1477" s="182"/>
    </row>
    <row r="1478" spans="2:22" ht="12.75" customHeight="1">
      <c r="B1478" s="175"/>
      <c r="C1478" s="175"/>
      <c r="D1478" s="175"/>
      <c r="E1478" s="175"/>
      <c r="F1478" s="175"/>
      <c r="G1478" s="176"/>
      <c r="H1478" s="176"/>
      <c r="I1478" s="176"/>
      <c r="J1478" s="176"/>
      <c r="K1478" s="176"/>
      <c r="L1478" s="176"/>
      <c r="N1478" s="175"/>
      <c r="O1478" s="195"/>
      <c r="P1478" s="195"/>
      <c r="Q1478" s="195"/>
      <c r="R1478" s="195"/>
      <c r="S1478" s="195"/>
      <c r="T1478" s="175"/>
      <c r="U1478" s="175"/>
      <c r="V1478" s="182"/>
    </row>
    <row r="1479" spans="2:22" ht="12.75" customHeight="1">
      <c r="B1479" s="175"/>
      <c r="C1479" s="175"/>
      <c r="D1479" s="175"/>
      <c r="E1479" s="175"/>
      <c r="F1479" s="175"/>
      <c r="G1479" s="176"/>
      <c r="H1479" s="176"/>
      <c r="I1479" s="176"/>
      <c r="J1479" s="176"/>
      <c r="K1479" s="176"/>
      <c r="L1479" s="176"/>
      <c r="N1479" s="175"/>
      <c r="O1479" s="195"/>
      <c r="P1479" s="195"/>
      <c r="Q1479" s="195"/>
      <c r="R1479" s="195"/>
      <c r="S1479" s="195"/>
      <c r="T1479" s="175"/>
      <c r="U1479" s="175"/>
      <c r="V1479" s="182"/>
    </row>
    <row r="1480" spans="2:22" ht="12.75" customHeight="1">
      <c r="B1480" s="175"/>
      <c r="C1480" s="175"/>
      <c r="D1480" s="175"/>
      <c r="E1480" s="175"/>
      <c r="F1480" s="175"/>
      <c r="G1480" s="176"/>
      <c r="H1480" s="176"/>
      <c r="I1480" s="176"/>
      <c r="J1480" s="176"/>
      <c r="K1480" s="176"/>
      <c r="L1480" s="176"/>
      <c r="N1480" s="175"/>
      <c r="O1480" s="195"/>
      <c r="P1480" s="195"/>
      <c r="Q1480" s="195"/>
      <c r="R1480" s="195"/>
      <c r="S1480" s="195"/>
      <c r="T1480" s="175"/>
      <c r="U1480" s="175"/>
      <c r="V1480" s="182"/>
    </row>
    <row r="1481" spans="2:22" ht="12.75" customHeight="1">
      <c r="B1481" s="175"/>
      <c r="C1481" s="175"/>
      <c r="D1481" s="175"/>
      <c r="E1481" s="175"/>
      <c r="F1481" s="175"/>
      <c r="G1481" s="176"/>
      <c r="H1481" s="176"/>
      <c r="I1481" s="176"/>
      <c r="J1481" s="176"/>
      <c r="K1481" s="176"/>
      <c r="L1481" s="176"/>
      <c r="N1481" s="175"/>
      <c r="O1481" s="195"/>
      <c r="P1481" s="195"/>
      <c r="Q1481" s="195"/>
      <c r="R1481" s="195"/>
      <c r="S1481" s="195"/>
      <c r="T1481" s="175"/>
      <c r="U1481" s="175"/>
      <c r="V1481" s="182"/>
    </row>
    <row r="1482" spans="2:22" ht="12.75" customHeight="1">
      <c r="B1482" s="175"/>
      <c r="C1482" s="175"/>
      <c r="D1482" s="175"/>
      <c r="E1482" s="175"/>
      <c r="F1482" s="175"/>
      <c r="G1482" s="176"/>
      <c r="H1482" s="176"/>
      <c r="I1482" s="176"/>
      <c r="J1482" s="176"/>
      <c r="K1482" s="176"/>
      <c r="L1482" s="176"/>
      <c r="N1482" s="175"/>
      <c r="O1482" s="195"/>
      <c r="P1482" s="195"/>
      <c r="Q1482" s="195"/>
      <c r="R1482" s="195"/>
      <c r="S1482" s="195"/>
      <c r="T1482" s="175"/>
      <c r="U1482" s="175"/>
      <c r="V1482" s="182"/>
    </row>
    <row r="1483" spans="2:22" ht="12.75" customHeight="1">
      <c r="B1483" s="175"/>
      <c r="C1483" s="175"/>
      <c r="D1483" s="175"/>
      <c r="E1483" s="175"/>
      <c r="F1483" s="175"/>
      <c r="G1483" s="176"/>
      <c r="H1483" s="176"/>
      <c r="I1483" s="176"/>
      <c r="J1483" s="176"/>
      <c r="K1483" s="176"/>
      <c r="L1483" s="176"/>
      <c r="N1483" s="175"/>
      <c r="O1483" s="195"/>
      <c r="P1483" s="195"/>
      <c r="Q1483" s="195"/>
      <c r="R1483" s="195"/>
      <c r="S1483" s="195"/>
      <c r="T1483" s="175"/>
      <c r="U1483" s="175"/>
      <c r="V1483" s="182"/>
    </row>
    <row r="1484" spans="2:22" ht="12.75" customHeight="1">
      <c r="B1484" s="175"/>
      <c r="C1484" s="175"/>
      <c r="D1484" s="175"/>
      <c r="E1484" s="175"/>
      <c r="F1484" s="175"/>
      <c r="G1484" s="176"/>
      <c r="H1484" s="176"/>
      <c r="I1484" s="176"/>
      <c r="J1484" s="176"/>
      <c r="K1484" s="176"/>
      <c r="L1484" s="176"/>
      <c r="N1484" s="175"/>
      <c r="O1484" s="195"/>
      <c r="P1484" s="195"/>
      <c r="Q1484" s="195"/>
      <c r="R1484" s="195"/>
      <c r="S1484" s="195"/>
      <c r="T1484" s="175"/>
      <c r="U1484" s="175"/>
      <c r="V1484" s="182"/>
    </row>
    <row r="1485" spans="2:22" ht="12.75" customHeight="1">
      <c r="B1485" s="175"/>
      <c r="C1485" s="175"/>
      <c r="D1485" s="175"/>
      <c r="E1485" s="175"/>
      <c r="F1485" s="175"/>
      <c r="G1485" s="176"/>
      <c r="H1485" s="176"/>
      <c r="I1485" s="176"/>
      <c r="J1485" s="176"/>
      <c r="K1485" s="176"/>
      <c r="L1485" s="176"/>
      <c r="N1485" s="175"/>
      <c r="O1485" s="195"/>
      <c r="P1485" s="195"/>
      <c r="Q1485" s="195"/>
      <c r="R1485" s="195"/>
      <c r="S1485" s="195"/>
      <c r="T1485" s="175"/>
      <c r="U1485" s="175"/>
      <c r="V1485" s="182"/>
    </row>
    <row r="1486" spans="2:22" ht="12.75" customHeight="1">
      <c r="B1486" s="175"/>
      <c r="C1486" s="175"/>
      <c r="D1486" s="175"/>
      <c r="E1486" s="175"/>
      <c r="F1486" s="175"/>
      <c r="G1486" s="176"/>
      <c r="H1486" s="176"/>
      <c r="I1486" s="176"/>
      <c r="J1486" s="176"/>
      <c r="K1486" s="176"/>
      <c r="L1486" s="176"/>
      <c r="N1486" s="175"/>
      <c r="O1486" s="195"/>
      <c r="P1486" s="195"/>
      <c r="Q1486" s="195"/>
      <c r="R1486" s="195"/>
      <c r="S1486" s="195"/>
      <c r="T1486" s="175"/>
      <c r="U1486" s="175"/>
      <c r="V1486" s="182"/>
    </row>
    <row r="1487" spans="2:22" ht="12.75" customHeight="1">
      <c r="B1487" s="175"/>
      <c r="C1487" s="175"/>
      <c r="D1487" s="175"/>
      <c r="E1487" s="175"/>
      <c r="F1487" s="175"/>
      <c r="G1487" s="176"/>
      <c r="H1487" s="176"/>
      <c r="I1487" s="176"/>
      <c r="J1487" s="176"/>
      <c r="K1487" s="176"/>
      <c r="L1487" s="176"/>
      <c r="N1487" s="175"/>
      <c r="O1487" s="195"/>
      <c r="P1487" s="195"/>
      <c r="Q1487" s="195"/>
      <c r="R1487" s="195"/>
      <c r="S1487" s="195"/>
      <c r="T1487" s="175"/>
      <c r="U1487" s="175"/>
      <c r="V1487" s="182"/>
    </row>
    <row r="1488" spans="2:22" ht="12.75" customHeight="1">
      <c r="B1488" s="175"/>
      <c r="C1488" s="175"/>
      <c r="D1488" s="175"/>
      <c r="E1488" s="175"/>
      <c r="F1488" s="175"/>
      <c r="G1488" s="176"/>
      <c r="H1488" s="176"/>
      <c r="I1488" s="176"/>
      <c r="J1488" s="176"/>
      <c r="K1488" s="176"/>
      <c r="L1488" s="176"/>
      <c r="N1488" s="175"/>
      <c r="O1488" s="195"/>
      <c r="P1488" s="195"/>
      <c r="Q1488" s="195"/>
      <c r="R1488" s="195"/>
      <c r="S1488" s="195"/>
      <c r="T1488" s="175"/>
      <c r="U1488" s="175"/>
      <c r="V1488" s="182"/>
    </row>
    <row r="1489" spans="2:22" ht="12.75" customHeight="1">
      <c r="B1489" s="175"/>
      <c r="C1489" s="175"/>
      <c r="D1489" s="175"/>
      <c r="E1489" s="175"/>
      <c r="F1489" s="175"/>
      <c r="G1489" s="176"/>
      <c r="H1489" s="176"/>
      <c r="I1489" s="176"/>
      <c r="J1489" s="176"/>
      <c r="K1489" s="176"/>
      <c r="L1489" s="176"/>
      <c r="N1489" s="175"/>
      <c r="O1489" s="195"/>
      <c r="P1489" s="195"/>
      <c r="Q1489" s="195"/>
      <c r="R1489" s="195"/>
      <c r="S1489" s="195"/>
      <c r="T1489" s="175"/>
      <c r="U1489" s="175"/>
      <c r="V1489" s="182"/>
    </row>
    <row r="1490" spans="2:22" ht="12.75" customHeight="1">
      <c r="B1490" s="175"/>
      <c r="C1490" s="175"/>
      <c r="D1490" s="175"/>
      <c r="E1490" s="175"/>
      <c r="F1490" s="175"/>
      <c r="G1490" s="176"/>
      <c r="H1490" s="176"/>
      <c r="I1490" s="176"/>
      <c r="J1490" s="176"/>
      <c r="K1490" s="176"/>
      <c r="L1490" s="176"/>
      <c r="N1490" s="175"/>
      <c r="O1490" s="195"/>
      <c r="P1490" s="195"/>
      <c r="Q1490" s="195"/>
      <c r="R1490" s="195"/>
      <c r="S1490" s="195"/>
      <c r="T1490" s="175"/>
      <c r="U1490" s="175"/>
      <c r="V1490" s="182"/>
    </row>
    <row r="1491" spans="2:22" ht="12.75" customHeight="1">
      <c r="B1491" s="175"/>
      <c r="C1491" s="175"/>
      <c r="D1491" s="175"/>
      <c r="E1491" s="175"/>
      <c r="F1491" s="175"/>
      <c r="G1491" s="176"/>
      <c r="H1491" s="176"/>
      <c r="I1491" s="176"/>
      <c r="J1491" s="176"/>
      <c r="K1491" s="176"/>
      <c r="L1491" s="176"/>
      <c r="N1491" s="175"/>
      <c r="O1491" s="195"/>
      <c r="P1491" s="195"/>
      <c r="Q1491" s="195"/>
      <c r="R1491" s="195"/>
      <c r="S1491" s="195"/>
      <c r="T1491" s="175"/>
      <c r="U1491" s="175"/>
      <c r="V1491" s="182"/>
    </row>
    <row r="1492" spans="2:22" ht="12.75" customHeight="1">
      <c r="B1492" s="175"/>
      <c r="C1492" s="175"/>
      <c r="D1492" s="175"/>
      <c r="E1492" s="175"/>
      <c r="F1492" s="175"/>
      <c r="G1492" s="176"/>
      <c r="H1492" s="176"/>
      <c r="I1492" s="176"/>
      <c r="J1492" s="176"/>
      <c r="K1492" s="176"/>
      <c r="L1492" s="176"/>
      <c r="N1492" s="175"/>
      <c r="O1492" s="195"/>
      <c r="P1492" s="195"/>
      <c r="Q1492" s="195"/>
      <c r="R1492" s="195"/>
      <c r="S1492" s="195"/>
      <c r="T1492" s="175"/>
      <c r="U1492" s="175"/>
      <c r="V1492" s="182"/>
    </row>
    <row r="1493" spans="2:22" ht="12.75" customHeight="1">
      <c r="B1493" s="175"/>
      <c r="C1493" s="175"/>
      <c r="D1493" s="175"/>
      <c r="E1493" s="175"/>
      <c r="F1493" s="175"/>
      <c r="G1493" s="176"/>
      <c r="H1493" s="176"/>
      <c r="I1493" s="176"/>
      <c r="J1493" s="176"/>
      <c r="K1493" s="176"/>
      <c r="L1493" s="176"/>
      <c r="N1493" s="175"/>
      <c r="O1493" s="195"/>
      <c r="P1493" s="195"/>
      <c r="Q1493" s="195"/>
      <c r="R1493" s="195"/>
      <c r="S1493" s="195"/>
      <c r="T1493" s="175"/>
      <c r="U1493" s="175"/>
      <c r="V1493" s="182"/>
    </row>
    <row r="1494" spans="2:22" ht="12.75" customHeight="1">
      <c r="B1494" s="175"/>
      <c r="C1494" s="175"/>
      <c r="D1494" s="175"/>
      <c r="E1494" s="175"/>
      <c r="F1494" s="175"/>
      <c r="G1494" s="176"/>
      <c r="H1494" s="176"/>
      <c r="I1494" s="176"/>
      <c r="J1494" s="176"/>
      <c r="K1494" s="176"/>
      <c r="L1494" s="176"/>
      <c r="N1494" s="175"/>
      <c r="O1494" s="195"/>
      <c r="P1494" s="195"/>
      <c r="Q1494" s="195"/>
      <c r="R1494" s="195"/>
      <c r="S1494" s="195"/>
      <c r="T1494" s="175"/>
      <c r="U1494" s="175"/>
      <c r="V1494" s="182"/>
    </row>
    <row r="1495" spans="2:22" ht="12.75" customHeight="1">
      <c r="B1495" s="175"/>
      <c r="C1495" s="175"/>
      <c r="D1495" s="175"/>
      <c r="E1495" s="175"/>
      <c r="F1495" s="175"/>
      <c r="G1495" s="176"/>
      <c r="H1495" s="176"/>
      <c r="I1495" s="176"/>
      <c r="J1495" s="176"/>
      <c r="K1495" s="176"/>
      <c r="L1495" s="176"/>
      <c r="N1495" s="175"/>
      <c r="O1495" s="195"/>
      <c r="P1495" s="195"/>
      <c r="Q1495" s="195"/>
      <c r="R1495" s="195"/>
      <c r="S1495" s="195"/>
      <c r="T1495" s="175"/>
      <c r="U1495" s="175"/>
      <c r="V1495" s="182"/>
    </row>
    <row r="1496" spans="2:22" ht="12.75" customHeight="1">
      <c r="B1496" s="175"/>
      <c r="C1496" s="175"/>
      <c r="D1496" s="175"/>
      <c r="E1496" s="175"/>
      <c r="F1496" s="175"/>
      <c r="G1496" s="176"/>
      <c r="H1496" s="176"/>
      <c r="I1496" s="176"/>
      <c r="J1496" s="176"/>
      <c r="K1496" s="176"/>
      <c r="L1496" s="176"/>
      <c r="N1496" s="175"/>
      <c r="O1496" s="195"/>
      <c r="P1496" s="195"/>
      <c r="Q1496" s="195"/>
      <c r="R1496" s="195"/>
      <c r="S1496" s="195"/>
      <c r="T1496" s="175"/>
      <c r="U1496" s="175"/>
      <c r="V1496" s="182"/>
    </row>
    <row r="1497" spans="2:22" ht="12.75" customHeight="1">
      <c r="B1497" s="175"/>
      <c r="C1497" s="175"/>
      <c r="D1497" s="175"/>
      <c r="E1497" s="175"/>
      <c r="F1497" s="175"/>
      <c r="G1497" s="176"/>
      <c r="H1497" s="176"/>
      <c r="I1497" s="176"/>
      <c r="J1497" s="176"/>
      <c r="K1497" s="176"/>
      <c r="L1497" s="176"/>
      <c r="N1497" s="175"/>
      <c r="O1497" s="195"/>
      <c r="P1497" s="195"/>
      <c r="Q1497" s="195"/>
      <c r="R1497" s="195"/>
      <c r="S1497" s="195"/>
      <c r="T1497" s="175"/>
      <c r="U1497" s="175"/>
      <c r="V1497" s="182"/>
    </row>
    <row r="1498" spans="2:22" ht="12.75" customHeight="1">
      <c r="B1498" s="175"/>
      <c r="C1498" s="175"/>
      <c r="D1498" s="175"/>
      <c r="E1498" s="175"/>
      <c r="F1498" s="175"/>
      <c r="G1498" s="176"/>
      <c r="H1498" s="176"/>
      <c r="I1498" s="176"/>
      <c r="J1498" s="176"/>
      <c r="K1498" s="176"/>
      <c r="L1498" s="176"/>
      <c r="N1498" s="175"/>
      <c r="O1498" s="195"/>
      <c r="P1498" s="195"/>
      <c r="Q1498" s="195"/>
      <c r="R1498" s="195"/>
      <c r="S1498" s="195"/>
      <c r="T1498" s="175"/>
      <c r="U1498" s="175"/>
      <c r="V1498" s="182"/>
    </row>
    <row r="1499" spans="2:22" ht="12.75" customHeight="1">
      <c r="B1499" s="175"/>
      <c r="C1499" s="175"/>
      <c r="D1499" s="175"/>
      <c r="E1499" s="175"/>
      <c r="F1499" s="175"/>
      <c r="G1499" s="176"/>
      <c r="H1499" s="176"/>
      <c r="I1499" s="176"/>
      <c r="J1499" s="176"/>
      <c r="K1499" s="176"/>
      <c r="L1499" s="176"/>
      <c r="N1499" s="175"/>
      <c r="O1499" s="195"/>
      <c r="P1499" s="195"/>
      <c r="Q1499" s="195"/>
      <c r="R1499" s="195"/>
      <c r="S1499" s="195"/>
      <c r="T1499" s="175"/>
      <c r="U1499" s="175"/>
      <c r="V1499" s="182"/>
    </row>
    <row r="1500" spans="2:22" ht="12.75" customHeight="1">
      <c r="B1500" s="175"/>
      <c r="C1500" s="175"/>
      <c r="D1500" s="175"/>
      <c r="E1500" s="175"/>
      <c r="F1500" s="175"/>
      <c r="G1500" s="176"/>
      <c r="H1500" s="176"/>
      <c r="I1500" s="176"/>
      <c r="J1500" s="176"/>
      <c r="K1500" s="176"/>
      <c r="L1500" s="176"/>
      <c r="N1500" s="175"/>
      <c r="O1500" s="195"/>
      <c r="P1500" s="195"/>
      <c r="Q1500" s="195"/>
      <c r="R1500" s="195"/>
      <c r="S1500" s="195"/>
      <c r="T1500" s="175"/>
      <c r="U1500" s="175"/>
      <c r="V1500" s="182"/>
    </row>
    <row r="1501" spans="2:22" ht="12.75" customHeight="1">
      <c r="B1501" s="175"/>
      <c r="C1501" s="175"/>
      <c r="D1501" s="175"/>
      <c r="E1501" s="175"/>
      <c r="F1501" s="175"/>
      <c r="G1501" s="176"/>
      <c r="H1501" s="176"/>
      <c r="I1501" s="176"/>
      <c r="J1501" s="176"/>
      <c r="K1501" s="176"/>
      <c r="L1501" s="176"/>
      <c r="N1501" s="175"/>
      <c r="O1501" s="195"/>
      <c r="P1501" s="195"/>
      <c r="Q1501" s="195"/>
      <c r="R1501" s="195"/>
      <c r="S1501" s="195"/>
      <c r="T1501" s="175"/>
      <c r="U1501" s="175"/>
      <c r="V1501" s="182"/>
    </row>
    <row r="1502" spans="2:22" ht="12.75" customHeight="1">
      <c r="B1502" s="175"/>
      <c r="C1502" s="175"/>
      <c r="D1502" s="175"/>
      <c r="E1502" s="175"/>
      <c r="F1502" s="175"/>
      <c r="G1502" s="176"/>
      <c r="H1502" s="176"/>
      <c r="I1502" s="176"/>
      <c r="J1502" s="176"/>
      <c r="K1502" s="176"/>
      <c r="L1502" s="176"/>
      <c r="N1502" s="175"/>
      <c r="O1502" s="195"/>
      <c r="P1502" s="195"/>
      <c r="Q1502" s="195"/>
      <c r="R1502" s="195"/>
      <c r="S1502" s="195"/>
      <c r="T1502" s="175"/>
      <c r="U1502" s="175"/>
      <c r="V1502" s="182"/>
    </row>
    <row r="1503" spans="2:22" ht="12.75" customHeight="1">
      <c r="B1503" s="175"/>
      <c r="C1503" s="175"/>
      <c r="D1503" s="175"/>
      <c r="E1503" s="175"/>
      <c r="F1503" s="175"/>
      <c r="G1503" s="176"/>
      <c r="H1503" s="176"/>
      <c r="I1503" s="176"/>
      <c r="J1503" s="176"/>
      <c r="K1503" s="176"/>
      <c r="L1503" s="176"/>
      <c r="N1503" s="175"/>
      <c r="O1503" s="195"/>
      <c r="P1503" s="195"/>
      <c r="Q1503" s="195"/>
      <c r="R1503" s="195"/>
      <c r="S1503" s="195"/>
      <c r="T1503" s="175"/>
      <c r="U1503" s="175"/>
      <c r="V1503" s="182"/>
    </row>
    <row r="1504" spans="2:22" ht="12.75" customHeight="1">
      <c r="B1504" s="175"/>
      <c r="C1504" s="175"/>
      <c r="D1504" s="175"/>
      <c r="E1504" s="175"/>
      <c r="F1504" s="175"/>
      <c r="G1504" s="176"/>
      <c r="H1504" s="176"/>
      <c r="I1504" s="176"/>
      <c r="J1504" s="176"/>
      <c r="K1504" s="176"/>
      <c r="L1504" s="176"/>
      <c r="N1504" s="175"/>
      <c r="O1504" s="195"/>
      <c r="P1504" s="195"/>
      <c r="Q1504" s="195"/>
      <c r="R1504" s="195"/>
      <c r="S1504" s="195"/>
      <c r="T1504" s="175"/>
      <c r="U1504" s="175"/>
      <c r="V1504" s="182"/>
    </row>
    <row r="1505" spans="2:22" ht="12.75" customHeight="1">
      <c r="B1505" s="175"/>
      <c r="C1505" s="175"/>
      <c r="D1505" s="175"/>
      <c r="E1505" s="175"/>
      <c r="F1505" s="175"/>
      <c r="G1505" s="176"/>
      <c r="H1505" s="176"/>
      <c r="I1505" s="176"/>
      <c r="J1505" s="176"/>
      <c r="K1505" s="176"/>
      <c r="L1505" s="176"/>
      <c r="N1505" s="175"/>
      <c r="O1505" s="195"/>
      <c r="P1505" s="195"/>
      <c r="Q1505" s="195"/>
      <c r="R1505" s="195"/>
      <c r="S1505" s="195"/>
      <c r="T1505" s="175"/>
      <c r="U1505" s="175"/>
      <c r="V1505" s="182"/>
    </row>
    <row r="1506" spans="2:22" ht="12.75" customHeight="1">
      <c r="B1506" s="175"/>
      <c r="C1506" s="175"/>
      <c r="D1506" s="175"/>
      <c r="E1506" s="175"/>
      <c r="F1506" s="175"/>
      <c r="G1506" s="176"/>
      <c r="H1506" s="176"/>
      <c r="I1506" s="176"/>
      <c r="J1506" s="176"/>
      <c r="K1506" s="176"/>
      <c r="L1506" s="176"/>
      <c r="N1506" s="175"/>
      <c r="O1506" s="195"/>
      <c r="P1506" s="195"/>
      <c r="Q1506" s="195"/>
      <c r="R1506" s="195"/>
      <c r="S1506" s="195"/>
      <c r="T1506" s="175"/>
      <c r="U1506" s="175"/>
      <c r="V1506" s="182"/>
    </row>
    <row r="1507" spans="2:22" ht="12.75" customHeight="1">
      <c r="B1507" s="175"/>
      <c r="C1507" s="175"/>
      <c r="D1507" s="175"/>
      <c r="E1507" s="175"/>
      <c r="F1507" s="175"/>
      <c r="G1507" s="176"/>
      <c r="H1507" s="176"/>
      <c r="I1507" s="176"/>
      <c r="J1507" s="176"/>
      <c r="K1507" s="176"/>
      <c r="L1507" s="176"/>
      <c r="N1507" s="175"/>
      <c r="O1507" s="195"/>
      <c r="P1507" s="195"/>
      <c r="Q1507" s="195"/>
      <c r="R1507" s="195"/>
      <c r="S1507" s="195"/>
      <c r="T1507" s="175"/>
      <c r="U1507" s="175"/>
      <c r="V1507" s="182"/>
    </row>
    <row r="1508" spans="2:22" ht="12.75" customHeight="1">
      <c r="B1508" s="175"/>
      <c r="C1508" s="175"/>
      <c r="D1508" s="175"/>
      <c r="E1508" s="175"/>
      <c r="F1508" s="175"/>
      <c r="G1508" s="176"/>
      <c r="H1508" s="176"/>
      <c r="I1508" s="176"/>
      <c r="J1508" s="176"/>
      <c r="K1508" s="176"/>
      <c r="L1508" s="176"/>
      <c r="N1508" s="175"/>
      <c r="O1508" s="195"/>
      <c r="P1508" s="195"/>
      <c r="Q1508" s="195"/>
      <c r="R1508" s="195"/>
      <c r="S1508" s="195"/>
      <c r="T1508" s="175"/>
      <c r="U1508" s="175"/>
      <c r="V1508" s="182"/>
    </row>
    <row r="1509" spans="2:22" ht="12.75" customHeight="1">
      <c r="B1509" s="175"/>
      <c r="C1509" s="175"/>
      <c r="D1509" s="175"/>
      <c r="E1509" s="175"/>
      <c r="F1509" s="175"/>
      <c r="G1509" s="176"/>
      <c r="H1509" s="176"/>
      <c r="I1509" s="176"/>
      <c r="J1509" s="176"/>
      <c r="K1509" s="176"/>
      <c r="L1509" s="176"/>
      <c r="N1509" s="175"/>
      <c r="O1509" s="195"/>
      <c r="P1509" s="195"/>
      <c r="Q1509" s="195"/>
      <c r="R1509" s="195"/>
      <c r="S1509" s="195"/>
      <c r="T1509" s="175"/>
      <c r="U1509" s="175"/>
      <c r="V1509" s="182"/>
    </row>
    <row r="1510" spans="2:22" ht="12.75" customHeight="1">
      <c r="B1510" s="175"/>
      <c r="C1510" s="175"/>
      <c r="D1510" s="175"/>
      <c r="E1510" s="175"/>
      <c r="F1510" s="175"/>
      <c r="G1510" s="176"/>
      <c r="H1510" s="176"/>
      <c r="I1510" s="176"/>
      <c r="J1510" s="176"/>
      <c r="K1510" s="176"/>
      <c r="L1510" s="176"/>
      <c r="N1510" s="175"/>
      <c r="O1510" s="195"/>
      <c r="P1510" s="195"/>
      <c r="Q1510" s="195"/>
      <c r="R1510" s="195"/>
      <c r="S1510" s="195"/>
      <c r="T1510" s="175"/>
      <c r="U1510" s="175"/>
      <c r="V1510" s="182"/>
    </row>
    <row r="1511" spans="2:22" ht="12.75" customHeight="1">
      <c r="B1511" s="175"/>
      <c r="C1511" s="175"/>
      <c r="D1511" s="175"/>
      <c r="E1511" s="175"/>
      <c r="F1511" s="175"/>
      <c r="G1511" s="176"/>
      <c r="H1511" s="176"/>
      <c r="I1511" s="176"/>
      <c r="J1511" s="176"/>
      <c r="K1511" s="176"/>
      <c r="L1511" s="176"/>
      <c r="N1511" s="175"/>
      <c r="O1511" s="195"/>
      <c r="P1511" s="195"/>
      <c r="Q1511" s="195"/>
      <c r="R1511" s="195"/>
      <c r="S1511" s="195"/>
      <c r="T1511" s="175"/>
      <c r="U1511" s="175"/>
      <c r="V1511" s="182"/>
    </row>
    <row r="1512" spans="2:22" ht="12.75" customHeight="1">
      <c r="B1512" s="175"/>
      <c r="C1512" s="175"/>
      <c r="D1512" s="175"/>
      <c r="E1512" s="175"/>
      <c r="F1512" s="175"/>
      <c r="G1512" s="176"/>
      <c r="H1512" s="176"/>
      <c r="I1512" s="176"/>
      <c r="J1512" s="176"/>
      <c r="K1512" s="176"/>
      <c r="L1512" s="176"/>
      <c r="N1512" s="175"/>
      <c r="O1512" s="195"/>
      <c r="P1512" s="195"/>
      <c r="Q1512" s="195"/>
      <c r="R1512" s="195"/>
      <c r="S1512" s="195"/>
      <c r="T1512" s="175"/>
      <c r="U1512" s="175"/>
      <c r="V1512" s="182"/>
    </row>
    <row r="1513" spans="2:22" ht="12.75" customHeight="1">
      <c r="B1513" s="175"/>
      <c r="C1513" s="175"/>
      <c r="D1513" s="175"/>
      <c r="E1513" s="175"/>
      <c r="F1513" s="175"/>
      <c r="G1513" s="176"/>
      <c r="H1513" s="176"/>
      <c r="I1513" s="176"/>
      <c r="J1513" s="176"/>
      <c r="K1513" s="176"/>
      <c r="L1513" s="176"/>
      <c r="N1513" s="175"/>
      <c r="O1513" s="195"/>
      <c r="P1513" s="195"/>
      <c r="Q1513" s="195"/>
      <c r="R1513" s="195"/>
      <c r="S1513" s="195"/>
      <c r="T1513" s="175"/>
      <c r="U1513" s="175"/>
      <c r="V1513" s="182"/>
    </row>
    <row r="1514" spans="2:22" ht="12.75" customHeight="1">
      <c r="B1514" s="175"/>
      <c r="C1514" s="175"/>
      <c r="D1514" s="175"/>
      <c r="E1514" s="175"/>
      <c r="F1514" s="175"/>
      <c r="G1514" s="176"/>
      <c r="H1514" s="176"/>
      <c r="I1514" s="176"/>
      <c r="J1514" s="176"/>
      <c r="K1514" s="176"/>
      <c r="L1514" s="176"/>
      <c r="N1514" s="175"/>
      <c r="O1514" s="195"/>
      <c r="P1514" s="195"/>
      <c r="Q1514" s="195"/>
      <c r="R1514" s="195"/>
      <c r="S1514" s="195"/>
      <c r="T1514" s="175"/>
      <c r="U1514" s="175"/>
      <c r="V1514" s="182"/>
    </row>
    <row r="1515" spans="2:22" ht="12.75" customHeight="1">
      <c r="B1515" s="175"/>
      <c r="C1515" s="175"/>
      <c r="D1515" s="175"/>
      <c r="E1515" s="175"/>
      <c r="F1515" s="175"/>
      <c r="G1515" s="176"/>
      <c r="H1515" s="176"/>
      <c r="I1515" s="176"/>
      <c r="J1515" s="176"/>
      <c r="K1515" s="176"/>
      <c r="L1515" s="176"/>
      <c r="N1515" s="175"/>
      <c r="O1515" s="195"/>
      <c r="P1515" s="195"/>
      <c r="Q1515" s="195"/>
      <c r="R1515" s="195"/>
      <c r="S1515" s="195"/>
      <c r="T1515" s="175"/>
      <c r="U1515" s="175"/>
      <c r="V1515" s="182"/>
    </row>
    <row r="1516" spans="2:22" ht="12.75" customHeight="1">
      <c r="B1516" s="175"/>
      <c r="C1516" s="175"/>
      <c r="D1516" s="175"/>
      <c r="E1516" s="175"/>
      <c r="F1516" s="175"/>
      <c r="G1516" s="176"/>
      <c r="H1516" s="176"/>
      <c r="I1516" s="176"/>
      <c r="J1516" s="176"/>
      <c r="K1516" s="176"/>
      <c r="L1516" s="176"/>
      <c r="N1516" s="175"/>
      <c r="O1516" s="195"/>
      <c r="P1516" s="195"/>
      <c r="Q1516" s="195"/>
      <c r="R1516" s="195"/>
      <c r="S1516" s="195"/>
      <c r="T1516" s="175"/>
      <c r="U1516" s="175"/>
      <c r="V1516" s="182"/>
    </row>
    <row r="1517" spans="2:22" ht="12.75" customHeight="1">
      <c r="B1517" s="175"/>
      <c r="C1517" s="175"/>
      <c r="D1517" s="175"/>
      <c r="E1517" s="175"/>
      <c r="F1517" s="175"/>
      <c r="G1517" s="176"/>
      <c r="H1517" s="176"/>
      <c r="I1517" s="176"/>
      <c r="J1517" s="176"/>
      <c r="K1517" s="176"/>
      <c r="L1517" s="176"/>
      <c r="N1517" s="175"/>
      <c r="O1517" s="195"/>
      <c r="P1517" s="195"/>
      <c r="Q1517" s="195"/>
      <c r="R1517" s="195"/>
      <c r="S1517" s="195"/>
      <c r="T1517" s="175"/>
      <c r="U1517" s="175"/>
      <c r="V1517" s="182"/>
    </row>
    <row r="1518" spans="2:22" ht="12.75" customHeight="1">
      <c r="B1518" s="175"/>
      <c r="C1518" s="175"/>
      <c r="D1518" s="175"/>
      <c r="E1518" s="175"/>
      <c r="F1518" s="175"/>
      <c r="G1518" s="176"/>
      <c r="H1518" s="176"/>
      <c r="I1518" s="176"/>
      <c r="J1518" s="176"/>
      <c r="K1518" s="176"/>
      <c r="L1518" s="176"/>
      <c r="N1518" s="175"/>
      <c r="O1518" s="195"/>
      <c r="P1518" s="195"/>
      <c r="Q1518" s="195"/>
      <c r="R1518" s="195"/>
      <c r="S1518" s="195"/>
      <c r="T1518" s="175"/>
      <c r="U1518" s="175"/>
      <c r="V1518" s="182"/>
    </row>
    <row r="1519" spans="2:22" ht="12.75" customHeight="1">
      <c r="B1519" s="175"/>
      <c r="C1519" s="175"/>
      <c r="D1519" s="175"/>
      <c r="E1519" s="175"/>
      <c r="F1519" s="175"/>
      <c r="G1519" s="176"/>
      <c r="H1519" s="176"/>
      <c r="I1519" s="176"/>
      <c r="J1519" s="176"/>
      <c r="K1519" s="176"/>
      <c r="L1519" s="176"/>
      <c r="N1519" s="175"/>
      <c r="O1519" s="195"/>
      <c r="P1519" s="195"/>
      <c r="Q1519" s="195"/>
      <c r="R1519" s="195"/>
      <c r="S1519" s="195"/>
      <c r="T1519" s="175"/>
      <c r="U1519" s="175"/>
      <c r="V1519" s="182"/>
    </row>
    <row r="1520" spans="2:22" ht="12.75" customHeight="1">
      <c r="B1520" s="175"/>
      <c r="C1520" s="175"/>
      <c r="D1520" s="175"/>
      <c r="E1520" s="175"/>
      <c r="F1520" s="175"/>
      <c r="G1520" s="176"/>
      <c r="H1520" s="176"/>
      <c r="I1520" s="176"/>
      <c r="J1520" s="176"/>
      <c r="K1520" s="176"/>
      <c r="L1520" s="176"/>
      <c r="N1520" s="175"/>
      <c r="O1520" s="195"/>
      <c r="P1520" s="195"/>
      <c r="Q1520" s="195"/>
      <c r="R1520" s="195"/>
      <c r="S1520" s="195"/>
      <c r="T1520" s="175"/>
      <c r="U1520" s="175"/>
      <c r="V1520" s="182"/>
    </row>
    <row r="1521" spans="2:22" ht="12.75" customHeight="1">
      <c r="B1521" s="175"/>
      <c r="C1521" s="175"/>
      <c r="D1521" s="175"/>
      <c r="E1521" s="175"/>
      <c r="F1521" s="175"/>
      <c r="G1521" s="176"/>
      <c r="H1521" s="176"/>
      <c r="I1521" s="176"/>
      <c r="J1521" s="176"/>
      <c r="K1521" s="176"/>
      <c r="L1521" s="176"/>
      <c r="N1521" s="175"/>
      <c r="O1521" s="195"/>
      <c r="P1521" s="195"/>
      <c r="Q1521" s="195"/>
      <c r="R1521" s="195"/>
      <c r="S1521" s="195"/>
      <c r="T1521" s="175"/>
      <c r="U1521" s="175"/>
      <c r="V1521" s="182"/>
    </row>
    <row r="1522" spans="2:22" ht="12.75" customHeight="1">
      <c r="B1522" s="175"/>
      <c r="C1522" s="175"/>
      <c r="D1522" s="175"/>
      <c r="E1522" s="175"/>
      <c r="F1522" s="175"/>
      <c r="G1522" s="176"/>
      <c r="H1522" s="176"/>
      <c r="I1522" s="176"/>
      <c r="J1522" s="176"/>
      <c r="K1522" s="176"/>
      <c r="L1522" s="176"/>
      <c r="N1522" s="175"/>
      <c r="O1522" s="195"/>
      <c r="P1522" s="195"/>
      <c r="Q1522" s="195"/>
      <c r="R1522" s="195"/>
      <c r="S1522" s="195"/>
      <c r="T1522" s="175"/>
      <c r="U1522" s="175"/>
      <c r="V1522" s="182"/>
    </row>
    <row r="1523" spans="2:22" ht="12.75" customHeight="1">
      <c r="B1523" s="175"/>
      <c r="C1523" s="175"/>
      <c r="D1523" s="175"/>
      <c r="E1523" s="175"/>
      <c r="F1523" s="175"/>
      <c r="G1523" s="176"/>
      <c r="H1523" s="176"/>
      <c r="I1523" s="176"/>
      <c r="J1523" s="176"/>
      <c r="K1523" s="176"/>
      <c r="L1523" s="176"/>
      <c r="N1523" s="175"/>
      <c r="O1523" s="195"/>
      <c r="P1523" s="195"/>
      <c r="Q1523" s="195"/>
      <c r="R1523" s="195"/>
      <c r="S1523" s="195"/>
      <c r="T1523" s="175"/>
      <c r="U1523" s="175"/>
      <c r="V1523" s="182"/>
    </row>
    <row r="1524" spans="2:22" ht="12.75" customHeight="1">
      <c r="B1524" s="175"/>
      <c r="C1524" s="175"/>
      <c r="D1524" s="175"/>
      <c r="E1524" s="175"/>
      <c r="F1524" s="175"/>
      <c r="G1524" s="176"/>
      <c r="H1524" s="176"/>
      <c r="I1524" s="176"/>
      <c r="J1524" s="176"/>
      <c r="K1524" s="176"/>
      <c r="L1524" s="176"/>
      <c r="N1524" s="175"/>
      <c r="O1524" s="195"/>
      <c r="P1524" s="195"/>
      <c r="Q1524" s="195"/>
      <c r="R1524" s="195"/>
      <c r="S1524" s="195"/>
      <c r="T1524" s="175"/>
      <c r="U1524" s="175"/>
      <c r="V1524" s="182"/>
    </row>
    <row r="1525" spans="2:22" ht="12.75" customHeight="1">
      <c r="B1525" s="175"/>
      <c r="C1525" s="175"/>
      <c r="D1525" s="175"/>
      <c r="E1525" s="175"/>
      <c r="F1525" s="175"/>
      <c r="G1525" s="176"/>
      <c r="H1525" s="176"/>
      <c r="I1525" s="176"/>
      <c r="J1525" s="176"/>
      <c r="K1525" s="176"/>
      <c r="L1525" s="176"/>
      <c r="N1525" s="175"/>
      <c r="O1525" s="195"/>
      <c r="P1525" s="195"/>
      <c r="Q1525" s="195"/>
      <c r="R1525" s="195"/>
      <c r="S1525" s="195"/>
      <c r="T1525" s="175"/>
      <c r="U1525" s="175"/>
      <c r="V1525" s="182"/>
    </row>
    <row r="1526" spans="2:22" ht="12.75" customHeight="1">
      <c r="B1526" s="175"/>
      <c r="C1526" s="175"/>
      <c r="D1526" s="175"/>
      <c r="E1526" s="175"/>
      <c r="F1526" s="175"/>
      <c r="G1526" s="176"/>
      <c r="H1526" s="176"/>
      <c r="I1526" s="176"/>
      <c r="J1526" s="176"/>
      <c r="K1526" s="176"/>
      <c r="L1526" s="176"/>
      <c r="N1526" s="175"/>
      <c r="O1526" s="195"/>
      <c r="P1526" s="195"/>
      <c r="Q1526" s="195"/>
      <c r="R1526" s="195"/>
      <c r="S1526" s="195"/>
      <c r="T1526" s="175"/>
      <c r="U1526" s="175"/>
      <c r="V1526" s="182"/>
    </row>
    <row r="1527" spans="2:22" ht="12.75" customHeight="1">
      <c r="B1527" s="175"/>
      <c r="C1527" s="175"/>
      <c r="D1527" s="175"/>
      <c r="E1527" s="175"/>
      <c r="F1527" s="175"/>
      <c r="G1527" s="176"/>
      <c r="H1527" s="176"/>
      <c r="I1527" s="176"/>
      <c r="J1527" s="176"/>
      <c r="K1527" s="176"/>
      <c r="L1527" s="176"/>
      <c r="N1527" s="175"/>
      <c r="O1527" s="195"/>
      <c r="P1527" s="195"/>
      <c r="Q1527" s="195"/>
      <c r="R1527" s="195"/>
      <c r="S1527" s="195"/>
      <c r="T1527" s="175"/>
      <c r="U1527" s="175"/>
      <c r="V1527" s="182"/>
    </row>
    <row r="1528" spans="2:22" ht="12.75" customHeight="1">
      <c r="B1528" s="175"/>
      <c r="C1528" s="175"/>
      <c r="D1528" s="175"/>
      <c r="E1528" s="175"/>
      <c r="F1528" s="175"/>
      <c r="G1528" s="176"/>
      <c r="H1528" s="176"/>
      <c r="I1528" s="176"/>
      <c r="J1528" s="176"/>
      <c r="K1528" s="176"/>
      <c r="L1528" s="176"/>
      <c r="N1528" s="175"/>
      <c r="O1528" s="195"/>
      <c r="P1528" s="195"/>
      <c r="Q1528" s="195"/>
      <c r="R1528" s="195"/>
      <c r="S1528" s="195"/>
      <c r="T1528" s="175"/>
      <c r="U1528" s="175"/>
      <c r="V1528" s="182"/>
    </row>
    <row r="1529" spans="2:22" ht="12.75" customHeight="1">
      <c r="B1529" s="175"/>
      <c r="C1529" s="175"/>
      <c r="D1529" s="175"/>
      <c r="E1529" s="175"/>
      <c r="F1529" s="175"/>
      <c r="G1529" s="176"/>
      <c r="H1529" s="176"/>
      <c r="I1529" s="176"/>
      <c r="J1529" s="176"/>
      <c r="K1529" s="176"/>
      <c r="L1529" s="176"/>
      <c r="N1529" s="175"/>
      <c r="O1529" s="195"/>
      <c r="P1529" s="195"/>
      <c r="Q1529" s="195"/>
      <c r="R1529" s="195"/>
      <c r="S1529" s="195"/>
      <c r="T1529" s="175"/>
      <c r="U1529" s="175"/>
      <c r="V1529" s="182"/>
    </row>
    <row r="1530" spans="2:22" ht="12.75" customHeight="1">
      <c r="B1530" s="175"/>
      <c r="C1530" s="175"/>
      <c r="D1530" s="175"/>
      <c r="E1530" s="175"/>
      <c r="F1530" s="175"/>
      <c r="G1530" s="176"/>
      <c r="H1530" s="176"/>
      <c r="I1530" s="176"/>
      <c r="J1530" s="176"/>
      <c r="K1530" s="176"/>
      <c r="L1530" s="176"/>
      <c r="N1530" s="175"/>
      <c r="O1530" s="195"/>
      <c r="P1530" s="195"/>
      <c r="Q1530" s="195"/>
      <c r="R1530" s="195"/>
      <c r="S1530" s="195"/>
      <c r="T1530" s="175"/>
      <c r="U1530" s="175"/>
      <c r="V1530" s="182"/>
    </row>
    <row r="1531" spans="2:22" ht="12.75" customHeight="1">
      <c r="B1531" s="175"/>
      <c r="C1531" s="175"/>
      <c r="D1531" s="175"/>
      <c r="E1531" s="175"/>
      <c r="F1531" s="175"/>
      <c r="G1531" s="176"/>
      <c r="H1531" s="176"/>
      <c r="I1531" s="176"/>
      <c r="J1531" s="176"/>
      <c r="K1531" s="176"/>
      <c r="L1531" s="176"/>
      <c r="N1531" s="175"/>
      <c r="O1531" s="195"/>
      <c r="P1531" s="195"/>
      <c r="Q1531" s="195"/>
      <c r="R1531" s="195"/>
      <c r="S1531" s="195"/>
      <c r="T1531" s="175"/>
      <c r="U1531" s="175"/>
      <c r="V1531" s="182"/>
    </row>
    <row r="1532" spans="2:22" ht="12.75" customHeight="1">
      <c r="B1532" s="175"/>
      <c r="C1532" s="175"/>
      <c r="D1532" s="175"/>
      <c r="E1532" s="175"/>
      <c r="F1532" s="175"/>
      <c r="G1532" s="176"/>
      <c r="H1532" s="176"/>
      <c r="I1532" s="176"/>
      <c r="J1532" s="176"/>
      <c r="K1532" s="176"/>
      <c r="L1532" s="176"/>
      <c r="N1532" s="175"/>
      <c r="O1532" s="195"/>
      <c r="P1532" s="195"/>
      <c r="Q1532" s="195"/>
      <c r="R1532" s="195"/>
      <c r="S1532" s="195"/>
      <c r="T1532" s="175"/>
      <c r="U1532" s="175"/>
      <c r="V1532" s="182"/>
    </row>
    <row r="1533" spans="2:22" ht="12.75" customHeight="1">
      <c r="B1533" s="175"/>
      <c r="C1533" s="175"/>
      <c r="D1533" s="175"/>
      <c r="E1533" s="175"/>
      <c r="F1533" s="175"/>
      <c r="G1533" s="176"/>
      <c r="H1533" s="176"/>
      <c r="I1533" s="176"/>
      <c r="J1533" s="176"/>
      <c r="K1533" s="176"/>
      <c r="L1533" s="176"/>
      <c r="N1533" s="175"/>
      <c r="O1533" s="195"/>
      <c r="P1533" s="195"/>
      <c r="Q1533" s="195"/>
      <c r="R1533" s="195"/>
      <c r="S1533" s="195"/>
      <c r="T1533" s="175"/>
      <c r="U1533" s="175"/>
      <c r="V1533" s="182"/>
    </row>
    <row r="1534" spans="2:22" ht="12.75" customHeight="1">
      <c r="B1534" s="175"/>
      <c r="C1534" s="175"/>
      <c r="D1534" s="175"/>
      <c r="E1534" s="175"/>
      <c r="F1534" s="175"/>
      <c r="G1534" s="176"/>
      <c r="H1534" s="176"/>
      <c r="I1534" s="176"/>
      <c r="J1534" s="176"/>
      <c r="K1534" s="176"/>
      <c r="L1534" s="176"/>
      <c r="N1534" s="175"/>
      <c r="O1534" s="195"/>
      <c r="P1534" s="195"/>
      <c r="Q1534" s="195"/>
      <c r="R1534" s="195"/>
      <c r="S1534" s="195"/>
      <c r="T1534" s="175"/>
      <c r="U1534" s="175"/>
      <c r="V1534" s="182"/>
    </row>
    <row r="1535" spans="2:22" ht="12.75" customHeight="1">
      <c r="B1535" s="175"/>
      <c r="C1535" s="175"/>
      <c r="D1535" s="175"/>
      <c r="E1535" s="175"/>
      <c r="F1535" s="175"/>
      <c r="G1535" s="176"/>
      <c r="H1535" s="176"/>
      <c r="I1535" s="176"/>
      <c r="J1535" s="176"/>
      <c r="K1535" s="176"/>
      <c r="L1535" s="176"/>
      <c r="N1535" s="175"/>
      <c r="O1535" s="195"/>
      <c r="P1535" s="195"/>
      <c r="Q1535" s="195"/>
      <c r="R1535" s="195"/>
      <c r="S1535" s="195"/>
      <c r="T1535" s="175"/>
      <c r="U1535" s="175"/>
      <c r="V1535" s="182"/>
    </row>
    <row r="1536" spans="2:22" ht="12.75" customHeight="1">
      <c r="B1536" s="175"/>
      <c r="C1536" s="175"/>
      <c r="D1536" s="175"/>
      <c r="E1536" s="175"/>
      <c r="F1536" s="175"/>
      <c r="G1536" s="176"/>
      <c r="H1536" s="176"/>
      <c r="I1536" s="176"/>
      <c r="J1536" s="176"/>
      <c r="K1536" s="176"/>
      <c r="L1536" s="176"/>
      <c r="N1536" s="175"/>
      <c r="O1536" s="195"/>
      <c r="P1536" s="195"/>
      <c r="Q1536" s="195"/>
      <c r="R1536" s="195"/>
      <c r="S1536" s="195"/>
      <c r="T1536" s="175"/>
      <c r="U1536" s="175"/>
      <c r="V1536" s="182"/>
    </row>
    <row r="1537" spans="2:22" ht="12.75" customHeight="1">
      <c r="B1537" s="175"/>
      <c r="C1537" s="175"/>
      <c r="D1537" s="175"/>
      <c r="E1537" s="175"/>
      <c r="F1537" s="175"/>
      <c r="G1537" s="176"/>
      <c r="H1537" s="176"/>
      <c r="I1537" s="176"/>
      <c r="J1537" s="176"/>
      <c r="K1537" s="176"/>
      <c r="L1537" s="176"/>
      <c r="N1537" s="175"/>
      <c r="O1537" s="195"/>
      <c r="P1537" s="195"/>
      <c r="Q1537" s="195"/>
      <c r="R1537" s="195"/>
      <c r="S1537" s="195"/>
      <c r="T1537" s="175"/>
      <c r="U1537" s="175"/>
      <c r="V1537" s="182"/>
    </row>
    <row r="1538" spans="2:22" ht="12.75" customHeight="1">
      <c r="B1538" s="175"/>
      <c r="C1538" s="175"/>
      <c r="D1538" s="175"/>
      <c r="E1538" s="175"/>
      <c r="F1538" s="175"/>
      <c r="G1538" s="176"/>
      <c r="H1538" s="176"/>
      <c r="I1538" s="176"/>
      <c r="J1538" s="176"/>
      <c r="K1538" s="176"/>
      <c r="L1538" s="176"/>
      <c r="N1538" s="175"/>
      <c r="O1538" s="195"/>
      <c r="P1538" s="195"/>
      <c r="Q1538" s="195"/>
      <c r="R1538" s="195"/>
      <c r="S1538" s="195"/>
      <c r="T1538" s="175"/>
      <c r="U1538" s="175"/>
      <c r="V1538" s="182"/>
    </row>
    <row r="1539" spans="2:22" ht="12.75" customHeight="1">
      <c r="B1539" s="175"/>
      <c r="C1539" s="175"/>
      <c r="D1539" s="175"/>
      <c r="E1539" s="175"/>
      <c r="F1539" s="175"/>
      <c r="G1539" s="176"/>
      <c r="H1539" s="176"/>
      <c r="I1539" s="176"/>
      <c r="J1539" s="176"/>
      <c r="K1539" s="176"/>
      <c r="L1539" s="176"/>
      <c r="N1539" s="175"/>
      <c r="O1539" s="195"/>
      <c r="P1539" s="195"/>
      <c r="Q1539" s="195"/>
      <c r="R1539" s="195"/>
      <c r="S1539" s="195"/>
      <c r="T1539" s="175"/>
      <c r="U1539" s="175"/>
      <c r="V1539" s="182"/>
    </row>
    <row r="1540" spans="2:22" ht="12.75" customHeight="1">
      <c r="B1540" s="175"/>
      <c r="C1540" s="175"/>
      <c r="D1540" s="175"/>
      <c r="E1540" s="175"/>
      <c r="F1540" s="175"/>
      <c r="G1540" s="176"/>
      <c r="H1540" s="176"/>
      <c r="I1540" s="176"/>
      <c r="J1540" s="176"/>
      <c r="K1540" s="176"/>
      <c r="L1540" s="176"/>
      <c r="N1540" s="175"/>
      <c r="O1540" s="195"/>
      <c r="P1540" s="195"/>
      <c r="Q1540" s="195"/>
      <c r="R1540" s="195"/>
      <c r="S1540" s="195"/>
      <c r="T1540" s="175"/>
      <c r="U1540" s="175"/>
      <c r="V1540" s="182"/>
    </row>
    <row r="1541" spans="2:22" ht="12.75" customHeight="1">
      <c r="B1541" s="175"/>
      <c r="C1541" s="175"/>
      <c r="D1541" s="175"/>
      <c r="E1541" s="175"/>
      <c r="F1541" s="175"/>
      <c r="G1541" s="176"/>
      <c r="H1541" s="176"/>
      <c r="I1541" s="176"/>
      <c r="J1541" s="176"/>
      <c r="K1541" s="176"/>
      <c r="L1541" s="176"/>
      <c r="N1541" s="175"/>
      <c r="O1541" s="195"/>
      <c r="P1541" s="195"/>
      <c r="Q1541" s="195"/>
      <c r="R1541" s="195"/>
      <c r="S1541" s="195"/>
      <c r="T1541" s="175"/>
      <c r="U1541" s="175"/>
      <c r="V1541" s="182"/>
    </row>
    <row r="1542" spans="2:22" ht="12.75" customHeight="1">
      <c r="B1542" s="175"/>
      <c r="C1542" s="175"/>
      <c r="D1542" s="175"/>
      <c r="E1542" s="175"/>
      <c r="F1542" s="175"/>
      <c r="G1542" s="176"/>
      <c r="H1542" s="176"/>
      <c r="I1542" s="176"/>
      <c r="J1542" s="176"/>
      <c r="K1542" s="176"/>
      <c r="L1542" s="176"/>
      <c r="N1542" s="175"/>
      <c r="O1542" s="195"/>
      <c r="P1542" s="195"/>
      <c r="Q1542" s="195"/>
      <c r="R1542" s="195"/>
      <c r="S1542" s="195"/>
      <c r="T1542" s="175"/>
      <c r="U1542" s="175"/>
      <c r="V1542" s="182"/>
    </row>
    <row r="1543" spans="2:22" ht="12.75" customHeight="1">
      <c r="B1543" s="175"/>
      <c r="C1543" s="175"/>
      <c r="D1543" s="175"/>
      <c r="E1543" s="175"/>
      <c r="F1543" s="175"/>
      <c r="G1543" s="176"/>
      <c r="H1543" s="176"/>
      <c r="I1543" s="176"/>
      <c r="J1543" s="176"/>
      <c r="K1543" s="176"/>
      <c r="L1543" s="176"/>
      <c r="N1543" s="175"/>
      <c r="O1543" s="195"/>
      <c r="P1543" s="195"/>
      <c r="Q1543" s="195"/>
      <c r="R1543" s="195"/>
      <c r="S1543" s="195"/>
      <c r="T1543" s="175"/>
      <c r="U1543" s="175"/>
      <c r="V1543" s="182"/>
    </row>
    <row r="1544" spans="2:22" ht="12.75" customHeight="1">
      <c r="B1544" s="175"/>
      <c r="C1544" s="175"/>
      <c r="D1544" s="175"/>
      <c r="E1544" s="175"/>
      <c r="F1544" s="175"/>
      <c r="G1544" s="176"/>
      <c r="H1544" s="176"/>
      <c r="I1544" s="176"/>
      <c r="J1544" s="176"/>
      <c r="K1544" s="176"/>
      <c r="L1544" s="176"/>
      <c r="N1544" s="175"/>
      <c r="O1544" s="195"/>
      <c r="P1544" s="195"/>
      <c r="Q1544" s="195"/>
      <c r="R1544" s="195"/>
      <c r="S1544" s="195"/>
      <c r="T1544" s="175"/>
      <c r="U1544" s="175"/>
      <c r="V1544" s="182"/>
    </row>
    <row r="1545" spans="2:22" ht="12.75" customHeight="1">
      <c r="B1545" s="175"/>
      <c r="C1545" s="175"/>
      <c r="D1545" s="175"/>
      <c r="E1545" s="175"/>
      <c r="F1545" s="175"/>
      <c r="G1545" s="176"/>
      <c r="H1545" s="176"/>
      <c r="I1545" s="176"/>
      <c r="J1545" s="176"/>
      <c r="K1545" s="176"/>
      <c r="L1545" s="176"/>
      <c r="N1545" s="175"/>
      <c r="O1545" s="195"/>
      <c r="P1545" s="195"/>
      <c r="Q1545" s="195"/>
      <c r="R1545" s="195"/>
      <c r="S1545" s="195"/>
      <c r="T1545" s="175"/>
      <c r="U1545" s="175"/>
      <c r="V1545" s="182"/>
    </row>
    <row r="1546" spans="2:22" ht="12.75" customHeight="1">
      <c r="B1546" s="175"/>
      <c r="C1546" s="175"/>
      <c r="D1546" s="175"/>
      <c r="E1546" s="175"/>
      <c r="F1546" s="175"/>
      <c r="G1546" s="176"/>
      <c r="H1546" s="176"/>
      <c r="I1546" s="176"/>
      <c r="J1546" s="176"/>
      <c r="K1546" s="176"/>
      <c r="L1546" s="176"/>
      <c r="N1546" s="175"/>
      <c r="O1546" s="195"/>
      <c r="P1546" s="195"/>
      <c r="Q1546" s="195"/>
      <c r="R1546" s="195"/>
      <c r="S1546" s="195"/>
      <c r="T1546" s="175"/>
      <c r="U1546" s="175"/>
      <c r="V1546" s="182"/>
    </row>
    <row r="1547" spans="2:22" ht="12.75" customHeight="1">
      <c r="B1547" s="175"/>
      <c r="C1547" s="175"/>
      <c r="D1547" s="175"/>
      <c r="E1547" s="175"/>
      <c r="F1547" s="175"/>
      <c r="G1547" s="176"/>
      <c r="H1547" s="176"/>
      <c r="I1547" s="176"/>
      <c r="J1547" s="176"/>
      <c r="K1547" s="176"/>
      <c r="L1547" s="176"/>
      <c r="N1547" s="175"/>
      <c r="O1547" s="195"/>
      <c r="P1547" s="195"/>
      <c r="Q1547" s="195"/>
      <c r="R1547" s="195"/>
      <c r="S1547" s="195"/>
      <c r="T1547" s="175"/>
      <c r="U1547" s="175"/>
      <c r="V1547" s="182"/>
    </row>
    <row r="1548" spans="2:22" ht="12.75" customHeight="1">
      <c r="B1548" s="175"/>
      <c r="C1548" s="175"/>
      <c r="D1548" s="175"/>
      <c r="E1548" s="175"/>
      <c r="F1548" s="175"/>
      <c r="G1548" s="176"/>
      <c r="H1548" s="176"/>
      <c r="I1548" s="176"/>
      <c r="J1548" s="176"/>
      <c r="K1548" s="176"/>
      <c r="L1548" s="176"/>
      <c r="N1548" s="175"/>
      <c r="O1548" s="195"/>
      <c r="P1548" s="195"/>
      <c r="Q1548" s="195"/>
      <c r="R1548" s="195"/>
      <c r="S1548" s="195"/>
      <c r="T1548" s="175"/>
      <c r="U1548" s="175"/>
      <c r="V1548" s="182"/>
    </row>
    <row r="1549" spans="2:22" ht="12.75" customHeight="1">
      <c r="B1549" s="175"/>
      <c r="C1549" s="175"/>
      <c r="D1549" s="175"/>
      <c r="E1549" s="175"/>
      <c r="F1549" s="175"/>
      <c r="G1549" s="176"/>
      <c r="H1549" s="176"/>
      <c r="I1549" s="176"/>
      <c r="J1549" s="176"/>
      <c r="K1549" s="176"/>
      <c r="L1549" s="176"/>
      <c r="N1549" s="175"/>
      <c r="O1549" s="195"/>
      <c r="P1549" s="195"/>
      <c r="Q1549" s="195"/>
      <c r="R1549" s="195"/>
      <c r="S1549" s="195"/>
      <c r="T1549" s="175"/>
      <c r="U1549" s="175"/>
      <c r="V1549" s="182"/>
    </row>
    <row r="1550" spans="2:22" ht="12.75" customHeight="1">
      <c r="B1550" s="175"/>
      <c r="C1550" s="175"/>
      <c r="D1550" s="175"/>
      <c r="E1550" s="175"/>
      <c r="F1550" s="175"/>
      <c r="G1550" s="176"/>
      <c r="H1550" s="176"/>
      <c r="I1550" s="176"/>
      <c r="J1550" s="176"/>
      <c r="K1550" s="176"/>
      <c r="L1550" s="176"/>
      <c r="N1550" s="175"/>
      <c r="O1550" s="195"/>
      <c r="P1550" s="195"/>
      <c r="Q1550" s="195"/>
      <c r="R1550" s="195"/>
      <c r="S1550" s="195"/>
      <c r="T1550" s="175"/>
      <c r="U1550" s="175"/>
      <c r="V1550" s="182"/>
    </row>
    <row r="1551" spans="2:22" ht="12.75" customHeight="1">
      <c r="B1551" s="175"/>
      <c r="C1551" s="175"/>
      <c r="D1551" s="175"/>
      <c r="E1551" s="175"/>
      <c r="F1551" s="175"/>
      <c r="G1551" s="176"/>
      <c r="H1551" s="176"/>
      <c r="I1551" s="176"/>
      <c r="J1551" s="176"/>
      <c r="K1551" s="176"/>
      <c r="L1551" s="176"/>
      <c r="N1551" s="175"/>
      <c r="O1551" s="195"/>
      <c r="P1551" s="195"/>
      <c r="Q1551" s="195"/>
      <c r="R1551" s="195"/>
      <c r="S1551" s="195"/>
      <c r="T1551" s="175"/>
      <c r="U1551" s="175"/>
      <c r="V1551" s="182"/>
    </row>
    <row r="1552" spans="2:22" ht="12.75" customHeight="1">
      <c r="B1552" s="175"/>
      <c r="C1552" s="175"/>
      <c r="D1552" s="175"/>
      <c r="E1552" s="175"/>
      <c r="F1552" s="175"/>
      <c r="G1552" s="176"/>
      <c r="H1552" s="176"/>
      <c r="I1552" s="176"/>
      <c r="J1552" s="176"/>
      <c r="K1552" s="176"/>
      <c r="L1552" s="176"/>
      <c r="N1552" s="175"/>
      <c r="O1552" s="195"/>
      <c r="P1552" s="195"/>
      <c r="Q1552" s="195"/>
      <c r="R1552" s="195"/>
      <c r="S1552" s="195"/>
      <c r="T1552" s="175"/>
      <c r="U1552" s="175"/>
      <c r="V1552" s="182"/>
    </row>
    <row r="1553" spans="2:22" ht="12.75" customHeight="1">
      <c r="B1553" s="175"/>
      <c r="C1553" s="175"/>
      <c r="D1553" s="175"/>
      <c r="E1553" s="175"/>
      <c r="F1553" s="175"/>
      <c r="G1553" s="176"/>
      <c r="H1553" s="176"/>
      <c r="I1553" s="176"/>
      <c r="J1553" s="176"/>
      <c r="K1553" s="176"/>
      <c r="L1553" s="176"/>
      <c r="N1553" s="175"/>
      <c r="O1553" s="195"/>
      <c r="P1553" s="195"/>
      <c r="Q1553" s="195"/>
      <c r="R1553" s="195"/>
      <c r="S1553" s="195"/>
      <c r="T1553" s="175"/>
      <c r="U1553" s="175"/>
      <c r="V1553" s="182"/>
    </row>
    <row r="1554" spans="2:22" ht="12.75" customHeight="1">
      <c r="B1554" s="175"/>
      <c r="C1554" s="175"/>
      <c r="D1554" s="175"/>
      <c r="E1554" s="175"/>
      <c r="F1554" s="175"/>
      <c r="G1554" s="176"/>
      <c r="H1554" s="176"/>
      <c r="I1554" s="176"/>
      <c r="J1554" s="176"/>
      <c r="K1554" s="176"/>
      <c r="L1554" s="176"/>
      <c r="N1554" s="175"/>
      <c r="O1554" s="195"/>
      <c r="P1554" s="195"/>
      <c r="Q1554" s="195"/>
      <c r="R1554" s="195"/>
      <c r="S1554" s="195"/>
      <c r="T1554" s="175"/>
      <c r="U1554" s="175"/>
      <c r="V1554" s="182"/>
    </row>
    <row r="1555" spans="2:22" ht="12.75" customHeight="1">
      <c r="B1555" s="175"/>
      <c r="C1555" s="175"/>
      <c r="D1555" s="175"/>
      <c r="E1555" s="175"/>
      <c r="F1555" s="175"/>
      <c r="G1555" s="176"/>
      <c r="H1555" s="176"/>
      <c r="I1555" s="176"/>
      <c r="J1555" s="176"/>
      <c r="K1555" s="176"/>
      <c r="L1555" s="176"/>
      <c r="N1555" s="175"/>
      <c r="O1555" s="195"/>
      <c r="P1555" s="195"/>
      <c r="Q1555" s="195"/>
      <c r="R1555" s="195"/>
      <c r="S1555" s="195"/>
      <c r="T1555" s="175"/>
      <c r="U1555" s="175"/>
      <c r="V1555" s="182"/>
    </row>
    <row r="1556" spans="2:22" ht="12.75" customHeight="1">
      <c r="B1556" s="175"/>
      <c r="C1556" s="175"/>
      <c r="D1556" s="175"/>
      <c r="E1556" s="175"/>
      <c r="F1556" s="175"/>
      <c r="G1556" s="176"/>
      <c r="H1556" s="176"/>
      <c r="I1556" s="176"/>
      <c r="J1556" s="176"/>
      <c r="K1556" s="176"/>
      <c r="L1556" s="176"/>
      <c r="N1556" s="175"/>
      <c r="O1556" s="195"/>
      <c r="P1556" s="195"/>
      <c r="Q1556" s="195"/>
      <c r="R1556" s="195"/>
      <c r="S1556" s="195"/>
      <c r="T1556" s="175"/>
      <c r="U1556" s="175"/>
      <c r="V1556" s="182"/>
    </row>
    <row r="1557" spans="2:22" ht="12.75" customHeight="1">
      <c r="B1557" s="175"/>
      <c r="C1557" s="175"/>
      <c r="D1557" s="175"/>
      <c r="E1557" s="175"/>
      <c r="F1557" s="175"/>
      <c r="G1557" s="176"/>
      <c r="H1557" s="176"/>
      <c r="I1557" s="176"/>
      <c r="J1557" s="176"/>
      <c r="K1557" s="176"/>
      <c r="L1557" s="176"/>
      <c r="N1557" s="175"/>
      <c r="O1557" s="195"/>
      <c r="P1557" s="195"/>
      <c r="Q1557" s="195"/>
      <c r="R1557" s="195"/>
      <c r="S1557" s="195"/>
      <c r="T1557" s="175"/>
      <c r="U1557" s="175"/>
      <c r="V1557" s="182"/>
    </row>
    <row r="1558" spans="2:22" ht="12.75" customHeight="1">
      <c r="B1558" s="175"/>
      <c r="C1558" s="175"/>
      <c r="D1558" s="175"/>
      <c r="E1558" s="175"/>
      <c r="F1558" s="175"/>
      <c r="G1558" s="176"/>
      <c r="H1558" s="176"/>
      <c r="I1558" s="176"/>
      <c r="J1558" s="176"/>
      <c r="K1558" s="176"/>
      <c r="L1558" s="176"/>
      <c r="N1558" s="175"/>
      <c r="O1558" s="195"/>
      <c r="P1558" s="195"/>
      <c r="Q1558" s="195"/>
      <c r="R1558" s="195"/>
      <c r="S1558" s="195"/>
      <c r="T1558" s="175"/>
      <c r="U1558" s="175"/>
      <c r="V1558" s="182"/>
    </row>
    <row r="1559" spans="2:22" ht="12.75" customHeight="1">
      <c r="B1559" s="175"/>
      <c r="C1559" s="175"/>
      <c r="D1559" s="175"/>
      <c r="E1559" s="175"/>
      <c r="F1559" s="175"/>
      <c r="G1559" s="176"/>
      <c r="H1559" s="176"/>
      <c r="I1559" s="176"/>
      <c r="J1559" s="176"/>
      <c r="K1559" s="176"/>
      <c r="L1559" s="176"/>
      <c r="N1559" s="175"/>
      <c r="O1559" s="195"/>
      <c r="P1559" s="195"/>
      <c r="Q1559" s="195"/>
      <c r="R1559" s="195"/>
      <c r="S1559" s="195"/>
      <c r="T1559" s="175"/>
      <c r="U1559" s="175"/>
      <c r="V1559" s="182"/>
    </row>
    <row r="1560" spans="2:22" ht="12.75" customHeight="1">
      <c r="B1560" s="175"/>
      <c r="C1560" s="175"/>
      <c r="D1560" s="175"/>
      <c r="E1560" s="175"/>
      <c r="F1560" s="175"/>
      <c r="G1560" s="176"/>
      <c r="H1560" s="176"/>
      <c r="I1560" s="176"/>
      <c r="J1560" s="176"/>
      <c r="K1560" s="176"/>
      <c r="L1560" s="176"/>
      <c r="N1560" s="175"/>
      <c r="O1560" s="195"/>
      <c r="P1560" s="195"/>
      <c r="Q1560" s="195"/>
      <c r="R1560" s="195"/>
      <c r="S1560" s="195"/>
      <c r="T1560" s="175"/>
      <c r="U1560" s="175"/>
      <c r="V1560" s="182"/>
    </row>
    <row r="1561" spans="2:22" ht="12.75" customHeight="1">
      <c r="B1561" s="175"/>
      <c r="C1561" s="175"/>
      <c r="D1561" s="175"/>
      <c r="E1561" s="175"/>
      <c r="F1561" s="175"/>
      <c r="G1561" s="176"/>
      <c r="H1561" s="176"/>
      <c r="I1561" s="176"/>
      <c r="J1561" s="176"/>
      <c r="K1561" s="176"/>
      <c r="L1561" s="176"/>
      <c r="N1561" s="175"/>
      <c r="O1561" s="195"/>
      <c r="P1561" s="195"/>
      <c r="Q1561" s="195"/>
      <c r="R1561" s="195"/>
      <c r="S1561" s="195"/>
      <c r="T1561" s="175"/>
      <c r="U1561" s="175"/>
      <c r="V1561" s="182"/>
    </row>
    <row r="1562" spans="2:22" ht="12.75" customHeight="1">
      <c r="B1562" s="175"/>
      <c r="C1562" s="175"/>
      <c r="D1562" s="175"/>
      <c r="E1562" s="175"/>
      <c r="F1562" s="175"/>
      <c r="G1562" s="176"/>
      <c r="H1562" s="176"/>
      <c r="I1562" s="176"/>
      <c r="J1562" s="176"/>
      <c r="K1562" s="176"/>
      <c r="L1562" s="176"/>
      <c r="N1562" s="175"/>
      <c r="O1562" s="195"/>
      <c r="P1562" s="195"/>
      <c r="Q1562" s="195"/>
      <c r="R1562" s="195"/>
      <c r="S1562" s="195"/>
      <c r="T1562" s="175"/>
      <c r="U1562" s="175"/>
      <c r="V1562" s="182"/>
    </row>
    <row r="1563" spans="2:22" ht="12.75" customHeight="1">
      <c r="B1563" s="175"/>
      <c r="C1563" s="175"/>
      <c r="D1563" s="175"/>
      <c r="E1563" s="175"/>
      <c r="F1563" s="175"/>
      <c r="G1563" s="176"/>
      <c r="H1563" s="176"/>
      <c r="I1563" s="176"/>
      <c r="J1563" s="176"/>
      <c r="K1563" s="176"/>
      <c r="L1563" s="176"/>
      <c r="N1563" s="175"/>
      <c r="O1563" s="195"/>
      <c r="P1563" s="195"/>
      <c r="Q1563" s="195"/>
      <c r="R1563" s="195"/>
      <c r="S1563" s="195"/>
      <c r="T1563" s="175"/>
      <c r="U1563" s="175"/>
      <c r="V1563" s="182"/>
    </row>
    <row r="1564" spans="2:22" ht="12.75" customHeight="1">
      <c r="B1564" s="175"/>
      <c r="C1564" s="175"/>
      <c r="D1564" s="175"/>
      <c r="E1564" s="175"/>
      <c r="F1564" s="175"/>
      <c r="G1564" s="176"/>
      <c r="H1564" s="176"/>
      <c r="I1564" s="176"/>
      <c r="J1564" s="176"/>
      <c r="K1564" s="176"/>
      <c r="L1564" s="176"/>
      <c r="N1564" s="175"/>
      <c r="O1564" s="195"/>
      <c r="P1564" s="195"/>
      <c r="Q1564" s="195"/>
      <c r="R1564" s="195"/>
      <c r="S1564" s="195"/>
      <c r="T1564" s="175"/>
      <c r="U1564" s="175"/>
      <c r="V1564" s="182"/>
    </row>
    <row r="1565" spans="2:22" ht="12.75" customHeight="1">
      <c r="B1565" s="175"/>
      <c r="C1565" s="175"/>
      <c r="D1565" s="175"/>
      <c r="E1565" s="175"/>
      <c r="F1565" s="175"/>
      <c r="G1565" s="176"/>
      <c r="H1565" s="176"/>
      <c r="I1565" s="176"/>
      <c r="J1565" s="176"/>
      <c r="K1565" s="176"/>
      <c r="L1565" s="176"/>
      <c r="N1565" s="175"/>
      <c r="O1565" s="195"/>
      <c r="P1565" s="195"/>
      <c r="Q1565" s="195"/>
      <c r="R1565" s="195"/>
      <c r="S1565" s="195"/>
      <c r="T1565" s="175"/>
      <c r="U1565" s="175"/>
      <c r="V1565" s="182"/>
    </row>
    <row r="1566" spans="2:22" ht="12.75" customHeight="1">
      <c r="B1566" s="175"/>
      <c r="C1566" s="175"/>
      <c r="D1566" s="175"/>
      <c r="E1566" s="175"/>
      <c r="F1566" s="175"/>
      <c r="G1566" s="176"/>
      <c r="H1566" s="176"/>
      <c r="I1566" s="176"/>
      <c r="J1566" s="176"/>
      <c r="K1566" s="176"/>
      <c r="L1566" s="176"/>
      <c r="N1566" s="175"/>
      <c r="O1566" s="195"/>
      <c r="P1566" s="195"/>
      <c r="Q1566" s="195"/>
      <c r="R1566" s="195"/>
      <c r="S1566" s="195"/>
      <c r="T1566" s="175"/>
      <c r="U1566" s="175"/>
      <c r="V1566" s="182"/>
    </row>
    <row r="1567" spans="2:22" ht="12.75" customHeight="1">
      <c r="B1567" s="175"/>
      <c r="C1567" s="175"/>
      <c r="D1567" s="175"/>
      <c r="E1567" s="175"/>
      <c r="F1567" s="175"/>
      <c r="G1567" s="176"/>
      <c r="H1567" s="176"/>
      <c r="I1567" s="176"/>
      <c r="J1567" s="176"/>
      <c r="K1567" s="176"/>
      <c r="L1567" s="176"/>
      <c r="N1567" s="175"/>
      <c r="O1567" s="195"/>
      <c r="P1567" s="195"/>
      <c r="Q1567" s="195"/>
      <c r="R1567" s="195"/>
      <c r="S1567" s="195"/>
      <c r="T1567" s="175"/>
      <c r="U1567" s="175"/>
      <c r="V1567" s="182"/>
    </row>
    <row r="1568" spans="2:22" ht="12.75" customHeight="1">
      <c r="B1568" s="175"/>
      <c r="C1568" s="175"/>
      <c r="D1568" s="175"/>
      <c r="E1568" s="175"/>
      <c r="F1568" s="175"/>
      <c r="G1568" s="176"/>
      <c r="H1568" s="176"/>
      <c r="I1568" s="176"/>
      <c r="J1568" s="176"/>
      <c r="K1568" s="176"/>
      <c r="L1568" s="176"/>
      <c r="N1568" s="175"/>
      <c r="O1568" s="195"/>
      <c r="P1568" s="195"/>
      <c r="Q1568" s="195"/>
      <c r="R1568" s="195"/>
      <c r="S1568" s="195"/>
      <c r="T1568" s="175"/>
      <c r="U1568" s="175"/>
      <c r="V1568" s="182"/>
    </row>
    <row r="1569" spans="2:22" ht="12.75" customHeight="1">
      <c r="B1569" s="175"/>
      <c r="C1569" s="175"/>
      <c r="D1569" s="175"/>
      <c r="E1569" s="175"/>
      <c r="F1569" s="175"/>
      <c r="G1569" s="176"/>
      <c r="H1569" s="176"/>
      <c r="I1569" s="176"/>
      <c r="J1569" s="176"/>
      <c r="K1569" s="176"/>
      <c r="L1569" s="176"/>
      <c r="N1569" s="175"/>
      <c r="O1569" s="195"/>
      <c r="P1569" s="195"/>
      <c r="Q1569" s="195"/>
      <c r="R1569" s="195"/>
      <c r="S1569" s="195"/>
      <c r="T1569" s="175"/>
      <c r="U1569" s="175"/>
      <c r="V1569" s="182"/>
    </row>
    <row r="1570" spans="2:22" ht="12.75" customHeight="1">
      <c r="B1570" s="175"/>
      <c r="C1570" s="175"/>
      <c r="D1570" s="175"/>
      <c r="E1570" s="175"/>
      <c r="F1570" s="175"/>
      <c r="G1570" s="176"/>
      <c r="H1570" s="176"/>
      <c r="I1570" s="176"/>
      <c r="J1570" s="176"/>
      <c r="K1570" s="176"/>
      <c r="L1570" s="176"/>
      <c r="N1570" s="175"/>
      <c r="O1570" s="195"/>
      <c r="P1570" s="195"/>
      <c r="Q1570" s="195"/>
      <c r="R1570" s="195"/>
      <c r="S1570" s="195"/>
      <c r="T1570" s="175"/>
      <c r="U1570" s="175"/>
      <c r="V1570" s="182"/>
    </row>
    <row r="1571" spans="2:22" ht="12.75" customHeight="1">
      <c r="B1571" s="175"/>
      <c r="C1571" s="175"/>
      <c r="D1571" s="175"/>
      <c r="E1571" s="175"/>
      <c r="F1571" s="175"/>
      <c r="G1571" s="176"/>
      <c r="H1571" s="176"/>
      <c r="I1571" s="176"/>
      <c r="J1571" s="176"/>
      <c r="K1571" s="176"/>
      <c r="L1571" s="176"/>
      <c r="N1571" s="175"/>
      <c r="O1571" s="195"/>
      <c r="P1571" s="195"/>
      <c r="Q1571" s="195"/>
      <c r="R1571" s="195"/>
      <c r="S1571" s="195"/>
      <c r="T1571" s="175"/>
      <c r="U1571" s="175"/>
      <c r="V1571" s="182"/>
    </row>
    <row r="1572" spans="2:22" ht="12.75" customHeight="1">
      <c r="B1572" s="175"/>
      <c r="C1572" s="175"/>
      <c r="D1572" s="175"/>
      <c r="E1572" s="175"/>
      <c r="F1572" s="175"/>
      <c r="G1572" s="176"/>
      <c r="H1572" s="176"/>
      <c r="I1572" s="176"/>
      <c r="J1572" s="176"/>
      <c r="K1572" s="176"/>
      <c r="L1572" s="176"/>
      <c r="N1572" s="175"/>
      <c r="O1572" s="195"/>
      <c r="P1572" s="195"/>
      <c r="Q1572" s="195"/>
      <c r="R1572" s="195"/>
      <c r="S1572" s="195"/>
      <c r="T1572" s="175"/>
      <c r="U1572" s="175"/>
      <c r="V1572" s="182"/>
    </row>
    <row r="1573" spans="2:22" ht="12.75" customHeight="1">
      <c r="B1573" s="175"/>
      <c r="C1573" s="175"/>
      <c r="D1573" s="175"/>
      <c r="E1573" s="175"/>
      <c r="F1573" s="175"/>
      <c r="G1573" s="176"/>
      <c r="H1573" s="176"/>
      <c r="I1573" s="176"/>
      <c r="J1573" s="176"/>
      <c r="K1573" s="176"/>
      <c r="L1573" s="176"/>
      <c r="N1573" s="175"/>
      <c r="O1573" s="195"/>
      <c r="P1573" s="195"/>
      <c r="Q1573" s="195"/>
      <c r="R1573" s="195"/>
      <c r="S1573" s="195"/>
      <c r="T1573" s="175"/>
      <c r="U1573" s="175"/>
      <c r="V1573" s="182"/>
    </row>
    <row r="1574" spans="2:22" ht="12.75" customHeight="1">
      <c r="B1574" s="175"/>
      <c r="C1574" s="175"/>
      <c r="D1574" s="175"/>
      <c r="E1574" s="175"/>
      <c r="F1574" s="175"/>
      <c r="G1574" s="176"/>
      <c r="H1574" s="176"/>
      <c r="I1574" s="176"/>
      <c r="J1574" s="176"/>
      <c r="K1574" s="176"/>
      <c r="L1574" s="176"/>
      <c r="N1574" s="175"/>
      <c r="O1574" s="195"/>
      <c r="P1574" s="195"/>
      <c r="Q1574" s="195"/>
      <c r="R1574" s="195"/>
      <c r="S1574" s="195"/>
      <c r="T1574" s="175"/>
      <c r="U1574" s="175"/>
      <c r="V1574" s="182"/>
    </row>
    <row r="1575" spans="2:22" ht="12.75" customHeight="1">
      <c r="B1575" s="175"/>
      <c r="C1575" s="175"/>
      <c r="D1575" s="175"/>
      <c r="E1575" s="175"/>
      <c r="F1575" s="175"/>
      <c r="G1575" s="176"/>
      <c r="H1575" s="176"/>
      <c r="I1575" s="176"/>
      <c r="J1575" s="176"/>
      <c r="K1575" s="176"/>
      <c r="L1575" s="176"/>
      <c r="N1575" s="175"/>
      <c r="O1575" s="195"/>
      <c r="P1575" s="195"/>
      <c r="Q1575" s="195"/>
      <c r="R1575" s="195"/>
      <c r="S1575" s="195"/>
      <c r="T1575" s="175"/>
      <c r="U1575" s="175"/>
      <c r="V1575" s="182"/>
    </row>
    <row r="1576" spans="2:22" ht="12.75" customHeight="1">
      <c r="B1576" s="175"/>
      <c r="C1576" s="175"/>
      <c r="D1576" s="175"/>
      <c r="E1576" s="175"/>
      <c r="F1576" s="175"/>
      <c r="G1576" s="176"/>
      <c r="H1576" s="176"/>
      <c r="I1576" s="176"/>
      <c r="J1576" s="176"/>
      <c r="K1576" s="176"/>
      <c r="L1576" s="176"/>
      <c r="N1576" s="175"/>
      <c r="O1576" s="195"/>
      <c r="P1576" s="195"/>
      <c r="Q1576" s="195"/>
      <c r="R1576" s="195"/>
      <c r="S1576" s="195"/>
      <c r="T1576" s="175"/>
      <c r="U1576" s="175"/>
      <c r="V1576" s="182"/>
    </row>
    <row r="1577" spans="2:22" ht="12.75" customHeight="1">
      <c r="B1577" s="175"/>
      <c r="C1577" s="175"/>
      <c r="D1577" s="175"/>
      <c r="E1577" s="175"/>
      <c r="F1577" s="175"/>
      <c r="G1577" s="176"/>
      <c r="H1577" s="176"/>
      <c r="I1577" s="176"/>
      <c r="J1577" s="176"/>
      <c r="K1577" s="176"/>
      <c r="L1577" s="176"/>
      <c r="N1577" s="175"/>
      <c r="O1577" s="195"/>
      <c r="P1577" s="195"/>
      <c r="Q1577" s="195"/>
      <c r="R1577" s="195"/>
      <c r="S1577" s="195"/>
      <c r="T1577" s="175"/>
      <c r="U1577" s="175"/>
      <c r="V1577" s="182"/>
    </row>
    <row r="1578" spans="2:22" ht="12.75" customHeight="1">
      <c r="B1578" s="175"/>
      <c r="C1578" s="175"/>
      <c r="D1578" s="175"/>
      <c r="E1578" s="175"/>
      <c r="F1578" s="175"/>
      <c r="G1578" s="176"/>
      <c r="H1578" s="176"/>
      <c r="I1578" s="176"/>
      <c r="J1578" s="176"/>
      <c r="K1578" s="176"/>
      <c r="L1578" s="176"/>
      <c r="N1578" s="175"/>
      <c r="O1578" s="195"/>
      <c r="P1578" s="195"/>
      <c r="Q1578" s="195"/>
      <c r="R1578" s="195"/>
      <c r="S1578" s="195"/>
      <c r="T1578" s="175"/>
      <c r="U1578" s="175"/>
      <c r="V1578" s="182"/>
    </row>
    <row r="1579" spans="2:22" ht="12.75" customHeight="1">
      <c r="B1579" s="175"/>
      <c r="C1579" s="175"/>
      <c r="D1579" s="175"/>
      <c r="E1579" s="175"/>
      <c r="F1579" s="175"/>
      <c r="G1579" s="176"/>
      <c r="H1579" s="176"/>
      <c r="I1579" s="176"/>
      <c r="J1579" s="176"/>
      <c r="K1579" s="176"/>
      <c r="L1579" s="176"/>
      <c r="N1579" s="175"/>
      <c r="O1579" s="195"/>
      <c r="P1579" s="195"/>
      <c r="Q1579" s="195"/>
      <c r="R1579" s="195"/>
      <c r="S1579" s="195"/>
      <c r="T1579" s="175"/>
      <c r="U1579" s="175"/>
      <c r="V1579" s="182"/>
    </row>
    <row r="1580" spans="2:22" ht="12.75" customHeight="1">
      <c r="B1580" s="175"/>
      <c r="C1580" s="175"/>
      <c r="D1580" s="175"/>
      <c r="E1580" s="175"/>
      <c r="F1580" s="175"/>
      <c r="G1580" s="176"/>
      <c r="H1580" s="176"/>
      <c r="I1580" s="176"/>
      <c r="J1580" s="176"/>
      <c r="K1580" s="176"/>
      <c r="L1580" s="176"/>
      <c r="N1580" s="175"/>
      <c r="O1580" s="195"/>
      <c r="P1580" s="195"/>
      <c r="Q1580" s="195"/>
      <c r="R1580" s="195"/>
      <c r="S1580" s="195"/>
      <c r="T1580" s="175"/>
      <c r="U1580" s="175"/>
      <c r="V1580" s="182"/>
    </row>
    <row r="1581" spans="2:22" ht="12.75" customHeight="1">
      <c r="B1581" s="175"/>
      <c r="C1581" s="175"/>
      <c r="D1581" s="175"/>
      <c r="E1581" s="175"/>
      <c r="F1581" s="175"/>
      <c r="G1581" s="176"/>
      <c r="H1581" s="176"/>
      <c r="I1581" s="176"/>
      <c r="J1581" s="176"/>
      <c r="K1581" s="176"/>
      <c r="L1581" s="176"/>
      <c r="N1581" s="175"/>
      <c r="O1581" s="195"/>
      <c r="P1581" s="195"/>
      <c r="Q1581" s="195"/>
      <c r="R1581" s="195"/>
      <c r="S1581" s="195"/>
      <c r="T1581" s="175"/>
      <c r="U1581" s="175"/>
      <c r="V1581" s="182"/>
    </row>
    <row r="1582" spans="2:22" ht="12.75" customHeight="1">
      <c r="B1582" s="175"/>
      <c r="C1582" s="175"/>
      <c r="D1582" s="175"/>
      <c r="E1582" s="175"/>
      <c r="F1582" s="175"/>
      <c r="G1582" s="176"/>
      <c r="H1582" s="176"/>
      <c r="I1582" s="176"/>
      <c r="J1582" s="176"/>
      <c r="K1582" s="176"/>
      <c r="L1582" s="176"/>
      <c r="N1582" s="175"/>
      <c r="O1582" s="195"/>
      <c r="P1582" s="195"/>
      <c r="Q1582" s="195"/>
      <c r="R1582" s="195"/>
      <c r="S1582" s="195"/>
      <c r="T1582" s="175"/>
      <c r="U1582" s="175"/>
      <c r="V1582" s="182"/>
    </row>
    <row r="1583" spans="2:22" ht="12.75" customHeight="1">
      <c r="B1583" s="175"/>
      <c r="C1583" s="175"/>
      <c r="D1583" s="175"/>
      <c r="E1583" s="175"/>
      <c r="F1583" s="175"/>
      <c r="G1583" s="176"/>
      <c r="H1583" s="176"/>
      <c r="I1583" s="176"/>
      <c r="J1583" s="176"/>
      <c r="K1583" s="176"/>
      <c r="L1583" s="176"/>
      <c r="N1583" s="175"/>
      <c r="O1583" s="195"/>
      <c r="P1583" s="195"/>
      <c r="Q1583" s="195"/>
      <c r="R1583" s="195"/>
      <c r="S1583" s="195"/>
      <c r="T1583" s="175"/>
      <c r="U1583" s="175"/>
      <c r="V1583" s="182"/>
    </row>
    <row r="1584" spans="2:22" ht="12.75" customHeight="1">
      <c r="B1584" s="175"/>
      <c r="C1584" s="175"/>
      <c r="D1584" s="175"/>
      <c r="E1584" s="175"/>
      <c r="F1584" s="175"/>
      <c r="G1584" s="176"/>
      <c r="H1584" s="176"/>
      <c r="I1584" s="176"/>
      <c r="J1584" s="176"/>
      <c r="K1584" s="176"/>
      <c r="L1584" s="176"/>
      <c r="N1584" s="175"/>
      <c r="O1584" s="195"/>
      <c r="P1584" s="195"/>
      <c r="Q1584" s="195"/>
      <c r="R1584" s="195"/>
      <c r="S1584" s="195"/>
      <c r="T1584" s="175"/>
      <c r="U1584" s="175"/>
      <c r="V1584" s="182"/>
    </row>
    <row r="1585" spans="2:22" ht="12.75" customHeight="1">
      <c r="B1585" s="175"/>
      <c r="C1585" s="175"/>
      <c r="D1585" s="175"/>
      <c r="E1585" s="175"/>
      <c r="F1585" s="175"/>
      <c r="G1585" s="176"/>
      <c r="H1585" s="176"/>
      <c r="I1585" s="176"/>
      <c r="J1585" s="176"/>
      <c r="K1585" s="176"/>
      <c r="L1585" s="176"/>
      <c r="N1585" s="175"/>
      <c r="O1585" s="195"/>
      <c r="P1585" s="195"/>
      <c r="Q1585" s="195"/>
      <c r="R1585" s="195"/>
      <c r="S1585" s="195"/>
      <c r="T1585" s="175"/>
      <c r="U1585" s="175"/>
      <c r="V1585" s="182"/>
    </row>
    <row r="1586" spans="2:22" ht="12.75" customHeight="1">
      <c r="B1586" s="175"/>
      <c r="C1586" s="175"/>
      <c r="D1586" s="175"/>
      <c r="E1586" s="175"/>
      <c r="F1586" s="175"/>
      <c r="G1586" s="176"/>
      <c r="H1586" s="176"/>
      <c r="I1586" s="176"/>
      <c r="J1586" s="176"/>
      <c r="K1586" s="176"/>
      <c r="L1586" s="176"/>
      <c r="N1586" s="175"/>
      <c r="O1586" s="195"/>
      <c r="P1586" s="195"/>
      <c r="Q1586" s="195"/>
      <c r="R1586" s="195"/>
      <c r="S1586" s="195"/>
      <c r="T1586" s="175"/>
      <c r="U1586" s="175"/>
      <c r="V1586" s="182"/>
    </row>
    <row r="1587" spans="2:22" ht="12.75" customHeight="1">
      <c r="B1587" s="175"/>
      <c r="C1587" s="175"/>
      <c r="D1587" s="175"/>
      <c r="E1587" s="175"/>
      <c r="F1587" s="175"/>
      <c r="G1587" s="176"/>
      <c r="H1587" s="176"/>
      <c r="I1587" s="176"/>
      <c r="J1587" s="176"/>
      <c r="K1587" s="176"/>
      <c r="L1587" s="176"/>
      <c r="N1587" s="175"/>
      <c r="O1587" s="195"/>
      <c r="P1587" s="195"/>
      <c r="Q1587" s="195"/>
      <c r="R1587" s="195"/>
      <c r="S1587" s="195"/>
      <c r="T1587" s="175"/>
      <c r="U1587" s="175"/>
      <c r="V1587" s="182"/>
    </row>
    <row r="1588" spans="2:22" ht="12.75" customHeight="1">
      <c r="B1588" s="175"/>
      <c r="C1588" s="175"/>
      <c r="D1588" s="175"/>
      <c r="E1588" s="175"/>
      <c r="F1588" s="175"/>
      <c r="G1588" s="176"/>
      <c r="H1588" s="176"/>
      <c r="I1588" s="176"/>
      <c r="J1588" s="176"/>
      <c r="K1588" s="176"/>
      <c r="L1588" s="176"/>
      <c r="N1588" s="175"/>
      <c r="O1588" s="195"/>
      <c r="P1588" s="195"/>
      <c r="Q1588" s="195"/>
      <c r="R1588" s="195"/>
      <c r="S1588" s="195"/>
      <c r="T1588" s="175"/>
      <c r="U1588" s="175"/>
      <c r="V1588" s="182"/>
    </row>
    <row r="1589" spans="2:22" ht="12.75" customHeight="1">
      <c r="B1589" s="175"/>
      <c r="C1589" s="175"/>
      <c r="D1589" s="175"/>
      <c r="E1589" s="175"/>
      <c r="F1589" s="175"/>
      <c r="G1589" s="176"/>
      <c r="H1589" s="176"/>
      <c r="I1589" s="176"/>
      <c r="J1589" s="176"/>
      <c r="K1589" s="176"/>
      <c r="L1589" s="176"/>
      <c r="N1589" s="175"/>
      <c r="O1589" s="195"/>
      <c r="P1589" s="195"/>
      <c r="Q1589" s="195"/>
      <c r="R1589" s="195"/>
      <c r="S1589" s="195"/>
      <c r="T1589" s="175"/>
      <c r="U1589" s="175"/>
      <c r="V1589" s="182"/>
    </row>
    <row r="1590" spans="2:22" ht="12.75" customHeight="1">
      <c r="B1590" s="175"/>
      <c r="C1590" s="175"/>
      <c r="D1590" s="175"/>
      <c r="E1590" s="175"/>
      <c r="F1590" s="175"/>
      <c r="G1590" s="176"/>
      <c r="H1590" s="176"/>
      <c r="I1590" s="176"/>
      <c r="J1590" s="176"/>
      <c r="K1590" s="176"/>
      <c r="L1590" s="176"/>
      <c r="N1590" s="175"/>
      <c r="O1590" s="195"/>
      <c r="P1590" s="195"/>
      <c r="Q1590" s="195"/>
      <c r="R1590" s="195"/>
      <c r="S1590" s="195"/>
      <c r="T1590" s="175"/>
      <c r="U1590" s="175"/>
      <c r="V1590" s="182"/>
    </row>
    <row r="1591" spans="2:22" ht="12.75" customHeight="1">
      <c r="B1591" s="175"/>
      <c r="C1591" s="175"/>
      <c r="D1591" s="175"/>
      <c r="E1591" s="175"/>
      <c r="F1591" s="175"/>
      <c r="G1591" s="176"/>
      <c r="H1591" s="176"/>
      <c r="I1591" s="176"/>
      <c r="J1591" s="176"/>
      <c r="K1591" s="176"/>
      <c r="L1591" s="176"/>
      <c r="N1591" s="175"/>
      <c r="O1591" s="195"/>
      <c r="P1591" s="195"/>
      <c r="Q1591" s="195"/>
      <c r="R1591" s="195"/>
      <c r="S1591" s="195"/>
      <c r="T1591" s="175"/>
      <c r="U1591" s="175"/>
      <c r="V1591" s="182"/>
    </row>
    <row r="1592" spans="2:22" ht="12.75" customHeight="1">
      <c r="B1592" s="175"/>
      <c r="C1592" s="175"/>
      <c r="D1592" s="175"/>
      <c r="E1592" s="175"/>
      <c r="F1592" s="175"/>
      <c r="G1592" s="176"/>
      <c r="H1592" s="176"/>
      <c r="I1592" s="176"/>
      <c r="J1592" s="176"/>
      <c r="K1592" s="176"/>
      <c r="L1592" s="176"/>
      <c r="N1592" s="175"/>
      <c r="O1592" s="195"/>
      <c r="P1592" s="195"/>
      <c r="Q1592" s="195"/>
      <c r="R1592" s="195"/>
      <c r="S1592" s="195"/>
      <c r="T1592" s="175"/>
      <c r="U1592" s="175"/>
      <c r="V1592" s="182"/>
    </row>
    <row r="1593" spans="2:22" ht="12.75" customHeight="1">
      <c r="B1593" s="175"/>
      <c r="C1593" s="175"/>
      <c r="D1593" s="175"/>
      <c r="E1593" s="175"/>
      <c r="F1593" s="175"/>
      <c r="G1593" s="176"/>
      <c r="H1593" s="176"/>
      <c r="I1593" s="176"/>
      <c r="J1593" s="176"/>
      <c r="K1593" s="176"/>
      <c r="L1593" s="176"/>
      <c r="N1593" s="175"/>
      <c r="O1593" s="195"/>
      <c r="P1593" s="195"/>
      <c r="Q1593" s="195"/>
      <c r="R1593" s="195"/>
      <c r="S1593" s="195"/>
      <c r="T1593" s="175"/>
      <c r="U1593" s="175"/>
      <c r="V1593" s="182"/>
    </row>
    <row r="1594" spans="2:22" ht="12.75" customHeight="1">
      <c r="B1594" s="175"/>
      <c r="C1594" s="175"/>
      <c r="D1594" s="175"/>
      <c r="E1594" s="175"/>
      <c r="F1594" s="175"/>
      <c r="G1594" s="176"/>
      <c r="H1594" s="176"/>
      <c r="I1594" s="176"/>
      <c r="J1594" s="176"/>
      <c r="K1594" s="176"/>
      <c r="L1594" s="176"/>
      <c r="N1594" s="175"/>
      <c r="O1594" s="195"/>
      <c r="P1594" s="195"/>
      <c r="Q1594" s="195"/>
      <c r="R1594" s="195"/>
      <c r="S1594" s="195"/>
      <c r="T1594" s="175"/>
      <c r="U1594" s="175"/>
      <c r="V1594" s="182"/>
    </row>
    <row r="1595" spans="2:22" ht="12.75" customHeight="1">
      <c r="B1595" s="175"/>
      <c r="C1595" s="175"/>
      <c r="D1595" s="175"/>
      <c r="E1595" s="175"/>
      <c r="F1595" s="175"/>
      <c r="G1595" s="176"/>
      <c r="H1595" s="176"/>
      <c r="I1595" s="176"/>
      <c r="J1595" s="176"/>
      <c r="K1595" s="176"/>
      <c r="L1595" s="176"/>
      <c r="N1595" s="175"/>
      <c r="O1595" s="195"/>
      <c r="P1595" s="195"/>
      <c r="Q1595" s="195"/>
      <c r="R1595" s="195"/>
      <c r="S1595" s="195"/>
      <c r="T1595" s="175"/>
      <c r="U1595" s="175"/>
      <c r="V1595" s="182"/>
    </row>
    <row r="1596" spans="2:22" ht="12.75" customHeight="1">
      <c r="B1596" s="175"/>
      <c r="C1596" s="175"/>
      <c r="D1596" s="175"/>
      <c r="E1596" s="175"/>
      <c r="F1596" s="175"/>
      <c r="G1596" s="176"/>
      <c r="H1596" s="176"/>
      <c r="I1596" s="176"/>
      <c r="J1596" s="176"/>
      <c r="K1596" s="176"/>
      <c r="L1596" s="176"/>
      <c r="N1596" s="175"/>
      <c r="O1596" s="195"/>
      <c r="P1596" s="195"/>
      <c r="Q1596" s="195"/>
      <c r="R1596" s="195"/>
      <c r="S1596" s="195"/>
      <c r="T1596" s="175"/>
      <c r="U1596" s="175"/>
      <c r="V1596" s="182"/>
    </row>
    <row r="1597" spans="2:22" ht="12.75" customHeight="1">
      <c r="B1597" s="175"/>
      <c r="C1597" s="175"/>
      <c r="D1597" s="175"/>
      <c r="E1597" s="175"/>
      <c r="F1597" s="175"/>
      <c r="G1597" s="176"/>
      <c r="H1597" s="176"/>
      <c r="I1597" s="176"/>
      <c r="J1597" s="176"/>
      <c r="K1597" s="176"/>
      <c r="L1597" s="176"/>
      <c r="N1597" s="175"/>
      <c r="O1597" s="195"/>
      <c r="P1597" s="195"/>
      <c r="Q1597" s="195"/>
      <c r="R1597" s="195"/>
      <c r="S1597" s="195"/>
      <c r="T1597" s="175"/>
      <c r="U1597" s="175"/>
      <c r="V1597" s="182"/>
    </row>
    <row r="1598" spans="2:22" ht="12.75" customHeight="1">
      <c r="B1598" s="175"/>
      <c r="C1598" s="175"/>
      <c r="D1598" s="175"/>
      <c r="E1598" s="175"/>
      <c r="F1598" s="175"/>
      <c r="G1598" s="176"/>
      <c r="H1598" s="176"/>
      <c r="I1598" s="176"/>
      <c r="J1598" s="176"/>
      <c r="K1598" s="176"/>
      <c r="L1598" s="176"/>
      <c r="N1598" s="175"/>
      <c r="O1598" s="195"/>
      <c r="P1598" s="195"/>
      <c r="Q1598" s="195"/>
      <c r="R1598" s="195"/>
      <c r="S1598" s="195"/>
      <c r="T1598" s="175"/>
      <c r="U1598" s="175"/>
      <c r="V1598" s="182"/>
    </row>
    <row r="1599" spans="2:22" ht="12.75" customHeight="1">
      <c r="B1599" s="175"/>
      <c r="C1599" s="175"/>
      <c r="D1599" s="175"/>
      <c r="E1599" s="175"/>
      <c r="F1599" s="175"/>
      <c r="G1599" s="176"/>
      <c r="H1599" s="176"/>
      <c r="I1599" s="176"/>
      <c r="J1599" s="176"/>
      <c r="K1599" s="176"/>
      <c r="L1599" s="176"/>
      <c r="N1599" s="175"/>
      <c r="O1599" s="195"/>
      <c r="P1599" s="195"/>
      <c r="Q1599" s="195"/>
      <c r="R1599" s="195"/>
      <c r="S1599" s="195"/>
      <c r="T1599" s="175"/>
      <c r="U1599" s="175"/>
      <c r="V1599" s="182"/>
    </row>
    <row r="1600" spans="2:22" ht="12.75" customHeight="1">
      <c r="B1600" s="175"/>
      <c r="C1600" s="175"/>
      <c r="D1600" s="175"/>
      <c r="E1600" s="175"/>
      <c r="F1600" s="175"/>
      <c r="G1600" s="176"/>
      <c r="H1600" s="176"/>
      <c r="I1600" s="176"/>
      <c r="J1600" s="176"/>
      <c r="K1600" s="176"/>
      <c r="L1600" s="176"/>
      <c r="N1600" s="175"/>
      <c r="O1600" s="195"/>
      <c r="P1600" s="195"/>
      <c r="Q1600" s="195"/>
      <c r="R1600" s="195"/>
      <c r="S1600" s="195"/>
      <c r="T1600" s="175"/>
      <c r="U1600" s="175"/>
      <c r="V1600" s="182"/>
    </row>
    <row r="1601" spans="2:22" ht="12.75" customHeight="1">
      <c r="B1601" s="175"/>
      <c r="C1601" s="175"/>
      <c r="D1601" s="175"/>
      <c r="E1601" s="175"/>
      <c r="F1601" s="175"/>
      <c r="G1601" s="176"/>
      <c r="H1601" s="176"/>
      <c r="I1601" s="176"/>
      <c r="J1601" s="176"/>
      <c r="K1601" s="176"/>
      <c r="L1601" s="176"/>
      <c r="N1601" s="175"/>
      <c r="O1601" s="195"/>
      <c r="P1601" s="195"/>
      <c r="Q1601" s="195"/>
      <c r="R1601" s="195"/>
      <c r="S1601" s="195"/>
      <c r="T1601" s="175"/>
      <c r="U1601" s="175"/>
      <c r="V1601" s="182"/>
    </row>
    <row r="1602" spans="2:22" ht="12.75" customHeight="1">
      <c r="B1602" s="175"/>
      <c r="C1602" s="175"/>
      <c r="D1602" s="175"/>
      <c r="E1602" s="175"/>
      <c r="F1602" s="175"/>
      <c r="G1602" s="176"/>
      <c r="H1602" s="176"/>
      <c r="I1602" s="176"/>
      <c r="J1602" s="176"/>
      <c r="K1602" s="176"/>
      <c r="L1602" s="176"/>
      <c r="N1602" s="175"/>
      <c r="O1602" s="195"/>
      <c r="P1602" s="195"/>
      <c r="Q1602" s="195"/>
      <c r="R1602" s="195"/>
      <c r="S1602" s="195"/>
      <c r="T1602" s="175"/>
      <c r="U1602" s="175"/>
      <c r="V1602" s="182"/>
    </row>
    <row r="1603" spans="2:22" ht="12.75" customHeight="1">
      <c r="B1603" s="175"/>
      <c r="C1603" s="175"/>
      <c r="D1603" s="175"/>
      <c r="E1603" s="175"/>
      <c r="F1603" s="175"/>
      <c r="G1603" s="176"/>
      <c r="H1603" s="176"/>
      <c r="I1603" s="176"/>
      <c r="J1603" s="176"/>
      <c r="K1603" s="176"/>
      <c r="L1603" s="176"/>
      <c r="N1603" s="175"/>
      <c r="O1603" s="195"/>
      <c r="P1603" s="195"/>
      <c r="Q1603" s="195"/>
      <c r="R1603" s="195"/>
      <c r="S1603" s="195"/>
      <c r="T1603" s="175"/>
      <c r="U1603" s="175"/>
      <c r="V1603" s="182"/>
    </row>
    <row r="1604" spans="2:22" ht="12.75" customHeight="1">
      <c r="B1604" s="175"/>
      <c r="C1604" s="175"/>
      <c r="D1604" s="175"/>
      <c r="E1604" s="175"/>
      <c r="F1604" s="175"/>
      <c r="G1604" s="176"/>
      <c r="H1604" s="176"/>
      <c r="I1604" s="176"/>
      <c r="J1604" s="176"/>
      <c r="K1604" s="176"/>
      <c r="L1604" s="176"/>
      <c r="N1604" s="175"/>
      <c r="O1604" s="195"/>
      <c r="P1604" s="195"/>
      <c r="Q1604" s="195"/>
      <c r="R1604" s="195"/>
      <c r="S1604" s="195"/>
      <c r="T1604" s="175"/>
      <c r="U1604" s="175"/>
      <c r="V1604" s="182"/>
    </row>
    <row r="1605" spans="2:22" ht="12.75" customHeight="1">
      <c r="B1605" s="175"/>
      <c r="C1605" s="175"/>
      <c r="D1605" s="175"/>
      <c r="E1605" s="175"/>
      <c r="F1605" s="175"/>
      <c r="G1605" s="176"/>
      <c r="H1605" s="176"/>
      <c r="I1605" s="176"/>
      <c r="J1605" s="176"/>
      <c r="K1605" s="176"/>
      <c r="L1605" s="176"/>
      <c r="N1605" s="175"/>
      <c r="O1605" s="195"/>
      <c r="P1605" s="195"/>
      <c r="Q1605" s="195"/>
      <c r="R1605" s="195"/>
      <c r="S1605" s="195"/>
      <c r="T1605" s="175"/>
      <c r="U1605" s="175"/>
      <c r="V1605" s="182"/>
    </row>
    <row r="1606" spans="2:22" ht="12.75" customHeight="1">
      <c r="B1606" s="175"/>
      <c r="C1606" s="175"/>
      <c r="D1606" s="175"/>
      <c r="E1606" s="175"/>
      <c r="F1606" s="175"/>
      <c r="G1606" s="176"/>
      <c r="H1606" s="176"/>
      <c r="I1606" s="176"/>
      <c r="J1606" s="176"/>
      <c r="K1606" s="176"/>
      <c r="L1606" s="176"/>
      <c r="N1606" s="175"/>
      <c r="O1606" s="195"/>
      <c r="P1606" s="195"/>
      <c r="Q1606" s="195"/>
      <c r="R1606" s="195"/>
      <c r="S1606" s="195"/>
      <c r="T1606" s="175"/>
      <c r="U1606" s="175"/>
      <c r="V1606" s="182"/>
    </row>
    <row r="1607" spans="2:22" ht="12.75" customHeight="1">
      <c r="B1607" s="175"/>
      <c r="C1607" s="175"/>
      <c r="D1607" s="175"/>
      <c r="E1607" s="175"/>
      <c r="F1607" s="175"/>
      <c r="G1607" s="176"/>
      <c r="H1607" s="176"/>
      <c r="I1607" s="176"/>
      <c r="J1607" s="176"/>
      <c r="K1607" s="176"/>
      <c r="L1607" s="176"/>
      <c r="N1607" s="175"/>
      <c r="O1607" s="195"/>
      <c r="P1607" s="195"/>
      <c r="Q1607" s="195"/>
      <c r="R1607" s="195"/>
      <c r="S1607" s="195"/>
      <c r="T1607" s="175"/>
      <c r="U1607" s="175"/>
      <c r="V1607" s="182"/>
    </row>
    <row r="1608" spans="2:22" ht="12.75" customHeight="1">
      <c r="B1608" s="175"/>
      <c r="C1608" s="175"/>
      <c r="D1608" s="175"/>
      <c r="E1608" s="175"/>
      <c r="F1608" s="175"/>
      <c r="G1608" s="176"/>
      <c r="H1608" s="176"/>
      <c r="I1608" s="176"/>
      <c r="J1608" s="176"/>
      <c r="K1608" s="176"/>
      <c r="L1608" s="176"/>
      <c r="N1608" s="175"/>
      <c r="O1608" s="195"/>
      <c r="P1608" s="195"/>
      <c r="Q1608" s="195"/>
      <c r="R1608" s="195"/>
      <c r="S1608" s="195"/>
      <c r="T1608" s="175"/>
      <c r="U1608" s="175"/>
      <c r="V1608" s="182"/>
    </row>
    <row r="1609" spans="2:22" ht="12.75" customHeight="1">
      <c r="B1609" s="175"/>
      <c r="C1609" s="175"/>
      <c r="D1609" s="175"/>
      <c r="E1609" s="175"/>
      <c r="F1609" s="175"/>
      <c r="G1609" s="176"/>
      <c r="H1609" s="176"/>
      <c r="I1609" s="176"/>
      <c r="J1609" s="176"/>
      <c r="K1609" s="176"/>
      <c r="L1609" s="176"/>
      <c r="N1609" s="175"/>
      <c r="O1609" s="195"/>
      <c r="P1609" s="195"/>
      <c r="Q1609" s="195"/>
      <c r="R1609" s="195"/>
      <c r="S1609" s="195"/>
      <c r="T1609" s="175"/>
      <c r="U1609" s="175"/>
      <c r="V1609" s="182"/>
    </row>
    <row r="1610" spans="2:22" ht="12.75" customHeight="1">
      <c r="B1610" s="175"/>
      <c r="C1610" s="175"/>
      <c r="D1610" s="175"/>
      <c r="E1610" s="175"/>
      <c r="F1610" s="175"/>
      <c r="G1610" s="176"/>
      <c r="H1610" s="176"/>
      <c r="I1610" s="176"/>
      <c r="J1610" s="176"/>
      <c r="K1610" s="176"/>
      <c r="L1610" s="176"/>
      <c r="N1610" s="175"/>
      <c r="O1610" s="195"/>
      <c r="P1610" s="195"/>
      <c r="Q1610" s="195"/>
      <c r="R1610" s="195"/>
      <c r="S1610" s="195"/>
      <c r="T1610" s="175"/>
      <c r="U1610" s="175"/>
      <c r="V1610" s="182"/>
    </row>
    <row r="1611" spans="2:22" ht="12.75" customHeight="1">
      <c r="B1611" s="175"/>
      <c r="C1611" s="175"/>
      <c r="D1611" s="175"/>
      <c r="E1611" s="175"/>
      <c r="F1611" s="175"/>
      <c r="G1611" s="176"/>
      <c r="H1611" s="176"/>
      <c r="I1611" s="176"/>
      <c r="J1611" s="176"/>
      <c r="K1611" s="176"/>
      <c r="L1611" s="176"/>
      <c r="N1611" s="175"/>
      <c r="O1611" s="195"/>
      <c r="P1611" s="195"/>
      <c r="Q1611" s="195"/>
      <c r="R1611" s="195"/>
      <c r="S1611" s="195"/>
      <c r="T1611" s="175"/>
      <c r="U1611" s="175"/>
      <c r="V1611" s="182"/>
    </row>
    <row r="1612" spans="2:22" ht="12.75" customHeight="1">
      <c r="B1612" s="175"/>
      <c r="C1612" s="175"/>
      <c r="D1612" s="175"/>
      <c r="E1612" s="175"/>
      <c r="F1612" s="175"/>
      <c r="G1612" s="176"/>
      <c r="H1612" s="176"/>
      <c r="I1612" s="176"/>
      <c r="J1612" s="176"/>
      <c r="K1612" s="176"/>
      <c r="L1612" s="176"/>
      <c r="N1612" s="175"/>
      <c r="O1612" s="195"/>
      <c r="P1612" s="195"/>
      <c r="Q1612" s="195"/>
      <c r="R1612" s="195"/>
      <c r="S1612" s="195"/>
      <c r="T1612" s="175"/>
      <c r="U1612" s="175"/>
      <c r="V1612" s="182"/>
    </row>
    <row r="1613" spans="2:22" ht="12.75" customHeight="1">
      <c r="B1613" s="175"/>
      <c r="C1613" s="175"/>
      <c r="D1613" s="175"/>
      <c r="E1613" s="175"/>
      <c r="F1613" s="175"/>
      <c r="G1613" s="176"/>
      <c r="H1613" s="176"/>
      <c r="I1613" s="176"/>
      <c r="J1613" s="176"/>
      <c r="K1613" s="176"/>
      <c r="L1613" s="176"/>
      <c r="N1613" s="175"/>
      <c r="O1613" s="195"/>
      <c r="P1613" s="195"/>
      <c r="Q1613" s="195"/>
      <c r="R1613" s="195"/>
      <c r="S1613" s="195"/>
      <c r="T1613" s="175"/>
      <c r="U1613" s="175"/>
      <c r="V1613" s="182"/>
    </row>
    <row r="1614" spans="2:22" ht="12.75" customHeight="1">
      <c r="B1614" s="175"/>
      <c r="C1614" s="175"/>
      <c r="D1614" s="175"/>
      <c r="E1614" s="175"/>
      <c r="F1614" s="175"/>
      <c r="G1614" s="176"/>
      <c r="H1614" s="176"/>
      <c r="I1614" s="176"/>
      <c r="J1614" s="176"/>
      <c r="K1614" s="176"/>
      <c r="L1614" s="176"/>
      <c r="N1614" s="175"/>
      <c r="O1614" s="195"/>
      <c r="P1614" s="195"/>
      <c r="Q1614" s="195"/>
      <c r="R1614" s="195"/>
      <c r="S1614" s="195"/>
      <c r="T1614" s="175"/>
      <c r="U1614" s="175"/>
      <c r="V1614" s="182"/>
    </row>
    <row r="1615" spans="2:22" ht="12.75" customHeight="1">
      <c r="B1615" s="175"/>
      <c r="C1615" s="175"/>
      <c r="D1615" s="175"/>
      <c r="E1615" s="175"/>
      <c r="F1615" s="175"/>
      <c r="G1615" s="176"/>
      <c r="H1615" s="176"/>
      <c r="I1615" s="176"/>
      <c r="J1615" s="176"/>
      <c r="K1615" s="176"/>
      <c r="L1615" s="176"/>
      <c r="N1615" s="175"/>
      <c r="O1615" s="195"/>
      <c r="P1615" s="195"/>
      <c r="Q1615" s="195"/>
      <c r="R1615" s="195"/>
      <c r="S1615" s="195"/>
      <c r="T1615" s="175"/>
      <c r="U1615" s="175"/>
      <c r="V1615" s="182"/>
    </row>
    <row r="1616" spans="2:22" ht="12.75" customHeight="1">
      <c r="B1616" s="175"/>
      <c r="C1616" s="175"/>
      <c r="D1616" s="175"/>
      <c r="E1616" s="175"/>
      <c r="F1616" s="175"/>
      <c r="G1616" s="176"/>
      <c r="H1616" s="176"/>
      <c r="I1616" s="176"/>
      <c r="J1616" s="176"/>
      <c r="K1616" s="176"/>
      <c r="L1616" s="176"/>
      <c r="N1616" s="175"/>
      <c r="O1616" s="195"/>
      <c r="P1616" s="195"/>
      <c r="Q1616" s="195"/>
      <c r="R1616" s="195"/>
      <c r="S1616" s="195"/>
      <c r="T1616" s="175"/>
      <c r="U1616" s="175"/>
      <c r="V1616" s="182"/>
    </row>
    <row r="1617" spans="2:22" ht="12.75" customHeight="1">
      <c r="B1617" s="175"/>
      <c r="C1617" s="175"/>
      <c r="D1617" s="175"/>
      <c r="E1617" s="175"/>
      <c r="F1617" s="175"/>
      <c r="G1617" s="176"/>
      <c r="H1617" s="176"/>
      <c r="I1617" s="176"/>
      <c r="J1617" s="176"/>
      <c r="K1617" s="176"/>
      <c r="L1617" s="176"/>
      <c r="N1617" s="175"/>
      <c r="O1617" s="195"/>
      <c r="P1617" s="195"/>
      <c r="Q1617" s="195"/>
      <c r="R1617" s="195"/>
      <c r="S1617" s="195"/>
      <c r="T1617" s="175"/>
      <c r="U1617" s="175"/>
      <c r="V1617" s="182"/>
    </row>
    <row r="1618" spans="2:22" ht="12.75" customHeight="1">
      <c r="B1618" s="175"/>
      <c r="C1618" s="175"/>
      <c r="D1618" s="175"/>
      <c r="E1618" s="175"/>
      <c r="F1618" s="175"/>
      <c r="G1618" s="176"/>
      <c r="H1618" s="176"/>
      <c r="I1618" s="176"/>
      <c r="J1618" s="176"/>
      <c r="K1618" s="176"/>
      <c r="L1618" s="176"/>
      <c r="N1618" s="175"/>
      <c r="O1618" s="195"/>
      <c r="P1618" s="195"/>
      <c r="Q1618" s="195"/>
      <c r="R1618" s="195"/>
      <c r="S1618" s="195"/>
      <c r="T1618" s="175"/>
      <c r="U1618" s="175"/>
      <c r="V1618" s="182"/>
    </row>
    <row r="1619" spans="2:22" ht="12.75" customHeight="1">
      <c r="B1619" s="175"/>
      <c r="C1619" s="175"/>
      <c r="D1619" s="175"/>
      <c r="E1619" s="175"/>
      <c r="F1619" s="175"/>
      <c r="G1619" s="176"/>
      <c r="H1619" s="176"/>
      <c r="I1619" s="176"/>
      <c r="J1619" s="176"/>
      <c r="K1619" s="176"/>
      <c r="L1619" s="176"/>
      <c r="N1619" s="175"/>
      <c r="O1619" s="195"/>
      <c r="P1619" s="195"/>
      <c r="Q1619" s="195"/>
      <c r="R1619" s="195"/>
      <c r="S1619" s="195"/>
      <c r="T1619" s="175"/>
      <c r="U1619" s="175"/>
      <c r="V1619" s="182"/>
    </row>
    <row r="1620" spans="2:22" ht="12.75" customHeight="1">
      <c r="B1620" s="175"/>
      <c r="C1620" s="175"/>
      <c r="D1620" s="175"/>
      <c r="E1620" s="175"/>
      <c r="F1620" s="175"/>
      <c r="G1620" s="176"/>
      <c r="H1620" s="176"/>
      <c r="I1620" s="176"/>
      <c r="J1620" s="176"/>
      <c r="K1620" s="176"/>
      <c r="L1620" s="176"/>
      <c r="N1620" s="175"/>
      <c r="O1620" s="195"/>
      <c r="P1620" s="195"/>
      <c r="Q1620" s="195"/>
      <c r="R1620" s="195"/>
      <c r="S1620" s="195"/>
      <c r="T1620" s="175"/>
      <c r="U1620" s="175"/>
      <c r="V1620" s="182"/>
    </row>
    <row r="1621" spans="2:22" ht="12.75" customHeight="1">
      <c r="B1621" s="175"/>
      <c r="C1621" s="175"/>
      <c r="D1621" s="175"/>
      <c r="E1621" s="175"/>
      <c r="F1621" s="175"/>
      <c r="G1621" s="176"/>
      <c r="H1621" s="176"/>
      <c r="I1621" s="176"/>
      <c r="J1621" s="176"/>
      <c r="K1621" s="176"/>
      <c r="L1621" s="176"/>
      <c r="N1621" s="175"/>
      <c r="O1621" s="195"/>
      <c r="P1621" s="195"/>
      <c r="Q1621" s="195"/>
      <c r="R1621" s="195"/>
      <c r="S1621" s="195"/>
      <c r="T1621" s="175"/>
      <c r="U1621" s="175"/>
      <c r="V1621" s="182"/>
    </row>
    <row r="1622" spans="2:22" ht="12.75" customHeight="1">
      <c r="B1622" s="175"/>
      <c r="C1622" s="175"/>
      <c r="D1622" s="175"/>
      <c r="E1622" s="175"/>
      <c r="F1622" s="175"/>
      <c r="G1622" s="176"/>
      <c r="H1622" s="176"/>
      <c r="I1622" s="176"/>
      <c r="J1622" s="176"/>
      <c r="K1622" s="176"/>
      <c r="L1622" s="176"/>
      <c r="N1622" s="175"/>
      <c r="O1622" s="195"/>
      <c r="P1622" s="195"/>
      <c r="Q1622" s="195"/>
      <c r="R1622" s="195"/>
      <c r="S1622" s="195"/>
      <c r="T1622" s="175"/>
      <c r="U1622" s="175"/>
      <c r="V1622" s="182"/>
    </row>
    <row r="1623" spans="2:22" ht="12.75" customHeight="1">
      <c r="B1623" s="175"/>
      <c r="C1623" s="175"/>
      <c r="D1623" s="175"/>
      <c r="E1623" s="175"/>
      <c r="F1623" s="175"/>
      <c r="G1623" s="176"/>
      <c r="H1623" s="176"/>
      <c r="I1623" s="176"/>
      <c r="J1623" s="176"/>
      <c r="K1623" s="176"/>
      <c r="L1623" s="176"/>
      <c r="N1623" s="175"/>
      <c r="O1623" s="195"/>
      <c r="P1623" s="195"/>
      <c r="Q1623" s="195"/>
      <c r="R1623" s="195"/>
      <c r="S1623" s="195"/>
      <c r="T1623" s="175"/>
      <c r="U1623" s="175"/>
      <c r="V1623" s="182"/>
    </row>
    <row r="1624" spans="2:22" ht="12.75" customHeight="1">
      <c r="B1624" s="175"/>
      <c r="C1624" s="175"/>
      <c r="D1624" s="175"/>
      <c r="E1624" s="175"/>
      <c r="F1624" s="175"/>
      <c r="G1624" s="176"/>
      <c r="H1624" s="176"/>
      <c r="I1624" s="176"/>
      <c r="J1624" s="176"/>
      <c r="K1624" s="176"/>
      <c r="L1624" s="176"/>
      <c r="N1624" s="175"/>
      <c r="O1624" s="195"/>
      <c r="P1624" s="195"/>
      <c r="Q1624" s="195"/>
      <c r="R1624" s="195"/>
      <c r="S1624" s="195"/>
      <c r="T1624" s="175"/>
      <c r="U1624" s="175"/>
      <c r="V1624" s="182"/>
    </row>
    <row r="1625" spans="2:22" ht="12.75" customHeight="1">
      <c r="B1625" s="175"/>
      <c r="C1625" s="175"/>
      <c r="D1625" s="175"/>
      <c r="E1625" s="175"/>
      <c r="F1625" s="175"/>
      <c r="G1625" s="176"/>
      <c r="H1625" s="176"/>
      <c r="I1625" s="176"/>
      <c r="J1625" s="176"/>
      <c r="K1625" s="176"/>
      <c r="L1625" s="176"/>
      <c r="N1625" s="175"/>
      <c r="O1625" s="195"/>
      <c r="P1625" s="195"/>
      <c r="Q1625" s="195"/>
      <c r="R1625" s="195"/>
      <c r="S1625" s="195"/>
      <c r="T1625" s="175"/>
      <c r="U1625" s="175"/>
      <c r="V1625" s="182"/>
    </row>
    <row r="1626" spans="2:22" ht="12.75" customHeight="1">
      <c r="B1626" s="175"/>
      <c r="C1626" s="175"/>
      <c r="D1626" s="175"/>
      <c r="E1626" s="175"/>
      <c r="F1626" s="175"/>
      <c r="G1626" s="176"/>
      <c r="H1626" s="176"/>
      <c r="I1626" s="176"/>
      <c r="J1626" s="176"/>
      <c r="K1626" s="176"/>
      <c r="L1626" s="176"/>
      <c r="N1626" s="175"/>
      <c r="O1626" s="195"/>
      <c r="P1626" s="195"/>
      <c r="Q1626" s="195"/>
      <c r="R1626" s="195"/>
      <c r="S1626" s="195"/>
      <c r="T1626" s="175"/>
      <c r="U1626" s="175"/>
      <c r="V1626" s="182"/>
    </row>
    <row r="1627" spans="2:22" ht="12.75" customHeight="1">
      <c r="B1627" s="175"/>
      <c r="C1627" s="175"/>
      <c r="D1627" s="175"/>
      <c r="E1627" s="175"/>
      <c r="F1627" s="175"/>
      <c r="G1627" s="176"/>
      <c r="H1627" s="176"/>
      <c r="I1627" s="176"/>
      <c r="J1627" s="176"/>
      <c r="K1627" s="176"/>
      <c r="L1627" s="176"/>
      <c r="N1627" s="175"/>
      <c r="O1627" s="195"/>
      <c r="P1627" s="195"/>
      <c r="Q1627" s="195"/>
      <c r="R1627" s="195"/>
      <c r="S1627" s="195"/>
      <c r="T1627" s="175"/>
      <c r="U1627" s="175"/>
      <c r="V1627" s="182"/>
    </row>
    <row r="1628" spans="2:22" ht="12.75" customHeight="1">
      <c r="B1628" s="175"/>
      <c r="C1628" s="175"/>
      <c r="D1628" s="175"/>
      <c r="E1628" s="175"/>
      <c r="F1628" s="175"/>
      <c r="G1628" s="176"/>
      <c r="H1628" s="176"/>
      <c r="I1628" s="176"/>
      <c r="J1628" s="176"/>
      <c r="K1628" s="176"/>
      <c r="L1628" s="176"/>
      <c r="N1628" s="175"/>
      <c r="O1628" s="195"/>
      <c r="P1628" s="195"/>
      <c r="Q1628" s="195"/>
      <c r="R1628" s="195"/>
      <c r="S1628" s="195"/>
      <c r="T1628" s="175"/>
      <c r="U1628" s="175"/>
      <c r="V1628" s="182"/>
    </row>
    <row r="1629" spans="2:22" ht="12.75" customHeight="1">
      <c r="B1629" s="175"/>
      <c r="C1629" s="175"/>
      <c r="D1629" s="175"/>
      <c r="E1629" s="175"/>
      <c r="F1629" s="175"/>
      <c r="G1629" s="176"/>
      <c r="H1629" s="176"/>
      <c r="I1629" s="176"/>
      <c r="J1629" s="176"/>
      <c r="K1629" s="176"/>
      <c r="L1629" s="176"/>
      <c r="N1629" s="175"/>
      <c r="O1629" s="195"/>
      <c r="P1629" s="195"/>
      <c r="Q1629" s="195"/>
      <c r="R1629" s="195"/>
      <c r="S1629" s="195"/>
      <c r="T1629" s="175"/>
      <c r="U1629" s="175"/>
      <c r="V1629" s="182"/>
    </row>
    <row r="1630" spans="2:22" ht="12.75" customHeight="1">
      <c r="B1630" s="175"/>
      <c r="C1630" s="175"/>
      <c r="D1630" s="175"/>
      <c r="E1630" s="175"/>
      <c r="F1630" s="175"/>
      <c r="G1630" s="176"/>
      <c r="H1630" s="176"/>
      <c r="I1630" s="176"/>
      <c r="J1630" s="176"/>
      <c r="K1630" s="176"/>
      <c r="L1630" s="176"/>
      <c r="N1630" s="175"/>
      <c r="O1630" s="195"/>
      <c r="P1630" s="195"/>
      <c r="Q1630" s="195"/>
      <c r="R1630" s="195"/>
      <c r="S1630" s="195"/>
      <c r="T1630" s="175"/>
      <c r="U1630" s="175"/>
      <c r="V1630" s="182"/>
    </row>
    <row r="1631" spans="2:22" ht="12.75" customHeight="1">
      <c r="B1631" s="175"/>
      <c r="C1631" s="175"/>
      <c r="D1631" s="175"/>
      <c r="E1631" s="175"/>
      <c r="F1631" s="175"/>
      <c r="G1631" s="176"/>
      <c r="H1631" s="176"/>
      <c r="I1631" s="176"/>
      <c r="J1631" s="176"/>
      <c r="K1631" s="176"/>
      <c r="L1631" s="176"/>
      <c r="N1631" s="175"/>
      <c r="O1631" s="195"/>
      <c r="P1631" s="195"/>
      <c r="Q1631" s="195"/>
      <c r="R1631" s="195"/>
      <c r="S1631" s="195"/>
      <c r="T1631" s="175"/>
      <c r="U1631" s="175"/>
      <c r="V1631" s="182"/>
    </row>
    <row r="1632" spans="2:22" ht="12.75" customHeight="1">
      <c r="B1632" s="175"/>
      <c r="C1632" s="175"/>
      <c r="D1632" s="175"/>
      <c r="E1632" s="175"/>
      <c r="F1632" s="175"/>
      <c r="G1632" s="176"/>
      <c r="H1632" s="176"/>
      <c r="I1632" s="176"/>
      <c r="J1632" s="176"/>
      <c r="K1632" s="176"/>
      <c r="L1632" s="176"/>
      <c r="N1632" s="175"/>
      <c r="O1632" s="195"/>
      <c r="P1632" s="195"/>
      <c r="Q1632" s="195"/>
      <c r="R1632" s="195"/>
      <c r="S1632" s="195"/>
      <c r="T1632" s="175"/>
      <c r="U1632" s="175"/>
      <c r="V1632" s="182"/>
    </row>
    <row r="1633" spans="2:22" ht="12.75" customHeight="1">
      <c r="B1633" s="175"/>
      <c r="C1633" s="175"/>
      <c r="D1633" s="175"/>
      <c r="E1633" s="175"/>
      <c r="F1633" s="175"/>
      <c r="G1633" s="176"/>
      <c r="H1633" s="176"/>
      <c r="I1633" s="176"/>
      <c r="J1633" s="176"/>
      <c r="K1633" s="176"/>
      <c r="L1633" s="176"/>
      <c r="N1633" s="175"/>
      <c r="O1633" s="195"/>
      <c r="P1633" s="195"/>
      <c r="Q1633" s="195"/>
      <c r="R1633" s="195"/>
      <c r="S1633" s="195"/>
      <c r="T1633" s="175"/>
      <c r="U1633" s="175"/>
      <c r="V1633" s="182"/>
    </row>
    <row r="1634" spans="2:22" ht="12.75" customHeight="1">
      <c r="B1634" s="175"/>
      <c r="C1634" s="175"/>
      <c r="D1634" s="175"/>
      <c r="E1634" s="175"/>
      <c r="F1634" s="175"/>
      <c r="G1634" s="176"/>
      <c r="H1634" s="176"/>
      <c r="I1634" s="176"/>
      <c r="J1634" s="176"/>
      <c r="K1634" s="176"/>
      <c r="L1634" s="176"/>
      <c r="N1634" s="175"/>
      <c r="O1634" s="195"/>
      <c r="P1634" s="195"/>
      <c r="Q1634" s="195"/>
      <c r="R1634" s="195"/>
      <c r="S1634" s="195"/>
      <c r="T1634" s="175"/>
      <c r="U1634" s="175"/>
      <c r="V1634" s="182"/>
    </row>
    <row r="1635" spans="2:22" ht="12.75" customHeight="1">
      <c r="B1635" s="175"/>
      <c r="C1635" s="175"/>
      <c r="D1635" s="175"/>
      <c r="E1635" s="175"/>
      <c r="F1635" s="175"/>
      <c r="G1635" s="176"/>
      <c r="H1635" s="176"/>
      <c r="I1635" s="176"/>
      <c r="J1635" s="176"/>
      <c r="K1635" s="176"/>
      <c r="L1635" s="176"/>
      <c r="N1635" s="175"/>
      <c r="O1635" s="195"/>
      <c r="P1635" s="195"/>
      <c r="Q1635" s="195"/>
      <c r="R1635" s="195"/>
      <c r="S1635" s="195"/>
      <c r="T1635" s="175"/>
      <c r="U1635" s="175"/>
      <c r="V1635" s="182"/>
    </row>
    <row r="1636" spans="2:22" ht="12.75" customHeight="1">
      <c r="B1636" s="175"/>
      <c r="C1636" s="175"/>
      <c r="D1636" s="175"/>
      <c r="E1636" s="175"/>
      <c r="F1636" s="175"/>
      <c r="G1636" s="176"/>
      <c r="H1636" s="176"/>
      <c r="I1636" s="176"/>
      <c r="J1636" s="176"/>
      <c r="K1636" s="176"/>
      <c r="L1636" s="176"/>
      <c r="N1636" s="175"/>
      <c r="O1636" s="195"/>
      <c r="P1636" s="195"/>
      <c r="Q1636" s="195"/>
      <c r="R1636" s="195"/>
      <c r="S1636" s="195"/>
      <c r="T1636" s="175"/>
      <c r="U1636" s="175"/>
      <c r="V1636" s="182"/>
    </row>
    <row r="1637" spans="2:22" ht="12.75" customHeight="1">
      <c r="B1637" s="175"/>
      <c r="C1637" s="175"/>
      <c r="D1637" s="175"/>
      <c r="E1637" s="175"/>
      <c r="F1637" s="175"/>
      <c r="G1637" s="176"/>
      <c r="H1637" s="176"/>
      <c r="I1637" s="176"/>
      <c r="J1637" s="176"/>
      <c r="K1637" s="176"/>
      <c r="L1637" s="176"/>
      <c r="N1637" s="175"/>
      <c r="O1637" s="195"/>
      <c r="P1637" s="195"/>
      <c r="Q1637" s="195"/>
      <c r="R1637" s="195"/>
      <c r="S1637" s="195"/>
      <c r="T1637" s="175"/>
      <c r="U1637" s="175"/>
      <c r="V1637" s="182"/>
    </row>
    <row r="1638" spans="2:22" ht="12.75" customHeight="1">
      <c r="B1638" s="175"/>
      <c r="C1638" s="175"/>
      <c r="D1638" s="175"/>
      <c r="E1638" s="175"/>
      <c r="F1638" s="175"/>
      <c r="G1638" s="176"/>
      <c r="H1638" s="176"/>
      <c r="I1638" s="176"/>
      <c r="J1638" s="176"/>
      <c r="K1638" s="176"/>
      <c r="L1638" s="176"/>
      <c r="N1638" s="175"/>
      <c r="O1638" s="195"/>
      <c r="P1638" s="195"/>
      <c r="Q1638" s="195"/>
      <c r="R1638" s="195"/>
      <c r="S1638" s="195"/>
      <c r="T1638" s="175"/>
      <c r="U1638" s="175"/>
      <c r="V1638" s="182"/>
    </row>
    <row r="1639" spans="2:22" ht="12.75" customHeight="1">
      <c r="B1639" s="175"/>
      <c r="C1639" s="175"/>
      <c r="D1639" s="175"/>
      <c r="E1639" s="175"/>
      <c r="F1639" s="175"/>
      <c r="G1639" s="176"/>
      <c r="H1639" s="176"/>
      <c r="I1639" s="176"/>
      <c r="J1639" s="176"/>
      <c r="K1639" s="176"/>
      <c r="L1639" s="176"/>
      <c r="N1639" s="175"/>
      <c r="O1639" s="195"/>
      <c r="P1639" s="195"/>
      <c r="Q1639" s="195"/>
      <c r="R1639" s="195"/>
      <c r="S1639" s="195"/>
      <c r="T1639" s="175"/>
      <c r="U1639" s="175"/>
      <c r="V1639" s="182"/>
    </row>
    <row r="1640" spans="2:22" ht="12.75" customHeight="1">
      <c r="B1640" s="175"/>
      <c r="C1640" s="175"/>
      <c r="D1640" s="175"/>
      <c r="E1640" s="175"/>
      <c r="F1640" s="175"/>
      <c r="G1640" s="176"/>
      <c r="H1640" s="176"/>
      <c r="I1640" s="176"/>
      <c r="J1640" s="176"/>
      <c r="K1640" s="176"/>
      <c r="L1640" s="176"/>
      <c r="N1640" s="175"/>
      <c r="O1640" s="195"/>
      <c r="P1640" s="195"/>
      <c r="Q1640" s="195"/>
      <c r="R1640" s="195"/>
      <c r="S1640" s="195"/>
      <c r="T1640" s="175"/>
      <c r="U1640" s="175"/>
      <c r="V1640" s="182"/>
    </row>
    <row r="1641" spans="2:22" ht="12.75" customHeight="1">
      <c r="B1641" s="175"/>
      <c r="C1641" s="175"/>
      <c r="D1641" s="175"/>
      <c r="E1641" s="175"/>
      <c r="F1641" s="175"/>
      <c r="G1641" s="176"/>
      <c r="H1641" s="176"/>
      <c r="I1641" s="176"/>
      <c r="J1641" s="176"/>
      <c r="K1641" s="176"/>
      <c r="L1641" s="176"/>
      <c r="N1641" s="175"/>
      <c r="O1641" s="195"/>
      <c r="P1641" s="195"/>
      <c r="Q1641" s="195"/>
      <c r="R1641" s="195"/>
      <c r="S1641" s="195"/>
      <c r="T1641" s="175"/>
      <c r="U1641" s="175"/>
      <c r="V1641" s="182"/>
    </row>
    <row r="1642" spans="2:22" ht="12.75" customHeight="1">
      <c r="B1642" s="175"/>
      <c r="C1642" s="175"/>
      <c r="D1642" s="175"/>
      <c r="E1642" s="175"/>
      <c r="F1642" s="175"/>
      <c r="G1642" s="176"/>
      <c r="H1642" s="176"/>
      <c r="I1642" s="176"/>
      <c r="J1642" s="176"/>
      <c r="K1642" s="176"/>
      <c r="L1642" s="176"/>
      <c r="N1642" s="175"/>
      <c r="O1642" s="195"/>
      <c r="P1642" s="195"/>
      <c r="Q1642" s="195"/>
      <c r="R1642" s="195"/>
      <c r="S1642" s="195"/>
      <c r="T1642" s="175"/>
      <c r="U1642" s="175"/>
      <c r="V1642" s="182"/>
    </row>
    <row r="1643" spans="2:22" ht="12.75" customHeight="1">
      <c r="B1643" s="175"/>
      <c r="C1643" s="175"/>
      <c r="D1643" s="175"/>
      <c r="E1643" s="175"/>
      <c r="F1643" s="175"/>
      <c r="G1643" s="176"/>
      <c r="H1643" s="176"/>
      <c r="I1643" s="176"/>
      <c r="J1643" s="176"/>
      <c r="K1643" s="176"/>
      <c r="L1643" s="176"/>
      <c r="N1643" s="175"/>
      <c r="O1643" s="195"/>
      <c r="P1643" s="195"/>
      <c r="Q1643" s="195"/>
      <c r="R1643" s="195"/>
      <c r="S1643" s="195"/>
      <c r="T1643" s="175"/>
      <c r="U1643" s="175"/>
      <c r="V1643" s="182"/>
    </row>
    <row r="1644" spans="2:22" ht="12.75" customHeight="1">
      <c r="B1644" s="175"/>
      <c r="C1644" s="175"/>
      <c r="D1644" s="175"/>
      <c r="E1644" s="175"/>
      <c r="F1644" s="175"/>
      <c r="G1644" s="176"/>
      <c r="H1644" s="176"/>
      <c r="I1644" s="176"/>
      <c r="J1644" s="176"/>
      <c r="K1644" s="176"/>
      <c r="L1644" s="176"/>
      <c r="N1644" s="175"/>
      <c r="O1644" s="195"/>
      <c r="P1644" s="195"/>
      <c r="Q1644" s="195"/>
      <c r="R1644" s="195"/>
      <c r="S1644" s="195"/>
      <c r="T1644" s="175"/>
      <c r="U1644" s="175"/>
      <c r="V1644" s="182"/>
    </row>
    <row r="1645" spans="2:22" ht="12.75" customHeight="1">
      <c r="B1645" s="175"/>
      <c r="C1645" s="175"/>
      <c r="D1645" s="175"/>
      <c r="E1645" s="175"/>
      <c r="F1645" s="175"/>
      <c r="G1645" s="176"/>
      <c r="H1645" s="176"/>
      <c r="I1645" s="176"/>
      <c r="J1645" s="176"/>
      <c r="K1645" s="176"/>
      <c r="L1645" s="176"/>
      <c r="N1645" s="175"/>
      <c r="O1645" s="195"/>
      <c r="P1645" s="195"/>
      <c r="Q1645" s="195"/>
      <c r="R1645" s="195"/>
      <c r="S1645" s="195"/>
      <c r="T1645" s="175"/>
      <c r="U1645" s="175"/>
      <c r="V1645" s="182"/>
    </row>
    <row r="1646" spans="2:22" ht="12.75" customHeight="1">
      <c r="B1646" s="175"/>
      <c r="C1646" s="175"/>
      <c r="D1646" s="175"/>
      <c r="E1646" s="175"/>
      <c r="F1646" s="175"/>
      <c r="G1646" s="176"/>
      <c r="H1646" s="176"/>
      <c r="I1646" s="176"/>
      <c r="J1646" s="176"/>
      <c r="K1646" s="176"/>
      <c r="L1646" s="176"/>
      <c r="N1646" s="175"/>
      <c r="O1646" s="195"/>
      <c r="P1646" s="195"/>
      <c r="Q1646" s="195"/>
      <c r="R1646" s="195"/>
      <c r="S1646" s="195"/>
      <c r="T1646" s="175"/>
      <c r="U1646" s="175"/>
      <c r="V1646" s="182"/>
    </row>
    <row r="1647" spans="2:22" ht="12.75" customHeight="1">
      <c r="B1647" s="175"/>
      <c r="C1647" s="175"/>
      <c r="D1647" s="175"/>
      <c r="E1647" s="175"/>
      <c r="F1647" s="175"/>
      <c r="G1647" s="176"/>
      <c r="H1647" s="176"/>
      <c r="I1647" s="176"/>
      <c r="J1647" s="176"/>
      <c r="K1647" s="176"/>
      <c r="L1647" s="176"/>
      <c r="N1647" s="175"/>
      <c r="O1647" s="195"/>
      <c r="P1647" s="195"/>
      <c r="Q1647" s="195"/>
      <c r="R1647" s="195"/>
      <c r="S1647" s="195"/>
      <c r="T1647" s="175"/>
      <c r="U1647" s="175"/>
      <c r="V1647" s="182"/>
    </row>
    <row r="1648" spans="2:22" ht="12.75" customHeight="1">
      <c r="B1648" s="175"/>
      <c r="C1648" s="175"/>
      <c r="D1648" s="175"/>
      <c r="E1648" s="175"/>
      <c r="F1648" s="175"/>
      <c r="G1648" s="176"/>
      <c r="H1648" s="176"/>
      <c r="I1648" s="176"/>
      <c r="J1648" s="176"/>
      <c r="K1648" s="176"/>
      <c r="L1648" s="176"/>
      <c r="N1648" s="175"/>
      <c r="O1648" s="195"/>
      <c r="P1648" s="195"/>
      <c r="Q1648" s="195"/>
      <c r="R1648" s="195"/>
      <c r="S1648" s="195"/>
      <c r="T1648" s="175"/>
      <c r="U1648" s="175"/>
      <c r="V1648" s="182"/>
    </row>
    <row r="1649" spans="2:22" ht="12.75" customHeight="1">
      <c r="B1649" s="175"/>
      <c r="C1649" s="175"/>
      <c r="D1649" s="175"/>
      <c r="E1649" s="175"/>
      <c r="F1649" s="175"/>
      <c r="G1649" s="176"/>
      <c r="H1649" s="176"/>
      <c r="I1649" s="176"/>
      <c r="J1649" s="176"/>
      <c r="K1649" s="176"/>
      <c r="L1649" s="176"/>
      <c r="N1649" s="175"/>
      <c r="O1649" s="195"/>
      <c r="P1649" s="195"/>
      <c r="Q1649" s="195"/>
      <c r="R1649" s="195"/>
      <c r="S1649" s="195"/>
      <c r="T1649" s="175"/>
      <c r="U1649" s="175"/>
      <c r="V1649" s="182"/>
    </row>
    <row r="1650" spans="2:22" ht="12.75" customHeight="1">
      <c r="B1650" s="175"/>
      <c r="C1650" s="175"/>
      <c r="D1650" s="175"/>
      <c r="E1650" s="175"/>
      <c r="F1650" s="175"/>
      <c r="G1650" s="176"/>
      <c r="H1650" s="176"/>
      <c r="I1650" s="176"/>
      <c r="J1650" s="176"/>
      <c r="K1650" s="176"/>
      <c r="L1650" s="176"/>
      <c r="N1650" s="175"/>
      <c r="O1650" s="195"/>
      <c r="P1650" s="195"/>
      <c r="Q1650" s="195"/>
      <c r="R1650" s="195"/>
      <c r="S1650" s="195"/>
      <c r="T1650" s="175"/>
      <c r="U1650" s="175"/>
      <c r="V1650" s="182"/>
    </row>
    <row r="1651" spans="2:22" ht="12.75" customHeight="1">
      <c r="B1651" s="175"/>
      <c r="C1651" s="175"/>
      <c r="D1651" s="175"/>
      <c r="E1651" s="175"/>
      <c r="F1651" s="175"/>
      <c r="G1651" s="176"/>
      <c r="H1651" s="176"/>
      <c r="I1651" s="176"/>
      <c r="J1651" s="176"/>
      <c r="K1651" s="176"/>
      <c r="L1651" s="176"/>
      <c r="N1651" s="175"/>
      <c r="O1651" s="195"/>
      <c r="P1651" s="195"/>
      <c r="Q1651" s="195"/>
      <c r="R1651" s="195"/>
      <c r="S1651" s="195"/>
      <c r="T1651" s="175"/>
      <c r="U1651" s="175"/>
      <c r="V1651" s="182"/>
    </row>
    <row r="1652" spans="2:22" ht="12.75" customHeight="1">
      <c r="B1652" s="175"/>
      <c r="C1652" s="175"/>
      <c r="D1652" s="175"/>
      <c r="E1652" s="175"/>
      <c r="F1652" s="175"/>
      <c r="G1652" s="176"/>
      <c r="H1652" s="176"/>
      <c r="I1652" s="176"/>
      <c r="J1652" s="176"/>
      <c r="K1652" s="176"/>
      <c r="L1652" s="176"/>
      <c r="N1652" s="175"/>
      <c r="O1652" s="195"/>
      <c r="P1652" s="195"/>
      <c r="Q1652" s="195"/>
      <c r="R1652" s="195"/>
      <c r="S1652" s="195"/>
      <c r="T1652" s="175"/>
      <c r="U1652" s="175"/>
      <c r="V1652" s="182"/>
    </row>
    <row r="1653" spans="2:22" ht="12.75" customHeight="1">
      <c r="B1653" s="175"/>
      <c r="C1653" s="175"/>
      <c r="D1653" s="175"/>
      <c r="E1653" s="175"/>
      <c r="F1653" s="175"/>
      <c r="G1653" s="176"/>
      <c r="H1653" s="176"/>
      <c r="I1653" s="176"/>
      <c r="J1653" s="176"/>
      <c r="K1653" s="176"/>
      <c r="L1653" s="176"/>
      <c r="N1653" s="175"/>
      <c r="O1653" s="195"/>
      <c r="P1653" s="195"/>
      <c r="Q1653" s="195"/>
      <c r="R1653" s="195"/>
      <c r="S1653" s="195"/>
      <c r="T1653" s="175"/>
      <c r="U1653" s="175"/>
      <c r="V1653" s="182"/>
    </row>
    <row r="1654" spans="2:22" ht="12.75" customHeight="1">
      <c r="B1654" s="175"/>
      <c r="C1654" s="175"/>
      <c r="D1654" s="175"/>
      <c r="E1654" s="175"/>
      <c r="F1654" s="175"/>
      <c r="G1654" s="176"/>
      <c r="H1654" s="176"/>
      <c r="I1654" s="176"/>
      <c r="J1654" s="176"/>
      <c r="K1654" s="176"/>
      <c r="L1654" s="176"/>
      <c r="N1654" s="175"/>
      <c r="O1654" s="195"/>
      <c r="P1654" s="195"/>
      <c r="Q1654" s="195"/>
      <c r="R1654" s="195"/>
      <c r="S1654" s="195"/>
      <c r="T1654" s="175"/>
      <c r="U1654" s="175"/>
      <c r="V1654" s="182"/>
    </row>
    <row r="1655" spans="2:22" ht="12.75" customHeight="1">
      <c r="B1655" s="175"/>
      <c r="C1655" s="175"/>
      <c r="D1655" s="175"/>
      <c r="E1655" s="175"/>
      <c r="F1655" s="175"/>
      <c r="G1655" s="176"/>
      <c r="H1655" s="176"/>
      <c r="I1655" s="176"/>
      <c r="J1655" s="176"/>
      <c r="K1655" s="176"/>
      <c r="L1655" s="176"/>
      <c r="N1655" s="175"/>
      <c r="O1655" s="195"/>
      <c r="P1655" s="195"/>
      <c r="Q1655" s="195"/>
      <c r="R1655" s="195"/>
      <c r="S1655" s="195"/>
      <c r="T1655" s="175"/>
      <c r="U1655" s="175"/>
      <c r="V1655" s="182"/>
    </row>
    <row r="1656" spans="2:22" ht="12.75" customHeight="1">
      <c r="B1656" s="175"/>
      <c r="C1656" s="175"/>
      <c r="D1656" s="175"/>
      <c r="E1656" s="175"/>
      <c r="F1656" s="175"/>
      <c r="G1656" s="176"/>
      <c r="H1656" s="176"/>
      <c r="I1656" s="176"/>
      <c r="J1656" s="176"/>
      <c r="K1656" s="176"/>
      <c r="L1656" s="176"/>
      <c r="N1656" s="175"/>
      <c r="O1656" s="195"/>
      <c r="P1656" s="195"/>
      <c r="Q1656" s="195"/>
      <c r="R1656" s="195"/>
      <c r="S1656" s="195"/>
      <c r="T1656" s="175"/>
      <c r="U1656" s="175"/>
      <c r="V1656" s="182"/>
    </row>
    <row r="1657" spans="2:22" ht="12.75" customHeight="1">
      <c r="B1657" s="175"/>
      <c r="C1657" s="175"/>
      <c r="D1657" s="175"/>
      <c r="E1657" s="175"/>
      <c r="F1657" s="175"/>
      <c r="G1657" s="176"/>
      <c r="H1657" s="176"/>
      <c r="I1657" s="176"/>
      <c r="J1657" s="176"/>
      <c r="K1657" s="176"/>
      <c r="L1657" s="176"/>
      <c r="N1657" s="175"/>
      <c r="O1657" s="195"/>
      <c r="P1657" s="195"/>
      <c r="Q1657" s="195"/>
      <c r="R1657" s="195"/>
      <c r="S1657" s="195"/>
      <c r="T1657" s="175"/>
      <c r="U1657" s="175"/>
      <c r="V1657" s="182"/>
    </row>
    <row r="1658" spans="2:22" ht="12.75" customHeight="1">
      <c r="B1658" s="175"/>
      <c r="C1658" s="175"/>
      <c r="D1658" s="175"/>
      <c r="E1658" s="175"/>
      <c r="F1658" s="175"/>
      <c r="G1658" s="176"/>
      <c r="H1658" s="176"/>
      <c r="I1658" s="176"/>
      <c r="J1658" s="176"/>
      <c r="K1658" s="176"/>
      <c r="L1658" s="176"/>
      <c r="N1658" s="175"/>
      <c r="O1658" s="195"/>
      <c r="P1658" s="195"/>
      <c r="Q1658" s="195"/>
      <c r="R1658" s="195"/>
      <c r="S1658" s="195"/>
      <c r="T1658" s="175"/>
      <c r="U1658" s="175"/>
      <c r="V1658" s="182"/>
    </row>
    <row r="1659" spans="2:22" ht="12.75" customHeight="1">
      <c r="B1659" s="175"/>
      <c r="C1659" s="175"/>
      <c r="D1659" s="175"/>
      <c r="E1659" s="175"/>
      <c r="F1659" s="175"/>
      <c r="G1659" s="176"/>
      <c r="H1659" s="176"/>
      <c r="I1659" s="176"/>
      <c r="J1659" s="176"/>
      <c r="K1659" s="176"/>
      <c r="L1659" s="176"/>
      <c r="N1659" s="175"/>
      <c r="O1659" s="195"/>
      <c r="P1659" s="195"/>
      <c r="Q1659" s="195"/>
      <c r="R1659" s="195"/>
      <c r="S1659" s="195"/>
      <c r="T1659" s="175"/>
      <c r="U1659" s="175"/>
      <c r="V1659" s="182"/>
    </row>
    <row r="1660" spans="2:22" ht="12.75" customHeight="1">
      <c r="B1660" s="175"/>
      <c r="C1660" s="175"/>
      <c r="D1660" s="175"/>
      <c r="E1660" s="175"/>
      <c r="F1660" s="175"/>
      <c r="G1660" s="176"/>
      <c r="H1660" s="176"/>
      <c r="I1660" s="176"/>
      <c r="J1660" s="176"/>
      <c r="K1660" s="176"/>
      <c r="L1660" s="176"/>
      <c r="N1660" s="175"/>
      <c r="O1660" s="195"/>
      <c r="P1660" s="195"/>
      <c r="Q1660" s="195"/>
      <c r="R1660" s="195"/>
      <c r="S1660" s="195"/>
      <c r="T1660" s="175"/>
      <c r="U1660" s="175"/>
      <c r="V1660" s="182"/>
    </row>
    <row r="1661" spans="2:22" ht="12.75" customHeight="1">
      <c r="B1661" s="175"/>
      <c r="C1661" s="175"/>
      <c r="D1661" s="175"/>
      <c r="E1661" s="175"/>
      <c r="F1661" s="175"/>
      <c r="G1661" s="176"/>
      <c r="H1661" s="176"/>
      <c r="I1661" s="176"/>
      <c r="J1661" s="176"/>
      <c r="K1661" s="176"/>
      <c r="L1661" s="176"/>
      <c r="N1661" s="175"/>
      <c r="O1661" s="195"/>
      <c r="P1661" s="195"/>
      <c r="Q1661" s="195"/>
      <c r="R1661" s="195"/>
      <c r="S1661" s="195"/>
      <c r="T1661" s="175"/>
      <c r="U1661" s="175"/>
      <c r="V1661" s="182"/>
    </row>
    <row r="1662" spans="2:22" ht="12.75" customHeight="1">
      <c r="B1662" s="175"/>
      <c r="C1662" s="175"/>
      <c r="D1662" s="175"/>
      <c r="E1662" s="175"/>
      <c r="F1662" s="175"/>
      <c r="G1662" s="176"/>
      <c r="H1662" s="176"/>
      <c r="I1662" s="176"/>
      <c r="J1662" s="176"/>
      <c r="K1662" s="176"/>
      <c r="L1662" s="176"/>
      <c r="N1662" s="175"/>
      <c r="O1662" s="195"/>
      <c r="P1662" s="195"/>
      <c r="Q1662" s="195"/>
      <c r="R1662" s="195"/>
      <c r="S1662" s="195"/>
      <c r="T1662" s="175"/>
      <c r="U1662" s="175"/>
      <c r="V1662" s="182"/>
    </row>
    <row r="1663" spans="2:22" ht="12.75" customHeight="1">
      <c r="B1663" s="175"/>
      <c r="C1663" s="175"/>
      <c r="D1663" s="175"/>
      <c r="E1663" s="175"/>
      <c r="F1663" s="175"/>
      <c r="G1663" s="176"/>
      <c r="H1663" s="176"/>
      <c r="I1663" s="176"/>
      <c r="J1663" s="176"/>
      <c r="K1663" s="176"/>
      <c r="L1663" s="176"/>
      <c r="N1663" s="175"/>
      <c r="O1663" s="195"/>
      <c r="P1663" s="195"/>
      <c r="Q1663" s="195"/>
      <c r="R1663" s="195"/>
      <c r="S1663" s="195"/>
      <c r="T1663" s="175"/>
      <c r="U1663" s="175"/>
      <c r="V1663" s="182"/>
    </row>
    <row r="1664" spans="2:22" ht="12.75" customHeight="1">
      <c r="B1664" s="175"/>
      <c r="C1664" s="175"/>
      <c r="D1664" s="175"/>
      <c r="E1664" s="175"/>
      <c r="F1664" s="175"/>
      <c r="G1664" s="176"/>
      <c r="H1664" s="176"/>
      <c r="I1664" s="176"/>
      <c r="J1664" s="176"/>
      <c r="K1664" s="176"/>
      <c r="L1664" s="176"/>
      <c r="N1664" s="175"/>
      <c r="O1664" s="195"/>
      <c r="P1664" s="195"/>
      <c r="Q1664" s="195"/>
      <c r="R1664" s="195"/>
      <c r="S1664" s="195"/>
      <c r="T1664" s="175"/>
      <c r="U1664" s="175"/>
      <c r="V1664" s="182"/>
    </row>
    <row r="1665" spans="2:22" ht="12.75" customHeight="1">
      <c r="B1665" s="175"/>
      <c r="C1665" s="175"/>
      <c r="D1665" s="175"/>
      <c r="E1665" s="175"/>
      <c r="F1665" s="175"/>
      <c r="G1665" s="176"/>
      <c r="H1665" s="176"/>
      <c r="I1665" s="176"/>
      <c r="J1665" s="176"/>
      <c r="K1665" s="176"/>
      <c r="L1665" s="176"/>
      <c r="N1665" s="175"/>
      <c r="O1665" s="195"/>
      <c r="P1665" s="195"/>
      <c r="Q1665" s="195"/>
      <c r="R1665" s="195"/>
      <c r="S1665" s="195"/>
      <c r="T1665" s="175"/>
      <c r="U1665" s="175"/>
      <c r="V1665" s="182"/>
    </row>
    <row r="1666" spans="2:22" ht="12.75" customHeight="1">
      <c r="B1666" s="175"/>
      <c r="C1666" s="175"/>
      <c r="D1666" s="175"/>
      <c r="E1666" s="175"/>
      <c r="F1666" s="175"/>
      <c r="G1666" s="176"/>
      <c r="H1666" s="176"/>
      <c r="I1666" s="176"/>
      <c r="J1666" s="176"/>
      <c r="K1666" s="176"/>
      <c r="L1666" s="176"/>
      <c r="N1666" s="175"/>
      <c r="O1666" s="195"/>
      <c r="P1666" s="195"/>
      <c r="Q1666" s="195"/>
      <c r="R1666" s="195"/>
      <c r="S1666" s="195"/>
      <c r="T1666" s="175"/>
      <c r="U1666" s="175"/>
      <c r="V1666" s="182"/>
    </row>
    <row r="1667" spans="2:22" ht="12.75" customHeight="1">
      <c r="B1667" s="175"/>
      <c r="C1667" s="175"/>
      <c r="D1667" s="175"/>
      <c r="E1667" s="175"/>
      <c r="F1667" s="175"/>
      <c r="G1667" s="176"/>
      <c r="H1667" s="176"/>
      <c r="I1667" s="176"/>
      <c r="J1667" s="176"/>
      <c r="K1667" s="176"/>
      <c r="L1667" s="176"/>
      <c r="N1667" s="175"/>
      <c r="O1667" s="195"/>
      <c r="P1667" s="195"/>
      <c r="Q1667" s="195"/>
      <c r="R1667" s="195"/>
      <c r="S1667" s="195"/>
      <c r="T1667" s="175"/>
      <c r="U1667" s="175"/>
      <c r="V1667" s="182"/>
    </row>
    <row r="1668" spans="2:22" ht="12.75" customHeight="1">
      <c r="B1668" s="175"/>
      <c r="C1668" s="175"/>
      <c r="D1668" s="175"/>
      <c r="E1668" s="175"/>
      <c r="F1668" s="175"/>
      <c r="G1668" s="176"/>
      <c r="H1668" s="176"/>
      <c r="I1668" s="176"/>
      <c r="J1668" s="176"/>
      <c r="K1668" s="176"/>
      <c r="L1668" s="176"/>
      <c r="N1668" s="175"/>
      <c r="O1668" s="195"/>
      <c r="P1668" s="195"/>
      <c r="Q1668" s="195"/>
      <c r="R1668" s="195"/>
      <c r="S1668" s="195"/>
      <c r="T1668" s="175"/>
      <c r="U1668" s="175"/>
      <c r="V1668" s="182"/>
    </row>
    <row r="1669" spans="2:22" ht="12.75" customHeight="1">
      <c r="B1669" s="175"/>
      <c r="C1669" s="175"/>
      <c r="D1669" s="175"/>
      <c r="E1669" s="175"/>
      <c r="F1669" s="175"/>
      <c r="G1669" s="176"/>
      <c r="H1669" s="176"/>
      <c r="I1669" s="176"/>
      <c r="J1669" s="176"/>
      <c r="K1669" s="176"/>
      <c r="L1669" s="176"/>
      <c r="N1669" s="175"/>
      <c r="O1669" s="195"/>
      <c r="P1669" s="195"/>
      <c r="Q1669" s="195"/>
      <c r="R1669" s="195"/>
      <c r="S1669" s="195"/>
      <c r="T1669" s="175"/>
      <c r="U1669" s="175"/>
      <c r="V1669" s="182"/>
    </row>
    <row r="1670" spans="2:22" ht="12.75" customHeight="1">
      <c r="B1670" s="175"/>
      <c r="C1670" s="175"/>
      <c r="D1670" s="175"/>
      <c r="E1670" s="175"/>
      <c r="F1670" s="175"/>
      <c r="G1670" s="176"/>
      <c r="H1670" s="176"/>
      <c r="I1670" s="176"/>
      <c r="J1670" s="176"/>
      <c r="K1670" s="176"/>
      <c r="L1670" s="176"/>
      <c r="N1670" s="175"/>
      <c r="O1670" s="195"/>
      <c r="P1670" s="195"/>
      <c r="Q1670" s="195"/>
      <c r="R1670" s="195"/>
      <c r="S1670" s="195"/>
      <c r="T1670" s="175"/>
      <c r="U1670" s="175"/>
      <c r="V1670" s="182"/>
    </row>
    <row r="1671" spans="2:22" ht="12.75" customHeight="1">
      <c r="B1671" s="175"/>
      <c r="C1671" s="175"/>
      <c r="D1671" s="175"/>
      <c r="E1671" s="175"/>
      <c r="F1671" s="175"/>
      <c r="G1671" s="176"/>
      <c r="H1671" s="176"/>
      <c r="I1671" s="176"/>
      <c r="J1671" s="176"/>
      <c r="K1671" s="176"/>
      <c r="L1671" s="176"/>
      <c r="N1671" s="175"/>
      <c r="O1671" s="195"/>
      <c r="P1671" s="195"/>
      <c r="Q1671" s="195"/>
      <c r="R1671" s="195"/>
      <c r="S1671" s="195"/>
      <c r="T1671" s="175"/>
      <c r="U1671" s="175"/>
      <c r="V1671" s="182"/>
    </row>
    <row r="1672" spans="2:22" ht="12.75" customHeight="1">
      <c r="B1672" s="175"/>
      <c r="C1672" s="175"/>
      <c r="D1672" s="175"/>
      <c r="E1672" s="175"/>
      <c r="F1672" s="175"/>
      <c r="G1672" s="176"/>
      <c r="H1672" s="176"/>
      <c r="I1672" s="176"/>
      <c r="J1672" s="176"/>
      <c r="K1672" s="176"/>
      <c r="L1672" s="176"/>
      <c r="N1672" s="175"/>
      <c r="O1672" s="195"/>
      <c r="P1672" s="195"/>
      <c r="Q1672" s="195"/>
      <c r="R1672" s="195"/>
      <c r="S1672" s="195"/>
      <c r="T1672" s="175"/>
      <c r="U1672" s="175"/>
      <c r="V1672" s="182"/>
    </row>
    <row r="1673" spans="2:22" ht="12.75" customHeight="1">
      <c r="B1673" s="175"/>
      <c r="C1673" s="175"/>
      <c r="D1673" s="175"/>
      <c r="E1673" s="175"/>
      <c r="F1673" s="175"/>
      <c r="G1673" s="176"/>
      <c r="H1673" s="176"/>
      <c r="I1673" s="176"/>
      <c r="J1673" s="176"/>
      <c r="K1673" s="176"/>
      <c r="L1673" s="176"/>
      <c r="N1673" s="175"/>
      <c r="O1673" s="195"/>
      <c r="P1673" s="195"/>
      <c r="Q1673" s="195"/>
      <c r="R1673" s="195"/>
      <c r="S1673" s="195"/>
      <c r="T1673" s="175"/>
      <c r="U1673" s="175"/>
      <c r="V1673" s="182"/>
    </row>
    <row r="1674" spans="2:22" ht="12.75" customHeight="1">
      <c r="B1674" s="175"/>
      <c r="C1674" s="175"/>
      <c r="D1674" s="175"/>
      <c r="E1674" s="175"/>
      <c r="F1674" s="175"/>
      <c r="G1674" s="176"/>
      <c r="H1674" s="176"/>
      <c r="I1674" s="176"/>
      <c r="J1674" s="176"/>
      <c r="K1674" s="176"/>
      <c r="L1674" s="176"/>
      <c r="N1674" s="175"/>
      <c r="O1674" s="195"/>
      <c r="P1674" s="195"/>
      <c r="Q1674" s="195"/>
      <c r="R1674" s="195"/>
      <c r="S1674" s="195"/>
      <c r="T1674" s="175"/>
      <c r="U1674" s="175"/>
      <c r="V1674" s="182"/>
    </row>
    <row r="1675" spans="2:22" ht="12.75" customHeight="1">
      <c r="B1675" s="175"/>
      <c r="C1675" s="175"/>
      <c r="D1675" s="175"/>
      <c r="E1675" s="175"/>
      <c r="F1675" s="175"/>
      <c r="G1675" s="176"/>
      <c r="H1675" s="176"/>
      <c r="I1675" s="176"/>
      <c r="J1675" s="176"/>
      <c r="K1675" s="176"/>
      <c r="L1675" s="176"/>
      <c r="N1675" s="175"/>
      <c r="O1675" s="195"/>
      <c r="P1675" s="195"/>
      <c r="Q1675" s="195"/>
      <c r="R1675" s="195"/>
      <c r="S1675" s="195"/>
      <c r="T1675" s="175"/>
      <c r="U1675" s="175"/>
      <c r="V1675" s="182"/>
    </row>
    <row r="1676" spans="2:22" ht="12.75" customHeight="1">
      <c r="B1676" s="175"/>
      <c r="C1676" s="175"/>
      <c r="D1676" s="175"/>
      <c r="E1676" s="175"/>
      <c r="F1676" s="175"/>
      <c r="G1676" s="176"/>
      <c r="H1676" s="176"/>
      <c r="I1676" s="176"/>
      <c r="J1676" s="176"/>
      <c r="K1676" s="176"/>
      <c r="L1676" s="176"/>
      <c r="N1676" s="175"/>
      <c r="O1676" s="195"/>
      <c r="P1676" s="195"/>
      <c r="Q1676" s="195"/>
      <c r="R1676" s="195"/>
      <c r="S1676" s="195"/>
      <c r="T1676" s="175"/>
      <c r="U1676" s="175"/>
      <c r="V1676" s="182"/>
    </row>
    <row r="1677" spans="2:22" ht="12.75" customHeight="1">
      <c r="B1677" s="175"/>
      <c r="C1677" s="175"/>
      <c r="D1677" s="175"/>
      <c r="E1677" s="175"/>
      <c r="F1677" s="175"/>
      <c r="G1677" s="176"/>
      <c r="H1677" s="176"/>
      <c r="I1677" s="176"/>
      <c r="J1677" s="176"/>
      <c r="K1677" s="176"/>
      <c r="L1677" s="176"/>
      <c r="N1677" s="175"/>
      <c r="O1677" s="195"/>
      <c r="P1677" s="195"/>
      <c r="Q1677" s="195"/>
      <c r="R1677" s="195"/>
      <c r="S1677" s="195"/>
      <c r="T1677" s="175"/>
      <c r="U1677" s="175"/>
      <c r="V1677" s="182"/>
    </row>
    <row r="1678" spans="2:22" ht="12.75" customHeight="1">
      <c r="B1678" s="175"/>
      <c r="C1678" s="175"/>
      <c r="D1678" s="175"/>
      <c r="E1678" s="175"/>
      <c r="F1678" s="175"/>
      <c r="G1678" s="176"/>
      <c r="H1678" s="176"/>
      <c r="I1678" s="176"/>
      <c r="J1678" s="176"/>
      <c r="K1678" s="176"/>
      <c r="L1678" s="176"/>
      <c r="N1678" s="175"/>
      <c r="O1678" s="195"/>
      <c r="P1678" s="195"/>
      <c r="Q1678" s="195"/>
      <c r="R1678" s="195"/>
      <c r="S1678" s="195"/>
      <c r="T1678" s="175"/>
      <c r="U1678" s="175"/>
      <c r="V1678" s="182"/>
    </row>
    <row r="1679" spans="2:22" ht="12.75" customHeight="1">
      <c r="B1679" s="175"/>
      <c r="C1679" s="175"/>
      <c r="D1679" s="175"/>
      <c r="E1679" s="175"/>
      <c r="F1679" s="175"/>
      <c r="G1679" s="176"/>
      <c r="H1679" s="176"/>
      <c r="I1679" s="176"/>
      <c r="J1679" s="176"/>
      <c r="K1679" s="176"/>
      <c r="L1679" s="176"/>
      <c r="N1679" s="175"/>
      <c r="O1679" s="195"/>
      <c r="P1679" s="195"/>
      <c r="Q1679" s="195"/>
      <c r="R1679" s="195"/>
      <c r="S1679" s="195"/>
      <c r="T1679" s="175"/>
      <c r="U1679" s="175"/>
      <c r="V1679" s="182"/>
    </row>
    <row r="1680" spans="2:22" ht="12.75" customHeight="1">
      <c r="B1680" s="175"/>
      <c r="C1680" s="175"/>
      <c r="D1680" s="175"/>
      <c r="E1680" s="175"/>
      <c r="F1680" s="175"/>
      <c r="G1680" s="176"/>
      <c r="H1680" s="176"/>
      <c r="I1680" s="176"/>
      <c r="J1680" s="176"/>
      <c r="K1680" s="176"/>
      <c r="L1680" s="176"/>
      <c r="N1680" s="175"/>
      <c r="O1680" s="195"/>
      <c r="P1680" s="195"/>
      <c r="Q1680" s="195"/>
      <c r="R1680" s="195"/>
      <c r="S1680" s="195"/>
      <c r="T1680" s="175"/>
      <c r="U1680" s="175"/>
      <c r="V1680" s="182"/>
    </row>
    <row r="1681" spans="2:22" ht="12.75" customHeight="1">
      <c r="B1681" s="175"/>
      <c r="C1681" s="175"/>
      <c r="D1681" s="175"/>
      <c r="E1681" s="175"/>
      <c r="F1681" s="175"/>
      <c r="G1681" s="176"/>
      <c r="H1681" s="176"/>
      <c r="I1681" s="176"/>
      <c r="J1681" s="176"/>
      <c r="K1681" s="176"/>
      <c r="L1681" s="176"/>
      <c r="N1681" s="175"/>
      <c r="O1681" s="195"/>
      <c r="P1681" s="195"/>
      <c r="Q1681" s="195"/>
      <c r="R1681" s="195"/>
      <c r="S1681" s="195"/>
      <c r="T1681" s="175"/>
      <c r="U1681" s="175"/>
      <c r="V1681" s="182"/>
    </row>
    <row r="1682" spans="2:22" ht="12.75" customHeight="1">
      <c r="B1682" s="175"/>
      <c r="C1682" s="175"/>
      <c r="D1682" s="175"/>
      <c r="E1682" s="175"/>
      <c r="F1682" s="175"/>
      <c r="G1682" s="176"/>
      <c r="H1682" s="176"/>
      <c r="I1682" s="176"/>
      <c r="J1682" s="176"/>
      <c r="K1682" s="176"/>
      <c r="L1682" s="176"/>
      <c r="N1682" s="175"/>
      <c r="O1682" s="195"/>
      <c r="P1682" s="195"/>
      <c r="Q1682" s="195"/>
      <c r="R1682" s="195"/>
      <c r="S1682" s="195"/>
      <c r="T1682" s="175"/>
      <c r="U1682" s="175"/>
      <c r="V1682" s="182"/>
    </row>
    <row r="1683" spans="2:22" ht="12.75" customHeight="1">
      <c r="B1683" s="175"/>
      <c r="C1683" s="175"/>
      <c r="D1683" s="175"/>
      <c r="E1683" s="175"/>
      <c r="F1683" s="175"/>
      <c r="G1683" s="176"/>
      <c r="H1683" s="176"/>
      <c r="I1683" s="176"/>
      <c r="J1683" s="176"/>
      <c r="K1683" s="176"/>
      <c r="L1683" s="176"/>
      <c r="N1683" s="175"/>
      <c r="O1683" s="195"/>
      <c r="P1683" s="195"/>
      <c r="Q1683" s="195"/>
      <c r="R1683" s="195"/>
      <c r="S1683" s="195"/>
      <c r="T1683" s="175"/>
      <c r="U1683" s="175"/>
      <c r="V1683" s="182"/>
    </row>
    <row r="1684" spans="2:22" ht="12.75" customHeight="1">
      <c r="B1684" s="175"/>
      <c r="C1684" s="175"/>
      <c r="D1684" s="175"/>
      <c r="E1684" s="175"/>
      <c r="F1684" s="175"/>
      <c r="G1684" s="176"/>
      <c r="H1684" s="176"/>
      <c r="I1684" s="176"/>
      <c r="J1684" s="176"/>
      <c r="K1684" s="176"/>
      <c r="L1684" s="176"/>
      <c r="N1684" s="175"/>
      <c r="O1684" s="195"/>
      <c r="P1684" s="195"/>
      <c r="Q1684" s="195"/>
      <c r="R1684" s="195"/>
      <c r="S1684" s="195"/>
      <c r="T1684" s="175"/>
      <c r="U1684" s="175"/>
      <c r="V1684" s="182"/>
    </row>
    <row r="1685" spans="2:22" ht="12.75" customHeight="1">
      <c r="B1685" s="175"/>
      <c r="C1685" s="175"/>
      <c r="D1685" s="175"/>
      <c r="E1685" s="175"/>
      <c r="F1685" s="175"/>
      <c r="G1685" s="176"/>
      <c r="H1685" s="176"/>
      <c r="I1685" s="176"/>
      <c r="J1685" s="176"/>
      <c r="K1685" s="176"/>
      <c r="L1685" s="176"/>
      <c r="N1685" s="175"/>
      <c r="O1685" s="195"/>
      <c r="P1685" s="195"/>
      <c r="Q1685" s="195"/>
      <c r="R1685" s="195"/>
      <c r="S1685" s="195"/>
      <c r="T1685" s="175"/>
      <c r="U1685" s="175"/>
      <c r="V1685" s="182"/>
    </row>
    <row r="1686" spans="2:22" ht="12.75" customHeight="1">
      <c r="B1686" s="175"/>
      <c r="C1686" s="175"/>
      <c r="D1686" s="175"/>
      <c r="E1686" s="175"/>
      <c r="F1686" s="175"/>
      <c r="G1686" s="176"/>
      <c r="H1686" s="176"/>
      <c r="I1686" s="176"/>
      <c r="J1686" s="176"/>
      <c r="K1686" s="176"/>
      <c r="L1686" s="176"/>
      <c r="N1686" s="175"/>
      <c r="O1686" s="195"/>
      <c r="P1686" s="195"/>
      <c r="Q1686" s="195"/>
      <c r="R1686" s="195"/>
      <c r="S1686" s="195"/>
      <c r="T1686" s="175"/>
      <c r="U1686" s="175"/>
      <c r="V1686" s="182"/>
    </row>
    <row r="1687" spans="2:22" ht="12.75" customHeight="1">
      <c r="B1687" s="175"/>
      <c r="C1687" s="175"/>
      <c r="D1687" s="175"/>
      <c r="E1687" s="175"/>
      <c r="F1687" s="175"/>
      <c r="G1687" s="176"/>
      <c r="H1687" s="176"/>
      <c r="I1687" s="176"/>
      <c r="J1687" s="176"/>
      <c r="K1687" s="176"/>
      <c r="L1687" s="176"/>
      <c r="N1687" s="175"/>
      <c r="O1687" s="195"/>
      <c r="P1687" s="195"/>
      <c r="Q1687" s="195"/>
      <c r="R1687" s="195"/>
      <c r="S1687" s="195"/>
      <c r="T1687" s="175"/>
      <c r="U1687" s="175"/>
      <c r="V1687" s="182"/>
    </row>
    <row r="1688" spans="2:22" ht="12.75" customHeight="1">
      <c r="B1688" s="175"/>
      <c r="C1688" s="175"/>
      <c r="D1688" s="175"/>
      <c r="E1688" s="175"/>
      <c r="F1688" s="175"/>
      <c r="G1688" s="176"/>
      <c r="H1688" s="176"/>
      <c r="I1688" s="176"/>
      <c r="J1688" s="176"/>
      <c r="K1688" s="176"/>
      <c r="L1688" s="176"/>
      <c r="N1688" s="175"/>
      <c r="O1688" s="195"/>
      <c r="P1688" s="195"/>
      <c r="Q1688" s="195"/>
      <c r="R1688" s="195"/>
      <c r="S1688" s="195"/>
      <c r="T1688" s="175"/>
      <c r="U1688" s="175"/>
      <c r="V1688" s="182"/>
    </row>
    <row r="1689" spans="2:22" ht="12.75" customHeight="1">
      <c r="B1689" s="175"/>
      <c r="C1689" s="175"/>
      <c r="D1689" s="175"/>
      <c r="E1689" s="175"/>
      <c r="F1689" s="175"/>
      <c r="G1689" s="176"/>
      <c r="H1689" s="176"/>
      <c r="I1689" s="176"/>
      <c r="J1689" s="176"/>
      <c r="K1689" s="176"/>
      <c r="L1689" s="176"/>
      <c r="N1689" s="175"/>
      <c r="O1689" s="195"/>
      <c r="P1689" s="195"/>
      <c r="Q1689" s="195"/>
      <c r="R1689" s="195"/>
      <c r="S1689" s="195"/>
      <c r="T1689" s="175"/>
      <c r="U1689" s="175"/>
      <c r="V1689" s="182"/>
    </row>
    <row r="1690" spans="2:22" ht="12.75" customHeight="1">
      <c r="B1690" s="175"/>
      <c r="C1690" s="175"/>
      <c r="D1690" s="175"/>
      <c r="E1690" s="175"/>
      <c r="F1690" s="175"/>
      <c r="G1690" s="176"/>
      <c r="H1690" s="176"/>
      <c r="I1690" s="176"/>
      <c r="J1690" s="176"/>
      <c r="K1690" s="176"/>
      <c r="L1690" s="176"/>
      <c r="N1690" s="175"/>
      <c r="O1690" s="195"/>
      <c r="P1690" s="195"/>
      <c r="Q1690" s="195"/>
      <c r="R1690" s="195"/>
      <c r="S1690" s="195"/>
      <c r="T1690" s="175"/>
      <c r="U1690" s="175"/>
      <c r="V1690" s="182"/>
    </row>
    <row r="1691" spans="2:22" ht="12.75" customHeight="1">
      <c r="B1691" s="175"/>
      <c r="C1691" s="175"/>
      <c r="D1691" s="175"/>
      <c r="E1691" s="175"/>
      <c r="F1691" s="175"/>
      <c r="G1691" s="176"/>
      <c r="H1691" s="176"/>
      <c r="I1691" s="176"/>
      <c r="J1691" s="176"/>
      <c r="K1691" s="176"/>
      <c r="L1691" s="176"/>
      <c r="N1691" s="175"/>
      <c r="O1691" s="195"/>
      <c r="P1691" s="195"/>
      <c r="Q1691" s="195"/>
      <c r="R1691" s="195"/>
      <c r="S1691" s="195"/>
      <c r="T1691" s="175"/>
      <c r="U1691" s="175"/>
      <c r="V1691" s="182"/>
    </row>
    <row r="1692" spans="2:22" ht="12.75" customHeight="1">
      <c r="B1692" s="175"/>
      <c r="C1692" s="175"/>
      <c r="D1692" s="175"/>
      <c r="E1692" s="175"/>
      <c r="F1692" s="175"/>
      <c r="G1692" s="176"/>
      <c r="H1692" s="176"/>
      <c r="I1692" s="176"/>
      <c r="J1692" s="176"/>
      <c r="K1692" s="176"/>
      <c r="L1692" s="176"/>
      <c r="N1692" s="175"/>
      <c r="O1692" s="195"/>
      <c r="P1692" s="195"/>
      <c r="Q1692" s="195"/>
      <c r="R1692" s="195"/>
      <c r="S1692" s="195"/>
      <c r="T1692" s="175"/>
      <c r="U1692" s="175"/>
      <c r="V1692" s="182"/>
    </row>
    <row r="1693" spans="2:22" ht="12.75" customHeight="1">
      <c r="B1693" s="175"/>
      <c r="C1693" s="175"/>
      <c r="D1693" s="175"/>
      <c r="E1693" s="175"/>
      <c r="F1693" s="175"/>
      <c r="G1693" s="176"/>
      <c r="H1693" s="176"/>
      <c r="I1693" s="176"/>
      <c r="J1693" s="176"/>
      <c r="K1693" s="176"/>
      <c r="L1693" s="176"/>
      <c r="N1693" s="175"/>
      <c r="O1693" s="195"/>
      <c r="P1693" s="195"/>
      <c r="Q1693" s="195"/>
      <c r="R1693" s="195"/>
      <c r="S1693" s="195"/>
      <c r="T1693" s="175"/>
      <c r="U1693" s="175"/>
      <c r="V1693" s="182"/>
    </row>
    <row r="1694" spans="2:22" ht="12.75" customHeight="1">
      <c r="B1694" s="175"/>
      <c r="C1694" s="175"/>
      <c r="D1694" s="175"/>
      <c r="E1694" s="175"/>
      <c r="F1694" s="175"/>
      <c r="G1694" s="176"/>
      <c r="H1694" s="176"/>
      <c r="I1694" s="176"/>
      <c r="J1694" s="176"/>
      <c r="K1694" s="176"/>
      <c r="L1694" s="176"/>
      <c r="N1694" s="175"/>
      <c r="O1694" s="195"/>
      <c r="P1694" s="195"/>
      <c r="Q1694" s="195"/>
      <c r="R1694" s="195"/>
      <c r="S1694" s="195"/>
      <c r="T1694" s="175"/>
      <c r="U1694" s="175"/>
      <c r="V1694" s="182"/>
    </row>
    <row r="1695" spans="2:22" ht="12.75" customHeight="1">
      <c r="B1695" s="175"/>
      <c r="C1695" s="175"/>
      <c r="D1695" s="175"/>
      <c r="E1695" s="175"/>
      <c r="F1695" s="175"/>
      <c r="G1695" s="176"/>
      <c r="H1695" s="176"/>
      <c r="I1695" s="176"/>
      <c r="J1695" s="176"/>
      <c r="K1695" s="176"/>
      <c r="L1695" s="176"/>
      <c r="N1695" s="175"/>
      <c r="O1695" s="195"/>
      <c r="P1695" s="195"/>
      <c r="Q1695" s="195"/>
      <c r="R1695" s="195"/>
      <c r="S1695" s="195"/>
      <c r="T1695" s="175"/>
      <c r="U1695" s="175"/>
      <c r="V1695" s="182"/>
    </row>
    <row r="1696" spans="2:22" ht="12.75" customHeight="1">
      <c r="B1696" s="175"/>
      <c r="C1696" s="175"/>
      <c r="D1696" s="175"/>
      <c r="E1696" s="175"/>
      <c r="F1696" s="175"/>
      <c r="G1696" s="176"/>
      <c r="H1696" s="176"/>
      <c r="I1696" s="176"/>
      <c r="J1696" s="176"/>
      <c r="K1696" s="176"/>
      <c r="L1696" s="176"/>
      <c r="N1696" s="175"/>
      <c r="O1696" s="195"/>
      <c r="P1696" s="195"/>
      <c r="Q1696" s="195"/>
      <c r="R1696" s="195"/>
      <c r="S1696" s="195"/>
      <c r="T1696" s="175"/>
      <c r="U1696" s="175"/>
      <c r="V1696" s="182"/>
    </row>
    <row r="1697" spans="2:22" ht="12.75" customHeight="1">
      <c r="B1697" s="175"/>
      <c r="C1697" s="175"/>
      <c r="D1697" s="175"/>
      <c r="E1697" s="175"/>
      <c r="F1697" s="175"/>
      <c r="G1697" s="176"/>
      <c r="H1697" s="176"/>
      <c r="I1697" s="176"/>
      <c r="J1697" s="176"/>
      <c r="K1697" s="176"/>
      <c r="L1697" s="176"/>
      <c r="N1697" s="175"/>
      <c r="O1697" s="195"/>
      <c r="P1697" s="195"/>
      <c r="Q1697" s="195"/>
      <c r="R1697" s="195"/>
      <c r="S1697" s="195"/>
      <c r="T1697" s="175"/>
      <c r="U1697" s="175"/>
      <c r="V1697" s="182"/>
    </row>
    <row r="1698" spans="2:22" ht="12.75" customHeight="1">
      <c r="B1698" s="175"/>
      <c r="C1698" s="175"/>
      <c r="D1698" s="175"/>
      <c r="E1698" s="175"/>
      <c r="F1698" s="175"/>
      <c r="G1698" s="176"/>
      <c r="H1698" s="176"/>
      <c r="I1698" s="176"/>
      <c r="J1698" s="176"/>
      <c r="K1698" s="176"/>
      <c r="L1698" s="176"/>
      <c r="N1698" s="175"/>
      <c r="O1698" s="195"/>
      <c r="P1698" s="195"/>
      <c r="Q1698" s="195"/>
      <c r="R1698" s="195"/>
      <c r="S1698" s="195"/>
      <c r="T1698" s="175"/>
      <c r="U1698" s="175"/>
      <c r="V1698" s="182"/>
    </row>
    <row r="1699" spans="2:22" ht="12.75" customHeight="1">
      <c r="B1699" s="175"/>
      <c r="C1699" s="175"/>
      <c r="D1699" s="175"/>
      <c r="E1699" s="175"/>
      <c r="F1699" s="175"/>
      <c r="G1699" s="176"/>
      <c r="H1699" s="176"/>
      <c r="I1699" s="176"/>
      <c r="J1699" s="176"/>
      <c r="K1699" s="176"/>
      <c r="L1699" s="176"/>
      <c r="N1699" s="175"/>
      <c r="O1699" s="195"/>
      <c r="P1699" s="195"/>
      <c r="Q1699" s="195"/>
      <c r="R1699" s="195"/>
      <c r="S1699" s="195"/>
      <c r="T1699" s="175"/>
      <c r="U1699" s="175"/>
      <c r="V1699" s="182"/>
    </row>
    <row r="1700" spans="2:22" ht="12.75" customHeight="1">
      <c r="B1700" s="175"/>
      <c r="C1700" s="175"/>
      <c r="D1700" s="175"/>
      <c r="E1700" s="175"/>
      <c r="F1700" s="175"/>
      <c r="G1700" s="176"/>
      <c r="H1700" s="176"/>
      <c r="I1700" s="176"/>
      <c r="J1700" s="176"/>
      <c r="K1700" s="176"/>
      <c r="L1700" s="176"/>
      <c r="N1700" s="175"/>
      <c r="O1700" s="195"/>
      <c r="P1700" s="195"/>
      <c r="Q1700" s="195"/>
      <c r="R1700" s="195"/>
      <c r="S1700" s="195"/>
      <c r="T1700" s="175"/>
      <c r="U1700" s="175"/>
      <c r="V1700" s="182"/>
    </row>
    <row r="1701" spans="2:22" ht="12.75" customHeight="1">
      <c r="B1701" s="175"/>
      <c r="C1701" s="175"/>
      <c r="D1701" s="175"/>
      <c r="E1701" s="175"/>
      <c r="F1701" s="175"/>
      <c r="G1701" s="176"/>
      <c r="H1701" s="176"/>
      <c r="I1701" s="176"/>
      <c r="J1701" s="176"/>
      <c r="K1701" s="176"/>
      <c r="L1701" s="176"/>
      <c r="N1701" s="175"/>
      <c r="O1701" s="195"/>
      <c r="P1701" s="195"/>
      <c r="Q1701" s="195"/>
      <c r="R1701" s="195"/>
      <c r="S1701" s="195"/>
      <c r="T1701" s="175"/>
      <c r="U1701" s="175"/>
      <c r="V1701" s="182"/>
    </row>
    <row r="1702" spans="2:22" ht="12.75" customHeight="1">
      <c r="B1702" s="175"/>
      <c r="C1702" s="175"/>
      <c r="D1702" s="175"/>
      <c r="E1702" s="175"/>
      <c r="F1702" s="175"/>
      <c r="G1702" s="176"/>
      <c r="H1702" s="176"/>
      <c r="I1702" s="176"/>
      <c r="J1702" s="176"/>
      <c r="K1702" s="176"/>
      <c r="L1702" s="176"/>
      <c r="N1702" s="175"/>
      <c r="O1702" s="195"/>
      <c r="P1702" s="195"/>
      <c r="Q1702" s="195"/>
      <c r="R1702" s="195"/>
      <c r="S1702" s="195"/>
      <c r="T1702" s="175"/>
      <c r="U1702" s="175"/>
      <c r="V1702" s="182"/>
    </row>
    <row r="1703" spans="2:22" ht="12.75" customHeight="1">
      <c r="B1703" s="175"/>
      <c r="C1703" s="175"/>
      <c r="D1703" s="175"/>
      <c r="E1703" s="175"/>
      <c r="F1703" s="175"/>
      <c r="G1703" s="176"/>
      <c r="H1703" s="176"/>
      <c r="I1703" s="176"/>
      <c r="J1703" s="176"/>
      <c r="K1703" s="176"/>
      <c r="L1703" s="176"/>
      <c r="N1703" s="175"/>
      <c r="O1703" s="195"/>
      <c r="P1703" s="195"/>
      <c r="Q1703" s="195"/>
      <c r="R1703" s="195"/>
      <c r="S1703" s="195"/>
      <c r="T1703" s="175"/>
      <c r="U1703" s="175"/>
      <c r="V1703" s="182"/>
    </row>
    <row r="1704" spans="2:22" ht="12.75" customHeight="1">
      <c r="B1704" s="175"/>
      <c r="C1704" s="175"/>
      <c r="D1704" s="175"/>
      <c r="E1704" s="175"/>
      <c r="F1704" s="175"/>
      <c r="G1704" s="176"/>
      <c r="H1704" s="176"/>
      <c r="I1704" s="176"/>
      <c r="J1704" s="176"/>
      <c r="K1704" s="176"/>
      <c r="L1704" s="176"/>
      <c r="N1704" s="175"/>
      <c r="O1704" s="195"/>
      <c r="P1704" s="195"/>
      <c r="Q1704" s="195"/>
      <c r="R1704" s="195"/>
      <c r="S1704" s="195"/>
      <c r="T1704" s="175"/>
      <c r="U1704" s="175"/>
      <c r="V1704" s="182"/>
    </row>
    <row r="1705" spans="2:22" ht="12.75" customHeight="1">
      <c r="B1705" s="175"/>
      <c r="C1705" s="175"/>
      <c r="D1705" s="175"/>
      <c r="E1705" s="175"/>
      <c r="F1705" s="175"/>
      <c r="G1705" s="176"/>
      <c r="H1705" s="176"/>
      <c r="I1705" s="176"/>
      <c r="J1705" s="176"/>
      <c r="K1705" s="176"/>
      <c r="L1705" s="176"/>
      <c r="N1705" s="175"/>
      <c r="O1705" s="195"/>
      <c r="P1705" s="195"/>
      <c r="Q1705" s="195"/>
      <c r="R1705" s="195"/>
      <c r="S1705" s="195"/>
      <c r="T1705" s="175"/>
      <c r="U1705" s="175"/>
      <c r="V1705" s="182"/>
    </row>
    <row r="1706" spans="2:22" ht="12.75" customHeight="1">
      <c r="B1706" s="175"/>
      <c r="C1706" s="175"/>
      <c r="D1706" s="175"/>
      <c r="E1706" s="175"/>
      <c r="F1706" s="175"/>
      <c r="G1706" s="176"/>
      <c r="H1706" s="176"/>
      <c r="I1706" s="176"/>
      <c r="J1706" s="176"/>
      <c r="K1706" s="176"/>
      <c r="L1706" s="176"/>
      <c r="N1706" s="175"/>
      <c r="O1706" s="195"/>
      <c r="P1706" s="195"/>
      <c r="Q1706" s="195"/>
      <c r="R1706" s="195"/>
      <c r="S1706" s="195"/>
      <c r="T1706" s="175"/>
      <c r="U1706" s="175"/>
      <c r="V1706" s="182"/>
    </row>
    <row r="1707" spans="2:22" ht="12.75" customHeight="1">
      <c r="B1707" s="175"/>
      <c r="C1707" s="175"/>
      <c r="D1707" s="175"/>
      <c r="E1707" s="175"/>
      <c r="F1707" s="175"/>
      <c r="G1707" s="176"/>
      <c r="H1707" s="176"/>
      <c r="I1707" s="176"/>
      <c r="J1707" s="176"/>
      <c r="K1707" s="176"/>
      <c r="L1707" s="176"/>
      <c r="N1707" s="175"/>
      <c r="O1707" s="195"/>
      <c r="P1707" s="195"/>
      <c r="Q1707" s="195"/>
      <c r="R1707" s="195"/>
      <c r="S1707" s="195"/>
      <c r="T1707" s="175"/>
      <c r="U1707" s="175"/>
      <c r="V1707" s="182"/>
    </row>
    <row r="1708" spans="2:22" ht="12.75" customHeight="1">
      <c r="B1708" s="175"/>
      <c r="C1708" s="175"/>
      <c r="D1708" s="175"/>
      <c r="E1708" s="175"/>
      <c r="F1708" s="175"/>
      <c r="G1708" s="176"/>
      <c r="H1708" s="176"/>
      <c r="I1708" s="176"/>
      <c r="J1708" s="176"/>
      <c r="K1708" s="176"/>
      <c r="L1708" s="176"/>
      <c r="N1708" s="175"/>
      <c r="O1708" s="195"/>
      <c r="P1708" s="195"/>
      <c r="Q1708" s="195"/>
      <c r="R1708" s="195"/>
      <c r="S1708" s="195"/>
      <c r="T1708" s="175"/>
      <c r="U1708" s="175"/>
      <c r="V1708" s="182"/>
    </row>
    <row r="1709" spans="2:22" ht="12.75" customHeight="1">
      <c r="B1709" s="175"/>
      <c r="C1709" s="175"/>
      <c r="D1709" s="175"/>
      <c r="E1709" s="175"/>
      <c r="F1709" s="175"/>
      <c r="G1709" s="176"/>
      <c r="H1709" s="176"/>
      <c r="I1709" s="176"/>
      <c r="J1709" s="176"/>
      <c r="K1709" s="176"/>
      <c r="L1709" s="176"/>
      <c r="N1709" s="175"/>
      <c r="O1709" s="195"/>
      <c r="P1709" s="195"/>
      <c r="Q1709" s="195"/>
      <c r="R1709" s="195"/>
      <c r="S1709" s="195"/>
      <c r="T1709" s="175"/>
      <c r="U1709" s="175"/>
      <c r="V1709" s="182"/>
    </row>
    <row r="1710" spans="2:22" ht="12.75" customHeight="1">
      <c r="B1710" s="175"/>
      <c r="C1710" s="175"/>
      <c r="D1710" s="175"/>
      <c r="E1710" s="175"/>
      <c r="F1710" s="175"/>
      <c r="G1710" s="176"/>
      <c r="H1710" s="176"/>
      <c r="I1710" s="176"/>
      <c r="J1710" s="176"/>
      <c r="K1710" s="176"/>
      <c r="L1710" s="176"/>
      <c r="N1710" s="175"/>
      <c r="O1710" s="195"/>
      <c r="P1710" s="195"/>
      <c r="Q1710" s="195"/>
      <c r="R1710" s="195"/>
      <c r="S1710" s="195"/>
      <c r="T1710" s="175"/>
      <c r="U1710" s="175"/>
      <c r="V1710" s="182"/>
    </row>
    <row r="1711" spans="2:22" ht="12.75" customHeight="1">
      <c r="B1711" s="175"/>
      <c r="C1711" s="175"/>
      <c r="D1711" s="175"/>
      <c r="E1711" s="175"/>
      <c r="F1711" s="175"/>
      <c r="G1711" s="176"/>
      <c r="H1711" s="176"/>
      <c r="I1711" s="176"/>
      <c r="J1711" s="176"/>
      <c r="K1711" s="176"/>
      <c r="L1711" s="176"/>
      <c r="N1711" s="175"/>
      <c r="O1711" s="195"/>
      <c r="P1711" s="195"/>
      <c r="Q1711" s="195"/>
      <c r="R1711" s="195"/>
      <c r="S1711" s="195"/>
      <c r="T1711" s="175"/>
      <c r="U1711" s="175"/>
      <c r="V1711" s="182"/>
    </row>
    <row r="1712" spans="2:22" ht="12.75" customHeight="1">
      <c r="B1712" s="175"/>
      <c r="C1712" s="175"/>
      <c r="D1712" s="175"/>
      <c r="E1712" s="175"/>
      <c r="F1712" s="175"/>
      <c r="G1712" s="176"/>
      <c r="H1712" s="176"/>
      <c r="I1712" s="176"/>
      <c r="J1712" s="176"/>
      <c r="K1712" s="176"/>
      <c r="L1712" s="176"/>
      <c r="N1712" s="175"/>
      <c r="O1712" s="195"/>
      <c r="P1712" s="195"/>
      <c r="Q1712" s="195"/>
      <c r="R1712" s="195"/>
      <c r="S1712" s="195"/>
      <c r="T1712" s="175"/>
      <c r="U1712" s="175"/>
      <c r="V1712" s="182"/>
    </row>
    <row r="1713" spans="2:22" ht="12.75" customHeight="1">
      <c r="B1713" s="175"/>
      <c r="C1713" s="175"/>
      <c r="D1713" s="175"/>
      <c r="E1713" s="175"/>
      <c r="F1713" s="175"/>
      <c r="G1713" s="176"/>
      <c r="H1713" s="176"/>
      <c r="I1713" s="176"/>
      <c r="J1713" s="176"/>
      <c r="K1713" s="176"/>
      <c r="L1713" s="176"/>
      <c r="N1713" s="175"/>
      <c r="O1713" s="195"/>
      <c r="P1713" s="195"/>
      <c r="Q1713" s="195"/>
      <c r="R1713" s="195"/>
      <c r="S1713" s="195"/>
      <c r="T1713" s="175"/>
      <c r="U1713" s="175"/>
      <c r="V1713" s="182"/>
    </row>
    <row r="1714" spans="2:22" ht="12.75" customHeight="1">
      <c r="B1714" s="175"/>
      <c r="C1714" s="175"/>
      <c r="D1714" s="175"/>
      <c r="E1714" s="175"/>
      <c r="F1714" s="175"/>
      <c r="G1714" s="176"/>
      <c r="H1714" s="176"/>
      <c r="I1714" s="176"/>
      <c r="J1714" s="176"/>
      <c r="K1714" s="176"/>
      <c r="L1714" s="176"/>
      <c r="N1714" s="175"/>
      <c r="O1714" s="195"/>
      <c r="P1714" s="195"/>
      <c r="Q1714" s="195"/>
      <c r="R1714" s="195"/>
      <c r="S1714" s="195"/>
      <c r="T1714" s="175"/>
      <c r="U1714" s="175"/>
      <c r="V1714" s="182"/>
    </row>
    <row r="1715" spans="2:22" ht="12.75" customHeight="1">
      <c r="B1715" s="175"/>
      <c r="C1715" s="175"/>
      <c r="D1715" s="175"/>
      <c r="E1715" s="175"/>
      <c r="F1715" s="175"/>
      <c r="G1715" s="176"/>
      <c r="H1715" s="176"/>
      <c r="I1715" s="176"/>
      <c r="J1715" s="176"/>
      <c r="K1715" s="176"/>
      <c r="L1715" s="176"/>
      <c r="N1715" s="175"/>
      <c r="O1715" s="195"/>
      <c r="P1715" s="195"/>
      <c r="Q1715" s="195"/>
      <c r="R1715" s="195"/>
      <c r="S1715" s="195"/>
      <c r="T1715" s="175"/>
      <c r="U1715" s="175"/>
      <c r="V1715" s="182"/>
    </row>
    <row r="1716" spans="2:22" ht="12.75" customHeight="1">
      <c r="B1716" s="175"/>
      <c r="C1716" s="175"/>
      <c r="D1716" s="175"/>
      <c r="E1716" s="175"/>
      <c r="F1716" s="175"/>
      <c r="G1716" s="176"/>
      <c r="H1716" s="176"/>
      <c r="I1716" s="176"/>
      <c r="J1716" s="176"/>
      <c r="K1716" s="176"/>
      <c r="L1716" s="176"/>
      <c r="N1716" s="175"/>
      <c r="O1716" s="195"/>
      <c r="P1716" s="195"/>
      <c r="Q1716" s="195"/>
      <c r="R1716" s="195"/>
      <c r="S1716" s="195"/>
      <c r="T1716" s="175"/>
      <c r="U1716" s="175"/>
      <c r="V1716" s="182"/>
    </row>
    <row r="1717" spans="2:22" ht="12.75" customHeight="1">
      <c r="B1717" s="175"/>
      <c r="C1717" s="175"/>
      <c r="D1717" s="175"/>
      <c r="E1717" s="175"/>
      <c r="F1717" s="175"/>
      <c r="G1717" s="176"/>
      <c r="H1717" s="176"/>
      <c r="I1717" s="176"/>
      <c r="J1717" s="176"/>
      <c r="K1717" s="176"/>
      <c r="L1717" s="176"/>
      <c r="N1717" s="175"/>
      <c r="O1717" s="195"/>
      <c r="P1717" s="195"/>
      <c r="Q1717" s="195"/>
      <c r="R1717" s="195"/>
      <c r="S1717" s="195"/>
      <c r="T1717" s="175"/>
      <c r="U1717" s="175"/>
      <c r="V1717" s="182"/>
    </row>
    <row r="1718" spans="2:22" ht="12.75" customHeight="1">
      <c r="B1718" s="175"/>
      <c r="C1718" s="175"/>
      <c r="D1718" s="175"/>
      <c r="E1718" s="175"/>
      <c r="F1718" s="175"/>
      <c r="G1718" s="176"/>
      <c r="H1718" s="176"/>
      <c r="I1718" s="176"/>
      <c r="J1718" s="176"/>
      <c r="K1718" s="176"/>
      <c r="L1718" s="176"/>
      <c r="N1718" s="175"/>
      <c r="O1718" s="195"/>
      <c r="P1718" s="195"/>
      <c r="Q1718" s="195"/>
      <c r="R1718" s="195"/>
      <c r="S1718" s="195"/>
      <c r="T1718" s="175"/>
      <c r="U1718" s="175"/>
      <c r="V1718" s="182"/>
    </row>
    <row r="1719" spans="2:22" ht="12.75" customHeight="1">
      <c r="B1719" s="175"/>
      <c r="C1719" s="175"/>
      <c r="D1719" s="175"/>
      <c r="E1719" s="175"/>
      <c r="F1719" s="175"/>
      <c r="G1719" s="176"/>
      <c r="H1719" s="176"/>
      <c r="I1719" s="176"/>
      <c r="J1719" s="176"/>
      <c r="K1719" s="176"/>
      <c r="L1719" s="176"/>
      <c r="N1719" s="175"/>
      <c r="O1719" s="195"/>
      <c r="P1719" s="195"/>
      <c r="Q1719" s="195"/>
      <c r="R1719" s="195"/>
      <c r="S1719" s="195"/>
      <c r="T1719" s="175"/>
      <c r="U1719" s="175"/>
      <c r="V1719" s="182"/>
    </row>
    <row r="1720" spans="2:22" ht="12.75" customHeight="1">
      <c r="B1720" s="175"/>
      <c r="C1720" s="175"/>
      <c r="D1720" s="175"/>
      <c r="E1720" s="175"/>
      <c r="F1720" s="175"/>
      <c r="G1720" s="176"/>
      <c r="H1720" s="176"/>
      <c r="I1720" s="176"/>
      <c r="J1720" s="176"/>
      <c r="K1720" s="176"/>
      <c r="L1720" s="176"/>
      <c r="N1720" s="175"/>
      <c r="O1720" s="195"/>
      <c r="P1720" s="195"/>
      <c r="Q1720" s="195"/>
      <c r="R1720" s="195"/>
      <c r="S1720" s="195"/>
      <c r="T1720" s="175"/>
      <c r="U1720" s="175"/>
      <c r="V1720" s="182"/>
    </row>
    <row r="1721" spans="2:22" ht="12.75" customHeight="1">
      <c r="B1721" s="175"/>
      <c r="C1721" s="175"/>
      <c r="D1721" s="175"/>
      <c r="E1721" s="175"/>
      <c r="F1721" s="175"/>
      <c r="G1721" s="176"/>
      <c r="H1721" s="176"/>
      <c r="I1721" s="176"/>
      <c r="J1721" s="176"/>
      <c r="K1721" s="176"/>
      <c r="L1721" s="176"/>
      <c r="N1721" s="175"/>
      <c r="O1721" s="195"/>
      <c r="P1721" s="195"/>
      <c r="Q1721" s="195"/>
      <c r="R1721" s="195"/>
      <c r="S1721" s="195"/>
      <c r="T1721" s="175"/>
      <c r="U1721" s="175"/>
      <c r="V1721" s="182"/>
    </row>
    <row r="1722" spans="2:22" ht="12.75" customHeight="1">
      <c r="B1722" s="175"/>
      <c r="C1722" s="175"/>
      <c r="D1722" s="175"/>
      <c r="E1722" s="175"/>
      <c r="F1722" s="175"/>
      <c r="G1722" s="176"/>
      <c r="H1722" s="176"/>
      <c r="I1722" s="176"/>
      <c r="J1722" s="176"/>
      <c r="K1722" s="176"/>
      <c r="L1722" s="176"/>
      <c r="N1722" s="175"/>
      <c r="O1722" s="195"/>
      <c r="P1722" s="195"/>
      <c r="Q1722" s="195"/>
      <c r="R1722" s="195"/>
      <c r="S1722" s="195"/>
      <c r="T1722" s="175"/>
      <c r="U1722" s="175"/>
      <c r="V1722" s="182"/>
    </row>
    <row r="1723" spans="2:22" ht="12.75" customHeight="1">
      <c r="B1723" s="175"/>
      <c r="C1723" s="175"/>
      <c r="D1723" s="175"/>
      <c r="E1723" s="175"/>
      <c r="F1723" s="175"/>
      <c r="G1723" s="176"/>
      <c r="H1723" s="176"/>
      <c r="I1723" s="176"/>
      <c r="J1723" s="176"/>
      <c r="K1723" s="176"/>
      <c r="L1723" s="176"/>
      <c r="N1723" s="175"/>
      <c r="O1723" s="195"/>
      <c r="P1723" s="195"/>
      <c r="Q1723" s="195"/>
      <c r="R1723" s="195"/>
      <c r="S1723" s="195"/>
      <c r="T1723" s="175"/>
      <c r="U1723" s="175"/>
      <c r="V1723" s="182"/>
    </row>
    <row r="1724" spans="2:22" ht="12.75" customHeight="1">
      <c r="B1724" s="175"/>
      <c r="C1724" s="175"/>
      <c r="D1724" s="175"/>
      <c r="E1724" s="175"/>
      <c r="F1724" s="175"/>
      <c r="G1724" s="176"/>
      <c r="H1724" s="176"/>
      <c r="I1724" s="176"/>
      <c r="J1724" s="176"/>
      <c r="K1724" s="176"/>
      <c r="L1724" s="176"/>
      <c r="N1724" s="175"/>
      <c r="O1724" s="195"/>
      <c r="P1724" s="195"/>
      <c r="Q1724" s="195"/>
      <c r="R1724" s="195"/>
      <c r="S1724" s="195"/>
      <c r="T1724" s="175"/>
      <c r="U1724" s="175"/>
      <c r="V1724" s="182"/>
    </row>
    <row r="1725" spans="2:22" ht="12.75" customHeight="1">
      <c r="B1725" s="175"/>
      <c r="C1725" s="175"/>
      <c r="D1725" s="175"/>
      <c r="E1725" s="175"/>
      <c r="F1725" s="175"/>
      <c r="G1725" s="176"/>
      <c r="H1725" s="176"/>
      <c r="I1725" s="176"/>
      <c r="J1725" s="176"/>
      <c r="K1725" s="176"/>
      <c r="L1725" s="176"/>
      <c r="N1725" s="175"/>
      <c r="O1725" s="195"/>
      <c r="P1725" s="195"/>
      <c r="Q1725" s="195"/>
      <c r="R1725" s="195"/>
      <c r="S1725" s="195"/>
      <c r="T1725" s="175"/>
      <c r="U1725" s="175"/>
      <c r="V1725" s="182"/>
    </row>
    <row r="1726" spans="2:22" ht="12.75" customHeight="1">
      <c r="B1726" s="175"/>
      <c r="C1726" s="175"/>
      <c r="D1726" s="175"/>
      <c r="E1726" s="175"/>
      <c r="F1726" s="175"/>
      <c r="G1726" s="176"/>
      <c r="H1726" s="176"/>
      <c r="I1726" s="176"/>
      <c r="J1726" s="176"/>
      <c r="K1726" s="176"/>
      <c r="L1726" s="176"/>
      <c r="N1726" s="175"/>
      <c r="O1726" s="195"/>
      <c r="P1726" s="195"/>
      <c r="Q1726" s="195"/>
      <c r="R1726" s="195"/>
      <c r="S1726" s="195"/>
      <c r="T1726" s="175"/>
      <c r="U1726" s="175"/>
      <c r="V1726" s="182"/>
    </row>
    <row r="1727" spans="2:22" ht="12.75" customHeight="1">
      <c r="B1727" s="175"/>
      <c r="C1727" s="175"/>
      <c r="D1727" s="175"/>
      <c r="E1727" s="175"/>
      <c r="F1727" s="175"/>
      <c r="G1727" s="176"/>
      <c r="H1727" s="176"/>
      <c r="I1727" s="176"/>
      <c r="J1727" s="176"/>
      <c r="K1727" s="176"/>
      <c r="L1727" s="176"/>
      <c r="N1727" s="175"/>
      <c r="O1727" s="195"/>
      <c r="P1727" s="195"/>
      <c r="Q1727" s="195"/>
      <c r="R1727" s="195"/>
      <c r="S1727" s="195"/>
      <c r="T1727" s="175"/>
      <c r="U1727" s="175"/>
      <c r="V1727" s="182"/>
    </row>
    <row r="1728" spans="2:22" ht="12.75" customHeight="1">
      <c r="B1728" s="175"/>
      <c r="C1728" s="175"/>
      <c r="D1728" s="175"/>
      <c r="E1728" s="175"/>
      <c r="F1728" s="175"/>
      <c r="G1728" s="176"/>
      <c r="H1728" s="176"/>
      <c r="I1728" s="176"/>
      <c r="J1728" s="176"/>
      <c r="K1728" s="176"/>
      <c r="L1728" s="176"/>
      <c r="N1728" s="175"/>
      <c r="O1728" s="195"/>
      <c r="P1728" s="195"/>
      <c r="Q1728" s="195"/>
      <c r="R1728" s="195"/>
      <c r="S1728" s="195"/>
      <c r="T1728" s="175"/>
      <c r="U1728" s="175"/>
      <c r="V1728" s="182"/>
    </row>
  </sheetData>
  <sheetProtection algorithmName="SHA-512" hashValue="c7tmtRbkl8f2WWB0cZQ6k79Kt3TSa8gpTPd9giA+4LRt+4ksVZt+jQVS8GwU1mUPeiHXcm9CjqsEn5NQlJSc0g==" saltValue="G9Ba2BrEOt86EMPEstwslw==" spinCount="100000" sheet="1" selectLockedCells="1"/>
  <mergeCells count="35">
    <mergeCell ref="X4:AE5"/>
    <mergeCell ref="X7:X9"/>
    <mergeCell ref="Y8:AE8"/>
    <mergeCell ref="Y9:AE11"/>
    <mergeCell ref="G10:K10"/>
    <mergeCell ref="E6:K6"/>
    <mergeCell ref="E7:K8"/>
    <mergeCell ref="X11:X12"/>
    <mergeCell ref="Y12:AE12"/>
    <mergeCell ref="T2:V2"/>
    <mergeCell ref="U11:V11"/>
    <mergeCell ref="O9:P9"/>
    <mergeCell ref="E11:E12"/>
    <mergeCell ref="G11:H11"/>
    <mergeCell ref="B4:K5"/>
    <mergeCell ref="F11:F12"/>
    <mergeCell ref="N11:S11"/>
    <mergeCell ref="B11:B12"/>
    <mergeCell ref="L11:L12"/>
    <mergeCell ref="D11:D12"/>
    <mergeCell ref="B10:F10"/>
    <mergeCell ref="C11:C12"/>
    <mergeCell ref="J11:K11"/>
    <mergeCell ref="B6:C6"/>
    <mergeCell ref="B7:C7"/>
    <mergeCell ref="Z24:Z25"/>
    <mergeCell ref="Z27:Z28"/>
    <mergeCell ref="AA27:AE28"/>
    <mergeCell ref="Z19:AE20"/>
    <mergeCell ref="Y6:AE7"/>
    <mergeCell ref="Y13:AE13"/>
    <mergeCell ref="AA24:AE25"/>
    <mergeCell ref="AA26:AE26"/>
    <mergeCell ref="Z22:AE23"/>
    <mergeCell ref="Z15:AE18"/>
  </mergeCells>
  <phoneticPr fontId="11" type="noConversion"/>
  <conditionalFormatting sqref="F13:F150">
    <cfRule type="expression" dxfId="69" priority="7" stopIfTrue="1">
      <formula>AND(ISTEXT(B13), ISBLANK(F13))</formula>
    </cfRule>
  </conditionalFormatting>
  <conditionalFormatting sqref="G13:G17">
    <cfRule type="expression" dxfId="68" priority="9" stopIfTrue="1">
      <formula>AND(ISTEXT(H13),ISBLANK(G13))</formula>
    </cfRule>
  </conditionalFormatting>
  <conditionalFormatting sqref="G15:G150">
    <cfRule type="expression" dxfId="67" priority="146" stopIfTrue="1">
      <formula>IF(OR(#REF!&gt;0,I15&gt;0),TRUE,FALSE)</formula>
    </cfRule>
    <cfRule type="expression" dxfId="66" priority="147" stopIfTrue="1">
      <formula>AND(ISTEXT(H15),ISBLANK(G15))</formula>
    </cfRule>
  </conditionalFormatting>
  <conditionalFormatting sqref="G13:H150">
    <cfRule type="expression" dxfId="65" priority="2" stopIfTrue="1">
      <formula>IF($F13="Electric (enter usage on Utility page)",TRUE,FALSE)</formula>
    </cfRule>
  </conditionalFormatting>
  <conditionalFormatting sqref="G13:I150">
    <cfRule type="expression" dxfId="64" priority="6" stopIfTrue="1">
      <formula>IF($J13&gt;0,TRUE,FALSE)</formula>
    </cfRule>
  </conditionalFormatting>
  <conditionalFormatting sqref="H13:H150">
    <cfRule type="expression" dxfId="63" priority="5" stopIfTrue="1">
      <formula>AND($G13&gt;0,ISBLANK(H13))</formula>
    </cfRule>
  </conditionalFormatting>
  <conditionalFormatting sqref="I13:I150">
    <cfRule type="expression" dxfId="62" priority="206" stopIfTrue="1">
      <formula>$N13 = "Equipment"</formula>
    </cfRule>
  </conditionalFormatting>
  <conditionalFormatting sqref="I13:K150">
    <cfRule type="expression" dxfId="61" priority="4" stopIfTrue="1">
      <formula>IF($G13&gt;0,TRUE,FALSE)</formula>
    </cfRule>
  </conditionalFormatting>
  <conditionalFormatting sqref="J13:J150">
    <cfRule type="expression" dxfId="60" priority="1">
      <formula>AND($K13&gt;0,ISBLANK(J13))</formula>
    </cfRule>
  </conditionalFormatting>
  <conditionalFormatting sqref="J13:K150">
    <cfRule type="expression" dxfId="59" priority="205" stopIfTrue="1">
      <formula>IF($I13&gt;0,TRUE,FALSE)</formula>
    </cfRule>
  </conditionalFormatting>
  <conditionalFormatting sqref="K13:K150">
    <cfRule type="expression" dxfId="58" priority="13" stopIfTrue="1">
      <formula>AND($J13&gt;0,ISBLANK(K13))</formula>
    </cfRule>
  </conditionalFormatting>
  <conditionalFormatting sqref="L13:L150">
    <cfRule type="cellIs" dxfId="57" priority="51" stopIfTrue="1" operator="equal">
      <formula>"None Selected"</formula>
    </cfRule>
    <cfRule type="cellIs" dxfId="56" priority="52" stopIfTrue="1" operator="equal">
      <formula>"Multiple Entered!"</formula>
    </cfRule>
  </conditionalFormatting>
  <conditionalFormatting sqref="O9:P9">
    <cfRule type="cellIs" dxfId="55" priority="65" stopIfTrue="1" operator="equal">
      <formula>"Data Input Error"</formula>
    </cfRule>
  </conditionalFormatting>
  <dataValidations count="12">
    <dataValidation type="list" allowBlank="1" showInputMessage="1" showErrorMessage="1" error="Pleaseselect a value from the list" prompt="Select a fuel type from the list" sqref="F13:F150" xr:uid="{00000000-0002-0000-0400-000000000000}">
      <formula1>IF($N13="Vehicle", VehicleFuels, EquipmentFuels)</formula1>
    </dataValidation>
    <dataValidation type="list" allowBlank="1" showInputMessage="1" showErrorMessage="1" sqref="B13:B150" xr:uid="{00000000-0002-0000-0400-000002000000}">
      <formula1>Equipment</formula1>
    </dataValidation>
    <dataValidation type="list" allowBlank="1" showInputMessage="1" showErrorMessage="1" sqref="C8" xr:uid="{00000000-0002-0000-0400-000003000000}">
      <formula1>"yes, no"</formula1>
    </dataValidation>
    <dataValidation type="decimal" operator="greaterThan" allowBlank="1" showInputMessage="1" showErrorMessage="1" error="Please enter a valid value" prompt="Enter the amount of fuel used for the selected equipment" sqref="G13:G150" xr:uid="{00000000-0002-0000-0400-000004000000}">
      <formula1>0</formula1>
    </dataValidation>
    <dataValidation type="decimal" operator="greaterThan" allowBlank="1" showInputMessage="1" showErrorMessage="1" error="Please enter a valid value" prompt="Enter the total miles driven for the vehicle type selected" sqref="I13:I150" xr:uid="{00000000-0002-0000-0400-000006000000}">
      <formula1>0</formula1>
    </dataValidation>
    <dataValidation type="date" allowBlank="1" showInputMessage="1" showErrorMessage="1" error="Please enter a valid date" prompt="(Optional) Enter the date this equipment/fuel started being used" sqref="C13:C150" xr:uid="{00000000-0002-0000-0400-000009000000}">
      <formula1>39814</formula1>
      <formula2>47484</formula2>
    </dataValidation>
    <dataValidation type="date" allowBlank="1" showInputMessage="1" showErrorMessage="1" error="Please enter a valid date" prompt="(Optional) Enter the date this equipment/fuel stopped being used" sqref="D13:D150" xr:uid="{00000000-0002-0000-0400-00000A000000}">
      <formula1>39814</formula1>
      <formula2>47484</formula2>
    </dataValidation>
    <dataValidation type="list" allowBlank="1" showInputMessage="1" showErrorMessage="1" error="Please enter a valid date" prompt="(Optional) Select a reason for the equipment fuel use" sqref="E13:E150" xr:uid="{00000000-0002-0000-0400-00000B000000}">
      <formula1>Reason</formula1>
    </dataValidation>
    <dataValidation type="list" operator="greaterThan" allowBlank="1" showInputMessage="1" showErrorMessage="1" error="Please enter a valid value" prompt="Select the fuel use units from the dropdown list" sqref="H13:H150" xr:uid="{CC9E1C49-4854-4457-B148-787CF62619B7}">
      <formula1>IF($F13="CNG",Fuel_UnitsCNG,IF(OR($F13="Propane", $F13="Hydrogen"),Fuel_UnitsPropane,IF($F13="Butane",Fuel_UnitsButane,Fuel_Units)))</formula1>
    </dataValidation>
    <dataValidation type="decimal" operator="greaterThan" allowBlank="1" showInputMessage="1" showErrorMessage="1" error="Please enter a valid value" prompt="Enter the total cost of fuel" sqref="J13:J150" xr:uid="{82674FCB-7DFD-4516-9506-72BF89F404AC}">
      <formula1>0</formula1>
    </dataValidation>
    <dataValidation type="decimal" operator="greaterThan" allowBlank="1" showInputMessage="1" showErrorMessage="1" error="Please enter a valid value" prompt="Enter the average $US of fuel per gallon" sqref="K13:K150" xr:uid="{14C0E945-BFFC-4E25-BBD8-BEA8A8290164}">
      <formula1>0</formula1>
    </dataValidation>
    <dataValidation operator="greaterThanOrEqual" allowBlank="1" showInputMessage="1" showErrorMessage="1" error="please enter a whole number" sqref="D6:D7" xr:uid="{00000000-0002-0000-0400-000008000000}"/>
  </dataValidations>
  <hyperlinks>
    <hyperlink ref="D7" location="'PEAR Metrics'!A100" display="LINK" xr:uid="{95E9ED0B-36B8-4E3C-A33C-0D8B70499DA1}"/>
    <hyperlink ref="B2" location="'Full PEAR Intro'!A1" display="Click for Checklist" xr:uid="{1E1A66AD-5A62-4313-B6CF-67AF6003E542}"/>
    <hyperlink ref="C2" location="PEAR!A1" display="Go to PEAR" xr:uid="{15171A0F-013F-48C5-AD79-2AD5A6110717}"/>
    <hyperlink ref="D6" location="'4-EV Charging'!Print_Area" display="LINK" xr:uid="{D0337885-B55A-4AE6-A9D1-B8EA79DE8153}"/>
  </hyperlinks>
  <pageMargins left="0.75" right="0.75" top="1" bottom="1" header="0.5" footer="0.5"/>
  <pageSetup scale="81" orientation="landscape" r:id="rId1"/>
  <headerFooter alignWithMargins="0"/>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F223-364B-40F3-98CE-1764A67544DB}">
  <sheetPr codeName="Sheet11">
    <tabColor theme="7" tint="0.59999389629810485"/>
  </sheetPr>
  <dimension ref="A1:AQ1075"/>
  <sheetViews>
    <sheetView workbookViewId="0">
      <selection activeCell="G10" sqref="G10"/>
    </sheetView>
  </sheetViews>
  <sheetFormatPr defaultColWidth="9.1796875" defaultRowHeight="12.75" customHeight="1"/>
  <cols>
    <col min="1" max="1" width="5" style="385" customWidth="1"/>
    <col min="2" max="2" width="18" style="3" customWidth="1"/>
    <col min="3" max="3" width="17" style="3" customWidth="1"/>
    <col min="4" max="4" width="17.1796875" style="3" customWidth="1"/>
    <col min="5" max="5" width="14.54296875" style="3" customWidth="1"/>
    <col min="6" max="6" width="17.1796875" style="3" customWidth="1"/>
    <col min="7" max="7" width="17.81640625" style="1107" customWidth="1"/>
    <col min="8" max="8" width="21" style="3" customWidth="1"/>
    <col min="9" max="9" width="4.54296875" style="187" customWidth="1"/>
    <col min="10" max="10" width="14.54296875" style="3" hidden="1" customWidth="1"/>
    <col min="11" max="11" width="13" style="3" hidden="1" customWidth="1"/>
    <col min="12" max="12" width="12.54296875" style="3" hidden="1" customWidth="1"/>
    <col min="13" max="14" width="9.1796875" style="3" hidden="1" customWidth="1"/>
    <col min="15" max="15" width="1.54296875" style="163" hidden="1" customWidth="1"/>
    <col min="16" max="16" width="4.1796875" style="163" hidden="1" customWidth="1"/>
    <col min="17" max="18" width="9.1796875" style="163" hidden="1" customWidth="1"/>
    <col min="19" max="19" width="10.54296875" style="163" hidden="1" customWidth="1"/>
    <col min="20" max="21" width="9.1796875" style="163" hidden="1" customWidth="1"/>
    <col min="22" max="22" width="11.453125" style="163" hidden="1" customWidth="1"/>
    <col min="23" max="34" width="9.1796875" style="187"/>
    <col min="35" max="35" width="9.1796875" style="3"/>
    <col min="37" max="16384" width="9.1796875" style="3"/>
  </cols>
  <sheetData>
    <row r="1" spans="1:43" s="175" customFormat="1" ht="5.25" customHeight="1">
      <c r="A1" s="384"/>
      <c r="D1" s="176"/>
      <c r="G1" s="1102"/>
      <c r="O1" s="163"/>
      <c r="P1" s="163"/>
      <c r="Q1" s="163"/>
      <c r="R1" s="163"/>
      <c r="S1" s="163"/>
      <c r="T1" s="163"/>
      <c r="U1" s="163"/>
      <c r="V1" s="163"/>
    </row>
    <row r="2" spans="1:43" s="175" customFormat="1" ht="14.25" customHeight="1">
      <c r="B2" s="275" t="s">
        <v>532</v>
      </c>
      <c r="C2" s="234" t="s">
        <v>1637</v>
      </c>
      <c r="D2" s="165"/>
      <c r="F2" s="164"/>
      <c r="G2" s="1102"/>
      <c r="Q2" s="163"/>
      <c r="R2" s="163"/>
      <c r="S2" s="163"/>
      <c r="T2" s="163"/>
      <c r="U2" s="163"/>
      <c r="V2" s="163"/>
      <c r="W2" s="163"/>
      <c r="X2" s="163"/>
    </row>
    <row r="3" spans="1:43" s="175" customFormat="1" ht="14.25" customHeight="1">
      <c r="B3" s="275"/>
      <c r="C3" s="234"/>
      <c r="D3" s="170" t="s">
        <v>400</v>
      </c>
      <c r="E3" s="178"/>
      <c r="F3" s="170" t="s">
        <v>401</v>
      </c>
      <c r="G3" s="1102"/>
      <c r="Q3" s="163"/>
      <c r="R3" s="163"/>
      <c r="S3" s="163"/>
      <c r="T3" s="163"/>
      <c r="U3" s="163"/>
      <c r="V3" s="163"/>
      <c r="W3" s="163"/>
      <c r="X3" s="163"/>
    </row>
    <row r="4" spans="1:43" s="175" customFormat="1" ht="14.25" customHeight="1" thickBot="1">
      <c r="G4" s="1103"/>
      <c r="J4" s="179"/>
      <c r="Q4" s="163"/>
      <c r="R4" s="163"/>
      <c r="S4" s="163"/>
      <c r="T4" s="163"/>
      <c r="U4" s="163"/>
      <c r="V4" s="163"/>
      <c r="W4" s="163"/>
      <c r="X4" s="163"/>
    </row>
    <row r="5" spans="1:43" ht="24" customHeight="1" thickBot="1">
      <c r="B5" s="1526" t="s">
        <v>1665</v>
      </c>
      <c r="C5" s="1526"/>
      <c r="D5" s="1526"/>
      <c r="E5" s="1526"/>
      <c r="F5" s="1526"/>
      <c r="G5" s="1526"/>
      <c r="H5" s="1526"/>
      <c r="O5" s="510"/>
      <c r="P5" s="240"/>
      <c r="Q5" s="50" t="s">
        <v>482</v>
      </c>
      <c r="R5" s="1524" t="str">
        <f>IF(ISERROR(S9),"Data Input Error",IF(S9&gt;0,"Data Entered Correctly","Data Not Entered"))</f>
        <v>Data Not Entered</v>
      </c>
      <c r="S5" s="1525"/>
      <c r="T5" s="240"/>
      <c r="U5" s="240"/>
      <c r="V5" s="240"/>
      <c r="W5" s="163"/>
      <c r="X5" s="163"/>
      <c r="Y5" s="163"/>
      <c r="Z5" s="163"/>
      <c r="AA5" s="163"/>
      <c r="AB5" s="163"/>
      <c r="AC5" s="163"/>
      <c r="AD5" s="163"/>
      <c r="AI5" s="187"/>
      <c r="AJ5" s="187"/>
      <c r="AK5" s="187"/>
      <c r="AL5" s="187"/>
      <c r="AM5" s="187"/>
      <c r="AN5" s="187"/>
      <c r="AO5" s="187"/>
      <c r="AP5" s="187"/>
      <c r="AQ5" s="187"/>
    </row>
    <row r="6" spans="1:43" ht="10.5" customHeight="1">
      <c r="B6" s="1527" t="s">
        <v>33</v>
      </c>
      <c r="C6" s="1528"/>
      <c r="D6" s="1528"/>
      <c r="E6" s="1528"/>
      <c r="F6" s="1528"/>
      <c r="G6" s="1528"/>
      <c r="H6" s="1529"/>
      <c r="O6" s="510"/>
      <c r="P6" s="240"/>
      <c r="Q6" s="1212"/>
      <c r="R6" s="1213"/>
      <c r="S6" s="1213"/>
      <c r="T6" s="240"/>
      <c r="U6" s="240"/>
      <c r="V6" s="240"/>
      <c r="W6" s="163"/>
      <c r="X6" s="163"/>
      <c r="Y6" s="163"/>
      <c r="Z6" s="163"/>
      <c r="AA6" s="163"/>
      <c r="AB6" s="163"/>
      <c r="AC6" s="163"/>
      <c r="AD6" s="163"/>
      <c r="AI6" s="187"/>
      <c r="AJ6" s="187"/>
      <c r="AK6" s="187"/>
      <c r="AL6" s="187"/>
      <c r="AM6" s="187"/>
      <c r="AN6" s="187"/>
      <c r="AO6" s="187"/>
      <c r="AP6" s="187"/>
      <c r="AQ6" s="187"/>
    </row>
    <row r="7" spans="1:43" ht="51" customHeight="1" thickBot="1">
      <c r="B7" s="1530" t="s">
        <v>1776</v>
      </c>
      <c r="C7" s="1531"/>
      <c r="D7" s="1531"/>
      <c r="E7" s="1531"/>
      <c r="F7" s="1531"/>
      <c r="G7" s="1531"/>
      <c r="H7" s="1532"/>
      <c r="O7" s="510"/>
      <c r="P7" s="240"/>
      <c r="Q7" s="1212"/>
      <c r="R7" s="1213"/>
      <c r="S7" s="1213"/>
      <c r="T7" s="240"/>
      <c r="U7" s="240"/>
      <c r="V7" s="240"/>
      <c r="W7" s="163"/>
      <c r="X7" s="163"/>
      <c r="Y7" s="163"/>
      <c r="Z7" s="163"/>
      <c r="AA7" s="163"/>
      <c r="AB7" s="163"/>
      <c r="AC7" s="163"/>
      <c r="AD7" s="163"/>
      <c r="AI7" s="187"/>
      <c r="AJ7" s="187"/>
      <c r="AK7" s="187"/>
      <c r="AL7" s="187"/>
      <c r="AM7" s="187"/>
      <c r="AN7" s="187"/>
      <c r="AO7" s="187"/>
      <c r="AP7" s="187"/>
      <c r="AQ7" s="187"/>
    </row>
    <row r="8" spans="1:43" ht="21" customHeight="1">
      <c r="B8" s="1090"/>
      <c r="C8" s="1520" t="s">
        <v>1664</v>
      </c>
      <c r="D8" s="1521"/>
      <c r="E8" s="1521"/>
      <c r="F8" s="1522"/>
      <c r="G8" s="1104"/>
      <c r="H8" s="1090"/>
      <c r="J8" s="1419" t="s">
        <v>489</v>
      </c>
      <c r="K8" s="1420"/>
      <c r="L8" s="1420"/>
      <c r="O8" s="241"/>
      <c r="P8" s="240"/>
      <c r="Q8" s="240"/>
      <c r="R8" s="240"/>
      <c r="S8" s="240" t="s">
        <v>1668</v>
      </c>
      <c r="T8" s="1100" t="s">
        <v>278</v>
      </c>
      <c r="U8" s="240" t="s">
        <v>1669</v>
      </c>
      <c r="V8" s="240"/>
      <c r="W8" s="1511" t="s">
        <v>526</v>
      </c>
      <c r="X8" s="1512"/>
      <c r="Y8" s="1512"/>
      <c r="Z8" s="1512"/>
      <c r="AA8" s="1512"/>
      <c r="AB8" s="1512"/>
      <c r="AC8" s="1512"/>
      <c r="AD8" s="1513"/>
      <c r="AI8" s="187"/>
      <c r="AJ8" s="187"/>
      <c r="AK8" s="187"/>
      <c r="AL8" s="187"/>
      <c r="AM8" s="187"/>
      <c r="AN8" s="187"/>
      <c r="AO8" s="187"/>
      <c r="AP8" s="187"/>
      <c r="AQ8" s="187"/>
    </row>
    <row r="9" spans="1:43" s="70" customFormat="1" ht="61.5" customHeight="1">
      <c r="A9" s="386"/>
      <c r="B9" s="1092" t="s">
        <v>1662</v>
      </c>
      <c r="C9" s="1093" t="s">
        <v>23</v>
      </c>
      <c r="D9" s="1093" t="s">
        <v>31</v>
      </c>
      <c r="E9" s="1094" t="s">
        <v>1660</v>
      </c>
      <c r="F9" s="1095" t="s">
        <v>533</v>
      </c>
      <c r="G9" s="1089" t="s">
        <v>1663</v>
      </c>
      <c r="H9" s="1091" t="s">
        <v>1673</v>
      </c>
      <c r="I9" s="188"/>
      <c r="J9" s="1098" t="s">
        <v>331</v>
      </c>
      <c r="K9" s="1098" t="s">
        <v>386</v>
      </c>
      <c r="L9" s="1098" t="s">
        <v>502</v>
      </c>
      <c r="M9" s="1097" t="s">
        <v>1666</v>
      </c>
      <c r="N9" s="1097" t="s">
        <v>229</v>
      </c>
      <c r="O9" s="241"/>
      <c r="P9" s="240"/>
      <c r="Q9" s="1523" t="s">
        <v>1667</v>
      </c>
      <c r="R9" s="1523"/>
      <c r="S9" s="1108">
        <f>SUM(N:N)</f>
        <v>0</v>
      </c>
      <c r="T9" s="70">
        <f>SUM(M:M)</f>
        <v>0</v>
      </c>
      <c r="U9" s="1101">
        <f>SUM(H10:H90)</f>
        <v>0</v>
      </c>
      <c r="V9" s="240"/>
      <c r="W9" s="1514"/>
      <c r="X9" s="1515"/>
      <c r="Y9" s="1515"/>
      <c r="Z9" s="1515"/>
      <c r="AA9" s="1515"/>
      <c r="AB9" s="1515"/>
      <c r="AC9" s="1515"/>
      <c r="AD9" s="1516"/>
      <c r="AE9" s="188"/>
      <c r="AF9" s="188"/>
      <c r="AG9" s="188"/>
      <c r="AH9" s="188"/>
      <c r="AI9" s="188"/>
      <c r="AJ9" s="188"/>
      <c r="AK9" s="188"/>
      <c r="AL9" s="188"/>
      <c r="AM9" s="188"/>
      <c r="AN9" s="188"/>
      <c r="AO9" s="188"/>
      <c r="AP9" s="188"/>
      <c r="AQ9" s="188"/>
    </row>
    <row r="10" spans="1:43" ht="13">
      <c r="B10" s="119"/>
      <c r="C10" s="49"/>
      <c r="D10" s="49"/>
      <c r="E10" s="957"/>
      <c r="F10" s="119"/>
      <c r="G10" s="1105"/>
      <c r="H10" s="119"/>
      <c r="J10" s="71" t="str">
        <f t="shared" ref="J10:J41" si="0" xml:space="preserve"> IF(OR(C10="USA", C10="Canada", C10= "Australia"), "StatesList", "")</f>
        <v/>
      </c>
      <c r="K10" s="71" t="str">
        <f>_xlfn.IFNA(IF(ISBLANK(C10),"",IF(AND(C10="USA",ISNUMBER(E10)), VLOOKUP(E10,ElectricityEFs!H:I,2,FALSE),IF(OR(C10="Canada",C10="Australia",C10="USA"),CONCATENATE(C10,D10),C10))), "World")</f>
        <v/>
      </c>
      <c r="L10" s="86" t="str">
        <f t="shared" ref="L10:L41" si="1">IF(ISBLANK(C10), "", VLOOKUP(K10,ElecFactor,5,FALSE))</f>
        <v/>
      </c>
      <c r="M10" s="1096" t="str">
        <f t="shared" ref="M10:M74" si="2">IF(ISBLANK(G10), "", G10)</f>
        <v/>
      </c>
      <c r="N10" s="1096" t="str">
        <f>IF(AND(ISBLANK(C10), ISBLANK(G10)),"",IF(G10&gt;0,M10*L10, IF(H10&gt;0, 0, M10*L10)))</f>
        <v/>
      </c>
      <c r="O10" s="172"/>
      <c r="P10" s="241"/>
      <c r="Q10" s="241"/>
      <c r="R10" s="1099"/>
      <c r="S10" s="1099"/>
      <c r="T10" s="1099"/>
      <c r="U10" s="1099"/>
      <c r="V10" s="1099"/>
      <c r="W10" s="305"/>
      <c r="X10" s="1517" t="s">
        <v>1672</v>
      </c>
      <c r="Y10" s="1509"/>
      <c r="Z10" s="1509"/>
      <c r="AA10" s="1509"/>
      <c r="AB10" s="1509"/>
      <c r="AC10" s="1509"/>
      <c r="AD10" s="1510"/>
      <c r="AI10" s="187"/>
      <c r="AJ10" s="187"/>
      <c r="AK10" s="187"/>
      <c r="AL10" s="187"/>
      <c r="AM10" s="187"/>
      <c r="AN10" s="187"/>
      <c r="AO10" s="187"/>
      <c r="AP10" s="187"/>
      <c r="AQ10" s="187"/>
    </row>
    <row r="11" spans="1:43" ht="13">
      <c r="B11" s="119"/>
      <c r="C11" s="49"/>
      <c r="D11" s="49"/>
      <c r="E11" s="957"/>
      <c r="F11" s="119"/>
      <c r="G11" s="1105"/>
      <c r="H11" s="119"/>
      <c r="J11" s="71" t="str">
        <f t="shared" si="0"/>
        <v/>
      </c>
      <c r="K11" s="71" t="str">
        <f>_xlfn.IFNA(IF(ISBLANK(C11),"",IF(AND(C11="USA",ISNUMBER(E11)), VLOOKUP(E11,ElectricityEFs!H:I,2,FALSE),IF(OR(C11="Canada",C11="Australia",C11="USA"),CONCATENATE(C11,D11),C11))), "World")</f>
        <v/>
      </c>
      <c r="L11" s="86" t="str">
        <f t="shared" si="1"/>
        <v/>
      </c>
      <c r="M11" s="1096" t="str">
        <f t="shared" si="2"/>
        <v/>
      </c>
      <c r="N11" s="1096" t="str">
        <f t="shared" ref="N11:N22" si="3">IF(AND(ISBLANK(C11), ISBLANK(G11)),"",IF(G11&gt;0,M11*L11, IF(H11&gt;0, 0, M11*L11)))</f>
        <v/>
      </c>
      <c r="O11" s="172"/>
      <c r="P11" s="172"/>
      <c r="Q11" s="172"/>
      <c r="R11" s="1099"/>
      <c r="S11" s="1099"/>
      <c r="T11" s="1099"/>
      <c r="U11" s="1099"/>
      <c r="V11" s="1099"/>
      <c r="W11" s="1518"/>
      <c r="X11" s="1509"/>
      <c r="Y11" s="1509"/>
      <c r="Z11" s="1509"/>
      <c r="AA11" s="1509"/>
      <c r="AB11" s="1509"/>
      <c r="AC11" s="1509"/>
      <c r="AD11" s="1510"/>
      <c r="AI11" s="187"/>
      <c r="AJ11" s="187"/>
      <c r="AK11" s="187"/>
      <c r="AL11" s="187"/>
      <c r="AM11" s="187"/>
      <c r="AN11" s="187"/>
      <c r="AO11" s="187"/>
      <c r="AP11" s="187"/>
      <c r="AQ11" s="187"/>
    </row>
    <row r="12" spans="1:43" ht="13">
      <c r="B12" s="119"/>
      <c r="C12" s="49"/>
      <c r="D12" s="49"/>
      <c r="E12" s="957"/>
      <c r="F12" s="119"/>
      <c r="G12" s="1105"/>
      <c r="H12" s="119"/>
      <c r="J12" s="71" t="str">
        <f t="shared" si="0"/>
        <v/>
      </c>
      <c r="K12" s="71" t="str">
        <f>_xlfn.IFNA(IF(ISBLANK(C12),"",IF(AND(C12="USA",ISNUMBER(E12)), VLOOKUP(E12,ElectricityEFs!H:I,2,FALSE),IF(OR(C12="Canada",C12="Australia",C12="USA"),CONCATENATE(C12,D12),C12))), "World")</f>
        <v/>
      </c>
      <c r="L12" s="86" t="str">
        <f t="shared" si="1"/>
        <v/>
      </c>
      <c r="M12" s="1096" t="str">
        <f t="shared" si="2"/>
        <v/>
      </c>
      <c r="N12" s="1096" t="str">
        <f t="shared" si="3"/>
        <v/>
      </c>
      <c r="O12" s="172"/>
      <c r="P12" s="172"/>
      <c r="Q12" s="172"/>
      <c r="R12" s="1099"/>
      <c r="S12" s="1099"/>
      <c r="T12" s="1099"/>
      <c r="U12" s="1099"/>
      <c r="V12" s="1099"/>
      <c r="W12" s="1518"/>
      <c r="X12" s="1509"/>
      <c r="Y12" s="1509"/>
      <c r="Z12" s="1509"/>
      <c r="AA12" s="1509"/>
      <c r="AB12" s="1509"/>
      <c r="AC12" s="1509"/>
      <c r="AD12" s="1510"/>
      <c r="AI12" s="187"/>
      <c r="AJ12" s="187"/>
      <c r="AK12" s="187"/>
      <c r="AL12" s="187"/>
      <c r="AM12" s="187"/>
      <c r="AN12" s="187"/>
      <c r="AO12" s="187"/>
      <c r="AP12" s="187"/>
      <c r="AQ12" s="187"/>
    </row>
    <row r="13" spans="1:43" ht="13">
      <c r="B13" s="119"/>
      <c r="C13" s="49"/>
      <c r="D13" s="49"/>
      <c r="E13" s="957"/>
      <c r="F13" s="119"/>
      <c r="G13" s="1105"/>
      <c r="H13" s="119"/>
      <c r="J13" s="71" t="str">
        <f t="shared" si="0"/>
        <v/>
      </c>
      <c r="K13" s="71" t="str">
        <f>_xlfn.IFNA(IF(ISBLANK(C13),"",IF(AND(C13="USA",ISNUMBER(E13)), VLOOKUP(E13,ElectricityEFs!H:I,2,FALSE),IF(OR(C13="Canada",C13="Australia",C13="USA"),CONCATENATE(C13,D13),C13))), "World")</f>
        <v/>
      </c>
      <c r="L13" s="86" t="str">
        <f t="shared" si="1"/>
        <v/>
      </c>
      <c r="M13" s="1096" t="str">
        <f t="shared" si="2"/>
        <v/>
      </c>
      <c r="N13" s="1096" t="str">
        <f t="shared" si="3"/>
        <v/>
      </c>
      <c r="P13" s="172"/>
      <c r="Q13" s="172"/>
      <c r="R13" s="1407"/>
      <c r="S13" s="1407"/>
      <c r="T13" s="1407"/>
      <c r="U13" s="1407"/>
      <c r="V13" s="1407"/>
      <c r="W13" s="1518"/>
      <c r="X13" s="1509"/>
      <c r="Y13" s="1509"/>
      <c r="Z13" s="1509"/>
      <c r="AA13" s="1509"/>
      <c r="AB13" s="1509"/>
      <c r="AC13" s="1509"/>
      <c r="AD13" s="1510"/>
      <c r="AI13" s="187"/>
      <c r="AJ13" s="187"/>
      <c r="AK13" s="187"/>
      <c r="AL13" s="187"/>
      <c r="AM13" s="187"/>
      <c r="AN13" s="187"/>
      <c r="AO13" s="187"/>
      <c r="AP13" s="187"/>
      <c r="AQ13" s="187"/>
    </row>
    <row r="14" spans="1:43" ht="12.75" customHeight="1">
      <c r="B14" s="119"/>
      <c r="C14" s="49"/>
      <c r="D14" s="49"/>
      <c r="E14" s="957"/>
      <c r="F14" s="119"/>
      <c r="G14" s="1105"/>
      <c r="H14" s="119"/>
      <c r="J14" s="71" t="str">
        <f t="shared" si="0"/>
        <v/>
      </c>
      <c r="K14" s="71" t="str">
        <f>_xlfn.IFNA(IF(ISBLANK(C14),"",IF(AND(C14="USA",ISNUMBER(E14)), VLOOKUP(E14,ElectricityEFs!H:I,2,FALSE),IF(OR(C14="Canada",C14="Australia",C14="USA"),CONCATENATE(C14,D14),C14))), "World")</f>
        <v/>
      </c>
      <c r="L14" s="86" t="str">
        <f t="shared" si="1"/>
        <v/>
      </c>
      <c r="M14" s="1096" t="str">
        <f t="shared" si="2"/>
        <v/>
      </c>
      <c r="N14" s="1096" t="str">
        <f t="shared" si="3"/>
        <v/>
      </c>
      <c r="O14" s="172"/>
      <c r="P14" s="172"/>
      <c r="Q14" s="172"/>
      <c r="R14" s="1407"/>
      <c r="S14" s="1407"/>
      <c r="T14" s="1407"/>
      <c r="U14" s="1407"/>
      <c r="V14" s="1407"/>
      <c r="W14" s="305"/>
      <c r="X14" s="1507" t="s">
        <v>1674</v>
      </c>
      <c r="Y14" s="1507"/>
      <c r="Z14" s="1507"/>
      <c r="AA14" s="1507"/>
      <c r="AB14" s="1507"/>
      <c r="AC14" s="1507"/>
      <c r="AD14" s="1508"/>
      <c r="AI14" s="187"/>
      <c r="AJ14" s="187"/>
      <c r="AK14" s="187"/>
      <c r="AL14" s="187"/>
      <c r="AM14" s="187"/>
      <c r="AN14" s="187"/>
      <c r="AO14" s="187"/>
      <c r="AP14" s="187"/>
      <c r="AQ14" s="187"/>
    </row>
    <row r="15" spans="1:43" ht="13">
      <c r="B15" s="119"/>
      <c r="C15" s="49"/>
      <c r="D15" s="49"/>
      <c r="E15" s="957"/>
      <c r="F15" s="119"/>
      <c r="G15" s="1105"/>
      <c r="H15" s="119"/>
      <c r="J15" s="71" t="str">
        <f t="shared" si="0"/>
        <v/>
      </c>
      <c r="K15" s="71" t="str">
        <f>_xlfn.IFNA(IF(ISBLANK(C15),"",IF(AND(C15="USA",ISNUMBER(E15)), VLOOKUP(E15,ElectricityEFs!H:I,2,FALSE),IF(OR(C15="Canada",C15="Australia",C15="USA"),CONCATENATE(C15,D15),C15))), "World")</f>
        <v/>
      </c>
      <c r="L15" s="86" t="str">
        <f t="shared" si="1"/>
        <v/>
      </c>
      <c r="M15" s="1096" t="str">
        <f t="shared" si="2"/>
        <v/>
      </c>
      <c r="N15" s="1096" t="str">
        <f t="shared" si="3"/>
        <v/>
      </c>
      <c r="O15" s="172"/>
      <c r="P15" s="172"/>
      <c r="Q15" s="172"/>
      <c r="R15" s="1407"/>
      <c r="S15" s="1407"/>
      <c r="T15" s="1407"/>
      <c r="U15" s="1407"/>
      <c r="V15" s="1407"/>
      <c r="W15" s="305"/>
      <c r="X15" s="1507"/>
      <c r="Y15" s="1507"/>
      <c r="Z15" s="1507"/>
      <c r="AA15" s="1507"/>
      <c r="AB15" s="1507"/>
      <c r="AC15" s="1507"/>
      <c r="AD15" s="1508"/>
      <c r="AI15" s="187"/>
      <c r="AJ15" s="187"/>
      <c r="AK15" s="187"/>
      <c r="AL15" s="187"/>
      <c r="AM15" s="187"/>
      <c r="AN15" s="187"/>
      <c r="AO15" s="187"/>
      <c r="AP15" s="187"/>
      <c r="AQ15" s="187"/>
    </row>
    <row r="16" spans="1:43" ht="12.75" customHeight="1">
      <c r="B16" s="119"/>
      <c r="C16" s="49"/>
      <c r="D16" s="49"/>
      <c r="E16" s="957"/>
      <c r="F16" s="119"/>
      <c r="G16" s="1105"/>
      <c r="H16" s="119"/>
      <c r="J16" s="71" t="str">
        <f t="shared" si="0"/>
        <v/>
      </c>
      <c r="K16" s="71" t="str">
        <f>_xlfn.IFNA(IF(ISBLANK(C16),"",IF(AND(C16="USA",ISNUMBER(E16)), VLOOKUP(E16,ElectricityEFs!H:I,2,FALSE),IF(OR(C16="Canada",C16="Australia",C16="USA"),CONCATENATE(C16,D16),C16))), "World")</f>
        <v/>
      </c>
      <c r="L16" s="86" t="str">
        <f t="shared" si="1"/>
        <v/>
      </c>
      <c r="M16" s="1096" t="str">
        <f t="shared" si="2"/>
        <v/>
      </c>
      <c r="N16" s="1096" t="str">
        <f t="shared" si="3"/>
        <v/>
      </c>
      <c r="P16" s="172"/>
      <c r="Q16" s="1405"/>
      <c r="R16" s="1405"/>
      <c r="S16" s="1405"/>
      <c r="T16" s="1405"/>
      <c r="U16" s="1405"/>
      <c r="V16" s="1405"/>
      <c r="W16" s="1518"/>
      <c r="X16" s="1507"/>
      <c r="Y16" s="1507"/>
      <c r="Z16" s="1507"/>
      <c r="AA16" s="1507"/>
      <c r="AB16" s="1507"/>
      <c r="AC16" s="1507"/>
      <c r="AD16" s="1508"/>
      <c r="AI16" s="187"/>
      <c r="AJ16" s="187"/>
      <c r="AK16" s="187"/>
      <c r="AL16" s="187"/>
      <c r="AM16" s="187"/>
      <c r="AN16" s="187"/>
      <c r="AO16" s="187"/>
      <c r="AP16" s="187"/>
      <c r="AQ16" s="187"/>
    </row>
    <row r="17" spans="1:43" ht="12.75" customHeight="1">
      <c r="B17" s="119"/>
      <c r="C17" s="49"/>
      <c r="D17" s="49"/>
      <c r="E17" s="957"/>
      <c r="F17" s="119"/>
      <c r="G17" s="1105"/>
      <c r="H17" s="119"/>
      <c r="J17" s="71" t="str">
        <f t="shared" si="0"/>
        <v/>
      </c>
      <c r="K17" s="71" t="str">
        <f>_xlfn.IFNA(IF(ISBLANK(C17),"",IF(AND(C17="USA",ISNUMBER(E17)), VLOOKUP(E17,ElectricityEFs!H:I,2,FALSE),IF(OR(C17="Canada",C17="Australia",C17="USA"),CONCATENATE(C17,D17),C17))), "World")</f>
        <v/>
      </c>
      <c r="L17" s="86" t="str">
        <f t="shared" si="1"/>
        <v/>
      </c>
      <c r="M17" s="1096" t="str">
        <f t="shared" si="2"/>
        <v/>
      </c>
      <c r="N17" s="1096" t="str">
        <f t="shared" si="3"/>
        <v/>
      </c>
      <c r="O17" s="172"/>
      <c r="P17" s="172"/>
      <c r="Q17" s="1405"/>
      <c r="R17" s="1405"/>
      <c r="S17" s="1405"/>
      <c r="T17" s="1405"/>
      <c r="U17" s="1405"/>
      <c r="V17" s="1405"/>
      <c r="W17" s="1519"/>
      <c r="Y17" s="1110"/>
      <c r="Z17" s="1110"/>
      <c r="AA17" s="1110"/>
      <c r="AB17" s="1110"/>
      <c r="AC17" s="1110"/>
      <c r="AD17" s="1109"/>
      <c r="AI17" s="187"/>
      <c r="AJ17" s="187"/>
      <c r="AK17" s="187"/>
      <c r="AL17" s="187"/>
      <c r="AM17" s="187"/>
      <c r="AN17" s="187"/>
      <c r="AO17" s="187"/>
      <c r="AP17" s="187"/>
      <c r="AQ17" s="187"/>
    </row>
    <row r="18" spans="1:43" ht="16.5" customHeight="1">
      <c r="B18" s="119"/>
      <c r="C18" s="49"/>
      <c r="D18" s="49"/>
      <c r="E18" s="957"/>
      <c r="F18" s="119"/>
      <c r="G18" s="1105"/>
      <c r="H18" s="119"/>
      <c r="J18" s="71" t="str">
        <f t="shared" si="0"/>
        <v/>
      </c>
      <c r="K18" s="71" t="str">
        <f>_xlfn.IFNA(IF(ISBLANK(C18),"",IF(AND(C18="USA",ISNUMBER(E18)), VLOOKUP(E18,ElectricityEFs!H:I,2,FALSE),IF(OR(C18="Canada",C18="Australia",C18="USA"),CONCATENATE(C18,D18),C18))), "World")</f>
        <v/>
      </c>
      <c r="L18" s="86" t="str">
        <f t="shared" si="1"/>
        <v/>
      </c>
      <c r="M18" s="1096" t="str">
        <f t="shared" si="2"/>
        <v/>
      </c>
      <c r="N18" s="1096" t="str">
        <f t="shared" si="3"/>
        <v/>
      </c>
      <c r="O18" s="172"/>
      <c r="P18" s="172"/>
      <c r="Q18" s="1405"/>
      <c r="R18" s="1405"/>
      <c r="S18" s="1405"/>
      <c r="T18" s="1405"/>
      <c r="U18" s="1405"/>
      <c r="V18" s="1405"/>
      <c r="W18" s="305"/>
      <c r="X18" s="1509" t="s">
        <v>1675</v>
      </c>
      <c r="Y18" s="1509"/>
      <c r="Z18" s="1509"/>
      <c r="AA18" s="1509"/>
      <c r="AB18" s="1509"/>
      <c r="AC18" s="1509"/>
      <c r="AD18" s="1510"/>
      <c r="AI18" s="187"/>
      <c r="AJ18" s="187"/>
      <c r="AK18" s="187"/>
      <c r="AL18" s="187"/>
      <c r="AM18" s="187"/>
      <c r="AN18" s="187"/>
      <c r="AO18" s="187"/>
      <c r="AP18" s="187"/>
      <c r="AQ18" s="187"/>
    </row>
    <row r="19" spans="1:43" ht="13">
      <c r="B19" s="119"/>
      <c r="C19" s="49"/>
      <c r="D19" s="49"/>
      <c r="E19" s="957"/>
      <c r="F19" s="119"/>
      <c r="G19" s="1105"/>
      <c r="H19" s="119"/>
      <c r="J19" s="71" t="str">
        <f t="shared" si="0"/>
        <v/>
      </c>
      <c r="K19" s="71" t="str">
        <f>_xlfn.IFNA(IF(ISBLANK(C19),"",IF(AND(C19="USA",ISNUMBER(E19)), VLOOKUP(E19,ElectricityEFs!H:I,2,FALSE),IF(OR(C19="Canada",C19="Australia",C19="USA"),CONCATENATE(C19,D19),C19))), "World")</f>
        <v/>
      </c>
      <c r="L19" s="86" t="str">
        <f t="shared" si="1"/>
        <v/>
      </c>
      <c r="M19" s="1096" t="str">
        <f t="shared" si="2"/>
        <v/>
      </c>
      <c r="N19" s="1096" t="str">
        <f t="shared" si="3"/>
        <v/>
      </c>
      <c r="W19" s="305"/>
      <c r="X19" s="1509"/>
      <c r="Y19" s="1509"/>
      <c r="Z19" s="1509"/>
      <c r="AA19" s="1509"/>
      <c r="AB19" s="1509"/>
      <c r="AC19" s="1509"/>
      <c r="AD19" s="1510"/>
      <c r="AI19" s="187"/>
      <c r="AJ19" s="187"/>
      <c r="AK19" s="187"/>
      <c r="AL19" s="187"/>
      <c r="AM19" s="187"/>
      <c r="AN19" s="187"/>
      <c r="AO19" s="187"/>
      <c r="AP19" s="187"/>
      <c r="AQ19" s="187"/>
    </row>
    <row r="20" spans="1:43" ht="13">
      <c r="B20" s="119"/>
      <c r="C20" s="49"/>
      <c r="D20" s="49"/>
      <c r="E20" s="957"/>
      <c r="F20" s="119"/>
      <c r="G20" s="1105"/>
      <c r="H20" s="119"/>
      <c r="J20" s="71" t="str">
        <f t="shared" si="0"/>
        <v/>
      </c>
      <c r="K20" s="71" t="str">
        <f>_xlfn.IFNA(IF(ISBLANK(C20),"",IF(AND(C20="USA",ISNUMBER(E20)), VLOOKUP(E20,ElectricityEFs!H:I,2,FALSE),IF(OR(C20="Canada",C20="Australia",C20="USA"),CONCATENATE(C20,D20),C20))), "World")</f>
        <v/>
      </c>
      <c r="L20" s="86" t="str">
        <f t="shared" si="1"/>
        <v/>
      </c>
      <c r="M20" s="1096" t="str">
        <f t="shared" si="2"/>
        <v/>
      </c>
      <c r="N20" s="1096" t="str">
        <f t="shared" si="3"/>
        <v/>
      </c>
      <c r="W20" s="262"/>
      <c r="X20" s="249"/>
      <c r="Y20" s="1407"/>
      <c r="Z20" s="1407"/>
      <c r="AA20" s="1407"/>
      <c r="AB20" s="1407"/>
      <c r="AC20" s="1407"/>
      <c r="AD20" s="1505"/>
      <c r="AI20" s="187"/>
      <c r="AJ20" s="187"/>
      <c r="AK20" s="187"/>
      <c r="AL20" s="187"/>
      <c r="AM20" s="187"/>
      <c r="AN20" s="187"/>
      <c r="AO20" s="187"/>
      <c r="AP20" s="187"/>
      <c r="AQ20" s="187"/>
    </row>
    <row r="21" spans="1:43" ht="13.5" thickBot="1">
      <c r="B21" s="119"/>
      <c r="C21" s="49"/>
      <c r="D21" s="49"/>
      <c r="E21" s="957"/>
      <c r="F21" s="119"/>
      <c r="G21" s="1105"/>
      <c r="H21" s="119"/>
      <c r="J21" s="71" t="str">
        <f t="shared" si="0"/>
        <v/>
      </c>
      <c r="K21" s="71" t="str">
        <f>_xlfn.IFNA(IF(ISBLANK(C21),"",IF(AND(C21="USA",ISNUMBER(E21)), VLOOKUP(E21,ElectricityEFs!H:I,2,FALSE),IF(OR(C21="Canada",C21="Australia",C21="USA"),CONCATENATE(C21,D21),C21))), "World")</f>
        <v/>
      </c>
      <c r="L21" s="86" t="str">
        <f t="shared" si="1"/>
        <v/>
      </c>
      <c r="M21" s="1096" t="str">
        <f t="shared" si="2"/>
        <v/>
      </c>
      <c r="N21" s="1096" t="str">
        <f t="shared" si="3"/>
        <v/>
      </c>
      <c r="W21" s="1111"/>
      <c r="X21" s="1112"/>
      <c r="Y21" s="1441"/>
      <c r="Z21" s="1441"/>
      <c r="AA21" s="1441"/>
      <c r="AB21" s="1441"/>
      <c r="AC21" s="1441"/>
      <c r="AD21" s="1506"/>
      <c r="AI21" s="187"/>
      <c r="AJ21" s="187"/>
      <c r="AK21" s="187"/>
      <c r="AL21" s="187"/>
      <c r="AM21" s="187"/>
      <c r="AN21" s="187"/>
      <c r="AO21" s="187"/>
      <c r="AP21" s="187"/>
      <c r="AQ21" s="187"/>
    </row>
    <row r="22" spans="1:43" s="187" customFormat="1" ht="13">
      <c r="A22" s="385"/>
      <c r="B22" s="119"/>
      <c r="C22" s="49"/>
      <c r="D22" s="49"/>
      <c r="E22" s="957"/>
      <c r="F22" s="119"/>
      <c r="G22" s="1105"/>
      <c r="H22" s="119"/>
      <c r="J22" s="71" t="str">
        <f t="shared" si="0"/>
        <v/>
      </c>
      <c r="K22" s="71" t="str">
        <f>_xlfn.IFNA(IF(ISBLANK(C22),"",IF(AND(C22="USA",ISNUMBER(E22)), VLOOKUP(E22,ElectricityEFs!H:I,2,FALSE),IF(OR(C22="Canada",C22="Australia",C22="USA"),CONCATENATE(C22,D22),C22))), "World")</f>
        <v/>
      </c>
      <c r="L22" s="86" t="str">
        <f t="shared" si="1"/>
        <v/>
      </c>
      <c r="M22" s="1096" t="str">
        <f t="shared" si="2"/>
        <v/>
      </c>
      <c r="N22" s="1096" t="str">
        <f t="shared" si="3"/>
        <v/>
      </c>
      <c r="O22" s="163"/>
      <c r="P22" s="163"/>
      <c r="Q22" s="163"/>
      <c r="R22" s="163"/>
      <c r="S22" s="163"/>
      <c r="T22" s="163"/>
      <c r="U22" s="163"/>
      <c r="V22" s="163"/>
      <c r="W22" s="249"/>
      <c r="X22" s="163"/>
      <c r="Y22" s="1018"/>
      <c r="Z22" s="263"/>
      <c r="AA22" s="263"/>
      <c r="AB22" s="263"/>
      <c r="AC22" s="263"/>
    </row>
    <row r="23" spans="1:43" s="187" customFormat="1" ht="13">
      <c r="A23" s="385"/>
      <c r="B23" s="119"/>
      <c r="C23" s="49"/>
      <c r="D23" s="49"/>
      <c r="E23" s="957"/>
      <c r="F23" s="119"/>
      <c r="G23" s="1105"/>
      <c r="H23" s="119"/>
      <c r="J23" s="71" t="str">
        <f t="shared" si="0"/>
        <v/>
      </c>
      <c r="K23" s="71" t="str">
        <f>_xlfn.IFNA(IF(ISBLANK(C23),"",IF(AND(C23="USA",ISNUMBER(E23)), VLOOKUP(E23,ElectricityEFs!H:I,2,FALSE),IF(OR(C23="Canada",C23="Australia",C23="USA"),CONCATENATE(C23,D23),C23))), "World")</f>
        <v/>
      </c>
      <c r="L23" s="86" t="str">
        <f t="shared" si="1"/>
        <v/>
      </c>
      <c r="M23" s="1096" t="str">
        <f t="shared" si="2"/>
        <v/>
      </c>
      <c r="N23" s="1096" t="str">
        <f t="shared" ref="N23:N74" si="4">IF(ISBLANK(C23), "", M23*L23)</f>
        <v/>
      </c>
      <c r="O23" s="163"/>
      <c r="P23" s="163"/>
      <c r="Q23" s="163"/>
      <c r="R23" s="163"/>
      <c r="S23" s="163"/>
      <c r="T23" s="163"/>
      <c r="U23" s="163"/>
      <c r="V23" s="163"/>
      <c r="W23" s="249"/>
      <c r="X23" s="1113"/>
      <c r="Y23" s="1113"/>
      <c r="Z23" s="1113"/>
      <c r="AA23" s="1113"/>
      <c r="AB23" s="1113"/>
      <c r="AC23" s="1113"/>
    </row>
    <row r="24" spans="1:43" s="187" customFormat="1" ht="13">
      <c r="A24" s="385"/>
      <c r="B24" s="119"/>
      <c r="C24" s="49"/>
      <c r="D24" s="49"/>
      <c r="E24" s="957"/>
      <c r="F24" s="119"/>
      <c r="G24" s="1105"/>
      <c r="H24" s="119"/>
      <c r="J24" s="71" t="str">
        <f t="shared" si="0"/>
        <v/>
      </c>
      <c r="K24" s="71" t="str">
        <f>_xlfn.IFNA(IF(ISBLANK(C24),"",IF(AND(C24="USA",ISNUMBER(E24)), VLOOKUP(E24,ElectricityEFs!H:I,2,FALSE),IF(OR(C24="Canada",C24="Australia",C24="USA"),CONCATENATE(C24,D24),C24))), "World")</f>
        <v/>
      </c>
      <c r="L24" s="86" t="str">
        <f t="shared" si="1"/>
        <v/>
      </c>
      <c r="M24" s="1096" t="str">
        <f t="shared" si="2"/>
        <v/>
      </c>
      <c r="N24" s="1096" t="str">
        <f t="shared" si="4"/>
        <v/>
      </c>
      <c r="O24" s="163"/>
      <c r="P24" s="163"/>
      <c r="Q24" s="163"/>
      <c r="R24" s="163"/>
      <c r="S24" s="163"/>
      <c r="T24" s="163"/>
      <c r="U24" s="163"/>
      <c r="V24" s="163"/>
      <c r="W24" s="249"/>
      <c r="X24" s="1113"/>
      <c r="Y24" s="1113"/>
      <c r="Z24" s="1113"/>
      <c r="AA24" s="1113"/>
      <c r="AB24" s="1113"/>
      <c r="AC24" s="1113"/>
    </row>
    <row r="25" spans="1:43" s="187" customFormat="1" ht="13">
      <c r="A25" s="385"/>
      <c r="B25" s="119"/>
      <c r="C25" s="49"/>
      <c r="D25" s="49"/>
      <c r="E25" s="957"/>
      <c r="F25" s="119"/>
      <c r="G25" s="1105"/>
      <c r="H25" s="119"/>
      <c r="J25" s="71" t="str">
        <f t="shared" si="0"/>
        <v/>
      </c>
      <c r="K25" s="71" t="str">
        <f>_xlfn.IFNA(IF(ISBLANK(C25),"",IF(AND(C25="USA",ISNUMBER(E25)), VLOOKUP(E25,ElectricityEFs!H:I,2,FALSE),IF(OR(C25="Canada",C25="Australia",C25="USA"),CONCATENATE(C25,D25),C25))), "World")</f>
        <v/>
      </c>
      <c r="L25" s="86" t="str">
        <f t="shared" si="1"/>
        <v/>
      </c>
      <c r="M25" s="1096" t="str">
        <f t="shared" si="2"/>
        <v/>
      </c>
      <c r="N25" s="1096" t="str">
        <f t="shared" si="4"/>
        <v/>
      </c>
      <c r="O25" s="163"/>
      <c r="P25" s="163"/>
      <c r="Q25" s="163"/>
      <c r="R25" s="163"/>
      <c r="S25" s="163"/>
      <c r="T25" s="163"/>
      <c r="U25" s="163"/>
      <c r="V25" s="163"/>
      <c r="W25" s="249"/>
      <c r="X25" s="1113"/>
      <c r="Y25" s="1113"/>
      <c r="Z25" s="1113"/>
      <c r="AA25" s="1113"/>
      <c r="AB25" s="1113"/>
      <c r="AC25" s="1113"/>
    </row>
    <row r="26" spans="1:43" s="187" customFormat="1" ht="13">
      <c r="A26" s="385"/>
      <c r="B26" s="119"/>
      <c r="C26" s="49"/>
      <c r="D26" s="49"/>
      <c r="E26" s="957"/>
      <c r="F26" s="119"/>
      <c r="G26" s="1105"/>
      <c r="H26" s="119"/>
      <c r="J26" s="71" t="str">
        <f t="shared" si="0"/>
        <v/>
      </c>
      <c r="K26" s="71" t="str">
        <f>_xlfn.IFNA(IF(ISBLANK(C26),"",IF(AND(C26="USA",ISNUMBER(E26)), VLOOKUP(E26,ElectricityEFs!H:I,2,FALSE),IF(OR(C26="Canada",C26="Australia",C26="USA"),CONCATENATE(C26,D26),C26))), "World")</f>
        <v/>
      </c>
      <c r="L26" s="86" t="str">
        <f t="shared" si="1"/>
        <v/>
      </c>
      <c r="M26" s="1096" t="str">
        <f t="shared" si="2"/>
        <v/>
      </c>
      <c r="N26" s="1096" t="str">
        <f t="shared" si="4"/>
        <v/>
      </c>
      <c r="O26" s="163"/>
      <c r="P26" s="163"/>
      <c r="Q26" s="163"/>
      <c r="R26" s="163"/>
      <c r="S26" s="163"/>
      <c r="T26" s="163"/>
      <c r="U26" s="163"/>
      <c r="V26" s="163"/>
      <c r="W26" s="249"/>
      <c r="X26" s="249"/>
      <c r="Y26" s="321"/>
      <c r="Z26" s="321"/>
      <c r="AA26" s="321"/>
      <c r="AB26" s="321"/>
      <c r="AC26" s="321"/>
    </row>
    <row r="27" spans="1:43" s="187" customFormat="1" ht="13">
      <c r="A27" s="385"/>
      <c r="B27" s="119"/>
      <c r="C27" s="49"/>
      <c r="D27" s="49"/>
      <c r="E27" s="957"/>
      <c r="F27" s="119"/>
      <c r="G27" s="1105"/>
      <c r="H27" s="119"/>
      <c r="J27" s="71" t="str">
        <f t="shared" si="0"/>
        <v/>
      </c>
      <c r="K27" s="71" t="str">
        <f>_xlfn.IFNA(IF(ISBLANK(C27),"",IF(AND(C27="USA",ISNUMBER(E27)), VLOOKUP(E27,ElectricityEFs!H:I,2,FALSE),IF(OR(C27="Canada",C27="Australia",C27="USA"),CONCATENATE(C27,D27),C27))), "World")</f>
        <v/>
      </c>
      <c r="L27" s="86" t="str">
        <f t="shared" si="1"/>
        <v/>
      </c>
      <c r="M27" s="1096" t="str">
        <f t="shared" si="2"/>
        <v/>
      </c>
      <c r="N27" s="1096" t="str">
        <f t="shared" si="4"/>
        <v/>
      </c>
      <c r="O27" s="163"/>
      <c r="P27" s="163"/>
      <c r="Q27" s="163"/>
      <c r="R27" s="163"/>
      <c r="S27" s="163"/>
      <c r="T27" s="163"/>
      <c r="U27" s="163"/>
      <c r="V27" s="163"/>
    </row>
    <row r="28" spans="1:43" s="187" customFormat="1" ht="13">
      <c r="A28" s="385"/>
      <c r="B28" s="119"/>
      <c r="C28" s="49"/>
      <c r="D28" s="49"/>
      <c r="E28" s="957"/>
      <c r="F28" s="119"/>
      <c r="G28" s="1105"/>
      <c r="H28" s="119"/>
      <c r="J28" s="71" t="str">
        <f t="shared" si="0"/>
        <v/>
      </c>
      <c r="K28" s="71" t="str">
        <f>_xlfn.IFNA(IF(ISBLANK(C28),"",IF(AND(C28="USA",ISNUMBER(E28)), VLOOKUP(E28,ElectricityEFs!H:I,2,FALSE),IF(OR(C28="Canada",C28="Australia",C28="USA"),CONCATENATE(C28,D28),C28))), "World")</f>
        <v/>
      </c>
      <c r="L28" s="86" t="str">
        <f t="shared" si="1"/>
        <v/>
      </c>
      <c r="M28" s="1096" t="str">
        <f t="shared" si="2"/>
        <v/>
      </c>
      <c r="N28" s="1096" t="str">
        <f t="shared" si="4"/>
        <v/>
      </c>
      <c r="O28" s="163"/>
      <c r="P28" s="163"/>
      <c r="Q28" s="163"/>
      <c r="R28" s="163"/>
      <c r="S28" s="163"/>
      <c r="T28" s="163"/>
      <c r="U28" s="163"/>
      <c r="V28" s="163"/>
    </row>
    <row r="29" spans="1:43" s="187" customFormat="1" ht="13">
      <c r="A29" s="385"/>
      <c r="B29" s="119"/>
      <c r="C29" s="49"/>
      <c r="D29" s="49"/>
      <c r="E29" s="957"/>
      <c r="F29" s="119"/>
      <c r="G29" s="1105"/>
      <c r="H29" s="119"/>
      <c r="J29" s="71" t="str">
        <f t="shared" si="0"/>
        <v/>
      </c>
      <c r="K29" s="71" t="str">
        <f>_xlfn.IFNA(IF(ISBLANK(C29),"",IF(AND(C29="USA",ISNUMBER(E29)), VLOOKUP(E29,ElectricityEFs!H:I,2,FALSE),IF(OR(C29="Canada",C29="Australia",C29="USA"),CONCATENATE(C29,D29),C29))), "World")</f>
        <v/>
      </c>
      <c r="L29" s="86" t="str">
        <f t="shared" si="1"/>
        <v/>
      </c>
      <c r="M29" s="1096" t="str">
        <f t="shared" si="2"/>
        <v/>
      </c>
      <c r="N29" s="1096" t="str">
        <f t="shared" si="4"/>
        <v/>
      </c>
      <c r="O29" s="163"/>
      <c r="P29" s="163"/>
      <c r="Q29" s="163"/>
      <c r="R29" s="163"/>
      <c r="S29" s="163"/>
      <c r="T29" s="163"/>
      <c r="U29" s="163"/>
      <c r="V29" s="163"/>
    </row>
    <row r="30" spans="1:43" s="187" customFormat="1" ht="13">
      <c r="A30" s="385"/>
      <c r="B30" s="119"/>
      <c r="C30" s="49"/>
      <c r="D30" s="49"/>
      <c r="E30" s="957"/>
      <c r="F30" s="119"/>
      <c r="G30" s="1105"/>
      <c r="H30" s="119"/>
      <c r="J30" s="71" t="str">
        <f t="shared" si="0"/>
        <v/>
      </c>
      <c r="K30" s="71" t="str">
        <f>_xlfn.IFNA(IF(ISBLANK(C30),"",IF(AND(C30="USA",ISNUMBER(E30)), VLOOKUP(E30,ElectricityEFs!H:I,2,FALSE),IF(OR(C30="Canada",C30="Australia",C30="USA"),CONCATENATE(C30,D30),C30))), "World")</f>
        <v/>
      </c>
      <c r="L30" s="86" t="str">
        <f t="shared" si="1"/>
        <v/>
      </c>
      <c r="M30" s="1096" t="str">
        <f t="shared" si="2"/>
        <v/>
      </c>
      <c r="N30" s="1096" t="str">
        <f t="shared" si="4"/>
        <v/>
      </c>
      <c r="O30" s="163"/>
      <c r="P30" s="163"/>
      <c r="Q30" s="163"/>
      <c r="R30" s="163"/>
      <c r="S30" s="163"/>
      <c r="T30" s="163"/>
      <c r="U30" s="163"/>
      <c r="V30" s="163"/>
    </row>
    <row r="31" spans="1:43" s="187" customFormat="1" ht="13">
      <c r="A31" s="385"/>
      <c r="B31" s="119"/>
      <c r="C31" s="49"/>
      <c r="D31" s="49"/>
      <c r="E31" s="957"/>
      <c r="F31" s="119"/>
      <c r="G31" s="1105"/>
      <c r="H31" s="119"/>
      <c r="J31" s="71" t="str">
        <f t="shared" si="0"/>
        <v/>
      </c>
      <c r="K31" s="71" t="str">
        <f>_xlfn.IFNA(IF(ISBLANK(C31),"",IF(AND(C31="USA",ISNUMBER(E31)), VLOOKUP(E31,ElectricityEFs!H:I,2,FALSE),IF(OR(C31="Canada",C31="Australia",C31="USA"),CONCATENATE(C31,D31),C31))), "World")</f>
        <v/>
      </c>
      <c r="L31" s="86" t="str">
        <f t="shared" si="1"/>
        <v/>
      </c>
      <c r="M31" s="1096" t="str">
        <f t="shared" si="2"/>
        <v/>
      </c>
      <c r="N31" s="1096" t="str">
        <f t="shared" si="4"/>
        <v/>
      </c>
      <c r="O31" s="163"/>
      <c r="P31" s="163"/>
      <c r="Q31" s="163"/>
      <c r="R31" s="163"/>
      <c r="S31" s="163"/>
      <c r="T31" s="163"/>
      <c r="U31" s="163"/>
      <c r="V31" s="163"/>
    </row>
    <row r="32" spans="1:43" s="187" customFormat="1" ht="13">
      <c r="A32" s="385"/>
      <c r="B32" s="119"/>
      <c r="C32" s="49"/>
      <c r="D32" s="49"/>
      <c r="E32" s="957"/>
      <c r="F32" s="119"/>
      <c r="G32" s="1105"/>
      <c r="H32" s="119"/>
      <c r="J32" s="71" t="str">
        <f t="shared" si="0"/>
        <v/>
      </c>
      <c r="K32" s="71" t="str">
        <f>_xlfn.IFNA(IF(ISBLANK(C32),"",IF(AND(C32="USA",ISNUMBER(E32)), VLOOKUP(E32,ElectricityEFs!H:I,2,FALSE),IF(OR(C32="Canada",C32="Australia",C32="USA"),CONCATENATE(C32,D32),C32))), "World")</f>
        <v/>
      </c>
      <c r="L32" s="86" t="str">
        <f t="shared" si="1"/>
        <v/>
      </c>
      <c r="M32" s="1096" t="str">
        <f t="shared" si="2"/>
        <v/>
      </c>
      <c r="N32" s="1096" t="str">
        <f t="shared" si="4"/>
        <v/>
      </c>
      <c r="O32" s="163"/>
      <c r="P32" s="163"/>
      <c r="Q32" s="163"/>
      <c r="R32" s="163"/>
      <c r="S32" s="163"/>
      <c r="T32" s="163"/>
      <c r="U32" s="163"/>
      <c r="V32" s="163"/>
    </row>
    <row r="33" spans="1:22" s="187" customFormat="1" ht="13">
      <c r="A33" s="385"/>
      <c r="B33" s="119"/>
      <c r="C33" s="526"/>
      <c r="D33" s="526"/>
      <c r="E33" s="957"/>
      <c r="F33" s="119"/>
      <c r="G33" s="1105"/>
      <c r="H33" s="119"/>
      <c r="J33" s="71" t="str">
        <f t="shared" si="0"/>
        <v/>
      </c>
      <c r="K33" s="71" t="str">
        <f>_xlfn.IFNA(IF(ISBLANK(C33),"",IF(AND(C33="USA",ISNUMBER(E33)), VLOOKUP(E33,ElectricityEFs!H:I,2,FALSE),IF(OR(C33="Canada",C33="Australia",C33="USA"),CONCATENATE(C33,D33),C33))), "World")</f>
        <v/>
      </c>
      <c r="L33" s="86" t="str">
        <f t="shared" si="1"/>
        <v/>
      </c>
      <c r="M33" s="1096" t="str">
        <f t="shared" si="2"/>
        <v/>
      </c>
      <c r="N33" s="1096" t="str">
        <f t="shared" si="4"/>
        <v/>
      </c>
      <c r="O33" s="163"/>
      <c r="P33" s="163"/>
      <c r="Q33" s="163"/>
      <c r="R33" s="163"/>
      <c r="S33" s="163"/>
      <c r="T33" s="163"/>
      <c r="U33" s="163"/>
      <c r="V33" s="163"/>
    </row>
    <row r="34" spans="1:22" s="187" customFormat="1" ht="13">
      <c r="A34" s="385"/>
      <c r="B34" s="119"/>
      <c r="C34" s="528"/>
      <c r="D34" s="528"/>
      <c r="E34" s="957"/>
      <c r="F34" s="119"/>
      <c r="G34" s="1105"/>
      <c r="H34" s="119"/>
      <c r="J34" s="71" t="str">
        <f t="shared" si="0"/>
        <v/>
      </c>
      <c r="K34" s="71" t="str">
        <f>_xlfn.IFNA(IF(ISBLANK(C34),"",IF(AND(C34="USA",ISNUMBER(E34)), VLOOKUP(E34,ElectricityEFs!H:I,2,FALSE),IF(OR(C34="Canada",C34="Australia",C34="USA"),CONCATENATE(C34,D34),C34))), "World")</f>
        <v/>
      </c>
      <c r="L34" s="86" t="str">
        <f t="shared" si="1"/>
        <v/>
      </c>
      <c r="M34" s="1096" t="str">
        <f t="shared" si="2"/>
        <v/>
      </c>
      <c r="N34" s="1096" t="str">
        <f t="shared" si="4"/>
        <v/>
      </c>
      <c r="O34" s="163"/>
      <c r="P34" s="163"/>
      <c r="Q34" s="163"/>
      <c r="R34" s="163"/>
      <c r="S34" s="163"/>
      <c r="T34" s="163"/>
      <c r="U34" s="163"/>
      <c r="V34" s="163"/>
    </row>
    <row r="35" spans="1:22" s="187" customFormat="1" ht="12.75" customHeight="1">
      <c r="A35" s="385"/>
      <c r="B35" s="119"/>
      <c r="C35" s="528"/>
      <c r="D35" s="528"/>
      <c r="E35" s="957"/>
      <c r="F35" s="119"/>
      <c r="G35" s="1105"/>
      <c r="H35" s="119"/>
      <c r="J35" s="71" t="str">
        <f t="shared" si="0"/>
        <v/>
      </c>
      <c r="K35" s="71" t="str">
        <f>_xlfn.IFNA(IF(ISBLANK(C35),"",IF(AND(C35="USA",ISNUMBER(E35)), VLOOKUP(E35,ElectricityEFs!H:I,2,FALSE),IF(OR(C35="Canada",C35="Australia",C35="USA"),CONCATENATE(C35,D35),C35))), "World")</f>
        <v/>
      </c>
      <c r="L35" s="86" t="str">
        <f t="shared" si="1"/>
        <v/>
      </c>
      <c r="M35" s="1096" t="str">
        <f t="shared" si="2"/>
        <v/>
      </c>
      <c r="N35" s="1096" t="str">
        <f t="shared" si="4"/>
        <v/>
      </c>
      <c r="O35" s="163"/>
      <c r="P35" s="163"/>
      <c r="Q35" s="163"/>
      <c r="R35" s="163"/>
      <c r="S35" s="163"/>
      <c r="T35" s="163"/>
      <c r="U35" s="163"/>
      <c r="V35" s="163"/>
    </row>
    <row r="36" spans="1:22" s="187" customFormat="1" ht="12.75" customHeight="1">
      <c r="A36" s="385"/>
      <c r="B36" s="119"/>
      <c r="C36" s="528"/>
      <c r="D36" s="528"/>
      <c r="E36" s="957"/>
      <c r="F36" s="119"/>
      <c r="G36" s="1105"/>
      <c r="H36" s="119"/>
      <c r="J36" s="71" t="str">
        <f t="shared" si="0"/>
        <v/>
      </c>
      <c r="K36" s="71" t="str">
        <f>_xlfn.IFNA(IF(ISBLANK(C36),"",IF(AND(C36="USA",ISNUMBER(E36)), VLOOKUP(E36,ElectricityEFs!H:I,2,FALSE),IF(OR(C36="Canada",C36="Australia",C36="USA"),CONCATENATE(C36,D36),C36))), "World")</f>
        <v/>
      </c>
      <c r="L36" s="86" t="str">
        <f t="shared" si="1"/>
        <v/>
      </c>
      <c r="M36" s="1096" t="str">
        <f t="shared" si="2"/>
        <v/>
      </c>
      <c r="N36" s="1096" t="str">
        <f t="shared" si="4"/>
        <v/>
      </c>
      <c r="O36" s="163"/>
      <c r="P36" s="163"/>
      <c r="Q36" s="163"/>
      <c r="R36" s="163"/>
      <c r="S36" s="163"/>
      <c r="T36" s="163"/>
      <c r="U36" s="163"/>
      <c r="V36" s="163"/>
    </row>
    <row r="37" spans="1:22" s="187" customFormat="1" ht="12.75" customHeight="1">
      <c r="A37" s="385"/>
      <c r="B37" s="119"/>
      <c r="C37" s="528"/>
      <c r="D37" s="528"/>
      <c r="E37" s="957"/>
      <c r="F37" s="119"/>
      <c r="G37" s="1105"/>
      <c r="H37" s="119"/>
      <c r="J37" s="71" t="str">
        <f t="shared" si="0"/>
        <v/>
      </c>
      <c r="K37" s="71" t="str">
        <f>_xlfn.IFNA(IF(ISBLANK(C37),"",IF(AND(C37="USA",ISNUMBER(E37)), VLOOKUP(E37,ElectricityEFs!H:I,2,FALSE),IF(OR(C37="Canada",C37="Australia",C37="USA"),CONCATENATE(C37,D37),C37))), "World")</f>
        <v/>
      </c>
      <c r="L37" s="86" t="str">
        <f t="shared" si="1"/>
        <v/>
      </c>
      <c r="M37" s="1096" t="str">
        <f t="shared" si="2"/>
        <v/>
      </c>
      <c r="N37" s="1096" t="str">
        <f t="shared" si="4"/>
        <v/>
      </c>
      <c r="O37" s="163"/>
      <c r="P37" s="163"/>
      <c r="Q37" s="163"/>
      <c r="R37" s="163"/>
      <c r="S37" s="163"/>
      <c r="T37" s="163"/>
      <c r="U37" s="163"/>
      <c r="V37" s="163"/>
    </row>
    <row r="38" spans="1:22" s="187" customFormat="1" ht="12.75" customHeight="1">
      <c r="A38" s="385"/>
      <c r="B38" s="119"/>
      <c r="C38" s="528"/>
      <c r="D38" s="528"/>
      <c r="E38" s="957"/>
      <c r="F38" s="119"/>
      <c r="G38" s="1105"/>
      <c r="H38" s="119"/>
      <c r="J38" s="71" t="str">
        <f t="shared" si="0"/>
        <v/>
      </c>
      <c r="K38" s="71" t="str">
        <f>_xlfn.IFNA(IF(ISBLANK(C38),"",IF(AND(C38="USA",ISNUMBER(E38)), VLOOKUP(E38,ElectricityEFs!H:I,2,FALSE),IF(OR(C38="Canada",C38="Australia",C38="USA"),CONCATENATE(C38,D38),C38))), "World")</f>
        <v/>
      </c>
      <c r="L38" s="86" t="str">
        <f t="shared" si="1"/>
        <v/>
      </c>
      <c r="M38" s="1096" t="str">
        <f t="shared" si="2"/>
        <v/>
      </c>
      <c r="N38" s="1096" t="str">
        <f t="shared" si="4"/>
        <v/>
      </c>
      <c r="O38" s="163"/>
      <c r="P38" s="163"/>
      <c r="Q38" s="163"/>
      <c r="R38" s="163"/>
      <c r="S38" s="163"/>
      <c r="T38" s="163"/>
      <c r="U38" s="163"/>
      <c r="V38" s="163"/>
    </row>
    <row r="39" spans="1:22" s="187" customFormat="1" ht="12.75" customHeight="1">
      <c r="A39" s="385"/>
      <c r="B39" s="119"/>
      <c r="C39" s="528"/>
      <c r="D39" s="528"/>
      <c r="E39" s="957"/>
      <c r="F39" s="119"/>
      <c r="G39" s="1105"/>
      <c r="H39" s="119"/>
      <c r="J39" s="71" t="str">
        <f t="shared" si="0"/>
        <v/>
      </c>
      <c r="K39" s="71" t="str">
        <f>_xlfn.IFNA(IF(ISBLANK(C39),"",IF(AND(C39="USA",ISNUMBER(E39)), VLOOKUP(E39,ElectricityEFs!H:I,2,FALSE),IF(OR(C39="Canada",C39="Australia",C39="USA"),CONCATENATE(C39,D39),C39))), "World")</f>
        <v/>
      </c>
      <c r="L39" s="86" t="str">
        <f t="shared" si="1"/>
        <v/>
      </c>
      <c r="M39" s="1096" t="str">
        <f t="shared" si="2"/>
        <v/>
      </c>
      <c r="N39" s="1096" t="str">
        <f t="shared" si="4"/>
        <v/>
      </c>
      <c r="O39" s="163"/>
      <c r="P39" s="163"/>
      <c r="Q39" s="163"/>
      <c r="R39" s="163"/>
      <c r="S39" s="163"/>
      <c r="T39" s="163"/>
      <c r="U39" s="163"/>
      <c r="V39" s="163"/>
    </row>
    <row r="40" spans="1:22" s="187" customFormat="1" ht="12.75" customHeight="1">
      <c r="A40" s="385"/>
      <c r="B40" s="119"/>
      <c r="C40" s="528"/>
      <c r="D40" s="528"/>
      <c r="E40" s="957"/>
      <c r="F40" s="119"/>
      <c r="G40" s="1105"/>
      <c r="H40" s="119"/>
      <c r="J40" s="71" t="str">
        <f t="shared" si="0"/>
        <v/>
      </c>
      <c r="K40" s="71" t="str">
        <f>_xlfn.IFNA(IF(ISBLANK(C40),"",IF(AND(C40="USA",ISNUMBER(E40)), VLOOKUP(E40,ElectricityEFs!H:I,2,FALSE),IF(OR(C40="Canada",C40="Australia",C40="USA"),CONCATENATE(C40,D40),C40))), "World")</f>
        <v/>
      </c>
      <c r="L40" s="86" t="str">
        <f t="shared" si="1"/>
        <v/>
      </c>
      <c r="M40" s="1096" t="str">
        <f t="shared" si="2"/>
        <v/>
      </c>
      <c r="N40" s="1096" t="str">
        <f t="shared" si="4"/>
        <v/>
      </c>
      <c r="O40" s="163"/>
      <c r="P40" s="163"/>
      <c r="Q40" s="163"/>
      <c r="R40" s="163"/>
      <c r="S40" s="163"/>
      <c r="T40" s="163"/>
      <c r="U40" s="163"/>
      <c r="V40" s="163"/>
    </row>
    <row r="41" spans="1:22" s="187" customFormat="1" ht="12.75" customHeight="1">
      <c r="A41" s="385"/>
      <c r="B41" s="119"/>
      <c r="C41" s="528"/>
      <c r="D41" s="528"/>
      <c r="E41" s="957"/>
      <c r="F41" s="119"/>
      <c r="G41" s="1105"/>
      <c r="H41" s="119"/>
      <c r="J41" s="71" t="str">
        <f t="shared" si="0"/>
        <v/>
      </c>
      <c r="K41" s="71" t="str">
        <f>_xlfn.IFNA(IF(ISBLANK(C41),"",IF(AND(C41="USA",ISNUMBER(E41)), VLOOKUP(E41,ElectricityEFs!H:I,2,FALSE),IF(OR(C41="Canada",C41="Australia",C41="USA"),CONCATENATE(C41,D41),C41))), "World")</f>
        <v/>
      </c>
      <c r="L41" s="86" t="str">
        <f t="shared" si="1"/>
        <v/>
      </c>
      <c r="M41" s="1096" t="str">
        <f t="shared" si="2"/>
        <v/>
      </c>
      <c r="N41" s="1096" t="str">
        <f t="shared" si="4"/>
        <v/>
      </c>
      <c r="O41" s="163"/>
      <c r="P41" s="163"/>
      <c r="Q41" s="163"/>
      <c r="R41" s="163"/>
      <c r="S41" s="163"/>
      <c r="T41" s="163"/>
      <c r="U41" s="163"/>
      <c r="V41" s="163"/>
    </row>
    <row r="42" spans="1:22" s="187" customFormat="1" ht="12.75" customHeight="1">
      <c r="A42" s="385"/>
      <c r="B42" s="119"/>
      <c r="C42" s="528"/>
      <c r="D42" s="528"/>
      <c r="E42" s="957"/>
      <c r="F42" s="119"/>
      <c r="G42" s="1105"/>
      <c r="H42" s="119"/>
      <c r="J42" s="71" t="str">
        <f t="shared" ref="J42:J73" si="5" xml:space="preserve"> IF(OR(C42="USA", C42="Canada", C42= "Australia"), "StatesList", "")</f>
        <v/>
      </c>
      <c r="K42" s="71" t="str">
        <f>_xlfn.IFNA(IF(ISBLANK(C42),"",IF(AND(C42="USA",ISNUMBER(E42)), VLOOKUP(E42,ElectricityEFs!H:I,2,FALSE),IF(OR(C42="Canada",C42="Australia",C42="USA"),CONCATENATE(C42,D42),C42))), "World")</f>
        <v/>
      </c>
      <c r="L42" s="86" t="str">
        <f t="shared" ref="L42:L73" si="6">IF(ISBLANK(C42), "", VLOOKUP(K42,ElecFactor,5,FALSE))</f>
        <v/>
      </c>
      <c r="M42" s="1096" t="str">
        <f t="shared" si="2"/>
        <v/>
      </c>
      <c r="N42" s="1096" t="str">
        <f t="shared" si="4"/>
        <v/>
      </c>
      <c r="O42" s="163"/>
      <c r="P42" s="163"/>
      <c r="Q42" s="163"/>
      <c r="R42" s="163"/>
      <c r="S42" s="163"/>
      <c r="T42" s="163"/>
      <c r="U42" s="163"/>
      <c r="V42" s="163"/>
    </row>
    <row r="43" spans="1:22" s="187" customFormat="1" ht="12.75" customHeight="1">
      <c r="A43" s="385"/>
      <c r="B43" s="119"/>
      <c r="C43" s="528"/>
      <c r="D43" s="528"/>
      <c r="E43" s="957"/>
      <c r="F43" s="119"/>
      <c r="G43" s="1105"/>
      <c r="H43" s="119"/>
      <c r="J43" s="71" t="str">
        <f t="shared" si="5"/>
        <v/>
      </c>
      <c r="K43" s="71" t="str">
        <f>_xlfn.IFNA(IF(ISBLANK(C43),"",IF(AND(C43="USA",ISNUMBER(E43)), VLOOKUP(E43,ElectricityEFs!H:I,2,FALSE),IF(OR(C43="Canada",C43="Australia",C43="USA"),CONCATENATE(C43,D43),C43))), "World")</f>
        <v/>
      </c>
      <c r="L43" s="86" t="str">
        <f t="shared" si="6"/>
        <v/>
      </c>
      <c r="M43" s="1096" t="str">
        <f t="shared" si="2"/>
        <v/>
      </c>
      <c r="N43" s="1096" t="str">
        <f t="shared" si="4"/>
        <v/>
      </c>
      <c r="O43" s="163"/>
      <c r="P43" s="163"/>
      <c r="Q43" s="163"/>
      <c r="R43" s="163"/>
      <c r="S43" s="163"/>
      <c r="T43" s="163"/>
      <c r="U43" s="163"/>
      <c r="V43" s="163"/>
    </row>
    <row r="44" spans="1:22" s="187" customFormat="1" ht="12.75" customHeight="1">
      <c r="A44" s="385"/>
      <c r="B44" s="119"/>
      <c r="C44" s="528"/>
      <c r="D44" s="528"/>
      <c r="E44" s="957"/>
      <c r="F44" s="119"/>
      <c r="G44" s="1105"/>
      <c r="H44" s="119"/>
      <c r="J44" s="71" t="str">
        <f t="shared" si="5"/>
        <v/>
      </c>
      <c r="K44" s="71" t="str">
        <f>_xlfn.IFNA(IF(ISBLANK(C44),"",IF(AND(C44="USA",ISNUMBER(E44)), VLOOKUP(E44,ElectricityEFs!H:I,2,FALSE),IF(OR(C44="Canada",C44="Australia",C44="USA"),CONCATENATE(C44,D44),C44))), "World")</f>
        <v/>
      </c>
      <c r="L44" s="86" t="str">
        <f t="shared" si="6"/>
        <v/>
      </c>
      <c r="M44" s="1096" t="str">
        <f t="shared" si="2"/>
        <v/>
      </c>
      <c r="N44" s="1096" t="str">
        <f t="shared" si="4"/>
        <v/>
      </c>
      <c r="O44" s="163"/>
      <c r="P44" s="163"/>
      <c r="Q44" s="163"/>
      <c r="R44" s="163"/>
      <c r="S44" s="163"/>
      <c r="T44" s="163"/>
      <c r="U44" s="163"/>
      <c r="V44" s="163"/>
    </row>
    <row r="45" spans="1:22" s="187" customFormat="1" ht="12.75" customHeight="1">
      <c r="A45" s="385"/>
      <c r="B45" s="119"/>
      <c r="C45" s="528"/>
      <c r="D45" s="528"/>
      <c r="E45" s="957"/>
      <c r="F45" s="119"/>
      <c r="G45" s="1105"/>
      <c r="H45" s="119"/>
      <c r="J45" s="71" t="str">
        <f t="shared" si="5"/>
        <v/>
      </c>
      <c r="K45" s="71" t="str">
        <f>_xlfn.IFNA(IF(ISBLANK(C45),"",IF(AND(C45="USA",ISNUMBER(E45)), VLOOKUP(E45,ElectricityEFs!H:I,2,FALSE),IF(OR(C45="Canada",C45="Australia",C45="USA"),CONCATENATE(C45,D45),C45))), "World")</f>
        <v/>
      </c>
      <c r="L45" s="86" t="str">
        <f t="shared" si="6"/>
        <v/>
      </c>
      <c r="M45" s="1096" t="str">
        <f t="shared" si="2"/>
        <v/>
      </c>
      <c r="N45" s="1096" t="str">
        <f t="shared" si="4"/>
        <v/>
      </c>
      <c r="O45" s="163"/>
      <c r="P45" s="163"/>
      <c r="Q45" s="163"/>
      <c r="R45" s="163"/>
      <c r="S45" s="163"/>
      <c r="T45" s="163"/>
      <c r="U45" s="163"/>
      <c r="V45" s="163"/>
    </row>
    <row r="46" spans="1:22" s="187" customFormat="1" ht="12.75" customHeight="1">
      <c r="A46" s="385"/>
      <c r="B46" s="119"/>
      <c r="C46" s="528"/>
      <c r="D46" s="528"/>
      <c r="E46" s="957"/>
      <c r="F46" s="119"/>
      <c r="G46" s="1105"/>
      <c r="H46" s="119"/>
      <c r="J46" s="71" t="str">
        <f t="shared" si="5"/>
        <v/>
      </c>
      <c r="K46" s="71" t="str">
        <f>_xlfn.IFNA(IF(ISBLANK(C46),"",IF(AND(C46="USA",ISNUMBER(E46)), VLOOKUP(E46,ElectricityEFs!H:I,2,FALSE),IF(OR(C46="Canada",C46="Australia",C46="USA"),CONCATENATE(C46,D46),C46))), "World")</f>
        <v/>
      </c>
      <c r="L46" s="86" t="str">
        <f t="shared" si="6"/>
        <v/>
      </c>
      <c r="M46" s="1096" t="str">
        <f t="shared" si="2"/>
        <v/>
      </c>
      <c r="N46" s="1096" t="str">
        <f t="shared" si="4"/>
        <v/>
      </c>
      <c r="O46" s="163"/>
      <c r="P46" s="163"/>
      <c r="Q46" s="163"/>
      <c r="R46" s="163"/>
      <c r="S46" s="163"/>
      <c r="T46" s="163"/>
      <c r="U46" s="163"/>
      <c r="V46" s="163"/>
    </row>
    <row r="47" spans="1:22" s="187" customFormat="1" ht="12.75" customHeight="1">
      <c r="A47" s="385"/>
      <c r="B47" s="119"/>
      <c r="C47" s="528"/>
      <c r="D47" s="528"/>
      <c r="E47" s="957"/>
      <c r="F47" s="119"/>
      <c r="G47" s="1105"/>
      <c r="H47" s="119"/>
      <c r="J47" s="71" t="str">
        <f t="shared" si="5"/>
        <v/>
      </c>
      <c r="K47" s="71" t="str">
        <f>_xlfn.IFNA(IF(ISBLANK(C47),"",IF(AND(C47="USA",ISNUMBER(E47)), VLOOKUP(E47,ElectricityEFs!H:I,2,FALSE),IF(OR(C47="Canada",C47="Australia",C47="USA"),CONCATENATE(C47,D47),C47))), "World")</f>
        <v/>
      </c>
      <c r="L47" s="86" t="str">
        <f t="shared" si="6"/>
        <v/>
      </c>
      <c r="M47" s="1096" t="str">
        <f t="shared" si="2"/>
        <v/>
      </c>
      <c r="N47" s="1096" t="str">
        <f t="shared" si="4"/>
        <v/>
      </c>
      <c r="O47" s="163"/>
      <c r="P47" s="163"/>
      <c r="Q47" s="163"/>
      <c r="R47" s="163"/>
      <c r="S47" s="163"/>
      <c r="T47" s="163"/>
      <c r="U47" s="163"/>
      <c r="V47" s="163"/>
    </row>
    <row r="48" spans="1:22" s="187" customFormat="1" ht="12.75" customHeight="1">
      <c r="A48" s="385"/>
      <c r="B48" s="119"/>
      <c r="C48" s="528"/>
      <c r="D48" s="528"/>
      <c r="E48" s="957"/>
      <c r="F48" s="119"/>
      <c r="G48" s="1105"/>
      <c r="H48" s="119"/>
      <c r="J48" s="71" t="str">
        <f t="shared" si="5"/>
        <v/>
      </c>
      <c r="K48" s="71" t="str">
        <f>_xlfn.IFNA(IF(ISBLANK(C48),"",IF(AND(C48="USA",ISNUMBER(E48)), VLOOKUP(E48,ElectricityEFs!H:I,2,FALSE),IF(OR(C48="Canada",C48="Australia",C48="USA"),CONCATENATE(C48,D48),C48))), "World")</f>
        <v/>
      </c>
      <c r="L48" s="86" t="str">
        <f t="shared" si="6"/>
        <v/>
      </c>
      <c r="M48" s="1096" t="str">
        <f t="shared" si="2"/>
        <v/>
      </c>
      <c r="N48" s="1096" t="str">
        <f t="shared" si="4"/>
        <v/>
      </c>
      <c r="O48" s="163"/>
      <c r="P48" s="163"/>
      <c r="Q48" s="163"/>
      <c r="R48" s="163"/>
      <c r="S48" s="163"/>
      <c r="T48" s="163"/>
      <c r="U48" s="163"/>
      <c r="V48" s="163"/>
    </row>
    <row r="49" spans="1:22" s="187" customFormat="1" ht="12.75" customHeight="1">
      <c r="A49" s="385"/>
      <c r="B49" s="119"/>
      <c r="C49" s="528"/>
      <c r="D49" s="528"/>
      <c r="E49" s="957"/>
      <c r="F49" s="119"/>
      <c r="G49" s="1105"/>
      <c r="H49" s="119"/>
      <c r="J49" s="71" t="str">
        <f t="shared" si="5"/>
        <v/>
      </c>
      <c r="K49" s="71" t="str">
        <f>_xlfn.IFNA(IF(ISBLANK(C49),"",IF(AND(C49="USA",ISNUMBER(E49)), VLOOKUP(E49,ElectricityEFs!H:I,2,FALSE),IF(OR(C49="Canada",C49="Australia",C49="USA"),CONCATENATE(C49,D49),C49))), "World")</f>
        <v/>
      </c>
      <c r="L49" s="86" t="str">
        <f t="shared" si="6"/>
        <v/>
      </c>
      <c r="M49" s="1096" t="str">
        <f t="shared" si="2"/>
        <v/>
      </c>
      <c r="N49" s="1096" t="str">
        <f t="shared" si="4"/>
        <v/>
      </c>
      <c r="O49" s="163"/>
      <c r="P49" s="163"/>
      <c r="Q49" s="163"/>
      <c r="R49" s="163"/>
      <c r="S49" s="163"/>
      <c r="T49" s="163"/>
      <c r="U49" s="163"/>
      <c r="V49" s="163"/>
    </row>
    <row r="50" spans="1:22" s="187" customFormat="1" ht="12.75" customHeight="1">
      <c r="A50" s="385"/>
      <c r="B50" s="119"/>
      <c r="C50" s="528"/>
      <c r="D50" s="528"/>
      <c r="E50" s="957"/>
      <c r="F50" s="119"/>
      <c r="G50" s="1105"/>
      <c r="H50" s="119"/>
      <c r="J50" s="71" t="str">
        <f t="shared" si="5"/>
        <v/>
      </c>
      <c r="K50" s="71" t="str">
        <f>_xlfn.IFNA(IF(ISBLANK(C50),"",IF(AND(C50="USA",ISNUMBER(E50)), VLOOKUP(E50,ElectricityEFs!H:I,2,FALSE),IF(OR(C50="Canada",C50="Australia",C50="USA"),CONCATENATE(C50,D50),C50))), "World")</f>
        <v/>
      </c>
      <c r="L50" s="86" t="str">
        <f t="shared" si="6"/>
        <v/>
      </c>
      <c r="M50" s="1096" t="str">
        <f t="shared" si="2"/>
        <v/>
      </c>
      <c r="N50" s="1096" t="str">
        <f t="shared" si="4"/>
        <v/>
      </c>
      <c r="O50" s="163"/>
      <c r="P50" s="163"/>
      <c r="Q50" s="163"/>
      <c r="R50" s="163"/>
      <c r="S50" s="163"/>
      <c r="T50" s="163"/>
      <c r="U50" s="163"/>
      <c r="V50" s="163"/>
    </row>
    <row r="51" spans="1:22" s="187" customFormat="1" ht="12.75" customHeight="1">
      <c r="A51" s="385"/>
      <c r="B51" s="119"/>
      <c r="C51" s="528"/>
      <c r="D51" s="528"/>
      <c r="E51" s="957"/>
      <c r="F51" s="119"/>
      <c r="G51" s="1105"/>
      <c r="H51" s="119"/>
      <c r="J51" s="71" t="str">
        <f t="shared" si="5"/>
        <v/>
      </c>
      <c r="K51" s="71" t="str">
        <f>_xlfn.IFNA(IF(ISBLANK(C51),"",IF(AND(C51="USA",ISNUMBER(E51)), VLOOKUP(E51,ElectricityEFs!H:I,2,FALSE),IF(OR(C51="Canada",C51="Australia",C51="USA"),CONCATENATE(C51,D51),C51))), "World")</f>
        <v/>
      </c>
      <c r="L51" s="86" t="str">
        <f t="shared" si="6"/>
        <v/>
      </c>
      <c r="M51" s="1096" t="str">
        <f t="shared" si="2"/>
        <v/>
      </c>
      <c r="N51" s="1096" t="str">
        <f t="shared" si="4"/>
        <v/>
      </c>
      <c r="O51" s="163"/>
      <c r="P51" s="163"/>
      <c r="Q51" s="163"/>
      <c r="R51" s="163"/>
      <c r="S51" s="163"/>
      <c r="T51" s="163"/>
      <c r="U51" s="163"/>
      <c r="V51" s="163"/>
    </row>
    <row r="52" spans="1:22" s="187" customFormat="1" ht="12.75" customHeight="1">
      <c r="A52" s="385"/>
      <c r="B52" s="119"/>
      <c r="C52" s="528"/>
      <c r="D52" s="528"/>
      <c r="E52" s="957"/>
      <c r="F52" s="119"/>
      <c r="G52" s="1105"/>
      <c r="H52" s="119"/>
      <c r="J52" s="71" t="str">
        <f t="shared" si="5"/>
        <v/>
      </c>
      <c r="K52" s="71" t="str">
        <f>_xlfn.IFNA(IF(ISBLANK(C52),"",IF(AND(C52="USA",ISNUMBER(E52)), VLOOKUP(E52,ElectricityEFs!H:I,2,FALSE),IF(OR(C52="Canada",C52="Australia",C52="USA"),CONCATENATE(C52,D52),C52))), "World")</f>
        <v/>
      </c>
      <c r="L52" s="86" t="str">
        <f t="shared" si="6"/>
        <v/>
      </c>
      <c r="M52" s="1096" t="str">
        <f t="shared" si="2"/>
        <v/>
      </c>
      <c r="N52" s="1096" t="str">
        <f t="shared" si="4"/>
        <v/>
      </c>
      <c r="O52" s="163"/>
      <c r="P52" s="163"/>
      <c r="Q52" s="163"/>
      <c r="R52" s="163"/>
      <c r="S52" s="163"/>
      <c r="T52" s="163"/>
      <c r="U52" s="163"/>
      <c r="V52" s="163"/>
    </row>
    <row r="53" spans="1:22" s="187" customFormat="1" ht="12.75" customHeight="1">
      <c r="A53" s="385"/>
      <c r="B53" s="119"/>
      <c r="C53" s="528"/>
      <c r="D53" s="528"/>
      <c r="E53" s="957"/>
      <c r="F53" s="119"/>
      <c r="G53" s="1105"/>
      <c r="H53" s="119"/>
      <c r="J53" s="71" t="str">
        <f t="shared" si="5"/>
        <v/>
      </c>
      <c r="K53" s="71" t="str">
        <f>_xlfn.IFNA(IF(ISBLANK(C53),"",IF(AND(C53="USA",ISNUMBER(E53)), VLOOKUP(E53,ElectricityEFs!H:I,2,FALSE),IF(OR(C53="Canada",C53="Australia",C53="USA"),CONCATENATE(C53,D53),C53))), "World")</f>
        <v/>
      </c>
      <c r="L53" s="86" t="str">
        <f t="shared" si="6"/>
        <v/>
      </c>
      <c r="M53" s="1096" t="str">
        <f t="shared" si="2"/>
        <v/>
      </c>
      <c r="N53" s="1096" t="str">
        <f t="shared" si="4"/>
        <v/>
      </c>
      <c r="O53" s="163"/>
      <c r="P53" s="163"/>
      <c r="Q53" s="163"/>
      <c r="R53" s="163"/>
      <c r="S53" s="163"/>
      <c r="T53" s="163"/>
      <c r="U53" s="163"/>
      <c r="V53" s="163"/>
    </row>
    <row r="54" spans="1:22" s="187" customFormat="1" ht="12.75" customHeight="1">
      <c r="A54" s="385"/>
      <c r="B54" s="119"/>
      <c r="C54" s="528"/>
      <c r="D54" s="528"/>
      <c r="E54" s="957"/>
      <c r="F54" s="119"/>
      <c r="G54" s="1105"/>
      <c r="H54" s="119"/>
      <c r="J54" s="71" t="str">
        <f t="shared" si="5"/>
        <v/>
      </c>
      <c r="K54" s="71" t="str">
        <f>_xlfn.IFNA(IF(ISBLANK(C54),"",IF(AND(C54="USA",ISNUMBER(E54)), VLOOKUP(E54,ElectricityEFs!H:I,2,FALSE),IF(OR(C54="Canada",C54="Australia",C54="USA"),CONCATENATE(C54,D54),C54))), "World")</f>
        <v/>
      </c>
      <c r="L54" s="86" t="str">
        <f t="shared" si="6"/>
        <v/>
      </c>
      <c r="M54" s="1096" t="str">
        <f t="shared" si="2"/>
        <v/>
      </c>
      <c r="N54" s="1096" t="str">
        <f t="shared" si="4"/>
        <v/>
      </c>
      <c r="O54" s="163"/>
      <c r="P54" s="163"/>
      <c r="Q54" s="163"/>
      <c r="R54" s="163"/>
      <c r="S54" s="163"/>
      <c r="T54" s="163"/>
      <c r="U54" s="163"/>
      <c r="V54" s="163"/>
    </row>
    <row r="55" spans="1:22" s="187" customFormat="1" ht="12.75" customHeight="1">
      <c r="A55" s="385"/>
      <c r="B55" s="119"/>
      <c r="C55" s="528"/>
      <c r="D55" s="528"/>
      <c r="E55" s="957"/>
      <c r="F55" s="119"/>
      <c r="G55" s="1105"/>
      <c r="H55" s="119"/>
      <c r="J55" s="71" t="str">
        <f t="shared" si="5"/>
        <v/>
      </c>
      <c r="K55" s="71" t="str">
        <f>_xlfn.IFNA(IF(ISBLANK(C55),"",IF(AND(C55="USA",ISNUMBER(E55)), VLOOKUP(E55,ElectricityEFs!H:I,2,FALSE),IF(OR(C55="Canada",C55="Australia",C55="USA"),CONCATENATE(C55,D55),C55))), "World")</f>
        <v/>
      </c>
      <c r="L55" s="86" t="str">
        <f t="shared" si="6"/>
        <v/>
      </c>
      <c r="M55" s="1096" t="str">
        <f t="shared" si="2"/>
        <v/>
      </c>
      <c r="N55" s="1096" t="str">
        <f t="shared" si="4"/>
        <v/>
      </c>
      <c r="O55" s="163"/>
      <c r="P55" s="163"/>
      <c r="Q55" s="163"/>
      <c r="R55" s="163"/>
      <c r="S55" s="163"/>
      <c r="T55" s="163"/>
      <c r="U55" s="163"/>
      <c r="V55" s="163"/>
    </row>
    <row r="56" spans="1:22" s="187" customFormat="1" ht="12.75" customHeight="1">
      <c r="A56" s="385"/>
      <c r="B56" s="119"/>
      <c r="C56" s="528"/>
      <c r="D56" s="528"/>
      <c r="E56" s="957"/>
      <c r="F56" s="119"/>
      <c r="G56" s="1105"/>
      <c r="H56" s="119"/>
      <c r="J56" s="71" t="str">
        <f t="shared" si="5"/>
        <v/>
      </c>
      <c r="K56" s="71" t="str">
        <f>_xlfn.IFNA(IF(ISBLANK(C56),"",IF(AND(C56="USA",ISNUMBER(E56)), VLOOKUP(E56,ElectricityEFs!H:I,2,FALSE),IF(OR(C56="Canada",C56="Australia",C56="USA"),CONCATENATE(C56,D56),C56))), "World")</f>
        <v/>
      </c>
      <c r="L56" s="86" t="str">
        <f t="shared" si="6"/>
        <v/>
      </c>
      <c r="M56" s="1096" t="str">
        <f t="shared" si="2"/>
        <v/>
      </c>
      <c r="N56" s="1096" t="str">
        <f t="shared" si="4"/>
        <v/>
      </c>
      <c r="O56" s="163"/>
      <c r="P56" s="163"/>
      <c r="Q56" s="163"/>
      <c r="R56" s="163"/>
      <c r="S56" s="163"/>
      <c r="T56" s="163"/>
      <c r="U56" s="163"/>
      <c r="V56" s="163"/>
    </row>
    <row r="57" spans="1:22" s="187" customFormat="1" ht="12.75" customHeight="1">
      <c r="A57" s="385"/>
      <c r="B57" s="119"/>
      <c r="C57" s="528"/>
      <c r="D57" s="528"/>
      <c r="E57" s="957"/>
      <c r="F57" s="119"/>
      <c r="G57" s="1105"/>
      <c r="H57" s="119"/>
      <c r="J57" s="71" t="str">
        <f t="shared" si="5"/>
        <v/>
      </c>
      <c r="K57" s="71" t="str">
        <f>_xlfn.IFNA(IF(ISBLANK(C57),"",IF(AND(C57="USA",ISNUMBER(E57)), VLOOKUP(E57,ElectricityEFs!H:I,2,FALSE),IF(OR(C57="Canada",C57="Australia",C57="USA"),CONCATENATE(C57,D57),C57))), "World")</f>
        <v/>
      </c>
      <c r="L57" s="86" t="str">
        <f t="shared" si="6"/>
        <v/>
      </c>
      <c r="M57" s="1096" t="str">
        <f t="shared" si="2"/>
        <v/>
      </c>
      <c r="N57" s="1096" t="str">
        <f t="shared" si="4"/>
        <v/>
      </c>
      <c r="O57" s="163"/>
      <c r="P57" s="163"/>
      <c r="Q57" s="163"/>
      <c r="R57" s="163"/>
      <c r="S57" s="163"/>
      <c r="T57" s="163"/>
      <c r="U57" s="163"/>
      <c r="V57" s="163"/>
    </row>
    <row r="58" spans="1:22" s="187" customFormat="1" ht="12.75" customHeight="1">
      <c r="A58" s="385"/>
      <c r="B58" s="119"/>
      <c r="C58" s="528"/>
      <c r="D58" s="528"/>
      <c r="E58" s="957"/>
      <c r="F58" s="119"/>
      <c r="G58" s="1105"/>
      <c r="H58" s="119"/>
      <c r="J58" s="71" t="str">
        <f t="shared" si="5"/>
        <v/>
      </c>
      <c r="K58" s="71" t="str">
        <f>_xlfn.IFNA(IF(ISBLANK(C58),"",IF(AND(C58="USA",ISNUMBER(E58)), VLOOKUP(E58,ElectricityEFs!H:I,2,FALSE),IF(OR(C58="Canada",C58="Australia",C58="USA"),CONCATENATE(C58,D58),C58))), "World")</f>
        <v/>
      </c>
      <c r="L58" s="86" t="str">
        <f t="shared" si="6"/>
        <v/>
      </c>
      <c r="M58" s="1096" t="str">
        <f t="shared" si="2"/>
        <v/>
      </c>
      <c r="N58" s="1096" t="str">
        <f t="shared" si="4"/>
        <v/>
      </c>
      <c r="O58" s="163"/>
      <c r="P58" s="163"/>
      <c r="Q58" s="163"/>
      <c r="R58" s="163"/>
      <c r="S58" s="163"/>
      <c r="T58" s="163"/>
      <c r="U58" s="163"/>
      <c r="V58" s="163"/>
    </row>
    <row r="59" spans="1:22" s="187" customFormat="1" ht="12.75" customHeight="1">
      <c r="A59" s="385"/>
      <c r="B59" s="119"/>
      <c r="C59" s="528"/>
      <c r="D59" s="528"/>
      <c r="E59" s="957"/>
      <c r="F59" s="119"/>
      <c r="G59" s="1105"/>
      <c r="H59" s="119"/>
      <c r="J59" s="71" t="str">
        <f t="shared" si="5"/>
        <v/>
      </c>
      <c r="K59" s="71" t="str">
        <f>_xlfn.IFNA(IF(ISBLANK(C59),"",IF(AND(C59="USA",ISNUMBER(E59)), VLOOKUP(E59,ElectricityEFs!H:I,2,FALSE),IF(OR(C59="Canada",C59="Australia",C59="USA"),CONCATENATE(C59,D59),C59))), "World")</f>
        <v/>
      </c>
      <c r="L59" s="86" t="str">
        <f t="shared" si="6"/>
        <v/>
      </c>
      <c r="M59" s="1096" t="str">
        <f t="shared" si="2"/>
        <v/>
      </c>
      <c r="N59" s="1096" t="str">
        <f t="shared" si="4"/>
        <v/>
      </c>
      <c r="O59" s="163"/>
      <c r="P59" s="163"/>
      <c r="Q59" s="163"/>
      <c r="R59" s="163"/>
      <c r="S59" s="163"/>
      <c r="T59" s="163"/>
      <c r="U59" s="163"/>
      <c r="V59" s="163"/>
    </row>
    <row r="60" spans="1:22" s="187" customFormat="1" ht="12.75" customHeight="1">
      <c r="A60" s="385"/>
      <c r="B60" s="119"/>
      <c r="C60" s="528"/>
      <c r="D60" s="528"/>
      <c r="E60" s="957"/>
      <c r="F60" s="119"/>
      <c r="G60" s="1105"/>
      <c r="H60" s="119"/>
      <c r="J60" s="71" t="str">
        <f t="shared" si="5"/>
        <v/>
      </c>
      <c r="K60" s="71" t="str">
        <f>_xlfn.IFNA(IF(ISBLANK(C60),"",IF(AND(C60="USA",ISNUMBER(E60)), VLOOKUP(E60,ElectricityEFs!H:I,2,FALSE),IF(OR(C60="Canada",C60="Australia",C60="USA"),CONCATENATE(C60,D60),C60))), "World")</f>
        <v/>
      </c>
      <c r="L60" s="86" t="str">
        <f t="shared" si="6"/>
        <v/>
      </c>
      <c r="M60" s="1096" t="str">
        <f t="shared" si="2"/>
        <v/>
      </c>
      <c r="N60" s="1096" t="str">
        <f t="shared" si="4"/>
        <v/>
      </c>
      <c r="O60" s="163"/>
      <c r="P60" s="163"/>
      <c r="Q60" s="163"/>
      <c r="R60" s="163"/>
      <c r="S60" s="163"/>
      <c r="T60" s="163"/>
      <c r="U60" s="163"/>
      <c r="V60" s="163"/>
    </row>
    <row r="61" spans="1:22" s="187" customFormat="1" ht="12.75" customHeight="1">
      <c r="A61" s="385"/>
      <c r="B61" s="119"/>
      <c r="C61" s="528"/>
      <c r="D61" s="528"/>
      <c r="E61" s="957"/>
      <c r="F61" s="119"/>
      <c r="G61" s="1105"/>
      <c r="H61" s="119"/>
      <c r="J61" s="71" t="str">
        <f t="shared" si="5"/>
        <v/>
      </c>
      <c r="K61" s="71" t="str">
        <f>_xlfn.IFNA(IF(ISBLANK(C61),"",IF(AND(C61="USA",ISNUMBER(E61)), VLOOKUP(E61,ElectricityEFs!H:I,2,FALSE),IF(OR(C61="Canada",C61="Australia",C61="USA"),CONCATENATE(C61,D61),C61))), "World")</f>
        <v/>
      </c>
      <c r="L61" s="86" t="str">
        <f t="shared" si="6"/>
        <v/>
      </c>
      <c r="M61" s="1096" t="str">
        <f t="shared" si="2"/>
        <v/>
      </c>
      <c r="N61" s="1096" t="str">
        <f t="shared" si="4"/>
        <v/>
      </c>
      <c r="O61" s="163"/>
      <c r="P61" s="163"/>
      <c r="Q61" s="163"/>
      <c r="R61" s="163"/>
      <c r="S61" s="163"/>
      <c r="T61" s="163"/>
      <c r="U61" s="163"/>
      <c r="V61" s="163"/>
    </row>
    <row r="62" spans="1:22" s="187" customFormat="1" ht="12.75" customHeight="1">
      <c r="A62" s="385"/>
      <c r="B62" s="119"/>
      <c r="C62" s="528"/>
      <c r="D62" s="528"/>
      <c r="E62" s="957"/>
      <c r="F62" s="119"/>
      <c r="G62" s="1105"/>
      <c r="H62" s="119"/>
      <c r="J62" s="71" t="str">
        <f t="shared" si="5"/>
        <v/>
      </c>
      <c r="K62" s="71" t="str">
        <f>_xlfn.IFNA(IF(ISBLANK(C62),"",IF(AND(C62="USA",ISNUMBER(E62)), VLOOKUP(E62,ElectricityEFs!H:I,2,FALSE),IF(OR(C62="Canada",C62="Australia",C62="USA"),CONCATENATE(C62,D62),C62))), "World")</f>
        <v/>
      </c>
      <c r="L62" s="86" t="str">
        <f t="shared" si="6"/>
        <v/>
      </c>
      <c r="M62" s="1096" t="str">
        <f t="shared" si="2"/>
        <v/>
      </c>
      <c r="N62" s="1096" t="str">
        <f t="shared" si="4"/>
        <v/>
      </c>
      <c r="O62" s="163"/>
      <c r="P62" s="163"/>
      <c r="Q62" s="163"/>
      <c r="R62" s="163"/>
      <c r="S62" s="163"/>
      <c r="T62" s="163"/>
      <c r="U62" s="163"/>
      <c r="V62" s="163"/>
    </row>
    <row r="63" spans="1:22" s="187" customFormat="1" ht="12.75" customHeight="1">
      <c r="A63" s="385"/>
      <c r="B63" s="119"/>
      <c r="C63" s="528"/>
      <c r="D63" s="528"/>
      <c r="E63" s="957"/>
      <c r="F63" s="119"/>
      <c r="G63" s="1105"/>
      <c r="H63" s="119"/>
      <c r="J63" s="71" t="str">
        <f t="shared" si="5"/>
        <v/>
      </c>
      <c r="K63" s="71" t="str">
        <f>_xlfn.IFNA(IF(ISBLANK(C63),"",IF(AND(C63="USA",ISNUMBER(E63)), VLOOKUP(E63,ElectricityEFs!H:I,2,FALSE),IF(OR(C63="Canada",C63="Australia",C63="USA"),CONCATENATE(C63,D63),C63))), "World")</f>
        <v/>
      </c>
      <c r="L63" s="86" t="str">
        <f t="shared" si="6"/>
        <v/>
      </c>
      <c r="M63" s="1096" t="str">
        <f t="shared" si="2"/>
        <v/>
      </c>
      <c r="N63" s="1096" t="str">
        <f t="shared" si="4"/>
        <v/>
      </c>
      <c r="O63" s="163"/>
      <c r="P63" s="163"/>
      <c r="Q63" s="163"/>
      <c r="R63" s="163"/>
      <c r="S63" s="163"/>
      <c r="T63" s="163"/>
      <c r="U63" s="163"/>
      <c r="V63" s="163"/>
    </row>
    <row r="64" spans="1:22" s="187" customFormat="1" ht="12.75" customHeight="1">
      <c r="A64" s="385"/>
      <c r="B64" s="119"/>
      <c r="C64" s="528"/>
      <c r="D64" s="528"/>
      <c r="E64" s="957"/>
      <c r="F64" s="119"/>
      <c r="G64" s="1105"/>
      <c r="H64" s="119"/>
      <c r="J64" s="71" t="str">
        <f t="shared" si="5"/>
        <v/>
      </c>
      <c r="K64" s="71" t="str">
        <f>_xlfn.IFNA(IF(ISBLANK(C64),"",IF(AND(C64="USA",ISNUMBER(E64)), VLOOKUP(E64,ElectricityEFs!H:I,2,FALSE),IF(OR(C64="Canada",C64="Australia",C64="USA"),CONCATENATE(C64,D64),C64))), "World")</f>
        <v/>
      </c>
      <c r="L64" s="86" t="str">
        <f t="shared" si="6"/>
        <v/>
      </c>
      <c r="M64" s="1096" t="str">
        <f t="shared" si="2"/>
        <v/>
      </c>
      <c r="N64" s="1096" t="str">
        <f t="shared" si="4"/>
        <v/>
      </c>
      <c r="O64" s="163"/>
      <c r="P64" s="163"/>
      <c r="Q64" s="163"/>
      <c r="R64" s="163"/>
      <c r="S64" s="163"/>
      <c r="T64" s="163"/>
      <c r="U64" s="163"/>
      <c r="V64" s="163"/>
    </row>
    <row r="65" spans="1:22" s="187" customFormat="1" ht="12.75" customHeight="1">
      <c r="A65" s="385"/>
      <c r="B65" s="119"/>
      <c r="C65" s="528"/>
      <c r="D65" s="528"/>
      <c r="E65" s="957"/>
      <c r="F65" s="119"/>
      <c r="G65" s="1105"/>
      <c r="H65" s="119"/>
      <c r="J65" s="71" t="str">
        <f t="shared" si="5"/>
        <v/>
      </c>
      <c r="K65" s="71" t="str">
        <f>_xlfn.IFNA(IF(ISBLANK(C65),"",IF(AND(C65="USA",ISNUMBER(E65)), VLOOKUP(E65,ElectricityEFs!H:I,2,FALSE),IF(OR(C65="Canada",C65="Australia",C65="USA"),CONCATENATE(C65,D65),C65))), "World")</f>
        <v/>
      </c>
      <c r="L65" s="86" t="str">
        <f t="shared" si="6"/>
        <v/>
      </c>
      <c r="M65" s="1096" t="str">
        <f t="shared" si="2"/>
        <v/>
      </c>
      <c r="N65" s="1096" t="str">
        <f t="shared" si="4"/>
        <v/>
      </c>
      <c r="O65" s="163"/>
      <c r="P65" s="163"/>
      <c r="Q65" s="163"/>
      <c r="R65" s="163"/>
      <c r="S65" s="163"/>
      <c r="T65" s="163"/>
      <c r="U65" s="163"/>
      <c r="V65" s="163"/>
    </row>
    <row r="66" spans="1:22" s="187" customFormat="1" ht="12.75" customHeight="1">
      <c r="A66" s="385"/>
      <c r="B66" s="119"/>
      <c r="C66" s="528"/>
      <c r="D66" s="528"/>
      <c r="E66" s="957"/>
      <c r="F66" s="119"/>
      <c r="G66" s="1105"/>
      <c r="H66" s="119"/>
      <c r="J66" s="71" t="str">
        <f t="shared" si="5"/>
        <v/>
      </c>
      <c r="K66" s="71" t="str">
        <f>_xlfn.IFNA(IF(ISBLANK(C66),"",IF(AND(C66="USA",ISNUMBER(E66)), VLOOKUP(E66,ElectricityEFs!H:I,2,FALSE),IF(OR(C66="Canada",C66="Australia",C66="USA"),CONCATENATE(C66,D66),C66))), "World")</f>
        <v/>
      </c>
      <c r="L66" s="86" t="str">
        <f t="shared" si="6"/>
        <v/>
      </c>
      <c r="M66" s="1096" t="str">
        <f t="shared" si="2"/>
        <v/>
      </c>
      <c r="N66" s="1096" t="str">
        <f t="shared" si="4"/>
        <v/>
      </c>
      <c r="O66" s="163"/>
      <c r="P66" s="163"/>
      <c r="Q66" s="163"/>
      <c r="R66" s="163"/>
      <c r="S66" s="163"/>
      <c r="T66" s="163"/>
      <c r="U66" s="163"/>
      <c r="V66" s="163"/>
    </row>
    <row r="67" spans="1:22" s="187" customFormat="1" ht="12.75" customHeight="1">
      <c r="A67" s="385"/>
      <c r="B67" s="119"/>
      <c r="C67" s="528"/>
      <c r="D67" s="528"/>
      <c r="E67" s="957"/>
      <c r="F67" s="119"/>
      <c r="G67" s="1105"/>
      <c r="H67" s="119"/>
      <c r="J67" s="71" t="str">
        <f t="shared" si="5"/>
        <v/>
      </c>
      <c r="K67" s="71" t="str">
        <f>_xlfn.IFNA(IF(ISBLANK(C67),"",IF(AND(C67="USA",ISNUMBER(E67)), VLOOKUP(E67,ElectricityEFs!H:I,2,FALSE),IF(OR(C67="Canada",C67="Australia",C67="USA"),CONCATENATE(C67,D67),C67))), "World")</f>
        <v/>
      </c>
      <c r="L67" s="86" t="str">
        <f t="shared" si="6"/>
        <v/>
      </c>
      <c r="M67" s="1096" t="str">
        <f t="shared" si="2"/>
        <v/>
      </c>
      <c r="N67" s="1096" t="str">
        <f t="shared" si="4"/>
        <v/>
      </c>
      <c r="O67" s="163"/>
      <c r="P67" s="163"/>
      <c r="Q67" s="163"/>
      <c r="R67" s="163"/>
      <c r="S67" s="163"/>
      <c r="T67" s="163"/>
      <c r="U67" s="163"/>
      <c r="V67" s="163"/>
    </row>
    <row r="68" spans="1:22" s="187" customFormat="1" ht="12.75" customHeight="1">
      <c r="A68" s="385"/>
      <c r="B68" s="119"/>
      <c r="C68" s="528"/>
      <c r="D68" s="528"/>
      <c r="E68" s="957"/>
      <c r="F68" s="119"/>
      <c r="G68" s="1105"/>
      <c r="H68" s="119"/>
      <c r="J68" s="71" t="str">
        <f t="shared" si="5"/>
        <v/>
      </c>
      <c r="K68" s="71" t="str">
        <f>_xlfn.IFNA(IF(ISBLANK(C68),"",IF(AND(C68="USA",ISNUMBER(E68)), VLOOKUP(E68,ElectricityEFs!H:I,2,FALSE),IF(OR(C68="Canada",C68="Australia",C68="USA"),CONCATENATE(C68,D68),C68))), "World")</f>
        <v/>
      </c>
      <c r="L68" s="86" t="str">
        <f t="shared" si="6"/>
        <v/>
      </c>
      <c r="M68" s="1096" t="str">
        <f t="shared" si="2"/>
        <v/>
      </c>
      <c r="N68" s="1096" t="str">
        <f t="shared" si="4"/>
        <v/>
      </c>
      <c r="O68" s="163"/>
      <c r="P68" s="163"/>
      <c r="Q68" s="163"/>
      <c r="R68" s="163"/>
      <c r="S68" s="163"/>
      <c r="T68" s="163"/>
      <c r="U68" s="163"/>
      <c r="V68" s="163"/>
    </row>
    <row r="69" spans="1:22" s="187" customFormat="1" ht="12.75" customHeight="1">
      <c r="A69" s="385"/>
      <c r="B69" s="119"/>
      <c r="C69" s="528"/>
      <c r="D69" s="528"/>
      <c r="E69" s="957"/>
      <c r="F69" s="119"/>
      <c r="G69" s="1105"/>
      <c r="H69" s="119"/>
      <c r="J69" s="71" t="str">
        <f t="shared" si="5"/>
        <v/>
      </c>
      <c r="K69" s="71" t="str">
        <f>_xlfn.IFNA(IF(ISBLANK(C69),"",IF(AND(C69="USA",ISNUMBER(E69)), VLOOKUP(E69,ElectricityEFs!H:I,2,FALSE),IF(OR(C69="Canada",C69="Australia",C69="USA"),CONCATENATE(C69,D69),C69))), "World")</f>
        <v/>
      </c>
      <c r="L69" s="86" t="str">
        <f t="shared" si="6"/>
        <v/>
      </c>
      <c r="M69" s="1096" t="str">
        <f t="shared" si="2"/>
        <v/>
      </c>
      <c r="N69" s="1096" t="str">
        <f t="shared" si="4"/>
        <v/>
      </c>
      <c r="O69" s="163"/>
      <c r="P69" s="163"/>
      <c r="Q69" s="163"/>
      <c r="R69" s="163"/>
      <c r="S69" s="163"/>
      <c r="T69" s="163"/>
      <c r="U69" s="163"/>
      <c r="V69" s="163"/>
    </row>
    <row r="70" spans="1:22" s="187" customFormat="1" ht="12.75" customHeight="1">
      <c r="A70" s="385"/>
      <c r="B70" s="119"/>
      <c r="C70" s="528"/>
      <c r="D70" s="528"/>
      <c r="E70" s="957"/>
      <c r="F70" s="119"/>
      <c r="G70" s="1105"/>
      <c r="H70" s="119"/>
      <c r="J70" s="71" t="str">
        <f t="shared" si="5"/>
        <v/>
      </c>
      <c r="K70" s="71" t="str">
        <f>_xlfn.IFNA(IF(ISBLANK(C70),"",IF(AND(C70="USA",ISNUMBER(E70)), VLOOKUP(E70,ElectricityEFs!H:I,2,FALSE),IF(OR(C70="Canada",C70="Australia",C70="USA"),CONCATENATE(C70,D70),C70))), "World")</f>
        <v/>
      </c>
      <c r="L70" s="86" t="str">
        <f t="shared" si="6"/>
        <v/>
      </c>
      <c r="M70" s="1096" t="str">
        <f t="shared" si="2"/>
        <v/>
      </c>
      <c r="N70" s="1096" t="str">
        <f t="shared" si="4"/>
        <v/>
      </c>
      <c r="O70" s="163"/>
      <c r="P70" s="163"/>
      <c r="Q70" s="163"/>
      <c r="R70" s="163"/>
      <c r="S70" s="163"/>
      <c r="T70" s="163"/>
      <c r="U70" s="163"/>
      <c r="V70" s="163"/>
    </row>
    <row r="71" spans="1:22" s="187" customFormat="1" ht="12.75" customHeight="1">
      <c r="A71" s="385"/>
      <c r="B71" s="119"/>
      <c r="C71" s="528"/>
      <c r="D71" s="528"/>
      <c r="E71" s="957"/>
      <c r="F71" s="119"/>
      <c r="G71" s="1105"/>
      <c r="H71" s="119"/>
      <c r="J71" s="71" t="str">
        <f t="shared" si="5"/>
        <v/>
      </c>
      <c r="K71" s="71" t="str">
        <f>_xlfn.IFNA(IF(ISBLANK(C71),"",IF(AND(C71="USA",ISNUMBER(E71)), VLOOKUP(E71,ElectricityEFs!H:I,2,FALSE),IF(OR(C71="Canada",C71="Australia",C71="USA"),CONCATENATE(C71,D71),C71))), "World")</f>
        <v/>
      </c>
      <c r="L71" s="86" t="str">
        <f t="shared" si="6"/>
        <v/>
      </c>
      <c r="M71" s="1096" t="str">
        <f t="shared" si="2"/>
        <v/>
      </c>
      <c r="N71" s="1096" t="str">
        <f t="shared" si="4"/>
        <v/>
      </c>
      <c r="O71" s="163"/>
      <c r="P71" s="163"/>
      <c r="Q71" s="163"/>
      <c r="R71" s="163"/>
      <c r="S71" s="163"/>
      <c r="T71" s="163"/>
      <c r="U71" s="163"/>
      <c r="V71" s="163"/>
    </row>
    <row r="72" spans="1:22" s="187" customFormat="1" ht="12.75" customHeight="1">
      <c r="A72" s="385"/>
      <c r="B72" s="119"/>
      <c r="C72" s="528"/>
      <c r="D72" s="528"/>
      <c r="E72" s="957"/>
      <c r="F72" s="119"/>
      <c r="G72" s="1105"/>
      <c r="H72" s="119"/>
      <c r="J72" s="71" t="str">
        <f t="shared" si="5"/>
        <v/>
      </c>
      <c r="K72" s="71" t="str">
        <f>_xlfn.IFNA(IF(ISBLANK(C72),"",IF(AND(C72="USA",ISNUMBER(E72)), VLOOKUP(E72,ElectricityEFs!H:I,2,FALSE),IF(OR(C72="Canada",C72="Australia",C72="USA"),CONCATENATE(C72,D72),C72))), "World")</f>
        <v/>
      </c>
      <c r="L72" s="86" t="str">
        <f t="shared" si="6"/>
        <v/>
      </c>
      <c r="M72" s="1096" t="str">
        <f t="shared" si="2"/>
        <v/>
      </c>
      <c r="N72" s="1096" t="str">
        <f t="shared" si="4"/>
        <v/>
      </c>
      <c r="O72" s="163"/>
      <c r="P72" s="163"/>
      <c r="Q72" s="163"/>
      <c r="R72" s="163"/>
      <c r="S72" s="163"/>
      <c r="T72" s="163"/>
      <c r="U72" s="163"/>
      <c r="V72" s="163"/>
    </row>
    <row r="73" spans="1:22" s="187" customFormat="1" ht="12.75" customHeight="1">
      <c r="A73" s="385"/>
      <c r="B73" s="119"/>
      <c r="C73" s="528"/>
      <c r="D73" s="528"/>
      <c r="E73" s="957"/>
      <c r="F73" s="119"/>
      <c r="G73" s="1105"/>
      <c r="H73" s="119"/>
      <c r="J73" s="71" t="str">
        <f t="shared" si="5"/>
        <v/>
      </c>
      <c r="K73" s="71" t="str">
        <f>_xlfn.IFNA(IF(ISBLANK(C73),"",IF(AND(C73="USA",ISNUMBER(E73)), VLOOKUP(E73,ElectricityEFs!H:I,2,FALSE),IF(OR(C73="Canada",C73="Australia",C73="USA"),CONCATENATE(C73,D73),C73))), "World")</f>
        <v/>
      </c>
      <c r="L73" s="86" t="str">
        <f t="shared" si="6"/>
        <v/>
      </c>
      <c r="M73" s="1096" t="str">
        <f t="shared" si="2"/>
        <v/>
      </c>
      <c r="N73" s="1096" t="str">
        <f t="shared" si="4"/>
        <v/>
      </c>
      <c r="O73" s="163"/>
      <c r="P73" s="163"/>
      <c r="Q73" s="163"/>
      <c r="R73" s="163"/>
      <c r="S73" s="163"/>
      <c r="T73" s="163"/>
      <c r="U73" s="163"/>
      <c r="V73" s="163"/>
    </row>
    <row r="74" spans="1:22" s="187" customFormat="1" ht="12.75" customHeight="1">
      <c r="A74" s="385"/>
      <c r="B74" s="119"/>
      <c r="C74" s="528"/>
      <c r="D74" s="528"/>
      <c r="E74" s="957"/>
      <c r="F74" s="119"/>
      <c r="G74" s="1105"/>
      <c r="H74" s="119"/>
      <c r="J74" s="71" t="str">
        <f t="shared" ref="J74:J90" si="7" xml:space="preserve"> IF(OR(C74="USA", C74="Canada", C74= "Australia"), "StatesList", "")</f>
        <v/>
      </c>
      <c r="K74" s="71" t="str">
        <f>_xlfn.IFNA(IF(ISBLANK(C74),"",IF(AND(C74="USA",ISNUMBER(E74)), VLOOKUP(E74,ElectricityEFs!H:I,2,FALSE),IF(OR(C74="Canada",C74="Australia",C74="USA"),CONCATENATE(C74,D74),C74))), "World")</f>
        <v/>
      </c>
      <c r="L74" s="86" t="str">
        <f t="shared" ref="L74:L90" si="8">IF(ISBLANK(C74), "", VLOOKUP(K74,ElecFactor,5,FALSE))</f>
        <v/>
      </c>
      <c r="M74" s="1096" t="str">
        <f t="shared" si="2"/>
        <v/>
      </c>
      <c r="N74" s="1096" t="str">
        <f t="shared" si="4"/>
        <v/>
      </c>
      <c r="O74" s="163"/>
      <c r="P74" s="163"/>
      <c r="Q74" s="163"/>
      <c r="R74" s="163"/>
      <c r="S74" s="163"/>
      <c r="T74" s="163"/>
      <c r="U74" s="163"/>
      <c r="V74" s="163"/>
    </row>
    <row r="75" spans="1:22" s="187" customFormat="1" ht="12.75" customHeight="1">
      <c r="A75" s="385"/>
      <c r="B75" s="119"/>
      <c r="C75" s="528"/>
      <c r="D75" s="528"/>
      <c r="E75" s="957"/>
      <c r="F75" s="119"/>
      <c r="G75" s="1105"/>
      <c r="H75" s="119"/>
      <c r="J75" s="71" t="str">
        <f t="shared" si="7"/>
        <v/>
      </c>
      <c r="K75" s="71" t="str">
        <f>_xlfn.IFNA(IF(ISBLANK(C75),"",IF(AND(C75="USA",ISNUMBER(E75)), VLOOKUP(E75,ElectricityEFs!H:I,2,FALSE),IF(OR(C75="Canada",C75="Australia",C75="USA"),CONCATENATE(C75,D75),C75))), "World")</f>
        <v/>
      </c>
      <c r="L75" s="86" t="str">
        <f t="shared" si="8"/>
        <v/>
      </c>
      <c r="M75" s="1096" t="str">
        <f t="shared" ref="M75:M90" si="9">IF(ISBLANK(G75), "", G75)</f>
        <v/>
      </c>
      <c r="N75" s="1096" t="str">
        <f t="shared" ref="N75:N90" si="10">IF(ISBLANK(C75), "", M75*L75)</f>
        <v/>
      </c>
      <c r="O75" s="163"/>
      <c r="P75" s="163"/>
      <c r="Q75" s="163"/>
      <c r="R75" s="163"/>
      <c r="S75" s="163"/>
      <c r="T75" s="163"/>
      <c r="U75" s="163"/>
      <c r="V75" s="163"/>
    </row>
    <row r="76" spans="1:22" s="187" customFormat="1" ht="12.75" customHeight="1">
      <c r="A76" s="385"/>
      <c r="B76" s="119"/>
      <c r="C76" s="528"/>
      <c r="D76" s="528"/>
      <c r="E76" s="957"/>
      <c r="F76" s="119"/>
      <c r="G76" s="1105"/>
      <c r="H76" s="119"/>
      <c r="J76" s="71" t="str">
        <f t="shared" si="7"/>
        <v/>
      </c>
      <c r="K76" s="71" t="str">
        <f>_xlfn.IFNA(IF(ISBLANK(C76),"",IF(AND(C76="USA",ISNUMBER(E76)), VLOOKUP(E76,ElectricityEFs!H:I,2,FALSE),IF(OR(C76="Canada",C76="Australia",C76="USA"),CONCATENATE(C76,D76),C76))), "World")</f>
        <v/>
      </c>
      <c r="L76" s="86" t="str">
        <f t="shared" si="8"/>
        <v/>
      </c>
      <c r="M76" s="1096" t="str">
        <f t="shared" si="9"/>
        <v/>
      </c>
      <c r="N76" s="1096" t="str">
        <f t="shared" si="10"/>
        <v/>
      </c>
      <c r="O76" s="163"/>
      <c r="P76" s="163"/>
      <c r="Q76" s="163"/>
      <c r="R76" s="163"/>
      <c r="S76" s="163"/>
      <c r="T76" s="163"/>
      <c r="U76" s="163"/>
      <c r="V76" s="163"/>
    </row>
    <row r="77" spans="1:22" s="187" customFormat="1" ht="12.75" customHeight="1">
      <c r="A77" s="385"/>
      <c r="B77" s="119"/>
      <c r="C77" s="528"/>
      <c r="D77" s="528"/>
      <c r="E77" s="957"/>
      <c r="F77" s="119"/>
      <c r="G77" s="1105"/>
      <c r="H77" s="119"/>
      <c r="J77" s="71" t="str">
        <f t="shared" si="7"/>
        <v/>
      </c>
      <c r="K77" s="71" t="str">
        <f>_xlfn.IFNA(IF(ISBLANK(C77),"",IF(AND(C77="USA",ISNUMBER(E77)), VLOOKUP(E77,ElectricityEFs!H:I,2,FALSE),IF(OR(C77="Canada",C77="Australia",C77="USA"),CONCATENATE(C77,D77),C77))), "World")</f>
        <v/>
      </c>
      <c r="L77" s="86" t="str">
        <f t="shared" si="8"/>
        <v/>
      </c>
      <c r="M77" s="1096" t="str">
        <f t="shared" si="9"/>
        <v/>
      </c>
      <c r="N77" s="1096" t="str">
        <f t="shared" si="10"/>
        <v/>
      </c>
      <c r="O77" s="163"/>
      <c r="P77" s="163"/>
      <c r="Q77" s="163"/>
      <c r="R77" s="163"/>
      <c r="S77" s="163"/>
      <c r="T77" s="163"/>
      <c r="U77" s="163"/>
      <c r="V77" s="163"/>
    </row>
    <row r="78" spans="1:22" s="187" customFormat="1" ht="12.75" customHeight="1">
      <c r="A78" s="385"/>
      <c r="B78" s="119"/>
      <c r="C78" s="528"/>
      <c r="D78" s="528"/>
      <c r="E78" s="957"/>
      <c r="F78" s="119"/>
      <c r="G78" s="1105"/>
      <c r="H78" s="119"/>
      <c r="J78" s="71" t="str">
        <f t="shared" si="7"/>
        <v/>
      </c>
      <c r="K78" s="71" t="str">
        <f>_xlfn.IFNA(IF(ISBLANK(C78),"",IF(AND(C78="USA",ISNUMBER(E78)), VLOOKUP(E78,ElectricityEFs!H:I,2,FALSE),IF(OR(C78="Canada",C78="Australia",C78="USA"),CONCATENATE(C78,D78),C78))), "World")</f>
        <v/>
      </c>
      <c r="L78" s="86" t="str">
        <f t="shared" si="8"/>
        <v/>
      </c>
      <c r="M78" s="1096" t="str">
        <f t="shared" si="9"/>
        <v/>
      </c>
      <c r="N78" s="1096" t="str">
        <f t="shared" si="10"/>
        <v/>
      </c>
      <c r="O78" s="163"/>
      <c r="P78" s="163"/>
      <c r="Q78" s="163"/>
      <c r="R78" s="163"/>
      <c r="S78" s="163"/>
      <c r="T78" s="163"/>
      <c r="U78" s="163"/>
      <c r="V78" s="163"/>
    </row>
    <row r="79" spans="1:22" s="187" customFormat="1" ht="12.75" customHeight="1">
      <c r="A79" s="385"/>
      <c r="B79" s="119"/>
      <c r="C79" s="528"/>
      <c r="D79" s="528"/>
      <c r="E79" s="957"/>
      <c r="F79" s="119"/>
      <c r="G79" s="1105"/>
      <c r="H79" s="119"/>
      <c r="J79" s="71" t="str">
        <f t="shared" si="7"/>
        <v/>
      </c>
      <c r="K79" s="71" t="str">
        <f>_xlfn.IFNA(IF(ISBLANK(C79),"",IF(AND(C79="USA",ISNUMBER(E79)), VLOOKUP(E79,ElectricityEFs!H:I,2,FALSE),IF(OR(C79="Canada",C79="Australia",C79="USA"),CONCATENATE(C79,D79),C79))), "World")</f>
        <v/>
      </c>
      <c r="L79" s="86" t="str">
        <f t="shared" si="8"/>
        <v/>
      </c>
      <c r="M79" s="1096" t="str">
        <f t="shared" si="9"/>
        <v/>
      </c>
      <c r="N79" s="1096" t="str">
        <f t="shared" si="10"/>
        <v/>
      </c>
      <c r="O79" s="163"/>
      <c r="P79" s="163"/>
      <c r="Q79" s="163"/>
      <c r="R79" s="163"/>
      <c r="S79" s="163"/>
      <c r="T79" s="163"/>
      <c r="U79" s="163"/>
      <c r="V79" s="163"/>
    </row>
    <row r="80" spans="1:22" s="187" customFormat="1" ht="12.75" customHeight="1">
      <c r="A80" s="385"/>
      <c r="B80" s="119"/>
      <c r="C80" s="528"/>
      <c r="D80" s="528"/>
      <c r="E80" s="957"/>
      <c r="F80" s="119"/>
      <c r="G80" s="1105"/>
      <c r="H80" s="119"/>
      <c r="J80" s="71" t="str">
        <f t="shared" si="7"/>
        <v/>
      </c>
      <c r="K80" s="71" t="str">
        <f>_xlfn.IFNA(IF(ISBLANK(C80),"",IF(AND(C80="USA",ISNUMBER(E80)), VLOOKUP(E80,ElectricityEFs!H:I,2,FALSE),IF(OR(C80="Canada",C80="Australia",C80="USA"),CONCATENATE(C80,D80),C80))), "World")</f>
        <v/>
      </c>
      <c r="L80" s="86" t="str">
        <f t="shared" si="8"/>
        <v/>
      </c>
      <c r="M80" s="1096" t="str">
        <f t="shared" si="9"/>
        <v/>
      </c>
      <c r="N80" s="1096" t="str">
        <f t="shared" si="10"/>
        <v/>
      </c>
      <c r="O80" s="163"/>
      <c r="P80" s="163"/>
      <c r="Q80" s="163"/>
      <c r="R80" s="163"/>
      <c r="S80" s="163"/>
      <c r="T80" s="163"/>
      <c r="U80" s="163"/>
      <c r="V80" s="163"/>
    </row>
    <row r="81" spans="1:22" s="187" customFormat="1" ht="12.75" customHeight="1">
      <c r="A81" s="385"/>
      <c r="B81" s="119"/>
      <c r="C81" s="528"/>
      <c r="D81" s="528"/>
      <c r="E81" s="957"/>
      <c r="F81" s="119"/>
      <c r="G81" s="1105"/>
      <c r="H81" s="119"/>
      <c r="J81" s="71" t="str">
        <f t="shared" si="7"/>
        <v/>
      </c>
      <c r="K81" s="71" t="str">
        <f>_xlfn.IFNA(IF(ISBLANK(C81),"",IF(AND(C81="USA",ISNUMBER(E81)), VLOOKUP(E81,ElectricityEFs!H:I,2,FALSE),IF(OR(C81="Canada",C81="Australia",C81="USA"),CONCATENATE(C81,D81),C81))), "World")</f>
        <v/>
      </c>
      <c r="L81" s="86" t="str">
        <f t="shared" si="8"/>
        <v/>
      </c>
      <c r="M81" s="1096" t="str">
        <f t="shared" si="9"/>
        <v/>
      </c>
      <c r="N81" s="1096" t="str">
        <f t="shared" si="10"/>
        <v/>
      </c>
      <c r="O81" s="163"/>
      <c r="P81" s="163"/>
      <c r="Q81" s="163"/>
      <c r="R81" s="163"/>
      <c r="S81" s="163"/>
      <c r="T81" s="163"/>
      <c r="U81" s="163"/>
      <c r="V81" s="163"/>
    </row>
    <row r="82" spans="1:22" s="187" customFormat="1" ht="12.75" customHeight="1">
      <c r="A82" s="385"/>
      <c r="B82" s="119"/>
      <c r="C82" s="528"/>
      <c r="D82" s="528"/>
      <c r="E82" s="957"/>
      <c r="F82" s="119"/>
      <c r="G82" s="1105"/>
      <c r="H82" s="119"/>
      <c r="J82" s="71" t="str">
        <f t="shared" si="7"/>
        <v/>
      </c>
      <c r="K82" s="71" t="str">
        <f>_xlfn.IFNA(IF(ISBLANK(C82),"",IF(AND(C82="USA",ISNUMBER(E82)), VLOOKUP(E82,ElectricityEFs!H:I,2,FALSE),IF(OR(C82="Canada",C82="Australia",C82="USA"),CONCATENATE(C82,D82),C82))), "World")</f>
        <v/>
      </c>
      <c r="L82" s="86" t="str">
        <f t="shared" si="8"/>
        <v/>
      </c>
      <c r="M82" s="1096" t="str">
        <f t="shared" si="9"/>
        <v/>
      </c>
      <c r="N82" s="1096" t="str">
        <f t="shared" si="10"/>
        <v/>
      </c>
      <c r="O82" s="163"/>
      <c r="P82" s="163"/>
      <c r="Q82" s="163"/>
      <c r="R82" s="163"/>
      <c r="S82" s="163"/>
      <c r="T82" s="163"/>
      <c r="U82" s="163"/>
      <c r="V82" s="163"/>
    </row>
    <row r="83" spans="1:22" s="187" customFormat="1" ht="12.75" customHeight="1">
      <c r="A83" s="385"/>
      <c r="B83" s="119"/>
      <c r="C83" s="528"/>
      <c r="D83" s="528"/>
      <c r="E83" s="957"/>
      <c r="F83" s="119"/>
      <c r="G83" s="1105"/>
      <c r="H83" s="119"/>
      <c r="J83" s="71" t="str">
        <f t="shared" si="7"/>
        <v/>
      </c>
      <c r="K83" s="71" t="str">
        <f>_xlfn.IFNA(IF(ISBLANK(C83),"",IF(AND(C83="USA",ISNUMBER(E83)), VLOOKUP(E83,ElectricityEFs!H:I,2,FALSE),IF(OR(C83="Canada",C83="Australia",C83="USA"),CONCATENATE(C83,D83),C83))), "World")</f>
        <v/>
      </c>
      <c r="L83" s="86" t="str">
        <f t="shared" si="8"/>
        <v/>
      </c>
      <c r="M83" s="1096" t="str">
        <f t="shared" si="9"/>
        <v/>
      </c>
      <c r="N83" s="1096" t="str">
        <f t="shared" si="10"/>
        <v/>
      </c>
      <c r="O83" s="163"/>
      <c r="P83" s="163"/>
      <c r="Q83" s="163"/>
      <c r="R83" s="163"/>
      <c r="S83" s="163"/>
      <c r="T83" s="163"/>
      <c r="U83" s="163"/>
      <c r="V83" s="163"/>
    </row>
    <row r="84" spans="1:22" s="187" customFormat="1" ht="12.75" customHeight="1">
      <c r="A84" s="385"/>
      <c r="B84" s="119"/>
      <c r="C84" s="528"/>
      <c r="D84" s="528"/>
      <c r="E84" s="957"/>
      <c r="F84" s="119"/>
      <c r="G84" s="1105"/>
      <c r="H84" s="119"/>
      <c r="J84" s="71" t="str">
        <f t="shared" si="7"/>
        <v/>
      </c>
      <c r="K84" s="71" t="str">
        <f>_xlfn.IFNA(IF(ISBLANK(C84),"",IF(AND(C84="USA",ISNUMBER(E84)), VLOOKUP(E84,ElectricityEFs!H:I,2,FALSE),IF(OR(C84="Canada",C84="Australia",C84="USA"),CONCATENATE(C84,D84),C84))), "World")</f>
        <v/>
      </c>
      <c r="L84" s="86" t="str">
        <f t="shared" si="8"/>
        <v/>
      </c>
      <c r="M84" s="1096" t="str">
        <f t="shared" si="9"/>
        <v/>
      </c>
      <c r="N84" s="1096" t="str">
        <f t="shared" si="10"/>
        <v/>
      </c>
      <c r="O84" s="163"/>
      <c r="P84" s="163"/>
      <c r="Q84" s="163"/>
      <c r="R84" s="163"/>
      <c r="S84" s="163"/>
      <c r="T84" s="163"/>
      <c r="U84" s="163"/>
      <c r="V84" s="163"/>
    </row>
    <row r="85" spans="1:22" s="187" customFormat="1" ht="12.75" customHeight="1">
      <c r="A85" s="385"/>
      <c r="B85" s="119"/>
      <c r="C85" s="528"/>
      <c r="D85" s="528"/>
      <c r="E85" s="957"/>
      <c r="F85" s="119"/>
      <c r="G85" s="1105"/>
      <c r="H85" s="119"/>
      <c r="J85" s="71" t="str">
        <f t="shared" si="7"/>
        <v/>
      </c>
      <c r="K85" s="71" t="str">
        <f>_xlfn.IFNA(IF(ISBLANK(C85),"",IF(AND(C85="USA",ISNUMBER(E85)), VLOOKUP(E85,ElectricityEFs!H:I,2,FALSE),IF(OR(C85="Canada",C85="Australia",C85="USA"),CONCATENATE(C85,D85),C85))), "World")</f>
        <v/>
      </c>
      <c r="L85" s="86" t="str">
        <f t="shared" si="8"/>
        <v/>
      </c>
      <c r="M85" s="1096" t="str">
        <f t="shared" si="9"/>
        <v/>
      </c>
      <c r="N85" s="1096" t="str">
        <f t="shared" si="10"/>
        <v/>
      </c>
      <c r="O85" s="163"/>
      <c r="P85" s="163"/>
      <c r="Q85" s="163"/>
      <c r="R85" s="163"/>
      <c r="S85" s="163"/>
      <c r="T85" s="163"/>
      <c r="U85" s="163"/>
      <c r="V85" s="163"/>
    </row>
    <row r="86" spans="1:22" s="187" customFormat="1" ht="12.75" customHeight="1">
      <c r="A86" s="385"/>
      <c r="B86" s="119"/>
      <c r="C86" s="528"/>
      <c r="D86" s="528"/>
      <c r="E86" s="957"/>
      <c r="F86" s="119"/>
      <c r="G86" s="1105"/>
      <c r="H86" s="119"/>
      <c r="J86" s="71" t="str">
        <f t="shared" si="7"/>
        <v/>
      </c>
      <c r="K86" s="71" t="str">
        <f>_xlfn.IFNA(IF(ISBLANK(C86),"",IF(AND(C86="USA",ISNUMBER(E86)), VLOOKUP(E86,ElectricityEFs!H:I,2,FALSE),IF(OR(C86="Canada",C86="Australia",C86="USA"),CONCATENATE(C86,D86),C86))), "World")</f>
        <v/>
      </c>
      <c r="L86" s="86" t="str">
        <f t="shared" si="8"/>
        <v/>
      </c>
      <c r="M86" s="1096" t="str">
        <f t="shared" si="9"/>
        <v/>
      </c>
      <c r="N86" s="1096" t="str">
        <f t="shared" si="10"/>
        <v/>
      </c>
      <c r="O86" s="163"/>
      <c r="P86" s="163"/>
      <c r="Q86" s="163"/>
      <c r="R86" s="163"/>
      <c r="S86" s="163"/>
      <c r="T86" s="163"/>
      <c r="U86" s="163"/>
      <c r="V86" s="163"/>
    </row>
    <row r="87" spans="1:22" s="187" customFormat="1" ht="12.75" customHeight="1">
      <c r="A87" s="385"/>
      <c r="B87" s="119"/>
      <c r="C87" s="528"/>
      <c r="D87" s="528"/>
      <c r="E87" s="957"/>
      <c r="F87" s="119"/>
      <c r="G87" s="1105"/>
      <c r="H87" s="119"/>
      <c r="J87" s="71" t="str">
        <f t="shared" si="7"/>
        <v/>
      </c>
      <c r="K87" s="71" t="str">
        <f>_xlfn.IFNA(IF(ISBLANK(C87),"",IF(AND(C87="USA",ISNUMBER(E87)), VLOOKUP(E87,ElectricityEFs!H:I,2,FALSE),IF(OR(C87="Canada",C87="Australia",C87="USA"),CONCATENATE(C87,D87),C87))), "World")</f>
        <v/>
      </c>
      <c r="L87" s="86" t="str">
        <f t="shared" si="8"/>
        <v/>
      </c>
      <c r="M87" s="1096" t="str">
        <f t="shared" si="9"/>
        <v/>
      </c>
      <c r="N87" s="1096" t="str">
        <f t="shared" si="10"/>
        <v/>
      </c>
      <c r="O87" s="163"/>
      <c r="P87" s="163"/>
      <c r="Q87" s="163"/>
      <c r="R87" s="163"/>
      <c r="S87" s="163"/>
      <c r="T87" s="163"/>
      <c r="U87" s="163"/>
      <c r="V87" s="163"/>
    </row>
    <row r="88" spans="1:22" s="187" customFormat="1" ht="12.75" customHeight="1">
      <c r="A88" s="385"/>
      <c r="B88" s="119"/>
      <c r="C88" s="528"/>
      <c r="D88" s="528"/>
      <c r="E88" s="957"/>
      <c r="F88" s="119"/>
      <c r="G88" s="1105"/>
      <c r="H88" s="119"/>
      <c r="J88" s="71" t="str">
        <f t="shared" si="7"/>
        <v/>
      </c>
      <c r="K88" s="71" t="str">
        <f>_xlfn.IFNA(IF(ISBLANK(C88),"",IF(AND(C88="USA",ISNUMBER(E88)), VLOOKUP(E88,ElectricityEFs!H:I,2,FALSE),IF(OR(C88="Canada",C88="Australia",C88="USA"),CONCATENATE(C88,D88),C88))), "World")</f>
        <v/>
      </c>
      <c r="L88" s="86" t="str">
        <f t="shared" si="8"/>
        <v/>
      </c>
      <c r="M88" s="1096" t="str">
        <f t="shared" si="9"/>
        <v/>
      </c>
      <c r="N88" s="1096" t="str">
        <f t="shared" si="10"/>
        <v/>
      </c>
      <c r="O88" s="163"/>
      <c r="P88" s="163"/>
      <c r="Q88" s="163"/>
      <c r="R88" s="163"/>
      <c r="S88" s="163"/>
      <c r="T88" s="163"/>
      <c r="U88" s="163"/>
      <c r="V88" s="163"/>
    </row>
    <row r="89" spans="1:22" s="187" customFormat="1" ht="12.75" customHeight="1">
      <c r="A89" s="385"/>
      <c r="B89" s="119"/>
      <c r="C89" s="528"/>
      <c r="D89" s="528"/>
      <c r="E89" s="957"/>
      <c r="F89" s="119"/>
      <c r="G89" s="1105"/>
      <c r="H89" s="119"/>
      <c r="J89" s="71" t="str">
        <f t="shared" si="7"/>
        <v/>
      </c>
      <c r="K89" s="71" t="str">
        <f>_xlfn.IFNA(IF(ISBLANK(C89),"",IF(AND(C89="USA",ISNUMBER(E89)), VLOOKUP(E89,ElectricityEFs!H:I,2,FALSE),IF(OR(C89="Canada",C89="Australia",C89="USA"),CONCATENATE(C89,D89),C89))), "World")</f>
        <v/>
      </c>
      <c r="L89" s="86" t="str">
        <f t="shared" si="8"/>
        <v/>
      </c>
      <c r="M89" s="1096" t="str">
        <f t="shared" si="9"/>
        <v/>
      </c>
      <c r="N89" s="1096" t="str">
        <f t="shared" si="10"/>
        <v/>
      </c>
      <c r="O89" s="163"/>
      <c r="P89" s="163"/>
      <c r="Q89" s="163"/>
      <c r="R89" s="163"/>
      <c r="S89" s="163"/>
      <c r="T89" s="163"/>
      <c r="U89" s="163"/>
      <c r="V89" s="163"/>
    </row>
    <row r="90" spans="1:22" s="187" customFormat="1" ht="12.75" customHeight="1">
      <c r="A90" s="385"/>
      <c r="B90" s="119"/>
      <c r="C90" s="528"/>
      <c r="D90" s="528"/>
      <c r="E90" s="957"/>
      <c r="F90" s="119"/>
      <c r="G90" s="1105"/>
      <c r="H90" s="119"/>
      <c r="J90" s="71" t="str">
        <f t="shared" si="7"/>
        <v/>
      </c>
      <c r="K90" s="71" t="str">
        <f>_xlfn.IFNA(IF(ISBLANK(C90),"",IF(AND(C90="USA",ISNUMBER(E90)), VLOOKUP(E90,ElectricityEFs!H:I,2,FALSE),IF(OR(C90="Canada",C90="Australia",C90="USA"),CONCATENATE(C90,D90),C90))), "World")</f>
        <v/>
      </c>
      <c r="L90" s="86" t="str">
        <f t="shared" si="8"/>
        <v/>
      </c>
      <c r="M90" s="1096" t="str">
        <f t="shared" si="9"/>
        <v/>
      </c>
      <c r="N90" s="1096" t="str">
        <f t="shared" si="10"/>
        <v/>
      </c>
      <c r="O90" s="163"/>
      <c r="P90" s="163"/>
      <c r="Q90" s="163"/>
      <c r="R90" s="163"/>
      <c r="S90" s="163"/>
      <c r="T90" s="163"/>
      <c r="U90" s="163"/>
      <c r="V90" s="163"/>
    </row>
    <row r="91" spans="1:22" s="187" customFormat="1" ht="12.75" customHeight="1">
      <c r="A91" s="385"/>
      <c r="G91" s="1106"/>
      <c r="O91" s="163"/>
      <c r="P91" s="163"/>
      <c r="Q91" s="163"/>
      <c r="R91" s="163"/>
      <c r="S91" s="163"/>
      <c r="T91" s="163"/>
      <c r="U91" s="163"/>
      <c r="V91" s="163"/>
    </row>
    <row r="92" spans="1:22" s="187" customFormat="1" ht="12.75" customHeight="1">
      <c r="A92" s="385"/>
      <c r="G92" s="1106"/>
      <c r="O92" s="163"/>
      <c r="P92" s="163"/>
      <c r="Q92" s="163"/>
      <c r="R92" s="163"/>
      <c r="S92" s="163"/>
      <c r="T92" s="163"/>
      <c r="U92" s="163"/>
      <c r="V92" s="163"/>
    </row>
    <row r="93" spans="1:22" s="187" customFormat="1" ht="12.75" customHeight="1">
      <c r="A93" s="385"/>
      <c r="G93" s="1106"/>
      <c r="O93" s="163"/>
      <c r="P93" s="163"/>
      <c r="Q93" s="163"/>
      <c r="R93" s="163"/>
      <c r="S93" s="163"/>
      <c r="T93" s="163"/>
      <c r="U93" s="163"/>
      <c r="V93" s="163"/>
    </row>
    <row r="94" spans="1:22" s="187" customFormat="1" ht="12.75" customHeight="1">
      <c r="A94" s="385"/>
      <c r="G94" s="1106"/>
      <c r="O94" s="163"/>
      <c r="P94" s="163"/>
      <c r="Q94" s="163"/>
      <c r="R94" s="163"/>
      <c r="S94" s="163"/>
      <c r="T94" s="163"/>
      <c r="U94" s="163"/>
      <c r="V94" s="163"/>
    </row>
    <row r="95" spans="1:22" s="187" customFormat="1" ht="12.75" customHeight="1">
      <c r="A95" s="385"/>
      <c r="G95" s="1106"/>
      <c r="O95" s="163"/>
      <c r="P95" s="163"/>
      <c r="Q95" s="163"/>
      <c r="R95" s="163"/>
      <c r="S95" s="163"/>
      <c r="T95" s="163"/>
      <c r="U95" s="163"/>
      <c r="V95" s="163"/>
    </row>
    <row r="96" spans="1:22" s="187" customFormat="1" ht="12.75" customHeight="1">
      <c r="A96" s="385"/>
      <c r="G96" s="1106"/>
      <c r="O96" s="163"/>
      <c r="P96" s="163"/>
      <c r="Q96" s="163"/>
      <c r="R96" s="163"/>
      <c r="S96" s="163"/>
      <c r="T96" s="163"/>
      <c r="U96" s="163"/>
      <c r="V96" s="163"/>
    </row>
    <row r="97" spans="1:22" s="187" customFormat="1" ht="12.75" customHeight="1">
      <c r="A97" s="385"/>
      <c r="G97" s="1106"/>
      <c r="O97" s="163"/>
      <c r="P97" s="163"/>
      <c r="Q97" s="163"/>
      <c r="R97" s="163"/>
      <c r="S97" s="163"/>
      <c r="T97" s="163"/>
      <c r="U97" s="163"/>
      <c r="V97" s="163"/>
    </row>
    <row r="98" spans="1:22" s="187" customFormat="1" ht="12.75" customHeight="1">
      <c r="A98" s="385"/>
      <c r="G98" s="1106"/>
      <c r="O98" s="163"/>
      <c r="P98" s="163"/>
      <c r="Q98" s="163"/>
      <c r="R98" s="163"/>
      <c r="S98" s="163"/>
      <c r="T98" s="163"/>
      <c r="U98" s="163"/>
      <c r="V98" s="163"/>
    </row>
    <row r="99" spans="1:22" s="187" customFormat="1" ht="12.75" customHeight="1">
      <c r="A99" s="385"/>
      <c r="G99" s="1106"/>
      <c r="O99" s="163"/>
      <c r="P99" s="163"/>
      <c r="Q99" s="163"/>
      <c r="R99" s="163"/>
      <c r="S99" s="163"/>
      <c r="T99" s="163"/>
      <c r="U99" s="163"/>
      <c r="V99" s="163"/>
    </row>
    <row r="100" spans="1:22" s="187" customFormat="1" ht="12.75" customHeight="1">
      <c r="A100" s="385"/>
      <c r="G100" s="1106"/>
      <c r="O100" s="163"/>
      <c r="P100" s="163"/>
      <c r="Q100" s="163"/>
      <c r="R100" s="163"/>
      <c r="S100" s="163"/>
      <c r="T100" s="163"/>
      <c r="U100" s="163"/>
      <c r="V100" s="163"/>
    </row>
    <row r="101" spans="1:22" s="187" customFormat="1" ht="12.75" customHeight="1">
      <c r="A101" s="385"/>
      <c r="G101" s="1106"/>
      <c r="O101" s="163"/>
      <c r="P101" s="163"/>
      <c r="Q101" s="163"/>
      <c r="R101" s="163"/>
      <c r="S101" s="163"/>
      <c r="T101" s="163"/>
      <c r="U101" s="163"/>
      <c r="V101" s="163"/>
    </row>
    <row r="102" spans="1:22" s="187" customFormat="1" ht="12.75" customHeight="1">
      <c r="A102" s="385"/>
      <c r="G102" s="1106"/>
      <c r="O102" s="163"/>
      <c r="P102" s="163"/>
      <c r="Q102" s="163"/>
      <c r="R102" s="163"/>
      <c r="S102" s="163"/>
      <c r="T102" s="163"/>
      <c r="U102" s="163"/>
      <c r="V102" s="163"/>
    </row>
    <row r="103" spans="1:22" s="187" customFormat="1" ht="12.75" customHeight="1">
      <c r="A103" s="385"/>
      <c r="G103" s="1106"/>
      <c r="O103" s="163"/>
      <c r="P103" s="163"/>
      <c r="Q103" s="163"/>
      <c r="R103" s="163"/>
      <c r="S103" s="163"/>
      <c r="T103" s="163"/>
      <c r="U103" s="163"/>
      <c r="V103" s="163"/>
    </row>
    <row r="104" spans="1:22" s="187" customFormat="1" ht="12.75" customHeight="1">
      <c r="A104" s="385"/>
      <c r="G104" s="1106"/>
      <c r="O104" s="163"/>
      <c r="P104" s="163"/>
      <c r="Q104" s="163"/>
      <c r="R104" s="163"/>
      <c r="S104" s="163"/>
      <c r="T104" s="163"/>
      <c r="U104" s="163"/>
      <c r="V104" s="163"/>
    </row>
    <row r="105" spans="1:22" s="187" customFormat="1" ht="12.75" customHeight="1">
      <c r="A105" s="385"/>
      <c r="G105" s="1106"/>
      <c r="O105" s="163"/>
      <c r="P105" s="163"/>
      <c r="Q105" s="163"/>
      <c r="R105" s="163"/>
      <c r="S105" s="163"/>
      <c r="T105" s="163"/>
      <c r="U105" s="163"/>
      <c r="V105" s="163"/>
    </row>
    <row r="106" spans="1:22" s="187" customFormat="1" ht="12.75" customHeight="1">
      <c r="A106" s="385"/>
      <c r="G106" s="1106"/>
      <c r="O106" s="163"/>
      <c r="P106" s="163"/>
      <c r="Q106" s="163"/>
      <c r="R106" s="163"/>
      <c r="S106" s="163"/>
      <c r="T106" s="163"/>
      <c r="U106" s="163"/>
      <c r="V106" s="163"/>
    </row>
    <row r="107" spans="1:22" s="187" customFormat="1" ht="12.75" customHeight="1">
      <c r="A107" s="385"/>
      <c r="G107" s="1106"/>
      <c r="O107" s="163"/>
      <c r="P107" s="163"/>
      <c r="Q107" s="163"/>
      <c r="R107" s="163"/>
      <c r="S107" s="163"/>
      <c r="T107" s="163"/>
      <c r="U107" s="163"/>
      <c r="V107" s="163"/>
    </row>
    <row r="108" spans="1:22" s="187" customFormat="1" ht="12.75" customHeight="1">
      <c r="A108" s="385"/>
      <c r="G108" s="1106"/>
      <c r="O108" s="163"/>
      <c r="P108" s="163"/>
      <c r="Q108" s="163"/>
      <c r="R108" s="163"/>
      <c r="S108" s="163"/>
      <c r="T108" s="163"/>
      <c r="U108" s="163"/>
      <c r="V108" s="163"/>
    </row>
    <row r="109" spans="1:22" s="187" customFormat="1" ht="12.75" customHeight="1">
      <c r="A109" s="385"/>
      <c r="G109" s="1106"/>
      <c r="O109" s="163"/>
      <c r="P109" s="163"/>
      <c r="Q109" s="163"/>
      <c r="R109" s="163"/>
      <c r="S109" s="163"/>
      <c r="T109" s="163"/>
      <c r="U109" s="163"/>
      <c r="V109" s="163"/>
    </row>
    <row r="110" spans="1:22" s="187" customFormat="1" ht="12.75" customHeight="1">
      <c r="A110" s="385"/>
      <c r="G110" s="1106"/>
      <c r="O110" s="163"/>
      <c r="P110" s="163"/>
      <c r="Q110" s="163"/>
      <c r="R110" s="163"/>
      <c r="S110" s="163"/>
      <c r="T110" s="163"/>
      <c r="U110" s="163"/>
      <c r="V110" s="163"/>
    </row>
    <row r="111" spans="1:22" s="187" customFormat="1" ht="12.75" customHeight="1">
      <c r="A111" s="385"/>
      <c r="G111" s="1106"/>
      <c r="O111" s="163"/>
      <c r="P111" s="163"/>
      <c r="Q111" s="163"/>
      <c r="R111" s="163"/>
      <c r="S111" s="163"/>
      <c r="T111" s="163"/>
      <c r="U111" s="163"/>
      <c r="V111" s="163"/>
    </row>
    <row r="112" spans="1:22" s="187" customFormat="1" ht="12.75" customHeight="1">
      <c r="A112" s="385"/>
      <c r="G112" s="1106"/>
      <c r="O112" s="163"/>
      <c r="P112" s="163"/>
      <c r="Q112" s="163"/>
      <c r="R112" s="163"/>
      <c r="S112" s="163"/>
      <c r="T112" s="163"/>
      <c r="U112" s="163"/>
      <c r="V112" s="163"/>
    </row>
    <row r="113" spans="1:22" s="187" customFormat="1" ht="12.75" customHeight="1">
      <c r="A113" s="385"/>
      <c r="G113" s="1106"/>
      <c r="O113" s="163"/>
      <c r="P113" s="163"/>
      <c r="Q113" s="163"/>
      <c r="R113" s="163"/>
      <c r="S113" s="163"/>
      <c r="T113" s="163"/>
      <c r="U113" s="163"/>
      <c r="V113" s="163"/>
    </row>
    <row r="114" spans="1:22" s="187" customFormat="1" ht="12.75" customHeight="1">
      <c r="A114" s="385"/>
      <c r="G114" s="1106"/>
      <c r="O114" s="163"/>
      <c r="P114" s="163"/>
      <c r="Q114" s="163"/>
      <c r="R114" s="163"/>
      <c r="S114" s="163"/>
      <c r="T114" s="163"/>
      <c r="U114" s="163"/>
      <c r="V114" s="163"/>
    </row>
    <row r="115" spans="1:22" s="187" customFormat="1" ht="12.75" customHeight="1">
      <c r="A115" s="385"/>
      <c r="G115" s="1106"/>
      <c r="O115" s="163"/>
      <c r="P115" s="163"/>
      <c r="Q115" s="163"/>
      <c r="R115" s="163"/>
      <c r="S115" s="163"/>
      <c r="T115" s="163"/>
      <c r="U115" s="163"/>
      <c r="V115" s="163"/>
    </row>
    <row r="116" spans="1:22" s="187" customFormat="1" ht="12.75" customHeight="1">
      <c r="A116" s="385"/>
      <c r="G116" s="1106"/>
      <c r="O116" s="163"/>
      <c r="P116" s="163"/>
      <c r="Q116" s="163"/>
      <c r="R116" s="163"/>
      <c r="S116" s="163"/>
      <c r="T116" s="163"/>
      <c r="U116" s="163"/>
      <c r="V116" s="163"/>
    </row>
    <row r="117" spans="1:22" s="187" customFormat="1" ht="12.75" customHeight="1">
      <c r="A117" s="385"/>
      <c r="G117" s="1106"/>
      <c r="O117" s="163"/>
      <c r="P117" s="163"/>
      <c r="Q117" s="163"/>
      <c r="R117" s="163"/>
      <c r="S117" s="163"/>
      <c r="T117" s="163"/>
      <c r="U117" s="163"/>
      <c r="V117" s="163"/>
    </row>
    <row r="118" spans="1:22" s="187" customFormat="1" ht="12.75" customHeight="1">
      <c r="A118" s="385"/>
      <c r="G118" s="1106"/>
      <c r="O118" s="163"/>
      <c r="P118" s="163"/>
      <c r="Q118" s="163"/>
      <c r="R118" s="163"/>
      <c r="S118" s="163"/>
      <c r="T118" s="163"/>
      <c r="U118" s="163"/>
      <c r="V118" s="163"/>
    </row>
    <row r="119" spans="1:22" s="187" customFormat="1" ht="12.75" customHeight="1">
      <c r="A119" s="385"/>
      <c r="G119" s="1106"/>
      <c r="O119" s="163"/>
      <c r="P119" s="163"/>
      <c r="Q119" s="163"/>
      <c r="R119" s="163"/>
      <c r="S119" s="163"/>
      <c r="T119" s="163"/>
      <c r="U119" s="163"/>
      <c r="V119" s="163"/>
    </row>
    <row r="120" spans="1:22" s="187" customFormat="1" ht="12.75" customHeight="1">
      <c r="A120" s="385"/>
      <c r="G120" s="1106"/>
      <c r="O120" s="163"/>
      <c r="P120" s="163"/>
      <c r="Q120" s="163"/>
      <c r="R120" s="163"/>
      <c r="S120" s="163"/>
      <c r="T120" s="163"/>
      <c r="U120" s="163"/>
      <c r="V120" s="163"/>
    </row>
    <row r="121" spans="1:22" s="187" customFormat="1" ht="12.75" customHeight="1">
      <c r="A121" s="385"/>
      <c r="G121" s="1106"/>
      <c r="O121" s="163"/>
      <c r="P121" s="163"/>
      <c r="Q121" s="163"/>
      <c r="R121" s="163"/>
      <c r="S121" s="163"/>
      <c r="T121" s="163"/>
      <c r="U121" s="163"/>
      <c r="V121" s="163"/>
    </row>
    <row r="122" spans="1:22" s="187" customFormat="1" ht="12.75" customHeight="1">
      <c r="A122" s="385"/>
      <c r="G122" s="1106"/>
      <c r="O122" s="163"/>
      <c r="P122" s="163"/>
      <c r="Q122" s="163"/>
      <c r="R122" s="163"/>
      <c r="S122" s="163"/>
      <c r="T122" s="163"/>
      <c r="U122" s="163"/>
      <c r="V122" s="163"/>
    </row>
    <row r="123" spans="1:22" s="187" customFormat="1" ht="12.75" customHeight="1">
      <c r="A123" s="385"/>
      <c r="G123" s="1106"/>
      <c r="O123" s="163"/>
      <c r="P123" s="163"/>
      <c r="Q123" s="163"/>
      <c r="R123" s="163"/>
      <c r="S123" s="163"/>
      <c r="T123" s="163"/>
      <c r="U123" s="163"/>
      <c r="V123" s="163"/>
    </row>
    <row r="124" spans="1:22" s="187" customFormat="1" ht="12.75" customHeight="1">
      <c r="A124" s="385"/>
      <c r="G124" s="1106"/>
      <c r="O124" s="163"/>
      <c r="P124" s="163"/>
      <c r="Q124" s="163"/>
      <c r="R124" s="163"/>
      <c r="S124" s="163"/>
      <c r="T124" s="163"/>
      <c r="U124" s="163"/>
      <c r="V124" s="163"/>
    </row>
    <row r="125" spans="1:22" s="187" customFormat="1" ht="12.75" customHeight="1">
      <c r="A125" s="385"/>
      <c r="G125" s="1106"/>
      <c r="O125" s="163"/>
      <c r="P125" s="163"/>
      <c r="Q125" s="163"/>
      <c r="R125" s="163"/>
      <c r="S125" s="163"/>
      <c r="T125" s="163"/>
      <c r="U125" s="163"/>
      <c r="V125" s="163"/>
    </row>
    <row r="126" spans="1:22" s="187" customFormat="1" ht="12.75" customHeight="1">
      <c r="A126" s="385"/>
      <c r="G126" s="1106"/>
      <c r="O126" s="163"/>
      <c r="P126" s="163"/>
      <c r="Q126" s="163"/>
      <c r="R126" s="163"/>
      <c r="S126" s="163"/>
      <c r="T126" s="163"/>
      <c r="U126" s="163"/>
      <c r="V126" s="163"/>
    </row>
    <row r="127" spans="1:22" s="187" customFormat="1" ht="12.75" customHeight="1">
      <c r="A127" s="385"/>
      <c r="G127" s="1106"/>
      <c r="O127" s="163"/>
      <c r="P127" s="163"/>
      <c r="Q127" s="163"/>
      <c r="R127" s="163"/>
      <c r="S127" s="163"/>
      <c r="T127" s="163"/>
      <c r="U127" s="163"/>
      <c r="V127" s="163"/>
    </row>
    <row r="128" spans="1:22" s="187" customFormat="1" ht="12.75" customHeight="1">
      <c r="A128" s="385"/>
      <c r="G128" s="1106"/>
      <c r="O128" s="163"/>
      <c r="P128" s="163"/>
      <c r="Q128" s="163"/>
      <c r="R128" s="163"/>
      <c r="S128" s="163"/>
      <c r="T128" s="163"/>
      <c r="U128" s="163"/>
      <c r="V128" s="163"/>
    </row>
    <row r="129" spans="1:22" s="187" customFormat="1" ht="12.75" customHeight="1">
      <c r="A129" s="385"/>
      <c r="G129" s="1106"/>
      <c r="O129" s="163"/>
      <c r="P129" s="163"/>
      <c r="Q129" s="163"/>
      <c r="R129" s="163"/>
      <c r="S129" s="163"/>
      <c r="T129" s="163"/>
      <c r="U129" s="163"/>
      <c r="V129" s="163"/>
    </row>
    <row r="130" spans="1:22" s="187" customFormat="1" ht="12.75" customHeight="1">
      <c r="A130" s="385"/>
      <c r="G130" s="1106"/>
      <c r="O130" s="163"/>
      <c r="P130" s="163"/>
      <c r="Q130" s="163"/>
      <c r="R130" s="163"/>
      <c r="S130" s="163"/>
      <c r="T130" s="163"/>
      <c r="U130" s="163"/>
      <c r="V130" s="163"/>
    </row>
    <row r="131" spans="1:22" s="187" customFormat="1" ht="12.75" customHeight="1">
      <c r="A131" s="385"/>
      <c r="G131" s="1106"/>
      <c r="O131" s="163"/>
      <c r="P131" s="163"/>
      <c r="Q131" s="163"/>
      <c r="R131" s="163"/>
      <c r="S131" s="163"/>
      <c r="T131" s="163"/>
      <c r="U131" s="163"/>
      <c r="V131" s="163"/>
    </row>
    <row r="132" spans="1:22" s="187" customFormat="1" ht="12.75" customHeight="1">
      <c r="A132" s="385"/>
      <c r="G132" s="1106"/>
      <c r="O132" s="163"/>
      <c r="P132" s="163"/>
      <c r="Q132" s="163"/>
      <c r="R132" s="163"/>
      <c r="S132" s="163"/>
      <c r="T132" s="163"/>
      <c r="U132" s="163"/>
      <c r="V132" s="163"/>
    </row>
    <row r="133" spans="1:22" s="187" customFormat="1" ht="12.75" customHeight="1">
      <c r="A133" s="385"/>
      <c r="G133" s="1106"/>
      <c r="O133" s="163"/>
      <c r="P133" s="163"/>
      <c r="Q133" s="163"/>
      <c r="R133" s="163"/>
      <c r="S133" s="163"/>
      <c r="T133" s="163"/>
      <c r="U133" s="163"/>
      <c r="V133" s="163"/>
    </row>
    <row r="134" spans="1:22" s="187" customFormat="1" ht="12.75" customHeight="1">
      <c r="A134" s="385"/>
      <c r="G134" s="1106"/>
      <c r="O134" s="163"/>
      <c r="P134" s="163"/>
      <c r="Q134" s="163"/>
      <c r="R134" s="163"/>
      <c r="S134" s="163"/>
      <c r="T134" s="163"/>
      <c r="U134" s="163"/>
      <c r="V134" s="163"/>
    </row>
    <row r="135" spans="1:22" s="187" customFormat="1" ht="12.75" customHeight="1">
      <c r="A135" s="385"/>
      <c r="G135" s="1106"/>
      <c r="O135" s="163"/>
      <c r="P135" s="163"/>
      <c r="Q135" s="163"/>
      <c r="R135" s="163"/>
      <c r="S135" s="163"/>
      <c r="T135" s="163"/>
      <c r="U135" s="163"/>
      <c r="V135" s="163"/>
    </row>
    <row r="136" spans="1:22" s="187" customFormat="1" ht="12.75" customHeight="1">
      <c r="A136" s="385"/>
      <c r="G136" s="1106"/>
      <c r="O136" s="163"/>
      <c r="P136" s="163"/>
      <c r="Q136" s="163"/>
      <c r="R136" s="163"/>
      <c r="S136" s="163"/>
      <c r="T136" s="163"/>
      <c r="U136" s="163"/>
      <c r="V136" s="163"/>
    </row>
    <row r="137" spans="1:22" s="187" customFormat="1" ht="12.75" customHeight="1">
      <c r="A137" s="385"/>
      <c r="G137" s="1106"/>
      <c r="O137" s="163"/>
      <c r="P137" s="163"/>
      <c r="Q137" s="163"/>
      <c r="R137" s="163"/>
      <c r="S137" s="163"/>
      <c r="T137" s="163"/>
      <c r="U137" s="163"/>
      <c r="V137" s="163"/>
    </row>
    <row r="138" spans="1:22" s="187" customFormat="1" ht="12.75" customHeight="1">
      <c r="A138" s="385"/>
      <c r="G138" s="1106"/>
      <c r="O138" s="163"/>
      <c r="P138" s="163"/>
      <c r="Q138" s="163"/>
      <c r="R138" s="163"/>
      <c r="S138" s="163"/>
      <c r="T138" s="163"/>
      <c r="U138" s="163"/>
      <c r="V138" s="163"/>
    </row>
    <row r="139" spans="1:22" s="187" customFormat="1" ht="12.75" customHeight="1">
      <c r="A139" s="385"/>
      <c r="G139" s="1106"/>
      <c r="O139" s="163"/>
      <c r="P139" s="163"/>
      <c r="Q139" s="163"/>
      <c r="R139" s="163"/>
      <c r="S139" s="163"/>
      <c r="T139" s="163"/>
      <c r="U139" s="163"/>
      <c r="V139" s="163"/>
    </row>
    <row r="140" spans="1:22" s="187" customFormat="1" ht="12.75" customHeight="1">
      <c r="A140" s="385"/>
      <c r="G140" s="1106"/>
      <c r="O140" s="163"/>
      <c r="P140" s="163"/>
      <c r="Q140" s="163"/>
      <c r="R140" s="163"/>
      <c r="S140" s="163"/>
      <c r="T140" s="163"/>
      <c r="U140" s="163"/>
      <c r="V140" s="163"/>
    </row>
    <row r="141" spans="1:22" s="187" customFormat="1" ht="12.75" customHeight="1">
      <c r="A141" s="385"/>
      <c r="G141" s="1106"/>
      <c r="O141" s="163"/>
      <c r="P141" s="163"/>
      <c r="Q141" s="163"/>
      <c r="R141" s="163"/>
      <c r="S141" s="163"/>
      <c r="T141" s="163"/>
      <c r="U141" s="163"/>
      <c r="V141" s="163"/>
    </row>
    <row r="142" spans="1:22" s="187" customFormat="1" ht="12.75" customHeight="1">
      <c r="A142" s="385"/>
      <c r="G142" s="1106"/>
      <c r="O142" s="163"/>
      <c r="P142" s="163"/>
      <c r="Q142" s="163"/>
      <c r="R142" s="163"/>
      <c r="S142" s="163"/>
      <c r="T142" s="163"/>
      <c r="U142" s="163"/>
      <c r="V142" s="163"/>
    </row>
    <row r="143" spans="1:22" s="187" customFormat="1" ht="12.75" customHeight="1">
      <c r="A143" s="385"/>
      <c r="G143" s="1106"/>
      <c r="O143" s="163"/>
      <c r="P143" s="163"/>
      <c r="Q143" s="163"/>
      <c r="R143" s="163"/>
      <c r="S143" s="163"/>
      <c r="T143" s="163"/>
      <c r="U143" s="163"/>
      <c r="V143" s="163"/>
    </row>
    <row r="144" spans="1:22" s="187" customFormat="1" ht="12.75" customHeight="1">
      <c r="A144" s="385"/>
      <c r="G144" s="1106"/>
      <c r="O144" s="163"/>
      <c r="P144" s="163"/>
      <c r="Q144" s="163"/>
      <c r="R144" s="163"/>
      <c r="S144" s="163"/>
      <c r="T144" s="163"/>
      <c r="U144" s="163"/>
      <c r="V144" s="163"/>
    </row>
    <row r="145" spans="1:22" s="187" customFormat="1" ht="12.75" customHeight="1">
      <c r="A145" s="385"/>
      <c r="G145" s="1106"/>
      <c r="O145" s="163"/>
      <c r="P145" s="163"/>
      <c r="Q145" s="163"/>
      <c r="R145" s="163"/>
      <c r="S145" s="163"/>
      <c r="T145" s="163"/>
      <c r="U145" s="163"/>
      <c r="V145" s="163"/>
    </row>
    <row r="146" spans="1:22" s="187" customFormat="1" ht="12.75" customHeight="1">
      <c r="A146" s="385"/>
      <c r="G146" s="1106"/>
      <c r="O146" s="163"/>
      <c r="P146" s="163"/>
      <c r="Q146" s="163"/>
      <c r="R146" s="163"/>
      <c r="S146" s="163"/>
      <c r="T146" s="163"/>
      <c r="U146" s="163"/>
      <c r="V146" s="163"/>
    </row>
    <row r="147" spans="1:22" s="187" customFormat="1" ht="12.75" customHeight="1">
      <c r="A147" s="385"/>
      <c r="G147" s="1106"/>
      <c r="O147" s="163"/>
      <c r="P147" s="163"/>
      <c r="Q147" s="163"/>
      <c r="R147" s="163"/>
      <c r="S147" s="163"/>
      <c r="T147" s="163"/>
      <c r="U147" s="163"/>
      <c r="V147" s="163"/>
    </row>
    <row r="148" spans="1:22" s="187" customFormat="1" ht="12.75" customHeight="1">
      <c r="A148" s="385"/>
      <c r="G148" s="1106"/>
      <c r="O148" s="163"/>
      <c r="P148" s="163"/>
      <c r="Q148" s="163"/>
      <c r="R148" s="163"/>
      <c r="S148" s="163"/>
      <c r="T148" s="163"/>
      <c r="U148" s="163"/>
      <c r="V148" s="163"/>
    </row>
    <row r="149" spans="1:22" s="187" customFormat="1" ht="12.75" customHeight="1">
      <c r="A149" s="385"/>
      <c r="G149" s="1106"/>
      <c r="O149" s="163"/>
      <c r="P149" s="163"/>
      <c r="Q149" s="163"/>
      <c r="R149" s="163"/>
      <c r="S149" s="163"/>
      <c r="T149" s="163"/>
      <c r="U149" s="163"/>
      <c r="V149" s="163"/>
    </row>
    <row r="150" spans="1:22" s="187" customFormat="1" ht="12.75" customHeight="1">
      <c r="A150" s="385"/>
      <c r="G150" s="1106"/>
      <c r="O150" s="163"/>
      <c r="P150" s="163"/>
      <c r="Q150" s="163"/>
      <c r="R150" s="163"/>
      <c r="S150" s="163"/>
      <c r="T150" s="163"/>
      <c r="U150" s="163"/>
      <c r="V150" s="163"/>
    </row>
    <row r="151" spans="1:22" s="187" customFormat="1" ht="12.75" customHeight="1">
      <c r="A151" s="385"/>
      <c r="G151" s="1106"/>
      <c r="O151" s="163"/>
      <c r="P151" s="163"/>
      <c r="Q151" s="163"/>
      <c r="R151" s="163"/>
      <c r="S151" s="163"/>
      <c r="T151" s="163"/>
      <c r="U151" s="163"/>
      <c r="V151" s="163"/>
    </row>
    <row r="152" spans="1:22" s="187" customFormat="1" ht="12.75" customHeight="1">
      <c r="A152" s="385"/>
      <c r="G152" s="1106"/>
      <c r="O152" s="163"/>
      <c r="P152" s="163"/>
      <c r="Q152" s="163"/>
      <c r="R152" s="163"/>
      <c r="S152" s="163"/>
      <c r="T152" s="163"/>
      <c r="U152" s="163"/>
      <c r="V152" s="163"/>
    </row>
    <row r="153" spans="1:22" s="187" customFormat="1" ht="12.75" customHeight="1">
      <c r="A153" s="385"/>
      <c r="G153" s="1106"/>
      <c r="O153" s="163"/>
      <c r="P153" s="163"/>
      <c r="Q153" s="163"/>
      <c r="R153" s="163"/>
      <c r="S153" s="163"/>
      <c r="T153" s="163"/>
      <c r="U153" s="163"/>
      <c r="V153" s="163"/>
    </row>
    <row r="154" spans="1:22" s="187" customFormat="1" ht="12.75" customHeight="1">
      <c r="A154" s="385"/>
      <c r="G154" s="1106"/>
      <c r="O154" s="163"/>
      <c r="P154" s="163"/>
      <c r="Q154" s="163"/>
      <c r="R154" s="163"/>
      <c r="S154" s="163"/>
      <c r="T154" s="163"/>
      <c r="U154" s="163"/>
      <c r="V154" s="163"/>
    </row>
    <row r="155" spans="1:22" s="187" customFormat="1" ht="12.75" customHeight="1">
      <c r="A155" s="385"/>
      <c r="G155" s="1106"/>
      <c r="O155" s="163"/>
      <c r="P155" s="163"/>
      <c r="Q155" s="163"/>
      <c r="R155" s="163"/>
      <c r="S155" s="163"/>
      <c r="T155" s="163"/>
      <c r="U155" s="163"/>
      <c r="V155" s="163"/>
    </row>
    <row r="156" spans="1:22" s="187" customFormat="1" ht="12.75" customHeight="1">
      <c r="A156" s="385"/>
      <c r="G156" s="1106"/>
      <c r="O156" s="163"/>
      <c r="P156" s="163"/>
      <c r="Q156" s="163"/>
      <c r="R156" s="163"/>
      <c r="S156" s="163"/>
      <c r="T156" s="163"/>
      <c r="U156" s="163"/>
      <c r="V156" s="163"/>
    </row>
    <row r="157" spans="1:22" s="187" customFormat="1" ht="12.75" customHeight="1">
      <c r="A157" s="385"/>
      <c r="G157" s="1106"/>
      <c r="O157" s="163"/>
      <c r="P157" s="163"/>
      <c r="Q157" s="163"/>
      <c r="R157" s="163"/>
      <c r="S157" s="163"/>
      <c r="T157" s="163"/>
      <c r="U157" s="163"/>
      <c r="V157" s="163"/>
    </row>
    <row r="158" spans="1:22" s="187" customFormat="1" ht="12.75" customHeight="1">
      <c r="A158" s="385"/>
      <c r="G158" s="1106"/>
      <c r="O158" s="163"/>
      <c r="P158" s="163"/>
      <c r="Q158" s="163"/>
      <c r="R158" s="163"/>
      <c r="S158" s="163"/>
      <c r="T158" s="163"/>
      <c r="U158" s="163"/>
      <c r="V158" s="163"/>
    </row>
    <row r="159" spans="1:22" s="187" customFormat="1" ht="12.75" customHeight="1">
      <c r="A159" s="385"/>
      <c r="G159" s="1106"/>
      <c r="O159" s="163"/>
      <c r="P159" s="163"/>
      <c r="Q159" s="163"/>
      <c r="R159" s="163"/>
      <c r="S159" s="163"/>
      <c r="T159" s="163"/>
      <c r="U159" s="163"/>
      <c r="V159" s="163"/>
    </row>
    <row r="160" spans="1:22" s="187" customFormat="1" ht="12.75" customHeight="1">
      <c r="A160" s="385"/>
      <c r="G160" s="1106"/>
      <c r="O160" s="163"/>
      <c r="P160" s="163"/>
      <c r="Q160" s="163"/>
      <c r="R160" s="163"/>
      <c r="S160" s="163"/>
      <c r="T160" s="163"/>
      <c r="U160" s="163"/>
      <c r="V160" s="163"/>
    </row>
    <row r="161" spans="1:22" s="187" customFormat="1" ht="12.75" customHeight="1">
      <c r="A161" s="385"/>
      <c r="G161" s="1106"/>
      <c r="O161" s="163"/>
      <c r="P161" s="163"/>
      <c r="Q161" s="163"/>
      <c r="R161" s="163"/>
      <c r="S161" s="163"/>
      <c r="T161" s="163"/>
      <c r="U161" s="163"/>
      <c r="V161" s="163"/>
    </row>
    <row r="162" spans="1:22" s="187" customFormat="1" ht="12.75" customHeight="1">
      <c r="A162" s="385"/>
      <c r="G162" s="1106"/>
      <c r="O162" s="163"/>
      <c r="P162" s="163"/>
      <c r="Q162" s="163"/>
      <c r="R162" s="163"/>
      <c r="S162" s="163"/>
      <c r="T162" s="163"/>
      <c r="U162" s="163"/>
      <c r="V162" s="163"/>
    </row>
    <row r="163" spans="1:22" s="187" customFormat="1" ht="12.75" customHeight="1">
      <c r="A163" s="385"/>
      <c r="G163" s="1106"/>
      <c r="O163" s="163"/>
      <c r="P163" s="163"/>
      <c r="Q163" s="163"/>
      <c r="R163" s="163"/>
      <c r="S163" s="163"/>
      <c r="T163" s="163"/>
      <c r="U163" s="163"/>
      <c r="V163" s="163"/>
    </row>
    <row r="164" spans="1:22" s="187" customFormat="1" ht="12.75" customHeight="1">
      <c r="A164" s="385"/>
      <c r="G164" s="1106"/>
      <c r="O164" s="163"/>
      <c r="P164" s="163"/>
      <c r="Q164" s="163"/>
      <c r="R164" s="163"/>
      <c r="S164" s="163"/>
      <c r="T164" s="163"/>
      <c r="U164" s="163"/>
      <c r="V164" s="163"/>
    </row>
    <row r="165" spans="1:22" s="187" customFormat="1" ht="12.75" customHeight="1">
      <c r="A165" s="385"/>
      <c r="G165" s="1106"/>
      <c r="O165" s="163"/>
      <c r="P165" s="163"/>
      <c r="Q165" s="163"/>
      <c r="R165" s="163"/>
      <c r="S165" s="163"/>
      <c r="T165" s="163"/>
      <c r="U165" s="163"/>
      <c r="V165" s="163"/>
    </row>
    <row r="166" spans="1:22" s="187" customFormat="1" ht="12.75" customHeight="1">
      <c r="A166" s="385"/>
      <c r="G166" s="1106"/>
      <c r="O166" s="163"/>
      <c r="P166" s="163"/>
      <c r="Q166" s="163"/>
      <c r="R166" s="163"/>
      <c r="S166" s="163"/>
      <c r="T166" s="163"/>
      <c r="U166" s="163"/>
      <c r="V166" s="163"/>
    </row>
    <row r="167" spans="1:22" s="187" customFormat="1" ht="12.75" customHeight="1">
      <c r="A167" s="385"/>
      <c r="G167" s="1106"/>
      <c r="O167" s="163"/>
      <c r="P167" s="163"/>
      <c r="Q167" s="163"/>
      <c r="R167" s="163"/>
      <c r="S167" s="163"/>
      <c r="T167" s="163"/>
      <c r="U167" s="163"/>
      <c r="V167" s="163"/>
    </row>
    <row r="168" spans="1:22" s="187" customFormat="1" ht="12.75" customHeight="1">
      <c r="A168" s="385"/>
      <c r="G168" s="1106"/>
      <c r="O168" s="163"/>
      <c r="P168" s="163"/>
      <c r="Q168" s="163"/>
      <c r="R168" s="163"/>
      <c r="S168" s="163"/>
      <c r="T168" s="163"/>
      <c r="U168" s="163"/>
      <c r="V168" s="163"/>
    </row>
    <row r="169" spans="1:22" s="187" customFormat="1" ht="12.75" customHeight="1">
      <c r="A169" s="385"/>
      <c r="G169" s="1106"/>
      <c r="O169" s="163"/>
      <c r="P169" s="163"/>
      <c r="Q169" s="163"/>
      <c r="R169" s="163"/>
      <c r="S169" s="163"/>
      <c r="T169" s="163"/>
      <c r="U169" s="163"/>
      <c r="V169" s="163"/>
    </row>
    <row r="170" spans="1:22" s="187" customFormat="1" ht="12.75" customHeight="1">
      <c r="A170" s="385"/>
      <c r="G170" s="1106"/>
      <c r="O170" s="163"/>
      <c r="P170" s="163"/>
      <c r="Q170" s="163"/>
      <c r="R170" s="163"/>
      <c r="S170" s="163"/>
      <c r="T170" s="163"/>
      <c r="U170" s="163"/>
      <c r="V170" s="163"/>
    </row>
    <row r="171" spans="1:22" s="187" customFormat="1" ht="12.75" customHeight="1">
      <c r="A171" s="385"/>
      <c r="G171" s="1106"/>
      <c r="O171" s="163"/>
      <c r="P171" s="163"/>
      <c r="Q171" s="163"/>
      <c r="R171" s="163"/>
      <c r="S171" s="163"/>
      <c r="T171" s="163"/>
      <c r="U171" s="163"/>
      <c r="V171" s="163"/>
    </row>
    <row r="172" spans="1:22" s="187" customFormat="1" ht="12.75" customHeight="1">
      <c r="A172" s="385"/>
      <c r="G172" s="1106"/>
      <c r="O172" s="163"/>
      <c r="P172" s="163"/>
      <c r="Q172" s="163"/>
      <c r="R172" s="163"/>
      <c r="S172" s="163"/>
      <c r="T172" s="163"/>
      <c r="U172" s="163"/>
      <c r="V172" s="163"/>
    </row>
    <row r="173" spans="1:22" s="187" customFormat="1" ht="12.75" customHeight="1">
      <c r="A173" s="385"/>
      <c r="G173" s="1106"/>
      <c r="O173" s="163"/>
      <c r="P173" s="163"/>
      <c r="Q173" s="163"/>
      <c r="R173" s="163"/>
      <c r="S173" s="163"/>
      <c r="T173" s="163"/>
      <c r="U173" s="163"/>
      <c r="V173" s="163"/>
    </row>
    <row r="174" spans="1:22" s="187" customFormat="1" ht="12.75" customHeight="1">
      <c r="A174" s="385"/>
      <c r="G174" s="1106"/>
      <c r="O174" s="163"/>
      <c r="P174" s="163"/>
      <c r="Q174" s="163"/>
      <c r="R174" s="163"/>
      <c r="S174" s="163"/>
      <c r="T174" s="163"/>
      <c r="U174" s="163"/>
      <c r="V174" s="163"/>
    </row>
    <row r="175" spans="1:22" s="187" customFormat="1" ht="12.75" customHeight="1">
      <c r="A175" s="385"/>
      <c r="G175" s="1106"/>
      <c r="O175" s="163"/>
      <c r="P175" s="163"/>
      <c r="Q175" s="163"/>
      <c r="R175" s="163"/>
      <c r="S175" s="163"/>
      <c r="T175" s="163"/>
      <c r="U175" s="163"/>
      <c r="V175" s="163"/>
    </row>
    <row r="176" spans="1:22" s="187" customFormat="1" ht="12.75" customHeight="1">
      <c r="A176" s="385"/>
      <c r="G176" s="1106"/>
      <c r="O176" s="163"/>
      <c r="P176" s="163"/>
      <c r="Q176" s="163"/>
      <c r="R176" s="163"/>
      <c r="S176" s="163"/>
      <c r="T176" s="163"/>
      <c r="U176" s="163"/>
      <c r="V176" s="163"/>
    </row>
    <row r="177" spans="1:22" s="187" customFormat="1" ht="12.75" customHeight="1">
      <c r="A177" s="385"/>
      <c r="G177" s="1106"/>
      <c r="O177" s="163"/>
      <c r="P177" s="163"/>
      <c r="Q177" s="163"/>
      <c r="R177" s="163"/>
      <c r="S177" s="163"/>
      <c r="T177" s="163"/>
      <c r="U177" s="163"/>
      <c r="V177" s="163"/>
    </row>
    <row r="178" spans="1:22" s="187" customFormat="1" ht="12.75" customHeight="1">
      <c r="A178" s="385"/>
      <c r="G178" s="1106"/>
      <c r="O178" s="163"/>
      <c r="P178" s="163"/>
      <c r="Q178" s="163"/>
      <c r="R178" s="163"/>
      <c r="S178" s="163"/>
      <c r="T178" s="163"/>
      <c r="U178" s="163"/>
      <c r="V178" s="163"/>
    </row>
    <row r="179" spans="1:22" s="187" customFormat="1" ht="12.75" customHeight="1">
      <c r="A179" s="385"/>
      <c r="G179" s="1106"/>
      <c r="O179" s="163"/>
      <c r="P179" s="163"/>
      <c r="Q179" s="163"/>
      <c r="R179" s="163"/>
      <c r="S179" s="163"/>
      <c r="T179" s="163"/>
      <c r="U179" s="163"/>
      <c r="V179" s="163"/>
    </row>
    <row r="180" spans="1:22" s="187" customFormat="1" ht="12.75" customHeight="1">
      <c r="A180" s="385"/>
      <c r="G180" s="1106"/>
      <c r="O180" s="163"/>
      <c r="P180" s="163"/>
      <c r="Q180" s="163"/>
      <c r="R180" s="163"/>
      <c r="S180" s="163"/>
      <c r="T180" s="163"/>
      <c r="U180" s="163"/>
      <c r="V180" s="163"/>
    </row>
    <row r="181" spans="1:22" s="187" customFormat="1" ht="12.75" customHeight="1">
      <c r="A181" s="385"/>
      <c r="G181" s="1106"/>
      <c r="O181" s="163"/>
      <c r="P181" s="163"/>
      <c r="Q181" s="163"/>
      <c r="R181" s="163"/>
      <c r="S181" s="163"/>
      <c r="T181" s="163"/>
      <c r="U181" s="163"/>
      <c r="V181" s="163"/>
    </row>
    <row r="182" spans="1:22" s="187" customFormat="1" ht="12.75" customHeight="1">
      <c r="A182" s="385"/>
      <c r="G182" s="1106"/>
      <c r="O182" s="163"/>
      <c r="P182" s="163"/>
      <c r="Q182" s="163"/>
      <c r="R182" s="163"/>
      <c r="S182" s="163"/>
      <c r="T182" s="163"/>
      <c r="U182" s="163"/>
      <c r="V182" s="163"/>
    </row>
    <row r="183" spans="1:22" s="187" customFormat="1" ht="12.75" customHeight="1">
      <c r="A183" s="385"/>
      <c r="G183" s="1106"/>
      <c r="O183" s="163"/>
      <c r="P183" s="163"/>
      <c r="Q183" s="163"/>
      <c r="R183" s="163"/>
      <c r="S183" s="163"/>
      <c r="T183" s="163"/>
      <c r="U183" s="163"/>
      <c r="V183" s="163"/>
    </row>
    <row r="184" spans="1:22" s="187" customFormat="1" ht="12.75" customHeight="1">
      <c r="A184" s="385"/>
      <c r="G184" s="1106"/>
      <c r="O184" s="163"/>
      <c r="P184" s="163"/>
      <c r="Q184" s="163"/>
      <c r="R184" s="163"/>
      <c r="S184" s="163"/>
      <c r="T184" s="163"/>
      <c r="U184" s="163"/>
      <c r="V184" s="163"/>
    </row>
    <row r="185" spans="1:22" s="187" customFormat="1" ht="12.75" customHeight="1">
      <c r="A185" s="385"/>
      <c r="G185" s="1106"/>
      <c r="O185" s="163"/>
      <c r="P185" s="163"/>
      <c r="Q185" s="163"/>
      <c r="R185" s="163"/>
      <c r="S185" s="163"/>
      <c r="T185" s="163"/>
      <c r="U185" s="163"/>
      <c r="V185" s="163"/>
    </row>
    <row r="186" spans="1:22" s="187" customFormat="1" ht="12.75" customHeight="1">
      <c r="A186" s="385"/>
      <c r="G186" s="1106"/>
      <c r="O186" s="163"/>
      <c r="P186" s="163"/>
      <c r="Q186" s="163"/>
      <c r="R186" s="163"/>
      <c r="S186" s="163"/>
      <c r="T186" s="163"/>
      <c r="U186" s="163"/>
      <c r="V186" s="163"/>
    </row>
    <row r="187" spans="1:22" s="187" customFormat="1" ht="12.75" customHeight="1">
      <c r="A187" s="385"/>
      <c r="G187" s="1106"/>
      <c r="O187" s="163"/>
      <c r="P187" s="163"/>
      <c r="Q187" s="163"/>
      <c r="R187" s="163"/>
      <c r="S187" s="163"/>
      <c r="T187" s="163"/>
      <c r="U187" s="163"/>
      <c r="V187" s="163"/>
    </row>
    <row r="188" spans="1:22" s="187" customFormat="1" ht="12.75" customHeight="1">
      <c r="A188" s="385"/>
      <c r="G188" s="1106"/>
      <c r="O188" s="163"/>
      <c r="P188" s="163"/>
      <c r="Q188" s="163"/>
      <c r="R188" s="163"/>
      <c r="S188" s="163"/>
      <c r="T188" s="163"/>
      <c r="U188" s="163"/>
      <c r="V188" s="163"/>
    </row>
    <row r="189" spans="1:22" s="187" customFormat="1" ht="12.75" customHeight="1">
      <c r="A189" s="385"/>
      <c r="G189" s="1106"/>
      <c r="O189" s="163"/>
      <c r="P189" s="163"/>
      <c r="Q189" s="163"/>
      <c r="R189" s="163"/>
      <c r="S189" s="163"/>
      <c r="T189" s="163"/>
      <c r="U189" s="163"/>
      <c r="V189" s="163"/>
    </row>
    <row r="190" spans="1:22" s="187" customFormat="1" ht="12.75" customHeight="1">
      <c r="A190" s="385"/>
      <c r="G190" s="1106"/>
      <c r="O190" s="163"/>
      <c r="P190" s="163"/>
      <c r="Q190" s="163"/>
      <c r="R190" s="163"/>
      <c r="S190" s="163"/>
      <c r="T190" s="163"/>
      <c r="U190" s="163"/>
      <c r="V190" s="163"/>
    </row>
    <row r="191" spans="1:22" s="187" customFormat="1" ht="12.75" customHeight="1">
      <c r="A191" s="385"/>
      <c r="G191" s="1106"/>
      <c r="O191" s="163"/>
      <c r="P191" s="163"/>
      <c r="Q191" s="163"/>
      <c r="R191" s="163"/>
      <c r="S191" s="163"/>
      <c r="T191" s="163"/>
      <c r="U191" s="163"/>
      <c r="V191" s="163"/>
    </row>
    <row r="192" spans="1:22" s="187" customFormat="1" ht="12.75" customHeight="1">
      <c r="A192" s="385"/>
      <c r="G192" s="1106"/>
      <c r="O192" s="163"/>
      <c r="P192" s="163"/>
      <c r="Q192" s="163"/>
      <c r="R192" s="163"/>
      <c r="S192" s="163"/>
      <c r="T192" s="163"/>
      <c r="U192" s="163"/>
      <c r="V192" s="163"/>
    </row>
    <row r="193" spans="1:22" s="187" customFormat="1" ht="12.75" customHeight="1">
      <c r="A193" s="385"/>
      <c r="G193" s="1106"/>
      <c r="O193" s="163"/>
      <c r="P193" s="163"/>
      <c r="Q193" s="163"/>
      <c r="R193" s="163"/>
      <c r="S193" s="163"/>
      <c r="T193" s="163"/>
      <c r="U193" s="163"/>
      <c r="V193" s="163"/>
    </row>
    <row r="194" spans="1:22" s="187" customFormat="1" ht="12.75" customHeight="1">
      <c r="A194" s="385"/>
      <c r="G194" s="1106"/>
      <c r="O194" s="163"/>
      <c r="P194" s="163"/>
      <c r="Q194" s="163"/>
      <c r="R194" s="163"/>
      <c r="S194" s="163"/>
      <c r="T194" s="163"/>
      <c r="U194" s="163"/>
      <c r="V194" s="163"/>
    </row>
    <row r="195" spans="1:22" s="187" customFormat="1" ht="12.75" customHeight="1">
      <c r="A195" s="385"/>
      <c r="G195" s="1106"/>
      <c r="O195" s="163"/>
      <c r="P195" s="163"/>
      <c r="Q195" s="163"/>
      <c r="R195" s="163"/>
      <c r="S195" s="163"/>
      <c r="T195" s="163"/>
      <c r="U195" s="163"/>
      <c r="V195" s="163"/>
    </row>
    <row r="196" spans="1:22" s="187" customFormat="1" ht="12.75" customHeight="1">
      <c r="A196" s="385"/>
      <c r="G196" s="1106"/>
      <c r="O196" s="163"/>
      <c r="P196" s="163"/>
      <c r="Q196" s="163"/>
      <c r="R196" s="163"/>
      <c r="S196" s="163"/>
      <c r="T196" s="163"/>
      <c r="U196" s="163"/>
      <c r="V196" s="163"/>
    </row>
    <row r="197" spans="1:22" s="187" customFormat="1" ht="12.75" customHeight="1">
      <c r="A197" s="385"/>
      <c r="G197" s="1106"/>
      <c r="O197" s="163"/>
      <c r="P197" s="163"/>
      <c r="Q197" s="163"/>
      <c r="R197" s="163"/>
      <c r="S197" s="163"/>
      <c r="T197" s="163"/>
      <c r="U197" s="163"/>
      <c r="V197" s="163"/>
    </row>
    <row r="198" spans="1:22" s="187" customFormat="1" ht="12.75" customHeight="1">
      <c r="A198" s="385"/>
      <c r="G198" s="1106"/>
      <c r="O198" s="163"/>
      <c r="P198" s="163"/>
      <c r="Q198" s="163"/>
      <c r="R198" s="163"/>
      <c r="S198" s="163"/>
      <c r="T198" s="163"/>
      <c r="U198" s="163"/>
      <c r="V198" s="163"/>
    </row>
    <row r="199" spans="1:22" s="187" customFormat="1" ht="12.75" customHeight="1">
      <c r="A199" s="385"/>
      <c r="G199" s="1106"/>
      <c r="O199" s="163"/>
      <c r="P199" s="163"/>
      <c r="Q199" s="163"/>
      <c r="R199" s="163"/>
      <c r="S199" s="163"/>
      <c r="T199" s="163"/>
      <c r="U199" s="163"/>
      <c r="V199" s="163"/>
    </row>
    <row r="200" spans="1:22" s="187" customFormat="1" ht="12.75" customHeight="1">
      <c r="A200" s="385"/>
      <c r="G200" s="1106"/>
      <c r="O200" s="163"/>
      <c r="P200" s="163"/>
      <c r="Q200" s="163"/>
      <c r="R200" s="163"/>
      <c r="S200" s="163"/>
      <c r="T200" s="163"/>
      <c r="U200" s="163"/>
      <c r="V200" s="163"/>
    </row>
    <row r="201" spans="1:22" s="187" customFormat="1" ht="12.75" customHeight="1">
      <c r="A201" s="385"/>
      <c r="G201" s="1106"/>
      <c r="O201" s="163"/>
      <c r="P201" s="163"/>
      <c r="Q201" s="163"/>
      <c r="R201" s="163"/>
      <c r="S201" s="163"/>
      <c r="T201" s="163"/>
      <c r="U201" s="163"/>
      <c r="V201" s="163"/>
    </row>
    <row r="202" spans="1:22" s="187" customFormat="1" ht="12.75" customHeight="1">
      <c r="A202" s="385"/>
      <c r="G202" s="1106"/>
      <c r="O202" s="163"/>
      <c r="P202" s="163"/>
      <c r="Q202" s="163"/>
      <c r="R202" s="163"/>
      <c r="S202" s="163"/>
      <c r="T202" s="163"/>
      <c r="U202" s="163"/>
      <c r="V202" s="163"/>
    </row>
    <row r="203" spans="1:22" s="187" customFormat="1" ht="12.75" customHeight="1">
      <c r="A203" s="385"/>
      <c r="G203" s="1106"/>
      <c r="O203" s="163"/>
      <c r="P203" s="163"/>
      <c r="Q203" s="163"/>
      <c r="R203" s="163"/>
      <c r="S203" s="163"/>
      <c r="T203" s="163"/>
      <c r="U203" s="163"/>
      <c r="V203" s="163"/>
    </row>
    <row r="204" spans="1:22" s="187" customFormat="1" ht="12.75" customHeight="1">
      <c r="A204" s="385"/>
      <c r="G204" s="1106"/>
      <c r="O204" s="163"/>
      <c r="P204" s="163"/>
      <c r="Q204" s="163"/>
      <c r="R204" s="163"/>
      <c r="S204" s="163"/>
      <c r="T204" s="163"/>
      <c r="U204" s="163"/>
      <c r="V204" s="163"/>
    </row>
    <row r="205" spans="1:22" s="187" customFormat="1" ht="12.75" customHeight="1">
      <c r="A205" s="385"/>
      <c r="G205" s="1106"/>
      <c r="O205" s="163"/>
      <c r="P205" s="163"/>
      <c r="Q205" s="163"/>
      <c r="R205" s="163"/>
      <c r="S205" s="163"/>
      <c r="T205" s="163"/>
      <c r="U205" s="163"/>
      <c r="V205" s="163"/>
    </row>
    <row r="206" spans="1:22" s="187" customFormat="1" ht="12.75" customHeight="1">
      <c r="A206" s="385"/>
      <c r="G206" s="1106"/>
      <c r="O206" s="163"/>
      <c r="P206" s="163"/>
      <c r="Q206" s="163"/>
      <c r="R206" s="163"/>
      <c r="S206" s="163"/>
      <c r="T206" s="163"/>
      <c r="U206" s="163"/>
      <c r="V206" s="163"/>
    </row>
    <row r="207" spans="1:22" s="187" customFormat="1" ht="12.75" customHeight="1">
      <c r="A207" s="385"/>
      <c r="G207" s="1106"/>
      <c r="O207" s="163"/>
      <c r="P207" s="163"/>
      <c r="Q207" s="163"/>
      <c r="R207" s="163"/>
      <c r="S207" s="163"/>
      <c r="T207" s="163"/>
      <c r="U207" s="163"/>
      <c r="V207" s="163"/>
    </row>
    <row r="208" spans="1:22" s="187" customFormat="1" ht="12.75" customHeight="1">
      <c r="A208" s="385"/>
      <c r="G208" s="1106"/>
      <c r="O208" s="163"/>
      <c r="P208" s="163"/>
      <c r="Q208" s="163"/>
      <c r="R208" s="163"/>
      <c r="S208" s="163"/>
      <c r="T208" s="163"/>
      <c r="U208" s="163"/>
      <c r="V208" s="163"/>
    </row>
    <row r="209" spans="1:22" s="187" customFormat="1" ht="12.75" customHeight="1">
      <c r="A209" s="385"/>
      <c r="G209" s="1106"/>
      <c r="O209" s="163"/>
      <c r="P209" s="163"/>
      <c r="Q209" s="163"/>
      <c r="R209" s="163"/>
      <c r="S209" s="163"/>
      <c r="T209" s="163"/>
      <c r="U209" s="163"/>
      <c r="V209" s="163"/>
    </row>
    <row r="210" spans="1:22" s="187" customFormat="1" ht="12.75" customHeight="1">
      <c r="A210" s="385"/>
      <c r="G210" s="1106"/>
      <c r="O210" s="163"/>
      <c r="P210" s="163"/>
      <c r="Q210" s="163"/>
      <c r="R210" s="163"/>
      <c r="S210" s="163"/>
      <c r="T210" s="163"/>
      <c r="U210" s="163"/>
      <c r="V210" s="163"/>
    </row>
    <row r="211" spans="1:22" s="187" customFormat="1" ht="12.75" customHeight="1">
      <c r="A211" s="385"/>
      <c r="G211" s="1106"/>
      <c r="O211" s="163"/>
      <c r="P211" s="163"/>
      <c r="Q211" s="163"/>
      <c r="R211" s="163"/>
      <c r="S211" s="163"/>
      <c r="T211" s="163"/>
      <c r="U211" s="163"/>
      <c r="V211" s="163"/>
    </row>
    <row r="212" spans="1:22" s="187" customFormat="1" ht="12.75" customHeight="1">
      <c r="A212" s="385"/>
      <c r="G212" s="1106"/>
      <c r="O212" s="163"/>
      <c r="P212" s="163"/>
      <c r="Q212" s="163"/>
      <c r="R212" s="163"/>
      <c r="S212" s="163"/>
      <c r="T212" s="163"/>
      <c r="U212" s="163"/>
      <c r="V212" s="163"/>
    </row>
    <row r="213" spans="1:22" s="187" customFormat="1" ht="12.75" customHeight="1">
      <c r="A213" s="385"/>
      <c r="G213" s="1106"/>
      <c r="O213" s="163"/>
      <c r="P213" s="163"/>
      <c r="Q213" s="163"/>
      <c r="R213" s="163"/>
      <c r="S213" s="163"/>
      <c r="T213" s="163"/>
      <c r="U213" s="163"/>
      <c r="V213" s="163"/>
    </row>
    <row r="214" spans="1:22" s="187" customFormat="1" ht="12.75" customHeight="1">
      <c r="A214" s="385"/>
      <c r="G214" s="1106"/>
      <c r="O214" s="163"/>
      <c r="P214" s="163"/>
      <c r="Q214" s="163"/>
      <c r="R214" s="163"/>
      <c r="S214" s="163"/>
      <c r="T214" s="163"/>
      <c r="U214" s="163"/>
      <c r="V214" s="163"/>
    </row>
    <row r="215" spans="1:22" s="187" customFormat="1" ht="12.75" customHeight="1">
      <c r="A215" s="385"/>
      <c r="G215" s="1106"/>
      <c r="O215" s="163"/>
      <c r="P215" s="163"/>
      <c r="Q215" s="163"/>
      <c r="R215" s="163"/>
      <c r="S215" s="163"/>
      <c r="T215" s="163"/>
      <c r="U215" s="163"/>
      <c r="V215" s="163"/>
    </row>
    <row r="216" spans="1:22" s="187" customFormat="1" ht="12.75" customHeight="1">
      <c r="A216" s="385"/>
      <c r="G216" s="1106"/>
      <c r="O216" s="163"/>
      <c r="P216" s="163"/>
      <c r="Q216" s="163"/>
      <c r="R216" s="163"/>
      <c r="S216" s="163"/>
      <c r="T216" s="163"/>
      <c r="U216" s="163"/>
      <c r="V216" s="163"/>
    </row>
    <row r="217" spans="1:22" s="187" customFormat="1" ht="12.75" customHeight="1">
      <c r="A217" s="385"/>
      <c r="G217" s="1106"/>
      <c r="O217" s="163"/>
      <c r="P217" s="163"/>
      <c r="Q217" s="163"/>
      <c r="R217" s="163"/>
      <c r="S217" s="163"/>
      <c r="T217" s="163"/>
      <c r="U217" s="163"/>
      <c r="V217" s="163"/>
    </row>
    <row r="218" spans="1:22" s="187" customFormat="1" ht="12.75" customHeight="1">
      <c r="A218" s="385"/>
      <c r="G218" s="1106"/>
      <c r="O218" s="163"/>
      <c r="P218" s="163"/>
      <c r="Q218" s="163"/>
      <c r="R218" s="163"/>
      <c r="S218" s="163"/>
      <c r="T218" s="163"/>
      <c r="U218" s="163"/>
      <c r="V218" s="163"/>
    </row>
    <row r="219" spans="1:22" s="187" customFormat="1" ht="12.75" customHeight="1">
      <c r="A219" s="385"/>
      <c r="G219" s="1106"/>
      <c r="O219" s="163"/>
      <c r="P219" s="163"/>
      <c r="Q219" s="163"/>
      <c r="R219" s="163"/>
      <c r="S219" s="163"/>
      <c r="T219" s="163"/>
      <c r="U219" s="163"/>
      <c r="V219" s="163"/>
    </row>
    <row r="220" spans="1:22" s="187" customFormat="1" ht="12.75" customHeight="1">
      <c r="A220" s="385"/>
      <c r="G220" s="1106"/>
      <c r="O220" s="163"/>
      <c r="P220" s="163"/>
      <c r="Q220" s="163"/>
      <c r="R220" s="163"/>
      <c r="S220" s="163"/>
      <c r="T220" s="163"/>
      <c r="U220" s="163"/>
      <c r="V220" s="163"/>
    </row>
    <row r="221" spans="1:22" s="187" customFormat="1" ht="12.75" customHeight="1">
      <c r="A221" s="385"/>
      <c r="G221" s="1106"/>
      <c r="O221" s="163"/>
      <c r="P221" s="163"/>
      <c r="Q221" s="163"/>
      <c r="R221" s="163"/>
      <c r="S221" s="163"/>
      <c r="T221" s="163"/>
      <c r="U221" s="163"/>
      <c r="V221" s="163"/>
    </row>
    <row r="222" spans="1:22" s="187" customFormat="1" ht="12.75" customHeight="1">
      <c r="A222" s="385"/>
      <c r="G222" s="1106"/>
      <c r="O222" s="163"/>
      <c r="P222" s="163"/>
      <c r="Q222" s="163"/>
      <c r="R222" s="163"/>
      <c r="S222" s="163"/>
      <c r="T222" s="163"/>
      <c r="U222" s="163"/>
      <c r="V222" s="163"/>
    </row>
    <row r="223" spans="1:22" s="187" customFormat="1" ht="12.75" customHeight="1">
      <c r="A223" s="385"/>
      <c r="G223" s="1106"/>
      <c r="O223" s="163"/>
      <c r="P223" s="163"/>
      <c r="Q223" s="163"/>
      <c r="R223" s="163"/>
      <c r="S223" s="163"/>
      <c r="T223" s="163"/>
      <c r="U223" s="163"/>
      <c r="V223" s="163"/>
    </row>
    <row r="224" spans="1:22" s="187" customFormat="1" ht="12.75" customHeight="1">
      <c r="A224" s="385"/>
      <c r="G224" s="1106"/>
      <c r="O224" s="163"/>
      <c r="P224" s="163"/>
      <c r="Q224" s="163"/>
      <c r="R224" s="163"/>
      <c r="S224" s="163"/>
      <c r="T224" s="163"/>
      <c r="U224" s="163"/>
      <c r="V224" s="163"/>
    </row>
    <row r="225" spans="1:22" s="187" customFormat="1" ht="12.75" customHeight="1">
      <c r="A225" s="385"/>
      <c r="G225" s="1106"/>
      <c r="O225" s="163"/>
      <c r="P225" s="163"/>
      <c r="Q225" s="163"/>
      <c r="R225" s="163"/>
      <c r="S225" s="163"/>
      <c r="T225" s="163"/>
      <c r="U225" s="163"/>
      <c r="V225" s="163"/>
    </row>
    <row r="226" spans="1:22" s="187" customFormat="1" ht="12.75" customHeight="1">
      <c r="A226" s="385"/>
      <c r="G226" s="1106"/>
      <c r="O226" s="163"/>
      <c r="P226" s="163"/>
      <c r="Q226" s="163"/>
      <c r="R226" s="163"/>
      <c r="S226" s="163"/>
      <c r="T226" s="163"/>
      <c r="U226" s="163"/>
      <c r="V226" s="163"/>
    </row>
    <row r="227" spans="1:22" s="187" customFormat="1" ht="12.75" customHeight="1">
      <c r="A227" s="385"/>
      <c r="G227" s="1106"/>
      <c r="O227" s="163"/>
      <c r="P227" s="163"/>
      <c r="Q227" s="163"/>
      <c r="R227" s="163"/>
      <c r="S227" s="163"/>
      <c r="T227" s="163"/>
      <c r="U227" s="163"/>
      <c r="V227" s="163"/>
    </row>
    <row r="228" spans="1:22" s="187" customFormat="1" ht="12.75" customHeight="1">
      <c r="A228" s="385"/>
      <c r="G228" s="1106"/>
      <c r="O228" s="163"/>
      <c r="P228" s="163"/>
      <c r="Q228" s="163"/>
      <c r="R228" s="163"/>
      <c r="S228" s="163"/>
      <c r="T228" s="163"/>
      <c r="U228" s="163"/>
      <c r="V228" s="163"/>
    </row>
    <row r="229" spans="1:22" s="187" customFormat="1" ht="12.75" customHeight="1">
      <c r="A229" s="385"/>
      <c r="G229" s="1106"/>
      <c r="O229" s="163"/>
      <c r="P229" s="163"/>
      <c r="Q229" s="163"/>
      <c r="R229" s="163"/>
      <c r="S229" s="163"/>
      <c r="T229" s="163"/>
      <c r="U229" s="163"/>
      <c r="V229" s="163"/>
    </row>
    <row r="230" spans="1:22" s="187" customFormat="1" ht="12.75" customHeight="1">
      <c r="A230" s="385"/>
      <c r="G230" s="1106"/>
      <c r="O230" s="163"/>
      <c r="P230" s="163"/>
      <c r="Q230" s="163"/>
      <c r="R230" s="163"/>
      <c r="S230" s="163"/>
      <c r="T230" s="163"/>
      <c r="U230" s="163"/>
      <c r="V230" s="163"/>
    </row>
    <row r="231" spans="1:22" s="187" customFormat="1" ht="12.75" customHeight="1">
      <c r="A231" s="385"/>
      <c r="G231" s="1106"/>
      <c r="O231" s="163"/>
      <c r="P231" s="163"/>
      <c r="Q231" s="163"/>
      <c r="R231" s="163"/>
      <c r="S231" s="163"/>
      <c r="T231" s="163"/>
      <c r="U231" s="163"/>
      <c r="V231" s="163"/>
    </row>
    <row r="232" spans="1:22" s="187" customFormat="1" ht="12.75" customHeight="1">
      <c r="A232" s="385"/>
      <c r="G232" s="1106"/>
      <c r="O232" s="163"/>
      <c r="P232" s="163"/>
      <c r="Q232" s="163"/>
      <c r="R232" s="163"/>
      <c r="S232" s="163"/>
      <c r="T232" s="163"/>
      <c r="U232" s="163"/>
      <c r="V232" s="163"/>
    </row>
    <row r="233" spans="1:22" s="187" customFormat="1" ht="12.75" customHeight="1">
      <c r="A233" s="385"/>
      <c r="G233" s="1106"/>
      <c r="O233" s="163"/>
      <c r="P233" s="163"/>
      <c r="Q233" s="163"/>
      <c r="R233" s="163"/>
      <c r="S233" s="163"/>
      <c r="T233" s="163"/>
      <c r="U233" s="163"/>
      <c r="V233" s="163"/>
    </row>
    <row r="234" spans="1:22" s="187" customFormat="1" ht="12.75" customHeight="1">
      <c r="A234" s="385"/>
      <c r="G234" s="1106"/>
      <c r="O234" s="163"/>
      <c r="P234" s="163"/>
      <c r="Q234" s="163"/>
      <c r="R234" s="163"/>
      <c r="S234" s="163"/>
      <c r="T234" s="163"/>
      <c r="U234" s="163"/>
      <c r="V234" s="163"/>
    </row>
    <row r="235" spans="1:22" s="187" customFormat="1" ht="12.75" customHeight="1">
      <c r="A235" s="385"/>
      <c r="G235" s="1106"/>
      <c r="O235" s="163"/>
      <c r="P235" s="163"/>
      <c r="Q235" s="163"/>
      <c r="R235" s="163"/>
      <c r="S235" s="163"/>
      <c r="T235" s="163"/>
      <c r="U235" s="163"/>
      <c r="V235" s="163"/>
    </row>
    <row r="236" spans="1:22" s="187" customFormat="1" ht="12.75" customHeight="1">
      <c r="A236" s="385"/>
      <c r="G236" s="1106"/>
      <c r="O236" s="163"/>
      <c r="P236" s="163"/>
      <c r="Q236" s="163"/>
      <c r="R236" s="163"/>
      <c r="S236" s="163"/>
      <c r="T236" s="163"/>
      <c r="U236" s="163"/>
      <c r="V236" s="163"/>
    </row>
    <row r="237" spans="1:22" s="187" customFormat="1" ht="12.75" customHeight="1">
      <c r="A237" s="385"/>
      <c r="G237" s="1106"/>
      <c r="O237" s="163"/>
      <c r="P237" s="163"/>
      <c r="Q237" s="163"/>
      <c r="R237" s="163"/>
      <c r="S237" s="163"/>
      <c r="T237" s="163"/>
      <c r="U237" s="163"/>
      <c r="V237" s="163"/>
    </row>
    <row r="238" spans="1:22" s="187" customFormat="1" ht="12.75" customHeight="1">
      <c r="A238" s="385"/>
      <c r="G238" s="1106"/>
      <c r="O238" s="163"/>
      <c r="P238" s="163"/>
      <c r="Q238" s="163"/>
      <c r="R238" s="163"/>
      <c r="S238" s="163"/>
      <c r="T238" s="163"/>
      <c r="U238" s="163"/>
      <c r="V238" s="163"/>
    </row>
    <row r="239" spans="1:22" s="187" customFormat="1" ht="12.75" customHeight="1">
      <c r="A239" s="385"/>
      <c r="G239" s="1106"/>
      <c r="O239" s="163"/>
      <c r="P239" s="163"/>
      <c r="Q239" s="163"/>
      <c r="R239" s="163"/>
      <c r="S239" s="163"/>
      <c r="T239" s="163"/>
      <c r="U239" s="163"/>
      <c r="V239" s="163"/>
    </row>
    <row r="240" spans="1:22" s="187" customFormat="1" ht="12.75" customHeight="1">
      <c r="A240" s="385"/>
      <c r="G240" s="1106"/>
      <c r="O240" s="163"/>
      <c r="P240" s="163"/>
      <c r="Q240" s="163"/>
      <c r="R240" s="163"/>
      <c r="S240" s="163"/>
      <c r="T240" s="163"/>
      <c r="U240" s="163"/>
      <c r="V240" s="163"/>
    </row>
    <row r="241" spans="1:22" s="187" customFormat="1" ht="12.75" customHeight="1">
      <c r="A241" s="385"/>
      <c r="G241" s="1106"/>
      <c r="O241" s="163"/>
      <c r="P241" s="163"/>
      <c r="Q241" s="163"/>
      <c r="R241" s="163"/>
      <c r="S241" s="163"/>
      <c r="T241" s="163"/>
      <c r="U241" s="163"/>
      <c r="V241" s="163"/>
    </row>
    <row r="242" spans="1:22" s="187" customFormat="1" ht="12.75" customHeight="1">
      <c r="A242" s="385"/>
      <c r="G242" s="1106"/>
      <c r="O242" s="163"/>
      <c r="P242" s="163"/>
      <c r="Q242" s="163"/>
      <c r="R242" s="163"/>
      <c r="S242" s="163"/>
      <c r="T242" s="163"/>
      <c r="U242" s="163"/>
      <c r="V242" s="163"/>
    </row>
    <row r="243" spans="1:22" s="187" customFormat="1" ht="12.75" customHeight="1">
      <c r="A243" s="385"/>
      <c r="G243" s="1106"/>
      <c r="O243" s="163"/>
      <c r="P243" s="163"/>
      <c r="Q243" s="163"/>
      <c r="R243" s="163"/>
      <c r="S243" s="163"/>
      <c r="T243" s="163"/>
      <c r="U243" s="163"/>
      <c r="V243" s="163"/>
    </row>
    <row r="244" spans="1:22" s="187" customFormat="1" ht="12.75" customHeight="1">
      <c r="A244" s="385"/>
      <c r="G244" s="1106"/>
      <c r="O244" s="163"/>
      <c r="P244" s="163"/>
      <c r="Q244" s="163"/>
      <c r="R244" s="163"/>
      <c r="S244" s="163"/>
      <c r="T244" s="163"/>
      <c r="U244" s="163"/>
      <c r="V244" s="163"/>
    </row>
    <row r="245" spans="1:22" s="187" customFormat="1" ht="12.75" customHeight="1">
      <c r="A245" s="385"/>
      <c r="G245" s="1106"/>
      <c r="O245" s="163"/>
      <c r="P245" s="163"/>
      <c r="Q245" s="163"/>
      <c r="R245" s="163"/>
      <c r="S245" s="163"/>
      <c r="T245" s="163"/>
      <c r="U245" s="163"/>
      <c r="V245" s="163"/>
    </row>
    <row r="246" spans="1:22" s="187" customFormat="1" ht="12.75" customHeight="1">
      <c r="A246" s="385"/>
      <c r="G246" s="1106"/>
      <c r="O246" s="163"/>
      <c r="P246" s="163"/>
      <c r="Q246" s="163"/>
      <c r="R246" s="163"/>
      <c r="S246" s="163"/>
      <c r="T246" s="163"/>
      <c r="U246" s="163"/>
      <c r="V246" s="163"/>
    </row>
    <row r="247" spans="1:22" s="187" customFormat="1" ht="12.75" customHeight="1">
      <c r="A247" s="385"/>
      <c r="G247" s="1106"/>
      <c r="O247" s="163"/>
      <c r="P247" s="163"/>
      <c r="Q247" s="163"/>
      <c r="R247" s="163"/>
      <c r="S247" s="163"/>
      <c r="T247" s="163"/>
      <c r="U247" s="163"/>
      <c r="V247" s="163"/>
    </row>
    <row r="248" spans="1:22" s="187" customFormat="1" ht="12.75" customHeight="1">
      <c r="A248" s="385"/>
      <c r="G248" s="1106"/>
      <c r="O248" s="163"/>
      <c r="P248" s="163"/>
      <c r="Q248" s="163"/>
      <c r="R248" s="163"/>
      <c r="S248" s="163"/>
      <c r="T248" s="163"/>
      <c r="U248" s="163"/>
      <c r="V248" s="163"/>
    </row>
    <row r="249" spans="1:22" s="187" customFormat="1" ht="12.75" customHeight="1">
      <c r="A249" s="385"/>
      <c r="G249" s="1106"/>
      <c r="O249" s="163"/>
      <c r="P249" s="163"/>
      <c r="Q249" s="163"/>
      <c r="R249" s="163"/>
      <c r="S249" s="163"/>
      <c r="T249" s="163"/>
      <c r="U249" s="163"/>
      <c r="V249" s="163"/>
    </row>
    <row r="250" spans="1:22" s="187" customFormat="1" ht="12.75" customHeight="1">
      <c r="A250" s="385"/>
      <c r="G250" s="1106"/>
      <c r="O250" s="163"/>
      <c r="P250" s="163"/>
      <c r="Q250" s="163"/>
      <c r="R250" s="163"/>
      <c r="S250" s="163"/>
      <c r="T250" s="163"/>
      <c r="U250" s="163"/>
      <c r="V250" s="163"/>
    </row>
    <row r="251" spans="1:22" s="187" customFormat="1" ht="12.75" customHeight="1">
      <c r="A251" s="385"/>
      <c r="G251" s="1106"/>
      <c r="O251" s="163"/>
      <c r="P251" s="163"/>
      <c r="Q251" s="163"/>
      <c r="R251" s="163"/>
      <c r="S251" s="163"/>
      <c r="T251" s="163"/>
      <c r="U251" s="163"/>
      <c r="V251" s="163"/>
    </row>
    <row r="252" spans="1:22" s="187" customFormat="1" ht="12.75" customHeight="1">
      <c r="A252" s="385"/>
      <c r="G252" s="1106"/>
      <c r="O252" s="163"/>
      <c r="P252" s="163"/>
      <c r="Q252" s="163"/>
      <c r="R252" s="163"/>
      <c r="S252" s="163"/>
      <c r="T252" s="163"/>
      <c r="U252" s="163"/>
      <c r="V252" s="163"/>
    </row>
    <row r="253" spans="1:22" s="187" customFormat="1" ht="12.75" customHeight="1">
      <c r="A253" s="385"/>
      <c r="G253" s="1106"/>
      <c r="O253" s="163"/>
      <c r="P253" s="163"/>
      <c r="Q253" s="163"/>
      <c r="R253" s="163"/>
      <c r="S253" s="163"/>
      <c r="T253" s="163"/>
      <c r="U253" s="163"/>
      <c r="V253" s="163"/>
    </row>
    <row r="254" spans="1:22" s="187" customFormat="1" ht="12.75" customHeight="1">
      <c r="A254" s="385"/>
      <c r="G254" s="1106"/>
      <c r="O254" s="163"/>
      <c r="P254" s="163"/>
      <c r="Q254" s="163"/>
      <c r="R254" s="163"/>
      <c r="S254" s="163"/>
      <c r="T254" s="163"/>
      <c r="U254" s="163"/>
      <c r="V254" s="163"/>
    </row>
    <row r="255" spans="1:22" s="187" customFormat="1" ht="12.75" customHeight="1">
      <c r="A255" s="385"/>
      <c r="G255" s="1106"/>
      <c r="O255" s="163"/>
      <c r="P255" s="163"/>
      <c r="Q255" s="163"/>
      <c r="R255" s="163"/>
      <c r="S255" s="163"/>
      <c r="T255" s="163"/>
      <c r="U255" s="163"/>
      <c r="V255" s="163"/>
    </row>
    <row r="256" spans="1:22" s="187" customFormat="1" ht="12.75" customHeight="1">
      <c r="A256" s="385"/>
      <c r="G256" s="1106"/>
      <c r="O256" s="163"/>
      <c r="P256" s="163"/>
      <c r="Q256" s="163"/>
      <c r="R256" s="163"/>
      <c r="S256" s="163"/>
      <c r="T256" s="163"/>
      <c r="U256" s="163"/>
      <c r="V256" s="163"/>
    </row>
    <row r="257" spans="1:22" s="187" customFormat="1" ht="12.75" customHeight="1">
      <c r="A257" s="385"/>
      <c r="G257" s="1106"/>
      <c r="O257" s="163"/>
      <c r="P257" s="163"/>
      <c r="Q257" s="163"/>
      <c r="R257" s="163"/>
      <c r="S257" s="163"/>
      <c r="T257" s="163"/>
      <c r="U257" s="163"/>
      <c r="V257" s="163"/>
    </row>
    <row r="258" spans="1:22" s="187" customFormat="1" ht="12.75" customHeight="1">
      <c r="A258" s="385"/>
      <c r="G258" s="1106"/>
      <c r="O258" s="163"/>
      <c r="P258" s="163"/>
      <c r="Q258" s="163"/>
      <c r="R258" s="163"/>
      <c r="S258" s="163"/>
      <c r="T258" s="163"/>
      <c r="U258" s="163"/>
      <c r="V258" s="163"/>
    </row>
    <row r="259" spans="1:22" s="187" customFormat="1" ht="12.75" customHeight="1">
      <c r="A259" s="385"/>
      <c r="G259" s="1106"/>
      <c r="O259" s="163"/>
      <c r="P259" s="163"/>
      <c r="Q259" s="163"/>
      <c r="R259" s="163"/>
      <c r="S259" s="163"/>
      <c r="T259" s="163"/>
      <c r="U259" s="163"/>
      <c r="V259" s="163"/>
    </row>
    <row r="260" spans="1:22" s="187" customFormat="1" ht="12.75" customHeight="1">
      <c r="A260" s="385"/>
      <c r="G260" s="1106"/>
      <c r="O260" s="163"/>
      <c r="P260" s="163"/>
      <c r="Q260" s="163"/>
      <c r="R260" s="163"/>
      <c r="S260" s="163"/>
      <c r="T260" s="163"/>
      <c r="U260" s="163"/>
      <c r="V260" s="163"/>
    </row>
    <row r="261" spans="1:22" s="187" customFormat="1" ht="12.75" customHeight="1">
      <c r="A261" s="385"/>
      <c r="G261" s="1106"/>
      <c r="O261" s="163"/>
      <c r="P261" s="163"/>
      <c r="Q261" s="163"/>
      <c r="R261" s="163"/>
      <c r="S261" s="163"/>
      <c r="T261" s="163"/>
      <c r="U261" s="163"/>
      <c r="V261" s="163"/>
    </row>
    <row r="262" spans="1:22" s="187" customFormat="1" ht="12.75" customHeight="1">
      <c r="A262" s="385"/>
      <c r="G262" s="1106"/>
      <c r="O262" s="163"/>
      <c r="P262" s="163"/>
      <c r="Q262" s="163"/>
      <c r="R262" s="163"/>
      <c r="S262" s="163"/>
      <c r="T262" s="163"/>
      <c r="U262" s="163"/>
      <c r="V262" s="163"/>
    </row>
    <row r="263" spans="1:22" s="187" customFormat="1" ht="12.75" customHeight="1">
      <c r="A263" s="385"/>
      <c r="G263" s="1106"/>
      <c r="O263" s="163"/>
      <c r="P263" s="163"/>
      <c r="Q263" s="163"/>
      <c r="R263" s="163"/>
      <c r="S263" s="163"/>
      <c r="T263" s="163"/>
      <c r="U263" s="163"/>
      <c r="V263" s="163"/>
    </row>
    <row r="264" spans="1:22" s="187" customFormat="1" ht="12.75" customHeight="1">
      <c r="A264" s="385"/>
      <c r="G264" s="1106"/>
      <c r="O264" s="163"/>
      <c r="P264" s="163"/>
      <c r="Q264" s="163"/>
      <c r="R264" s="163"/>
      <c r="S264" s="163"/>
      <c r="T264" s="163"/>
      <c r="U264" s="163"/>
      <c r="V264" s="163"/>
    </row>
    <row r="265" spans="1:22" s="187" customFormat="1" ht="12.75" customHeight="1">
      <c r="A265" s="385"/>
      <c r="G265" s="1106"/>
      <c r="O265" s="163"/>
      <c r="P265" s="163"/>
      <c r="Q265" s="163"/>
      <c r="R265" s="163"/>
      <c r="S265" s="163"/>
      <c r="T265" s="163"/>
      <c r="U265" s="163"/>
      <c r="V265" s="163"/>
    </row>
    <row r="266" spans="1:22" s="187" customFormat="1" ht="12.75" customHeight="1">
      <c r="A266" s="385"/>
      <c r="G266" s="1106"/>
      <c r="O266" s="163"/>
      <c r="P266" s="163"/>
      <c r="Q266" s="163"/>
      <c r="R266" s="163"/>
      <c r="S266" s="163"/>
      <c r="T266" s="163"/>
      <c r="U266" s="163"/>
      <c r="V266" s="163"/>
    </row>
    <row r="267" spans="1:22" s="187" customFormat="1" ht="12.75" customHeight="1">
      <c r="A267" s="385"/>
      <c r="G267" s="1106"/>
      <c r="O267" s="163"/>
      <c r="P267" s="163"/>
      <c r="Q267" s="163"/>
      <c r="R267" s="163"/>
      <c r="S267" s="163"/>
      <c r="T267" s="163"/>
      <c r="U267" s="163"/>
      <c r="V267" s="163"/>
    </row>
    <row r="268" spans="1:22" s="187" customFormat="1" ht="12.75" customHeight="1">
      <c r="A268" s="385"/>
      <c r="G268" s="1106"/>
      <c r="O268" s="163"/>
      <c r="P268" s="163"/>
      <c r="Q268" s="163"/>
      <c r="R268" s="163"/>
      <c r="S268" s="163"/>
      <c r="T268" s="163"/>
      <c r="U268" s="163"/>
      <c r="V268" s="163"/>
    </row>
    <row r="269" spans="1:22" s="187" customFormat="1" ht="12.75" customHeight="1">
      <c r="A269" s="385"/>
      <c r="G269" s="1106"/>
      <c r="O269" s="163"/>
      <c r="P269" s="163"/>
      <c r="Q269" s="163"/>
      <c r="R269" s="163"/>
      <c r="S269" s="163"/>
      <c r="T269" s="163"/>
      <c r="U269" s="163"/>
      <c r="V269" s="163"/>
    </row>
    <row r="270" spans="1:22" s="187" customFormat="1" ht="12.75" customHeight="1">
      <c r="A270" s="385"/>
      <c r="G270" s="1106"/>
      <c r="O270" s="163"/>
      <c r="P270" s="163"/>
      <c r="Q270" s="163"/>
      <c r="R270" s="163"/>
      <c r="S270" s="163"/>
      <c r="T270" s="163"/>
      <c r="U270" s="163"/>
      <c r="V270" s="163"/>
    </row>
    <row r="271" spans="1:22" s="187" customFormat="1" ht="12.75" customHeight="1">
      <c r="A271" s="385"/>
      <c r="G271" s="1106"/>
      <c r="O271" s="163"/>
      <c r="P271" s="163"/>
      <c r="Q271" s="163"/>
      <c r="R271" s="163"/>
      <c r="S271" s="163"/>
      <c r="T271" s="163"/>
      <c r="U271" s="163"/>
      <c r="V271" s="163"/>
    </row>
    <row r="272" spans="1:22" s="187" customFormat="1" ht="12.75" customHeight="1">
      <c r="A272" s="385"/>
      <c r="G272" s="1106"/>
      <c r="O272" s="163"/>
      <c r="P272" s="163"/>
      <c r="Q272" s="163"/>
      <c r="R272" s="163"/>
      <c r="S272" s="163"/>
      <c r="T272" s="163"/>
      <c r="U272" s="163"/>
      <c r="V272" s="163"/>
    </row>
    <row r="273" spans="1:22" s="187" customFormat="1" ht="12.75" customHeight="1">
      <c r="A273" s="385"/>
      <c r="G273" s="1106"/>
      <c r="O273" s="163"/>
      <c r="P273" s="163"/>
      <c r="Q273" s="163"/>
      <c r="R273" s="163"/>
      <c r="S273" s="163"/>
      <c r="T273" s="163"/>
      <c r="U273" s="163"/>
      <c r="V273" s="163"/>
    </row>
    <row r="274" spans="1:22" s="187" customFormat="1" ht="12.75" customHeight="1">
      <c r="A274" s="385"/>
      <c r="G274" s="1106"/>
      <c r="O274" s="163"/>
      <c r="P274" s="163"/>
      <c r="Q274" s="163"/>
      <c r="R274" s="163"/>
      <c r="S274" s="163"/>
      <c r="T274" s="163"/>
      <c r="U274" s="163"/>
      <c r="V274" s="163"/>
    </row>
    <row r="275" spans="1:22" s="187" customFormat="1" ht="12.75" customHeight="1">
      <c r="A275" s="385"/>
      <c r="G275" s="1106"/>
      <c r="O275" s="163"/>
      <c r="P275" s="163"/>
      <c r="Q275" s="163"/>
      <c r="R275" s="163"/>
      <c r="S275" s="163"/>
      <c r="T275" s="163"/>
      <c r="U275" s="163"/>
      <c r="V275" s="163"/>
    </row>
    <row r="276" spans="1:22" s="187" customFormat="1" ht="12.75" customHeight="1">
      <c r="A276" s="385"/>
      <c r="G276" s="1106"/>
      <c r="O276" s="163"/>
      <c r="P276" s="163"/>
      <c r="Q276" s="163"/>
      <c r="R276" s="163"/>
      <c r="S276" s="163"/>
      <c r="T276" s="163"/>
      <c r="U276" s="163"/>
      <c r="V276" s="163"/>
    </row>
    <row r="277" spans="1:22" s="187" customFormat="1" ht="12.75" customHeight="1">
      <c r="A277" s="385"/>
      <c r="G277" s="1106"/>
      <c r="O277" s="163"/>
      <c r="P277" s="163"/>
      <c r="Q277" s="163"/>
      <c r="R277" s="163"/>
      <c r="S277" s="163"/>
      <c r="T277" s="163"/>
      <c r="U277" s="163"/>
      <c r="V277" s="163"/>
    </row>
    <row r="278" spans="1:22" s="187" customFormat="1" ht="12.75" customHeight="1">
      <c r="A278" s="385"/>
      <c r="G278" s="1106"/>
      <c r="O278" s="163"/>
      <c r="P278" s="163"/>
      <c r="Q278" s="163"/>
      <c r="R278" s="163"/>
      <c r="S278" s="163"/>
      <c r="T278" s="163"/>
      <c r="U278" s="163"/>
      <c r="V278" s="163"/>
    </row>
    <row r="279" spans="1:22" s="187" customFormat="1" ht="12.75" customHeight="1">
      <c r="A279" s="385"/>
      <c r="G279" s="1106"/>
      <c r="O279" s="163"/>
      <c r="P279" s="163"/>
      <c r="Q279" s="163"/>
      <c r="R279" s="163"/>
      <c r="S279" s="163"/>
      <c r="T279" s="163"/>
      <c r="U279" s="163"/>
      <c r="V279" s="163"/>
    </row>
    <row r="280" spans="1:22" s="187" customFormat="1" ht="12.75" customHeight="1">
      <c r="A280" s="385"/>
      <c r="G280" s="1106"/>
      <c r="O280" s="163"/>
      <c r="P280" s="163"/>
      <c r="Q280" s="163"/>
      <c r="R280" s="163"/>
      <c r="S280" s="163"/>
      <c r="T280" s="163"/>
      <c r="U280" s="163"/>
      <c r="V280" s="163"/>
    </row>
    <row r="281" spans="1:22" s="187" customFormat="1" ht="12.75" customHeight="1">
      <c r="A281" s="385"/>
      <c r="G281" s="1106"/>
      <c r="O281" s="163"/>
      <c r="P281" s="163"/>
      <c r="Q281" s="163"/>
      <c r="R281" s="163"/>
      <c r="S281" s="163"/>
      <c r="T281" s="163"/>
      <c r="U281" s="163"/>
      <c r="V281" s="163"/>
    </row>
    <row r="282" spans="1:22" s="187" customFormat="1" ht="12.75" customHeight="1">
      <c r="A282" s="385"/>
      <c r="G282" s="1106"/>
      <c r="O282" s="163"/>
      <c r="P282" s="163"/>
      <c r="Q282" s="163"/>
      <c r="R282" s="163"/>
      <c r="S282" s="163"/>
      <c r="T282" s="163"/>
      <c r="U282" s="163"/>
      <c r="V282" s="163"/>
    </row>
    <row r="283" spans="1:22" s="187" customFormat="1" ht="12.75" customHeight="1">
      <c r="A283" s="385"/>
      <c r="G283" s="1106"/>
      <c r="O283" s="163"/>
      <c r="P283" s="163"/>
      <c r="Q283" s="163"/>
      <c r="R283" s="163"/>
      <c r="S283" s="163"/>
      <c r="T283" s="163"/>
      <c r="U283" s="163"/>
      <c r="V283" s="163"/>
    </row>
    <row r="284" spans="1:22" s="187" customFormat="1" ht="12.75" customHeight="1">
      <c r="A284" s="385"/>
      <c r="G284" s="1106"/>
      <c r="O284" s="163"/>
      <c r="P284" s="163"/>
      <c r="Q284" s="163"/>
      <c r="R284" s="163"/>
      <c r="S284" s="163"/>
      <c r="T284" s="163"/>
      <c r="U284" s="163"/>
      <c r="V284" s="163"/>
    </row>
    <row r="285" spans="1:22" s="187" customFormat="1" ht="12.75" customHeight="1">
      <c r="A285" s="385"/>
      <c r="G285" s="1106"/>
      <c r="O285" s="163"/>
      <c r="P285" s="163"/>
      <c r="Q285" s="163"/>
      <c r="R285" s="163"/>
      <c r="S285" s="163"/>
      <c r="T285" s="163"/>
      <c r="U285" s="163"/>
      <c r="V285" s="163"/>
    </row>
    <row r="286" spans="1:22" s="187" customFormat="1" ht="12.75" customHeight="1">
      <c r="A286" s="385"/>
      <c r="G286" s="1106"/>
      <c r="O286" s="163"/>
      <c r="P286" s="163"/>
      <c r="Q286" s="163"/>
      <c r="R286" s="163"/>
      <c r="S286" s="163"/>
      <c r="T286" s="163"/>
      <c r="U286" s="163"/>
      <c r="V286" s="163"/>
    </row>
    <row r="287" spans="1:22" s="187" customFormat="1" ht="12.75" customHeight="1">
      <c r="A287" s="385"/>
      <c r="G287" s="1106"/>
      <c r="O287" s="163"/>
      <c r="P287" s="163"/>
      <c r="Q287" s="163"/>
      <c r="R287" s="163"/>
      <c r="S287" s="163"/>
      <c r="T287" s="163"/>
      <c r="U287" s="163"/>
      <c r="V287" s="163"/>
    </row>
    <row r="288" spans="1:22" s="187" customFormat="1" ht="12.75" customHeight="1">
      <c r="A288" s="385"/>
      <c r="G288" s="1106"/>
      <c r="O288" s="163"/>
      <c r="P288" s="163"/>
      <c r="Q288" s="163"/>
      <c r="R288" s="163"/>
      <c r="S288" s="163"/>
      <c r="T288" s="163"/>
      <c r="U288" s="163"/>
      <c r="V288" s="163"/>
    </row>
    <row r="289" spans="1:22" s="187" customFormat="1" ht="12.75" customHeight="1">
      <c r="A289" s="385"/>
      <c r="G289" s="1106"/>
      <c r="O289" s="163"/>
      <c r="P289" s="163"/>
      <c r="Q289" s="163"/>
      <c r="R289" s="163"/>
      <c r="S289" s="163"/>
      <c r="T289" s="163"/>
      <c r="U289" s="163"/>
      <c r="V289" s="163"/>
    </row>
    <row r="290" spans="1:22" s="187" customFormat="1" ht="12.75" customHeight="1">
      <c r="A290" s="385"/>
      <c r="G290" s="1106"/>
      <c r="O290" s="163"/>
      <c r="P290" s="163"/>
      <c r="Q290" s="163"/>
      <c r="R290" s="163"/>
      <c r="S290" s="163"/>
      <c r="T290" s="163"/>
      <c r="U290" s="163"/>
      <c r="V290" s="163"/>
    </row>
    <row r="291" spans="1:22" s="187" customFormat="1" ht="12.75" customHeight="1">
      <c r="A291" s="385"/>
      <c r="G291" s="1106"/>
      <c r="O291" s="163"/>
      <c r="P291" s="163"/>
      <c r="Q291" s="163"/>
      <c r="R291" s="163"/>
      <c r="S291" s="163"/>
      <c r="T291" s="163"/>
      <c r="U291" s="163"/>
      <c r="V291" s="163"/>
    </row>
    <row r="292" spans="1:22" s="187" customFormat="1" ht="12.75" customHeight="1">
      <c r="A292" s="385"/>
      <c r="G292" s="1106"/>
      <c r="O292" s="163"/>
      <c r="P292" s="163"/>
      <c r="Q292" s="163"/>
      <c r="R292" s="163"/>
      <c r="S292" s="163"/>
      <c r="T292" s="163"/>
      <c r="U292" s="163"/>
      <c r="V292" s="163"/>
    </row>
    <row r="293" spans="1:22" s="187" customFormat="1" ht="12.75" customHeight="1">
      <c r="A293" s="385"/>
      <c r="G293" s="1106"/>
      <c r="O293" s="163"/>
      <c r="P293" s="163"/>
      <c r="Q293" s="163"/>
      <c r="R293" s="163"/>
      <c r="S293" s="163"/>
      <c r="T293" s="163"/>
      <c r="U293" s="163"/>
      <c r="V293" s="163"/>
    </row>
    <row r="294" spans="1:22" s="187" customFormat="1" ht="12.75" customHeight="1">
      <c r="A294" s="385"/>
      <c r="G294" s="1106"/>
      <c r="O294" s="163"/>
      <c r="P294" s="163"/>
      <c r="Q294" s="163"/>
      <c r="R294" s="163"/>
      <c r="S294" s="163"/>
      <c r="T294" s="163"/>
      <c r="U294" s="163"/>
      <c r="V294" s="163"/>
    </row>
    <row r="295" spans="1:22" s="187" customFormat="1" ht="12.75" customHeight="1">
      <c r="A295" s="385"/>
      <c r="G295" s="1106"/>
      <c r="O295" s="163"/>
      <c r="P295" s="163"/>
      <c r="Q295" s="163"/>
      <c r="R295" s="163"/>
      <c r="S295" s="163"/>
      <c r="T295" s="163"/>
      <c r="U295" s="163"/>
      <c r="V295" s="163"/>
    </row>
    <row r="296" spans="1:22" s="187" customFormat="1" ht="12.75" customHeight="1">
      <c r="A296" s="385"/>
      <c r="G296" s="1106"/>
      <c r="O296" s="163"/>
      <c r="P296" s="163"/>
      <c r="Q296" s="163"/>
      <c r="R296" s="163"/>
      <c r="S296" s="163"/>
      <c r="T296" s="163"/>
      <c r="U296" s="163"/>
      <c r="V296" s="163"/>
    </row>
    <row r="297" spans="1:22" s="187" customFormat="1" ht="12.75" customHeight="1">
      <c r="A297" s="385"/>
      <c r="G297" s="1106"/>
      <c r="O297" s="163"/>
      <c r="P297" s="163"/>
      <c r="Q297" s="163"/>
      <c r="R297" s="163"/>
      <c r="S297" s="163"/>
      <c r="T297" s="163"/>
      <c r="U297" s="163"/>
      <c r="V297" s="163"/>
    </row>
    <row r="298" spans="1:22" s="187" customFormat="1" ht="12.75" customHeight="1">
      <c r="A298" s="385"/>
      <c r="G298" s="1106"/>
      <c r="O298" s="163"/>
      <c r="P298" s="163"/>
      <c r="Q298" s="163"/>
      <c r="R298" s="163"/>
      <c r="S298" s="163"/>
      <c r="T298" s="163"/>
      <c r="U298" s="163"/>
      <c r="V298" s="163"/>
    </row>
    <row r="299" spans="1:22" s="187" customFormat="1" ht="12.75" customHeight="1">
      <c r="A299" s="385"/>
      <c r="G299" s="1106"/>
      <c r="O299" s="163"/>
      <c r="P299" s="163"/>
      <c r="Q299" s="163"/>
      <c r="R299" s="163"/>
      <c r="S299" s="163"/>
      <c r="T299" s="163"/>
      <c r="U299" s="163"/>
      <c r="V299" s="163"/>
    </row>
    <row r="300" spans="1:22" s="187" customFormat="1" ht="12.75" customHeight="1">
      <c r="A300" s="385"/>
      <c r="G300" s="1106"/>
      <c r="O300" s="163"/>
      <c r="P300" s="163"/>
      <c r="Q300" s="163"/>
      <c r="R300" s="163"/>
      <c r="S300" s="163"/>
      <c r="T300" s="163"/>
      <c r="U300" s="163"/>
      <c r="V300" s="163"/>
    </row>
    <row r="301" spans="1:22" s="187" customFormat="1" ht="12.75" customHeight="1">
      <c r="A301" s="385"/>
      <c r="G301" s="1106"/>
      <c r="O301" s="163"/>
      <c r="P301" s="163"/>
      <c r="Q301" s="163"/>
      <c r="R301" s="163"/>
      <c r="S301" s="163"/>
      <c r="T301" s="163"/>
      <c r="U301" s="163"/>
      <c r="V301" s="163"/>
    </row>
    <row r="302" spans="1:22" s="187" customFormat="1" ht="12.75" customHeight="1">
      <c r="A302" s="385"/>
      <c r="G302" s="1106"/>
      <c r="O302" s="163"/>
      <c r="P302" s="163"/>
      <c r="Q302" s="163"/>
      <c r="R302" s="163"/>
      <c r="S302" s="163"/>
      <c r="T302" s="163"/>
      <c r="U302" s="163"/>
      <c r="V302" s="163"/>
    </row>
    <row r="303" spans="1:22" s="187" customFormat="1" ht="12.75" customHeight="1">
      <c r="A303" s="385"/>
      <c r="G303" s="1106"/>
      <c r="O303" s="163"/>
      <c r="P303" s="163"/>
      <c r="Q303" s="163"/>
      <c r="R303" s="163"/>
      <c r="S303" s="163"/>
      <c r="T303" s="163"/>
      <c r="U303" s="163"/>
      <c r="V303" s="163"/>
    </row>
    <row r="304" spans="1:22" s="187" customFormat="1" ht="12.75" customHeight="1">
      <c r="A304" s="385"/>
      <c r="G304" s="1106"/>
      <c r="O304" s="163"/>
      <c r="P304" s="163"/>
      <c r="Q304" s="163"/>
      <c r="R304" s="163"/>
      <c r="S304" s="163"/>
      <c r="T304" s="163"/>
      <c r="U304" s="163"/>
      <c r="V304" s="163"/>
    </row>
    <row r="305" spans="1:22" s="187" customFormat="1" ht="12.75" customHeight="1">
      <c r="A305" s="385"/>
      <c r="G305" s="1106"/>
      <c r="O305" s="163"/>
      <c r="P305" s="163"/>
      <c r="Q305" s="163"/>
      <c r="R305" s="163"/>
      <c r="S305" s="163"/>
      <c r="T305" s="163"/>
      <c r="U305" s="163"/>
      <c r="V305" s="163"/>
    </row>
    <row r="306" spans="1:22" s="187" customFormat="1" ht="12.75" customHeight="1">
      <c r="A306" s="385"/>
      <c r="G306" s="1106"/>
      <c r="O306" s="163"/>
      <c r="P306" s="163"/>
      <c r="Q306" s="163"/>
      <c r="R306" s="163"/>
      <c r="S306" s="163"/>
      <c r="T306" s="163"/>
      <c r="U306" s="163"/>
      <c r="V306" s="163"/>
    </row>
    <row r="307" spans="1:22" s="187" customFormat="1" ht="12.75" customHeight="1">
      <c r="A307" s="385"/>
      <c r="G307" s="1106"/>
      <c r="O307" s="163"/>
      <c r="P307" s="163"/>
      <c r="Q307" s="163"/>
      <c r="R307" s="163"/>
      <c r="S307" s="163"/>
      <c r="T307" s="163"/>
      <c r="U307" s="163"/>
      <c r="V307" s="163"/>
    </row>
    <row r="308" spans="1:22" s="187" customFormat="1" ht="12.75" customHeight="1">
      <c r="A308" s="385"/>
      <c r="G308" s="1106"/>
      <c r="O308" s="163"/>
      <c r="P308" s="163"/>
      <c r="Q308" s="163"/>
      <c r="R308" s="163"/>
      <c r="S308" s="163"/>
      <c r="T308" s="163"/>
      <c r="U308" s="163"/>
      <c r="V308" s="163"/>
    </row>
    <row r="309" spans="1:22" s="187" customFormat="1" ht="12.75" customHeight="1">
      <c r="A309" s="385"/>
      <c r="G309" s="1106"/>
      <c r="O309" s="163"/>
      <c r="P309" s="163"/>
      <c r="Q309" s="163"/>
      <c r="R309" s="163"/>
      <c r="S309" s="163"/>
      <c r="T309" s="163"/>
      <c r="U309" s="163"/>
      <c r="V309" s="163"/>
    </row>
    <row r="310" spans="1:22" s="187" customFormat="1" ht="12.75" customHeight="1">
      <c r="A310" s="385"/>
      <c r="G310" s="1106"/>
      <c r="O310" s="163"/>
      <c r="P310" s="163"/>
      <c r="Q310" s="163"/>
      <c r="R310" s="163"/>
      <c r="S310" s="163"/>
      <c r="T310" s="163"/>
      <c r="U310" s="163"/>
      <c r="V310" s="163"/>
    </row>
    <row r="311" spans="1:22" s="187" customFormat="1" ht="12.75" customHeight="1">
      <c r="A311" s="385"/>
      <c r="G311" s="1106"/>
      <c r="O311" s="163"/>
      <c r="P311" s="163"/>
      <c r="Q311" s="163"/>
      <c r="R311" s="163"/>
      <c r="S311" s="163"/>
      <c r="T311" s="163"/>
      <c r="U311" s="163"/>
      <c r="V311" s="163"/>
    </row>
    <row r="312" spans="1:22" s="187" customFormat="1" ht="12.75" customHeight="1">
      <c r="A312" s="385"/>
      <c r="G312" s="1106"/>
      <c r="O312" s="163"/>
      <c r="P312" s="163"/>
      <c r="Q312" s="163"/>
      <c r="R312" s="163"/>
      <c r="S312" s="163"/>
      <c r="T312" s="163"/>
      <c r="U312" s="163"/>
      <c r="V312" s="163"/>
    </row>
    <row r="313" spans="1:22" s="187" customFormat="1" ht="12.75" customHeight="1">
      <c r="A313" s="385"/>
      <c r="G313" s="1106"/>
      <c r="O313" s="163"/>
      <c r="P313" s="163"/>
      <c r="Q313" s="163"/>
      <c r="R313" s="163"/>
      <c r="S313" s="163"/>
      <c r="T313" s="163"/>
      <c r="U313" s="163"/>
      <c r="V313" s="163"/>
    </row>
    <row r="314" spans="1:22" s="187" customFormat="1" ht="12.75" customHeight="1">
      <c r="A314" s="385"/>
      <c r="G314" s="1106"/>
      <c r="O314" s="163"/>
      <c r="P314" s="163"/>
      <c r="Q314" s="163"/>
      <c r="R314" s="163"/>
      <c r="S314" s="163"/>
      <c r="T314" s="163"/>
      <c r="U314" s="163"/>
      <c r="V314" s="163"/>
    </row>
    <row r="315" spans="1:22" s="187" customFormat="1" ht="12.75" customHeight="1">
      <c r="A315" s="385"/>
      <c r="G315" s="1106"/>
      <c r="O315" s="163"/>
      <c r="P315" s="163"/>
      <c r="Q315" s="163"/>
      <c r="R315" s="163"/>
      <c r="S315" s="163"/>
      <c r="T315" s="163"/>
      <c r="U315" s="163"/>
      <c r="V315" s="163"/>
    </row>
    <row r="316" spans="1:22" s="187" customFormat="1" ht="12.75" customHeight="1">
      <c r="A316" s="385"/>
      <c r="G316" s="1106"/>
      <c r="O316" s="163"/>
      <c r="P316" s="163"/>
      <c r="Q316" s="163"/>
      <c r="R316" s="163"/>
      <c r="S316" s="163"/>
      <c r="T316" s="163"/>
      <c r="U316" s="163"/>
      <c r="V316" s="163"/>
    </row>
    <row r="317" spans="1:22" s="187" customFormat="1" ht="12.75" customHeight="1">
      <c r="A317" s="385"/>
      <c r="G317" s="1106"/>
      <c r="O317" s="163"/>
      <c r="P317" s="163"/>
      <c r="Q317" s="163"/>
      <c r="R317" s="163"/>
      <c r="S317" s="163"/>
      <c r="T317" s="163"/>
      <c r="U317" s="163"/>
      <c r="V317" s="163"/>
    </row>
    <row r="318" spans="1:22" s="187" customFormat="1" ht="12.75" customHeight="1">
      <c r="A318" s="385"/>
      <c r="G318" s="1106"/>
      <c r="O318" s="163"/>
      <c r="P318" s="163"/>
      <c r="Q318" s="163"/>
      <c r="R318" s="163"/>
      <c r="S318" s="163"/>
      <c r="T318" s="163"/>
      <c r="U318" s="163"/>
      <c r="V318" s="163"/>
    </row>
    <row r="319" spans="1:22" s="187" customFormat="1" ht="12.75" customHeight="1">
      <c r="A319" s="385"/>
      <c r="G319" s="1106"/>
      <c r="O319" s="163"/>
      <c r="P319" s="163"/>
      <c r="Q319" s="163"/>
      <c r="R319" s="163"/>
      <c r="S319" s="163"/>
      <c r="T319" s="163"/>
      <c r="U319" s="163"/>
      <c r="V319" s="163"/>
    </row>
    <row r="320" spans="1:22" s="187" customFormat="1" ht="12.75" customHeight="1">
      <c r="A320" s="385"/>
      <c r="G320" s="1106"/>
      <c r="O320" s="163"/>
      <c r="P320" s="163"/>
      <c r="Q320" s="163"/>
      <c r="R320" s="163"/>
      <c r="S320" s="163"/>
      <c r="T320" s="163"/>
      <c r="U320" s="163"/>
      <c r="V320" s="163"/>
    </row>
    <row r="321" spans="1:22" s="187" customFormat="1" ht="12.75" customHeight="1">
      <c r="A321" s="385"/>
      <c r="G321" s="1106"/>
      <c r="O321" s="163"/>
      <c r="P321" s="163"/>
      <c r="Q321" s="163"/>
      <c r="R321" s="163"/>
      <c r="S321" s="163"/>
      <c r="T321" s="163"/>
      <c r="U321" s="163"/>
      <c r="V321" s="163"/>
    </row>
    <row r="322" spans="1:22" s="187" customFormat="1" ht="12.75" customHeight="1">
      <c r="A322" s="385"/>
      <c r="G322" s="1106"/>
      <c r="O322" s="163"/>
      <c r="P322" s="163"/>
      <c r="Q322" s="163"/>
      <c r="R322" s="163"/>
      <c r="S322" s="163"/>
      <c r="T322" s="163"/>
      <c r="U322" s="163"/>
      <c r="V322" s="163"/>
    </row>
    <row r="323" spans="1:22" s="187" customFormat="1" ht="12.75" customHeight="1">
      <c r="A323" s="385"/>
      <c r="G323" s="1106"/>
      <c r="O323" s="163"/>
      <c r="P323" s="163"/>
      <c r="Q323" s="163"/>
      <c r="R323" s="163"/>
      <c r="S323" s="163"/>
      <c r="T323" s="163"/>
      <c r="U323" s="163"/>
      <c r="V323" s="163"/>
    </row>
    <row r="324" spans="1:22" s="187" customFormat="1" ht="12.75" customHeight="1">
      <c r="A324" s="385"/>
      <c r="G324" s="1106"/>
      <c r="O324" s="163"/>
      <c r="P324" s="163"/>
      <c r="Q324" s="163"/>
      <c r="R324" s="163"/>
      <c r="S324" s="163"/>
      <c r="T324" s="163"/>
      <c r="U324" s="163"/>
      <c r="V324" s="163"/>
    </row>
    <row r="325" spans="1:22" s="187" customFormat="1" ht="12.75" customHeight="1">
      <c r="A325" s="385"/>
      <c r="G325" s="1106"/>
      <c r="O325" s="163"/>
      <c r="P325" s="163"/>
      <c r="Q325" s="163"/>
      <c r="R325" s="163"/>
      <c r="S325" s="163"/>
      <c r="T325" s="163"/>
      <c r="U325" s="163"/>
      <c r="V325" s="163"/>
    </row>
    <row r="326" spans="1:22" s="187" customFormat="1" ht="12.75" customHeight="1">
      <c r="A326" s="385"/>
      <c r="G326" s="1106"/>
      <c r="O326" s="163"/>
      <c r="P326" s="163"/>
      <c r="Q326" s="163"/>
      <c r="R326" s="163"/>
      <c r="S326" s="163"/>
      <c r="T326" s="163"/>
      <c r="U326" s="163"/>
      <c r="V326" s="163"/>
    </row>
    <row r="327" spans="1:22" s="187" customFormat="1" ht="12.75" customHeight="1">
      <c r="A327" s="385"/>
      <c r="G327" s="1106"/>
      <c r="O327" s="163"/>
      <c r="P327" s="163"/>
      <c r="Q327" s="163"/>
      <c r="R327" s="163"/>
      <c r="S327" s="163"/>
      <c r="T327" s="163"/>
      <c r="U327" s="163"/>
      <c r="V327" s="163"/>
    </row>
    <row r="328" spans="1:22" s="187" customFormat="1" ht="12.75" customHeight="1">
      <c r="A328" s="385"/>
      <c r="G328" s="1106"/>
      <c r="O328" s="163"/>
      <c r="P328" s="163"/>
      <c r="Q328" s="163"/>
      <c r="R328" s="163"/>
      <c r="S328" s="163"/>
      <c r="T328" s="163"/>
      <c r="U328" s="163"/>
      <c r="V328" s="163"/>
    </row>
    <row r="329" spans="1:22" s="187" customFormat="1" ht="12.75" customHeight="1">
      <c r="A329" s="385"/>
      <c r="G329" s="1106"/>
      <c r="O329" s="163"/>
      <c r="P329" s="163"/>
      <c r="Q329" s="163"/>
      <c r="R329" s="163"/>
      <c r="S329" s="163"/>
      <c r="T329" s="163"/>
      <c r="U329" s="163"/>
      <c r="V329" s="163"/>
    </row>
    <row r="330" spans="1:22" s="187" customFormat="1" ht="12.75" customHeight="1">
      <c r="A330" s="385"/>
      <c r="G330" s="1106"/>
      <c r="O330" s="163"/>
      <c r="P330" s="163"/>
      <c r="Q330" s="163"/>
      <c r="R330" s="163"/>
      <c r="S330" s="163"/>
      <c r="T330" s="163"/>
      <c r="U330" s="163"/>
      <c r="V330" s="163"/>
    </row>
    <row r="331" spans="1:22" s="187" customFormat="1" ht="12.75" customHeight="1">
      <c r="A331" s="385"/>
      <c r="G331" s="1106"/>
      <c r="O331" s="163"/>
      <c r="P331" s="163"/>
      <c r="Q331" s="163"/>
      <c r="R331" s="163"/>
      <c r="S331" s="163"/>
      <c r="T331" s="163"/>
      <c r="U331" s="163"/>
      <c r="V331" s="163"/>
    </row>
    <row r="332" spans="1:22" s="187" customFormat="1" ht="12.75" customHeight="1">
      <c r="A332" s="385"/>
      <c r="G332" s="1106"/>
      <c r="O332" s="163"/>
      <c r="P332" s="163"/>
      <c r="Q332" s="163"/>
      <c r="R332" s="163"/>
      <c r="S332" s="163"/>
      <c r="T332" s="163"/>
      <c r="U332" s="163"/>
      <c r="V332" s="163"/>
    </row>
    <row r="333" spans="1:22" s="187" customFormat="1" ht="12.75" customHeight="1">
      <c r="A333" s="385"/>
      <c r="G333" s="1106"/>
      <c r="O333" s="163"/>
      <c r="P333" s="163"/>
      <c r="Q333" s="163"/>
      <c r="R333" s="163"/>
      <c r="S333" s="163"/>
      <c r="T333" s="163"/>
      <c r="U333" s="163"/>
      <c r="V333" s="163"/>
    </row>
    <row r="334" spans="1:22" s="187" customFormat="1" ht="12.75" customHeight="1">
      <c r="A334" s="385"/>
      <c r="G334" s="1106"/>
      <c r="O334" s="163"/>
      <c r="P334" s="163"/>
      <c r="Q334" s="163"/>
      <c r="R334" s="163"/>
      <c r="S334" s="163"/>
      <c r="T334" s="163"/>
      <c r="U334" s="163"/>
      <c r="V334" s="163"/>
    </row>
    <row r="335" spans="1:22" s="187" customFormat="1" ht="12.75" customHeight="1">
      <c r="A335" s="385"/>
      <c r="G335" s="1106"/>
      <c r="O335" s="163"/>
      <c r="P335" s="163"/>
      <c r="Q335" s="163"/>
      <c r="R335" s="163"/>
      <c r="S335" s="163"/>
      <c r="T335" s="163"/>
      <c r="U335" s="163"/>
      <c r="V335" s="163"/>
    </row>
    <row r="336" spans="1:22" s="187" customFormat="1" ht="12.75" customHeight="1">
      <c r="A336" s="385"/>
      <c r="G336" s="1106"/>
      <c r="O336" s="163"/>
      <c r="P336" s="163"/>
      <c r="Q336" s="163"/>
      <c r="R336" s="163"/>
      <c r="S336" s="163"/>
      <c r="T336" s="163"/>
      <c r="U336" s="163"/>
      <c r="V336" s="163"/>
    </row>
    <row r="337" spans="1:22" s="187" customFormat="1" ht="12.75" customHeight="1">
      <c r="A337" s="385"/>
      <c r="G337" s="1106"/>
      <c r="O337" s="163"/>
      <c r="P337" s="163"/>
      <c r="Q337" s="163"/>
      <c r="R337" s="163"/>
      <c r="S337" s="163"/>
      <c r="T337" s="163"/>
      <c r="U337" s="163"/>
      <c r="V337" s="163"/>
    </row>
    <row r="338" spans="1:22" s="187" customFormat="1" ht="12.75" customHeight="1">
      <c r="A338" s="385"/>
      <c r="G338" s="1106"/>
      <c r="O338" s="163"/>
      <c r="P338" s="163"/>
      <c r="Q338" s="163"/>
      <c r="R338" s="163"/>
      <c r="S338" s="163"/>
      <c r="T338" s="163"/>
      <c r="U338" s="163"/>
      <c r="V338" s="163"/>
    </row>
    <row r="339" spans="1:22" s="187" customFormat="1" ht="12.75" customHeight="1">
      <c r="A339" s="385"/>
      <c r="G339" s="1106"/>
      <c r="O339" s="163"/>
      <c r="P339" s="163"/>
      <c r="Q339" s="163"/>
      <c r="R339" s="163"/>
      <c r="S339" s="163"/>
      <c r="T339" s="163"/>
      <c r="U339" s="163"/>
      <c r="V339" s="163"/>
    </row>
    <row r="340" spans="1:22" s="187" customFormat="1" ht="12.75" customHeight="1">
      <c r="A340" s="385"/>
      <c r="G340" s="1106"/>
      <c r="O340" s="163"/>
      <c r="P340" s="163"/>
      <c r="Q340" s="163"/>
      <c r="R340" s="163"/>
      <c r="S340" s="163"/>
      <c r="T340" s="163"/>
      <c r="U340" s="163"/>
      <c r="V340" s="163"/>
    </row>
    <row r="341" spans="1:22" s="187" customFormat="1" ht="12.75" customHeight="1">
      <c r="A341" s="385"/>
      <c r="G341" s="1106"/>
      <c r="O341" s="163"/>
      <c r="P341" s="163"/>
      <c r="Q341" s="163"/>
      <c r="R341" s="163"/>
      <c r="S341" s="163"/>
      <c r="T341" s="163"/>
      <c r="U341" s="163"/>
      <c r="V341" s="163"/>
    </row>
    <row r="342" spans="1:22" s="187" customFormat="1" ht="12.75" customHeight="1">
      <c r="A342" s="385"/>
      <c r="G342" s="1106"/>
      <c r="O342" s="163"/>
      <c r="P342" s="163"/>
      <c r="Q342" s="163"/>
      <c r="R342" s="163"/>
      <c r="S342" s="163"/>
      <c r="T342" s="163"/>
      <c r="U342" s="163"/>
      <c r="V342" s="163"/>
    </row>
    <row r="343" spans="1:22" s="187" customFormat="1" ht="12.75" customHeight="1">
      <c r="A343" s="385"/>
      <c r="G343" s="1106"/>
      <c r="O343" s="163"/>
      <c r="P343" s="163"/>
      <c r="Q343" s="163"/>
      <c r="R343" s="163"/>
      <c r="S343" s="163"/>
      <c r="T343" s="163"/>
      <c r="U343" s="163"/>
      <c r="V343" s="163"/>
    </row>
    <row r="344" spans="1:22" s="187" customFormat="1" ht="12.75" customHeight="1">
      <c r="A344" s="385"/>
      <c r="G344" s="1106"/>
      <c r="O344" s="163"/>
      <c r="P344" s="163"/>
      <c r="Q344" s="163"/>
      <c r="R344" s="163"/>
      <c r="S344" s="163"/>
      <c r="T344" s="163"/>
      <c r="U344" s="163"/>
      <c r="V344" s="163"/>
    </row>
    <row r="345" spans="1:22" s="187" customFormat="1" ht="12.75" customHeight="1">
      <c r="A345" s="385"/>
      <c r="G345" s="1106"/>
      <c r="O345" s="163"/>
      <c r="P345" s="163"/>
      <c r="Q345" s="163"/>
      <c r="R345" s="163"/>
      <c r="S345" s="163"/>
      <c r="T345" s="163"/>
      <c r="U345" s="163"/>
      <c r="V345" s="163"/>
    </row>
    <row r="346" spans="1:22" s="187" customFormat="1" ht="12.75" customHeight="1">
      <c r="A346" s="385"/>
      <c r="G346" s="1106"/>
      <c r="O346" s="163"/>
      <c r="P346" s="163"/>
      <c r="Q346" s="163"/>
      <c r="R346" s="163"/>
      <c r="S346" s="163"/>
      <c r="T346" s="163"/>
      <c r="U346" s="163"/>
      <c r="V346" s="163"/>
    </row>
    <row r="347" spans="1:22" s="187" customFormat="1" ht="12.75" customHeight="1">
      <c r="A347" s="385"/>
      <c r="G347" s="1106"/>
      <c r="O347" s="163"/>
      <c r="P347" s="163"/>
      <c r="Q347" s="163"/>
      <c r="R347" s="163"/>
      <c r="S347" s="163"/>
      <c r="T347" s="163"/>
      <c r="U347" s="163"/>
      <c r="V347" s="163"/>
    </row>
    <row r="348" spans="1:22" s="187" customFormat="1" ht="12.75" customHeight="1">
      <c r="A348" s="385"/>
      <c r="G348" s="1106"/>
      <c r="O348" s="163"/>
      <c r="P348" s="163"/>
      <c r="Q348" s="163"/>
      <c r="R348" s="163"/>
      <c r="S348" s="163"/>
      <c r="T348" s="163"/>
      <c r="U348" s="163"/>
      <c r="V348" s="163"/>
    </row>
    <row r="349" spans="1:22" s="187" customFormat="1" ht="12.75" customHeight="1">
      <c r="A349" s="385"/>
      <c r="G349" s="1106"/>
      <c r="O349" s="163"/>
      <c r="P349" s="163"/>
      <c r="Q349" s="163"/>
      <c r="R349" s="163"/>
      <c r="S349" s="163"/>
      <c r="T349" s="163"/>
      <c r="U349" s="163"/>
      <c r="V349" s="163"/>
    </row>
    <row r="350" spans="1:22" s="187" customFormat="1" ht="12.75" customHeight="1">
      <c r="A350" s="385"/>
      <c r="G350" s="1106"/>
      <c r="O350" s="163"/>
      <c r="P350" s="163"/>
      <c r="Q350" s="163"/>
      <c r="R350" s="163"/>
      <c r="S350" s="163"/>
      <c r="T350" s="163"/>
      <c r="U350" s="163"/>
      <c r="V350" s="163"/>
    </row>
    <row r="351" spans="1:22" s="187" customFormat="1" ht="12.75" customHeight="1">
      <c r="A351" s="385"/>
      <c r="G351" s="1106"/>
      <c r="O351" s="163"/>
      <c r="P351" s="163"/>
      <c r="Q351" s="163"/>
      <c r="R351" s="163"/>
      <c r="S351" s="163"/>
      <c r="T351" s="163"/>
      <c r="U351" s="163"/>
      <c r="V351" s="163"/>
    </row>
    <row r="352" spans="1:22" s="187" customFormat="1" ht="12.75" customHeight="1">
      <c r="A352" s="385"/>
      <c r="G352" s="1106"/>
      <c r="O352" s="163"/>
      <c r="P352" s="163"/>
      <c r="Q352" s="163"/>
      <c r="R352" s="163"/>
      <c r="S352" s="163"/>
      <c r="T352" s="163"/>
      <c r="U352" s="163"/>
      <c r="V352" s="163"/>
    </row>
    <row r="353" spans="1:22" s="187" customFormat="1" ht="12.75" customHeight="1">
      <c r="A353" s="385"/>
      <c r="G353" s="1106"/>
      <c r="O353" s="163"/>
      <c r="P353" s="163"/>
      <c r="Q353" s="163"/>
      <c r="R353" s="163"/>
      <c r="S353" s="163"/>
      <c r="T353" s="163"/>
      <c r="U353" s="163"/>
      <c r="V353" s="163"/>
    </row>
    <row r="354" spans="1:22" s="187" customFormat="1" ht="12.75" customHeight="1">
      <c r="A354" s="385"/>
      <c r="G354" s="1106"/>
      <c r="O354" s="163"/>
      <c r="P354" s="163"/>
      <c r="Q354" s="163"/>
      <c r="R354" s="163"/>
      <c r="S354" s="163"/>
      <c r="T354" s="163"/>
      <c r="U354" s="163"/>
      <c r="V354" s="163"/>
    </row>
    <row r="355" spans="1:22" s="187" customFormat="1" ht="12.75" customHeight="1">
      <c r="A355" s="385"/>
      <c r="G355" s="1106"/>
      <c r="O355" s="163"/>
      <c r="P355" s="163"/>
      <c r="Q355" s="163"/>
      <c r="R355" s="163"/>
      <c r="S355" s="163"/>
      <c r="T355" s="163"/>
      <c r="U355" s="163"/>
      <c r="V355" s="163"/>
    </row>
    <row r="356" spans="1:22" s="187" customFormat="1" ht="12.75" customHeight="1">
      <c r="A356" s="385"/>
      <c r="G356" s="1106"/>
      <c r="O356" s="163"/>
      <c r="P356" s="163"/>
      <c r="Q356" s="163"/>
      <c r="R356" s="163"/>
      <c r="S356" s="163"/>
      <c r="T356" s="163"/>
      <c r="U356" s="163"/>
      <c r="V356" s="163"/>
    </row>
    <row r="357" spans="1:22" s="187" customFormat="1" ht="12.75" customHeight="1">
      <c r="A357" s="385"/>
      <c r="G357" s="1106"/>
      <c r="O357" s="163"/>
      <c r="P357" s="163"/>
      <c r="Q357" s="163"/>
      <c r="R357" s="163"/>
      <c r="S357" s="163"/>
      <c r="T357" s="163"/>
      <c r="U357" s="163"/>
      <c r="V357" s="163"/>
    </row>
    <row r="358" spans="1:22" s="187" customFormat="1" ht="12.75" customHeight="1">
      <c r="A358" s="385"/>
      <c r="G358" s="1106"/>
      <c r="O358" s="163"/>
      <c r="P358" s="163"/>
      <c r="Q358" s="163"/>
      <c r="R358" s="163"/>
      <c r="S358" s="163"/>
      <c r="T358" s="163"/>
      <c r="U358" s="163"/>
      <c r="V358" s="163"/>
    </row>
    <row r="359" spans="1:22" s="187" customFormat="1" ht="12.75" customHeight="1">
      <c r="A359" s="385"/>
      <c r="G359" s="1106"/>
      <c r="O359" s="163"/>
      <c r="P359" s="163"/>
      <c r="Q359" s="163"/>
      <c r="R359" s="163"/>
      <c r="S359" s="163"/>
      <c r="T359" s="163"/>
      <c r="U359" s="163"/>
      <c r="V359" s="163"/>
    </row>
    <row r="360" spans="1:22" s="187" customFormat="1" ht="12.75" customHeight="1">
      <c r="A360" s="385"/>
      <c r="G360" s="1106"/>
      <c r="O360" s="163"/>
      <c r="P360" s="163"/>
      <c r="Q360" s="163"/>
      <c r="R360" s="163"/>
      <c r="S360" s="163"/>
      <c r="T360" s="163"/>
      <c r="U360" s="163"/>
      <c r="V360" s="163"/>
    </row>
    <row r="361" spans="1:22" s="187" customFormat="1" ht="12.75" customHeight="1">
      <c r="A361" s="385"/>
      <c r="G361" s="1106"/>
      <c r="O361" s="163"/>
      <c r="P361" s="163"/>
      <c r="Q361" s="163"/>
      <c r="R361" s="163"/>
      <c r="S361" s="163"/>
      <c r="T361" s="163"/>
      <c r="U361" s="163"/>
      <c r="V361" s="163"/>
    </row>
    <row r="362" spans="1:22" s="187" customFormat="1" ht="12.75" customHeight="1">
      <c r="A362" s="385"/>
      <c r="G362" s="1106"/>
      <c r="O362" s="163"/>
      <c r="P362" s="163"/>
      <c r="Q362" s="163"/>
      <c r="R362" s="163"/>
      <c r="S362" s="163"/>
      <c r="T362" s="163"/>
      <c r="U362" s="163"/>
      <c r="V362" s="163"/>
    </row>
    <row r="363" spans="1:22" s="187" customFormat="1" ht="12.75" customHeight="1">
      <c r="A363" s="385"/>
      <c r="G363" s="1106"/>
      <c r="O363" s="163"/>
      <c r="P363" s="163"/>
      <c r="Q363" s="163"/>
      <c r="R363" s="163"/>
      <c r="S363" s="163"/>
      <c r="T363" s="163"/>
      <c r="U363" s="163"/>
      <c r="V363" s="163"/>
    </row>
    <row r="364" spans="1:22" s="187" customFormat="1" ht="12.75" customHeight="1">
      <c r="A364" s="385"/>
      <c r="G364" s="1106"/>
      <c r="O364" s="163"/>
      <c r="P364" s="163"/>
      <c r="Q364" s="163"/>
      <c r="R364" s="163"/>
      <c r="S364" s="163"/>
      <c r="T364" s="163"/>
      <c r="U364" s="163"/>
      <c r="V364" s="163"/>
    </row>
    <row r="365" spans="1:22" s="187" customFormat="1" ht="12.75" customHeight="1">
      <c r="A365" s="385"/>
      <c r="G365" s="1106"/>
      <c r="O365" s="163"/>
      <c r="P365" s="163"/>
      <c r="Q365" s="163"/>
      <c r="R365" s="163"/>
      <c r="S365" s="163"/>
      <c r="T365" s="163"/>
      <c r="U365" s="163"/>
      <c r="V365" s="163"/>
    </row>
    <row r="366" spans="1:22" s="187" customFormat="1" ht="12.75" customHeight="1">
      <c r="A366" s="385"/>
      <c r="G366" s="1106"/>
      <c r="O366" s="163"/>
      <c r="P366" s="163"/>
      <c r="Q366" s="163"/>
      <c r="R366" s="163"/>
      <c r="S366" s="163"/>
      <c r="T366" s="163"/>
      <c r="U366" s="163"/>
      <c r="V366" s="163"/>
    </row>
    <row r="367" spans="1:22" s="187" customFormat="1" ht="12.75" customHeight="1">
      <c r="A367" s="385"/>
      <c r="G367" s="1106"/>
      <c r="O367" s="163"/>
      <c r="P367" s="163"/>
      <c r="Q367" s="163"/>
      <c r="R367" s="163"/>
      <c r="S367" s="163"/>
      <c r="T367" s="163"/>
      <c r="U367" s="163"/>
      <c r="V367" s="163"/>
    </row>
    <row r="368" spans="1:22" s="187" customFormat="1" ht="12.75" customHeight="1">
      <c r="A368" s="385"/>
      <c r="G368" s="1106"/>
      <c r="O368" s="163"/>
      <c r="P368" s="163"/>
      <c r="Q368" s="163"/>
      <c r="R368" s="163"/>
      <c r="S368" s="163"/>
      <c r="T368" s="163"/>
      <c r="U368" s="163"/>
      <c r="V368" s="163"/>
    </row>
    <row r="369" spans="1:22" s="187" customFormat="1" ht="12.75" customHeight="1">
      <c r="A369" s="385"/>
      <c r="G369" s="1106"/>
      <c r="O369" s="163"/>
      <c r="P369" s="163"/>
      <c r="Q369" s="163"/>
      <c r="R369" s="163"/>
      <c r="S369" s="163"/>
      <c r="T369" s="163"/>
      <c r="U369" s="163"/>
      <c r="V369" s="163"/>
    </row>
    <row r="370" spans="1:22" s="187" customFormat="1" ht="12.75" customHeight="1">
      <c r="A370" s="385"/>
      <c r="G370" s="1106"/>
      <c r="O370" s="163"/>
      <c r="P370" s="163"/>
      <c r="Q370" s="163"/>
      <c r="R370" s="163"/>
      <c r="S370" s="163"/>
      <c r="T370" s="163"/>
      <c r="U370" s="163"/>
      <c r="V370" s="163"/>
    </row>
    <row r="371" spans="1:22" s="187" customFormat="1" ht="12.75" customHeight="1">
      <c r="A371" s="385"/>
      <c r="G371" s="1106"/>
      <c r="O371" s="163"/>
      <c r="P371" s="163"/>
      <c r="Q371" s="163"/>
      <c r="R371" s="163"/>
      <c r="S371" s="163"/>
      <c r="T371" s="163"/>
      <c r="U371" s="163"/>
      <c r="V371" s="163"/>
    </row>
    <row r="372" spans="1:22" s="187" customFormat="1" ht="12.75" customHeight="1">
      <c r="A372" s="385"/>
      <c r="G372" s="1106"/>
      <c r="O372" s="163"/>
      <c r="P372" s="163"/>
      <c r="Q372" s="163"/>
      <c r="R372" s="163"/>
      <c r="S372" s="163"/>
      <c r="T372" s="163"/>
      <c r="U372" s="163"/>
      <c r="V372" s="163"/>
    </row>
    <row r="373" spans="1:22" s="187" customFormat="1" ht="12.75" customHeight="1">
      <c r="A373" s="385"/>
      <c r="G373" s="1106"/>
      <c r="O373" s="163"/>
      <c r="P373" s="163"/>
      <c r="Q373" s="163"/>
      <c r="R373" s="163"/>
      <c r="S373" s="163"/>
      <c r="T373" s="163"/>
      <c r="U373" s="163"/>
      <c r="V373" s="163"/>
    </row>
    <row r="374" spans="1:22" s="187" customFormat="1" ht="12.75" customHeight="1">
      <c r="A374" s="385"/>
      <c r="G374" s="1106"/>
      <c r="O374" s="163"/>
      <c r="P374" s="163"/>
      <c r="Q374" s="163"/>
      <c r="R374" s="163"/>
      <c r="S374" s="163"/>
      <c r="T374" s="163"/>
      <c r="U374" s="163"/>
      <c r="V374" s="163"/>
    </row>
    <row r="375" spans="1:22" s="187" customFormat="1" ht="12.75" customHeight="1">
      <c r="A375" s="385"/>
      <c r="G375" s="1106"/>
      <c r="O375" s="163"/>
      <c r="P375" s="163"/>
      <c r="Q375" s="163"/>
      <c r="R375" s="163"/>
      <c r="S375" s="163"/>
      <c r="T375" s="163"/>
      <c r="U375" s="163"/>
      <c r="V375" s="163"/>
    </row>
    <row r="376" spans="1:22" s="187" customFormat="1" ht="12.75" customHeight="1">
      <c r="A376" s="385"/>
      <c r="G376" s="1106"/>
      <c r="O376" s="163"/>
      <c r="P376" s="163"/>
      <c r="Q376" s="163"/>
      <c r="R376" s="163"/>
      <c r="S376" s="163"/>
      <c r="T376" s="163"/>
      <c r="U376" s="163"/>
      <c r="V376" s="163"/>
    </row>
    <row r="377" spans="1:22" s="187" customFormat="1" ht="12.75" customHeight="1">
      <c r="A377" s="385"/>
      <c r="G377" s="1106"/>
      <c r="O377" s="163"/>
      <c r="P377" s="163"/>
      <c r="Q377" s="163"/>
      <c r="R377" s="163"/>
      <c r="S377" s="163"/>
      <c r="T377" s="163"/>
      <c r="U377" s="163"/>
      <c r="V377" s="163"/>
    </row>
    <row r="378" spans="1:22" s="187" customFormat="1" ht="12.75" customHeight="1">
      <c r="A378" s="385"/>
      <c r="G378" s="1106"/>
      <c r="O378" s="163"/>
      <c r="P378" s="163"/>
      <c r="Q378" s="163"/>
      <c r="R378" s="163"/>
      <c r="S378" s="163"/>
      <c r="T378" s="163"/>
      <c r="U378" s="163"/>
      <c r="V378" s="163"/>
    </row>
    <row r="379" spans="1:22" s="187" customFormat="1" ht="12.75" customHeight="1">
      <c r="A379" s="385"/>
      <c r="G379" s="1106"/>
      <c r="O379" s="163"/>
      <c r="P379" s="163"/>
      <c r="Q379" s="163"/>
      <c r="R379" s="163"/>
      <c r="S379" s="163"/>
      <c r="T379" s="163"/>
      <c r="U379" s="163"/>
      <c r="V379" s="163"/>
    </row>
    <row r="380" spans="1:22" s="187" customFormat="1" ht="12.75" customHeight="1">
      <c r="A380" s="385"/>
      <c r="G380" s="1106"/>
      <c r="O380" s="163"/>
      <c r="P380" s="163"/>
      <c r="Q380" s="163"/>
      <c r="R380" s="163"/>
      <c r="S380" s="163"/>
      <c r="T380" s="163"/>
      <c r="U380" s="163"/>
      <c r="V380" s="163"/>
    </row>
    <row r="381" spans="1:22" s="187" customFormat="1" ht="12.75" customHeight="1">
      <c r="A381" s="385"/>
      <c r="G381" s="1106"/>
      <c r="O381" s="163"/>
      <c r="P381" s="163"/>
      <c r="Q381" s="163"/>
      <c r="R381" s="163"/>
      <c r="S381" s="163"/>
      <c r="T381" s="163"/>
      <c r="U381" s="163"/>
      <c r="V381" s="163"/>
    </row>
    <row r="382" spans="1:22" s="187" customFormat="1" ht="12.75" customHeight="1">
      <c r="A382" s="385"/>
      <c r="G382" s="1106"/>
      <c r="O382" s="163"/>
      <c r="P382" s="163"/>
      <c r="Q382" s="163"/>
      <c r="R382" s="163"/>
      <c r="S382" s="163"/>
      <c r="T382" s="163"/>
      <c r="U382" s="163"/>
      <c r="V382" s="163"/>
    </row>
    <row r="383" spans="1:22" s="187" customFormat="1" ht="12.75" customHeight="1">
      <c r="A383" s="385"/>
      <c r="G383" s="1106"/>
      <c r="O383" s="163"/>
      <c r="P383" s="163"/>
      <c r="Q383" s="163"/>
      <c r="R383" s="163"/>
      <c r="S383" s="163"/>
      <c r="T383" s="163"/>
      <c r="U383" s="163"/>
      <c r="V383" s="163"/>
    </row>
    <row r="384" spans="1:22" s="187" customFormat="1" ht="12.75" customHeight="1">
      <c r="A384" s="385"/>
      <c r="G384" s="1106"/>
      <c r="O384" s="163"/>
      <c r="P384" s="163"/>
      <c r="Q384" s="163"/>
      <c r="R384" s="163"/>
      <c r="S384" s="163"/>
      <c r="T384" s="163"/>
      <c r="U384" s="163"/>
      <c r="V384" s="163"/>
    </row>
    <row r="385" spans="1:22" s="187" customFormat="1" ht="12.75" customHeight="1">
      <c r="A385" s="385"/>
      <c r="G385" s="1106"/>
      <c r="O385" s="163"/>
      <c r="P385" s="163"/>
      <c r="Q385" s="163"/>
      <c r="R385" s="163"/>
      <c r="S385" s="163"/>
      <c r="T385" s="163"/>
      <c r="U385" s="163"/>
      <c r="V385" s="163"/>
    </row>
    <row r="386" spans="1:22" s="187" customFormat="1" ht="12.75" customHeight="1">
      <c r="A386" s="385"/>
      <c r="G386" s="1106"/>
      <c r="O386" s="163"/>
      <c r="P386" s="163"/>
      <c r="Q386" s="163"/>
      <c r="R386" s="163"/>
      <c r="S386" s="163"/>
      <c r="T386" s="163"/>
      <c r="U386" s="163"/>
      <c r="V386" s="163"/>
    </row>
    <row r="387" spans="1:22" s="187" customFormat="1" ht="12.75" customHeight="1">
      <c r="A387" s="385"/>
      <c r="G387" s="1106"/>
      <c r="O387" s="163"/>
      <c r="P387" s="163"/>
      <c r="Q387" s="163"/>
      <c r="R387" s="163"/>
      <c r="S387" s="163"/>
      <c r="T387" s="163"/>
      <c r="U387" s="163"/>
      <c r="V387" s="163"/>
    </row>
    <row r="388" spans="1:22" s="187" customFormat="1" ht="12.75" customHeight="1">
      <c r="A388" s="385"/>
      <c r="G388" s="1106"/>
      <c r="O388" s="163"/>
      <c r="P388" s="163"/>
      <c r="Q388" s="163"/>
      <c r="R388" s="163"/>
      <c r="S388" s="163"/>
      <c r="T388" s="163"/>
      <c r="U388" s="163"/>
      <c r="V388" s="163"/>
    </row>
    <row r="389" spans="1:22" s="187" customFormat="1" ht="12.75" customHeight="1">
      <c r="A389" s="385"/>
      <c r="G389" s="1106"/>
      <c r="O389" s="163"/>
      <c r="P389" s="163"/>
      <c r="Q389" s="163"/>
      <c r="R389" s="163"/>
      <c r="S389" s="163"/>
      <c r="T389" s="163"/>
      <c r="U389" s="163"/>
      <c r="V389" s="163"/>
    </row>
    <row r="390" spans="1:22" s="187" customFormat="1" ht="12.75" customHeight="1">
      <c r="A390" s="385"/>
      <c r="G390" s="1106"/>
      <c r="O390" s="163"/>
      <c r="P390" s="163"/>
      <c r="Q390" s="163"/>
      <c r="R390" s="163"/>
      <c r="S390" s="163"/>
      <c r="T390" s="163"/>
      <c r="U390" s="163"/>
      <c r="V390" s="163"/>
    </row>
    <row r="391" spans="1:22" s="187" customFormat="1" ht="12.75" customHeight="1">
      <c r="A391" s="385"/>
      <c r="G391" s="1106"/>
      <c r="O391" s="163"/>
      <c r="P391" s="163"/>
      <c r="Q391" s="163"/>
      <c r="R391" s="163"/>
      <c r="S391" s="163"/>
      <c r="T391" s="163"/>
      <c r="U391" s="163"/>
      <c r="V391" s="163"/>
    </row>
    <row r="392" spans="1:22" s="187" customFormat="1" ht="12.75" customHeight="1">
      <c r="A392" s="385"/>
      <c r="G392" s="1106"/>
      <c r="O392" s="163"/>
      <c r="P392" s="163"/>
      <c r="Q392" s="163"/>
      <c r="R392" s="163"/>
      <c r="S392" s="163"/>
      <c r="T392" s="163"/>
      <c r="U392" s="163"/>
      <c r="V392" s="163"/>
    </row>
    <row r="393" spans="1:22" s="187" customFormat="1" ht="12.75" customHeight="1">
      <c r="A393" s="385"/>
      <c r="G393" s="1106"/>
      <c r="O393" s="163"/>
      <c r="P393" s="163"/>
      <c r="Q393" s="163"/>
      <c r="R393" s="163"/>
      <c r="S393" s="163"/>
      <c r="T393" s="163"/>
      <c r="U393" s="163"/>
      <c r="V393" s="163"/>
    </row>
    <row r="394" spans="1:22" s="187" customFormat="1" ht="12.75" customHeight="1">
      <c r="A394" s="385"/>
      <c r="G394" s="1106"/>
      <c r="O394" s="163"/>
      <c r="P394" s="163"/>
      <c r="Q394" s="163"/>
      <c r="R394" s="163"/>
      <c r="S394" s="163"/>
      <c r="T394" s="163"/>
      <c r="U394" s="163"/>
      <c r="V394" s="163"/>
    </row>
    <row r="395" spans="1:22" s="187" customFormat="1" ht="12.75" customHeight="1">
      <c r="A395" s="385"/>
      <c r="G395" s="1106"/>
      <c r="O395" s="163"/>
      <c r="P395" s="163"/>
      <c r="Q395" s="163"/>
      <c r="R395" s="163"/>
      <c r="S395" s="163"/>
      <c r="T395" s="163"/>
      <c r="U395" s="163"/>
      <c r="V395" s="163"/>
    </row>
    <row r="396" spans="1:22" s="187" customFormat="1" ht="12.75" customHeight="1">
      <c r="A396" s="385"/>
      <c r="G396" s="1106"/>
      <c r="O396" s="163"/>
      <c r="P396" s="163"/>
      <c r="Q396" s="163"/>
      <c r="R396" s="163"/>
      <c r="S396" s="163"/>
      <c r="T396" s="163"/>
      <c r="U396" s="163"/>
      <c r="V396" s="163"/>
    </row>
    <row r="397" spans="1:22" s="187" customFormat="1" ht="12.75" customHeight="1">
      <c r="A397" s="385"/>
      <c r="G397" s="1106"/>
      <c r="O397" s="163"/>
      <c r="P397" s="163"/>
      <c r="Q397" s="163"/>
      <c r="R397" s="163"/>
      <c r="S397" s="163"/>
      <c r="T397" s="163"/>
      <c r="U397" s="163"/>
      <c r="V397" s="163"/>
    </row>
    <row r="398" spans="1:22" s="187" customFormat="1" ht="12.75" customHeight="1">
      <c r="A398" s="385"/>
      <c r="G398" s="1106"/>
      <c r="O398" s="163"/>
      <c r="P398" s="163"/>
      <c r="Q398" s="163"/>
      <c r="R398" s="163"/>
      <c r="S398" s="163"/>
      <c r="T398" s="163"/>
      <c r="U398" s="163"/>
      <c r="V398" s="163"/>
    </row>
    <row r="399" spans="1:22" s="187" customFormat="1" ht="12.75" customHeight="1">
      <c r="A399" s="385"/>
      <c r="G399" s="1106"/>
      <c r="O399" s="163"/>
      <c r="P399" s="163"/>
      <c r="Q399" s="163"/>
      <c r="R399" s="163"/>
      <c r="S399" s="163"/>
      <c r="T399" s="163"/>
      <c r="U399" s="163"/>
      <c r="V399" s="163"/>
    </row>
    <row r="400" spans="1:22" s="187" customFormat="1" ht="12.75" customHeight="1">
      <c r="A400" s="385"/>
      <c r="G400" s="1106"/>
      <c r="O400" s="163"/>
      <c r="P400" s="163"/>
      <c r="Q400" s="163"/>
      <c r="R400" s="163"/>
      <c r="S400" s="163"/>
      <c r="T400" s="163"/>
      <c r="U400" s="163"/>
      <c r="V400" s="163"/>
    </row>
    <row r="401" spans="1:22" s="187" customFormat="1" ht="12.75" customHeight="1">
      <c r="A401" s="385"/>
      <c r="G401" s="1106"/>
      <c r="O401" s="163"/>
      <c r="P401" s="163"/>
      <c r="Q401" s="163"/>
      <c r="R401" s="163"/>
      <c r="S401" s="163"/>
      <c r="T401" s="163"/>
      <c r="U401" s="163"/>
      <c r="V401" s="163"/>
    </row>
    <row r="402" spans="1:22" s="187" customFormat="1" ht="12.75" customHeight="1">
      <c r="A402" s="385"/>
      <c r="G402" s="1106"/>
      <c r="O402" s="163"/>
      <c r="P402" s="163"/>
      <c r="Q402" s="163"/>
      <c r="R402" s="163"/>
      <c r="S402" s="163"/>
      <c r="T402" s="163"/>
      <c r="U402" s="163"/>
      <c r="V402" s="163"/>
    </row>
    <row r="403" spans="1:22" s="187" customFormat="1" ht="12.75" customHeight="1">
      <c r="A403" s="385"/>
      <c r="G403" s="1106"/>
      <c r="O403" s="163"/>
      <c r="P403" s="163"/>
      <c r="Q403" s="163"/>
      <c r="R403" s="163"/>
      <c r="S403" s="163"/>
      <c r="T403" s="163"/>
      <c r="U403" s="163"/>
      <c r="V403" s="163"/>
    </row>
    <row r="404" spans="1:22" s="187" customFormat="1" ht="12.75" customHeight="1">
      <c r="A404" s="385"/>
      <c r="G404" s="1106"/>
      <c r="O404" s="163"/>
      <c r="P404" s="163"/>
      <c r="Q404" s="163"/>
      <c r="R404" s="163"/>
      <c r="S404" s="163"/>
      <c r="T404" s="163"/>
      <c r="U404" s="163"/>
      <c r="V404" s="163"/>
    </row>
    <row r="405" spans="1:22" s="187" customFormat="1" ht="12.75" customHeight="1">
      <c r="A405" s="385"/>
      <c r="G405" s="1106"/>
      <c r="O405" s="163"/>
      <c r="P405" s="163"/>
      <c r="Q405" s="163"/>
      <c r="R405" s="163"/>
      <c r="S405" s="163"/>
      <c r="T405" s="163"/>
      <c r="U405" s="163"/>
      <c r="V405" s="163"/>
    </row>
    <row r="406" spans="1:22" s="187" customFormat="1" ht="12.75" customHeight="1">
      <c r="A406" s="385"/>
      <c r="G406" s="1106"/>
      <c r="O406" s="163"/>
      <c r="P406" s="163"/>
      <c r="Q406" s="163"/>
      <c r="R406" s="163"/>
      <c r="S406" s="163"/>
      <c r="T406" s="163"/>
      <c r="U406" s="163"/>
      <c r="V406" s="163"/>
    </row>
    <row r="407" spans="1:22" s="187" customFormat="1" ht="12.75" customHeight="1">
      <c r="A407" s="385"/>
      <c r="G407" s="1106"/>
      <c r="O407" s="163"/>
      <c r="P407" s="163"/>
      <c r="Q407" s="163"/>
      <c r="R407" s="163"/>
      <c r="S407" s="163"/>
      <c r="T407" s="163"/>
      <c r="U407" s="163"/>
      <c r="V407" s="163"/>
    </row>
    <row r="408" spans="1:22" s="187" customFormat="1" ht="12.75" customHeight="1">
      <c r="A408" s="385"/>
      <c r="G408" s="1106"/>
      <c r="O408" s="163"/>
      <c r="P408" s="163"/>
      <c r="Q408" s="163"/>
      <c r="R408" s="163"/>
      <c r="S408" s="163"/>
      <c r="T408" s="163"/>
      <c r="U408" s="163"/>
      <c r="V408" s="163"/>
    </row>
    <row r="409" spans="1:22" s="187" customFormat="1" ht="12.75" customHeight="1">
      <c r="A409" s="385"/>
      <c r="G409" s="1106"/>
      <c r="O409" s="163"/>
      <c r="P409" s="163"/>
      <c r="Q409" s="163"/>
      <c r="R409" s="163"/>
      <c r="S409" s="163"/>
      <c r="T409" s="163"/>
      <c r="U409" s="163"/>
      <c r="V409" s="163"/>
    </row>
    <row r="410" spans="1:22" s="187" customFormat="1" ht="12.75" customHeight="1">
      <c r="A410" s="385"/>
      <c r="G410" s="1106"/>
      <c r="O410" s="163"/>
      <c r="P410" s="163"/>
      <c r="Q410" s="163"/>
      <c r="R410" s="163"/>
      <c r="S410" s="163"/>
      <c r="T410" s="163"/>
      <c r="U410" s="163"/>
      <c r="V410" s="163"/>
    </row>
    <row r="411" spans="1:22" s="187" customFormat="1" ht="12.75" customHeight="1">
      <c r="A411" s="385"/>
      <c r="G411" s="1106"/>
      <c r="O411" s="163"/>
      <c r="P411" s="163"/>
      <c r="Q411" s="163"/>
      <c r="R411" s="163"/>
      <c r="S411" s="163"/>
      <c r="T411" s="163"/>
      <c r="U411" s="163"/>
      <c r="V411" s="163"/>
    </row>
    <row r="412" spans="1:22" s="187" customFormat="1" ht="12.75" customHeight="1">
      <c r="A412" s="385"/>
      <c r="G412" s="1106"/>
      <c r="O412" s="163"/>
      <c r="P412" s="163"/>
      <c r="Q412" s="163"/>
      <c r="R412" s="163"/>
      <c r="S412" s="163"/>
      <c r="T412" s="163"/>
      <c r="U412" s="163"/>
      <c r="V412" s="163"/>
    </row>
    <row r="413" spans="1:22" s="187" customFormat="1" ht="12.75" customHeight="1">
      <c r="A413" s="385"/>
      <c r="G413" s="1106"/>
      <c r="O413" s="163"/>
      <c r="P413" s="163"/>
      <c r="Q413" s="163"/>
      <c r="R413" s="163"/>
      <c r="S413" s="163"/>
      <c r="T413" s="163"/>
      <c r="U413" s="163"/>
      <c r="V413" s="163"/>
    </row>
    <row r="414" spans="1:22" s="187" customFormat="1" ht="12.75" customHeight="1">
      <c r="A414" s="385"/>
      <c r="G414" s="1106"/>
      <c r="O414" s="163"/>
      <c r="P414" s="163"/>
      <c r="Q414" s="163"/>
      <c r="R414" s="163"/>
      <c r="S414" s="163"/>
      <c r="T414" s="163"/>
      <c r="U414" s="163"/>
      <c r="V414" s="163"/>
    </row>
    <row r="415" spans="1:22" s="187" customFormat="1" ht="12.75" customHeight="1">
      <c r="A415" s="385"/>
      <c r="G415" s="1106"/>
      <c r="O415" s="163"/>
      <c r="P415" s="163"/>
      <c r="Q415" s="163"/>
      <c r="R415" s="163"/>
      <c r="S415" s="163"/>
      <c r="T415" s="163"/>
      <c r="U415" s="163"/>
      <c r="V415" s="163"/>
    </row>
    <row r="416" spans="1:22" s="187" customFormat="1" ht="12.75" customHeight="1">
      <c r="A416" s="385"/>
      <c r="G416" s="1106"/>
      <c r="O416" s="163"/>
      <c r="P416" s="163"/>
      <c r="Q416" s="163"/>
      <c r="R416" s="163"/>
      <c r="S416" s="163"/>
      <c r="T416" s="163"/>
      <c r="U416" s="163"/>
      <c r="V416" s="163"/>
    </row>
    <row r="417" spans="1:22" s="187" customFormat="1" ht="12.75" customHeight="1">
      <c r="A417" s="385"/>
      <c r="G417" s="1106"/>
      <c r="O417" s="163"/>
      <c r="P417" s="163"/>
      <c r="Q417" s="163"/>
      <c r="R417" s="163"/>
      <c r="S417" s="163"/>
      <c r="T417" s="163"/>
      <c r="U417" s="163"/>
      <c r="V417" s="163"/>
    </row>
    <row r="418" spans="1:22" s="187" customFormat="1" ht="12.75" customHeight="1">
      <c r="A418" s="385"/>
      <c r="G418" s="1106"/>
      <c r="O418" s="163"/>
      <c r="P418" s="163"/>
      <c r="Q418" s="163"/>
      <c r="R418" s="163"/>
      <c r="S418" s="163"/>
      <c r="T418" s="163"/>
      <c r="U418" s="163"/>
      <c r="V418" s="163"/>
    </row>
    <row r="419" spans="1:22" s="187" customFormat="1" ht="12.75" customHeight="1">
      <c r="A419" s="385"/>
      <c r="G419" s="1106"/>
      <c r="O419" s="163"/>
      <c r="P419" s="163"/>
      <c r="Q419" s="163"/>
      <c r="R419" s="163"/>
      <c r="S419" s="163"/>
      <c r="T419" s="163"/>
      <c r="U419" s="163"/>
      <c r="V419" s="163"/>
    </row>
    <row r="420" spans="1:22" s="187" customFormat="1" ht="12.75" customHeight="1">
      <c r="A420" s="385"/>
      <c r="G420" s="1106"/>
      <c r="O420" s="163"/>
      <c r="P420" s="163"/>
      <c r="Q420" s="163"/>
      <c r="R420" s="163"/>
      <c r="S420" s="163"/>
      <c r="T420" s="163"/>
      <c r="U420" s="163"/>
      <c r="V420" s="163"/>
    </row>
    <row r="421" spans="1:22" s="187" customFormat="1" ht="12.75" customHeight="1">
      <c r="A421" s="385"/>
      <c r="G421" s="1106"/>
      <c r="O421" s="163"/>
      <c r="P421" s="163"/>
      <c r="Q421" s="163"/>
      <c r="R421" s="163"/>
      <c r="S421" s="163"/>
      <c r="T421" s="163"/>
      <c r="U421" s="163"/>
      <c r="V421" s="163"/>
    </row>
    <row r="422" spans="1:22" s="187" customFormat="1" ht="12.75" customHeight="1">
      <c r="A422" s="385"/>
      <c r="G422" s="1106"/>
      <c r="O422" s="163"/>
      <c r="P422" s="163"/>
      <c r="Q422" s="163"/>
      <c r="R422" s="163"/>
      <c r="S422" s="163"/>
      <c r="T422" s="163"/>
      <c r="U422" s="163"/>
      <c r="V422" s="163"/>
    </row>
    <row r="423" spans="1:22" s="187" customFormat="1" ht="12.75" customHeight="1">
      <c r="A423" s="385"/>
      <c r="G423" s="1106"/>
      <c r="O423" s="163"/>
      <c r="P423" s="163"/>
      <c r="Q423" s="163"/>
      <c r="R423" s="163"/>
      <c r="S423" s="163"/>
      <c r="T423" s="163"/>
      <c r="U423" s="163"/>
      <c r="V423" s="163"/>
    </row>
    <row r="424" spans="1:22" s="187" customFormat="1" ht="12.75" customHeight="1">
      <c r="A424" s="385"/>
      <c r="G424" s="1106"/>
      <c r="O424" s="163"/>
      <c r="P424" s="163"/>
      <c r="Q424" s="163"/>
      <c r="R424" s="163"/>
      <c r="S424" s="163"/>
      <c r="T424" s="163"/>
      <c r="U424" s="163"/>
      <c r="V424" s="163"/>
    </row>
    <row r="425" spans="1:22" s="187" customFormat="1" ht="12.75" customHeight="1">
      <c r="A425" s="385"/>
      <c r="G425" s="1106"/>
      <c r="O425" s="163"/>
      <c r="P425" s="163"/>
      <c r="Q425" s="163"/>
      <c r="R425" s="163"/>
      <c r="S425" s="163"/>
      <c r="T425" s="163"/>
      <c r="U425" s="163"/>
      <c r="V425" s="163"/>
    </row>
    <row r="426" spans="1:22" s="187" customFormat="1" ht="12.75" customHeight="1">
      <c r="A426" s="385"/>
      <c r="G426" s="1106"/>
      <c r="O426" s="163"/>
      <c r="P426" s="163"/>
      <c r="Q426" s="163"/>
      <c r="R426" s="163"/>
      <c r="S426" s="163"/>
      <c r="T426" s="163"/>
      <c r="U426" s="163"/>
      <c r="V426" s="163"/>
    </row>
    <row r="427" spans="1:22" s="187" customFormat="1" ht="12.75" customHeight="1">
      <c r="A427" s="385"/>
      <c r="G427" s="1106"/>
      <c r="O427" s="163"/>
      <c r="P427" s="163"/>
      <c r="Q427" s="163"/>
      <c r="R427" s="163"/>
      <c r="S427" s="163"/>
      <c r="T427" s="163"/>
      <c r="U427" s="163"/>
      <c r="V427" s="163"/>
    </row>
    <row r="428" spans="1:22" s="187" customFormat="1" ht="12.75" customHeight="1">
      <c r="A428" s="385"/>
      <c r="G428" s="1106"/>
      <c r="O428" s="163"/>
      <c r="P428" s="163"/>
      <c r="Q428" s="163"/>
      <c r="R428" s="163"/>
      <c r="S428" s="163"/>
      <c r="T428" s="163"/>
      <c r="U428" s="163"/>
      <c r="V428" s="163"/>
    </row>
    <row r="429" spans="1:22" s="187" customFormat="1" ht="12.75" customHeight="1">
      <c r="A429" s="385"/>
      <c r="G429" s="1106"/>
      <c r="O429" s="163"/>
      <c r="P429" s="163"/>
      <c r="Q429" s="163"/>
      <c r="R429" s="163"/>
      <c r="S429" s="163"/>
      <c r="T429" s="163"/>
      <c r="U429" s="163"/>
      <c r="V429" s="163"/>
    </row>
    <row r="430" spans="1:22" s="187" customFormat="1" ht="12.75" customHeight="1">
      <c r="A430" s="385"/>
      <c r="G430" s="1106"/>
      <c r="O430" s="163"/>
      <c r="P430" s="163"/>
      <c r="Q430" s="163"/>
      <c r="R430" s="163"/>
      <c r="S430" s="163"/>
      <c r="T430" s="163"/>
      <c r="U430" s="163"/>
      <c r="V430" s="163"/>
    </row>
    <row r="431" spans="1:22" s="187" customFormat="1" ht="12.75" customHeight="1">
      <c r="A431" s="385"/>
      <c r="G431" s="1106"/>
      <c r="O431" s="163"/>
      <c r="P431" s="163"/>
      <c r="Q431" s="163"/>
      <c r="R431" s="163"/>
      <c r="S431" s="163"/>
      <c r="T431" s="163"/>
      <c r="U431" s="163"/>
      <c r="V431" s="163"/>
    </row>
    <row r="432" spans="1:22" s="187" customFormat="1" ht="12.75" customHeight="1">
      <c r="A432" s="385"/>
      <c r="G432" s="1106"/>
      <c r="O432" s="163"/>
      <c r="P432" s="163"/>
      <c r="Q432" s="163"/>
      <c r="R432" s="163"/>
      <c r="S432" s="163"/>
      <c r="T432" s="163"/>
      <c r="U432" s="163"/>
      <c r="V432" s="163"/>
    </row>
    <row r="433" spans="1:22" s="187" customFormat="1" ht="12.75" customHeight="1">
      <c r="A433" s="385"/>
      <c r="G433" s="1106"/>
      <c r="O433" s="163"/>
      <c r="P433" s="163"/>
      <c r="Q433" s="163"/>
      <c r="R433" s="163"/>
      <c r="S433" s="163"/>
      <c r="T433" s="163"/>
      <c r="U433" s="163"/>
      <c r="V433" s="163"/>
    </row>
    <row r="434" spans="1:22" s="187" customFormat="1" ht="12.75" customHeight="1">
      <c r="A434" s="385"/>
      <c r="G434" s="1106"/>
      <c r="O434" s="163"/>
      <c r="P434" s="163"/>
      <c r="Q434" s="163"/>
      <c r="R434" s="163"/>
      <c r="S434" s="163"/>
      <c r="T434" s="163"/>
      <c r="U434" s="163"/>
      <c r="V434" s="163"/>
    </row>
    <row r="435" spans="1:22" s="187" customFormat="1" ht="12.75" customHeight="1">
      <c r="A435" s="385"/>
      <c r="G435" s="1106"/>
      <c r="O435" s="163"/>
      <c r="P435" s="163"/>
      <c r="Q435" s="163"/>
      <c r="R435" s="163"/>
      <c r="S435" s="163"/>
      <c r="T435" s="163"/>
      <c r="U435" s="163"/>
      <c r="V435" s="163"/>
    </row>
    <row r="436" spans="1:22" s="187" customFormat="1" ht="12.75" customHeight="1">
      <c r="A436" s="385"/>
      <c r="G436" s="1106"/>
      <c r="O436" s="163"/>
      <c r="P436" s="163"/>
      <c r="Q436" s="163"/>
      <c r="R436" s="163"/>
      <c r="S436" s="163"/>
      <c r="T436" s="163"/>
      <c r="U436" s="163"/>
      <c r="V436" s="163"/>
    </row>
    <row r="437" spans="1:22" s="187" customFormat="1" ht="12.75" customHeight="1">
      <c r="A437" s="385"/>
      <c r="G437" s="1106"/>
      <c r="O437" s="163"/>
      <c r="P437" s="163"/>
      <c r="Q437" s="163"/>
      <c r="R437" s="163"/>
      <c r="S437" s="163"/>
      <c r="T437" s="163"/>
      <c r="U437" s="163"/>
      <c r="V437" s="163"/>
    </row>
    <row r="438" spans="1:22" s="187" customFormat="1" ht="12.75" customHeight="1">
      <c r="A438" s="385"/>
      <c r="G438" s="1106"/>
      <c r="O438" s="163"/>
      <c r="P438" s="163"/>
      <c r="Q438" s="163"/>
      <c r="R438" s="163"/>
      <c r="S438" s="163"/>
      <c r="T438" s="163"/>
      <c r="U438" s="163"/>
      <c r="V438" s="163"/>
    </row>
    <row r="439" spans="1:22" s="187" customFormat="1" ht="12.75" customHeight="1">
      <c r="A439" s="385"/>
      <c r="G439" s="1106"/>
      <c r="O439" s="163"/>
      <c r="P439" s="163"/>
      <c r="Q439" s="163"/>
      <c r="R439" s="163"/>
      <c r="S439" s="163"/>
      <c r="T439" s="163"/>
      <c r="U439" s="163"/>
      <c r="V439" s="163"/>
    </row>
    <row r="440" spans="1:22" s="187" customFormat="1" ht="12.75" customHeight="1">
      <c r="A440" s="385"/>
      <c r="G440" s="1106"/>
      <c r="O440" s="163"/>
      <c r="P440" s="163"/>
      <c r="Q440" s="163"/>
      <c r="R440" s="163"/>
      <c r="S440" s="163"/>
      <c r="T440" s="163"/>
      <c r="U440" s="163"/>
      <c r="V440" s="163"/>
    </row>
    <row r="441" spans="1:22" s="187" customFormat="1" ht="12.75" customHeight="1">
      <c r="A441" s="385"/>
      <c r="G441" s="1106"/>
      <c r="O441" s="163"/>
      <c r="P441" s="163"/>
      <c r="Q441" s="163"/>
      <c r="R441" s="163"/>
      <c r="S441" s="163"/>
      <c r="T441" s="163"/>
      <c r="U441" s="163"/>
      <c r="V441" s="163"/>
    </row>
    <row r="442" spans="1:22" s="187" customFormat="1" ht="12.75" customHeight="1">
      <c r="A442" s="385"/>
      <c r="G442" s="1106"/>
      <c r="O442" s="163"/>
      <c r="P442" s="163"/>
      <c r="Q442" s="163"/>
      <c r="R442" s="163"/>
      <c r="S442" s="163"/>
      <c r="T442" s="163"/>
      <c r="U442" s="163"/>
      <c r="V442" s="163"/>
    </row>
    <row r="443" spans="1:22" s="187" customFormat="1" ht="12.75" customHeight="1">
      <c r="A443" s="385"/>
      <c r="G443" s="1106"/>
      <c r="O443" s="163"/>
      <c r="P443" s="163"/>
      <c r="Q443" s="163"/>
      <c r="R443" s="163"/>
      <c r="S443" s="163"/>
      <c r="T443" s="163"/>
      <c r="U443" s="163"/>
      <c r="V443" s="163"/>
    </row>
    <row r="444" spans="1:22" s="187" customFormat="1" ht="12.75" customHeight="1">
      <c r="A444" s="385"/>
      <c r="G444" s="1106"/>
      <c r="O444" s="163"/>
      <c r="P444" s="163"/>
      <c r="Q444" s="163"/>
      <c r="R444" s="163"/>
      <c r="S444" s="163"/>
      <c r="T444" s="163"/>
      <c r="U444" s="163"/>
      <c r="V444" s="163"/>
    </row>
    <row r="445" spans="1:22" s="187" customFormat="1" ht="12.75" customHeight="1">
      <c r="A445" s="385"/>
      <c r="G445" s="1106"/>
      <c r="O445" s="163"/>
      <c r="P445" s="163"/>
      <c r="Q445" s="163"/>
      <c r="R445" s="163"/>
      <c r="S445" s="163"/>
      <c r="T445" s="163"/>
      <c r="U445" s="163"/>
      <c r="V445" s="163"/>
    </row>
    <row r="446" spans="1:22" s="187" customFormat="1" ht="12.75" customHeight="1">
      <c r="A446" s="385"/>
      <c r="G446" s="1106"/>
      <c r="O446" s="163"/>
      <c r="P446" s="163"/>
      <c r="Q446" s="163"/>
      <c r="R446" s="163"/>
      <c r="S446" s="163"/>
      <c r="T446" s="163"/>
      <c r="U446" s="163"/>
      <c r="V446" s="163"/>
    </row>
    <row r="447" spans="1:22" s="187" customFormat="1" ht="12.75" customHeight="1">
      <c r="A447" s="385"/>
      <c r="G447" s="1106"/>
      <c r="O447" s="163"/>
      <c r="P447" s="163"/>
      <c r="Q447" s="163"/>
      <c r="R447" s="163"/>
      <c r="S447" s="163"/>
      <c r="T447" s="163"/>
      <c r="U447" s="163"/>
      <c r="V447" s="163"/>
    </row>
    <row r="448" spans="1:22" s="187" customFormat="1" ht="12.75" customHeight="1">
      <c r="A448" s="385"/>
      <c r="G448" s="1106"/>
      <c r="O448" s="163"/>
      <c r="P448" s="163"/>
      <c r="Q448" s="163"/>
      <c r="R448" s="163"/>
      <c r="S448" s="163"/>
      <c r="T448" s="163"/>
      <c r="U448" s="163"/>
      <c r="V448" s="163"/>
    </row>
    <row r="449" spans="1:22" s="187" customFormat="1" ht="12.75" customHeight="1">
      <c r="A449" s="385"/>
      <c r="G449" s="1106"/>
      <c r="O449" s="163"/>
      <c r="P449" s="163"/>
      <c r="Q449" s="163"/>
      <c r="R449" s="163"/>
      <c r="S449" s="163"/>
      <c r="T449" s="163"/>
      <c r="U449" s="163"/>
      <c r="V449" s="163"/>
    </row>
    <row r="450" spans="1:22" s="187" customFormat="1" ht="12.75" customHeight="1">
      <c r="A450" s="385"/>
      <c r="G450" s="1106"/>
      <c r="O450" s="163"/>
      <c r="P450" s="163"/>
      <c r="Q450" s="163"/>
      <c r="R450" s="163"/>
      <c r="S450" s="163"/>
      <c r="T450" s="163"/>
      <c r="U450" s="163"/>
      <c r="V450" s="163"/>
    </row>
    <row r="451" spans="1:22" s="187" customFormat="1" ht="12.75" customHeight="1">
      <c r="A451" s="385"/>
      <c r="G451" s="1106"/>
      <c r="O451" s="163"/>
      <c r="P451" s="163"/>
      <c r="Q451" s="163"/>
      <c r="R451" s="163"/>
      <c r="S451" s="163"/>
      <c r="T451" s="163"/>
      <c r="U451" s="163"/>
      <c r="V451" s="163"/>
    </row>
    <row r="452" spans="1:22" s="187" customFormat="1" ht="12.75" customHeight="1">
      <c r="A452" s="385"/>
      <c r="G452" s="1106"/>
      <c r="O452" s="163"/>
      <c r="P452" s="163"/>
      <c r="Q452" s="163"/>
      <c r="R452" s="163"/>
      <c r="S452" s="163"/>
      <c r="T452" s="163"/>
      <c r="U452" s="163"/>
      <c r="V452" s="163"/>
    </row>
    <row r="453" spans="1:22" s="187" customFormat="1" ht="12.75" customHeight="1">
      <c r="A453" s="385"/>
      <c r="G453" s="1106"/>
      <c r="O453" s="163"/>
      <c r="P453" s="163"/>
      <c r="Q453" s="163"/>
      <c r="R453" s="163"/>
      <c r="S453" s="163"/>
      <c r="T453" s="163"/>
      <c r="U453" s="163"/>
      <c r="V453" s="163"/>
    </row>
    <row r="454" spans="1:22" s="187" customFormat="1" ht="12.75" customHeight="1">
      <c r="A454" s="385"/>
      <c r="G454" s="1106"/>
      <c r="O454" s="163"/>
      <c r="P454" s="163"/>
      <c r="Q454" s="163"/>
      <c r="R454" s="163"/>
      <c r="S454" s="163"/>
      <c r="T454" s="163"/>
      <c r="U454" s="163"/>
      <c r="V454" s="163"/>
    </row>
    <row r="455" spans="1:22" s="187" customFormat="1" ht="12.75" customHeight="1">
      <c r="A455" s="385"/>
      <c r="G455" s="1106"/>
      <c r="O455" s="163"/>
      <c r="P455" s="163"/>
      <c r="Q455" s="163"/>
      <c r="R455" s="163"/>
      <c r="S455" s="163"/>
      <c r="T455" s="163"/>
      <c r="U455" s="163"/>
      <c r="V455" s="163"/>
    </row>
    <row r="456" spans="1:22" s="187" customFormat="1" ht="12.75" customHeight="1">
      <c r="A456" s="385"/>
      <c r="G456" s="1106"/>
      <c r="O456" s="163"/>
      <c r="P456" s="163"/>
      <c r="Q456" s="163"/>
      <c r="R456" s="163"/>
      <c r="S456" s="163"/>
      <c r="T456" s="163"/>
      <c r="U456" s="163"/>
      <c r="V456" s="163"/>
    </row>
    <row r="457" spans="1:22" s="187" customFormat="1" ht="12.75" customHeight="1">
      <c r="A457" s="385"/>
      <c r="G457" s="1106"/>
      <c r="O457" s="163"/>
      <c r="P457" s="163"/>
      <c r="Q457" s="163"/>
      <c r="R457" s="163"/>
      <c r="S457" s="163"/>
      <c r="T457" s="163"/>
      <c r="U457" s="163"/>
      <c r="V457" s="163"/>
    </row>
    <row r="458" spans="1:22" s="187" customFormat="1" ht="12.75" customHeight="1">
      <c r="A458" s="385"/>
      <c r="G458" s="1106"/>
      <c r="O458" s="163"/>
      <c r="P458" s="163"/>
      <c r="Q458" s="163"/>
      <c r="R458" s="163"/>
      <c r="S458" s="163"/>
      <c r="T458" s="163"/>
      <c r="U458" s="163"/>
      <c r="V458" s="163"/>
    </row>
    <row r="459" spans="1:22" s="187" customFormat="1" ht="12.75" customHeight="1">
      <c r="A459" s="385"/>
      <c r="G459" s="1106"/>
      <c r="O459" s="163"/>
      <c r="P459" s="163"/>
      <c r="Q459" s="163"/>
      <c r="R459" s="163"/>
      <c r="S459" s="163"/>
      <c r="T459" s="163"/>
      <c r="U459" s="163"/>
      <c r="V459" s="163"/>
    </row>
    <row r="460" spans="1:22" s="187" customFormat="1" ht="12.75" customHeight="1">
      <c r="A460" s="385"/>
      <c r="G460" s="1106"/>
      <c r="O460" s="163"/>
      <c r="P460" s="163"/>
      <c r="Q460" s="163"/>
      <c r="R460" s="163"/>
      <c r="S460" s="163"/>
      <c r="T460" s="163"/>
      <c r="U460" s="163"/>
      <c r="V460" s="163"/>
    </row>
    <row r="461" spans="1:22" s="187" customFormat="1" ht="12.75" customHeight="1">
      <c r="A461" s="385"/>
      <c r="G461" s="1106"/>
      <c r="O461" s="163"/>
      <c r="P461" s="163"/>
      <c r="Q461" s="163"/>
      <c r="R461" s="163"/>
      <c r="S461" s="163"/>
      <c r="T461" s="163"/>
      <c r="U461" s="163"/>
      <c r="V461" s="163"/>
    </row>
    <row r="462" spans="1:22" s="187" customFormat="1" ht="12.75" customHeight="1">
      <c r="A462" s="385"/>
      <c r="G462" s="1106"/>
      <c r="O462" s="163"/>
      <c r="P462" s="163"/>
      <c r="Q462" s="163"/>
      <c r="R462" s="163"/>
      <c r="S462" s="163"/>
      <c r="T462" s="163"/>
      <c r="U462" s="163"/>
      <c r="V462" s="163"/>
    </row>
    <row r="463" spans="1:22" s="187" customFormat="1" ht="12.75" customHeight="1">
      <c r="A463" s="385"/>
      <c r="G463" s="1106"/>
      <c r="O463" s="163"/>
      <c r="P463" s="163"/>
      <c r="Q463" s="163"/>
      <c r="R463" s="163"/>
      <c r="S463" s="163"/>
      <c r="T463" s="163"/>
      <c r="U463" s="163"/>
      <c r="V463" s="163"/>
    </row>
    <row r="464" spans="1:22" s="187" customFormat="1" ht="12.75" customHeight="1">
      <c r="A464" s="385"/>
      <c r="G464" s="1106"/>
      <c r="O464" s="163"/>
      <c r="P464" s="163"/>
      <c r="Q464" s="163"/>
      <c r="R464" s="163"/>
      <c r="S464" s="163"/>
      <c r="T464" s="163"/>
      <c r="U464" s="163"/>
      <c r="V464" s="163"/>
    </row>
    <row r="465" spans="1:22" s="187" customFormat="1" ht="12.75" customHeight="1">
      <c r="A465" s="385"/>
      <c r="G465" s="1106"/>
      <c r="O465" s="163"/>
      <c r="P465" s="163"/>
      <c r="Q465" s="163"/>
      <c r="R465" s="163"/>
      <c r="S465" s="163"/>
      <c r="T465" s="163"/>
      <c r="U465" s="163"/>
      <c r="V465" s="163"/>
    </row>
    <row r="466" spans="1:22" s="187" customFormat="1" ht="12.75" customHeight="1">
      <c r="A466" s="385"/>
      <c r="G466" s="1106"/>
      <c r="O466" s="163"/>
      <c r="P466" s="163"/>
      <c r="Q466" s="163"/>
      <c r="R466" s="163"/>
      <c r="S466" s="163"/>
      <c r="T466" s="163"/>
      <c r="U466" s="163"/>
      <c r="V466" s="163"/>
    </row>
    <row r="467" spans="1:22" s="187" customFormat="1" ht="12.75" customHeight="1">
      <c r="A467" s="385"/>
      <c r="G467" s="1106"/>
      <c r="O467" s="163"/>
      <c r="P467" s="163"/>
      <c r="Q467" s="163"/>
      <c r="R467" s="163"/>
      <c r="S467" s="163"/>
      <c r="T467" s="163"/>
      <c r="U467" s="163"/>
      <c r="V467" s="163"/>
    </row>
    <row r="468" spans="1:22" s="187" customFormat="1" ht="12.75" customHeight="1">
      <c r="A468" s="385"/>
      <c r="G468" s="1106"/>
      <c r="O468" s="163"/>
      <c r="P468" s="163"/>
      <c r="Q468" s="163"/>
      <c r="R468" s="163"/>
      <c r="S468" s="163"/>
      <c r="T468" s="163"/>
      <c r="U468" s="163"/>
      <c r="V468" s="163"/>
    </row>
    <row r="469" spans="1:22" s="187" customFormat="1" ht="12.75" customHeight="1">
      <c r="A469" s="385"/>
      <c r="G469" s="1106"/>
      <c r="O469" s="163"/>
      <c r="P469" s="163"/>
      <c r="Q469" s="163"/>
      <c r="R469" s="163"/>
      <c r="S469" s="163"/>
      <c r="T469" s="163"/>
      <c r="U469" s="163"/>
      <c r="V469" s="163"/>
    </row>
    <row r="470" spans="1:22" s="187" customFormat="1" ht="12.75" customHeight="1">
      <c r="A470" s="385"/>
      <c r="G470" s="1106"/>
      <c r="O470" s="163"/>
      <c r="P470" s="163"/>
      <c r="Q470" s="163"/>
      <c r="R470" s="163"/>
      <c r="S470" s="163"/>
      <c r="T470" s="163"/>
      <c r="U470" s="163"/>
      <c r="V470" s="163"/>
    </row>
    <row r="471" spans="1:22" s="187" customFormat="1" ht="12.75" customHeight="1">
      <c r="A471" s="385"/>
      <c r="G471" s="1106"/>
      <c r="O471" s="163"/>
      <c r="P471" s="163"/>
      <c r="Q471" s="163"/>
      <c r="R471" s="163"/>
      <c r="S471" s="163"/>
      <c r="T471" s="163"/>
      <c r="U471" s="163"/>
      <c r="V471" s="163"/>
    </row>
    <row r="472" spans="1:22" s="187" customFormat="1" ht="12.75" customHeight="1">
      <c r="A472" s="385"/>
      <c r="G472" s="1106"/>
      <c r="O472" s="163"/>
      <c r="P472" s="163"/>
      <c r="Q472" s="163"/>
      <c r="R472" s="163"/>
      <c r="S472" s="163"/>
      <c r="T472" s="163"/>
      <c r="U472" s="163"/>
      <c r="V472" s="163"/>
    </row>
    <row r="473" spans="1:22" s="187" customFormat="1" ht="12.75" customHeight="1">
      <c r="A473" s="385"/>
      <c r="G473" s="1106"/>
      <c r="O473" s="163"/>
      <c r="P473" s="163"/>
      <c r="Q473" s="163"/>
      <c r="R473" s="163"/>
      <c r="S473" s="163"/>
      <c r="T473" s="163"/>
      <c r="U473" s="163"/>
      <c r="V473" s="163"/>
    </row>
    <row r="474" spans="1:22" s="187" customFormat="1" ht="12.75" customHeight="1">
      <c r="A474" s="385"/>
      <c r="G474" s="1106"/>
      <c r="O474" s="163"/>
      <c r="P474" s="163"/>
      <c r="Q474" s="163"/>
      <c r="R474" s="163"/>
      <c r="S474" s="163"/>
      <c r="T474" s="163"/>
      <c r="U474" s="163"/>
      <c r="V474" s="163"/>
    </row>
    <row r="475" spans="1:22" s="187" customFormat="1" ht="12.75" customHeight="1">
      <c r="A475" s="385"/>
      <c r="G475" s="1106"/>
      <c r="O475" s="163"/>
      <c r="P475" s="163"/>
      <c r="Q475" s="163"/>
      <c r="R475" s="163"/>
      <c r="S475" s="163"/>
      <c r="T475" s="163"/>
      <c r="U475" s="163"/>
      <c r="V475" s="163"/>
    </row>
    <row r="476" spans="1:22" s="187" customFormat="1" ht="12.75" customHeight="1">
      <c r="A476" s="385"/>
      <c r="G476" s="1106"/>
      <c r="O476" s="163"/>
      <c r="P476" s="163"/>
      <c r="Q476" s="163"/>
      <c r="R476" s="163"/>
      <c r="S476" s="163"/>
      <c r="T476" s="163"/>
      <c r="U476" s="163"/>
      <c r="V476" s="163"/>
    </row>
    <row r="477" spans="1:22" s="187" customFormat="1" ht="12.75" customHeight="1">
      <c r="A477" s="385"/>
      <c r="G477" s="1106"/>
      <c r="O477" s="163"/>
      <c r="P477" s="163"/>
      <c r="Q477" s="163"/>
      <c r="R477" s="163"/>
      <c r="S477" s="163"/>
      <c r="T477" s="163"/>
      <c r="U477" s="163"/>
      <c r="V477" s="163"/>
    </row>
    <row r="478" spans="1:22" s="187" customFormat="1" ht="12.75" customHeight="1">
      <c r="A478" s="385"/>
      <c r="G478" s="1106"/>
      <c r="O478" s="163"/>
      <c r="P478" s="163"/>
      <c r="Q478" s="163"/>
      <c r="R478" s="163"/>
      <c r="S478" s="163"/>
      <c r="T478" s="163"/>
      <c r="U478" s="163"/>
      <c r="V478" s="163"/>
    </row>
    <row r="479" spans="1:22" s="187" customFormat="1" ht="12.75" customHeight="1">
      <c r="A479" s="385"/>
      <c r="G479" s="1106"/>
      <c r="O479" s="163"/>
      <c r="P479" s="163"/>
      <c r="Q479" s="163"/>
      <c r="R479" s="163"/>
      <c r="S479" s="163"/>
      <c r="T479" s="163"/>
      <c r="U479" s="163"/>
      <c r="V479" s="163"/>
    </row>
    <row r="480" spans="1:22" s="187" customFormat="1" ht="12.75" customHeight="1">
      <c r="A480" s="385"/>
      <c r="G480" s="1106"/>
      <c r="O480" s="163"/>
      <c r="P480" s="163"/>
      <c r="Q480" s="163"/>
      <c r="R480" s="163"/>
      <c r="S480" s="163"/>
      <c r="T480" s="163"/>
      <c r="U480" s="163"/>
      <c r="V480" s="163"/>
    </row>
    <row r="481" spans="1:22" s="187" customFormat="1" ht="12.75" customHeight="1">
      <c r="A481" s="385"/>
      <c r="G481" s="1106"/>
      <c r="O481" s="163"/>
      <c r="P481" s="163"/>
      <c r="Q481" s="163"/>
      <c r="R481" s="163"/>
      <c r="S481" s="163"/>
      <c r="T481" s="163"/>
      <c r="U481" s="163"/>
      <c r="V481" s="163"/>
    </row>
    <row r="482" spans="1:22" s="187" customFormat="1" ht="12.75" customHeight="1">
      <c r="A482" s="385"/>
      <c r="G482" s="1106"/>
      <c r="O482" s="163"/>
      <c r="P482" s="163"/>
      <c r="Q482" s="163"/>
      <c r="R482" s="163"/>
      <c r="S482" s="163"/>
      <c r="T482" s="163"/>
      <c r="U482" s="163"/>
      <c r="V482" s="163"/>
    </row>
    <row r="483" spans="1:22" s="187" customFormat="1" ht="12.75" customHeight="1">
      <c r="A483" s="385"/>
      <c r="G483" s="1106"/>
      <c r="O483" s="163"/>
      <c r="P483" s="163"/>
      <c r="Q483" s="163"/>
      <c r="R483" s="163"/>
      <c r="S483" s="163"/>
      <c r="T483" s="163"/>
      <c r="U483" s="163"/>
      <c r="V483" s="163"/>
    </row>
    <row r="484" spans="1:22" s="187" customFormat="1" ht="12.75" customHeight="1">
      <c r="A484" s="385"/>
      <c r="G484" s="1106"/>
      <c r="O484" s="163"/>
      <c r="P484" s="163"/>
      <c r="Q484" s="163"/>
      <c r="R484" s="163"/>
      <c r="S484" s="163"/>
      <c r="T484" s="163"/>
      <c r="U484" s="163"/>
      <c r="V484" s="163"/>
    </row>
    <row r="485" spans="1:22" s="187" customFormat="1" ht="12.75" customHeight="1">
      <c r="A485" s="385"/>
      <c r="G485" s="1106"/>
      <c r="O485" s="163"/>
      <c r="P485" s="163"/>
      <c r="Q485" s="163"/>
      <c r="R485" s="163"/>
      <c r="S485" s="163"/>
      <c r="T485" s="163"/>
      <c r="U485" s="163"/>
      <c r="V485" s="163"/>
    </row>
    <row r="486" spans="1:22" s="187" customFormat="1" ht="12.75" customHeight="1">
      <c r="A486" s="385"/>
      <c r="G486" s="1106"/>
      <c r="O486" s="163"/>
      <c r="P486" s="163"/>
      <c r="Q486" s="163"/>
      <c r="R486" s="163"/>
      <c r="S486" s="163"/>
      <c r="T486" s="163"/>
      <c r="U486" s="163"/>
      <c r="V486" s="163"/>
    </row>
    <row r="487" spans="1:22" s="187" customFormat="1" ht="12.75" customHeight="1">
      <c r="A487" s="385"/>
      <c r="G487" s="1106"/>
      <c r="O487" s="163"/>
      <c r="P487" s="163"/>
      <c r="Q487" s="163"/>
      <c r="R487" s="163"/>
      <c r="S487" s="163"/>
      <c r="T487" s="163"/>
      <c r="U487" s="163"/>
      <c r="V487" s="163"/>
    </row>
    <row r="488" spans="1:22" s="187" customFormat="1" ht="12.75" customHeight="1">
      <c r="A488" s="385"/>
      <c r="G488" s="1106"/>
      <c r="O488" s="163"/>
      <c r="P488" s="163"/>
      <c r="Q488" s="163"/>
      <c r="R488" s="163"/>
      <c r="S488" s="163"/>
      <c r="T488" s="163"/>
      <c r="U488" s="163"/>
      <c r="V488" s="163"/>
    </row>
    <row r="489" spans="1:22" s="187" customFormat="1" ht="12.75" customHeight="1">
      <c r="A489" s="385"/>
      <c r="G489" s="1106"/>
      <c r="O489" s="163"/>
      <c r="P489" s="163"/>
      <c r="Q489" s="163"/>
      <c r="R489" s="163"/>
      <c r="S489" s="163"/>
      <c r="T489" s="163"/>
      <c r="U489" s="163"/>
      <c r="V489" s="163"/>
    </row>
    <row r="490" spans="1:22" s="187" customFormat="1" ht="12.75" customHeight="1">
      <c r="A490" s="385"/>
      <c r="G490" s="1106"/>
      <c r="O490" s="163"/>
      <c r="P490" s="163"/>
      <c r="Q490" s="163"/>
      <c r="R490" s="163"/>
      <c r="S490" s="163"/>
      <c r="T490" s="163"/>
      <c r="U490" s="163"/>
      <c r="V490" s="163"/>
    </row>
    <row r="491" spans="1:22" s="187" customFormat="1" ht="12.75" customHeight="1">
      <c r="A491" s="385"/>
      <c r="G491" s="1106"/>
      <c r="O491" s="163"/>
      <c r="P491" s="163"/>
      <c r="Q491" s="163"/>
      <c r="R491" s="163"/>
      <c r="S491" s="163"/>
      <c r="T491" s="163"/>
      <c r="U491" s="163"/>
      <c r="V491" s="163"/>
    </row>
    <row r="492" spans="1:22" s="187" customFormat="1" ht="12.75" customHeight="1">
      <c r="A492" s="385"/>
      <c r="G492" s="1106"/>
      <c r="O492" s="163"/>
      <c r="P492" s="163"/>
      <c r="Q492" s="163"/>
      <c r="R492" s="163"/>
      <c r="S492" s="163"/>
      <c r="T492" s="163"/>
      <c r="U492" s="163"/>
      <c r="V492" s="163"/>
    </row>
    <row r="493" spans="1:22" s="187" customFormat="1" ht="12.75" customHeight="1">
      <c r="A493" s="385"/>
      <c r="G493" s="1106"/>
      <c r="O493" s="163"/>
      <c r="P493" s="163"/>
      <c r="Q493" s="163"/>
      <c r="R493" s="163"/>
      <c r="S493" s="163"/>
      <c r="T493" s="163"/>
      <c r="U493" s="163"/>
      <c r="V493" s="163"/>
    </row>
    <row r="494" spans="1:22" s="187" customFormat="1" ht="12.75" customHeight="1">
      <c r="A494" s="385"/>
      <c r="G494" s="1106"/>
      <c r="O494" s="163"/>
      <c r="P494" s="163"/>
      <c r="Q494" s="163"/>
      <c r="R494" s="163"/>
      <c r="S494" s="163"/>
      <c r="T494" s="163"/>
      <c r="U494" s="163"/>
      <c r="V494" s="163"/>
    </row>
    <row r="495" spans="1:22" s="187" customFormat="1" ht="12.75" customHeight="1">
      <c r="A495" s="385"/>
      <c r="G495" s="1106"/>
      <c r="O495" s="163"/>
      <c r="P495" s="163"/>
      <c r="Q495" s="163"/>
      <c r="R495" s="163"/>
      <c r="S495" s="163"/>
      <c r="T495" s="163"/>
      <c r="U495" s="163"/>
      <c r="V495" s="163"/>
    </row>
    <row r="496" spans="1:22" s="187" customFormat="1" ht="12.75" customHeight="1">
      <c r="A496" s="385"/>
      <c r="G496" s="1106"/>
      <c r="O496" s="163"/>
      <c r="P496" s="163"/>
      <c r="Q496" s="163"/>
      <c r="R496" s="163"/>
      <c r="S496" s="163"/>
      <c r="T496" s="163"/>
      <c r="U496" s="163"/>
      <c r="V496" s="163"/>
    </row>
    <row r="497" spans="1:22" s="187" customFormat="1" ht="12.75" customHeight="1">
      <c r="A497" s="385"/>
      <c r="G497" s="1106"/>
      <c r="O497" s="163"/>
      <c r="P497" s="163"/>
      <c r="Q497" s="163"/>
      <c r="R497" s="163"/>
      <c r="S497" s="163"/>
      <c r="T497" s="163"/>
      <c r="U497" s="163"/>
      <c r="V497" s="163"/>
    </row>
    <row r="498" spans="1:22" s="187" customFormat="1" ht="12.75" customHeight="1">
      <c r="A498" s="385"/>
      <c r="G498" s="1106"/>
      <c r="O498" s="163"/>
      <c r="P498" s="163"/>
      <c r="Q498" s="163"/>
      <c r="R498" s="163"/>
      <c r="S498" s="163"/>
      <c r="T498" s="163"/>
      <c r="U498" s="163"/>
      <c r="V498" s="163"/>
    </row>
    <row r="499" spans="1:22" s="187" customFormat="1" ht="12.75" customHeight="1">
      <c r="A499" s="385"/>
      <c r="G499" s="1106"/>
      <c r="O499" s="163"/>
      <c r="P499" s="163"/>
      <c r="Q499" s="163"/>
      <c r="R499" s="163"/>
      <c r="S499" s="163"/>
      <c r="T499" s="163"/>
      <c r="U499" s="163"/>
      <c r="V499" s="163"/>
    </row>
    <row r="500" spans="1:22" s="187" customFormat="1" ht="12.75" customHeight="1">
      <c r="A500" s="385"/>
      <c r="G500" s="1106"/>
      <c r="O500" s="163"/>
      <c r="P500" s="163"/>
      <c r="Q500" s="163"/>
      <c r="R500" s="163"/>
      <c r="S500" s="163"/>
      <c r="T500" s="163"/>
      <c r="U500" s="163"/>
      <c r="V500" s="163"/>
    </row>
    <row r="501" spans="1:22" s="187" customFormat="1" ht="12.75" customHeight="1">
      <c r="A501" s="385"/>
      <c r="G501" s="1106"/>
      <c r="O501" s="163"/>
      <c r="P501" s="163"/>
      <c r="Q501" s="163"/>
      <c r="R501" s="163"/>
      <c r="S501" s="163"/>
      <c r="T501" s="163"/>
      <c r="U501" s="163"/>
      <c r="V501" s="163"/>
    </row>
    <row r="502" spans="1:22" s="187" customFormat="1" ht="12.75" customHeight="1">
      <c r="A502" s="385"/>
      <c r="G502" s="1106"/>
      <c r="O502" s="163"/>
      <c r="P502" s="163"/>
      <c r="Q502" s="163"/>
      <c r="R502" s="163"/>
      <c r="S502" s="163"/>
      <c r="T502" s="163"/>
      <c r="U502" s="163"/>
      <c r="V502" s="163"/>
    </row>
    <row r="503" spans="1:22" s="187" customFormat="1" ht="12.75" customHeight="1">
      <c r="A503" s="385"/>
      <c r="G503" s="1106"/>
      <c r="O503" s="163"/>
      <c r="P503" s="163"/>
      <c r="Q503" s="163"/>
      <c r="R503" s="163"/>
      <c r="S503" s="163"/>
      <c r="T503" s="163"/>
      <c r="U503" s="163"/>
      <c r="V503" s="163"/>
    </row>
    <row r="504" spans="1:22" s="187" customFormat="1" ht="12.75" customHeight="1">
      <c r="A504" s="385"/>
      <c r="G504" s="1106"/>
      <c r="O504" s="163"/>
      <c r="P504" s="163"/>
      <c r="Q504" s="163"/>
      <c r="R504" s="163"/>
      <c r="S504" s="163"/>
      <c r="T504" s="163"/>
      <c r="U504" s="163"/>
      <c r="V504" s="163"/>
    </row>
    <row r="505" spans="1:22" s="187" customFormat="1" ht="12.75" customHeight="1">
      <c r="A505" s="385"/>
      <c r="G505" s="1106"/>
      <c r="O505" s="163"/>
      <c r="P505" s="163"/>
      <c r="Q505" s="163"/>
      <c r="R505" s="163"/>
      <c r="S505" s="163"/>
      <c r="T505" s="163"/>
      <c r="U505" s="163"/>
      <c r="V505" s="163"/>
    </row>
    <row r="506" spans="1:22" s="187" customFormat="1" ht="12.75" customHeight="1">
      <c r="A506" s="385"/>
      <c r="G506" s="1106"/>
      <c r="O506" s="163"/>
      <c r="P506" s="163"/>
      <c r="Q506" s="163"/>
      <c r="R506" s="163"/>
      <c r="S506" s="163"/>
      <c r="T506" s="163"/>
      <c r="U506" s="163"/>
      <c r="V506" s="163"/>
    </row>
    <row r="507" spans="1:22" s="187" customFormat="1" ht="12.75" customHeight="1">
      <c r="A507" s="385"/>
      <c r="G507" s="1106"/>
      <c r="O507" s="163"/>
      <c r="P507" s="163"/>
      <c r="Q507" s="163"/>
      <c r="R507" s="163"/>
      <c r="S507" s="163"/>
      <c r="T507" s="163"/>
      <c r="U507" s="163"/>
      <c r="V507" s="163"/>
    </row>
    <row r="508" spans="1:22" s="187" customFormat="1" ht="12.75" customHeight="1">
      <c r="A508" s="385"/>
      <c r="G508" s="1106"/>
      <c r="O508" s="163"/>
      <c r="P508" s="163"/>
      <c r="Q508" s="163"/>
      <c r="R508" s="163"/>
      <c r="S508" s="163"/>
      <c r="T508" s="163"/>
      <c r="U508" s="163"/>
      <c r="V508" s="163"/>
    </row>
    <row r="509" spans="1:22" s="187" customFormat="1" ht="12.75" customHeight="1">
      <c r="A509" s="385"/>
      <c r="G509" s="1106"/>
      <c r="O509" s="163"/>
      <c r="P509" s="163"/>
      <c r="Q509" s="163"/>
      <c r="R509" s="163"/>
      <c r="S509" s="163"/>
      <c r="T509" s="163"/>
      <c r="U509" s="163"/>
      <c r="V509" s="163"/>
    </row>
    <row r="510" spans="1:22" s="187" customFormat="1" ht="12.75" customHeight="1">
      <c r="A510" s="385"/>
      <c r="G510" s="1106"/>
      <c r="O510" s="163"/>
      <c r="P510" s="163"/>
      <c r="Q510" s="163"/>
      <c r="R510" s="163"/>
      <c r="S510" s="163"/>
      <c r="T510" s="163"/>
      <c r="U510" s="163"/>
      <c r="V510" s="163"/>
    </row>
    <row r="511" spans="1:22" s="187" customFormat="1" ht="12.75" customHeight="1">
      <c r="A511" s="385"/>
      <c r="G511" s="1106"/>
      <c r="O511" s="163"/>
      <c r="P511" s="163"/>
      <c r="Q511" s="163"/>
      <c r="R511" s="163"/>
      <c r="S511" s="163"/>
      <c r="T511" s="163"/>
      <c r="U511" s="163"/>
      <c r="V511" s="163"/>
    </row>
    <row r="512" spans="1:22" s="187" customFormat="1" ht="12.75" customHeight="1">
      <c r="A512" s="385"/>
      <c r="G512" s="1106"/>
      <c r="O512" s="163"/>
      <c r="P512" s="163"/>
      <c r="Q512" s="163"/>
      <c r="R512" s="163"/>
      <c r="S512" s="163"/>
      <c r="T512" s="163"/>
      <c r="U512" s="163"/>
      <c r="V512" s="163"/>
    </row>
    <row r="513" spans="1:22" s="187" customFormat="1" ht="12.75" customHeight="1">
      <c r="A513" s="385"/>
      <c r="G513" s="1106"/>
      <c r="O513" s="163"/>
      <c r="P513" s="163"/>
      <c r="Q513" s="163"/>
      <c r="R513" s="163"/>
      <c r="S513" s="163"/>
      <c r="T513" s="163"/>
      <c r="U513" s="163"/>
      <c r="V513" s="163"/>
    </row>
    <row r="514" spans="1:22" s="187" customFormat="1" ht="12.75" customHeight="1">
      <c r="A514" s="385"/>
      <c r="G514" s="1106"/>
      <c r="O514" s="163"/>
      <c r="P514" s="163"/>
      <c r="Q514" s="163"/>
      <c r="R514" s="163"/>
      <c r="S514" s="163"/>
      <c r="T514" s="163"/>
      <c r="U514" s="163"/>
      <c r="V514" s="163"/>
    </row>
    <row r="515" spans="1:22" s="187" customFormat="1" ht="12.75" customHeight="1">
      <c r="A515" s="385"/>
      <c r="G515" s="1106"/>
      <c r="O515" s="163"/>
      <c r="P515" s="163"/>
      <c r="Q515" s="163"/>
      <c r="R515" s="163"/>
      <c r="S515" s="163"/>
      <c r="T515" s="163"/>
      <c r="U515" s="163"/>
      <c r="V515" s="163"/>
    </row>
    <row r="516" spans="1:22" s="187" customFormat="1" ht="12.75" customHeight="1">
      <c r="A516" s="385"/>
      <c r="G516" s="1106"/>
      <c r="O516" s="163"/>
      <c r="P516" s="163"/>
      <c r="Q516" s="163"/>
      <c r="R516" s="163"/>
      <c r="S516" s="163"/>
      <c r="T516" s="163"/>
      <c r="U516" s="163"/>
      <c r="V516" s="163"/>
    </row>
    <row r="517" spans="1:22" s="187" customFormat="1" ht="12.75" customHeight="1">
      <c r="A517" s="385"/>
      <c r="G517" s="1106"/>
      <c r="O517" s="163"/>
      <c r="P517" s="163"/>
      <c r="Q517" s="163"/>
      <c r="R517" s="163"/>
      <c r="S517" s="163"/>
      <c r="T517" s="163"/>
      <c r="U517" s="163"/>
      <c r="V517" s="163"/>
    </row>
    <row r="518" spans="1:22" s="187" customFormat="1" ht="12.75" customHeight="1">
      <c r="A518" s="385"/>
      <c r="G518" s="1106"/>
      <c r="O518" s="163"/>
      <c r="P518" s="163"/>
      <c r="Q518" s="163"/>
      <c r="R518" s="163"/>
      <c r="S518" s="163"/>
      <c r="T518" s="163"/>
      <c r="U518" s="163"/>
      <c r="V518" s="163"/>
    </row>
    <row r="519" spans="1:22" s="187" customFormat="1" ht="12.75" customHeight="1">
      <c r="A519" s="385"/>
      <c r="G519" s="1106"/>
      <c r="O519" s="163"/>
      <c r="P519" s="163"/>
      <c r="Q519" s="163"/>
      <c r="R519" s="163"/>
      <c r="S519" s="163"/>
      <c r="T519" s="163"/>
      <c r="U519" s="163"/>
      <c r="V519" s="163"/>
    </row>
    <row r="520" spans="1:22" s="187" customFormat="1" ht="12.75" customHeight="1">
      <c r="A520" s="385"/>
      <c r="G520" s="1106"/>
      <c r="O520" s="163"/>
      <c r="P520" s="163"/>
      <c r="Q520" s="163"/>
      <c r="R520" s="163"/>
      <c r="S520" s="163"/>
      <c r="T520" s="163"/>
      <c r="U520" s="163"/>
      <c r="V520" s="163"/>
    </row>
    <row r="521" spans="1:22" s="187" customFormat="1" ht="12.75" customHeight="1">
      <c r="A521" s="385"/>
      <c r="G521" s="1106"/>
      <c r="O521" s="163"/>
      <c r="P521" s="163"/>
      <c r="Q521" s="163"/>
      <c r="R521" s="163"/>
      <c r="S521" s="163"/>
      <c r="T521" s="163"/>
      <c r="U521" s="163"/>
      <c r="V521" s="163"/>
    </row>
    <row r="522" spans="1:22" s="187" customFormat="1" ht="12.75" customHeight="1">
      <c r="A522" s="385"/>
      <c r="G522" s="1106"/>
      <c r="O522" s="163"/>
      <c r="P522" s="163"/>
      <c r="Q522" s="163"/>
      <c r="R522" s="163"/>
      <c r="S522" s="163"/>
      <c r="T522" s="163"/>
      <c r="U522" s="163"/>
      <c r="V522" s="163"/>
    </row>
    <row r="523" spans="1:22" s="187" customFormat="1" ht="12.75" customHeight="1">
      <c r="A523" s="385"/>
      <c r="G523" s="1106"/>
      <c r="O523" s="163"/>
      <c r="P523" s="163"/>
      <c r="Q523" s="163"/>
      <c r="R523" s="163"/>
      <c r="S523" s="163"/>
      <c r="T523" s="163"/>
      <c r="U523" s="163"/>
      <c r="V523" s="163"/>
    </row>
    <row r="524" spans="1:22" s="187" customFormat="1" ht="12.75" customHeight="1">
      <c r="A524" s="385"/>
      <c r="G524" s="1106"/>
      <c r="O524" s="163"/>
      <c r="P524" s="163"/>
      <c r="Q524" s="163"/>
      <c r="R524" s="163"/>
      <c r="S524" s="163"/>
      <c r="T524" s="163"/>
      <c r="U524" s="163"/>
      <c r="V524" s="163"/>
    </row>
    <row r="525" spans="1:22" s="187" customFormat="1" ht="12.75" customHeight="1">
      <c r="A525" s="385"/>
      <c r="G525" s="1106"/>
      <c r="O525" s="163"/>
      <c r="P525" s="163"/>
      <c r="Q525" s="163"/>
      <c r="R525" s="163"/>
      <c r="S525" s="163"/>
      <c r="T525" s="163"/>
      <c r="U525" s="163"/>
      <c r="V525" s="163"/>
    </row>
    <row r="526" spans="1:22" s="187" customFormat="1" ht="12.75" customHeight="1">
      <c r="A526" s="385"/>
      <c r="G526" s="1106"/>
      <c r="O526" s="163"/>
      <c r="P526" s="163"/>
      <c r="Q526" s="163"/>
      <c r="R526" s="163"/>
      <c r="S526" s="163"/>
      <c r="T526" s="163"/>
      <c r="U526" s="163"/>
      <c r="V526" s="163"/>
    </row>
    <row r="527" spans="1:22" s="187" customFormat="1" ht="12.75" customHeight="1">
      <c r="A527" s="385"/>
      <c r="G527" s="1106"/>
      <c r="O527" s="163"/>
      <c r="P527" s="163"/>
      <c r="Q527" s="163"/>
      <c r="R527" s="163"/>
      <c r="S527" s="163"/>
      <c r="T527" s="163"/>
      <c r="U527" s="163"/>
      <c r="V527" s="163"/>
    </row>
    <row r="528" spans="1:22" s="187" customFormat="1" ht="12.75" customHeight="1">
      <c r="A528" s="385"/>
      <c r="G528" s="1106"/>
      <c r="O528" s="163"/>
      <c r="P528" s="163"/>
      <c r="Q528" s="163"/>
      <c r="R528" s="163"/>
      <c r="S528" s="163"/>
      <c r="T528" s="163"/>
      <c r="U528" s="163"/>
      <c r="V528" s="163"/>
    </row>
    <row r="529" spans="1:22" s="187" customFormat="1" ht="12.75" customHeight="1">
      <c r="A529" s="385"/>
      <c r="G529" s="1106"/>
      <c r="O529" s="163"/>
      <c r="P529" s="163"/>
      <c r="Q529" s="163"/>
      <c r="R529" s="163"/>
      <c r="S529" s="163"/>
      <c r="T529" s="163"/>
      <c r="U529" s="163"/>
      <c r="V529" s="163"/>
    </row>
    <row r="530" spans="1:22" s="187" customFormat="1" ht="12.75" customHeight="1">
      <c r="A530" s="385"/>
      <c r="G530" s="1106"/>
      <c r="O530" s="163"/>
      <c r="P530" s="163"/>
      <c r="Q530" s="163"/>
      <c r="R530" s="163"/>
      <c r="S530" s="163"/>
      <c r="T530" s="163"/>
      <c r="U530" s="163"/>
      <c r="V530" s="163"/>
    </row>
    <row r="531" spans="1:22" s="187" customFormat="1" ht="12.75" customHeight="1">
      <c r="A531" s="385"/>
      <c r="G531" s="1106"/>
      <c r="O531" s="163"/>
      <c r="P531" s="163"/>
      <c r="Q531" s="163"/>
      <c r="R531" s="163"/>
      <c r="S531" s="163"/>
      <c r="T531" s="163"/>
      <c r="U531" s="163"/>
      <c r="V531" s="163"/>
    </row>
    <row r="532" spans="1:22" s="187" customFormat="1" ht="12.75" customHeight="1">
      <c r="A532" s="385"/>
      <c r="G532" s="1106"/>
      <c r="O532" s="163"/>
      <c r="P532" s="163"/>
      <c r="Q532" s="163"/>
      <c r="R532" s="163"/>
      <c r="S532" s="163"/>
      <c r="T532" s="163"/>
      <c r="U532" s="163"/>
      <c r="V532" s="163"/>
    </row>
    <row r="533" spans="1:22" s="187" customFormat="1" ht="12.75" customHeight="1">
      <c r="A533" s="385"/>
      <c r="G533" s="1106"/>
      <c r="O533" s="163"/>
      <c r="P533" s="163"/>
      <c r="Q533" s="163"/>
      <c r="R533" s="163"/>
      <c r="S533" s="163"/>
      <c r="T533" s="163"/>
      <c r="U533" s="163"/>
      <c r="V533" s="163"/>
    </row>
    <row r="534" spans="1:22" s="187" customFormat="1" ht="12.75" customHeight="1">
      <c r="A534" s="385"/>
      <c r="G534" s="1106"/>
      <c r="O534" s="163"/>
      <c r="P534" s="163"/>
      <c r="Q534" s="163"/>
      <c r="R534" s="163"/>
      <c r="S534" s="163"/>
      <c r="T534" s="163"/>
      <c r="U534" s="163"/>
      <c r="V534" s="163"/>
    </row>
    <row r="535" spans="1:22" s="187" customFormat="1" ht="12.75" customHeight="1">
      <c r="A535" s="385"/>
      <c r="G535" s="1106"/>
      <c r="O535" s="163"/>
      <c r="P535" s="163"/>
      <c r="Q535" s="163"/>
      <c r="R535" s="163"/>
      <c r="S535" s="163"/>
      <c r="T535" s="163"/>
      <c r="U535" s="163"/>
      <c r="V535" s="163"/>
    </row>
    <row r="536" spans="1:22" s="187" customFormat="1" ht="12.75" customHeight="1">
      <c r="A536" s="385"/>
      <c r="G536" s="1106"/>
      <c r="O536" s="163"/>
      <c r="P536" s="163"/>
      <c r="Q536" s="163"/>
      <c r="R536" s="163"/>
      <c r="S536" s="163"/>
      <c r="T536" s="163"/>
      <c r="U536" s="163"/>
      <c r="V536" s="163"/>
    </row>
    <row r="537" spans="1:22" s="187" customFormat="1" ht="12.75" customHeight="1">
      <c r="A537" s="385"/>
      <c r="G537" s="1106"/>
      <c r="O537" s="163"/>
      <c r="P537" s="163"/>
      <c r="Q537" s="163"/>
      <c r="R537" s="163"/>
      <c r="S537" s="163"/>
      <c r="T537" s="163"/>
      <c r="U537" s="163"/>
      <c r="V537" s="163"/>
    </row>
    <row r="538" spans="1:22" s="187" customFormat="1" ht="12.75" customHeight="1">
      <c r="A538" s="385"/>
      <c r="G538" s="1106"/>
      <c r="O538" s="163"/>
      <c r="P538" s="163"/>
      <c r="Q538" s="163"/>
      <c r="R538" s="163"/>
      <c r="S538" s="163"/>
      <c r="T538" s="163"/>
      <c r="U538" s="163"/>
      <c r="V538" s="163"/>
    </row>
    <row r="539" spans="1:22" s="187" customFormat="1" ht="12.75" customHeight="1">
      <c r="A539" s="385"/>
      <c r="G539" s="1106"/>
      <c r="O539" s="163"/>
      <c r="P539" s="163"/>
      <c r="Q539" s="163"/>
      <c r="R539" s="163"/>
      <c r="S539" s="163"/>
      <c r="T539" s="163"/>
      <c r="U539" s="163"/>
      <c r="V539" s="163"/>
    </row>
    <row r="540" spans="1:22" s="187" customFormat="1" ht="12.75" customHeight="1">
      <c r="A540" s="385"/>
      <c r="G540" s="1106"/>
      <c r="O540" s="163"/>
      <c r="P540" s="163"/>
      <c r="Q540" s="163"/>
      <c r="R540" s="163"/>
      <c r="S540" s="163"/>
      <c r="T540" s="163"/>
      <c r="U540" s="163"/>
      <c r="V540" s="163"/>
    </row>
    <row r="541" spans="1:22" s="187" customFormat="1" ht="12.75" customHeight="1">
      <c r="A541" s="385"/>
      <c r="G541" s="1106"/>
      <c r="O541" s="163"/>
      <c r="P541" s="163"/>
      <c r="Q541" s="163"/>
      <c r="R541" s="163"/>
      <c r="S541" s="163"/>
      <c r="T541" s="163"/>
      <c r="U541" s="163"/>
      <c r="V541" s="163"/>
    </row>
    <row r="542" spans="1:22" s="187" customFormat="1" ht="12.75" customHeight="1">
      <c r="A542" s="385"/>
      <c r="G542" s="1106"/>
      <c r="O542" s="163"/>
      <c r="P542" s="163"/>
      <c r="Q542" s="163"/>
      <c r="R542" s="163"/>
      <c r="S542" s="163"/>
      <c r="T542" s="163"/>
      <c r="U542" s="163"/>
      <c r="V542" s="163"/>
    </row>
    <row r="543" spans="1:22" s="187" customFormat="1" ht="12.75" customHeight="1">
      <c r="A543" s="385"/>
      <c r="G543" s="1106"/>
      <c r="O543" s="163"/>
      <c r="P543" s="163"/>
      <c r="Q543" s="163"/>
      <c r="R543" s="163"/>
      <c r="S543" s="163"/>
      <c r="T543" s="163"/>
      <c r="U543" s="163"/>
      <c r="V543" s="163"/>
    </row>
    <row r="544" spans="1:22" s="187" customFormat="1" ht="12.75" customHeight="1">
      <c r="A544" s="385"/>
      <c r="G544" s="1106"/>
      <c r="O544" s="163"/>
      <c r="P544" s="163"/>
      <c r="Q544" s="163"/>
      <c r="R544" s="163"/>
      <c r="S544" s="163"/>
      <c r="T544" s="163"/>
      <c r="U544" s="163"/>
      <c r="V544" s="163"/>
    </row>
    <row r="545" spans="1:22" s="187" customFormat="1" ht="12.75" customHeight="1">
      <c r="A545" s="385"/>
      <c r="G545" s="1106"/>
      <c r="O545" s="163"/>
      <c r="P545" s="163"/>
      <c r="Q545" s="163"/>
      <c r="R545" s="163"/>
      <c r="S545" s="163"/>
      <c r="T545" s="163"/>
      <c r="U545" s="163"/>
      <c r="V545" s="163"/>
    </row>
    <row r="546" spans="1:22" s="187" customFormat="1" ht="12.75" customHeight="1">
      <c r="A546" s="385"/>
      <c r="G546" s="1106"/>
      <c r="O546" s="163"/>
      <c r="P546" s="163"/>
      <c r="Q546" s="163"/>
      <c r="R546" s="163"/>
      <c r="S546" s="163"/>
      <c r="T546" s="163"/>
      <c r="U546" s="163"/>
      <c r="V546" s="163"/>
    </row>
    <row r="547" spans="1:22" s="187" customFormat="1" ht="12.75" customHeight="1">
      <c r="A547" s="385"/>
      <c r="G547" s="1106"/>
      <c r="O547" s="163"/>
      <c r="P547" s="163"/>
      <c r="Q547" s="163"/>
      <c r="R547" s="163"/>
      <c r="S547" s="163"/>
      <c r="T547" s="163"/>
      <c r="U547" s="163"/>
      <c r="V547" s="163"/>
    </row>
    <row r="548" spans="1:22" s="187" customFormat="1" ht="12.75" customHeight="1">
      <c r="A548" s="385"/>
      <c r="G548" s="1106"/>
      <c r="O548" s="163"/>
      <c r="P548" s="163"/>
      <c r="Q548" s="163"/>
      <c r="R548" s="163"/>
      <c r="S548" s="163"/>
      <c r="T548" s="163"/>
      <c r="U548" s="163"/>
      <c r="V548" s="163"/>
    </row>
    <row r="549" spans="1:22" s="187" customFormat="1" ht="12.75" customHeight="1">
      <c r="A549" s="385"/>
      <c r="G549" s="1106"/>
      <c r="O549" s="163"/>
      <c r="P549" s="163"/>
      <c r="Q549" s="163"/>
      <c r="R549" s="163"/>
      <c r="S549" s="163"/>
      <c r="T549" s="163"/>
      <c r="U549" s="163"/>
      <c r="V549" s="163"/>
    </row>
    <row r="550" spans="1:22" s="187" customFormat="1" ht="12.75" customHeight="1">
      <c r="A550" s="385"/>
      <c r="G550" s="1106"/>
      <c r="O550" s="163"/>
      <c r="P550" s="163"/>
      <c r="Q550" s="163"/>
      <c r="R550" s="163"/>
      <c r="S550" s="163"/>
      <c r="T550" s="163"/>
      <c r="U550" s="163"/>
      <c r="V550" s="163"/>
    </row>
    <row r="551" spans="1:22" s="187" customFormat="1" ht="12.75" customHeight="1">
      <c r="A551" s="385"/>
      <c r="G551" s="1106"/>
      <c r="O551" s="163"/>
      <c r="P551" s="163"/>
      <c r="Q551" s="163"/>
      <c r="R551" s="163"/>
      <c r="S551" s="163"/>
      <c r="T551" s="163"/>
      <c r="U551" s="163"/>
      <c r="V551" s="163"/>
    </row>
    <row r="552" spans="1:22" s="187" customFormat="1" ht="12.75" customHeight="1">
      <c r="A552" s="385"/>
      <c r="G552" s="1106"/>
      <c r="O552" s="163"/>
      <c r="P552" s="163"/>
      <c r="Q552" s="163"/>
      <c r="R552" s="163"/>
      <c r="S552" s="163"/>
      <c r="T552" s="163"/>
      <c r="U552" s="163"/>
      <c r="V552" s="163"/>
    </row>
    <row r="553" spans="1:22" s="187" customFormat="1" ht="12.75" customHeight="1">
      <c r="A553" s="385"/>
      <c r="G553" s="1106"/>
      <c r="O553" s="163"/>
      <c r="P553" s="163"/>
      <c r="Q553" s="163"/>
      <c r="R553" s="163"/>
      <c r="S553" s="163"/>
      <c r="T553" s="163"/>
      <c r="U553" s="163"/>
      <c r="V553" s="163"/>
    </row>
    <row r="554" spans="1:22" s="187" customFormat="1" ht="12.75" customHeight="1">
      <c r="A554" s="385"/>
      <c r="G554" s="1106"/>
      <c r="O554" s="163"/>
      <c r="P554" s="163"/>
      <c r="Q554" s="163"/>
      <c r="R554" s="163"/>
      <c r="S554" s="163"/>
      <c r="T554" s="163"/>
      <c r="U554" s="163"/>
      <c r="V554" s="163"/>
    </row>
    <row r="555" spans="1:22" s="187" customFormat="1" ht="12.75" customHeight="1">
      <c r="A555" s="385"/>
      <c r="G555" s="1106"/>
      <c r="O555" s="163"/>
      <c r="P555" s="163"/>
      <c r="Q555" s="163"/>
      <c r="R555" s="163"/>
      <c r="S555" s="163"/>
      <c r="T555" s="163"/>
      <c r="U555" s="163"/>
      <c r="V555" s="163"/>
    </row>
    <row r="556" spans="1:22" s="187" customFormat="1" ht="12.75" customHeight="1">
      <c r="A556" s="385"/>
      <c r="G556" s="1106"/>
      <c r="O556" s="163"/>
      <c r="P556" s="163"/>
      <c r="Q556" s="163"/>
      <c r="R556" s="163"/>
      <c r="S556" s="163"/>
      <c r="T556" s="163"/>
      <c r="U556" s="163"/>
      <c r="V556" s="163"/>
    </row>
    <row r="557" spans="1:22" s="187" customFormat="1" ht="12.75" customHeight="1">
      <c r="A557" s="385"/>
      <c r="G557" s="1106"/>
      <c r="O557" s="163"/>
      <c r="P557" s="163"/>
      <c r="Q557" s="163"/>
      <c r="R557" s="163"/>
      <c r="S557" s="163"/>
      <c r="T557" s="163"/>
      <c r="U557" s="163"/>
      <c r="V557" s="163"/>
    </row>
    <row r="558" spans="1:22" s="187" customFormat="1" ht="12.75" customHeight="1">
      <c r="A558" s="385"/>
      <c r="G558" s="1106"/>
      <c r="O558" s="163"/>
      <c r="P558" s="163"/>
      <c r="Q558" s="163"/>
      <c r="R558" s="163"/>
      <c r="S558" s="163"/>
      <c r="T558" s="163"/>
      <c r="U558" s="163"/>
      <c r="V558" s="163"/>
    </row>
    <row r="559" spans="1:22" s="187" customFormat="1" ht="12.75" customHeight="1">
      <c r="A559" s="385"/>
      <c r="G559" s="1106"/>
      <c r="O559" s="163"/>
      <c r="P559" s="163"/>
      <c r="Q559" s="163"/>
      <c r="R559" s="163"/>
      <c r="S559" s="163"/>
      <c r="T559" s="163"/>
      <c r="U559" s="163"/>
      <c r="V559" s="163"/>
    </row>
    <row r="560" spans="1:22" s="187" customFormat="1" ht="12.75" customHeight="1">
      <c r="A560" s="385"/>
      <c r="G560" s="1106"/>
      <c r="O560" s="163"/>
      <c r="P560" s="163"/>
      <c r="Q560" s="163"/>
      <c r="R560" s="163"/>
      <c r="S560" s="163"/>
      <c r="T560" s="163"/>
      <c r="U560" s="163"/>
      <c r="V560" s="163"/>
    </row>
    <row r="561" spans="1:22" s="187" customFormat="1" ht="12.75" customHeight="1">
      <c r="A561" s="385"/>
      <c r="G561" s="1106"/>
      <c r="O561" s="163"/>
      <c r="P561" s="163"/>
      <c r="Q561" s="163"/>
      <c r="R561" s="163"/>
      <c r="S561" s="163"/>
      <c r="T561" s="163"/>
      <c r="U561" s="163"/>
      <c r="V561" s="163"/>
    </row>
    <row r="562" spans="1:22" s="187" customFormat="1" ht="12.75" customHeight="1">
      <c r="A562" s="385"/>
      <c r="G562" s="1106"/>
      <c r="O562" s="163"/>
      <c r="P562" s="163"/>
      <c r="Q562" s="163"/>
      <c r="R562" s="163"/>
      <c r="S562" s="163"/>
      <c r="T562" s="163"/>
      <c r="U562" s="163"/>
      <c r="V562" s="163"/>
    </row>
    <row r="563" spans="1:22" s="187" customFormat="1" ht="12.75" customHeight="1">
      <c r="A563" s="385"/>
      <c r="G563" s="1106"/>
      <c r="O563" s="163"/>
      <c r="P563" s="163"/>
      <c r="Q563" s="163"/>
      <c r="R563" s="163"/>
      <c r="S563" s="163"/>
      <c r="T563" s="163"/>
      <c r="U563" s="163"/>
      <c r="V563" s="163"/>
    </row>
    <row r="564" spans="1:22" s="187" customFormat="1" ht="12.75" customHeight="1">
      <c r="A564" s="385"/>
      <c r="G564" s="1106"/>
      <c r="O564" s="163"/>
      <c r="P564" s="163"/>
      <c r="Q564" s="163"/>
      <c r="R564" s="163"/>
      <c r="S564" s="163"/>
      <c r="T564" s="163"/>
      <c r="U564" s="163"/>
      <c r="V564" s="163"/>
    </row>
    <row r="565" spans="1:22" s="187" customFormat="1" ht="12.75" customHeight="1">
      <c r="A565" s="385"/>
      <c r="G565" s="1106"/>
      <c r="O565" s="163"/>
      <c r="P565" s="163"/>
      <c r="Q565" s="163"/>
      <c r="R565" s="163"/>
      <c r="S565" s="163"/>
      <c r="T565" s="163"/>
      <c r="U565" s="163"/>
      <c r="V565" s="163"/>
    </row>
    <row r="566" spans="1:22" s="187" customFormat="1" ht="12.75" customHeight="1">
      <c r="A566" s="385"/>
      <c r="G566" s="1106"/>
      <c r="O566" s="163"/>
      <c r="P566" s="163"/>
      <c r="Q566" s="163"/>
      <c r="R566" s="163"/>
      <c r="S566" s="163"/>
      <c r="T566" s="163"/>
      <c r="U566" s="163"/>
      <c r="V566" s="163"/>
    </row>
    <row r="567" spans="1:22" s="187" customFormat="1" ht="12.75" customHeight="1">
      <c r="A567" s="385"/>
      <c r="G567" s="1106"/>
      <c r="O567" s="163"/>
      <c r="P567" s="163"/>
      <c r="Q567" s="163"/>
      <c r="R567" s="163"/>
      <c r="S567" s="163"/>
      <c r="T567" s="163"/>
      <c r="U567" s="163"/>
      <c r="V567" s="163"/>
    </row>
    <row r="568" spans="1:22" s="187" customFormat="1" ht="12.75" customHeight="1">
      <c r="A568" s="385"/>
      <c r="G568" s="1106"/>
      <c r="O568" s="163"/>
      <c r="P568" s="163"/>
      <c r="Q568" s="163"/>
      <c r="R568" s="163"/>
      <c r="S568" s="163"/>
      <c r="T568" s="163"/>
      <c r="U568" s="163"/>
      <c r="V568" s="163"/>
    </row>
    <row r="569" spans="1:22" s="187" customFormat="1" ht="12.75" customHeight="1">
      <c r="A569" s="385"/>
      <c r="G569" s="1106"/>
      <c r="O569" s="163"/>
      <c r="P569" s="163"/>
      <c r="Q569" s="163"/>
      <c r="R569" s="163"/>
      <c r="S569" s="163"/>
      <c r="T569" s="163"/>
      <c r="U569" s="163"/>
      <c r="V569" s="163"/>
    </row>
    <row r="570" spans="1:22" s="187" customFormat="1" ht="12.75" customHeight="1">
      <c r="A570" s="385"/>
      <c r="G570" s="1106"/>
      <c r="O570" s="163"/>
      <c r="P570" s="163"/>
      <c r="Q570" s="163"/>
      <c r="R570" s="163"/>
      <c r="S570" s="163"/>
      <c r="T570" s="163"/>
      <c r="U570" s="163"/>
      <c r="V570" s="163"/>
    </row>
    <row r="571" spans="1:22" s="187" customFormat="1" ht="12.75" customHeight="1">
      <c r="A571" s="385"/>
      <c r="G571" s="1106"/>
      <c r="O571" s="163"/>
      <c r="P571" s="163"/>
      <c r="Q571" s="163"/>
      <c r="R571" s="163"/>
      <c r="S571" s="163"/>
      <c r="T571" s="163"/>
      <c r="U571" s="163"/>
      <c r="V571" s="163"/>
    </row>
    <row r="572" spans="1:22" s="187" customFormat="1" ht="12.75" customHeight="1">
      <c r="A572" s="385"/>
      <c r="G572" s="1106"/>
      <c r="O572" s="163"/>
      <c r="P572" s="163"/>
      <c r="Q572" s="163"/>
      <c r="R572" s="163"/>
      <c r="S572" s="163"/>
      <c r="T572" s="163"/>
      <c r="U572" s="163"/>
      <c r="V572" s="163"/>
    </row>
    <row r="573" spans="1:22" s="187" customFormat="1" ht="12.75" customHeight="1">
      <c r="A573" s="385"/>
      <c r="G573" s="1106"/>
      <c r="O573" s="163"/>
      <c r="P573" s="163"/>
      <c r="Q573" s="163"/>
      <c r="R573" s="163"/>
      <c r="S573" s="163"/>
      <c r="T573" s="163"/>
      <c r="U573" s="163"/>
      <c r="V573" s="163"/>
    </row>
    <row r="574" spans="1:22" s="187" customFormat="1" ht="12.75" customHeight="1">
      <c r="A574" s="385"/>
      <c r="G574" s="1106"/>
      <c r="O574" s="163"/>
      <c r="P574" s="163"/>
      <c r="Q574" s="163"/>
      <c r="R574" s="163"/>
      <c r="S574" s="163"/>
      <c r="T574" s="163"/>
      <c r="U574" s="163"/>
      <c r="V574" s="163"/>
    </row>
    <row r="575" spans="1:22" s="187" customFormat="1" ht="12.75" customHeight="1">
      <c r="A575" s="385"/>
      <c r="G575" s="1106"/>
      <c r="O575" s="163"/>
      <c r="P575" s="163"/>
      <c r="Q575" s="163"/>
      <c r="R575" s="163"/>
      <c r="S575" s="163"/>
      <c r="T575" s="163"/>
      <c r="U575" s="163"/>
      <c r="V575" s="163"/>
    </row>
    <row r="576" spans="1:22" s="187" customFormat="1" ht="12.75" customHeight="1">
      <c r="A576" s="385"/>
      <c r="G576" s="1106"/>
      <c r="O576" s="163"/>
      <c r="P576" s="163"/>
      <c r="Q576" s="163"/>
      <c r="R576" s="163"/>
      <c r="S576" s="163"/>
      <c r="T576" s="163"/>
      <c r="U576" s="163"/>
      <c r="V576" s="163"/>
    </row>
    <row r="577" spans="1:22" s="187" customFormat="1" ht="12.75" customHeight="1">
      <c r="A577" s="385"/>
      <c r="G577" s="1106"/>
      <c r="O577" s="163"/>
      <c r="P577" s="163"/>
      <c r="Q577" s="163"/>
      <c r="R577" s="163"/>
      <c r="S577" s="163"/>
      <c r="T577" s="163"/>
      <c r="U577" s="163"/>
      <c r="V577" s="163"/>
    </row>
    <row r="578" spans="1:22" s="187" customFormat="1" ht="12.75" customHeight="1">
      <c r="A578" s="385"/>
      <c r="G578" s="1106"/>
      <c r="O578" s="163"/>
      <c r="P578" s="163"/>
      <c r="Q578" s="163"/>
      <c r="R578" s="163"/>
      <c r="S578" s="163"/>
      <c r="T578" s="163"/>
      <c r="U578" s="163"/>
      <c r="V578" s="163"/>
    </row>
    <row r="579" spans="1:22" s="187" customFormat="1" ht="12.75" customHeight="1">
      <c r="A579" s="385"/>
      <c r="G579" s="1106"/>
      <c r="O579" s="163"/>
      <c r="P579" s="163"/>
      <c r="Q579" s="163"/>
      <c r="R579" s="163"/>
      <c r="S579" s="163"/>
      <c r="T579" s="163"/>
      <c r="U579" s="163"/>
      <c r="V579" s="163"/>
    </row>
    <row r="580" spans="1:22" s="187" customFormat="1" ht="12.75" customHeight="1">
      <c r="A580" s="385"/>
      <c r="G580" s="1106"/>
      <c r="O580" s="163"/>
      <c r="P580" s="163"/>
      <c r="Q580" s="163"/>
      <c r="R580" s="163"/>
      <c r="S580" s="163"/>
      <c r="T580" s="163"/>
      <c r="U580" s="163"/>
      <c r="V580" s="163"/>
    </row>
    <row r="581" spans="1:22" s="187" customFormat="1" ht="12.75" customHeight="1">
      <c r="A581" s="385"/>
      <c r="G581" s="1106"/>
      <c r="O581" s="163"/>
      <c r="P581" s="163"/>
      <c r="Q581" s="163"/>
      <c r="R581" s="163"/>
      <c r="S581" s="163"/>
      <c r="T581" s="163"/>
      <c r="U581" s="163"/>
      <c r="V581" s="163"/>
    </row>
    <row r="582" spans="1:22" s="187" customFormat="1" ht="12.75" customHeight="1">
      <c r="A582" s="385"/>
      <c r="G582" s="1106"/>
      <c r="O582" s="163"/>
      <c r="P582" s="163"/>
      <c r="Q582" s="163"/>
      <c r="R582" s="163"/>
      <c r="S582" s="163"/>
      <c r="T582" s="163"/>
      <c r="U582" s="163"/>
      <c r="V582" s="163"/>
    </row>
    <row r="583" spans="1:22" s="187" customFormat="1" ht="12.75" customHeight="1">
      <c r="A583" s="385"/>
      <c r="G583" s="1106"/>
      <c r="O583" s="163"/>
      <c r="P583" s="163"/>
      <c r="Q583" s="163"/>
      <c r="R583" s="163"/>
      <c r="S583" s="163"/>
      <c r="T583" s="163"/>
      <c r="U583" s="163"/>
      <c r="V583" s="163"/>
    </row>
    <row r="584" spans="1:22" s="187" customFormat="1" ht="12.75" customHeight="1">
      <c r="A584" s="385"/>
      <c r="G584" s="1106"/>
      <c r="O584" s="163"/>
      <c r="P584" s="163"/>
      <c r="Q584" s="163"/>
      <c r="R584" s="163"/>
      <c r="S584" s="163"/>
      <c r="T584" s="163"/>
      <c r="U584" s="163"/>
      <c r="V584" s="163"/>
    </row>
    <row r="585" spans="1:22" s="187" customFormat="1" ht="12.75" customHeight="1">
      <c r="A585" s="385"/>
      <c r="G585" s="1106"/>
      <c r="O585" s="163"/>
      <c r="P585" s="163"/>
      <c r="Q585" s="163"/>
      <c r="R585" s="163"/>
      <c r="S585" s="163"/>
      <c r="T585" s="163"/>
      <c r="U585" s="163"/>
      <c r="V585" s="163"/>
    </row>
    <row r="586" spans="1:22" s="187" customFormat="1" ht="12.75" customHeight="1">
      <c r="A586" s="385"/>
      <c r="G586" s="1106"/>
      <c r="O586" s="163"/>
      <c r="P586" s="163"/>
      <c r="Q586" s="163"/>
      <c r="R586" s="163"/>
      <c r="S586" s="163"/>
      <c r="T586" s="163"/>
      <c r="U586" s="163"/>
      <c r="V586" s="163"/>
    </row>
    <row r="587" spans="1:22" s="187" customFormat="1" ht="12.75" customHeight="1">
      <c r="A587" s="385"/>
      <c r="G587" s="1106"/>
      <c r="O587" s="163"/>
      <c r="P587" s="163"/>
      <c r="Q587" s="163"/>
      <c r="R587" s="163"/>
      <c r="S587" s="163"/>
      <c r="T587" s="163"/>
      <c r="U587" s="163"/>
      <c r="V587" s="163"/>
    </row>
    <row r="588" spans="1:22" s="187" customFormat="1" ht="12.75" customHeight="1">
      <c r="A588" s="385"/>
      <c r="G588" s="1106"/>
      <c r="O588" s="163"/>
      <c r="P588" s="163"/>
      <c r="Q588" s="163"/>
      <c r="R588" s="163"/>
      <c r="S588" s="163"/>
      <c r="T588" s="163"/>
      <c r="U588" s="163"/>
      <c r="V588" s="163"/>
    </row>
    <row r="589" spans="1:22" s="187" customFormat="1" ht="12.75" customHeight="1">
      <c r="A589" s="385"/>
      <c r="G589" s="1106"/>
      <c r="O589" s="163"/>
      <c r="P589" s="163"/>
      <c r="Q589" s="163"/>
      <c r="R589" s="163"/>
      <c r="S589" s="163"/>
      <c r="T589" s="163"/>
      <c r="U589" s="163"/>
      <c r="V589" s="163"/>
    </row>
    <row r="590" spans="1:22" s="187" customFormat="1" ht="12.75" customHeight="1">
      <c r="A590" s="385"/>
      <c r="G590" s="1106"/>
      <c r="O590" s="163"/>
      <c r="P590" s="163"/>
      <c r="Q590" s="163"/>
      <c r="R590" s="163"/>
      <c r="S590" s="163"/>
      <c r="T590" s="163"/>
      <c r="U590" s="163"/>
      <c r="V590" s="163"/>
    </row>
    <row r="591" spans="1:22" s="187" customFormat="1" ht="12.75" customHeight="1">
      <c r="A591" s="385"/>
      <c r="G591" s="1106"/>
      <c r="O591" s="163"/>
      <c r="P591" s="163"/>
      <c r="Q591" s="163"/>
      <c r="R591" s="163"/>
      <c r="S591" s="163"/>
      <c r="T591" s="163"/>
      <c r="U591" s="163"/>
      <c r="V591" s="163"/>
    </row>
    <row r="592" spans="1:22" s="187" customFormat="1" ht="12.75" customHeight="1">
      <c r="A592" s="385"/>
      <c r="G592" s="1106"/>
      <c r="O592" s="163"/>
      <c r="P592" s="163"/>
      <c r="Q592" s="163"/>
      <c r="R592" s="163"/>
      <c r="S592" s="163"/>
      <c r="T592" s="163"/>
      <c r="U592" s="163"/>
      <c r="V592" s="163"/>
    </row>
    <row r="593" spans="1:22" s="187" customFormat="1" ht="12.75" customHeight="1">
      <c r="A593" s="385"/>
      <c r="G593" s="1106"/>
      <c r="O593" s="163"/>
      <c r="P593" s="163"/>
      <c r="Q593" s="163"/>
      <c r="R593" s="163"/>
      <c r="S593" s="163"/>
      <c r="T593" s="163"/>
      <c r="U593" s="163"/>
      <c r="V593" s="163"/>
    </row>
    <row r="594" spans="1:22" s="187" customFormat="1" ht="12.75" customHeight="1">
      <c r="A594" s="385"/>
      <c r="G594" s="1106"/>
      <c r="O594" s="163"/>
      <c r="P594" s="163"/>
      <c r="Q594" s="163"/>
      <c r="R594" s="163"/>
      <c r="S594" s="163"/>
      <c r="T594" s="163"/>
      <c r="U594" s="163"/>
      <c r="V594" s="163"/>
    </row>
    <row r="595" spans="1:22" s="187" customFormat="1" ht="12.75" customHeight="1">
      <c r="A595" s="385"/>
      <c r="G595" s="1106"/>
      <c r="O595" s="163"/>
      <c r="P595" s="163"/>
      <c r="Q595" s="163"/>
      <c r="R595" s="163"/>
      <c r="S595" s="163"/>
      <c r="T595" s="163"/>
      <c r="U595" s="163"/>
      <c r="V595" s="163"/>
    </row>
    <row r="596" spans="1:22" s="187" customFormat="1" ht="12.75" customHeight="1">
      <c r="A596" s="385"/>
      <c r="G596" s="1106"/>
      <c r="O596" s="163"/>
      <c r="P596" s="163"/>
      <c r="Q596" s="163"/>
      <c r="R596" s="163"/>
      <c r="S596" s="163"/>
      <c r="T596" s="163"/>
      <c r="U596" s="163"/>
      <c r="V596" s="163"/>
    </row>
    <row r="597" spans="1:22" s="187" customFormat="1" ht="12.75" customHeight="1">
      <c r="A597" s="385"/>
      <c r="G597" s="1106"/>
      <c r="O597" s="163"/>
      <c r="P597" s="163"/>
      <c r="Q597" s="163"/>
      <c r="R597" s="163"/>
      <c r="S597" s="163"/>
      <c r="T597" s="163"/>
      <c r="U597" s="163"/>
      <c r="V597" s="163"/>
    </row>
    <row r="598" spans="1:22" s="187" customFormat="1" ht="12.75" customHeight="1">
      <c r="A598" s="385"/>
      <c r="G598" s="1106"/>
      <c r="O598" s="163"/>
      <c r="P598" s="163"/>
      <c r="Q598" s="163"/>
      <c r="R598" s="163"/>
      <c r="S598" s="163"/>
      <c r="T598" s="163"/>
      <c r="U598" s="163"/>
      <c r="V598" s="163"/>
    </row>
    <row r="599" spans="1:22" s="187" customFormat="1" ht="12.75" customHeight="1">
      <c r="A599" s="385"/>
      <c r="G599" s="1106"/>
      <c r="O599" s="163"/>
      <c r="P599" s="163"/>
      <c r="Q599" s="163"/>
      <c r="R599" s="163"/>
      <c r="S599" s="163"/>
      <c r="T599" s="163"/>
      <c r="U599" s="163"/>
      <c r="V599" s="163"/>
    </row>
    <row r="600" spans="1:22" s="187" customFormat="1" ht="12.75" customHeight="1">
      <c r="A600" s="385"/>
      <c r="G600" s="1106"/>
      <c r="O600" s="163"/>
      <c r="P600" s="163"/>
      <c r="Q600" s="163"/>
      <c r="R600" s="163"/>
      <c r="S600" s="163"/>
      <c r="T600" s="163"/>
      <c r="U600" s="163"/>
      <c r="V600" s="163"/>
    </row>
    <row r="601" spans="1:22" s="187" customFormat="1" ht="12.75" customHeight="1">
      <c r="A601" s="385"/>
      <c r="G601" s="1106"/>
      <c r="O601" s="163"/>
      <c r="P601" s="163"/>
      <c r="Q601" s="163"/>
      <c r="R601" s="163"/>
      <c r="S601" s="163"/>
      <c r="T601" s="163"/>
      <c r="U601" s="163"/>
      <c r="V601" s="163"/>
    </row>
    <row r="602" spans="1:22" s="187" customFormat="1" ht="12.75" customHeight="1">
      <c r="A602" s="385"/>
      <c r="G602" s="1106"/>
      <c r="O602" s="163"/>
      <c r="P602" s="163"/>
      <c r="Q602" s="163"/>
      <c r="R602" s="163"/>
      <c r="S602" s="163"/>
      <c r="T602" s="163"/>
      <c r="U602" s="163"/>
      <c r="V602" s="163"/>
    </row>
    <row r="603" spans="1:22" s="187" customFormat="1" ht="12.75" customHeight="1">
      <c r="A603" s="385"/>
      <c r="G603" s="1106"/>
      <c r="O603" s="163"/>
      <c r="P603" s="163"/>
      <c r="Q603" s="163"/>
      <c r="R603" s="163"/>
      <c r="S603" s="163"/>
      <c r="T603" s="163"/>
      <c r="U603" s="163"/>
      <c r="V603" s="163"/>
    </row>
    <row r="604" spans="1:22" s="187" customFormat="1" ht="12.75" customHeight="1">
      <c r="A604" s="385"/>
      <c r="G604" s="1106"/>
      <c r="O604" s="163"/>
      <c r="P604" s="163"/>
      <c r="Q604" s="163"/>
      <c r="R604" s="163"/>
      <c r="S604" s="163"/>
      <c r="T604" s="163"/>
      <c r="U604" s="163"/>
      <c r="V604" s="163"/>
    </row>
    <row r="605" spans="1:22" s="187" customFormat="1" ht="12.75" customHeight="1">
      <c r="A605" s="385"/>
      <c r="G605" s="1106"/>
      <c r="O605" s="163"/>
      <c r="P605" s="163"/>
      <c r="Q605" s="163"/>
      <c r="R605" s="163"/>
      <c r="S605" s="163"/>
      <c r="T605" s="163"/>
      <c r="U605" s="163"/>
      <c r="V605" s="163"/>
    </row>
    <row r="606" spans="1:22" s="187" customFormat="1" ht="12.75" customHeight="1">
      <c r="A606" s="385"/>
      <c r="G606" s="1106"/>
      <c r="O606" s="163"/>
      <c r="P606" s="163"/>
      <c r="Q606" s="163"/>
      <c r="R606" s="163"/>
      <c r="S606" s="163"/>
      <c r="T606" s="163"/>
      <c r="U606" s="163"/>
      <c r="V606" s="163"/>
    </row>
    <row r="607" spans="1:22" s="187" customFormat="1" ht="12.75" customHeight="1">
      <c r="A607" s="385"/>
      <c r="G607" s="1106"/>
      <c r="O607" s="163"/>
      <c r="P607" s="163"/>
      <c r="Q607" s="163"/>
      <c r="R607" s="163"/>
      <c r="S607" s="163"/>
      <c r="T607" s="163"/>
      <c r="U607" s="163"/>
      <c r="V607" s="163"/>
    </row>
    <row r="608" spans="1:22" s="187" customFormat="1" ht="12.75" customHeight="1">
      <c r="A608" s="385"/>
      <c r="G608" s="1106"/>
      <c r="O608" s="163"/>
      <c r="P608" s="163"/>
      <c r="Q608" s="163"/>
      <c r="R608" s="163"/>
      <c r="S608" s="163"/>
      <c r="T608" s="163"/>
      <c r="U608" s="163"/>
      <c r="V608" s="163"/>
    </row>
    <row r="609" spans="1:22" s="187" customFormat="1" ht="12.75" customHeight="1">
      <c r="A609" s="385"/>
      <c r="G609" s="1106"/>
      <c r="O609" s="163"/>
      <c r="P609" s="163"/>
      <c r="Q609" s="163"/>
      <c r="R609" s="163"/>
      <c r="S609" s="163"/>
      <c r="T609" s="163"/>
      <c r="U609" s="163"/>
      <c r="V609" s="163"/>
    </row>
    <row r="610" spans="1:22" s="187" customFormat="1" ht="12.75" customHeight="1">
      <c r="A610" s="385"/>
      <c r="G610" s="1106"/>
      <c r="O610" s="163"/>
      <c r="P610" s="163"/>
      <c r="Q610" s="163"/>
      <c r="R610" s="163"/>
      <c r="S610" s="163"/>
      <c r="T610" s="163"/>
      <c r="U610" s="163"/>
      <c r="V610" s="163"/>
    </row>
    <row r="611" spans="1:22" s="187" customFormat="1" ht="12.75" customHeight="1">
      <c r="A611" s="385"/>
      <c r="G611" s="1106"/>
      <c r="O611" s="163"/>
      <c r="P611" s="163"/>
      <c r="Q611" s="163"/>
      <c r="R611" s="163"/>
      <c r="S611" s="163"/>
      <c r="T611" s="163"/>
      <c r="U611" s="163"/>
      <c r="V611" s="163"/>
    </row>
    <row r="612" spans="1:22" s="187" customFormat="1" ht="12.75" customHeight="1">
      <c r="A612" s="385"/>
      <c r="G612" s="1106"/>
      <c r="O612" s="163"/>
      <c r="P612" s="163"/>
      <c r="Q612" s="163"/>
      <c r="R612" s="163"/>
      <c r="S612" s="163"/>
      <c r="T612" s="163"/>
      <c r="U612" s="163"/>
      <c r="V612" s="163"/>
    </row>
    <row r="613" spans="1:22" s="187" customFormat="1" ht="12.75" customHeight="1">
      <c r="A613" s="385"/>
      <c r="G613" s="1106"/>
      <c r="O613" s="163"/>
      <c r="P613" s="163"/>
      <c r="Q613" s="163"/>
      <c r="R613" s="163"/>
      <c r="S613" s="163"/>
      <c r="T613" s="163"/>
      <c r="U613" s="163"/>
      <c r="V613" s="163"/>
    </row>
    <row r="614" spans="1:22" s="187" customFormat="1" ht="12.75" customHeight="1">
      <c r="A614" s="385"/>
      <c r="G614" s="1106"/>
      <c r="O614" s="163"/>
      <c r="P614" s="163"/>
      <c r="Q614" s="163"/>
      <c r="R614" s="163"/>
      <c r="S614" s="163"/>
      <c r="T614" s="163"/>
      <c r="U614" s="163"/>
      <c r="V614" s="163"/>
    </row>
    <row r="615" spans="1:22" s="187" customFormat="1" ht="12.75" customHeight="1">
      <c r="A615" s="385"/>
      <c r="G615" s="1106"/>
      <c r="O615" s="163"/>
      <c r="P615" s="163"/>
      <c r="Q615" s="163"/>
      <c r="R615" s="163"/>
      <c r="S615" s="163"/>
      <c r="T615" s="163"/>
      <c r="U615" s="163"/>
      <c r="V615" s="163"/>
    </row>
    <row r="616" spans="1:22" s="187" customFormat="1" ht="12.75" customHeight="1">
      <c r="A616" s="385"/>
      <c r="G616" s="1106"/>
      <c r="O616" s="163"/>
      <c r="P616" s="163"/>
      <c r="Q616" s="163"/>
      <c r="R616" s="163"/>
      <c r="S616" s="163"/>
      <c r="T616" s="163"/>
      <c r="U616" s="163"/>
      <c r="V616" s="163"/>
    </row>
    <row r="617" spans="1:22" s="187" customFormat="1" ht="12.75" customHeight="1">
      <c r="A617" s="385"/>
      <c r="G617" s="1106"/>
      <c r="O617" s="163"/>
      <c r="P617" s="163"/>
      <c r="Q617" s="163"/>
      <c r="R617" s="163"/>
      <c r="S617" s="163"/>
      <c r="T617" s="163"/>
      <c r="U617" s="163"/>
      <c r="V617" s="163"/>
    </row>
    <row r="618" spans="1:22" s="187" customFormat="1" ht="12.75" customHeight="1">
      <c r="A618" s="385"/>
      <c r="G618" s="1106"/>
      <c r="O618" s="163"/>
      <c r="P618" s="163"/>
      <c r="Q618" s="163"/>
      <c r="R618" s="163"/>
      <c r="S618" s="163"/>
      <c r="T618" s="163"/>
      <c r="U618" s="163"/>
      <c r="V618" s="163"/>
    </row>
    <row r="619" spans="1:22" s="187" customFormat="1" ht="12.75" customHeight="1">
      <c r="A619" s="385"/>
      <c r="G619" s="1106"/>
      <c r="O619" s="163"/>
      <c r="P619" s="163"/>
      <c r="Q619" s="163"/>
      <c r="R619" s="163"/>
      <c r="S619" s="163"/>
      <c r="T619" s="163"/>
      <c r="U619" s="163"/>
      <c r="V619" s="163"/>
    </row>
    <row r="620" spans="1:22" s="187" customFormat="1" ht="12.75" customHeight="1">
      <c r="A620" s="385"/>
      <c r="G620" s="1106"/>
      <c r="O620" s="163"/>
      <c r="P620" s="163"/>
      <c r="Q620" s="163"/>
      <c r="R620" s="163"/>
      <c r="S620" s="163"/>
      <c r="T620" s="163"/>
      <c r="U620" s="163"/>
      <c r="V620" s="163"/>
    </row>
    <row r="621" spans="1:22" s="187" customFormat="1" ht="12.75" customHeight="1">
      <c r="A621" s="385"/>
      <c r="G621" s="1106"/>
      <c r="O621" s="163"/>
      <c r="P621" s="163"/>
      <c r="Q621" s="163"/>
      <c r="R621" s="163"/>
      <c r="S621" s="163"/>
      <c r="T621" s="163"/>
      <c r="U621" s="163"/>
      <c r="V621" s="163"/>
    </row>
    <row r="622" spans="1:22" s="187" customFormat="1" ht="12.75" customHeight="1">
      <c r="A622" s="385"/>
      <c r="G622" s="1106"/>
      <c r="O622" s="163"/>
      <c r="P622" s="163"/>
      <c r="Q622" s="163"/>
      <c r="R622" s="163"/>
      <c r="S622" s="163"/>
      <c r="T622" s="163"/>
      <c r="U622" s="163"/>
      <c r="V622" s="163"/>
    </row>
    <row r="623" spans="1:22" s="187" customFormat="1" ht="12.75" customHeight="1">
      <c r="A623" s="385"/>
      <c r="G623" s="1106"/>
      <c r="O623" s="163"/>
      <c r="P623" s="163"/>
      <c r="Q623" s="163"/>
      <c r="R623" s="163"/>
      <c r="S623" s="163"/>
      <c r="T623" s="163"/>
      <c r="U623" s="163"/>
      <c r="V623" s="163"/>
    </row>
    <row r="624" spans="1:22" s="187" customFormat="1" ht="12.75" customHeight="1">
      <c r="A624" s="385"/>
      <c r="G624" s="1106"/>
      <c r="O624" s="163"/>
      <c r="P624" s="163"/>
      <c r="Q624" s="163"/>
      <c r="R624" s="163"/>
      <c r="S624" s="163"/>
      <c r="T624" s="163"/>
      <c r="U624" s="163"/>
      <c r="V624" s="163"/>
    </row>
    <row r="625" spans="1:22" s="187" customFormat="1" ht="12.75" customHeight="1">
      <c r="A625" s="385"/>
      <c r="G625" s="1106"/>
      <c r="O625" s="163"/>
      <c r="P625" s="163"/>
      <c r="Q625" s="163"/>
      <c r="R625" s="163"/>
      <c r="S625" s="163"/>
      <c r="T625" s="163"/>
      <c r="U625" s="163"/>
      <c r="V625" s="163"/>
    </row>
    <row r="626" spans="1:22" s="187" customFormat="1" ht="12.75" customHeight="1">
      <c r="A626" s="385"/>
      <c r="G626" s="1106"/>
      <c r="O626" s="163"/>
      <c r="P626" s="163"/>
      <c r="Q626" s="163"/>
      <c r="R626" s="163"/>
      <c r="S626" s="163"/>
      <c r="T626" s="163"/>
      <c r="U626" s="163"/>
      <c r="V626" s="163"/>
    </row>
    <row r="627" spans="1:22" s="187" customFormat="1" ht="12.75" customHeight="1">
      <c r="A627" s="385"/>
      <c r="G627" s="1106"/>
      <c r="O627" s="163"/>
      <c r="P627" s="163"/>
      <c r="Q627" s="163"/>
      <c r="R627" s="163"/>
      <c r="S627" s="163"/>
      <c r="T627" s="163"/>
      <c r="U627" s="163"/>
      <c r="V627" s="163"/>
    </row>
    <row r="628" spans="1:22" s="187" customFormat="1" ht="12.75" customHeight="1">
      <c r="A628" s="385"/>
      <c r="G628" s="1106"/>
      <c r="O628" s="163"/>
      <c r="P628" s="163"/>
      <c r="Q628" s="163"/>
      <c r="R628" s="163"/>
      <c r="S628" s="163"/>
      <c r="T628" s="163"/>
      <c r="U628" s="163"/>
      <c r="V628" s="163"/>
    </row>
    <row r="629" spans="1:22" s="187" customFormat="1" ht="12.75" customHeight="1">
      <c r="A629" s="385"/>
      <c r="G629" s="1106"/>
      <c r="O629" s="163"/>
      <c r="P629" s="163"/>
      <c r="Q629" s="163"/>
      <c r="R629" s="163"/>
      <c r="S629" s="163"/>
      <c r="T629" s="163"/>
      <c r="U629" s="163"/>
      <c r="V629" s="163"/>
    </row>
    <row r="630" spans="1:22" s="187" customFormat="1" ht="12.75" customHeight="1">
      <c r="A630" s="385"/>
      <c r="G630" s="1106"/>
      <c r="O630" s="163"/>
      <c r="P630" s="163"/>
      <c r="Q630" s="163"/>
      <c r="R630" s="163"/>
      <c r="S630" s="163"/>
      <c r="T630" s="163"/>
      <c r="U630" s="163"/>
      <c r="V630" s="163"/>
    </row>
    <row r="631" spans="1:22" s="187" customFormat="1" ht="12.75" customHeight="1">
      <c r="A631" s="385"/>
      <c r="G631" s="1106"/>
      <c r="O631" s="163"/>
      <c r="P631" s="163"/>
      <c r="Q631" s="163"/>
      <c r="R631" s="163"/>
      <c r="S631" s="163"/>
      <c r="T631" s="163"/>
      <c r="U631" s="163"/>
      <c r="V631" s="163"/>
    </row>
    <row r="632" spans="1:22" s="187" customFormat="1" ht="12.75" customHeight="1">
      <c r="A632" s="385"/>
      <c r="G632" s="1106"/>
      <c r="O632" s="163"/>
      <c r="P632" s="163"/>
      <c r="Q632" s="163"/>
      <c r="R632" s="163"/>
      <c r="S632" s="163"/>
      <c r="T632" s="163"/>
      <c r="U632" s="163"/>
      <c r="V632" s="163"/>
    </row>
    <row r="633" spans="1:22" s="187" customFormat="1" ht="12.75" customHeight="1">
      <c r="A633" s="385"/>
      <c r="G633" s="1106"/>
      <c r="O633" s="163"/>
      <c r="P633" s="163"/>
      <c r="Q633" s="163"/>
      <c r="R633" s="163"/>
      <c r="S633" s="163"/>
      <c r="T633" s="163"/>
      <c r="U633" s="163"/>
      <c r="V633" s="163"/>
    </row>
    <row r="634" spans="1:22" s="187" customFormat="1" ht="12.75" customHeight="1">
      <c r="A634" s="385"/>
      <c r="G634" s="1106"/>
      <c r="O634" s="163"/>
      <c r="P634" s="163"/>
      <c r="Q634" s="163"/>
      <c r="R634" s="163"/>
      <c r="S634" s="163"/>
      <c r="T634" s="163"/>
      <c r="U634" s="163"/>
      <c r="V634" s="163"/>
    </row>
    <row r="635" spans="1:22" s="187" customFormat="1" ht="12.75" customHeight="1">
      <c r="A635" s="385"/>
      <c r="G635" s="1106"/>
      <c r="O635" s="163"/>
      <c r="P635" s="163"/>
      <c r="Q635" s="163"/>
      <c r="R635" s="163"/>
      <c r="S635" s="163"/>
      <c r="T635" s="163"/>
      <c r="U635" s="163"/>
      <c r="V635" s="163"/>
    </row>
    <row r="636" spans="1:22" s="187" customFormat="1" ht="12.75" customHeight="1">
      <c r="A636" s="385"/>
      <c r="G636" s="1106"/>
      <c r="O636" s="163"/>
      <c r="P636" s="163"/>
      <c r="Q636" s="163"/>
      <c r="R636" s="163"/>
      <c r="S636" s="163"/>
      <c r="T636" s="163"/>
      <c r="U636" s="163"/>
      <c r="V636" s="163"/>
    </row>
    <row r="637" spans="1:22" s="187" customFormat="1" ht="12.75" customHeight="1">
      <c r="A637" s="385"/>
      <c r="G637" s="1106"/>
      <c r="O637" s="163"/>
      <c r="P637" s="163"/>
      <c r="Q637" s="163"/>
      <c r="R637" s="163"/>
      <c r="S637" s="163"/>
      <c r="T637" s="163"/>
      <c r="U637" s="163"/>
      <c r="V637" s="163"/>
    </row>
    <row r="638" spans="1:22" s="187" customFormat="1" ht="12.75" customHeight="1">
      <c r="A638" s="385"/>
      <c r="G638" s="1106"/>
      <c r="O638" s="163"/>
      <c r="P638" s="163"/>
      <c r="Q638" s="163"/>
      <c r="R638" s="163"/>
      <c r="S638" s="163"/>
      <c r="T638" s="163"/>
      <c r="U638" s="163"/>
      <c r="V638" s="163"/>
    </row>
    <row r="639" spans="1:22" s="187" customFormat="1" ht="12.75" customHeight="1">
      <c r="A639" s="385"/>
      <c r="G639" s="1106"/>
      <c r="O639" s="163"/>
      <c r="P639" s="163"/>
      <c r="Q639" s="163"/>
      <c r="R639" s="163"/>
      <c r="S639" s="163"/>
      <c r="T639" s="163"/>
      <c r="U639" s="163"/>
      <c r="V639" s="163"/>
    </row>
    <row r="640" spans="1:22" s="187" customFormat="1" ht="12.75" customHeight="1">
      <c r="A640" s="385"/>
      <c r="G640" s="1106"/>
      <c r="O640" s="163"/>
      <c r="P640" s="163"/>
      <c r="Q640" s="163"/>
      <c r="R640" s="163"/>
      <c r="S640" s="163"/>
      <c r="T640" s="163"/>
      <c r="U640" s="163"/>
      <c r="V640" s="163"/>
    </row>
    <row r="641" spans="1:22" s="187" customFormat="1" ht="12.75" customHeight="1">
      <c r="A641" s="385"/>
      <c r="G641" s="1106"/>
      <c r="O641" s="163"/>
      <c r="P641" s="163"/>
      <c r="Q641" s="163"/>
      <c r="R641" s="163"/>
      <c r="S641" s="163"/>
      <c r="T641" s="163"/>
      <c r="U641" s="163"/>
      <c r="V641" s="163"/>
    </row>
    <row r="642" spans="1:22" s="187" customFormat="1" ht="12.75" customHeight="1">
      <c r="A642" s="385"/>
      <c r="G642" s="1106"/>
      <c r="O642" s="163"/>
      <c r="P642" s="163"/>
      <c r="Q642" s="163"/>
      <c r="R642" s="163"/>
      <c r="S642" s="163"/>
      <c r="T642" s="163"/>
      <c r="U642" s="163"/>
      <c r="V642" s="163"/>
    </row>
    <row r="643" spans="1:22" s="187" customFormat="1" ht="12.75" customHeight="1">
      <c r="A643" s="385"/>
      <c r="G643" s="1106"/>
      <c r="O643" s="163"/>
      <c r="P643" s="163"/>
      <c r="Q643" s="163"/>
      <c r="R643" s="163"/>
      <c r="S643" s="163"/>
      <c r="T643" s="163"/>
      <c r="U643" s="163"/>
      <c r="V643" s="163"/>
    </row>
    <row r="644" spans="1:22" s="187" customFormat="1" ht="12.75" customHeight="1">
      <c r="A644" s="385"/>
      <c r="G644" s="1106"/>
      <c r="O644" s="163"/>
      <c r="P644" s="163"/>
      <c r="Q644" s="163"/>
      <c r="R644" s="163"/>
      <c r="S644" s="163"/>
      <c r="T644" s="163"/>
      <c r="U644" s="163"/>
      <c r="V644" s="163"/>
    </row>
    <row r="645" spans="1:22" s="187" customFormat="1" ht="12.75" customHeight="1">
      <c r="A645" s="385"/>
      <c r="G645" s="1106"/>
      <c r="O645" s="163"/>
      <c r="P645" s="163"/>
      <c r="Q645" s="163"/>
      <c r="R645" s="163"/>
      <c r="S645" s="163"/>
      <c r="T645" s="163"/>
      <c r="U645" s="163"/>
      <c r="V645" s="163"/>
    </row>
    <row r="646" spans="1:22" s="187" customFormat="1" ht="12.75" customHeight="1">
      <c r="A646" s="385"/>
      <c r="G646" s="1106"/>
      <c r="O646" s="163"/>
      <c r="P646" s="163"/>
      <c r="Q646" s="163"/>
      <c r="R646" s="163"/>
      <c r="S646" s="163"/>
      <c r="T646" s="163"/>
      <c r="U646" s="163"/>
      <c r="V646" s="163"/>
    </row>
    <row r="647" spans="1:22" s="187" customFormat="1" ht="12.75" customHeight="1">
      <c r="A647" s="385"/>
      <c r="G647" s="1106"/>
      <c r="O647" s="163"/>
      <c r="P647" s="163"/>
      <c r="Q647" s="163"/>
      <c r="R647" s="163"/>
      <c r="S647" s="163"/>
      <c r="T647" s="163"/>
      <c r="U647" s="163"/>
      <c r="V647" s="163"/>
    </row>
    <row r="648" spans="1:22" s="187" customFormat="1" ht="12.75" customHeight="1">
      <c r="A648" s="385"/>
      <c r="G648" s="1106"/>
      <c r="O648" s="163"/>
      <c r="P648" s="163"/>
      <c r="Q648" s="163"/>
      <c r="R648" s="163"/>
      <c r="S648" s="163"/>
      <c r="T648" s="163"/>
      <c r="U648" s="163"/>
      <c r="V648" s="163"/>
    </row>
    <row r="649" spans="1:22" s="187" customFormat="1" ht="12.75" customHeight="1">
      <c r="A649" s="385"/>
      <c r="G649" s="1106"/>
      <c r="O649" s="163"/>
      <c r="P649" s="163"/>
      <c r="Q649" s="163"/>
      <c r="R649" s="163"/>
      <c r="S649" s="163"/>
      <c r="T649" s="163"/>
      <c r="U649" s="163"/>
      <c r="V649" s="163"/>
    </row>
    <row r="650" spans="1:22" s="187" customFormat="1" ht="12.75" customHeight="1">
      <c r="A650" s="385"/>
      <c r="G650" s="1106"/>
      <c r="O650" s="163"/>
      <c r="P650" s="163"/>
      <c r="Q650" s="163"/>
      <c r="R650" s="163"/>
      <c r="S650" s="163"/>
      <c r="T650" s="163"/>
      <c r="U650" s="163"/>
      <c r="V650" s="163"/>
    </row>
    <row r="651" spans="1:22" s="187" customFormat="1" ht="12.75" customHeight="1">
      <c r="A651" s="385"/>
      <c r="G651" s="1106"/>
      <c r="O651" s="163"/>
      <c r="P651" s="163"/>
      <c r="Q651" s="163"/>
      <c r="R651" s="163"/>
      <c r="S651" s="163"/>
      <c r="T651" s="163"/>
      <c r="U651" s="163"/>
      <c r="V651" s="163"/>
    </row>
    <row r="652" spans="1:22" s="187" customFormat="1" ht="12.75" customHeight="1">
      <c r="A652" s="385"/>
      <c r="G652" s="1106"/>
      <c r="O652" s="163"/>
      <c r="P652" s="163"/>
      <c r="Q652" s="163"/>
      <c r="R652" s="163"/>
      <c r="S652" s="163"/>
      <c r="T652" s="163"/>
      <c r="U652" s="163"/>
      <c r="V652" s="163"/>
    </row>
    <row r="653" spans="1:22" s="187" customFormat="1" ht="12.75" customHeight="1">
      <c r="A653" s="385"/>
      <c r="G653" s="1106"/>
      <c r="O653" s="163"/>
      <c r="P653" s="163"/>
      <c r="Q653" s="163"/>
      <c r="R653" s="163"/>
      <c r="S653" s="163"/>
      <c r="T653" s="163"/>
      <c r="U653" s="163"/>
      <c r="V653" s="163"/>
    </row>
    <row r="654" spans="1:22" s="187" customFormat="1" ht="12.75" customHeight="1">
      <c r="A654" s="385"/>
      <c r="G654" s="1106"/>
      <c r="O654" s="163"/>
      <c r="P654" s="163"/>
      <c r="Q654" s="163"/>
      <c r="R654" s="163"/>
      <c r="S654" s="163"/>
      <c r="T654" s="163"/>
      <c r="U654" s="163"/>
      <c r="V654" s="163"/>
    </row>
    <row r="655" spans="1:22" s="187" customFormat="1" ht="12.75" customHeight="1">
      <c r="A655" s="385"/>
      <c r="G655" s="1106"/>
      <c r="O655" s="163"/>
      <c r="P655" s="163"/>
      <c r="Q655" s="163"/>
      <c r="R655" s="163"/>
      <c r="S655" s="163"/>
      <c r="T655" s="163"/>
      <c r="U655" s="163"/>
      <c r="V655" s="163"/>
    </row>
    <row r="656" spans="1:22" s="187" customFormat="1" ht="12.75" customHeight="1">
      <c r="A656" s="385"/>
      <c r="G656" s="1106"/>
      <c r="O656" s="163"/>
      <c r="P656" s="163"/>
      <c r="Q656" s="163"/>
      <c r="R656" s="163"/>
      <c r="S656" s="163"/>
      <c r="T656" s="163"/>
      <c r="U656" s="163"/>
      <c r="V656" s="163"/>
    </row>
    <row r="657" spans="1:22" s="187" customFormat="1" ht="12.75" customHeight="1">
      <c r="A657" s="385"/>
      <c r="G657" s="1106"/>
      <c r="O657" s="163"/>
      <c r="P657" s="163"/>
      <c r="Q657" s="163"/>
      <c r="R657" s="163"/>
      <c r="S657" s="163"/>
      <c r="T657" s="163"/>
      <c r="U657" s="163"/>
      <c r="V657" s="163"/>
    </row>
    <row r="658" spans="1:22" s="187" customFormat="1" ht="12.75" customHeight="1">
      <c r="A658" s="385"/>
      <c r="G658" s="1106"/>
      <c r="O658" s="163"/>
      <c r="P658" s="163"/>
      <c r="Q658" s="163"/>
      <c r="R658" s="163"/>
      <c r="S658" s="163"/>
      <c r="T658" s="163"/>
      <c r="U658" s="163"/>
      <c r="V658" s="163"/>
    </row>
    <row r="659" spans="1:22" s="187" customFormat="1" ht="12.75" customHeight="1">
      <c r="A659" s="385"/>
      <c r="G659" s="1106"/>
      <c r="O659" s="163"/>
      <c r="P659" s="163"/>
      <c r="Q659" s="163"/>
      <c r="R659" s="163"/>
      <c r="S659" s="163"/>
      <c r="T659" s="163"/>
      <c r="U659" s="163"/>
      <c r="V659" s="163"/>
    </row>
    <row r="660" spans="1:22" s="187" customFormat="1" ht="12.75" customHeight="1">
      <c r="A660" s="385"/>
      <c r="G660" s="1106"/>
      <c r="O660" s="163"/>
      <c r="P660" s="163"/>
      <c r="Q660" s="163"/>
      <c r="R660" s="163"/>
      <c r="S660" s="163"/>
      <c r="T660" s="163"/>
      <c r="U660" s="163"/>
      <c r="V660" s="163"/>
    </row>
    <row r="661" spans="1:22" s="187" customFormat="1" ht="12.75" customHeight="1">
      <c r="A661" s="385"/>
      <c r="G661" s="1106"/>
      <c r="O661" s="163"/>
      <c r="P661" s="163"/>
      <c r="Q661" s="163"/>
      <c r="R661" s="163"/>
      <c r="S661" s="163"/>
      <c r="T661" s="163"/>
      <c r="U661" s="163"/>
      <c r="V661" s="163"/>
    </row>
    <row r="662" spans="1:22" s="187" customFormat="1" ht="12.75" customHeight="1">
      <c r="A662" s="385"/>
      <c r="G662" s="1106"/>
      <c r="O662" s="163"/>
      <c r="P662" s="163"/>
      <c r="Q662" s="163"/>
      <c r="R662" s="163"/>
      <c r="S662" s="163"/>
      <c r="T662" s="163"/>
      <c r="U662" s="163"/>
      <c r="V662" s="163"/>
    </row>
    <row r="663" spans="1:22" s="187" customFormat="1" ht="12.75" customHeight="1">
      <c r="A663" s="385"/>
      <c r="G663" s="1106"/>
      <c r="O663" s="163"/>
      <c r="P663" s="163"/>
      <c r="Q663" s="163"/>
      <c r="R663" s="163"/>
      <c r="S663" s="163"/>
      <c r="T663" s="163"/>
      <c r="U663" s="163"/>
      <c r="V663" s="163"/>
    </row>
    <row r="664" spans="1:22" s="187" customFormat="1" ht="12.75" customHeight="1">
      <c r="A664" s="385"/>
      <c r="G664" s="1106"/>
      <c r="O664" s="163"/>
      <c r="P664" s="163"/>
      <c r="Q664" s="163"/>
      <c r="R664" s="163"/>
      <c r="S664" s="163"/>
      <c r="T664" s="163"/>
      <c r="U664" s="163"/>
      <c r="V664" s="163"/>
    </row>
    <row r="665" spans="1:22" s="187" customFormat="1" ht="12.75" customHeight="1">
      <c r="A665" s="385"/>
      <c r="G665" s="1106"/>
      <c r="O665" s="163"/>
      <c r="P665" s="163"/>
      <c r="Q665" s="163"/>
      <c r="R665" s="163"/>
      <c r="S665" s="163"/>
      <c r="T665" s="163"/>
      <c r="U665" s="163"/>
      <c r="V665" s="163"/>
    </row>
    <row r="666" spans="1:22" s="187" customFormat="1" ht="12.75" customHeight="1">
      <c r="A666" s="385"/>
      <c r="G666" s="1106"/>
      <c r="O666" s="163"/>
      <c r="P666" s="163"/>
      <c r="Q666" s="163"/>
      <c r="R666" s="163"/>
      <c r="S666" s="163"/>
      <c r="T666" s="163"/>
      <c r="U666" s="163"/>
      <c r="V666" s="163"/>
    </row>
    <row r="667" spans="1:22" s="187" customFormat="1" ht="12.75" customHeight="1">
      <c r="A667" s="385"/>
      <c r="G667" s="1106"/>
      <c r="O667" s="163"/>
      <c r="P667" s="163"/>
      <c r="Q667" s="163"/>
      <c r="R667" s="163"/>
      <c r="S667" s="163"/>
      <c r="T667" s="163"/>
      <c r="U667" s="163"/>
      <c r="V667" s="163"/>
    </row>
    <row r="668" spans="1:22" s="187" customFormat="1" ht="12.75" customHeight="1">
      <c r="A668" s="385"/>
      <c r="G668" s="1106"/>
      <c r="O668" s="163"/>
      <c r="P668" s="163"/>
      <c r="Q668" s="163"/>
      <c r="R668" s="163"/>
      <c r="S668" s="163"/>
      <c r="T668" s="163"/>
      <c r="U668" s="163"/>
      <c r="V668" s="163"/>
    </row>
    <row r="669" spans="1:22" s="187" customFormat="1" ht="12.75" customHeight="1">
      <c r="A669" s="385"/>
      <c r="G669" s="1106"/>
      <c r="O669" s="163"/>
      <c r="P669" s="163"/>
      <c r="Q669" s="163"/>
      <c r="R669" s="163"/>
      <c r="S669" s="163"/>
      <c r="T669" s="163"/>
      <c r="U669" s="163"/>
      <c r="V669" s="163"/>
    </row>
    <row r="670" spans="1:22" s="187" customFormat="1" ht="12.75" customHeight="1">
      <c r="A670" s="385"/>
      <c r="G670" s="1106"/>
      <c r="O670" s="163"/>
      <c r="P670" s="163"/>
      <c r="Q670" s="163"/>
      <c r="R670" s="163"/>
      <c r="S670" s="163"/>
      <c r="T670" s="163"/>
      <c r="U670" s="163"/>
      <c r="V670" s="163"/>
    </row>
    <row r="671" spans="1:22" s="187" customFormat="1" ht="12.75" customHeight="1">
      <c r="A671" s="385"/>
      <c r="G671" s="1106"/>
      <c r="O671" s="163"/>
      <c r="P671" s="163"/>
      <c r="Q671" s="163"/>
      <c r="R671" s="163"/>
      <c r="S671" s="163"/>
      <c r="T671" s="163"/>
      <c r="U671" s="163"/>
      <c r="V671" s="163"/>
    </row>
    <row r="672" spans="1:22" s="187" customFormat="1" ht="12.75" customHeight="1">
      <c r="A672" s="385"/>
      <c r="G672" s="1106"/>
      <c r="O672" s="163"/>
      <c r="P672" s="163"/>
      <c r="Q672" s="163"/>
      <c r="R672" s="163"/>
      <c r="S672" s="163"/>
      <c r="T672" s="163"/>
      <c r="U672" s="163"/>
      <c r="V672" s="163"/>
    </row>
    <row r="673" spans="1:22" s="187" customFormat="1" ht="12.75" customHeight="1">
      <c r="A673" s="385"/>
      <c r="G673" s="1106"/>
      <c r="O673" s="163"/>
      <c r="P673" s="163"/>
      <c r="Q673" s="163"/>
      <c r="R673" s="163"/>
      <c r="S673" s="163"/>
      <c r="T673" s="163"/>
      <c r="U673" s="163"/>
      <c r="V673" s="163"/>
    </row>
    <row r="674" spans="1:22" s="187" customFormat="1" ht="12.75" customHeight="1">
      <c r="A674" s="385"/>
      <c r="G674" s="1106"/>
      <c r="O674" s="163"/>
      <c r="P674" s="163"/>
      <c r="Q674" s="163"/>
      <c r="R674" s="163"/>
      <c r="S674" s="163"/>
      <c r="T674" s="163"/>
      <c r="U674" s="163"/>
      <c r="V674" s="163"/>
    </row>
    <row r="675" spans="1:22" s="187" customFormat="1" ht="12.75" customHeight="1">
      <c r="A675" s="385"/>
      <c r="G675" s="1106"/>
      <c r="O675" s="163"/>
      <c r="P675" s="163"/>
      <c r="Q675" s="163"/>
      <c r="R675" s="163"/>
      <c r="S675" s="163"/>
      <c r="T675" s="163"/>
      <c r="U675" s="163"/>
      <c r="V675" s="163"/>
    </row>
    <row r="676" spans="1:22" s="187" customFormat="1" ht="12.75" customHeight="1">
      <c r="A676" s="385"/>
      <c r="G676" s="1106"/>
      <c r="O676" s="163"/>
      <c r="P676" s="163"/>
      <c r="Q676" s="163"/>
      <c r="R676" s="163"/>
      <c r="S676" s="163"/>
      <c r="T676" s="163"/>
      <c r="U676" s="163"/>
      <c r="V676" s="163"/>
    </row>
    <row r="677" spans="1:22" s="187" customFormat="1" ht="12.75" customHeight="1">
      <c r="A677" s="385"/>
      <c r="G677" s="1106"/>
      <c r="O677" s="163"/>
      <c r="P677" s="163"/>
      <c r="Q677" s="163"/>
      <c r="R677" s="163"/>
      <c r="S677" s="163"/>
      <c r="T677" s="163"/>
      <c r="U677" s="163"/>
      <c r="V677" s="163"/>
    </row>
    <row r="678" spans="1:22" s="187" customFormat="1" ht="12.75" customHeight="1">
      <c r="A678" s="385"/>
      <c r="G678" s="1106"/>
      <c r="O678" s="163"/>
      <c r="P678" s="163"/>
      <c r="Q678" s="163"/>
      <c r="R678" s="163"/>
      <c r="S678" s="163"/>
      <c r="T678" s="163"/>
      <c r="U678" s="163"/>
      <c r="V678" s="163"/>
    </row>
    <row r="679" spans="1:22" s="187" customFormat="1" ht="12.75" customHeight="1">
      <c r="A679" s="385"/>
      <c r="G679" s="1106"/>
      <c r="O679" s="163"/>
      <c r="P679" s="163"/>
      <c r="Q679" s="163"/>
      <c r="R679" s="163"/>
      <c r="S679" s="163"/>
      <c r="T679" s="163"/>
      <c r="U679" s="163"/>
      <c r="V679" s="163"/>
    </row>
    <row r="680" spans="1:22" s="187" customFormat="1" ht="12.75" customHeight="1">
      <c r="A680" s="385"/>
      <c r="G680" s="1106"/>
      <c r="O680" s="163"/>
      <c r="P680" s="163"/>
      <c r="Q680" s="163"/>
      <c r="R680" s="163"/>
      <c r="S680" s="163"/>
      <c r="T680" s="163"/>
      <c r="U680" s="163"/>
      <c r="V680" s="163"/>
    </row>
    <row r="681" spans="1:22" s="187" customFormat="1" ht="12.75" customHeight="1">
      <c r="A681" s="385"/>
      <c r="G681" s="1106"/>
      <c r="O681" s="163"/>
      <c r="P681" s="163"/>
      <c r="Q681" s="163"/>
      <c r="R681" s="163"/>
      <c r="S681" s="163"/>
      <c r="T681" s="163"/>
      <c r="U681" s="163"/>
      <c r="V681" s="163"/>
    </row>
    <row r="682" spans="1:22" s="187" customFormat="1" ht="12.75" customHeight="1">
      <c r="A682" s="385"/>
      <c r="G682" s="1106"/>
      <c r="O682" s="163"/>
      <c r="P682" s="163"/>
      <c r="Q682" s="163"/>
      <c r="R682" s="163"/>
      <c r="S682" s="163"/>
      <c r="T682" s="163"/>
      <c r="U682" s="163"/>
      <c r="V682" s="163"/>
    </row>
    <row r="683" spans="1:22" s="187" customFormat="1" ht="12.75" customHeight="1">
      <c r="A683" s="385"/>
      <c r="G683" s="1106"/>
      <c r="O683" s="163"/>
      <c r="P683" s="163"/>
      <c r="Q683" s="163"/>
      <c r="R683" s="163"/>
      <c r="S683" s="163"/>
      <c r="T683" s="163"/>
      <c r="U683" s="163"/>
      <c r="V683" s="163"/>
    </row>
    <row r="684" spans="1:22" s="187" customFormat="1" ht="12.75" customHeight="1">
      <c r="A684" s="385"/>
      <c r="G684" s="1106"/>
      <c r="O684" s="163"/>
      <c r="P684" s="163"/>
      <c r="Q684" s="163"/>
      <c r="R684" s="163"/>
      <c r="S684" s="163"/>
      <c r="T684" s="163"/>
      <c r="U684" s="163"/>
      <c r="V684" s="163"/>
    </row>
    <row r="685" spans="1:22" s="187" customFormat="1" ht="12.75" customHeight="1">
      <c r="A685" s="385"/>
      <c r="G685" s="1106"/>
      <c r="O685" s="163"/>
      <c r="P685" s="163"/>
      <c r="Q685" s="163"/>
      <c r="R685" s="163"/>
      <c r="S685" s="163"/>
      <c r="T685" s="163"/>
      <c r="U685" s="163"/>
      <c r="V685" s="163"/>
    </row>
    <row r="686" spans="1:22" s="187" customFormat="1" ht="12.75" customHeight="1">
      <c r="A686" s="385"/>
      <c r="G686" s="1106"/>
      <c r="O686" s="163"/>
      <c r="P686" s="163"/>
      <c r="Q686" s="163"/>
      <c r="R686" s="163"/>
      <c r="S686" s="163"/>
      <c r="T686" s="163"/>
      <c r="U686" s="163"/>
      <c r="V686" s="163"/>
    </row>
    <row r="687" spans="1:22" s="187" customFormat="1" ht="12.75" customHeight="1">
      <c r="A687" s="385"/>
      <c r="G687" s="1106"/>
      <c r="O687" s="163"/>
      <c r="P687" s="163"/>
      <c r="Q687" s="163"/>
      <c r="R687" s="163"/>
      <c r="S687" s="163"/>
      <c r="T687" s="163"/>
      <c r="U687" s="163"/>
      <c r="V687" s="163"/>
    </row>
    <row r="688" spans="1:22" s="187" customFormat="1" ht="12.75" customHeight="1">
      <c r="A688" s="385"/>
      <c r="G688" s="1106"/>
      <c r="O688" s="163"/>
      <c r="P688" s="163"/>
      <c r="Q688" s="163"/>
      <c r="R688" s="163"/>
      <c r="S688" s="163"/>
      <c r="T688" s="163"/>
      <c r="U688" s="163"/>
      <c r="V688" s="163"/>
    </row>
    <row r="689" spans="1:22" s="187" customFormat="1" ht="12.75" customHeight="1">
      <c r="A689" s="385"/>
      <c r="G689" s="1106"/>
      <c r="O689" s="163"/>
      <c r="P689" s="163"/>
      <c r="Q689" s="163"/>
      <c r="R689" s="163"/>
      <c r="S689" s="163"/>
      <c r="T689" s="163"/>
      <c r="U689" s="163"/>
      <c r="V689" s="163"/>
    </row>
    <row r="690" spans="1:22" s="187" customFormat="1" ht="12.75" customHeight="1">
      <c r="A690" s="385"/>
      <c r="G690" s="1106"/>
      <c r="O690" s="163"/>
      <c r="P690" s="163"/>
      <c r="Q690" s="163"/>
      <c r="R690" s="163"/>
      <c r="S690" s="163"/>
      <c r="T690" s="163"/>
      <c r="U690" s="163"/>
      <c r="V690" s="163"/>
    </row>
    <row r="691" spans="1:22" s="187" customFormat="1" ht="12.75" customHeight="1">
      <c r="A691" s="385"/>
      <c r="G691" s="1106"/>
      <c r="O691" s="163"/>
      <c r="P691" s="163"/>
      <c r="Q691" s="163"/>
      <c r="R691" s="163"/>
      <c r="S691" s="163"/>
      <c r="T691" s="163"/>
      <c r="U691" s="163"/>
      <c r="V691" s="163"/>
    </row>
    <row r="692" spans="1:22" s="187" customFormat="1" ht="12.75" customHeight="1">
      <c r="A692" s="385"/>
      <c r="G692" s="1106"/>
      <c r="O692" s="163"/>
      <c r="P692" s="163"/>
      <c r="Q692" s="163"/>
      <c r="R692" s="163"/>
      <c r="S692" s="163"/>
      <c r="T692" s="163"/>
      <c r="U692" s="163"/>
      <c r="V692" s="163"/>
    </row>
    <row r="693" spans="1:22" s="187" customFormat="1" ht="12.75" customHeight="1">
      <c r="A693" s="385"/>
      <c r="G693" s="1106"/>
      <c r="O693" s="163"/>
      <c r="P693" s="163"/>
      <c r="Q693" s="163"/>
      <c r="R693" s="163"/>
      <c r="S693" s="163"/>
      <c r="T693" s="163"/>
      <c r="U693" s="163"/>
      <c r="V693" s="163"/>
    </row>
    <row r="694" spans="1:22" s="187" customFormat="1" ht="12.75" customHeight="1">
      <c r="A694" s="385"/>
      <c r="G694" s="1106"/>
      <c r="O694" s="163"/>
      <c r="P694" s="163"/>
      <c r="Q694" s="163"/>
      <c r="R694" s="163"/>
      <c r="S694" s="163"/>
      <c r="T694" s="163"/>
      <c r="U694" s="163"/>
      <c r="V694" s="163"/>
    </row>
    <row r="695" spans="1:22" s="187" customFormat="1" ht="12.75" customHeight="1">
      <c r="A695" s="385"/>
      <c r="G695" s="1106"/>
      <c r="O695" s="163"/>
      <c r="P695" s="163"/>
      <c r="Q695" s="163"/>
      <c r="R695" s="163"/>
      <c r="S695" s="163"/>
      <c r="T695" s="163"/>
      <c r="U695" s="163"/>
      <c r="V695" s="163"/>
    </row>
    <row r="696" spans="1:22" s="187" customFormat="1" ht="12.75" customHeight="1">
      <c r="A696" s="385"/>
      <c r="G696" s="1106"/>
      <c r="O696" s="163"/>
      <c r="P696" s="163"/>
      <c r="Q696" s="163"/>
      <c r="R696" s="163"/>
      <c r="S696" s="163"/>
      <c r="T696" s="163"/>
      <c r="U696" s="163"/>
      <c r="V696" s="163"/>
    </row>
    <row r="697" spans="1:22" s="187" customFormat="1" ht="12.75" customHeight="1">
      <c r="A697" s="385"/>
      <c r="G697" s="1106"/>
      <c r="O697" s="163"/>
      <c r="P697" s="163"/>
      <c r="Q697" s="163"/>
      <c r="R697" s="163"/>
      <c r="S697" s="163"/>
      <c r="T697" s="163"/>
      <c r="U697" s="163"/>
      <c r="V697" s="163"/>
    </row>
    <row r="698" spans="1:22" s="187" customFormat="1" ht="12.75" customHeight="1">
      <c r="A698" s="385"/>
      <c r="G698" s="1106"/>
      <c r="O698" s="163"/>
      <c r="P698" s="163"/>
      <c r="Q698" s="163"/>
      <c r="R698" s="163"/>
      <c r="S698" s="163"/>
      <c r="T698" s="163"/>
      <c r="U698" s="163"/>
      <c r="V698" s="163"/>
    </row>
    <row r="699" spans="1:22" s="187" customFormat="1" ht="12.75" customHeight="1">
      <c r="A699" s="385"/>
      <c r="G699" s="1106"/>
      <c r="O699" s="163"/>
      <c r="P699" s="163"/>
      <c r="Q699" s="163"/>
      <c r="R699" s="163"/>
      <c r="S699" s="163"/>
      <c r="T699" s="163"/>
      <c r="U699" s="163"/>
      <c r="V699" s="163"/>
    </row>
    <row r="700" spans="1:22" s="187" customFormat="1" ht="12.75" customHeight="1">
      <c r="A700" s="385"/>
      <c r="G700" s="1106"/>
      <c r="O700" s="163"/>
      <c r="P700" s="163"/>
      <c r="Q700" s="163"/>
      <c r="R700" s="163"/>
      <c r="S700" s="163"/>
      <c r="T700" s="163"/>
      <c r="U700" s="163"/>
      <c r="V700" s="163"/>
    </row>
    <row r="701" spans="1:22" s="187" customFormat="1" ht="12.75" customHeight="1">
      <c r="A701" s="385"/>
      <c r="G701" s="1106"/>
      <c r="O701" s="163"/>
      <c r="P701" s="163"/>
      <c r="Q701" s="163"/>
      <c r="R701" s="163"/>
      <c r="S701" s="163"/>
      <c r="T701" s="163"/>
      <c r="U701" s="163"/>
      <c r="V701" s="163"/>
    </row>
    <row r="702" spans="1:22" s="187" customFormat="1" ht="12.75" customHeight="1">
      <c r="A702" s="385"/>
      <c r="G702" s="1106"/>
      <c r="O702" s="163"/>
      <c r="P702" s="163"/>
      <c r="Q702" s="163"/>
      <c r="R702" s="163"/>
      <c r="S702" s="163"/>
      <c r="T702" s="163"/>
      <c r="U702" s="163"/>
      <c r="V702" s="163"/>
    </row>
    <row r="703" spans="1:22" s="187" customFormat="1" ht="12.75" customHeight="1">
      <c r="A703" s="385"/>
      <c r="G703" s="1106"/>
      <c r="O703" s="163"/>
      <c r="P703" s="163"/>
      <c r="Q703" s="163"/>
      <c r="R703" s="163"/>
      <c r="S703" s="163"/>
      <c r="T703" s="163"/>
      <c r="U703" s="163"/>
      <c r="V703" s="163"/>
    </row>
    <row r="704" spans="1:22" s="187" customFormat="1" ht="12.75" customHeight="1">
      <c r="A704" s="385"/>
      <c r="G704" s="1106"/>
      <c r="O704" s="163"/>
      <c r="P704" s="163"/>
      <c r="Q704" s="163"/>
      <c r="R704" s="163"/>
      <c r="S704" s="163"/>
      <c r="T704" s="163"/>
      <c r="U704" s="163"/>
      <c r="V704" s="163"/>
    </row>
    <row r="705" spans="1:22" s="187" customFormat="1" ht="12.75" customHeight="1">
      <c r="A705" s="385"/>
      <c r="G705" s="1106"/>
      <c r="O705" s="163"/>
      <c r="P705" s="163"/>
      <c r="Q705" s="163"/>
      <c r="R705" s="163"/>
      <c r="S705" s="163"/>
      <c r="T705" s="163"/>
      <c r="U705" s="163"/>
      <c r="V705" s="163"/>
    </row>
    <row r="706" spans="1:22" s="187" customFormat="1" ht="12.75" customHeight="1">
      <c r="A706" s="385"/>
      <c r="G706" s="1106"/>
      <c r="O706" s="163"/>
      <c r="P706" s="163"/>
      <c r="Q706" s="163"/>
      <c r="R706" s="163"/>
      <c r="S706" s="163"/>
      <c r="T706" s="163"/>
      <c r="U706" s="163"/>
      <c r="V706" s="163"/>
    </row>
    <row r="707" spans="1:22" s="187" customFormat="1" ht="12.75" customHeight="1">
      <c r="A707" s="385"/>
      <c r="G707" s="1106"/>
      <c r="O707" s="163"/>
      <c r="P707" s="163"/>
      <c r="Q707" s="163"/>
      <c r="R707" s="163"/>
      <c r="S707" s="163"/>
      <c r="T707" s="163"/>
      <c r="U707" s="163"/>
      <c r="V707" s="163"/>
    </row>
    <row r="708" spans="1:22" s="187" customFormat="1" ht="12.75" customHeight="1">
      <c r="A708" s="385"/>
      <c r="G708" s="1106"/>
      <c r="O708" s="163"/>
      <c r="P708" s="163"/>
      <c r="Q708" s="163"/>
      <c r="R708" s="163"/>
      <c r="S708" s="163"/>
      <c r="T708" s="163"/>
      <c r="U708" s="163"/>
      <c r="V708" s="163"/>
    </row>
    <row r="709" spans="1:22" s="187" customFormat="1" ht="12.75" customHeight="1">
      <c r="A709" s="385"/>
      <c r="G709" s="1106"/>
      <c r="O709" s="163"/>
      <c r="P709" s="163"/>
      <c r="Q709" s="163"/>
      <c r="R709" s="163"/>
      <c r="S709" s="163"/>
      <c r="T709" s="163"/>
      <c r="U709" s="163"/>
      <c r="V709" s="163"/>
    </row>
    <row r="710" spans="1:22" s="187" customFormat="1" ht="12.75" customHeight="1">
      <c r="A710" s="385"/>
      <c r="G710" s="1106"/>
      <c r="O710" s="163"/>
      <c r="P710" s="163"/>
      <c r="Q710" s="163"/>
      <c r="R710" s="163"/>
      <c r="S710" s="163"/>
      <c r="T710" s="163"/>
      <c r="U710" s="163"/>
      <c r="V710" s="163"/>
    </row>
    <row r="711" spans="1:22" s="187" customFormat="1" ht="12.75" customHeight="1">
      <c r="A711" s="385"/>
      <c r="G711" s="1106"/>
      <c r="O711" s="163"/>
      <c r="P711" s="163"/>
      <c r="Q711" s="163"/>
      <c r="R711" s="163"/>
      <c r="S711" s="163"/>
      <c r="T711" s="163"/>
      <c r="U711" s="163"/>
      <c r="V711" s="163"/>
    </row>
    <row r="712" spans="1:22" s="187" customFormat="1" ht="12.75" customHeight="1">
      <c r="A712" s="385"/>
      <c r="G712" s="1106"/>
      <c r="O712" s="163"/>
      <c r="P712" s="163"/>
      <c r="Q712" s="163"/>
      <c r="R712" s="163"/>
      <c r="S712" s="163"/>
      <c r="T712" s="163"/>
      <c r="U712" s="163"/>
      <c r="V712" s="163"/>
    </row>
    <row r="713" spans="1:22" s="187" customFormat="1" ht="12.75" customHeight="1">
      <c r="A713" s="385"/>
      <c r="G713" s="1106"/>
      <c r="O713" s="163"/>
      <c r="P713" s="163"/>
      <c r="Q713" s="163"/>
      <c r="R713" s="163"/>
      <c r="S713" s="163"/>
      <c r="T713" s="163"/>
      <c r="U713" s="163"/>
      <c r="V713" s="163"/>
    </row>
    <row r="714" spans="1:22" s="187" customFormat="1" ht="12.75" customHeight="1">
      <c r="A714" s="385"/>
      <c r="G714" s="1106"/>
      <c r="O714" s="163"/>
      <c r="P714" s="163"/>
      <c r="Q714" s="163"/>
      <c r="R714" s="163"/>
      <c r="S714" s="163"/>
      <c r="T714" s="163"/>
      <c r="U714" s="163"/>
      <c r="V714" s="163"/>
    </row>
    <row r="715" spans="1:22" s="187" customFormat="1" ht="12.75" customHeight="1">
      <c r="A715" s="385"/>
      <c r="G715" s="1106"/>
      <c r="O715" s="163"/>
      <c r="P715" s="163"/>
      <c r="Q715" s="163"/>
      <c r="R715" s="163"/>
      <c r="S715" s="163"/>
      <c r="T715" s="163"/>
      <c r="U715" s="163"/>
      <c r="V715" s="163"/>
    </row>
    <row r="716" spans="1:22" s="187" customFormat="1" ht="12.75" customHeight="1">
      <c r="A716" s="385"/>
      <c r="G716" s="1106"/>
      <c r="O716" s="163"/>
      <c r="P716" s="163"/>
      <c r="Q716" s="163"/>
      <c r="R716" s="163"/>
      <c r="S716" s="163"/>
      <c r="T716" s="163"/>
      <c r="U716" s="163"/>
      <c r="V716" s="163"/>
    </row>
    <row r="717" spans="1:22" s="187" customFormat="1" ht="12.75" customHeight="1">
      <c r="A717" s="385"/>
      <c r="G717" s="1106"/>
      <c r="O717" s="163"/>
      <c r="P717" s="163"/>
      <c r="Q717" s="163"/>
      <c r="R717" s="163"/>
      <c r="S717" s="163"/>
      <c r="T717" s="163"/>
      <c r="U717" s="163"/>
      <c r="V717" s="163"/>
    </row>
    <row r="718" spans="1:22" s="187" customFormat="1" ht="12.75" customHeight="1">
      <c r="A718" s="385"/>
      <c r="G718" s="1106"/>
      <c r="O718" s="163"/>
      <c r="P718" s="163"/>
      <c r="Q718" s="163"/>
      <c r="R718" s="163"/>
      <c r="S718" s="163"/>
      <c r="T718" s="163"/>
      <c r="U718" s="163"/>
      <c r="V718" s="163"/>
    </row>
    <row r="719" spans="1:22" s="187" customFormat="1" ht="12.75" customHeight="1">
      <c r="A719" s="385"/>
      <c r="G719" s="1106"/>
      <c r="O719" s="163"/>
      <c r="P719" s="163"/>
      <c r="Q719" s="163"/>
      <c r="R719" s="163"/>
      <c r="S719" s="163"/>
      <c r="T719" s="163"/>
      <c r="U719" s="163"/>
      <c r="V719" s="163"/>
    </row>
    <row r="720" spans="1:22" s="187" customFormat="1" ht="12.75" customHeight="1">
      <c r="A720" s="385"/>
      <c r="G720" s="1106"/>
      <c r="O720" s="163"/>
      <c r="P720" s="163"/>
      <c r="Q720" s="163"/>
      <c r="R720" s="163"/>
      <c r="S720" s="163"/>
      <c r="T720" s="163"/>
      <c r="U720" s="163"/>
      <c r="V720" s="163"/>
    </row>
    <row r="721" spans="1:22" s="187" customFormat="1" ht="12.75" customHeight="1">
      <c r="A721" s="385"/>
      <c r="G721" s="1106"/>
      <c r="O721" s="163"/>
      <c r="P721" s="163"/>
      <c r="Q721" s="163"/>
      <c r="R721" s="163"/>
      <c r="S721" s="163"/>
      <c r="T721" s="163"/>
      <c r="U721" s="163"/>
      <c r="V721" s="163"/>
    </row>
    <row r="722" spans="1:22" s="187" customFormat="1" ht="12.75" customHeight="1">
      <c r="A722" s="385"/>
      <c r="G722" s="1106"/>
      <c r="O722" s="163"/>
      <c r="P722" s="163"/>
      <c r="Q722" s="163"/>
      <c r="R722" s="163"/>
      <c r="S722" s="163"/>
      <c r="T722" s="163"/>
      <c r="U722" s="163"/>
      <c r="V722" s="163"/>
    </row>
    <row r="723" spans="1:22" s="187" customFormat="1" ht="12.75" customHeight="1">
      <c r="A723" s="385"/>
      <c r="G723" s="1106"/>
      <c r="O723" s="163"/>
      <c r="P723" s="163"/>
      <c r="Q723" s="163"/>
      <c r="R723" s="163"/>
      <c r="S723" s="163"/>
      <c r="T723" s="163"/>
      <c r="U723" s="163"/>
      <c r="V723" s="163"/>
    </row>
    <row r="724" spans="1:22" s="187" customFormat="1" ht="12.75" customHeight="1">
      <c r="A724" s="385"/>
      <c r="G724" s="1106"/>
      <c r="O724" s="163"/>
      <c r="P724" s="163"/>
      <c r="Q724" s="163"/>
      <c r="R724" s="163"/>
      <c r="S724" s="163"/>
      <c r="T724" s="163"/>
      <c r="U724" s="163"/>
      <c r="V724" s="163"/>
    </row>
    <row r="725" spans="1:22" s="187" customFormat="1" ht="12.75" customHeight="1">
      <c r="A725" s="385"/>
      <c r="G725" s="1106"/>
      <c r="O725" s="163"/>
      <c r="P725" s="163"/>
      <c r="Q725" s="163"/>
      <c r="R725" s="163"/>
      <c r="S725" s="163"/>
      <c r="T725" s="163"/>
      <c r="U725" s="163"/>
      <c r="V725" s="163"/>
    </row>
    <row r="726" spans="1:22" s="187" customFormat="1" ht="12.75" customHeight="1">
      <c r="A726" s="385"/>
      <c r="G726" s="1106"/>
      <c r="O726" s="163"/>
      <c r="P726" s="163"/>
      <c r="Q726" s="163"/>
      <c r="R726" s="163"/>
      <c r="S726" s="163"/>
      <c r="T726" s="163"/>
      <c r="U726" s="163"/>
      <c r="V726" s="163"/>
    </row>
    <row r="727" spans="1:22" s="187" customFormat="1" ht="12.75" customHeight="1">
      <c r="A727" s="385"/>
      <c r="G727" s="1106"/>
      <c r="O727" s="163"/>
      <c r="P727" s="163"/>
      <c r="Q727" s="163"/>
      <c r="R727" s="163"/>
      <c r="S727" s="163"/>
      <c r="T727" s="163"/>
      <c r="U727" s="163"/>
      <c r="V727" s="163"/>
    </row>
    <row r="728" spans="1:22" s="187" customFormat="1" ht="12.75" customHeight="1">
      <c r="A728" s="385"/>
      <c r="G728" s="1106"/>
      <c r="O728" s="163"/>
      <c r="P728" s="163"/>
      <c r="Q728" s="163"/>
      <c r="R728" s="163"/>
      <c r="S728" s="163"/>
      <c r="T728" s="163"/>
      <c r="U728" s="163"/>
      <c r="V728" s="163"/>
    </row>
    <row r="729" spans="1:22" s="187" customFormat="1" ht="12.75" customHeight="1">
      <c r="A729" s="385"/>
      <c r="G729" s="1106"/>
      <c r="O729" s="163"/>
      <c r="P729" s="163"/>
      <c r="Q729" s="163"/>
      <c r="R729" s="163"/>
      <c r="S729" s="163"/>
      <c r="T729" s="163"/>
      <c r="U729" s="163"/>
      <c r="V729" s="163"/>
    </row>
    <row r="730" spans="1:22" s="187" customFormat="1" ht="12.75" customHeight="1">
      <c r="A730" s="385"/>
      <c r="G730" s="1106"/>
      <c r="O730" s="163"/>
      <c r="P730" s="163"/>
      <c r="Q730" s="163"/>
      <c r="R730" s="163"/>
      <c r="S730" s="163"/>
      <c r="T730" s="163"/>
      <c r="U730" s="163"/>
      <c r="V730" s="163"/>
    </row>
    <row r="731" spans="1:22" s="187" customFormat="1" ht="12.75" customHeight="1">
      <c r="A731" s="385"/>
      <c r="G731" s="1106"/>
      <c r="O731" s="163"/>
      <c r="P731" s="163"/>
      <c r="Q731" s="163"/>
      <c r="R731" s="163"/>
      <c r="S731" s="163"/>
      <c r="T731" s="163"/>
      <c r="U731" s="163"/>
      <c r="V731" s="163"/>
    </row>
    <row r="732" spans="1:22" s="187" customFormat="1" ht="12.75" customHeight="1">
      <c r="A732" s="385"/>
      <c r="G732" s="1106"/>
      <c r="O732" s="163"/>
      <c r="P732" s="163"/>
      <c r="Q732" s="163"/>
      <c r="R732" s="163"/>
      <c r="S732" s="163"/>
      <c r="T732" s="163"/>
      <c r="U732" s="163"/>
      <c r="V732" s="163"/>
    </row>
    <row r="733" spans="1:22" s="187" customFormat="1" ht="12.75" customHeight="1">
      <c r="A733" s="385"/>
      <c r="G733" s="1106"/>
      <c r="O733" s="163"/>
      <c r="P733" s="163"/>
      <c r="Q733" s="163"/>
      <c r="R733" s="163"/>
      <c r="S733" s="163"/>
      <c r="T733" s="163"/>
      <c r="U733" s="163"/>
      <c r="V733" s="163"/>
    </row>
    <row r="734" spans="1:22" s="187" customFormat="1" ht="12.75" customHeight="1">
      <c r="A734" s="385"/>
      <c r="G734" s="1106"/>
      <c r="O734" s="163"/>
      <c r="P734" s="163"/>
      <c r="Q734" s="163"/>
      <c r="R734" s="163"/>
      <c r="S734" s="163"/>
      <c r="T734" s="163"/>
      <c r="U734" s="163"/>
      <c r="V734" s="163"/>
    </row>
    <row r="735" spans="1:22" s="187" customFormat="1" ht="12.75" customHeight="1">
      <c r="A735" s="385"/>
      <c r="G735" s="1106"/>
      <c r="O735" s="163"/>
      <c r="P735" s="163"/>
      <c r="Q735" s="163"/>
      <c r="R735" s="163"/>
      <c r="S735" s="163"/>
      <c r="T735" s="163"/>
      <c r="U735" s="163"/>
      <c r="V735" s="163"/>
    </row>
    <row r="736" spans="1:22" s="187" customFormat="1" ht="12.75" customHeight="1">
      <c r="A736" s="385"/>
      <c r="G736" s="1106"/>
      <c r="O736" s="163"/>
      <c r="P736" s="163"/>
      <c r="Q736" s="163"/>
      <c r="R736" s="163"/>
      <c r="S736" s="163"/>
      <c r="T736" s="163"/>
      <c r="U736" s="163"/>
      <c r="V736" s="163"/>
    </row>
    <row r="737" spans="1:22" s="187" customFormat="1" ht="12.75" customHeight="1">
      <c r="A737" s="385"/>
      <c r="G737" s="1106"/>
      <c r="O737" s="163"/>
      <c r="P737" s="163"/>
      <c r="Q737" s="163"/>
      <c r="R737" s="163"/>
      <c r="S737" s="163"/>
      <c r="T737" s="163"/>
      <c r="U737" s="163"/>
      <c r="V737" s="163"/>
    </row>
    <row r="738" spans="1:22" s="187" customFormat="1" ht="12.75" customHeight="1">
      <c r="A738" s="385"/>
      <c r="G738" s="1106"/>
      <c r="O738" s="163"/>
      <c r="P738" s="163"/>
      <c r="Q738" s="163"/>
      <c r="R738" s="163"/>
      <c r="S738" s="163"/>
      <c r="T738" s="163"/>
      <c r="U738" s="163"/>
      <c r="V738" s="163"/>
    </row>
    <row r="739" spans="1:22" s="187" customFormat="1" ht="12.75" customHeight="1">
      <c r="A739" s="385"/>
      <c r="G739" s="1106"/>
      <c r="O739" s="163"/>
      <c r="P739" s="163"/>
      <c r="Q739" s="163"/>
      <c r="R739" s="163"/>
      <c r="S739" s="163"/>
      <c r="T739" s="163"/>
      <c r="U739" s="163"/>
      <c r="V739" s="163"/>
    </row>
    <row r="740" spans="1:22" s="187" customFormat="1" ht="12.75" customHeight="1">
      <c r="A740" s="385"/>
      <c r="G740" s="1106"/>
      <c r="O740" s="163"/>
      <c r="P740" s="163"/>
      <c r="Q740" s="163"/>
      <c r="R740" s="163"/>
      <c r="S740" s="163"/>
      <c r="T740" s="163"/>
      <c r="U740" s="163"/>
      <c r="V740" s="163"/>
    </row>
    <row r="741" spans="1:22" s="187" customFormat="1" ht="12.75" customHeight="1">
      <c r="A741" s="385"/>
      <c r="G741" s="1106"/>
      <c r="O741" s="163"/>
      <c r="P741" s="163"/>
      <c r="Q741" s="163"/>
      <c r="R741" s="163"/>
      <c r="S741" s="163"/>
      <c r="T741" s="163"/>
      <c r="U741" s="163"/>
      <c r="V741" s="163"/>
    </row>
    <row r="742" spans="1:22" s="187" customFormat="1" ht="12.75" customHeight="1">
      <c r="A742" s="385"/>
      <c r="G742" s="1106"/>
      <c r="O742" s="163"/>
      <c r="P742" s="163"/>
      <c r="Q742" s="163"/>
      <c r="R742" s="163"/>
      <c r="S742" s="163"/>
      <c r="T742" s="163"/>
      <c r="U742" s="163"/>
      <c r="V742" s="163"/>
    </row>
    <row r="743" spans="1:22" s="187" customFormat="1" ht="12.75" customHeight="1">
      <c r="A743" s="385"/>
      <c r="G743" s="1106"/>
      <c r="O743" s="163"/>
      <c r="P743" s="163"/>
      <c r="Q743" s="163"/>
      <c r="R743" s="163"/>
      <c r="S743" s="163"/>
      <c r="T743" s="163"/>
      <c r="U743" s="163"/>
      <c r="V743" s="163"/>
    </row>
    <row r="744" spans="1:22" s="187" customFormat="1" ht="12.75" customHeight="1">
      <c r="A744" s="385"/>
      <c r="G744" s="1106"/>
      <c r="O744" s="163"/>
      <c r="P744" s="163"/>
      <c r="Q744" s="163"/>
      <c r="R744" s="163"/>
      <c r="S744" s="163"/>
      <c r="T744" s="163"/>
      <c r="U744" s="163"/>
      <c r="V744" s="163"/>
    </row>
    <row r="745" spans="1:22" s="187" customFormat="1" ht="12.75" customHeight="1">
      <c r="A745" s="385"/>
      <c r="G745" s="1106"/>
      <c r="O745" s="163"/>
      <c r="P745" s="163"/>
      <c r="Q745" s="163"/>
      <c r="R745" s="163"/>
      <c r="S745" s="163"/>
      <c r="T745" s="163"/>
      <c r="U745" s="163"/>
      <c r="V745" s="163"/>
    </row>
    <row r="746" spans="1:22" s="187" customFormat="1" ht="12.75" customHeight="1">
      <c r="A746" s="385"/>
      <c r="G746" s="1106"/>
      <c r="O746" s="163"/>
      <c r="P746" s="163"/>
      <c r="Q746" s="163"/>
      <c r="R746" s="163"/>
      <c r="S746" s="163"/>
      <c r="T746" s="163"/>
      <c r="U746" s="163"/>
      <c r="V746" s="163"/>
    </row>
    <row r="747" spans="1:22" s="187" customFormat="1" ht="12.75" customHeight="1">
      <c r="A747" s="385"/>
      <c r="G747" s="1106"/>
      <c r="O747" s="163"/>
      <c r="P747" s="163"/>
      <c r="Q747" s="163"/>
      <c r="R747" s="163"/>
      <c r="S747" s="163"/>
      <c r="T747" s="163"/>
      <c r="U747" s="163"/>
      <c r="V747" s="163"/>
    </row>
    <row r="748" spans="1:22" s="187" customFormat="1" ht="12.75" customHeight="1">
      <c r="A748" s="385"/>
      <c r="G748" s="1106"/>
      <c r="O748" s="163"/>
      <c r="P748" s="163"/>
      <c r="Q748" s="163"/>
      <c r="R748" s="163"/>
      <c r="S748" s="163"/>
      <c r="T748" s="163"/>
      <c r="U748" s="163"/>
      <c r="V748" s="163"/>
    </row>
    <row r="749" spans="1:22" s="187" customFormat="1" ht="12.75" customHeight="1">
      <c r="A749" s="385"/>
      <c r="G749" s="1106"/>
      <c r="O749" s="163"/>
      <c r="P749" s="163"/>
      <c r="Q749" s="163"/>
      <c r="R749" s="163"/>
      <c r="S749" s="163"/>
      <c r="T749" s="163"/>
      <c r="U749" s="163"/>
      <c r="V749" s="163"/>
    </row>
    <row r="750" spans="1:22" s="187" customFormat="1" ht="12.75" customHeight="1">
      <c r="A750" s="385"/>
      <c r="G750" s="1106"/>
      <c r="O750" s="163"/>
      <c r="P750" s="163"/>
      <c r="Q750" s="163"/>
      <c r="R750" s="163"/>
      <c r="S750" s="163"/>
      <c r="T750" s="163"/>
      <c r="U750" s="163"/>
      <c r="V750" s="163"/>
    </row>
    <row r="751" spans="1:22" s="187" customFormat="1" ht="12.75" customHeight="1">
      <c r="A751" s="385"/>
      <c r="G751" s="1106"/>
      <c r="O751" s="163"/>
      <c r="P751" s="163"/>
      <c r="Q751" s="163"/>
      <c r="R751" s="163"/>
      <c r="S751" s="163"/>
      <c r="T751" s="163"/>
      <c r="U751" s="163"/>
      <c r="V751" s="163"/>
    </row>
    <row r="752" spans="1:22" s="187" customFormat="1" ht="12.75" customHeight="1">
      <c r="A752" s="385"/>
      <c r="G752" s="1106"/>
      <c r="O752" s="163"/>
      <c r="P752" s="163"/>
      <c r="Q752" s="163"/>
      <c r="R752" s="163"/>
      <c r="S752" s="163"/>
      <c r="T752" s="163"/>
      <c r="U752" s="163"/>
      <c r="V752" s="163"/>
    </row>
    <row r="753" spans="1:22" s="187" customFormat="1" ht="12.75" customHeight="1">
      <c r="A753" s="385"/>
      <c r="G753" s="1106"/>
      <c r="O753" s="163"/>
      <c r="P753" s="163"/>
      <c r="Q753" s="163"/>
      <c r="R753" s="163"/>
      <c r="S753" s="163"/>
      <c r="T753" s="163"/>
      <c r="U753" s="163"/>
      <c r="V753" s="163"/>
    </row>
    <row r="754" spans="1:22" s="187" customFormat="1" ht="12.75" customHeight="1">
      <c r="A754" s="385"/>
      <c r="G754" s="1106"/>
      <c r="O754" s="163"/>
      <c r="P754" s="163"/>
      <c r="Q754" s="163"/>
      <c r="R754" s="163"/>
      <c r="S754" s="163"/>
      <c r="T754" s="163"/>
      <c r="U754" s="163"/>
      <c r="V754" s="163"/>
    </row>
    <row r="755" spans="1:22" s="187" customFormat="1" ht="12.75" customHeight="1">
      <c r="A755" s="385"/>
      <c r="G755" s="1106"/>
      <c r="O755" s="163"/>
      <c r="P755" s="163"/>
      <c r="Q755" s="163"/>
      <c r="R755" s="163"/>
      <c r="S755" s="163"/>
      <c r="T755" s="163"/>
      <c r="U755" s="163"/>
      <c r="V755" s="163"/>
    </row>
    <row r="756" spans="1:22" s="187" customFormat="1" ht="12.75" customHeight="1">
      <c r="A756" s="385"/>
      <c r="G756" s="1106"/>
      <c r="O756" s="163"/>
      <c r="P756" s="163"/>
      <c r="Q756" s="163"/>
      <c r="R756" s="163"/>
      <c r="S756" s="163"/>
      <c r="T756" s="163"/>
      <c r="U756" s="163"/>
      <c r="V756" s="163"/>
    </row>
    <row r="757" spans="1:22" s="187" customFormat="1" ht="12.75" customHeight="1">
      <c r="A757" s="385"/>
      <c r="G757" s="1106"/>
      <c r="O757" s="163"/>
      <c r="P757" s="163"/>
      <c r="Q757" s="163"/>
      <c r="R757" s="163"/>
      <c r="S757" s="163"/>
      <c r="T757" s="163"/>
      <c r="U757" s="163"/>
      <c r="V757" s="163"/>
    </row>
    <row r="758" spans="1:22" s="187" customFormat="1" ht="12.75" customHeight="1">
      <c r="A758" s="385"/>
      <c r="G758" s="1106"/>
      <c r="O758" s="163"/>
      <c r="P758" s="163"/>
      <c r="Q758" s="163"/>
      <c r="R758" s="163"/>
      <c r="S758" s="163"/>
      <c r="T758" s="163"/>
      <c r="U758" s="163"/>
      <c r="V758" s="163"/>
    </row>
    <row r="759" spans="1:22" s="187" customFormat="1" ht="12.75" customHeight="1">
      <c r="A759" s="385"/>
      <c r="G759" s="1106"/>
      <c r="O759" s="163"/>
      <c r="P759" s="163"/>
      <c r="Q759" s="163"/>
      <c r="R759" s="163"/>
      <c r="S759" s="163"/>
      <c r="T759" s="163"/>
      <c r="U759" s="163"/>
      <c r="V759" s="163"/>
    </row>
    <row r="760" spans="1:22" s="187" customFormat="1" ht="12.75" customHeight="1">
      <c r="A760" s="385"/>
      <c r="G760" s="1106"/>
      <c r="O760" s="163"/>
      <c r="P760" s="163"/>
      <c r="Q760" s="163"/>
      <c r="R760" s="163"/>
      <c r="S760" s="163"/>
      <c r="T760" s="163"/>
      <c r="U760" s="163"/>
      <c r="V760" s="163"/>
    </row>
    <row r="761" spans="1:22" s="187" customFormat="1" ht="12.75" customHeight="1">
      <c r="A761" s="385"/>
      <c r="G761" s="1106"/>
      <c r="O761" s="163"/>
      <c r="P761" s="163"/>
      <c r="Q761" s="163"/>
      <c r="R761" s="163"/>
      <c r="S761" s="163"/>
      <c r="T761" s="163"/>
      <c r="U761" s="163"/>
      <c r="V761" s="163"/>
    </row>
    <row r="762" spans="1:22" s="187" customFormat="1" ht="12.75" customHeight="1">
      <c r="A762" s="385"/>
      <c r="G762" s="1106"/>
      <c r="O762" s="163"/>
      <c r="P762" s="163"/>
      <c r="Q762" s="163"/>
      <c r="R762" s="163"/>
      <c r="S762" s="163"/>
      <c r="T762" s="163"/>
      <c r="U762" s="163"/>
      <c r="V762" s="163"/>
    </row>
    <row r="763" spans="1:22" s="187" customFormat="1" ht="12.75" customHeight="1">
      <c r="A763" s="385"/>
      <c r="G763" s="1106"/>
      <c r="O763" s="163"/>
      <c r="P763" s="163"/>
      <c r="Q763" s="163"/>
      <c r="R763" s="163"/>
      <c r="S763" s="163"/>
      <c r="T763" s="163"/>
      <c r="U763" s="163"/>
      <c r="V763" s="163"/>
    </row>
    <row r="764" spans="1:22" s="187" customFormat="1" ht="12.75" customHeight="1">
      <c r="A764" s="385"/>
      <c r="G764" s="1106"/>
      <c r="O764" s="163"/>
      <c r="P764" s="163"/>
      <c r="Q764" s="163"/>
      <c r="R764" s="163"/>
      <c r="S764" s="163"/>
      <c r="T764" s="163"/>
      <c r="U764" s="163"/>
      <c r="V764" s="163"/>
    </row>
    <row r="765" spans="1:22" s="187" customFormat="1" ht="12.75" customHeight="1">
      <c r="A765" s="385"/>
      <c r="G765" s="1106"/>
      <c r="O765" s="163"/>
      <c r="P765" s="163"/>
      <c r="Q765" s="163"/>
      <c r="R765" s="163"/>
      <c r="S765" s="163"/>
      <c r="T765" s="163"/>
      <c r="U765" s="163"/>
      <c r="V765" s="163"/>
    </row>
    <row r="766" spans="1:22" s="187" customFormat="1" ht="12.75" customHeight="1">
      <c r="A766" s="385"/>
      <c r="G766" s="1106"/>
      <c r="O766" s="163"/>
      <c r="P766" s="163"/>
      <c r="Q766" s="163"/>
      <c r="R766" s="163"/>
      <c r="S766" s="163"/>
      <c r="T766" s="163"/>
      <c r="U766" s="163"/>
      <c r="V766" s="163"/>
    </row>
    <row r="767" spans="1:22" s="187" customFormat="1" ht="12.75" customHeight="1">
      <c r="A767" s="385"/>
      <c r="G767" s="1106"/>
      <c r="O767" s="163"/>
      <c r="P767" s="163"/>
      <c r="Q767" s="163"/>
      <c r="R767" s="163"/>
      <c r="S767" s="163"/>
      <c r="T767" s="163"/>
      <c r="U767" s="163"/>
      <c r="V767" s="163"/>
    </row>
    <row r="768" spans="1:22" s="187" customFormat="1" ht="12.75" customHeight="1">
      <c r="A768" s="385"/>
      <c r="G768" s="1106"/>
      <c r="O768" s="163"/>
      <c r="P768" s="163"/>
      <c r="Q768" s="163"/>
      <c r="R768" s="163"/>
      <c r="S768" s="163"/>
      <c r="T768" s="163"/>
      <c r="U768" s="163"/>
      <c r="V768" s="163"/>
    </row>
    <row r="769" spans="1:22" s="187" customFormat="1" ht="12.75" customHeight="1">
      <c r="A769" s="385"/>
      <c r="G769" s="1106"/>
      <c r="O769" s="163"/>
      <c r="P769" s="163"/>
      <c r="Q769" s="163"/>
      <c r="R769" s="163"/>
      <c r="S769" s="163"/>
      <c r="T769" s="163"/>
      <c r="U769" s="163"/>
      <c r="V769" s="163"/>
    </row>
    <row r="770" spans="1:22" s="187" customFormat="1" ht="12.75" customHeight="1">
      <c r="A770" s="385"/>
      <c r="G770" s="1106"/>
      <c r="O770" s="163"/>
      <c r="P770" s="163"/>
      <c r="Q770" s="163"/>
      <c r="R770" s="163"/>
      <c r="S770" s="163"/>
      <c r="T770" s="163"/>
      <c r="U770" s="163"/>
      <c r="V770" s="163"/>
    </row>
    <row r="771" spans="1:22" s="187" customFormat="1" ht="12.75" customHeight="1">
      <c r="A771" s="385"/>
      <c r="G771" s="1106"/>
      <c r="O771" s="163"/>
      <c r="P771" s="163"/>
      <c r="Q771" s="163"/>
      <c r="R771" s="163"/>
      <c r="S771" s="163"/>
      <c r="T771" s="163"/>
      <c r="U771" s="163"/>
      <c r="V771" s="163"/>
    </row>
    <row r="772" spans="1:22" s="187" customFormat="1" ht="12.75" customHeight="1">
      <c r="A772" s="385"/>
      <c r="G772" s="1106"/>
      <c r="O772" s="163"/>
      <c r="P772" s="163"/>
      <c r="Q772" s="163"/>
      <c r="R772" s="163"/>
      <c r="S772" s="163"/>
      <c r="T772" s="163"/>
      <c r="U772" s="163"/>
      <c r="V772" s="163"/>
    </row>
    <row r="773" spans="1:22" s="187" customFormat="1" ht="12.75" customHeight="1">
      <c r="A773" s="385"/>
      <c r="G773" s="1106"/>
      <c r="O773" s="163"/>
      <c r="P773" s="163"/>
      <c r="Q773" s="163"/>
      <c r="R773" s="163"/>
      <c r="S773" s="163"/>
      <c r="T773" s="163"/>
      <c r="U773" s="163"/>
      <c r="V773" s="163"/>
    </row>
    <row r="774" spans="1:22" s="187" customFormat="1" ht="12.75" customHeight="1">
      <c r="A774" s="385"/>
      <c r="G774" s="1106"/>
      <c r="O774" s="163"/>
      <c r="P774" s="163"/>
      <c r="Q774" s="163"/>
      <c r="R774" s="163"/>
      <c r="S774" s="163"/>
      <c r="T774" s="163"/>
      <c r="U774" s="163"/>
      <c r="V774" s="163"/>
    </row>
    <row r="775" spans="1:22" s="187" customFormat="1" ht="12.75" customHeight="1">
      <c r="A775" s="385"/>
      <c r="G775" s="1106"/>
      <c r="O775" s="163"/>
      <c r="P775" s="163"/>
      <c r="Q775" s="163"/>
      <c r="R775" s="163"/>
      <c r="S775" s="163"/>
      <c r="T775" s="163"/>
      <c r="U775" s="163"/>
      <c r="V775" s="163"/>
    </row>
    <row r="776" spans="1:22" s="187" customFormat="1" ht="12.75" customHeight="1">
      <c r="A776" s="385"/>
      <c r="G776" s="1106"/>
      <c r="O776" s="163"/>
      <c r="P776" s="163"/>
      <c r="Q776" s="163"/>
      <c r="R776" s="163"/>
      <c r="S776" s="163"/>
      <c r="T776" s="163"/>
      <c r="U776" s="163"/>
      <c r="V776" s="163"/>
    </row>
    <row r="777" spans="1:22" s="187" customFormat="1" ht="12.75" customHeight="1">
      <c r="A777" s="385"/>
      <c r="G777" s="1106"/>
      <c r="O777" s="163"/>
      <c r="P777" s="163"/>
      <c r="Q777" s="163"/>
      <c r="R777" s="163"/>
      <c r="S777" s="163"/>
      <c r="T777" s="163"/>
      <c r="U777" s="163"/>
      <c r="V777" s="163"/>
    </row>
    <row r="778" spans="1:22" s="187" customFormat="1" ht="12.75" customHeight="1">
      <c r="A778" s="385"/>
      <c r="G778" s="1106"/>
      <c r="O778" s="163"/>
      <c r="P778" s="163"/>
      <c r="Q778" s="163"/>
      <c r="R778" s="163"/>
      <c r="S778" s="163"/>
      <c r="T778" s="163"/>
      <c r="U778" s="163"/>
      <c r="V778" s="163"/>
    </row>
    <row r="779" spans="1:22" s="187" customFormat="1" ht="12.75" customHeight="1">
      <c r="A779" s="385"/>
      <c r="G779" s="1106"/>
      <c r="O779" s="163"/>
      <c r="P779" s="163"/>
      <c r="Q779" s="163"/>
      <c r="R779" s="163"/>
      <c r="S779" s="163"/>
      <c r="T779" s="163"/>
      <c r="U779" s="163"/>
      <c r="V779" s="163"/>
    </row>
    <row r="780" spans="1:22" s="187" customFormat="1" ht="12.75" customHeight="1">
      <c r="A780" s="385"/>
      <c r="G780" s="1106"/>
      <c r="O780" s="163"/>
      <c r="P780" s="163"/>
      <c r="Q780" s="163"/>
      <c r="R780" s="163"/>
      <c r="S780" s="163"/>
      <c r="T780" s="163"/>
      <c r="U780" s="163"/>
      <c r="V780" s="163"/>
    </row>
    <row r="781" spans="1:22" s="187" customFormat="1" ht="12.75" customHeight="1">
      <c r="A781" s="385"/>
      <c r="G781" s="1106"/>
      <c r="O781" s="163"/>
      <c r="P781" s="163"/>
      <c r="Q781" s="163"/>
      <c r="R781" s="163"/>
      <c r="S781" s="163"/>
      <c r="T781" s="163"/>
      <c r="U781" s="163"/>
      <c r="V781" s="163"/>
    </row>
    <row r="782" spans="1:22" s="187" customFormat="1" ht="12.75" customHeight="1">
      <c r="A782" s="385"/>
      <c r="G782" s="1106"/>
      <c r="O782" s="163"/>
      <c r="P782" s="163"/>
      <c r="Q782" s="163"/>
      <c r="R782" s="163"/>
      <c r="S782" s="163"/>
      <c r="T782" s="163"/>
      <c r="U782" s="163"/>
      <c r="V782" s="163"/>
    </row>
    <row r="783" spans="1:22" s="187" customFormat="1" ht="12.75" customHeight="1">
      <c r="A783" s="385"/>
      <c r="G783" s="1106"/>
      <c r="O783" s="163"/>
      <c r="P783" s="163"/>
      <c r="Q783" s="163"/>
      <c r="R783" s="163"/>
      <c r="S783" s="163"/>
      <c r="T783" s="163"/>
      <c r="U783" s="163"/>
      <c r="V783" s="163"/>
    </row>
    <row r="784" spans="1:22" s="187" customFormat="1" ht="12.75" customHeight="1">
      <c r="A784" s="385"/>
      <c r="G784" s="1106"/>
      <c r="O784" s="163"/>
      <c r="P784" s="163"/>
      <c r="Q784" s="163"/>
      <c r="R784" s="163"/>
      <c r="S784" s="163"/>
      <c r="T784" s="163"/>
      <c r="U784" s="163"/>
      <c r="V784" s="163"/>
    </row>
    <row r="785" spans="1:22" s="187" customFormat="1" ht="12.75" customHeight="1">
      <c r="A785" s="385"/>
      <c r="G785" s="1106"/>
      <c r="O785" s="163"/>
      <c r="P785" s="163"/>
      <c r="Q785" s="163"/>
      <c r="R785" s="163"/>
      <c r="S785" s="163"/>
      <c r="T785" s="163"/>
      <c r="U785" s="163"/>
      <c r="V785" s="163"/>
    </row>
    <row r="786" spans="1:22" s="187" customFormat="1" ht="12.75" customHeight="1">
      <c r="A786" s="385"/>
      <c r="G786" s="1106"/>
      <c r="O786" s="163"/>
      <c r="P786" s="163"/>
      <c r="Q786" s="163"/>
      <c r="R786" s="163"/>
      <c r="S786" s="163"/>
      <c r="T786" s="163"/>
      <c r="U786" s="163"/>
      <c r="V786" s="163"/>
    </row>
    <row r="787" spans="1:22" s="187" customFormat="1" ht="12.75" customHeight="1">
      <c r="A787" s="385"/>
      <c r="G787" s="1106"/>
      <c r="O787" s="163"/>
      <c r="P787" s="163"/>
      <c r="Q787" s="163"/>
      <c r="R787" s="163"/>
      <c r="S787" s="163"/>
      <c r="T787" s="163"/>
      <c r="U787" s="163"/>
      <c r="V787" s="163"/>
    </row>
    <row r="788" spans="1:22" s="187" customFormat="1" ht="12.75" customHeight="1">
      <c r="A788" s="385"/>
      <c r="G788" s="1106"/>
      <c r="O788" s="163"/>
      <c r="P788" s="163"/>
      <c r="Q788" s="163"/>
      <c r="R788" s="163"/>
      <c r="S788" s="163"/>
      <c r="T788" s="163"/>
      <c r="U788" s="163"/>
      <c r="V788" s="163"/>
    </row>
    <row r="789" spans="1:22" s="187" customFormat="1" ht="12.75" customHeight="1">
      <c r="A789" s="385"/>
      <c r="G789" s="1106"/>
      <c r="O789" s="163"/>
      <c r="P789" s="163"/>
      <c r="Q789" s="163"/>
      <c r="R789" s="163"/>
      <c r="S789" s="163"/>
      <c r="T789" s="163"/>
      <c r="U789" s="163"/>
      <c r="V789" s="163"/>
    </row>
    <row r="790" spans="1:22" s="187" customFormat="1" ht="12.75" customHeight="1">
      <c r="A790" s="385"/>
      <c r="G790" s="1106"/>
      <c r="O790" s="163"/>
      <c r="P790" s="163"/>
      <c r="Q790" s="163"/>
      <c r="R790" s="163"/>
      <c r="S790" s="163"/>
      <c r="T790" s="163"/>
      <c r="U790" s="163"/>
      <c r="V790" s="163"/>
    </row>
    <row r="791" spans="1:22" s="187" customFormat="1" ht="12.75" customHeight="1">
      <c r="A791" s="385"/>
      <c r="G791" s="1106"/>
      <c r="O791" s="163"/>
      <c r="P791" s="163"/>
      <c r="Q791" s="163"/>
      <c r="R791" s="163"/>
      <c r="S791" s="163"/>
      <c r="T791" s="163"/>
      <c r="U791" s="163"/>
      <c r="V791" s="163"/>
    </row>
    <row r="792" spans="1:22" s="187" customFormat="1" ht="12.75" customHeight="1">
      <c r="A792" s="385"/>
      <c r="G792" s="1106"/>
      <c r="O792" s="163"/>
      <c r="P792" s="163"/>
      <c r="Q792" s="163"/>
      <c r="R792" s="163"/>
      <c r="S792" s="163"/>
      <c r="T792" s="163"/>
      <c r="U792" s="163"/>
      <c r="V792" s="163"/>
    </row>
    <row r="793" spans="1:22" s="187" customFormat="1" ht="12.75" customHeight="1">
      <c r="A793" s="385"/>
      <c r="G793" s="1106"/>
      <c r="O793" s="163"/>
      <c r="P793" s="163"/>
      <c r="Q793" s="163"/>
      <c r="R793" s="163"/>
      <c r="S793" s="163"/>
      <c r="T793" s="163"/>
      <c r="U793" s="163"/>
      <c r="V793" s="163"/>
    </row>
    <row r="794" spans="1:22" s="187" customFormat="1" ht="12.75" customHeight="1">
      <c r="A794" s="385"/>
      <c r="G794" s="1106"/>
      <c r="O794" s="163"/>
      <c r="P794" s="163"/>
      <c r="Q794" s="163"/>
      <c r="R794" s="163"/>
      <c r="S794" s="163"/>
      <c r="T794" s="163"/>
      <c r="U794" s="163"/>
      <c r="V794" s="163"/>
    </row>
    <row r="795" spans="1:22" s="187" customFormat="1" ht="12.75" customHeight="1">
      <c r="A795" s="385"/>
      <c r="G795" s="1106"/>
      <c r="O795" s="163"/>
      <c r="P795" s="163"/>
      <c r="Q795" s="163"/>
      <c r="R795" s="163"/>
      <c r="S795" s="163"/>
      <c r="T795" s="163"/>
      <c r="U795" s="163"/>
      <c r="V795" s="163"/>
    </row>
    <row r="796" spans="1:22" s="187" customFormat="1" ht="12.75" customHeight="1">
      <c r="A796" s="385"/>
      <c r="G796" s="1106"/>
      <c r="O796" s="163"/>
      <c r="P796" s="163"/>
      <c r="Q796" s="163"/>
      <c r="R796" s="163"/>
      <c r="S796" s="163"/>
      <c r="T796" s="163"/>
      <c r="U796" s="163"/>
      <c r="V796" s="163"/>
    </row>
    <row r="797" spans="1:22" s="187" customFormat="1" ht="12.75" customHeight="1">
      <c r="A797" s="385"/>
      <c r="G797" s="1106"/>
      <c r="O797" s="163"/>
      <c r="P797" s="163"/>
      <c r="Q797" s="163"/>
      <c r="R797" s="163"/>
      <c r="S797" s="163"/>
      <c r="T797" s="163"/>
      <c r="U797" s="163"/>
      <c r="V797" s="163"/>
    </row>
    <row r="798" spans="1:22" s="187" customFormat="1" ht="12.75" customHeight="1">
      <c r="A798" s="385"/>
      <c r="G798" s="1106"/>
      <c r="O798" s="163"/>
      <c r="P798" s="163"/>
      <c r="Q798" s="163"/>
      <c r="R798" s="163"/>
      <c r="S798" s="163"/>
      <c r="T798" s="163"/>
      <c r="U798" s="163"/>
      <c r="V798" s="163"/>
    </row>
    <row r="799" spans="1:22" s="187" customFormat="1" ht="12.75" customHeight="1">
      <c r="A799" s="385"/>
      <c r="G799" s="1106"/>
      <c r="O799" s="163"/>
      <c r="P799" s="163"/>
      <c r="Q799" s="163"/>
      <c r="R799" s="163"/>
      <c r="S799" s="163"/>
      <c r="T799" s="163"/>
      <c r="U799" s="163"/>
      <c r="V799" s="163"/>
    </row>
    <row r="800" spans="1:22" s="187" customFormat="1" ht="12.75" customHeight="1">
      <c r="A800" s="385"/>
      <c r="G800" s="1106"/>
      <c r="O800" s="163"/>
      <c r="P800" s="163"/>
      <c r="Q800" s="163"/>
      <c r="R800" s="163"/>
      <c r="S800" s="163"/>
      <c r="T800" s="163"/>
      <c r="U800" s="163"/>
      <c r="V800" s="163"/>
    </row>
    <row r="801" spans="1:22" s="187" customFormat="1" ht="12.75" customHeight="1">
      <c r="A801" s="385"/>
      <c r="G801" s="1106"/>
      <c r="O801" s="163"/>
      <c r="P801" s="163"/>
      <c r="Q801" s="163"/>
      <c r="R801" s="163"/>
      <c r="S801" s="163"/>
      <c r="T801" s="163"/>
      <c r="U801" s="163"/>
      <c r="V801" s="163"/>
    </row>
    <row r="802" spans="1:22" s="187" customFormat="1" ht="12.75" customHeight="1">
      <c r="A802" s="385"/>
      <c r="G802" s="1106"/>
      <c r="O802" s="163"/>
      <c r="P802" s="163"/>
      <c r="Q802" s="163"/>
      <c r="R802" s="163"/>
      <c r="S802" s="163"/>
      <c r="T802" s="163"/>
      <c r="U802" s="163"/>
      <c r="V802" s="163"/>
    </row>
    <row r="803" spans="1:22" s="187" customFormat="1" ht="12.75" customHeight="1">
      <c r="A803" s="385"/>
      <c r="G803" s="1106"/>
      <c r="O803" s="163"/>
      <c r="P803" s="163"/>
      <c r="Q803" s="163"/>
      <c r="R803" s="163"/>
      <c r="S803" s="163"/>
      <c r="T803" s="163"/>
      <c r="U803" s="163"/>
      <c r="V803" s="163"/>
    </row>
    <row r="804" spans="1:22" s="187" customFormat="1" ht="12.75" customHeight="1">
      <c r="A804" s="385"/>
      <c r="G804" s="1106"/>
      <c r="O804" s="163"/>
      <c r="P804" s="163"/>
      <c r="Q804" s="163"/>
      <c r="R804" s="163"/>
      <c r="S804" s="163"/>
      <c r="T804" s="163"/>
      <c r="U804" s="163"/>
      <c r="V804" s="163"/>
    </row>
    <row r="805" spans="1:22" s="187" customFormat="1" ht="12.75" customHeight="1">
      <c r="A805" s="385"/>
      <c r="G805" s="1106"/>
      <c r="O805" s="163"/>
      <c r="P805" s="163"/>
      <c r="Q805" s="163"/>
      <c r="R805" s="163"/>
      <c r="S805" s="163"/>
      <c r="T805" s="163"/>
      <c r="U805" s="163"/>
      <c r="V805" s="163"/>
    </row>
    <row r="806" spans="1:22" s="187" customFormat="1" ht="12.75" customHeight="1">
      <c r="A806" s="385"/>
      <c r="G806" s="1106"/>
      <c r="O806" s="163"/>
      <c r="P806" s="163"/>
      <c r="Q806" s="163"/>
      <c r="R806" s="163"/>
      <c r="S806" s="163"/>
      <c r="T806" s="163"/>
      <c r="U806" s="163"/>
      <c r="V806" s="163"/>
    </row>
    <row r="807" spans="1:22" s="187" customFormat="1" ht="12.75" customHeight="1">
      <c r="A807" s="385"/>
      <c r="G807" s="1106"/>
      <c r="O807" s="163"/>
      <c r="P807" s="163"/>
      <c r="Q807" s="163"/>
      <c r="R807" s="163"/>
      <c r="S807" s="163"/>
      <c r="T807" s="163"/>
      <c r="U807" s="163"/>
      <c r="V807" s="163"/>
    </row>
    <row r="808" spans="1:22" s="187" customFormat="1" ht="12.75" customHeight="1">
      <c r="A808" s="385"/>
      <c r="G808" s="1106"/>
      <c r="O808" s="163"/>
      <c r="P808" s="163"/>
      <c r="Q808" s="163"/>
      <c r="R808" s="163"/>
      <c r="S808" s="163"/>
      <c r="T808" s="163"/>
      <c r="U808" s="163"/>
      <c r="V808" s="163"/>
    </row>
    <row r="809" spans="1:22" s="187" customFormat="1" ht="12.75" customHeight="1">
      <c r="A809" s="385"/>
      <c r="G809" s="1106"/>
      <c r="O809" s="163"/>
      <c r="P809" s="163"/>
      <c r="Q809" s="163"/>
      <c r="R809" s="163"/>
      <c r="S809" s="163"/>
      <c r="T809" s="163"/>
      <c r="U809" s="163"/>
      <c r="V809" s="163"/>
    </row>
    <row r="810" spans="1:22" s="187" customFormat="1" ht="12.75" customHeight="1">
      <c r="A810" s="385"/>
      <c r="G810" s="1106"/>
      <c r="O810" s="163"/>
      <c r="P810" s="163"/>
      <c r="Q810" s="163"/>
      <c r="R810" s="163"/>
      <c r="S810" s="163"/>
      <c r="T810" s="163"/>
      <c r="U810" s="163"/>
      <c r="V810" s="163"/>
    </row>
    <row r="811" spans="1:22" s="187" customFormat="1" ht="12.75" customHeight="1">
      <c r="A811" s="385"/>
      <c r="G811" s="1106"/>
      <c r="O811" s="163"/>
      <c r="P811" s="163"/>
      <c r="Q811" s="163"/>
      <c r="R811" s="163"/>
      <c r="S811" s="163"/>
      <c r="T811" s="163"/>
      <c r="U811" s="163"/>
      <c r="V811" s="163"/>
    </row>
    <row r="812" spans="1:22" s="187" customFormat="1" ht="12.75" customHeight="1">
      <c r="A812" s="385"/>
      <c r="G812" s="1106"/>
      <c r="O812" s="163"/>
      <c r="P812" s="163"/>
      <c r="Q812" s="163"/>
      <c r="R812" s="163"/>
      <c r="S812" s="163"/>
      <c r="T812" s="163"/>
      <c r="U812" s="163"/>
      <c r="V812" s="163"/>
    </row>
    <row r="813" spans="1:22" s="187" customFormat="1" ht="12.75" customHeight="1">
      <c r="A813" s="385"/>
      <c r="G813" s="1106"/>
      <c r="O813" s="163"/>
      <c r="P813" s="163"/>
      <c r="Q813" s="163"/>
      <c r="R813" s="163"/>
      <c r="S813" s="163"/>
      <c r="T813" s="163"/>
      <c r="U813" s="163"/>
      <c r="V813" s="163"/>
    </row>
    <row r="814" spans="1:22" s="187" customFormat="1" ht="12.75" customHeight="1">
      <c r="A814" s="385"/>
      <c r="G814" s="1106"/>
      <c r="O814" s="163"/>
      <c r="P814" s="163"/>
      <c r="Q814" s="163"/>
      <c r="R814" s="163"/>
      <c r="S814" s="163"/>
      <c r="T814" s="163"/>
      <c r="U814" s="163"/>
      <c r="V814" s="163"/>
    </row>
    <row r="815" spans="1:22" s="187" customFormat="1" ht="12.75" customHeight="1">
      <c r="A815" s="385"/>
      <c r="G815" s="1106"/>
      <c r="O815" s="163"/>
      <c r="P815" s="163"/>
      <c r="Q815" s="163"/>
      <c r="R815" s="163"/>
      <c r="S815" s="163"/>
      <c r="T815" s="163"/>
      <c r="U815" s="163"/>
      <c r="V815" s="163"/>
    </row>
    <row r="816" spans="1:22" s="187" customFormat="1" ht="12.75" customHeight="1">
      <c r="A816" s="385"/>
      <c r="G816" s="1106"/>
      <c r="O816" s="163"/>
      <c r="P816" s="163"/>
      <c r="Q816" s="163"/>
      <c r="R816" s="163"/>
      <c r="S816" s="163"/>
      <c r="T816" s="163"/>
      <c r="U816" s="163"/>
      <c r="V816" s="163"/>
    </row>
    <row r="817" spans="1:22" s="187" customFormat="1" ht="12.75" customHeight="1">
      <c r="A817" s="385"/>
      <c r="G817" s="1106"/>
      <c r="O817" s="163"/>
      <c r="P817" s="163"/>
      <c r="Q817" s="163"/>
      <c r="R817" s="163"/>
      <c r="S817" s="163"/>
      <c r="T817" s="163"/>
      <c r="U817" s="163"/>
      <c r="V817" s="163"/>
    </row>
    <row r="818" spans="1:22" s="187" customFormat="1" ht="12.75" customHeight="1">
      <c r="A818" s="385"/>
      <c r="G818" s="1106"/>
      <c r="O818" s="163"/>
      <c r="P818" s="163"/>
      <c r="Q818" s="163"/>
      <c r="R818" s="163"/>
      <c r="S818" s="163"/>
      <c r="T818" s="163"/>
      <c r="U818" s="163"/>
      <c r="V818" s="163"/>
    </row>
    <row r="819" spans="1:22" s="187" customFormat="1" ht="12.75" customHeight="1">
      <c r="A819" s="385"/>
      <c r="G819" s="1106"/>
      <c r="O819" s="163"/>
      <c r="P819" s="163"/>
      <c r="Q819" s="163"/>
      <c r="R819" s="163"/>
      <c r="S819" s="163"/>
      <c r="T819" s="163"/>
      <c r="U819" s="163"/>
      <c r="V819" s="163"/>
    </row>
    <row r="820" spans="1:22" s="187" customFormat="1" ht="12.75" customHeight="1">
      <c r="A820" s="385"/>
      <c r="G820" s="1106"/>
      <c r="O820" s="163"/>
      <c r="P820" s="163"/>
      <c r="Q820" s="163"/>
      <c r="R820" s="163"/>
      <c r="S820" s="163"/>
      <c r="T820" s="163"/>
      <c r="U820" s="163"/>
      <c r="V820" s="163"/>
    </row>
    <row r="821" spans="1:22" s="187" customFormat="1" ht="12.75" customHeight="1">
      <c r="A821" s="385"/>
      <c r="G821" s="1106"/>
      <c r="O821" s="163"/>
      <c r="P821" s="163"/>
      <c r="Q821" s="163"/>
      <c r="R821" s="163"/>
      <c r="S821" s="163"/>
      <c r="T821" s="163"/>
      <c r="U821" s="163"/>
      <c r="V821" s="163"/>
    </row>
    <row r="822" spans="1:22" s="187" customFormat="1" ht="12.75" customHeight="1">
      <c r="A822" s="385"/>
      <c r="G822" s="1106"/>
      <c r="O822" s="163"/>
      <c r="P822" s="163"/>
      <c r="Q822" s="163"/>
      <c r="R822" s="163"/>
      <c r="S822" s="163"/>
      <c r="T822" s="163"/>
      <c r="U822" s="163"/>
      <c r="V822" s="163"/>
    </row>
    <row r="823" spans="1:22" s="187" customFormat="1" ht="12.75" customHeight="1">
      <c r="A823" s="385"/>
      <c r="G823" s="1106"/>
      <c r="O823" s="163"/>
      <c r="P823" s="163"/>
      <c r="Q823" s="163"/>
      <c r="R823" s="163"/>
      <c r="S823" s="163"/>
      <c r="T823" s="163"/>
      <c r="U823" s="163"/>
      <c r="V823" s="163"/>
    </row>
    <row r="824" spans="1:22" s="187" customFormat="1" ht="12.75" customHeight="1">
      <c r="A824" s="385"/>
      <c r="G824" s="1106"/>
      <c r="O824" s="163"/>
      <c r="P824" s="163"/>
      <c r="Q824" s="163"/>
      <c r="R824" s="163"/>
      <c r="S824" s="163"/>
      <c r="T824" s="163"/>
      <c r="U824" s="163"/>
      <c r="V824" s="163"/>
    </row>
    <row r="825" spans="1:22" s="187" customFormat="1" ht="12.75" customHeight="1">
      <c r="A825" s="385"/>
      <c r="G825" s="1106"/>
      <c r="O825" s="163"/>
      <c r="P825" s="163"/>
      <c r="Q825" s="163"/>
      <c r="R825" s="163"/>
      <c r="S825" s="163"/>
      <c r="T825" s="163"/>
      <c r="U825" s="163"/>
      <c r="V825" s="163"/>
    </row>
    <row r="826" spans="1:22" s="187" customFormat="1" ht="12.75" customHeight="1">
      <c r="A826" s="385"/>
      <c r="G826" s="1106"/>
      <c r="O826" s="163"/>
      <c r="P826" s="163"/>
      <c r="Q826" s="163"/>
      <c r="R826" s="163"/>
      <c r="S826" s="163"/>
      <c r="T826" s="163"/>
      <c r="U826" s="163"/>
      <c r="V826" s="163"/>
    </row>
    <row r="827" spans="1:22" s="187" customFormat="1" ht="12.75" customHeight="1">
      <c r="A827" s="385"/>
      <c r="G827" s="1106"/>
      <c r="O827" s="163"/>
      <c r="P827" s="163"/>
      <c r="Q827" s="163"/>
      <c r="R827" s="163"/>
      <c r="S827" s="163"/>
      <c r="T827" s="163"/>
      <c r="U827" s="163"/>
      <c r="V827" s="163"/>
    </row>
    <row r="828" spans="1:22" s="187" customFormat="1" ht="12.75" customHeight="1">
      <c r="A828" s="385"/>
      <c r="G828" s="1106"/>
      <c r="O828" s="163"/>
      <c r="P828" s="163"/>
      <c r="Q828" s="163"/>
      <c r="R828" s="163"/>
      <c r="S828" s="163"/>
      <c r="T828" s="163"/>
      <c r="U828" s="163"/>
      <c r="V828" s="163"/>
    </row>
    <row r="829" spans="1:22" s="187" customFormat="1" ht="12.75" customHeight="1">
      <c r="A829" s="385"/>
      <c r="G829" s="1106"/>
      <c r="O829" s="163"/>
      <c r="P829" s="163"/>
      <c r="Q829" s="163"/>
      <c r="R829" s="163"/>
      <c r="S829" s="163"/>
      <c r="T829" s="163"/>
      <c r="U829" s="163"/>
      <c r="V829" s="163"/>
    </row>
    <row r="830" spans="1:22" s="187" customFormat="1" ht="12.75" customHeight="1">
      <c r="A830" s="385"/>
      <c r="G830" s="1106"/>
      <c r="O830" s="163"/>
      <c r="P830" s="163"/>
      <c r="Q830" s="163"/>
      <c r="R830" s="163"/>
      <c r="S830" s="163"/>
      <c r="T830" s="163"/>
      <c r="U830" s="163"/>
      <c r="V830" s="163"/>
    </row>
    <row r="831" spans="1:22" s="187" customFormat="1" ht="12.75" customHeight="1">
      <c r="A831" s="385"/>
      <c r="G831" s="1106"/>
      <c r="O831" s="163"/>
      <c r="P831" s="163"/>
      <c r="Q831" s="163"/>
      <c r="R831" s="163"/>
      <c r="S831" s="163"/>
      <c r="T831" s="163"/>
      <c r="U831" s="163"/>
      <c r="V831" s="163"/>
    </row>
    <row r="832" spans="1:22" s="187" customFormat="1" ht="12.75" customHeight="1">
      <c r="A832" s="385"/>
      <c r="G832" s="1106"/>
      <c r="O832" s="163"/>
      <c r="P832" s="163"/>
      <c r="Q832" s="163"/>
      <c r="R832" s="163"/>
      <c r="S832" s="163"/>
      <c r="T832" s="163"/>
      <c r="U832" s="163"/>
      <c r="V832" s="163"/>
    </row>
    <row r="833" spans="1:22" s="187" customFormat="1" ht="12.75" customHeight="1">
      <c r="A833" s="385"/>
      <c r="G833" s="1106"/>
      <c r="O833" s="163"/>
      <c r="P833" s="163"/>
      <c r="Q833" s="163"/>
      <c r="R833" s="163"/>
      <c r="S833" s="163"/>
      <c r="T833" s="163"/>
      <c r="U833" s="163"/>
      <c r="V833" s="163"/>
    </row>
    <row r="834" spans="1:22" s="187" customFormat="1" ht="12.75" customHeight="1">
      <c r="A834" s="385"/>
      <c r="G834" s="1106"/>
      <c r="O834" s="163"/>
      <c r="P834" s="163"/>
      <c r="Q834" s="163"/>
      <c r="R834" s="163"/>
      <c r="S834" s="163"/>
      <c r="T834" s="163"/>
      <c r="U834" s="163"/>
      <c r="V834" s="163"/>
    </row>
    <row r="835" spans="1:22" s="187" customFormat="1" ht="12.75" customHeight="1">
      <c r="A835" s="385"/>
      <c r="G835" s="1106"/>
      <c r="O835" s="163"/>
      <c r="P835" s="163"/>
      <c r="Q835" s="163"/>
      <c r="R835" s="163"/>
      <c r="S835" s="163"/>
      <c r="T835" s="163"/>
      <c r="U835" s="163"/>
      <c r="V835" s="163"/>
    </row>
    <row r="836" spans="1:22" s="187" customFormat="1" ht="12.75" customHeight="1">
      <c r="A836" s="385"/>
      <c r="G836" s="1106"/>
      <c r="O836" s="163"/>
      <c r="P836" s="163"/>
      <c r="Q836" s="163"/>
      <c r="R836" s="163"/>
      <c r="S836" s="163"/>
      <c r="T836" s="163"/>
      <c r="U836" s="163"/>
      <c r="V836" s="163"/>
    </row>
    <row r="837" spans="1:22" s="187" customFormat="1" ht="12.75" customHeight="1">
      <c r="A837" s="385"/>
      <c r="G837" s="1106"/>
      <c r="O837" s="163"/>
      <c r="P837" s="163"/>
      <c r="Q837" s="163"/>
      <c r="R837" s="163"/>
      <c r="S837" s="163"/>
      <c r="T837" s="163"/>
      <c r="U837" s="163"/>
      <c r="V837" s="163"/>
    </row>
    <row r="838" spans="1:22" s="187" customFormat="1" ht="12.75" customHeight="1">
      <c r="A838" s="385"/>
      <c r="G838" s="1106"/>
      <c r="O838" s="163"/>
      <c r="P838" s="163"/>
      <c r="Q838" s="163"/>
      <c r="R838" s="163"/>
      <c r="S838" s="163"/>
      <c r="T838" s="163"/>
      <c r="U838" s="163"/>
      <c r="V838" s="163"/>
    </row>
    <row r="839" spans="1:22" s="187" customFormat="1" ht="12.75" customHeight="1">
      <c r="A839" s="385"/>
      <c r="G839" s="1106"/>
      <c r="O839" s="163"/>
      <c r="P839" s="163"/>
      <c r="Q839" s="163"/>
      <c r="R839" s="163"/>
      <c r="S839" s="163"/>
      <c r="T839" s="163"/>
      <c r="U839" s="163"/>
      <c r="V839" s="163"/>
    </row>
    <row r="840" spans="1:22" s="187" customFormat="1" ht="12.75" customHeight="1">
      <c r="A840" s="385"/>
      <c r="G840" s="1106"/>
      <c r="O840" s="163"/>
      <c r="P840" s="163"/>
      <c r="Q840" s="163"/>
      <c r="R840" s="163"/>
      <c r="S840" s="163"/>
      <c r="T840" s="163"/>
      <c r="U840" s="163"/>
      <c r="V840" s="163"/>
    </row>
    <row r="841" spans="1:22" s="187" customFormat="1" ht="12.75" customHeight="1">
      <c r="A841" s="385"/>
      <c r="G841" s="1106"/>
      <c r="O841" s="163"/>
      <c r="P841" s="163"/>
      <c r="Q841" s="163"/>
      <c r="R841" s="163"/>
      <c r="S841" s="163"/>
      <c r="T841" s="163"/>
      <c r="U841" s="163"/>
      <c r="V841" s="163"/>
    </row>
    <row r="842" spans="1:22" s="187" customFormat="1" ht="12.75" customHeight="1">
      <c r="A842" s="385"/>
      <c r="G842" s="1106"/>
      <c r="O842" s="163"/>
      <c r="P842" s="163"/>
      <c r="Q842" s="163"/>
      <c r="R842" s="163"/>
      <c r="S842" s="163"/>
      <c r="T842" s="163"/>
      <c r="U842" s="163"/>
      <c r="V842" s="163"/>
    </row>
    <row r="843" spans="1:22" s="187" customFormat="1" ht="12.75" customHeight="1">
      <c r="A843" s="385"/>
      <c r="G843" s="1106"/>
      <c r="O843" s="163"/>
      <c r="P843" s="163"/>
      <c r="Q843" s="163"/>
      <c r="R843" s="163"/>
      <c r="S843" s="163"/>
      <c r="T843" s="163"/>
      <c r="U843" s="163"/>
      <c r="V843" s="163"/>
    </row>
    <row r="844" spans="1:22" s="187" customFormat="1" ht="12.75" customHeight="1">
      <c r="A844" s="385"/>
      <c r="G844" s="1106"/>
      <c r="O844" s="163"/>
      <c r="P844" s="163"/>
      <c r="Q844" s="163"/>
      <c r="R844" s="163"/>
      <c r="S844" s="163"/>
      <c r="T844" s="163"/>
      <c r="U844" s="163"/>
      <c r="V844" s="163"/>
    </row>
    <row r="845" spans="1:22" s="187" customFormat="1" ht="12.75" customHeight="1">
      <c r="A845" s="385"/>
      <c r="G845" s="1106"/>
      <c r="O845" s="163"/>
      <c r="P845" s="163"/>
      <c r="Q845" s="163"/>
      <c r="R845" s="163"/>
      <c r="S845" s="163"/>
      <c r="T845" s="163"/>
      <c r="U845" s="163"/>
      <c r="V845" s="163"/>
    </row>
    <row r="846" spans="1:22" s="187" customFormat="1" ht="12.75" customHeight="1">
      <c r="A846" s="385"/>
      <c r="G846" s="1106"/>
      <c r="O846" s="163"/>
      <c r="P846" s="163"/>
      <c r="Q846" s="163"/>
      <c r="R846" s="163"/>
      <c r="S846" s="163"/>
      <c r="T846" s="163"/>
      <c r="U846" s="163"/>
      <c r="V846" s="163"/>
    </row>
    <row r="847" spans="1:22" s="187" customFormat="1" ht="12.75" customHeight="1">
      <c r="A847" s="385"/>
      <c r="G847" s="1106"/>
      <c r="O847" s="163"/>
      <c r="P847" s="163"/>
      <c r="Q847" s="163"/>
      <c r="R847" s="163"/>
      <c r="S847" s="163"/>
      <c r="T847" s="163"/>
      <c r="U847" s="163"/>
      <c r="V847" s="163"/>
    </row>
    <row r="848" spans="1:22" s="187" customFormat="1" ht="12.75" customHeight="1">
      <c r="A848" s="385"/>
      <c r="G848" s="1106"/>
      <c r="O848" s="163"/>
      <c r="P848" s="163"/>
      <c r="Q848" s="163"/>
      <c r="R848" s="163"/>
      <c r="S848" s="163"/>
      <c r="T848" s="163"/>
      <c r="U848" s="163"/>
      <c r="V848" s="163"/>
    </row>
    <row r="849" spans="1:22" s="187" customFormat="1" ht="12.75" customHeight="1">
      <c r="A849" s="385"/>
      <c r="G849" s="1106"/>
      <c r="O849" s="163"/>
      <c r="P849" s="163"/>
      <c r="Q849" s="163"/>
      <c r="R849" s="163"/>
      <c r="S849" s="163"/>
      <c r="T849" s="163"/>
      <c r="U849" s="163"/>
      <c r="V849" s="163"/>
    </row>
    <row r="850" spans="1:22" s="187" customFormat="1" ht="12.75" customHeight="1">
      <c r="A850" s="385"/>
      <c r="G850" s="1106"/>
      <c r="O850" s="163"/>
      <c r="P850" s="163"/>
      <c r="Q850" s="163"/>
      <c r="R850" s="163"/>
      <c r="S850" s="163"/>
      <c r="T850" s="163"/>
      <c r="U850" s="163"/>
      <c r="V850" s="163"/>
    </row>
    <row r="851" spans="1:22" s="187" customFormat="1" ht="12.75" customHeight="1">
      <c r="A851" s="385"/>
      <c r="G851" s="1106"/>
      <c r="O851" s="163"/>
      <c r="P851" s="163"/>
      <c r="Q851" s="163"/>
      <c r="R851" s="163"/>
      <c r="S851" s="163"/>
      <c r="T851" s="163"/>
      <c r="U851" s="163"/>
      <c r="V851" s="163"/>
    </row>
    <row r="852" spans="1:22" s="187" customFormat="1" ht="12.75" customHeight="1">
      <c r="A852" s="385"/>
      <c r="G852" s="1106"/>
      <c r="O852" s="163"/>
      <c r="P852" s="163"/>
      <c r="Q852" s="163"/>
      <c r="R852" s="163"/>
      <c r="S852" s="163"/>
      <c r="T852" s="163"/>
      <c r="U852" s="163"/>
      <c r="V852" s="163"/>
    </row>
    <row r="853" spans="1:22" s="187" customFormat="1" ht="12.75" customHeight="1">
      <c r="A853" s="385"/>
      <c r="G853" s="1106"/>
      <c r="O853" s="163"/>
      <c r="P853" s="163"/>
      <c r="Q853" s="163"/>
      <c r="R853" s="163"/>
      <c r="S853" s="163"/>
      <c r="T853" s="163"/>
      <c r="U853" s="163"/>
      <c r="V853" s="163"/>
    </row>
    <row r="854" spans="1:22" s="187" customFormat="1" ht="12.75" customHeight="1">
      <c r="A854" s="385"/>
      <c r="G854" s="1106"/>
      <c r="O854" s="163"/>
      <c r="P854" s="163"/>
      <c r="Q854" s="163"/>
      <c r="R854" s="163"/>
      <c r="S854" s="163"/>
      <c r="T854" s="163"/>
      <c r="U854" s="163"/>
      <c r="V854" s="163"/>
    </row>
    <row r="855" spans="1:22" s="187" customFormat="1" ht="12.75" customHeight="1">
      <c r="A855" s="385"/>
      <c r="G855" s="1106"/>
      <c r="O855" s="163"/>
      <c r="P855" s="163"/>
      <c r="Q855" s="163"/>
      <c r="R855" s="163"/>
      <c r="S855" s="163"/>
      <c r="T855" s="163"/>
      <c r="U855" s="163"/>
      <c r="V855" s="163"/>
    </row>
    <row r="856" spans="1:22" s="187" customFormat="1" ht="12.75" customHeight="1">
      <c r="A856" s="385"/>
      <c r="G856" s="1106"/>
      <c r="O856" s="163"/>
      <c r="P856" s="163"/>
      <c r="Q856" s="163"/>
      <c r="R856" s="163"/>
      <c r="S856" s="163"/>
      <c r="T856" s="163"/>
      <c r="U856" s="163"/>
      <c r="V856" s="163"/>
    </row>
    <row r="857" spans="1:22" s="187" customFormat="1" ht="12.75" customHeight="1">
      <c r="A857" s="385"/>
      <c r="G857" s="1106"/>
      <c r="O857" s="163"/>
      <c r="P857" s="163"/>
      <c r="Q857" s="163"/>
      <c r="R857" s="163"/>
      <c r="S857" s="163"/>
      <c r="T857" s="163"/>
      <c r="U857" s="163"/>
      <c r="V857" s="163"/>
    </row>
    <row r="858" spans="1:22" s="187" customFormat="1" ht="12.75" customHeight="1">
      <c r="A858" s="385"/>
      <c r="G858" s="1106"/>
      <c r="O858" s="163"/>
      <c r="P858" s="163"/>
      <c r="Q858" s="163"/>
      <c r="R858" s="163"/>
      <c r="S858" s="163"/>
      <c r="T858" s="163"/>
      <c r="U858" s="163"/>
      <c r="V858" s="163"/>
    </row>
    <row r="859" spans="1:22" s="187" customFormat="1" ht="12.75" customHeight="1">
      <c r="A859" s="385"/>
      <c r="G859" s="1106"/>
      <c r="O859" s="163"/>
      <c r="P859" s="163"/>
      <c r="Q859" s="163"/>
      <c r="R859" s="163"/>
      <c r="S859" s="163"/>
      <c r="T859" s="163"/>
      <c r="U859" s="163"/>
      <c r="V859" s="163"/>
    </row>
    <row r="860" spans="1:22" s="187" customFormat="1" ht="12.75" customHeight="1">
      <c r="A860" s="385"/>
      <c r="G860" s="1106"/>
      <c r="O860" s="163"/>
      <c r="P860" s="163"/>
      <c r="Q860" s="163"/>
      <c r="R860" s="163"/>
      <c r="S860" s="163"/>
      <c r="T860" s="163"/>
      <c r="U860" s="163"/>
      <c r="V860" s="163"/>
    </row>
    <row r="861" spans="1:22" s="187" customFormat="1" ht="12.75" customHeight="1">
      <c r="A861" s="385"/>
      <c r="G861" s="1106"/>
      <c r="O861" s="163"/>
      <c r="P861" s="163"/>
      <c r="Q861" s="163"/>
      <c r="R861" s="163"/>
      <c r="S861" s="163"/>
      <c r="T861" s="163"/>
      <c r="U861" s="163"/>
      <c r="V861" s="163"/>
    </row>
    <row r="862" spans="1:22" s="187" customFormat="1" ht="12.75" customHeight="1">
      <c r="A862" s="385"/>
      <c r="G862" s="1106"/>
      <c r="O862" s="163"/>
      <c r="P862" s="163"/>
      <c r="Q862" s="163"/>
      <c r="R862" s="163"/>
      <c r="S862" s="163"/>
      <c r="T862" s="163"/>
      <c r="U862" s="163"/>
      <c r="V862" s="163"/>
    </row>
    <row r="863" spans="1:22" s="187" customFormat="1" ht="12.75" customHeight="1">
      <c r="A863" s="385"/>
      <c r="G863" s="1106"/>
      <c r="O863" s="163"/>
      <c r="P863" s="163"/>
      <c r="Q863" s="163"/>
      <c r="R863" s="163"/>
      <c r="S863" s="163"/>
      <c r="T863" s="163"/>
      <c r="U863" s="163"/>
      <c r="V863" s="163"/>
    </row>
    <row r="864" spans="1:22" s="187" customFormat="1" ht="12.75" customHeight="1">
      <c r="A864" s="385"/>
      <c r="G864" s="1106"/>
      <c r="O864" s="163"/>
      <c r="P864" s="163"/>
      <c r="Q864" s="163"/>
      <c r="R864" s="163"/>
      <c r="S864" s="163"/>
      <c r="T864" s="163"/>
      <c r="U864" s="163"/>
      <c r="V864" s="163"/>
    </row>
    <row r="865" spans="1:22" s="187" customFormat="1" ht="12.75" customHeight="1">
      <c r="A865" s="385"/>
      <c r="G865" s="1106"/>
      <c r="O865" s="163"/>
      <c r="P865" s="163"/>
      <c r="Q865" s="163"/>
      <c r="R865" s="163"/>
      <c r="S865" s="163"/>
      <c r="T865" s="163"/>
      <c r="U865" s="163"/>
      <c r="V865" s="163"/>
    </row>
    <row r="866" spans="1:22" s="187" customFormat="1" ht="12.75" customHeight="1">
      <c r="A866" s="385"/>
      <c r="G866" s="1106"/>
      <c r="O866" s="163"/>
      <c r="P866" s="163"/>
      <c r="Q866" s="163"/>
      <c r="R866" s="163"/>
      <c r="S866" s="163"/>
      <c r="T866" s="163"/>
      <c r="U866" s="163"/>
      <c r="V866" s="163"/>
    </row>
    <row r="867" spans="1:22" s="187" customFormat="1" ht="12.75" customHeight="1">
      <c r="A867" s="385"/>
      <c r="G867" s="1106"/>
      <c r="O867" s="163"/>
      <c r="P867" s="163"/>
      <c r="Q867" s="163"/>
      <c r="R867" s="163"/>
      <c r="S867" s="163"/>
      <c r="T867" s="163"/>
      <c r="U867" s="163"/>
      <c r="V867" s="163"/>
    </row>
    <row r="868" spans="1:22" s="187" customFormat="1" ht="12.75" customHeight="1">
      <c r="A868" s="385"/>
      <c r="G868" s="1106"/>
      <c r="O868" s="163"/>
      <c r="P868" s="163"/>
      <c r="Q868" s="163"/>
      <c r="R868" s="163"/>
      <c r="S868" s="163"/>
      <c r="T868" s="163"/>
      <c r="U868" s="163"/>
      <c r="V868" s="163"/>
    </row>
    <row r="869" spans="1:22" s="187" customFormat="1" ht="12.75" customHeight="1">
      <c r="A869" s="385"/>
      <c r="G869" s="1106"/>
      <c r="O869" s="163"/>
      <c r="P869" s="163"/>
      <c r="Q869" s="163"/>
      <c r="R869" s="163"/>
      <c r="S869" s="163"/>
      <c r="T869" s="163"/>
      <c r="U869" s="163"/>
      <c r="V869" s="163"/>
    </row>
    <row r="870" spans="1:22" s="187" customFormat="1" ht="12.75" customHeight="1">
      <c r="A870" s="385"/>
      <c r="G870" s="1106"/>
      <c r="O870" s="163"/>
      <c r="P870" s="163"/>
      <c r="Q870" s="163"/>
      <c r="R870" s="163"/>
      <c r="S870" s="163"/>
      <c r="T870" s="163"/>
      <c r="U870" s="163"/>
      <c r="V870" s="163"/>
    </row>
    <row r="871" spans="1:22" s="187" customFormat="1" ht="12.75" customHeight="1">
      <c r="A871" s="385"/>
      <c r="G871" s="1106"/>
      <c r="O871" s="163"/>
      <c r="P871" s="163"/>
      <c r="Q871" s="163"/>
      <c r="R871" s="163"/>
      <c r="S871" s="163"/>
      <c r="T871" s="163"/>
      <c r="U871" s="163"/>
      <c r="V871" s="163"/>
    </row>
    <row r="872" spans="1:22" s="187" customFormat="1" ht="12.75" customHeight="1">
      <c r="A872" s="385"/>
      <c r="G872" s="1106"/>
      <c r="O872" s="163"/>
      <c r="P872" s="163"/>
      <c r="Q872" s="163"/>
      <c r="R872" s="163"/>
      <c r="S872" s="163"/>
      <c r="T872" s="163"/>
      <c r="U872" s="163"/>
      <c r="V872" s="163"/>
    </row>
    <row r="873" spans="1:22" s="187" customFormat="1" ht="12.75" customHeight="1">
      <c r="A873" s="385"/>
      <c r="G873" s="1106"/>
      <c r="O873" s="163"/>
      <c r="P873" s="163"/>
      <c r="Q873" s="163"/>
      <c r="R873" s="163"/>
      <c r="S873" s="163"/>
      <c r="T873" s="163"/>
      <c r="U873" s="163"/>
      <c r="V873" s="163"/>
    </row>
    <row r="874" spans="1:22" s="187" customFormat="1" ht="12.75" customHeight="1">
      <c r="A874" s="385"/>
      <c r="G874" s="1106"/>
      <c r="O874" s="163"/>
      <c r="P874" s="163"/>
      <c r="Q874" s="163"/>
      <c r="R874" s="163"/>
      <c r="S874" s="163"/>
      <c r="T874" s="163"/>
      <c r="U874" s="163"/>
      <c r="V874" s="163"/>
    </row>
    <row r="875" spans="1:22" s="187" customFormat="1" ht="12.75" customHeight="1">
      <c r="A875" s="385"/>
      <c r="G875" s="1106"/>
      <c r="O875" s="163"/>
      <c r="P875" s="163"/>
      <c r="Q875" s="163"/>
      <c r="R875" s="163"/>
      <c r="S875" s="163"/>
      <c r="T875" s="163"/>
      <c r="U875" s="163"/>
      <c r="V875" s="163"/>
    </row>
    <row r="876" spans="1:22" s="187" customFormat="1" ht="12.75" customHeight="1">
      <c r="A876" s="385"/>
      <c r="G876" s="1106"/>
      <c r="O876" s="163"/>
      <c r="P876" s="163"/>
      <c r="Q876" s="163"/>
      <c r="R876" s="163"/>
      <c r="S876" s="163"/>
      <c r="T876" s="163"/>
      <c r="U876" s="163"/>
      <c r="V876" s="163"/>
    </row>
    <row r="877" spans="1:22" s="187" customFormat="1" ht="12.75" customHeight="1">
      <c r="A877" s="385"/>
      <c r="G877" s="1106"/>
      <c r="O877" s="163"/>
      <c r="P877" s="163"/>
      <c r="Q877" s="163"/>
      <c r="R877" s="163"/>
      <c r="S877" s="163"/>
      <c r="T877" s="163"/>
      <c r="U877" s="163"/>
      <c r="V877" s="163"/>
    </row>
    <row r="878" spans="1:22" s="187" customFormat="1" ht="12.75" customHeight="1">
      <c r="A878" s="385"/>
      <c r="G878" s="1106"/>
      <c r="O878" s="163"/>
      <c r="P878" s="163"/>
      <c r="Q878" s="163"/>
      <c r="R878" s="163"/>
      <c r="S878" s="163"/>
      <c r="T878" s="163"/>
      <c r="U878" s="163"/>
      <c r="V878" s="163"/>
    </row>
    <row r="879" spans="1:22" s="187" customFormat="1" ht="12.75" customHeight="1">
      <c r="A879" s="385"/>
      <c r="G879" s="1106"/>
      <c r="O879" s="163"/>
      <c r="P879" s="163"/>
      <c r="Q879" s="163"/>
      <c r="R879" s="163"/>
      <c r="S879" s="163"/>
      <c r="T879" s="163"/>
      <c r="U879" s="163"/>
      <c r="V879" s="163"/>
    </row>
    <row r="880" spans="1:22" s="187" customFormat="1" ht="12.75" customHeight="1">
      <c r="A880" s="385"/>
      <c r="G880" s="1106"/>
      <c r="O880" s="163"/>
      <c r="P880" s="163"/>
      <c r="Q880" s="163"/>
      <c r="R880" s="163"/>
      <c r="S880" s="163"/>
      <c r="T880" s="163"/>
      <c r="U880" s="163"/>
      <c r="V880" s="163"/>
    </row>
    <row r="881" spans="1:22" s="187" customFormat="1" ht="12.75" customHeight="1">
      <c r="A881" s="385"/>
      <c r="G881" s="1106"/>
      <c r="O881" s="163"/>
      <c r="P881" s="163"/>
      <c r="Q881" s="163"/>
      <c r="R881" s="163"/>
      <c r="S881" s="163"/>
      <c r="T881" s="163"/>
      <c r="U881" s="163"/>
      <c r="V881" s="163"/>
    </row>
    <row r="882" spans="1:22" s="187" customFormat="1" ht="12.75" customHeight="1">
      <c r="A882" s="385"/>
      <c r="G882" s="1106"/>
      <c r="O882" s="163"/>
      <c r="P882" s="163"/>
      <c r="Q882" s="163"/>
      <c r="R882" s="163"/>
      <c r="S882" s="163"/>
      <c r="T882" s="163"/>
      <c r="U882" s="163"/>
      <c r="V882" s="163"/>
    </row>
    <row r="883" spans="1:22" s="187" customFormat="1" ht="12.75" customHeight="1">
      <c r="A883" s="385"/>
      <c r="G883" s="1106"/>
      <c r="O883" s="163"/>
      <c r="P883" s="163"/>
      <c r="Q883" s="163"/>
      <c r="R883" s="163"/>
      <c r="S883" s="163"/>
      <c r="T883" s="163"/>
      <c r="U883" s="163"/>
      <c r="V883" s="163"/>
    </row>
    <row r="884" spans="1:22" s="187" customFormat="1" ht="12.75" customHeight="1">
      <c r="A884" s="385"/>
      <c r="G884" s="1106"/>
      <c r="O884" s="163"/>
      <c r="P884" s="163"/>
      <c r="Q884" s="163"/>
      <c r="R884" s="163"/>
      <c r="S884" s="163"/>
      <c r="T884" s="163"/>
      <c r="U884" s="163"/>
      <c r="V884" s="163"/>
    </row>
    <row r="885" spans="1:22" s="187" customFormat="1" ht="12.75" customHeight="1">
      <c r="A885" s="385"/>
      <c r="G885" s="1106"/>
      <c r="O885" s="163"/>
      <c r="P885" s="163"/>
      <c r="Q885" s="163"/>
      <c r="R885" s="163"/>
      <c r="S885" s="163"/>
      <c r="T885" s="163"/>
      <c r="U885" s="163"/>
      <c r="V885" s="163"/>
    </row>
    <row r="886" spans="1:22" s="187" customFormat="1" ht="12.75" customHeight="1">
      <c r="A886" s="385"/>
      <c r="G886" s="1106"/>
      <c r="O886" s="163"/>
      <c r="P886" s="163"/>
      <c r="Q886" s="163"/>
      <c r="R886" s="163"/>
      <c r="S886" s="163"/>
      <c r="T886" s="163"/>
      <c r="U886" s="163"/>
      <c r="V886" s="163"/>
    </row>
    <row r="887" spans="1:22" s="187" customFormat="1" ht="12.75" customHeight="1">
      <c r="A887" s="385"/>
      <c r="G887" s="1106"/>
      <c r="O887" s="163"/>
      <c r="P887" s="163"/>
      <c r="Q887" s="163"/>
      <c r="R887" s="163"/>
      <c r="S887" s="163"/>
      <c r="T887" s="163"/>
      <c r="U887" s="163"/>
      <c r="V887" s="163"/>
    </row>
    <row r="888" spans="1:22" s="187" customFormat="1" ht="12.75" customHeight="1">
      <c r="A888" s="385"/>
      <c r="G888" s="1106"/>
      <c r="O888" s="163"/>
      <c r="P888" s="163"/>
      <c r="Q888" s="163"/>
      <c r="R888" s="163"/>
      <c r="S888" s="163"/>
      <c r="T888" s="163"/>
      <c r="U888" s="163"/>
      <c r="V888" s="163"/>
    </row>
    <row r="889" spans="1:22" s="187" customFormat="1" ht="12.75" customHeight="1">
      <c r="A889" s="385"/>
      <c r="G889" s="1106"/>
      <c r="O889" s="163"/>
      <c r="P889" s="163"/>
      <c r="Q889" s="163"/>
      <c r="R889" s="163"/>
      <c r="S889" s="163"/>
      <c r="T889" s="163"/>
      <c r="U889" s="163"/>
      <c r="V889" s="163"/>
    </row>
    <row r="890" spans="1:22" s="187" customFormat="1" ht="12.75" customHeight="1">
      <c r="A890" s="385"/>
      <c r="G890" s="1106"/>
      <c r="O890" s="163"/>
      <c r="P890" s="163"/>
      <c r="Q890" s="163"/>
      <c r="R890" s="163"/>
      <c r="S890" s="163"/>
      <c r="T890" s="163"/>
      <c r="U890" s="163"/>
      <c r="V890" s="163"/>
    </row>
    <row r="891" spans="1:22" s="187" customFormat="1" ht="12.75" customHeight="1">
      <c r="A891" s="385"/>
      <c r="G891" s="1106"/>
      <c r="O891" s="163"/>
      <c r="P891" s="163"/>
      <c r="Q891" s="163"/>
      <c r="R891" s="163"/>
      <c r="S891" s="163"/>
      <c r="T891" s="163"/>
      <c r="U891" s="163"/>
      <c r="V891" s="163"/>
    </row>
    <row r="892" spans="1:22" s="187" customFormat="1" ht="12.75" customHeight="1">
      <c r="A892" s="385"/>
      <c r="G892" s="1106"/>
      <c r="O892" s="163"/>
      <c r="P892" s="163"/>
      <c r="Q892" s="163"/>
      <c r="R892" s="163"/>
      <c r="S892" s="163"/>
      <c r="T892" s="163"/>
      <c r="U892" s="163"/>
      <c r="V892" s="163"/>
    </row>
    <row r="893" spans="1:22" s="187" customFormat="1" ht="12.75" customHeight="1">
      <c r="A893" s="385"/>
      <c r="G893" s="1106"/>
      <c r="O893" s="163"/>
      <c r="P893" s="163"/>
      <c r="Q893" s="163"/>
      <c r="R893" s="163"/>
      <c r="S893" s="163"/>
      <c r="T893" s="163"/>
      <c r="U893" s="163"/>
      <c r="V893" s="163"/>
    </row>
    <row r="894" spans="1:22" s="187" customFormat="1" ht="12.75" customHeight="1">
      <c r="A894" s="385"/>
      <c r="G894" s="1106"/>
      <c r="O894" s="163"/>
      <c r="P894" s="163"/>
      <c r="Q894" s="163"/>
      <c r="R894" s="163"/>
      <c r="S894" s="163"/>
      <c r="T894" s="163"/>
      <c r="U894" s="163"/>
      <c r="V894" s="163"/>
    </row>
    <row r="895" spans="1:22" s="187" customFormat="1" ht="12.75" customHeight="1">
      <c r="A895" s="385"/>
      <c r="G895" s="1106"/>
      <c r="O895" s="163"/>
      <c r="P895" s="163"/>
      <c r="Q895" s="163"/>
      <c r="R895" s="163"/>
      <c r="S895" s="163"/>
      <c r="T895" s="163"/>
      <c r="U895" s="163"/>
      <c r="V895" s="163"/>
    </row>
    <row r="896" spans="1:22" s="187" customFormat="1" ht="12.75" customHeight="1">
      <c r="A896" s="385"/>
      <c r="G896" s="1106"/>
      <c r="O896" s="163"/>
      <c r="P896" s="163"/>
      <c r="Q896" s="163"/>
      <c r="R896" s="163"/>
      <c r="S896" s="163"/>
      <c r="T896" s="163"/>
      <c r="U896" s="163"/>
      <c r="V896" s="163"/>
    </row>
    <row r="897" spans="1:22" s="187" customFormat="1" ht="12.75" customHeight="1">
      <c r="A897" s="385"/>
      <c r="G897" s="1106"/>
      <c r="O897" s="163"/>
      <c r="P897" s="163"/>
      <c r="Q897" s="163"/>
      <c r="R897" s="163"/>
      <c r="S897" s="163"/>
      <c r="T897" s="163"/>
      <c r="U897" s="163"/>
      <c r="V897" s="163"/>
    </row>
    <row r="898" spans="1:22" s="187" customFormat="1" ht="12.75" customHeight="1">
      <c r="A898" s="385"/>
      <c r="G898" s="1106"/>
      <c r="O898" s="163"/>
      <c r="P898" s="163"/>
      <c r="Q898" s="163"/>
      <c r="R898" s="163"/>
      <c r="S898" s="163"/>
      <c r="T898" s="163"/>
      <c r="U898" s="163"/>
      <c r="V898" s="163"/>
    </row>
    <row r="899" spans="1:22" s="187" customFormat="1" ht="12.75" customHeight="1">
      <c r="A899" s="385"/>
      <c r="G899" s="1106"/>
      <c r="O899" s="163"/>
      <c r="P899" s="163"/>
      <c r="Q899" s="163"/>
      <c r="R899" s="163"/>
      <c r="S899" s="163"/>
      <c r="T899" s="163"/>
      <c r="U899" s="163"/>
      <c r="V899" s="163"/>
    </row>
    <row r="900" spans="1:22" s="187" customFormat="1" ht="12.75" customHeight="1">
      <c r="A900" s="385"/>
      <c r="G900" s="1106"/>
      <c r="O900" s="163"/>
      <c r="P900" s="163"/>
      <c r="Q900" s="163"/>
      <c r="R900" s="163"/>
      <c r="S900" s="163"/>
      <c r="T900" s="163"/>
      <c r="U900" s="163"/>
      <c r="V900" s="163"/>
    </row>
    <row r="901" spans="1:22" s="187" customFormat="1" ht="12.75" customHeight="1">
      <c r="A901" s="385"/>
      <c r="G901" s="1106"/>
      <c r="O901" s="163"/>
      <c r="P901" s="163"/>
      <c r="Q901" s="163"/>
      <c r="R901" s="163"/>
      <c r="S901" s="163"/>
      <c r="T901" s="163"/>
      <c r="U901" s="163"/>
      <c r="V901" s="163"/>
    </row>
    <row r="902" spans="1:22" s="187" customFormat="1" ht="12.75" customHeight="1">
      <c r="A902" s="385"/>
      <c r="G902" s="1106"/>
      <c r="O902" s="163"/>
      <c r="P902" s="163"/>
      <c r="Q902" s="163"/>
      <c r="R902" s="163"/>
      <c r="S902" s="163"/>
      <c r="T902" s="163"/>
      <c r="U902" s="163"/>
      <c r="V902" s="163"/>
    </row>
    <row r="903" spans="1:22" s="187" customFormat="1" ht="12.75" customHeight="1">
      <c r="A903" s="385"/>
      <c r="G903" s="1106"/>
      <c r="O903" s="163"/>
      <c r="P903" s="163"/>
      <c r="Q903" s="163"/>
      <c r="R903" s="163"/>
      <c r="S903" s="163"/>
      <c r="T903" s="163"/>
      <c r="U903" s="163"/>
      <c r="V903" s="163"/>
    </row>
    <row r="904" spans="1:22" s="187" customFormat="1" ht="12.75" customHeight="1">
      <c r="A904" s="385"/>
      <c r="G904" s="1106"/>
      <c r="O904" s="163"/>
      <c r="P904" s="163"/>
      <c r="Q904" s="163"/>
      <c r="R904" s="163"/>
      <c r="S904" s="163"/>
      <c r="T904" s="163"/>
      <c r="U904" s="163"/>
      <c r="V904" s="163"/>
    </row>
    <row r="905" spans="1:22" s="187" customFormat="1" ht="12.75" customHeight="1">
      <c r="A905" s="385"/>
      <c r="G905" s="1106"/>
      <c r="O905" s="163"/>
      <c r="P905" s="163"/>
      <c r="Q905" s="163"/>
      <c r="R905" s="163"/>
      <c r="S905" s="163"/>
      <c r="T905" s="163"/>
      <c r="U905" s="163"/>
      <c r="V905" s="163"/>
    </row>
    <row r="906" spans="1:22" s="187" customFormat="1" ht="12.75" customHeight="1">
      <c r="A906" s="385"/>
      <c r="G906" s="1106"/>
      <c r="O906" s="163"/>
      <c r="P906" s="163"/>
      <c r="Q906" s="163"/>
      <c r="R906" s="163"/>
      <c r="S906" s="163"/>
      <c r="T906" s="163"/>
      <c r="U906" s="163"/>
      <c r="V906" s="163"/>
    </row>
    <row r="907" spans="1:22" s="187" customFormat="1" ht="12.75" customHeight="1">
      <c r="A907" s="385"/>
      <c r="G907" s="1106"/>
      <c r="O907" s="163"/>
      <c r="P907" s="163"/>
      <c r="Q907" s="163"/>
      <c r="R907" s="163"/>
      <c r="S907" s="163"/>
      <c r="T907" s="163"/>
      <c r="U907" s="163"/>
      <c r="V907" s="163"/>
    </row>
    <row r="908" spans="1:22" s="187" customFormat="1" ht="12.75" customHeight="1">
      <c r="A908" s="385"/>
      <c r="G908" s="1106"/>
      <c r="O908" s="163"/>
      <c r="P908" s="163"/>
      <c r="Q908" s="163"/>
      <c r="R908" s="163"/>
      <c r="S908" s="163"/>
      <c r="T908" s="163"/>
      <c r="U908" s="163"/>
      <c r="V908" s="163"/>
    </row>
    <row r="909" spans="1:22" s="187" customFormat="1" ht="12.75" customHeight="1">
      <c r="A909" s="385"/>
      <c r="G909" s="1106"/>
      <c r="O909" s="163"/>
      <c r="P909" s="163"/>
      <c r="Q909" s="163"/>
      <c r="R909" s="163"/>
      <c r="S909" s="163"/>
      <c r="T909" s="163"/>
      <c r="U909" s="163"/>
      <c r="V909" s="163"/>
    </row>
    <row r="910" spans="1:22" s="187" customFormat="1" ht="12.75" customHeight="1">
      <c r="A910" s="385"/>
      <c r="G910" s="1106"/>
      <c r="O910" s="163"/>
      <c r="P910" s="163"/>
      <c r="Q910" s="163"/>
      <c r="R910" s="163"/>
      <c r="S910" s="163"/>
      <c r="T910" s="163"/>
      <c r="U910" s="163"/>
      <c r="V910" s="163"/>
    </row>
    <row r="911" spans="1:22" s="187" customFormat="1" ht="12.75" customHeight="1">
      <c r="A911" s="385"/>
      <c r="G911" s="1106"/>
      <c r="O911" s="163"/>
      <c r="P911" s="163"/>
      <c r="Q911" s="163"/>
      <c r="R911" s="163"/>
      <c r="S911" s="163"/>
      <c r="T911" s="163"/>
      <c r="U911" s="163"/>
      <c r="V911" s="163"/>
    </row>
    <row r="912" spans="1:22" s="187" customFormat="1" ht="12.75" customHeight="1">
      <c r="A912" s="385"/>
      <c r="G912" s="1106"/>
      <c r="O912" s="163"/>
      <c r="P912" s="163"/>
      <c r="Q912" s="163"/>
      <c r="R912" s="163"/>
      <c r="S912" s="163"/>
      <c r="T912" s="163"/>
      <c r="U912" s="163"/>
      <c r="V912" s="163"/>
    </row>
    <row r="913" spans="1:22" s="187" customFormat="1" ht="12.75" customHeight="1">
      <c r="A913" s="385"/>
      <c r="G913" s="1106"/>
      <c r="O913" s="163"/>
      <c r="P913" s="163"/>
      <c r="Q913" s="163"/>
      <c r="R913" s="163"/>
      <c r="S913" s="163"/>
      <c r="T913" s="163"/>
      <c r="U913" s="163"/>
      <c r="V913" s="163"/>
    </row>
    <row r="914" spans="1:22" s="187" customFormat="1" ht="12.75" customHeight="1">
      <c r="A914" s="385"/>
      <c r="G914" s="1106"/>
      <c r="O914" s="163"/>
      <c r="P914" s="163"/>
      <c r="Q914" s="163"/>
      <c r="R914" s="163"/>
      <c r="S914" s="163"/>
      <c r="T914" s="163"/>
      <c r="U914" s="163"/>
      <c r="V914" s="163"/>
    </row>
    <row r="915" spans="1:22" s="187" customFormat="1" ht="12.75" customHeight="1">
      <c r="A915" s="385"/>
      <c r="G915" s="1106"/>
      <c r="O915" s="163"/>
      <c r="P915" s="163"/>
      <c r="Q915" s="163"/>
      <c r="R915" s="163"/>
      <c r="S915" s="163"/>
      <c r="T915" s="163"/>
      <c r="U915" s="163"/>
      <c r="V915" s="163"/>
    </row>
    <row r="916" spans="1:22" s="187" customFormat="1" ht="12.75" customHeight="1">
      <c r="A916" s="385"/>
      <c r="G916" s="1106"/>
      <c r="O916" s="163"/>
      <c r="P916" s="163"/>
      <c r="Q916" s="163"/>
      <c r="R916" s="163"/>
      <c r="S916" s="163"/>
      <c r="T916" s="163"/>
      <c r="U916" s="163"/>
      <c r="V916" s="163"/>
    </row>
    <row r="917" spans="1:22" s="187" customFormat="1" ht="12.75" customHeight="1">
      <c r="A917" s="385"/>
      <c r="G917" s="1106"/>
      <c r="O917" s="163"/>
      <c r="P917" s="163"/>
      <c r="Q917" s="163"/>
      <c r="R917" s="163"/>
      <c r="S917" s="163"/>
      <c r="T917" s="163"/>
      <c r="U917" s="163"/>
      <c r="V917" s="163"/>
    </row>
    <row r="918" spans="1:22" s="187" customFormat="1" ht="12.75" customHeight="1">
      <c r="A918" s="385"/>
      <c r="G918" s="1106"/>
      <c r="O918" s="163"/>
      <c r="P918" s="163"/>
      <c r="Q918" s="163"/>
      <c r="R918" s="163"/>
      <c r="S918" s="163"/>
      <c r="T918" s="163"/>
      <c r="U918" s="163"/>
      <c r="V918" s="163"/>
    </row>
    <row r="919" spans="1:22" s="187" customFormat="1" ht="12.75" customHeight="1">
      <c r="A919" s="385"/>
      <c r="G919" s="1106"/>
      <c r="O919" s="163"/>
      <c r="P919" s="163"/>
      <c r="Q919" s="163"/>
      <c r="R919" s="163"/>
      <c r="S919" s="163"/>
      <c r="T919" s="163"/>
      <c r="U919" s="163"/>
      <c r="V919" s="163"/>
    </row>
    <row r="920" spans="1:22" s="187" customFormat="1" ht="12.75" customHeight="1">
      <c r="A920" s="385"/>
      <c r="G920" s="1106"/>
      <c r="O920" s="163"/>
      <c r="P920" s="163"/>
      <c r="Q920" s="163"/>
      <c r="R920" s="163"/>
      <c r="S920" s="163"/>
      <c r="T920" s="163"/>
      <c r="U920" s="163"/>
      <c r="V920" s="163"/>
    </row>
    <row r="921" spans="1:22" s="187" customFormat="1" ht="12.75" customHeight="1">
      <c r="A921" s="385"/>
      <c r="G921" s="1106"/>
      <c r="O921" s="163"/>
      <c r="P921" s="163"/>
      <c r="Q921" s="163"/>
      <c r="R921" s="163"/>
      <c r="S921" s="163"/>
      <c r="T921" s="163"/>
      <c r="U921" s="163"/>
      <c r="V921" s="163"/>
    </row>
    <row r="922" spans="1:22" s="187" customFormat="1" ht="12.75" customHeight="1">
      <c r="A922" s="385"/>
      <c r="G922" s="1106"/>
      <c r="O922" s="163"/>
      <c r="P922" s="163"/>
      <c r="Q922" s="163"/>
      <c r="R922" s="163"/>
      <c r="S922" s="163"/>
      <c r="T922" s="163"/>
      <c r="U922" s="163"/>
      <c r="V922" s="163"/>
    </row>
    <row r="923" spans="1:22" s="187" customFormat="1" ht="12.75" customHeight="1">
      <c r="A923" s="385"/>
      <c r="G923" s="1106"/>
      <c r="O923" s="163"/>
      <c r="P923" s="163"/>
      <c r="Q923" s="163"/>
      <c r="R923" s="163"/>
      <c r="S923" s="163"/>
      <c r="T923" s="163"/>
      <c r="U923" s="163"/>
      <c r="V923" s="163"/>
    </row>
    <row r="924" spans="1:22" s="187" customFormat="1" ht="12.75" customHeight="1">
      <c r="A924" s="385"/>
      <c r="G924" s="1106"/>
      <c r="O924" s="163"/>
      <c r="P924" s="163"/>
      <c r="Q924" s="163"/>
      <c r="R924" s="163"/>
      <c r="S924" s="163"/>
      <c r="T924" s="163"/>
      <c r="U924" s="163"/>
      <c r="V924" s="163"/>
    </row>
    <row r="925" spans="1:22" s="187" customFormat="1" ht="12.75" customHeight="1">
      <c r="A925" s="385"/>
      <c r="G925" s="1106"/>
      <c r="O925" s="163"/>
      <c r="P925" s="163"/>
      <c r="Q925" s="163"/>
      <c r="R925" s="163"/>
      <c r="S925" s="163"/>
      <c r="T925" s="163"/>
      <c r="U925" s="163"/>
      <c r="V925" s="163"/>
    </row>
    <row r="926" spans="1:22" s="187" customFormat="1" ht="12.75" customHeight="1">
      <c r="A926" s="385"/>
      <c r="G926" s="1106"/>
      <c r="O926" s="163"/>
      <c r="P926" s="163"/>
      <c r="Q926" s="163"/>
      <c r="R926" s="163"/>
      <c r="S926" s="163"/>
      <c r="T926" s="163"/>
      <c r="U926" s="163"/>
      <c r="V926" s="163"/>
    </row>
    <row r="927" spans="1:22" s="187" customFormat="1" ht="12.75" customHeight="1">
      <c r="A927" s="385"/>
      <c r="G927" s="1106"/>
      <c r="O927" s="163"/>
      <c r="P927" s="163"/>
      <c r="Q927" s="163"/>
      <c r="R927" s="163"/>
      <c r="S927" s="163"/>
      <c r="T927" s="163"/>
      <c r="U927" s="163"/>
      <c r="V927" s="163"/>
    </row>
    <row r="928" spans="1:22" s="187" customFormat="1" ht="12.75" customHeight="1">
      <c r="A928" s="385"/>
      <c r="G928" s="1106"/>
      <c r="O928" s="163"/>
      <c r="P928" s="163"/>
      <c r="Q928" s="163"/>
      <c r="R928" s="163"/>
      <c r="S928" s="163"/>
      <c r="T928" s="163"/>
      <c r="U928" s="163"/>
      <c r="V928" s="163"/>
    </row>
    <row r="929" spans="1:22" s="187" customFormat="1" ht="12.75" customHeight="1">
      <c r="A929" s="385"/>
      <c r="G929" s="1106"/>
      <c r="O929" s="163"/>
      <c r="P929" s="163"/>
      <c r="Q929" s="163"/>
      <c r="R929" s="163"/>
      <c r="S929" s="163"/>
      <c r="T929" s="163"/>
      <c r="U929" s="163"/>
      <c r="V929" s="163"/>
    </row>
    <row r="930" spans="1:22" s="187" customFormat="1" ht="12.75" customHeight="1">
      <c r="A930" s="385"/>
      <c r="G930" s="1106"/>
      <c r="O930" s="163"/>
      <c r="P930" s="163"/>
      <c r="Q930" s="163"/>
      <c r="R930" s="163"/>
      <c r="S930" s="163"/>
      <c r="T930" s="163"/>
      <c r="U930" s="163"/>
      <c r="V930" s="163"/>
    </row>
    <row r="931" spans="1:22" s="187" customFormat="1" ht="12.75" customHeight="1">
      <c r="A931" s="385"/>
      <c r="G931" s="1106"/>
      <c r="O931" s="163"/>
      <c r="P931" s="163"/>
      <c r="Q931" s="163"/>
      <c r="R931" s="163"/>
      <c r="S931" s="163"/>
      <c r="T931" s="163"/>
      <c r="U931" s="163"/>
      <c r="V931" s="163"/>
    </row>
    <row r="932" spans="1:22" s="187" customFormat="1" ht="12.75" customHeight="1">
      <c r="A932" s="385"/>
      <c r="G932" s="1106"/>
      <c r="O932" s="163"/>
      <c r="P932" s="163"/>
      <c r="Q932" s="163"/>
      <c r="R932" s="163"/>
      <c r="S932" s="163"/>
      <c r="T932" s="163"/>
      <c r="U932" s="163"/>
      <c r="V932" s="163"/>
    </row>
    <row r="933" spans="1:22" s="187" customFormat="1" ht="12.75" customHeight="1">
      <c r="A933" s="385"/>
      <c r="G933" s="1106"/>
      <c r="O933" s="163"/>
      <c r="P933" s="163"/>
      <c r="Q933" s="163"/>
      <c r="R933" s="163"/>
      <c r="S933" s="163"/>
      <c r="T933" s="163"/>
      <c r="U933" s="163"/>
      <c r="V933" s="163"/>
    </row>
    <row r="934" spans="1:22" s="187" customFormat="1" ht="12.75" customHeight="1">
      <c r="A934" s="385"/>
      <c r="G934" s="1106"/>
      <c r="O934" s="163"/>
      <c r="P934" s="163"/>
      <c r="Q934" s="163"/>
      <c r="R934" s="163"/>
      <c r="S934" s="163"/>
      <c r="T934" s="163"/>
      <c r="U934" s="163"/>
      <c r="V934" s="163"/>
    </row>
    <row r="935" spans="1:22" s="187" customFormat="1" ht="12.75" customHeight="1">
      <c r="A935" s="385"/>
      <c r="G935" s="1106"/>
      <c r="O935" s="163"/>
      <c r="P935" s="163"/>
      <c r="Q935" s="163"/>
      <c r="R935" s="163"/>
      <c r="S935" s="163"/>
      <c r="T935" s="163"/>
      <c r="U935" s="163"/>
      <c r="V935" s="163"/>
    </row>
    <row r="936" spans="1:22" s="187" customFormat="1" ht="12.75" customHeight="1">
      <c r="A936" s="385"/>
      <c r="G936" s="1106"/>
      <c r="O936" s="163"/>
      <c r="P936" s="163"/>
      <c r="Q936" s="163"/>
      <c r="R936" s="163"/>
      <c r="S936" s="163"/>
      <c r="T936" s="163"/>
      <c r="U936" s="163"/>
      <c r="V936" s="163"/>
    </row>
    <row r="937" spans="1:22" s="187" customFormat="1" ht="12.75" customHeight="1">
      <c r="A937" s="385"/>
      <c r="G937" s="1106"/>
      <c r="O937" s="163"/>
      <c r="P937" s="163"/>
      <c r="Q937" s="163"/>
      <c r="R937" s="163"/>
      <c r="S937" s="163"/>
      <c r="T937" s="163"/>
      <c r="U937" s="163"/>
      <c r="V937" s="163"/>
    </row>
    <row r="938" spans="1:22" s="187" customFormat="1" ht="12.75" customHeight="1">
      <c r="A938" s="385"/>
      <c r="G938" s="1106"/>
      <c r="O938" s="163"/>
      <c r="P938" s="163"/>
      <c r="Q938" s="163"/>
      <c r="R938" s="163"/>
      <c r="S938" s="163"/>
      <c r="T938" s="163"/>
      <c r="U938" s="163"/>
      <c r="V938" s="163"/>
    </row>
    <row r="939" spans="1:22" s="187" customFormat="1" ht="12.75" customHeight="1">
      <c r="A939" s="385"/>
      <c r="G939" s="1106"/>
      <c r="O939" s="163"/>
      <c r="P939" s="163"/>
      <c r="Q939" s="163"/>
      <c r="R939" s="163"/>
      <c r="S939" s="163"/>
      <c r="T939" s="163"/>
      <c r="U939" s="163"/>
      <c r="V939" s="163"/>
    </row>
    <row r="940" spans="1:22" s="187" customFormat="1" ht="12.75" customHeight="1">
      <c r="A940" s="385"/>
      <c r="G940" s="1106"/>
      <c r="O940" s="163"/>
      <c r="P940" s="163"/>
      <c r="Q940" s="163"/>
      <c r="R940" s="163"/>
      <c r="S940" s="163"/>
      <c r="T940" s="163"/>
      <c r="U940" s="163"/>
      <c r="V940" s="163"/>
    </row>
    <row r="941" spans="1:22" s="187" customFormat="1" ht="12.75" customHeight="1">
      <c r="A941" s="385"/>
      <c r="G941" s="1106"/>
      <c r="O941" s="163"/>
      <c r="P941" s="163"/>
      <c r="Q941" s="163"/>
      <c r="R941" s="163"/>
      <c r="S941" s="163"/>
      <c r="T941" s="163"/>
      <c r="U941" s="163"/>
      <c r="V941" s="163"/>
    </row>
    <row r="942" spans="1:22" s="187" customFormat="1" ht="12.75" customHeight="1">
      <c r="A942" s="385"/>
      <c r="G942" s="1106"/>
      <c r="O942" s="163"/>
      <c r="P942" s="163"/>
      <c r="Q942" s="163"/>
      <c r="R942" s="163"/>
      <c r="S942" s="163"/>
      <c r="T942" s="163"/>
      <c r="U942" s="163"/>
      <c r="V942" s="163"/>
    </row>
    <row r="943" spans="1:22" s="187" customFormat="1" ht="12.75" customHeight="1">
      <c r="A943" s="385"/>
      <c r="G943" s="1106"/>
      <c r="O943" s="163"/>
      <c r="P943" s="163"/>
      <c r="Q943" s="163"/>
      <c r="R943" s="163"/>
      <c r="S943" s="163"/>
      <c r="T943" s="163"/>
      <c r="U943" s="163"/>
      <c r="V943" s="163"/>
    </row>
    <row r="944" spans="1:22" s="187" customFormat="1" ht="12.75" customHeight="1">
      <c r="A944" s="385"/>
      <c r="G944" s="1106"/>
      <c r="O944" s="163"/>
      <c r="P944" s="163"/>
      <c r="Q944" s="163"/>
      <c r="R944" s="163"/>
      <c r="S944" s="163"/>
      <c r="T944" s="163"/>
      <c r="U944" s="163"/>
      <c r="V944" s="163"/>
    </row>
    <row r="945" spans="1:22" s="187" customFormat="1" ht="12.75" customHeight="1">
      <c r="A945" s="385"/>
      <c r="G945" s="1106"/>
      <c r="O945" s="163"/>
      <c r="P945" s="163"/>
      <c r="Q945" s="163"/>
      <c r="R945" s="163"/>
      <c r="S945" s="163"/>
      <c r="T945" s="163"/>
      <c r="U945" s="163"/>
      <c r="V945" s="163"/>
    </row>
    <row r="946" spans="1:22" s="187" customFormat="1" ht="12.75" customHeight="1">
      <c r="A946" s="385"/>
      <c r="G946" s="1106"/>
      <c r="O946" s="163"/>
      <c r="P946" s="163"/>
      <c r="Q946" s="163"/>
      <c r="R946" s="163"/>
      <c r="S946" s="163"/>
      <c r="T946" s="163"/>
      <c r="U946" s="163"/>
      <c r="V946" s="163"/>
    </row>
    <row r="947" spans="1:22" s="187" customFormat="1" ht="12.75" customHeight="1">
      <c r="A947" s="385"/>
      <c r="G947" s="1106"/>
      <c r="O947" s="163"/>
      <c r="P947" s="163"/>
      <c r="Q947" s="163"/>
      <c r="R947" s="163"/>
      <c r="S947" s="163"/>
      <c r="T947" s="163"/>
      <c r="U947" s="163"/>
      <c r="V947" s="163"/>
    </row>
    <row r="948" spans="1:22" s="187" customFormat="1" ht="12.75" customHeight="1">
      <c r="A948" s="385"/>
      <c r="G948" s="1106"/>
      <c r="O948" s="163"/>
      <c r="P948" s="163"/>
      <c r="Q948" s="163"/>
      <c r="R948" s="163"/>
      <c r="S948" s="163"/>
      <c r="T948" s="163"/>
      <c r="U948" s="163"/>
      <c r="V948" s="163"/>
    </row>
    <row r="949" spans="1:22" s="187" customFormat="1" ht="12.75" customHeight="1">
      <c r="A949" s="385"/>
      <c r="G949" s="1106"/>
      <c r="O949" s="163"/>
      <c r="P949" s="163"/>
      <c r="Q949" s="163"/>
      <c r="R949" s="163"/>
      <c r="S949" s="163"/>
      <c r="T949" s="163"/>
      <c r="U949" s="163"/>
      <c r="V949" s="163"/>
    </row>
    <row r="950" spans="1:22" s="187" customFormat="1" ht="12.75" customHeight="1">
      <c r="A950" s="385"/>
      <c r="G950" s="1106"/>
      <c r="O950" s="163"/>
      <c r="P950" s="163"/>
      <c r="Q950" s="163"/>
      <c r="R950" s="163"/>
      <c r="S950" s="163"/>
      <c r="T950" s="163"/>
      <c r="U950" s="163"/>
      <c r="V950" s="163"/>
    </row>
    <row r="951" spans="1:22" s="187" customFormat="1" ht="12.75" customHeight="1">
      <c r="A951" s="385"/>
      <c r="G951" s="1106"/>
      <c r="O951" s="163"/>
      <c r="P951" s="163"/>
      <c r="Q951" s="163"/>
      <c r="R951" s="163"/>
      <c r="S951" s="163"/>
      <c r="T951" s="163"/>
      <c r="U951" s="163"/>
      <c r="V951" s="163"/>
    </row>
    <row r="952" spans="1:22" s="187" customFormat="1" ht="12.75" customHeight="1">
      <c r="A952" s="385"/>
      <c r="G952" s="1106"/>
      <c r="O952" s="163"/>
      <c r="P952" s="163"/>
      <c r="Q952" s="163"/>
      <c r="R952" s="163"/>
      <c r="S952" s="163"/>
      <c r="T952" s="163"/>
      <c r="U952" s="163"/>
      <c r="V952" s="163"/>
    </row>
    <row r="953" spans="1:22" s="187" customFormat="1" ht="12.75" customHeight="1">
      <c r="A953" s="385"/>
      <c r="G953" s="1106"/>
      <c r="O953" s="163"/>
      <c r="P953" s="163"/>
      <c r="Q953" s="163"/>
      <c r="R953" s="163"/>
      <c r="S953" s="163"/>
      <c r="T953" s="163"/>
      <c r="U953" s="163"/>
      <c r="V953" s="163"/>
    </row>
    <row r="954" spans="1:22" s="187" customFormat="1" ht="12.75" customHeight="1">
      <c r="A954" s="385"/>
      <c r="G954" s="1106"/>
      <c r="O954" s="163"/>
      <c r="P954" s="163"/>
      <c r="Q954" s="163"/>
      <c r="R954" s="163"/>
      <c r="S954" s="163"/>
      <c r="T954" s="163"/>
      <c r="U954" s="163"/>
      <c r="V954" s="163"/>
    </row>
    <row r="955" spans="1:22" s="187" customFormat="1" ht="12.75" customHeight="1">
      <c r="A955" s="385"/>
      <c r="G955" s="1106"/>
      <c r="O955" s="163"/>
      <c r="P955" s="163"/>
      <c r="Q955" s="163"/>
      <c r="R955" s="163"/>
      <c r="S955" s="163"/>
      <c r="T955" s="163"/>
      <c r="U955" s="163"/>
      <c r="V955" s="163"/>
    </row>
    <row r="956" spans="1:22" s="187" customFormat="1" ht="12.75" customHeight="1">
      <c r="A956" s="385"/>
      <c r="G956" s="1106"/>
      <c r="O956" s="163"/>
      <c r="P956" s="163"/>
      <c r="Q956" s="163"/>
      <c r="R956" s="163"/>
      <c r="S956" s="163"/>
      <c r="T956" s="163"/>
      <c r="U956" s="163"/>
      <c r="V956" s="163"/>
    </row>
    <row r="957" spans="1:22" s="187" customFormat="1" ht="12.75" customHeight="1">
      <c r="A957" s="385"/>
      <c r="G957" s="1106"/>
      <c r="O957" s="163"/>
      <c r="P957" s="163"/>
      <c r="Q957" s="163"/>
      <c r="R957" s="163"/>
      <c r="S957" s="163"/>
      <c r="T957" s="163"/>
      <c r="U957" s="163"/>
      <c r="V957" s="163"/>
    </row>
    <row r="958" spans="1:22" s="187" customFormat="1" ht="12.75" customHeight="1">
      <c r="A958" s="385"/>
      <c r="G958" s="1106"/>
      <c r="O958" s="163"/>
      <c r="P958" s="163"/>
      <c r="Q958" s="163"/>
      <c r="R958" s="163"/>
      <c r="S958" s="163"/>
      <c r="T958" s="163"/>
      <c r="U958" s="163"/>
      <c r="V958" s="163"/>
    </row>
    <row r="959" spans="1:22" s="187" customFormat="1" ht="12.75" customHeight="1">
      <c r="A959" s="385"/>
      <c r="G959" s="1106"/>
      <c r="O959" s="163"/>
      <c r="P959" s="163"/>
      <c r="Q959" s="163"/>
      <c r="R959" s="163"/>
      <c r="S959" s="163"/>
      <c r="T959" s="163"/>
      <c r="U959" s="163"/>
      <c r="V959" s="163"/>
    </row>
    <row r="960" spans="1:22" s="187" customFormat="1" ht="12.75" customHeight="1">
      <c r="A960" s="385"/>
      <c r="G960" s="1106"/>
      <c r="O960" s="163"/>
      <c r="P960" s="163"/>
      <c r="Q960" s="163"/>
      <c r="R960" s="163"/>
      <c r="S960" s="163"/>
      <c r="T960" s="163"/>
      <c r="U960" s="163"/>
      <c r="V960" s="163"/>
    </row>
    <row r="961" spans="1:22" s="187" customFormat="1" ht="12.75" customHeight="1">
      <c r="A961" s="385"/>
      <c r="G961" s="1106"/>
      <c r="O961" s="163"/>
      <c r="P961" s="163"/>
      <c r="Q961" s="163"/>
      <c r="R961" s="163"/>
      <c r="S961" s="163"/>
      <c r="T961" s="163"/>
      <c r="U961" s="163"/>
      <c r="V961" s="163"/>
    </row>
    <row r="962" spans="1:22" s="187" customFormat="1" ht="12.75" customHeight="1">
      <c r="A962" s="385"/>
      <c r="G962" s="1106"/>
      <c r="O962" s="163"/>
      <c r="P962" s="163"/>
      <c r="Q962" s="163"/>
      <c r="R962" s="163"/>
      <c r="S962" s="163"/>
      <c r="T962" s="163"/>
      <c r="U962" s="163"/>
      <c r="V962" s="163"/>
    </row>
    <row r="963" spans="1:22" s="187" customFormat="1" ht="12.75" customHeight="1">
      <c r="A963" s="385"/>
      <c r="G963" s="1106"/>
      <c r="O963" s="163"/>
      <c r="P963" s="163"/>
      <c r="Q963" s="163"/>
      <c r="R963" s="163"/>
      <c r="S963" s="163"/>
      <c r="T963" s="163"/>
      <c r="U963" s="163"/>
      <c r="V963" s="163"/>
    </row>
    <row r="964" spans="1:22" s="187" customFormat="1" ht="12.75" customHeight="1">
      <c r="A964" s="385"/>
      <c r="G964" s="1106"/>
      <c r="O964" s="163"/>
      <c r="P964" s="163"/>
      <c r="Q964" s="163"/>
      <c r="R964" s="163"/>
      <c r="S964" s="163"/>
      <c r="T964" s="163"/>
      <c r="U964" s="163"/>
      <c r="V964" s="163"/>
    </row>
    <row r="965" spans="1:22" s="187" customFormat="1" ht="12.75" customHeight="1">
      <c r="A965" s="385"/>
      <c r="G965" s="1106"/>
      <c r="O965" s="163"/>
      <c r="P965" s="163"/>
      <c r="Q965" s="163"/>
      <c r="R965" s="163"/>
      <c r="S965" s="163"/>
      <c r="T965" s="163"/>
      <c r="U965" s="163"/>
      <c r="V965" s="163"/>
    </row>
    <row r="966" spans="1:22" s="187" customFormat="1" ht="12.75" customHeight="1">
      <c r="A966" s="385"/>
      <c r="G966" s="1106"/>
      <c r="O966" s="163"/>
      <c r="P966" s="163"/>
      <c r="Q966" s="163"/>
      <c r="R966" s="163"/>
      <c r="S966" s="163"/>
      <c r="T966" s="163"/>
      <c r="U966" s="163"/>
      <c r="V966" s="163"/>
    </row>
    <row r="967" spans="1:22" s="187" customFormat="1" ht="12.75" customHeight="1">
      <c r="A967" s="385"/>
      <c r="G967" s="1106"/>
      <c r="O967" s="163"/>
      <c r="P967" s="163"/>
      <c r="Q967" s="163"/>
      <c r="R967" s="163"/>
      <c r="S967" s="163"/>
      <c r="T967" s="163"/>
      <c r="U967" s="163"/>
      <c r="V967" s="163"/>
    </row>
    <row r="968" spans="1:22" s="187" customFormat="1" ht="12.75" customHeight="1">
      <c r="A968" s="385"/>
      <c r="G968" s="1106"/>
      <c r="O968" s="163"/>
      <c r="P968" s="163"/>
      <c r="Q968" s="163"/>
      <c r="R968" s="163"/>
      <c r="S968" s="163"/>
      <c r="T968" s="163"/>
      <c r="U968" s="163"/>
      <c r="V968" s="163"/>
    </row>
    <row r="969" spans="1:22" s="187" customFormat="1" ht="12.75" customHeight="1">
      <c r="A969" s="385"/>
      <c r="G969" s="1106"/>
      <c r="O969" s="163"/>
      <c r="P969" s="163"/>
      <c r="Q969" s="163"/>
      <c r="R969" s="163"/>
      <c r="S969" s="163"/>
      <c r="T969" s="163"/>
      <c r="U969" s="163"/>
      <c r="V969" s="163"/>
    </row>
    <row r="970" spans="1:22" s="187" customFormat="1" ht="12.75" customHeight="1">
      <c r="A970" s="385"/>
      <c r="G970" s="1106"/>
      <c r="O970" s="163"/>
      <c r="P970" s="163"/>
      <c r="Q970" s="163"/>
      <c r="R970" s="163"/>
      <c r="S970" s="163"/>
      <c r="T970" s="163"/>
      <c r="U970" s="163"/>
      <c r="V970" s="163"/>
    </row>
    <row r="971" spans="1:22" s="187" customFormat="1" ht="12.75" customHeight="1">
      <c r="A971" s="385"/>
      <c r="G971" s="1106"/>
      <c r="O971" s="163"/>
      <c r="P971" s="163"/>
      <c r="Q971" s="163"/>
      <c r="R971" s="163"/>
      <c r="S971" s="163"/>
      <c r="T971" s="163"/>
      <c r="U971" s="163"/>
      <c r="V971" s="163"/>
    </row>
    <row r="972" spans="1:22" s="187" customFormat="1" ht="12.75" customHeight="1">
      <c r="A972" s="385"/>
      <c r="G972" s="1106"/>
      <c r="O972" s="163"/>
      <c r="P972" s="163"/>
      <c r="Q972" s="163"/>
      <c r="R972" s="163"/>
      <c r="S972" s="163"/>
      <c r="T972" s="163"/>
      <c r="U972" s="163"/>
      <c r="V972" s="163"/>
    </row>
    <row r="973" spans="1:22" s="187" customFormat="1" ht="12.75" customHeight="1">
      <c r="A973" s="385"/>
      <c r="G973" s="1106"/>
      <c r="O973" s="163"/>
      <c r="P973" s="163"/>
      <c r="Q973" s="163"/>
      <c r="R973" s="163"/>
      <c r="S973" s="163"/>
      <c r="T973" s="163"/>
      <c r="U973" s="163"/>
      <c r="V973" s="163"/>
    </row>
    <row r="974" spans="1:22" s="187" customFormat="1" ht="12.75" customHeight="1">
      <c r="A974" s="385"/>
      <c r="G974" s="1106"/>
      <c r="O974" s="163"/>
      <c r="P974" s="163"/>
      <c r="Q974" s="163"/>
      <c r="R974" s="163"/>
      <c r="S974" s="163"/>
      <c r="T974" s="163"/>
      <c r="U974" s="163"/>
      <c r="V974" s="163"/>
    </row>
    <row r="975" spans="1:22" s="187" customFormat="1" ht="12.75" customHeight="1">
      <c r="A975" s="385"/>
      <c r="G975" s="1106"/>
      <c r="O975" s="163"/>
      <c r="P975" s="163"/>
      <c r="Q975" s="163"/>
      <c r="R975" s="163"/>
      <c r="S975" s="163"/>
      <c r="T975" s="163"/>
      <c r="U975" s="163"/>
      <c r="V975" s="163"/>
    </row>
    <row r="976" spans="1:22" s="187" customFormat="1" ht="12.75" customHeight="1">
      <c r="A976" s="385"/>
      <c r="G976" s="1106"/>
      <c r="O976" s="163"/>
      <c r="P976" s="163"/>
      <c r="Q976" s="163"/>
      <c r="R976" s="163"/>
      <c r="S976" s="163"/>
      <c r="T976" s="163"/>
      <c r="U976" s="163"/>
      <c r="V976" s="163"/>
    </row>
    <row r="977" spans="1:22" s="187" customFormat="1" ht="12.75" customHeight="1">
      <c r="A977" s="385"/>
      <c r="G977" s="1106"/>
      <c r="O977" s="163"/>
      <c r="P977" s="163"/>
      <c r="Q977" s="163"/>
      <c r="R977" s="163"/>
      <c r="S977" s="163"/>
      <c r="T977" s="163"/>
      <c r="U977" s="163"/>
      <c r="V977" s="163"/>
    </row>
    <row r="978" spans="1:22" s="187" customFormat="1" ht="12.75" customHeight="1">
      <c r="A978" s="385"/>
      <c r="G978" s="1106"/>
      <c r="O978" s="163"/>
      <c r="P978" s="163"/>
      <c r="Q978" s="163"/>
      <c r="R978" s="163"/>
      <c r="S978" s="163"/>
      <c r="T978" s="163"/>
      <c r="U978" s="163"/>
      <c r="V978" s="163"/>
    </row>
    <row r="979" spans="1:22" s="187" customFormat="1" ht="12.75" customHeight="1">
      <c r="A979" s="385"/>
      <c r="G979" s="1106"/>
      <c r="O979" s="163"/>
      <c r="P979" s="163"/>
      <c r="Q979" s="163"/>
      <c r="R979" s="163"/>
      <c r="S979" s="163"/>
      <c r="T979" s="163"/>
      <c r="U979" s="163"/>
      <c r="V979" s="163"/>
    </row>
    <row r="980" spans="1:22" s="187" customFormat="1" ht="12.75" customHeight="1">
      <c r="A980" s="385"/>
      <c r="G980" s="1106"/>
      <c r="O980" s="163"/>
      <c r="P980" s="163"/>
      <c r="Q980" s="163"/>
      <c r="R980" s="163"/>
      <c r="S980" s="163"/>
      <c r="T980" s="163"/>
      <c r="U980" s="163"/>
      <c r="V980" s="163"/>
    </row>
    <row r="981" spans="1:22" s="187" customFormat="1" ht="12.75" customHeight="1">
      <c r="A981" s="385"/>
      <c r="G981" s="1106"/>
      <c r="O981" s="163"/>
      <c r="P981" s="163"/>
      <c r="Q981" s="163"/>
      <c r="R981" s="163"/>
      <c r="S981" s="163"/>
      <c r="T981" s="163"/>
      <c r="U981" s="163"/>
      <c r="V981" s="163"/>
    </row>
    <row r="982" spans="1:22" s="187" customFormat="1" ht="12.75" customHeight="1">
      <c r="A982" s="385"/>
      <c r="G982" s="1106"/>
      <c r="O982" s="163"/>
      <c r="P982" s="163"/>
      <c r="Q982" s="163"/>
      <c r="R982" s="163"/>
      <c r="S982" s="163"/>
      <c r="T982" s="163"/>
      <c r="U982" s="163"/>
      <c r="V982" s="163"/>
    </row>
    <row r="983" spans="1:22" s="187" customFormat="1" ht="12.75" customHeight="1">
      <c r="A983" s="385"/>
      <c r="G983" s="1106"/>
      <c r="O983" s="163"/>
      <c r="P983" s="163"/>
      <c r="Q983" s="163"/>
      <c r="R983" s="163"/>
      <c r="S983" s="163"/>
      <c r="T983" s="163"/>
      <c r="U983" s="163"/>
      <c r="V983" s="163"/>
    </row>
    <row r="984" spans="1:22" s="187" customFormat="1" ht="12.75" customHeight="1">
      <c r="A984" s="385"/>
      <c r="G984" s="1106"/>
      <c r="O984" s="163"/>
      <c r="P984" s="163"/>
      <c r="Q984" s="163"/>
      <c r="R984" s="163"/>
      <c r="S984" s="163"/>
      <c r="T984" s="163"/>
      <c r="U984" s="163"/>
      <c r="V984" s="163"/>
    </row>
    <row r="985" spans="1:22" s="187" customFormat="1" ht="12.75" customHeight="1">
      <c r="A985" s="385"/>
      <c r="G985" s="1106"/>
      <c r="O985" s="163"/>
      <c r="P985" s="163"/>
      <c r="Q985" s="163"/>
      <c r="R985" s="163"/>
      <c r="S985" s="163"/>
      <c r="T985" s="163"/>
      <c r="U985" s="163"/>
      <c r="V985" s="163"/>
    </row>
    <row r="986" spans="1:22" s="187" customFormat="1" ht="12.75" customHeight="1">
      <c r="A986" s="385"/>
      <c r="G986" s="1106"/>
      <c r="O986" s="163"/>
      <c r="P986" s="163"/>
      <c r="Q986" s="163"/>
      <c r="R986" s="163"/>
      <c r="S986" s="163"/>
      <c r="T986" s="163"/>
      <c r="U986" s="163"/>
      <c r="V986" s="163"/>
    </row>
    <row r="987" spans="1:22" s="187" customFormat="1" ht="12.75" customHeight="1">
      <c r="A987" s="385"/>
      <c r="G987" s="1106"/>
      <c r="O987" s="163"/>
      <c r="P987" s="163"/>
      <c r="Q987" s="163"/>
      <c r="R987" s="163"/>
      <c r="S987" s="163"/>
      <c r="T987" s="163"/>
      <c r="U987" s="163"/>
      <c r="V987" s="163"/>
    </row>
    <row r="988" spans="1:22" s="187" customFormat="1" ht="12.75" customHeight="1">
      <c r="A988" s="385"/>
      <c r="G988" s="1106"/>
      <c r="O988" s="163"/>
      <c r="P988" s="163"/>
      <c r="Q988" s="163"/>
      <c r="R988" s="163"/>
      <c r="S988" s="163"/>
      <c r="T988" s="163"/>
      <c r="U988" s="163"/>
      <c r="V988" s="163"/>
    </row>
    <row r="989" spans="1:22" s="187" customFormat="1" ht="12.75" customHeight="1">
      <c r="A989" s="385"/>
      <c r="G989" s="1106"/>
      <c r="O989" s="163"/>
      <c r="P989" s="163"/>
      <c r="Q989" s="163"/>
      <c r="R989" s="163"/>
      <c r="S989" s="163"/>
      <c r="T989" s="163"/>
      <c r="U989" s="163"/>
      <c r="V989" s="163"/>
    </row>
    <row r="990" spans="1:22" s="187" customFormat="1" ht="12.75" customHeight="1">
      <c r="A990" s="385"/>
      <c r="G990" s="1106"/>
      <c r="O990" s="163"/>
      <c r="P990" s="163"/>
      <c r="Q990" s="163"/>
      <c r="R990" s="163"/>
      <c r="S990" s="163"/>
      <c r="T990" s="163"/>
      <c r="U990" s="163"/>
      <c r="V990" s="163"/>
    </row>
    <row r="991" spans="1:22" s="187" customFormat="1" ht="12.75" customHeight="1">
      <c r="A991" s="385"/>
      <c r="G991" s="1106"/>
      <c r="O991" s="163"/>
      <c r="P991" s="163"/>
      <c r="Q991" s="163"/>
      <c r="R991" s="163"/>
      <c r="S991" s="163"/>
      <c r="T991" s="163"/>
      <c r="U991" s="163"/>
      <c r="V991" s="163"/>
    </row>
    <row r="992" spans="1:22" s="187" customFormat="1" ht="12.75" customHeight="1">
      <c r="A992" s="385"/>
      <c r="G992" s="1106"/>
      <c r="O992" s="163"/>
      <c r="P992" s="163"/>
      <c r="Q992" s="163"/>
      <c r="R992" s="163"/>
      <c r="S992" s="163"/>
      <c r="T992" s="163"/>
      <c r="U992" s="163"/>
      <c r="V992" s="163"/>
    </row>
    <row r="993" spans="1:22" s="187" customFormat="1" ht="12.75" customHeight="1">
      <c r="A993" s="385"/>
      <c r="G993" s="1106"/>
      <c r="O993" s="163"/>
      <c r="P993" s="163"/>
      <c r="Q993" s="163"/>
      <c r="R993" s="163"/>
      <c r="S993" s="163"/>
      <c r="T993" s="163"/>
      <c r="U993" s="163"/>
      <c r="V993" s="163"/>
    </row>
    <row r="994" spans="1:22" s="187" customFormat="1" ht="12.75" customHeight="1">
      <c r="A994" s="385"/>
      <c r="G994" s="1106"/>
      <c r="O994" s="163"/>
      <c r="P994" s="163"/>
      <c r="Q994" s="163"/>
      <c r="R994" s="163"/>
      <c r="S994" s="163"/>
      <c r="T994" s="163"/>
      <c r="U994" s="163"/>
      <c r="V994" s="163"/>
    </row>
    <row r="995" spans="1:22" s="187" customFormat="1" ht="12.75" customHeight="1">
      <c r="A995" s="385"/>
      <c r="G995" s="1106"/>
      <c r="O995" s="163"/>
      <c r="P995" s="163"/>
      <c r="Q995" s="163"/>
      <c r="R995" s="163"/>
      <c r="S995" s="163"/>
      <c r="T995" s="163"/>
      <c r="U995" s="163"/>
      <c r="V995" s="163"/>
    </row>
    <row r="996" spans="1:22" s="187" customFormat="1" ht="12.75" customHeight="1">
      <c r="A996" s="385"/>
      <c r="G996" s="1106"/>
      <c r="O996" s="163"/>
      <c r="P996" s="163"/>
      <c r="Q996" s="163"/>
      <c r="R996" s="163"/>
      <c r="S996" s="163"/>
      <c r="T996" s="163"/>
      <c r="U996" s="163"/>
      <c r="V996" s="163"/>
    </row>
    <row r="997" spans="1:22" s="187" customFormat="1" ht="12.75" customHeight="1">
      <c r="A997" s="385"/>
      <c r="G997" s="1106"/>
      <c r="O997" s="163"/>
      <c r="P997" s="163"/>
      <c r="Q997" s="163"/>
      <c r="R997" s="163"/>
      <c r="S997" s="163"/>
      <c r="T997" s="163"/>
      <c r="U997" s="163"/>
      <c r="V997" s="163"/>
    </row>
    <row r="998" spans="1:22" s="187" customFormat="1" ht="12.75" customHeight="1">
      <c r="A998" s="385"/>
      <c r="G998" s="1106"/>
      <c r="O998" s="163"/>
      <c r="P998" s="163"/>
      <c r="Q998" s="163"/>
      <c r="R998" s="163"/>
      <c r="S998" s="163"/>
      <c r="T998" s="163"/>
      <c r="U998" s="163"/>
      <c r="V998" s="163"/>
    </row>
    <row r="999" spans="1:22" s="187" customFormat="1" ht="12.75" customHeight="1">
      <c r="A999" s="385"/>
      <c r="G999" s="1106"/>
      <c r="O999" s="163"/>
      <c r="P999" s="163"/>
      <c r="Q999" s="163"/>
      <c r="R999" s="163"/>
      <c r="S999" s="163"/>
      <c r="T999" s="163"/>
      <c r="U999" s="163"/>
      <c r="V999" s="163"/>
    </row>
    <row r="1000" spans="1:22" s="187" customFormat="1" ht="12.75" customHeight="1">
      <c r="A1000" s="385"/>
      <c r="G1000" s="1106"/>
      <c r="O1000" s="163"/>
      <c r="P1000" s="163"/>
      <c r="Q1000" s="163"/>
      <c r="R1000" s="163"/>
      <c r="S1000" s="163"/>
      <c r="T1000" s="163"/>
      <c r="U1000" s="163"/>
      <c r="V1000" s="163"/>
    </row>
    <row r="1001" spans="1:22" s="187" customFormat="1" ht="12.75" customHeight="1">
      <c r="A1001" s="385"/>
      <c r="G1001" s="1106"/>
      <c r="O1001" s="163"/>
      <c r="P1001" s="163"/>
      <c r="Q1001" s="163"/>
      <c r="R1001" s="163"/>
      <c r="S1001" s="163"/>
      <c r="T1001" s="163"/>
      <c r="U1001" s="163"/>
      <c r="V1001" s="163"/>
    </row>
    <row r="1002" spans="1:22" s="187" customFormat="1" ht="12.75" customHeight="1">
      <c r="A1002" s="385"/>
      <c r="G1002" s="1106"/>
      <c r="O1002" s="163"/>
      <c r="P1002" s="163"/>
      <c r="Q1002" s="163"/>
      <c r="R1002" s="163"/>
      <c r="S1002" s="163"/>
      <c r="T1002" s="163"/>
      <c r="U1002" s="163"/>
      <c r="V1002" s="163"/>
    </row>
    <row r="1003" spans="1:22" s="187" customFormat="1" ht="12.75" customHeight="1">
      <c r="A1003" s="385"/>
      <c r="G1003" s="1106"/>
      <c r="O1003" s="163"/>
      <c r="P1003" s="163"/>
      <c r="Q1003" s="163"/>
      <c r="R1003" s="163"/>
      <c r="S1003" s="163"/>
      <c r="T1003" s="163"/>
      <c r="U1003" s="163"/>
      <c r="V1003" s="163"/>
    </row>
    <row r="1004" spans="1:22" s="187" customFormat="1" ht="12.75" customHeight="1">
      <c r="A1004" s="385"/>
      <c r="G1004" s="1106"/>
      <c r="O1004" s="163"/>
      <c r="P1004" s="163"/>
      <c r="Q1004" s="163"/>
      <c r="R1004" s="163"/>
      <c r="S1004" s="163"/>
      <c r="T1004" s="163"/>
      <c r="U1004" s="163"/>
      <c r="V1004" s="163"/>
    </row>
    <row r="1005" spans="1:22" s="187" customFormat="1" ht="12.75" customHeight="1">
      <c r="A1005" s="385"/>
      <c r="G1005" s="1106"/>
      <c r="O1005" s="163"/>
      <c r="P1005" s="163"/>
      <c r="Q1005" s="163"/>
      <c r="R1005" s="163"/>
      <c r="S1005" s="163"/>
      <c r="T1005" s="163"/>
      <c r="U1005" s="163"/>
      <c r="V1005" s="163"/>
    </row>
    <row r="1006" spans="1:22" s="187" customFormat="1" ht="12.75" customHeight="1">
      <c r="A1006" s="385"/>
      <c r="G1006" s="1106"/>
      <c r="O1006" s="163"/>
      <c r="P1006" s="163"/>
      <c r="Q1006" s="163"/>
      <c r="R1006" s="163"/>
      <c r="S1006" s="163"/>
      <c r="T1006" s="163"/>
      <c r="U1006" s="163"/>
      <c r="V1006" s="163"/>
    </row>
    <row r="1007" spans="1:22" s="187" customFormat="1" ht="12.75" customHeight="1">
      <c r="A1007" s="385"/>
      <c r="G1007" s="1106"/>
      <c r="O1007" s="163"/>
      <c r="P1007" s="163"/>
      <c r="Q1007" s="163"/>
      <c r="R1007" s="163"/>
      <c r="S1007" s="163"/>
      <c r="T1007" s="163"/>
      <c r="U1007" s="163"/>
      <c r="V1007" s="163"/>
    </row>
    <row r="1008" spans="1:22" s="187" customFormat="1" ht="12.75" customHeight="1">
      <c r="A1008" s="385"/>
      <c r="G1008" s="1106"/>
      <c r="O1008" s="163"/>
      <c r="P1008" s="163"/>
      <c r="Q1008" s="163"/>
      <c r="R1008" s="163"/>
      <c r="S1008" s="163"/>
      <c r="T1008" s="163"/>
      <c r="U1008" s="163"/>
      <c r="V1008" s="163"/>
    </row>
    <row r="1009" spans="1:22" s="187" customFormat="1" ht="12.75" customHeight="1">
      <c r="A1009" s="385"/>
      <c r="G1009" s="1106"/>
      <c r="O1009" s="163"/>
      <c r="P1009" s="163"/>
      <c r="Q1009" s="163"/>
      <c r="R1009" s="163"/>
      <c r="S1009" s="163"/>
      <c r="T1009" s="163"/>
      <c r="U1009" s="163"/>
      <c r="V1009" s="163"/>
    </row>
    <row r="1010" spans="1:22" s="187" customFormat="1" ht="12.75" customHeight="1">
      <c r="A1010" s="385"/>
      <c r="G1010" s="1106"/>
      <c r="O1010" s="163"/>
      <c r="P1010" s="163"/>
      <c r="Q1010" s="163"/>
      <c r="R1010" s="163"/>
      <c r="S1010" s="163"/>
      <c r="T1010" s="163"/>
      <c r="U1010" s="163"/>
      <c r="V1010" s="163"/>
    </row>
    <row r="1011" spans="1:22" s="187" customFormat="1" ht="12.75" customHeight="1">
      <c r="A1011" s="385"/>
      <c r="G1011" s="1106"/>
      <c r="O1011" s="163"/>
      <c r="P1011" s="163"/>
      <c r="Q1011" s="163"/>
      <c r="R1011" s="163"/>
      <c r="S1011" s="163"/>
      <c r="T1011" s="163"/>
      <c r="U1011" s="163"/>
      <c r="V1011" s="163"/>
    </row>
    <row r="1012" spans="1:22" s="187" customFormat="1" ht="12.75" customHeight="1">
      <c r="A1012" s="385"/>
      <c r="G1012" s="1106"/>
      <c r="O1012" s="163"/>
      <c r="P1012" s="163"/>
      <c r="Q1012" s="163"/>
      <c r="R1012" s="163"/>
      <c r="S1012" s="163"/>
      <c r="T1012" s="163"/>
      <c r="U1012" s="163"/>
      <c r="V1012" s="163"/>
    </row>
    <row r="1013" spans="1:22" s="187" customFormat="1" ht="12.75" customHeight="1">
      <c r="A1013" s="385"/>
      <c r="G1013" s="1106"/>
      <c r="O1013" s="163"/>
      <c r="P1013" s="163"/>
      <c r="Q1013" s="163"/>
      <c r="R1013" s="163"/>
      <c r="S1013" s="163"/>
      <c r="T1013" s="163"/>
      <c r="U1013" s="163"/>
      <c r="V1013" s="163"/>
    </row>
    <row r="1014" spans="1:22" s="187" customFormat="1" ht="12.75" customHeight="1">
      <c r="A1014" s="385"/>
      <c r="G1014" s="1106"/>
      <c r="O1014" s="163"/>
      <c r="P1014" s="163"/>
      <c r="Q1014" s="163"/>
      <c r="R1014" s="163"/>
      <c r="S1014" s="163"/>
      <c r="T1014" s="163"/>
      <c r="U1014" s="163"/>
      <c r="V1014" s="163"/>
    </row>
    <row r="1015" spans="1:22" s="187" customFormat="1" ht="12.75" customHeight="1">
      <c r="A1015" s="385"/>
      <c r="G1015" s="1106"/>
      <c r="O1015" s="163"/>
      <c r="P1015" s="163"/>
      <c r="Q1015" s="163"/>
      <c r="R1015" s="163"/>
      <c r="S1015" s="163"/>
      <c r="T1015" s="163"/>
      <c r="U1015" s="163"/>
      <c r="V1015" s="163"/>
    </row>
    <row r="1016" spans="1:22" s="187" customFormat="1" ht="12.75" customHeight="1">
      <c r="A1016" s="385"/>
      <c r="G1016" s="1106"/>
      <c r="O1016" s="163"/>
      <c r="P1016" s="163"/>
      <c r="Q1016" s="163"/>
      <c r="R1016" s="163"/>
      <c r="S1016" s="163"/>
      <c r="T1016" s="163"/>
      <c r="U1016" s="163"/>
      <c r="V1016" s="163"/>
    </row>
    <row r="1017" spans="1:22" s="187" customFormat="1" ht="12.75" customHeight="1">
      <c r="A1017" s="385"/>
      <c r="G1017" s="1106"/>
      <c r="O1017" s="163"/>
      <c r="P1017" s="163"/>
      <c r="Q1017" s="163"/>
      <c r="R1017" s="163"/>
      <c r="S1017" s="163"/>
      <c r="T1017" s="163"/>
      <c r="U1017" s="163"/>
      <c r="V1017" s="163"/>
    </row>
    <row r="1018" spans="1:22" s="187" customFormat="1" ht="12.75" customHeight="1">
      <c r="A1018" s="385"/>
      <c r="G1018" s="1106"/>
      <c r="O1018" s="163"/>
      <c r="P1018" s="163"/>
      <c r="Q1018" s="163"/>
      <c r="R1018" s="163"/>
      <c r="S1018" s="163"/>
      <c r="T1018" s="163"/>
      <c r="U1018" s="163"/>
      <c r="V1018" s="163"/>
    </row>
    <row r="1019" spans="1:22" s="187" customFormat="1" ht="12.75" customHeight="1">
      <c r="A1019" s="385"/>
      <c r="G1019" s="1106"/>
      <c r="O1019" s="163"/>
      <c r="P1019" s="163"/>
      <c r="Q1019" s="163"/>
      <c r="R1019" s="163"/>
      <c r="S1019" s="163"/>
      <c r="T1019" s="163"/>
      <c r="U1019" s="163"/>
      <c r="V1019" s="163"/>
    </row>
    <row r="1020" spans="1:22" s="187" customFormat="1" ht="12.75" customHeight="1">
      <c r="A1020" s="385"/>
      <c r="G1020" s="1106"/>
      <c r="O1020" s="163"/>
      <c r="P1020" s="163"/>
      <c r="Q1020" s="163"/>
      <c r="R1020" s="163"/>
      <c r="S1020" s="163"/>
      <c r="T1020" s="163"/>
      <c r="U1020" s="163"/>
      <c r="V1020" s="163"/>
    </row>
    <row r="1021" spans="1:22" s="187" customFormat="1" ht="12.75" customHeight="1">
      <c r="A1021" s="385"/>
      <c r="G1021" s="1106"/>
      <c r="O1021" s="163"/>
      <c r="P1021" s="163"/>
      <c r="Q1021" s="163"/>
      <c r="R1021" s="163"/>
      <c r="S1021" s="163"/>
      <c r="T1021" s="163"/>
      <c r="U1021" s="163"/>
      <c r="V1021" s="163"/>
    </row>
    <row r="1022" spans="1:22" s="187" customFormat="1" ht="12.75" customHeight="1">
      <c r="A1022" s="385"/>
      <c r="G1022" s="1106"/>
      <c r="O1022" s="163"/>
      <c r="P1022" s="163"/>
      <c r="Q1022" s="163"/>
      <c r="R1022" s="163"/>
      <c r="S1022" s="163"/>
      <c r="T1022" s="163"/>
      <c r="U1022" s="163"/>
      <c r="V1022" s="163"/>
    </row>
    <row r="1023" spans="1:22" s="187" customFormat="1" ht="12.75" customHeight="1">
      <c r="A1023" s="385"/>
      <c r="G1023" s="1106"/>
      <c r="O1023" s="163"/>
      <c r="P1023" s="163"/>
      <c r="Q1023" s="163"/>
      <c r="R1023" s="163"/>
      <c r="S1023" s="163"/>
      <c r="T1023" s="163"/>
      <c r="U1023" s="163"/>
      <c r="V1023" s="163"/>
    </row>
    <row r="1024" spans="1:22" s="187" customFormat="1" ht="12.75" customHeight="1">
      <c r="A1024" s="385"/>
      <c r="G1024" s="1106"/>
      <c r="O1024" s="163"/>
      <c r="P1024" s="163"/>
      <c r="Q1024" s="163"/>
      <c r="R1024" s="163"/>
      <c r="S1024" s="163"/>
      <c r="T1024" s="163"/>
      <c r="U1024" s="163"/>
      <c r="V1024" s="163"/>
    </row>
    <row r="1025" spans="1:22" s="187" customFormat="1" ht="12.75" customHeight="1">
      <c r="A1025" s="385"/>
      <c r="G1025" s="1106"/>
      <c r="O1025" s="163"/>
      <c r="P1025" s="163"/>
      <c r="Q1025" s="163"/>
      <c r="R1025" s="163"/>
      <c r="S1025" s="163"/>
      <c r="T1025" s="163"/>
      <c r="U1025" s="163"/>
      <c r="V1025" s="163"/>
    </row>
    <row r="1026" spans="1:22" s="187" customFormat="1" ht="12.75" customHeight="1">
      <c r="A1026" s="385"/>
      <c r="G1026" s="1106"/>
      <c r="O1026" s="163"/>
      <c r="P1026" s="163"/>
      <c r="Q1026" s="163"/>
      <c r="R1026" s="163"/>
      <c r="S1026" s="163"/>
      <c r="T1026" s="163"/>
      <c r="U1026" s="163"/>
      <c r="V1026" s="163"/>
    </row>
    <row r="1027" spans="1:22" s="187" customFormat="1" ht="12.75" customHeight="1">
      <c r="A1027" s="385"/>
      <c r="G1027" s="1106"/>
      <c r="O1027" s="163"/>
      <c r="P1027" s="163"/>
      <c r="Q1027" s="163"/>
      <c r="R1027" s="163"/>
      <c r="S1027" s="163"/>
      <c r="T1027" s="163"/>
      <c r="U1027" s="163"/>
      <c r="V1027" s="163"/>
    </row>
    <row r="1028" spans="1:22" s="187" customFormat="1" ht="12.75" customHeight="1">
      <c r="A1028" s="385"/>
      <c r="G1028" s="1106"/>
      <c r="O1028" s="163"/>
      <c r="P1028" s="163"/>
      <c r="Q1028" s="163"/>
      <c r="R1028" s="163"/>
      <c r="S1028" s="163"/>
      <c r="T1028" s="163"/>
      <c r="U1028" s="163"/>
      <c r="V1028" s="163"/>
    </row>
    <row r="1029" spans="1:22" s="187" customFormat="1" ht="12.75" customHeight="1">
      <c r="A1029" s="385"/>
      <c r="G1029" s="1106"/>
      <c r="O1029" s="163"/>
      <c r="P1029" s="163"/>
      <c r="Q1029" s="163"/>
      <c r="R1029" s="163"/>
      <c r="S1029" s="163"/>
      <c r="T1029" s="163"/>
      <c r="U1029" s="163"/>
      <c r="V1029" s="163"/>
    </row>
    <row r="1030" spans="1:22" s="187" customFormat="1" ht="12.75" customHeight="1">
      <c r="A1030" s="385"/>
      <c r="G1030" s="1106"/>
      <c r="O1030" s="163"/>
      <c r="P1030" s="163"/>
      <c r="Q1030" s="163"/>
      <c r="R1030" s="163"/>
      <c r="S1030" s="163"/>
      <c r="T1030" s="163"/>
      <c r="U1030" s="163"/>
      <c r="V1030" s="163"/>
    </row>
    <row r="1031" spans="1:22" s="187" customFormat="1" ht="12.75" customHeight="1">
      <c r="A1031" s="385"/>
      <c r="G1031" s="1106"/>
      <c r="O1031" s="163"/>
      <c r="P1031" s="163"/>
      <c r="Q1031" s="163"/>
      <c r="R1031" s="163"/>
      <c r="S1031" s="163"/>
      <c r="T1031" s="163"/>
      <c r="U1031" s="163"/>
      <c r="V1031" s="163"/>
    </row>
    <row r="1032" spans="1:22" s="187" customFormat="1" ht="12.75" customHeight="1">
      <c r="A1032" s="385"/>
      <c r="G1032" s="1106"/>
      <c r="O1032" s="163"/>
      <c r="P1032" s="163"/>
      <c r="Q1032" s="163"/>
      <c r="R1032" s="163"/>
      <c r="S1032" s="163"/>
      <c r="T1032" s="163"/>
      <c r="U1032" s="163"/>
      <c r="V1032" s="163"/>
    </row>
    <row r="1033" spans="1:22" s="187" customFormat="1" ht="12.75" customHeight="1">
      <c r="A1033" s="385"/>
      <c r="G1033" s="1106"/>
      <c r="O1033" s="163"/>
      <c r="P1033" s="163"/>
      <c r="Q1033" s="163"/>
      <c r="R1033" s="163"/>
      <c r="S1033" s="163"/>
      <c r="T1033" s="163"/>
      <c r="U1033" s="163"/>
      <c r="V1033" s="163"/>
    </row>
    <row r="1034" spans="1:22" s="187" customFormat="1" ht="12.75" customHeight="1">
      <c r="A1034" s="385"/>
      <c r="G1034" s="1106"/>
      <c r="O1034" s="163"/>
      <c r="P1034" s="163"/>
      <c r="Q1034" s="163"/>
      <c r="R1034" s="163"/>
      <c r="S1034" s="163"/>
      <c r="T1034" s="163"/>
      <c r="U1034" s="163"/>
      <c r="V1034" s="163"/>
    </row>
    <row r="1035" spans="1:22" s="187" customFormat="1" ht="12.75" customHeight="1">
      <c r="A1035" s="385"/>
      <c r="G1035" s="1106"/>
      <c r="O1035" s="163"/>
      <c r="P1035" s="163"/>
      <c r="Q1035" s="163"/>
      <c r="R1035" s="163"/>
      <c r="S1035" s="163"/>
      <c r="T1035" s="163"/>
      <c r="U1035" s="163"/>
      <c r="V1035" s="163"/>
    </row>
    <row r="1036" spans="1:22" s="187" customFormat="1" ht="12.75" customHeight="1">
      <c r="A1036" s="385"/>
      <c r="G1036" s="1106"/>
      <c r="O1036" s="163"/>
      <c r="P1036" s="163"/>
      <c r="Q1036" s="163"/>
      <c r="R1036" s="163"/>
      <c r="S1036" s="163"/>
      <c r="T1036" s="163"/>
      <c r="U1036" s="163"/>
      <c r="V1036" s="163"/>
    </row>
    <row r="1037" spans="1:22" s="187" customFormat="1" ht="12.75" customHeight="1">
      <c r="A1037" s="385"/>
      <c r="G1037" s="1106"/>
      <c r="O1037" s="163"/>
      <c r="P1037" s="163"/>
      <c r="Q1037" s="163"/>
      <c r="R1037" s="163"/>
      <c r="S1037" s="163"/>
      <c r="T1037" s="163"/>
      <c r="U1037" s="163"/>
      <c r="V1037" s="163"/>
    </row>
    <row r="1038" spans="1:22" s="187" customFormat="1" ht="12.75" customHeight="1">
      <c r="A1038" s="385"/>
      <c r="G1038" s="1106"/>
      <c r="O1038" s="163"/>
      <c r="P1038" s="163"/>
      <c r="Q1038" s="163"/>
      <c r="R1038" s="163"/>
      <c r="S1038" s="163"/>
      <c r="T1038" s="163"/>
      <c r="U1038" s="163"/>
      <c r="V1038" s="163"/>
    </row>
    <row r="1039" spans="1:22" s="187" customFormat="1" ht="12.75" customHeight="1">
      <c r="A1039" s="385"/>
      <c r="G1039" s="1106"/>
      <c r="O1039" s="163"/>
      <c r="P1039" s="163"/>
      <c r="Q1039" s="163"/>
      <c r="R1039" s="163"/>
      <c r="S1039" s="163"/>
      <c r="T1039" s="163"/>
      <c r="U1039" s="163"/>
      <c r="V1039" s="163"/>
    </row>
    <row r="1040" spans="1:22" s="187" customFormat="1" ht="12.75" customHeight="1">
      <c r="A1040" s="385"/>
      <c r="G1040" s="1106"/>
      <c r="O1040" s="163"/>
      <c r="P1040" s="163"/>
      <c r="Q1040" s="163"/>
      <c r="R1040" s="163"/>
      <c r="S1040" s="163"/>
      <c r="T1040" s="163"/>
      <c r="U1040" s="163"/>
      <c r="V1040" s="163"/>
    </row>
    <row r="1041" spans="1:22" s="187" customFormat="1" ht="12.75" customHeight="1">
      <c r="A1041" s="385"/>
      <c r="G1041" s="1106"/>
      <c r="O1041" s="163"/>
      <c r="P1041" s="163"/>
      <c r="Q1041" s="163"/>
      <c r="R1041" s="163"/>
      <c r="S1041" s="163"/>
      <c r="T1041" s="163"/>
      <c r="U1041" s="163"/>
      <c r="V1041" s="163"/>
    </row>
    <row r="1042" spans="1:22" s="187" customFormat="1" ht="12.75" customHeight="1">
      <c r="A1042" s="385"/>
      <c r="G1042" s="1106"/>
      <c r="O1042" s="163"/>
      <c r="P1042" s="163"/>
      <c r="Q1042" s="163"/>
      <c r="R1042" s="163"/>
      <c r="S1042" s="163"/>
      <c r="T1042" s="163"/>
      <c r="U1042" s="163"/>
      <c r="V1042" s="163"/>
    </row>
    <row r="1043" spans="1:22" s="187" customFormat="1" ht="12.75" customHeight="1">
      <c r="A1043" s="385"/>
      <c r="G1043" s="1106"/>
      <c r="O1043" s="163"/>
      <c r="P1043" s="163"/>
      <c r="Q1043" s="163"/>
      <c r="R1043" s="163"/>
      <c r="S1043" s="163"/>
      <c r="T1043" s="163"/>
      <c r="U1043" s="163"/>
      <c r="V1043" s="163"/>
    </row>
    <row r="1044" spans="1:22" s="187" customFormat="1" ht="12.75" customHeight="1">
      <c r="A1044" s="385"/>
      <c r="G1044" s="1106"/>
      <c r="O1044" s="163"/>
      <c r="P1044" s="163"/>
      <c r="Q1044" s="163"/>
      <c r="R1044" s="163"/>
      <c r="S1044" s="163"/>
      <c r="T1044" s="163"/>
      <c r="U1044" s="163"/>
      <c r="V1044" s="163"/>
    </row>
    <row r="1045" spans="1:22" s="187" customFormat="1" ht="12.75" customHeight="1">
      <c r="A1045" s="385"/>
      <c r="G1045" s="1106"/>
      <c r="O1045" s="163"/>
      <c r="P1045" s="163"/>
      <c r="Q1045" s="163"/>
      <c r="R1045" s="163"/>
      <c r="S1045" s="163"/>
      <c r="T1045" s="163"/>
      <c r="U1045" s="163"/>
      <c r="V1045" s="163"/>
    </row>
    <row r="1046" spans="1:22" s="187" customFormat="1" ht="12.75" customHeight="1">
      <c r="A1046" s="385"/>
      <c r="G1046" s="1106"/>
      <c r="O1046" s="163"/>
      <c r="P1046" s="163"/>
      <c r="Q1046" s="163"/>
      <c r="R1046" s="163"/>
      <c r="S1046" s="163"/>
      <c r="T1046" s="163"/>
      <c r="U1046" s="163"/>
      <c r="V1046" s="163"/>
    </row>
    <row r="1047" spans="1:22" s="187" customFormat="1" ht="12.75" customHeight="1">
      <c r="A1047" s="385"/>
      <c r="G1047" s="1106"/>
      <c r="O1047" s="163"/>
      <c r="P1047" s="163"/>
      <c r="Q1047" s="163"/>
      <c r="R1047" s="163"/>
      <c r="S1047" s="163"/>
      <c r="T1047" s="163"/>
      <c r="U1047" s="163"/>
      <c r="V1047" s="163"/>
    </row>
    <row r="1048" spans="1:22" s="187" customFormat="1" ht="12.75" customHeight="1">
      <c r="A1048" s="385"/>
      <c r="G1048" s="1106"/>
      <c r="O1048" s="163"/>
      <c r="P1048" s="163"/>
      <c r="Q1048" s="163"/>
      <c r="R1048" s="163"/>
      <c r="S1048" s="163"/>
      <c r="T1048" s="163"/>
      <c r="U1048" s="163"/>
      <c r="V1048" s="163"/>
    </row>
    <row r="1049" spans="1:22" s="187" customFormat="1" ht="12.75" customHeight="1">
      <c r="A1049" s="385"/>
      <c r="G1049" s="1106"/>
      <c r="O1049" s="163"/>
      <c r="P1049" s="163"/>
      <c r="Q1049" s="163"/>
      <c r="R1049" s="163"/>
      <c r="S1049" s="163"/>
      <c r="T1049" s="163"/>
      <c r="U1049" s="163"/>
      <c r="V1049" s="163"/>
    </row>
    <row r="1050" spans="1:22" s="187" customFormat="1" ht="12.75" customHeight="1">
      <c r="A1050" s="385"/>
      <c r="G1050" s="1106"/>
      <c r="O1050" s="163"/>
      <c r="P1050" s="163"/>
      <c r="Q1050" s="163"/>
      <c r="R1050" s="163"/>
      <c r="S1050" s="163"/>
      <c r="T1050" s="163"/>
      <c r="U1050" s="163"/>
      <c r="V1050" s="163"/>
    </row>
    <row r="1051" spans="1:22" s="187" customFormat="1" ht="12.75" customHeight="1">
      <c r="A1051" s="385"/>
      <c r="G1051" s="1106"/>
      <c r="O1051" s="163"/>
      <c r="P1051" s="163"/>
      <c r="Q1051" s="163"/>
      <c r="R1051" s="163"/>
      <c r="S1051" s="163"/>
      <c r="T1051" s="163"/>
      <c r="U1051" s="163"/>
      <c r="V1051" s="163"/>
    </row>
    <row r="1052" spans="1:22" s="187" customFormat="1" ht="12.75" customHeight="1">
      <c r="A1052" s="385"/>
      <c r="G1052" s="1106"/>
      <c r="O1052" s="163"/>
      <c r="P1052" s="163"/>
      <c r="Q1052" s="163"/>
      <c r="R1052" s="163"/>
      <c r="S1052" s="163"/>
      <c r="T1052" s="163"/>
      <c r="U1052" s="163"/>
      <c r="V1052" s="163"/>
    </row>
    <row r="1053" spans="1:22" s="187" customFormat="1" ht="12.75" customHeight="1">
      <c r="A1053" s="385"/>
      <c r="G1053" s="1106"/>
      <c r="O1053" s="163"/>
      <c r="P1053" s="163"/>
      <c r="Q1053" s="163"/>
      <c r="R1053" s="163"/>
      <c r="S1053" s="163"/>
      <c r="T1053" s="163"/>
      <c r="U1053" s="163"/>
      <c r="V1053" s="163"/>
    </row>
    <row r="1054" spans="1:22" s="187" customFormat="1" ht="12.75" customHeight="1">
      <c r="A1054" s="385"/>
      <c r="G1054" s="1106"/>
      <c r="O1054" s="163"/>
      <c r="P1054" s="163"/>
      <c r="Q1054" s="163"/>
      <c r="R1054" s="163"/>
      <c r="S1054" s="163"/>
      <c r="T1054" s="163"/>
      <c r="U1054" s="163"/>
      <c r="V1054" s="163"/>
    </row>
    <row r="1055" spans="1:22" s="187" customFormat="1" ht="12.75" customHeight="1">
      <c r="A1055" s="385"/>
      <c r="G1055" s="1106"/>
      <c r="O1055" s="163"/>
      <c r="P1055" s="163"/>
      <c r="Q1055" s="163"/>
      <c r="R1055" s="163"/>
      <c r="S1055" s="163"/>
      <c r="T1055" s="163"/>
      <c r="U1055" s="163"/>
      <c r="V1055" s="163"/>
    </row>
    <row r="1056" spans="1:22" s="187" customFormat="1" ht="12.75" customHeight="1">
      <c r="A1056" s="385"/>
      <c r="G1056" s="1106"/>
      <c r="O1056" s="163"/>
      <c r="P1056" s="163"/>
      <c r="Q1056" s="163"/>
      <c r="R1056" s="163"/>
      <c r="S1056" s="163"/>
      <c r="T1056" s="163"/>
      <c r="U1056" s="163"/>
      <c r="V1056" s="163"/>
    </row>
    <row r="1057" spans="1:22" s="187" customFormat="1" ht="12.75" customHeight="1">
      <c r="A1057" s="385"/>
      <c r="G1057" s="1106"/>
      <c r="O1057" s="163"/>
      <c r="P1057" s="163"/>
      <c r="Q1057" s="163"/>
      <c r="R1057" s="163"/>
      <c r="S1057" s="163"/>
      <c r="T1057" s="163"/>
      <c r="U1057" s="163"/>
      <c r="V1057" s="163"/>
    </row>
    <row r="1058" spans="1:22" s="187" customFormat="1" ht="12.75" customHeight="1">
      <c r="A1058" s="385"/>
      <c r="G1058" s="1106"/>
      <c r="O1058" s="163"/>
      <c r="P1058" s="163"/>
      <c r="Q1058" s="163"/>
      <c r="R1058" s="163"/>
      <c r="S1058" s="163"/>
      <c r="T1058" s="163"/>
      <c r="U1058" s="163"/>
      <c r="V1058" s="163"/>
    </row>
    <row r="1059" spans="1:22" s="187" customFormat="1" ht="12.75" customHeight="1">
      <c r="A1059" s="385"/>
      <c r="G1059" s="1106"/>
      <c r="O1059" s="163"/>
      <c r="P1059" s="163"/>
      <c r="Q1059" s="163"/>
      <c r="R1059" s="163"/>
      <c r="S1059" s="163"/>
      <c r="T1059" s="163"/>
      <c r="U1059" s="163"/>
      <c r="V1059" s="163"/>
    </row>
    <row r="1060" spans="1:22" s="187" customFormat="1" ht="12.75" customHeight="1">
      <c r="A1060" s="385"/>
      <c r="G1060" s="1106"/>
      <c r="O1060" s="163"/>
      <c r="P1060" s="163"/>
      <c r="Q1060" s="163"/>
      <c r="R1060" s="163"/>
      <c r="S1060" s="163"/>
      <c r="T1060" s="163"/>
      <c r="U1060" s="163"/>
      <c r="V1060" s="163"/>
    </row>
    <row r="1061" spans="1:22" s="187" customFormat="1" ht="12.75" customHeight="1">
      <c r="A1061" s="385"/>
      <c r="G1061" s="1106"/>
      <c r="O1061" s="163"/>
      <c r="P1061" s="163"/>
      <c r="Q1061" s="163"/>
      <c r="R1061" s="163"/>
      <c r="S1061" s="163"/>
      <c r="T1061" s="163"/>
      <c r="U1061" s="163"/>
      <c r="V1061" s="163"/>
    </row>
    <row r="1062" spans="1:22" s="187" customFormat="1" ht="12.75" customHeight="1">
      <c r="A1062" s="385"/>
      <c r="G1062" s="1106"/>
      <c r="O1062" s="163"/>
      <c r="P1062" s="163"/>
      <c r="Q1062" s="163"/>
      <c r="R1062" s="163"/>
      <c r="S1062" s="163"/>
      <c r="T1062" s="163"/>
      <c r="U1062" s="163"/>
      <c r="V1062" s="163"/>
    </row>
    <row r="1063" spans="1:22" s="187" customFormat="1" ht="12.75" customHeight="1">
      <c r="A1063" s="385"/>
      <c r="G1063" s="1106"/>
      <c r="O1063" s="163"/>
      <c r="P1063" s="163"/>
      <c r="Q1063" s="163"/>
      <c r="R1063" s="163"/>
      <c r="S1063" s="163"/>
      <c r="T1063" s="163"/>
      <c r="U1063" s="163"/>
      <c r="V1063" s="163"/>
    </row>
    <row r="1064" spans="1:22" s="187" customFormat="1" ht="12.75" customHeight="1">
      <c r="A1064" s="385"/>
      <c r="G1064" s="1106"/>
      <c r="O1064" s="163"/>
      <c r="P1064" s="163"/>
      <c r="Q1064" s="163"/>
      <c r="R1064" s="163"/>
      <c r="S1064" s="163"/>
      <c r="T1064" s="163"/>
      <c r="U1064" s="163"/>
      <c r="V1064" s="163"/>
    </row>
    <row r="1065" spans="1:22" s="187" customFormat="1" ht="12.75" customHeight="1">
      <c r="A1065" s="385"/>
      <c r="G1065" s="1106"/>
      <c r="O1065" s="163"/>
      <c r="P1065" s="163"/>
      <c r="Q1065" s="163"/>
      <c r="R1065" s="163"/>
      <c r="S1065" s="163"/>
      <c r="T1065" s="163"/>
      <c r="U1065" s="163"/>
      <c r="V1065" s="163"/>
    </row>
    <row r="1066" spans="1:22" s="187" customFormat="1" ht="12.75" customHeight="1">
      <c r="A1066" s="385"/>
      <c r="G1066" s="1106"/>
      <c r="O1066" s="163"/>
      <c r="P1066" s="163"/>
      <c r="Q1066" s="163"/>
      <c r="R1066" s="163"/>
      <c r="S1066" s="163"/>
      <c r="T1066" s="163"/>
      <c r="U1066" s="163"/>
      <c r="V1066" s="163"/>
    </row>
    <row r="1067" spans="1:22" s="187" customFormat="1" ht="12.75" customHeight="1">
      <c r="A1067" s="385"/>
      <c r="G1067" s="1106"/>
      <c r="O1067" s="163"/>
      <c r="P1067" s="163"/>
      <c r="Q1067" s="163"/>
      <c r="R1067" s="163"/>
      <c r="S1067" s="163"/>
      <c r="T1067" s="163"/>
      <c r="U1067" s="163"/>
      <c r="V1067" s="163"/>
    </row>
    <row r="1068" spans="1:22" s="187" customFormat="1" ht="12.75" customHeight="1">
      <c r="A1068" s="385"/>
      <c r="G1068" s="1106"/>
      <c r="O1068" s="163"/>
      <c r="P1068" s="163"/>
      <c r="Q1068" s="163"/>
      <c r="R1068" s="163"/>
      <c r="S1068" s="163"/>
      <c r="T1068" s="163"/>
      <c r="U1068" s="163"/>
      <c r="V1068" s="163"/>
    </row>
    <row r="1069" spans="1:22" s="187" customFormat="1" ht="12.75" customHeight="1">
      <c r="A1069" s="385"/>
      <c r="G1069" s="1106"/>
      <c r="O1069" s="163"/>
      <c r="P1069" s="163"/>
      <c r="Q1069" s="163"/>
      <c r="R1069" s="163"/>
      <c r="S1069" s="163"/>
      <c r="T1069" s="163"/>
      <c r="U1069" s="163"/>
      <c r="V1069" s="163"/>
    </row>
    <row r="1070" spans="1:22" s="187" customFormat="1" ht="12.75" customHeight="1">
      <c r="A1070" s="385"/>
      <c r="G1070" s="1106"/>
      <c r="O1070" s="163"/>
      <c r="P1070" s="163"/>
      <c r="Q1070" s="163"/>
      <c r="R1070" s="163"/>
      <c r="S1070" s="163"/>
      <c r="T1070" s="163"/>
      <c r="U1070" s="163"/>
      <c r="V1070" s="163"/>
    </row>
    <row r="1071" spans="1:22" s="187" customFormat="1" ht="12.75" customHeight="1">
      <c r="A1071" s="385"/>
      <c r="G1071" s="1106"/>
      <c r="O1071" s="163"/>
      <c r="P1071" s="163"/>
      <c r="Q1071" s="163"/>
      <c r="R1071" s="163"/>
      <c r="S1071" s="163"/>
      <c r="T1071" s="163"/>
      <c r="U1071" s="163"/>
      <c r="V1071" s="163"/>
    </row>
    <row r="1072" spans="1:22" s="187" customFormat="1" ht="12.75" customHeight="1">
      <c r="A1072" s="385"/>
      <c r="G1072" s="1106"/>
      <c r="O1072" s="163"/>
      <c r="P1072" s="163"/>
      <c r="Q1072" s="163"/>
      <c r="R1072" s="163"/>
      <c r="S1072" s="163"/>
      <c r="T1072" s="163"/>
      <c r="U1072" s="163"/>
      <c r="V1072" s="163"/>
    </row>
    <row r="1073" spans="1:22" s="187" customFormat="1" ht="12.75" customHeight="1">
      <c r="A1073" s="385"/>
      <c r="G1073" s="1106"/>
      <c r="O1073" s="163"/>
      <c r="P1073" s="163"/>
      <c r="Q1073" s="163"/>
      <c r="R1073" s="163"/>
      <c r="S1073" s="163"/>
      <c r="T1073" s="163"/>
      <c r="U1073" s="163"/>
      <c r="V1073" s="163"/>
    </row>
    <row r="1074" spans="1:22" s="187" customFormat="1" ht="12.75" customHeight="1">
      <c r="A1074" s="385"/>
      <c r="G1074" s="1106"/>
      <c r="O1074" s="163"/>
      <c r="P1074" s="163"/>
      <c r="Q1074" s="163"/>
      <c r="R1074" s="163"/>
      <c r="S1074" s="163"/>
      <c r="T1074" s="163"/>
      <c r="U1074" s="163"/>
      <c r="V1074" s="163"/>
    </row>
    <row r="1075" spans="1:22" s="187" customFormat="1" ht="12.75" customHeight="1">
      <c r="A1075" s="385"/>
      <c r="G1075" s="1106"/>
      <c r="O1075" s="163"/>
      <c r="P1075" s="163"/>
      <c r="Q1075" s="163"/>
      <c r="R1075" s="163"/>
      <c r="S1075" s="163"/>
      <c r="T1075" s="163"/>
      <c r="U1075" s="163"/>
      <c r="V1075" s="163"/>
    </row>
  </sheetData>
  <sheetProtection sheet="1" selectLockedCells="1"/>
  <mergeCells count="16">
    <mergeCell ref="R13:V15"/>
    <mergeCell ref="Q16:V18"/>
    <mergeCell ref="C8:F8"/>
    <mergeCell ref="Q9:R9"/>
    <mergeCell ref="R5:S5"/>
    <mergeCell ref="B5:H5"/>
    <mergeCell ref="J8:L8"/>
    <mergeCell ref="B6:H6"/>
    <mergeCell ref="B7:H7"/>
    <mergeCell ref="Y20:AD21"/>
    <mergeCell ref="X14:AD16"/>
    <mergeCell ref="X18:AD19"/>
    <mergeCell ref="W8:AD9"/>
    <mergeCell ref="X10:AD13"/>
    <mergeCell ref="W11:W13"/>
    <mergeCell ref="W16:W17"/>
  </mergeCells>
  <conditionalFormatting sqref="C10:C90">
    <cfRule type="expression" dxfId="54" priority="239" stopIfTrue="1">
      <formula>AND(G10&gt;0, ISBLANK($C10))</formula>
    </cfRule>
  </conditionalFormatting>
  <conditionalFormatting sqref="D10:D90">
    <cfRule type="expression" dxfId="53" priority="10" stopIfTrue="1">
      <formula>AND($J10="StatesList", ISBLANK($D10))</formula>
    </cfRule>
  </conditionalFormatting>
  <conditionalFormatting sqref="D10:E90">
    <cfRule type="expression" dxfId="52" priority="6" stopIfTrue="1">
      <formula>ISBLANK($C10)</formula>
    </cfRule>
    <cfRule type="expression" dxfId="51" priority="7" stopIfTrue="1">
      <formula>$J10&lt;&gt;"StatesList"</formula>
    </cfRule>
  </conditionalFormatting>
  <conditionalFormatting sqref="E10:E90">
    <cfRule type="expression" dxfId="50" priority="8" stopIfTrue="1">
      <formula>AND($C10="USA", ISBLANK($E10))</formula>
    </cfRule>
  </conditionalFormatting>
  <conditionalFormatting sqref="G10:G90">
    <cfRule type="expression" dxfId="49" priority="2" stopIfTrue="1">
      <formula>H10&gt;0</formula>
    </cfRule>
    <cfRule type="expression" dxfId="48" priority="4">
      <formula>AND(ISTEXT(C10), ISBLANK(G10))</formula>
    </cfRule>
  </conditionalFormatting>
  <conditionalFormatting sqref="H10:H90">
    <cfRule type="expression" dxfId="47" priority="3">
      <formula>G10&gt;0</formula>
    </cfRule>
  </conditionalFormatting>
  <conditionalFormatting sqref="R5:R7">
    <cfRule type="expression" dxfId="46" priority="1" stopIfTrue="1">
      <formula>IF($R$5="Data Input Error", TRUE, FALSE)</formula>
    </cfRule>
  </conditionalFormatting>
  <dataValidations count="6">
    <dataValidation type="whole" allowBlank="1" showInputMessage="1" showErrorMessage="1" error="please enter the zip code" prompt="Enter the zip code (USA only)" sqref="E10:E90" xr:uid="{35B82806-CF0D-470F-A2AE-CC085F7B2E72}">
      <formula1>1</formula1>
      <formula2>99999</formula2>
    </dataValidation>
    <dataValidation type="list" allowBlank="1" showInputMessage="1" showErrorMessage="1" error="please select a value from the list" prompt="Select the state or province from the dropdown list (USA, Canada and Australia only)" sqref="D10:D90" xr:uid="{1D4726F9-174C-4F83-A07F-F8623F4A1D2F}">
      <formula1>IF($C10="USA", States, IF($C10 = "Canada", CanProv, IF($C10 = "Australia", AusStates,NA)))</formula1>
    </dataValidation>
    <dataValidation allowBlank="1" showInputMessage="1" showErrorMessage="1" prompt="Enter the location city and postal code (optional)" sqref="B10:B90 F10:F90" xr:uid="{0E0EE0BE-9806-4E66-9DFC-E6D7435C38E3}"/>
    <dataValidation type="list" allowBlank="1" showInputMessage="1" showErrorMessage="1" error="Please select a value from the dropdown list" prompt="Select the location country from the dropdown list" sqref="C10:C90" xr:uid="{18848879-AC62-4CA5-A8C6-D030AE162063}">
      <formula1>Countries</formula1>
    </dataValidation>
    <dataValidation type="decimal" operator="greaterThanOrEqual" allowBlank="1" showInputMessage="1" showErrorMessage="1" prompt="Enter the electricity use at the charging station(s) in kWh" sqref="G10:G90" xr:uid="{2F3FB44C-A466-4DFC-BD76-D48886378754}">
      <formula1>0</formula1>
    </dataValidation>
    <dataValidation type="decimal" operator="greaterThanOrEqual" allowBlank="1" showInputMessage="1" showErrorMessage="1" prompt="Enter miles driven by the electric vehicle(s) _x000a_(Not used in emissions calculations)" sqref="H10:H90" xr:uid="{ED4C2EBC-0AF0-43A3-973E-13525213CEBF}">
      <formula1>0</formula1>
    </dataValidation>
  </dataValidations>
  <hyperlinks>
    <hyperlink ref="B2" location="'Full PEAR Intro'!A1" display="Click for Checklist" xr:uid="{595FA9FF-C7AC-4B3A-A10F-93334678DEBD}"/>
    <hyperlink ref="C2" location="PEAR!A1" display="Go to PEAR" xr:uid="{DA4D8577-833F-4E34-83B5-5E1BE0C8051F}"/>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055aee3-f455-40f7-af17-8fa0571d9999" ContentTypeId="0x01010019491521303BDF47B59F130B4CCD9F9F0C" PreviousValue="false" LastSyncTimeStamp="2022-05-25T19:03:16.367Z"/>
</file>

<file path=customXml/item2.xml><?xml version="1.0" encoding="utf-8"?>
<ct:contentTypeSchema xmlns:ct="http://schemas.microsoft.com/office/2006/metadata/contentType" xmlns:ma="http://schemas.microsoft.com/office/2006/metadata/properties/metaAttributes" ct:_="" ma:_="" ma:contentTypeName="About BSR Deck" ma:contentTypeID="0x01010019491521303BDF47B59F130B4CCD9F9F0C0043DEADC9BE02FE4DB52F64B78EEE5454" ma:contentTypeVersion="36" ma:contentTypeDescription="Use this content type to create new About BSR Decks" ma:contentTypeScope="" ma:versionID="80799188e2f87a5a724e88bf8dc487a9">
  <xsd:schema xmlns:xsd="http://www.w3.org/2001/XMLSchema" xmlns:xs="http://www.w3.org/2001/XMLSchema" xmlns:p="http://schemas.microsoft.com/office/2006/metadata/properties" xmlns:ns2="213eb8e3-d257-4780-9409-c8c715457a30" xmlns:ns3="624095ac-59b4-4c0d-bd8d-b8b81c1d70e8" xmlns:ns4="a1da0b1e-7221-4b53-b84c-4b1eb2103249" targetNamespace="http://schemas.microsoft.com/office/2006/metadata/properties" ma:root="true" ma:fieldsID="54caac07673fe1acf39708b390b6dea4" ns2:_="" ns3:_="" ns4:_="">
    <xsd:import namespace="213eb8e3-d257-4780-9409-c8c715457a30"/>
    <xsd:import namespace="624095ac-59b4-4c0d-bd8d-b8b81c1d70e8"/>
    <xsd:import namespace="a1da0b1e-7221-4b53-b84c-4b1eb2103249"/>
    <xsd:element name="properties">
      <xsd:complexType>
        <xsd:sequence>
          <xsd:element name="documentManagement">
            <xsd:complexType>
              <xsd:all>
                <xsd:element ref="ns2:TaxCatchAll" minOccurs="0"/>
                <xsd:element ref="ns2:TaxCatchAllLabel" minOccurs="0"/>
                <xsd:element ref="ns2:b5bd7d6c3b334d08832b727bcb144622" minOccurs="0"/>
                <xsd:element ref="ns2:iaea527fb31f4715b26bd4688dddec1a" minOccurs="0"/>
                <xsd:element ref="ns2:d22026bd3afa4e18942f5f7d6819aba8" minOccurs="0"/>
                <xsd:element ref="ns2:b4ade21d3ceb4591910e151b34f4b0c7" minOccurs="0"/>
                <xsd:element ref="ns2:bd6c5a2a7dfd44fdae53cd1041a460e8" minOccurs="0"/>
                <xsd:element ref="ns2:p2eee67553574884bf31319ab03bbb42" minOccurs="0"/>
                <xsd:element ref="ns2:laff454148f74227b9af305f122f5266" minOccurs="0"/>
                <xsd:element ref="ns2:h53febe10f6d49d1ab69908125ea23ef" minOccurs="0"/>
                <xsd:element ref="ns2:m5edd6271998410ab538ea7eaef3e0b5" minOccurs="0"/>
                <xsd:element ref="ns3:SharedWithUsers"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eb8e3-d257-4780-9409-c8c715457a3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7a558a8-d31b-44ad-948a-44f46d1c8eb7}" ma:internalName="TaxCatchAll" ma:readOnly="false" ma:showField="CatchAllData"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57a558a8-d31b-44ad-948a-44f46d1c8eb7}" ma:internalName="TaxCatchAllLabel" ma:readOnly="false" ma:showField="CatchAllDataLabel"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b5bd7d6c3b334d08832b727bcb144622" ma:index="19" nillable="true" ma:taxonomy="true" ma:internalName="b5bd7d6c3b334d08832b727bcb144622" ma:taxonomyFieldName="Funding_x0020_Stream" ma:displayName="Funding Stream" ma:readOnly="false" ma:fieldId="{b5bd7d6c-3b33-4d08-832b-727bcb144622}" ma:sspId="4055aee3-f455-40f7-af17-8fa0571d9999" ma:termSetId="554cc5ab-7d8e-4b62-8fb5-70e9a2495064" ma:anchorId="00000000-0000-0000-0000-000000000000" ma:open="false" ma:isKeyword="false">
      <xsd:complexType>
        <xsd:sequence>
          <xsd:element ref="pc:Terms" minOccurs="0" maxOccurs="1"/>
        </xsd:sequence>
      </xsd:complexType>
    </xsd:element>
    <xsd:element name="iaea527fb31f4715b26bd4688dddec1a" ma:index="20" nillable="true" ma:taxonomy="true" ma:internalName="iaea527fb31f4715b26bd4688dddec1a" ma:taxonomyFieldName="Geography" ma:displayName="Geography" ma:readOnly="false" ma:fieldId="{2aea527f-b31f-4715-b26b-d4688dddec1a}" ma:sspId="4055aee3-f455-40f7-af17-8fa0571d9999" ma:termSetId="b5b88142-1c1f-40e5-9faf-6acaf12706b0" ma:anchorId="00000000-0000-0000-0000-000000000000" ma:open="false" ma:isKeyword="false">
      <xsd:complexType>
        <xsd:sequence>
          <xsd:element ref="pc:Terms" minOccurs="0" maxOccurs="1"/>
        </xsd:sequence>
      </xsd:complexType>
    </xsd:element>
    <xsd:element name="d22026bd3afa4e18942f5f7d6819aba8" ma:index="21" nillable="true" ma:taxonomy="true" ma:internalName="d22026bd3afa4e18942f5f7d6819aba8" ma:taxonomyFieldName="Area_x0020_of_x0020_Expertise" ma:displayName="Area of Expertise" ma:readOnly="false" ma:fieldId="{d22026bd-3afa-4e18-942f-5f7d6819aba8}" ma:sspId="4055aee3-f455-40f7-af17-8fa0571d9999" ma:termSetId="0f416d40-92eb-4352-8e6d-67b30b541441" ma:anchorId="00000000-0000-0000-0000-000000000000" ma:open="false" ma:isKeyword="false">
      <xsd:complexType>
        <xsd:sequence>
          <xsd:element ref="pc:Terms" minOccurs="0" maxOccurs="1"/>
        </xsd:sequence>
      </xsd:complexType>
    </xsd:element>
    <xsd:element name="b4ade21d3ceb4591910e151b34f4b0c7" ma:index="22" nillable="true" ma:taxonomy="true" ma:internalName="b4ade21d3ceb4591910e151b34f4b0c7" ma:taxonomyFieldName="BSR_x0020_Department" ma:displayName="BSR Department" ma:readOnly="false" ma:fieldId="{b4ade21d-3ceb-4591-910e-151b34f4b0c7}" ma:sspId="4055aee3-f455-40f7-af17-8fa0571d9999" ma:termSetId="513bee10-c798-472d-b66a-4f0a50935771" ma:anchorId="00000000-0000-0000-0000-000000000000" ma:open="false" ma:isKeyword="false">
      <xsd:complexType>
        <xsd:sequence>
          <xsd:element ref="pc:Terms" minOccurs="0" maxOccurs="1"/>
        </xsd:sequence>
      </xsd:complexType>
    </xsd:element>
    <xsd:element name="bd6c5a2a7dfd44fdae53cd1041a460e8" ma:index="23" nillable="true" ma:taxonomy="true" ma:internalName="bd6c5a2a7dfd44fdae53cd1041a460e8" ma:taxonomyFieldName="Industry" ma:displayName="Industry" ma:readOnly="false" ma:fieldId="{bd6c5a2a-7dfd-44fd-ae53-cd1041a460e8}" ma:sspId="4055aee3-f455-40f7-af17-8fa0571d9999" ma:termSetId="bb16bee9-a4b2-4a76-b80a-4fe69cd7e97c" ma:anchorId="00000000-0000-0000-0000-000000000000" ma:open="false" ma:isKeyword="false">
      <xsd:complexType>
        <xsd:sequence>
          <xsd:element ref="pc:Terms" minOccurs="0" maxOccurs="1"/>
        </xsd:sequence>
      </xsd:complexType>
    </xsd:element>
    <xsd:element name="p2eee67553574884bf31319ab03bbb42" ma:index="24" nillable="true" ma:taxonomy="true" ma:internalName="p2eee67553574884bf31319ab03bbb42" ma:taxonomyFieldName="Company_x002F_Organization" ma:displayName="Company/Organization" ma:readOnly="false" ma:fieldId="{92eee675-5357-4884-bf31-319ab03bbb42}" ma:sspId="4055aee3-f455-40f7-af17-8fa0571d9999" ma:termSetId="16594db2-40f6-4b6b-b20f-5ee9008094d8" ma:anchorId="00000000-0000-0000-0000-000000000000" ma:open="false" ma:isKeyword="false">
      <xsd:complexType>
        <xsd:sequence>
          <xsd:element ref="pc:Terms" minOccurs="0" maxOccurs="1"/>
        </xsd:sequence>
      </xsd:complexType>
    </xsd:element>
    <xsd:element name="laff454148f74227b9af305f122f5266" ma:index="25" nillable="true" ma:taxonomy="true" ma:internalName="laff454148f74227b9af305f122f5266" ma:taxonomyFieldName="Engagement_x0020_Doc_x0020_Type" ma:displayName="Engagement Doc Type" ma:readOnly="false" ma:fieldId="{5aff4541-48f7-4227-b9af-305f122f5266}" ma:sspId="4055aee3-f455-40f7-af17-8fa0571d9999" ma:termSetId="d1905a44-5052-4fd0-9483-3d3ef862de9e" ma:anchorId="00000000-0000-0000-0000-000000000000" ma:open="false" ma:isKeyword="false">
      <xsd:complexType>
        <xsd:sequence>
          <xsd:element ref="pc:Terms" minOccurs="0" maxOccurs="1"/>
        </xsd:sequence>
      </xsd:complexType>
    </xsd:element>
    <xsd:element name="h53febe10f6d49d1ab69908125ea23ef" ma:index="26" nillable="true" ma:taxonomy="true" ma:internalName="h53febe10f6d49d1ab69908125ea23ef" ma:taxonomyFieldName="Contents_x002F_Purpose" ma:displayName="Contents/Purpose" ma:readOnly="false" ma:fieldId="{153febe1-0f6d-49d1-ab69-908125ea23ef}" ma:sspId="4055aee3-f455-40f7-af17-8fa0571d9999" ma:termSetId="e11be585-8c77-4d0d-82af-ae265ddd2dee" ma:anchorId="00000000-0000-0000-0000-000000000000" ma:open="false" ma:isKeyword="false">
      <xsd:complexType>
        <xsd:sequence>
          <xsd:element ref="pc:Terms" minOccurs="0" maxOccurs="1"/>
        </xsd:sequence>
      </xsd:complexType>
    </xsd:element>
    <xsd:element name="m5edd6271998410ab538ea7eaef3e0b5" ma:index="27" nillable="true" ma:taxonomy="true" ma:internalName="m5edd6271998410ab538ea7eaef3e0b5" ma:taxonomyFieldName="Active_x002F_Archive" ma:displayName="Active/Archive" ma:readOnly="false" ma:fieldId="{65edd627-1998-410a-b538-ea7eaef3e0b5}" ma:sspId="4055aee3-f455-40f7-af17-8fa0571d9999" ma:termSetId="7d4940f6-7cab-4ef7-b83a-50ec3cfff06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4095ac-59b4-4c0d-bd8d-b8b81c1d70e8"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da0b1e-7221-4b53-b84c-4b1eb2103249"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DateTaken" ma:index="32" nillable="true" ma:displayName="MediaServiceDateTaken" ma:hidden="true" ma:indexed="true" ma:internalName="MediaServiceDateTaken"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4055aee3-f455-40f7-af17-8fa0571d9999"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bjectDetectorVersions" ma:index="39" nillable="true" ma:displayName="MediaServiceObjectDetectorVersions"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13eb8e3-d257-4780-9409-c8c715457a30" xsi:nil="true"/>
    <lcf76f155ced4ddcb4097134ff3c332f xmlns="a1da0b1e-7221-4b53-b84c-4b1eb2103249">
      <Terms xmlns="http://schemas.microsoft.com/office/infopath/2007/PartnerControls"/>
    </lcf76f155ced4ddcb4097134ff3c332f>
    <m5edd6271998410ab538ea7eaef3e0b5 xmlns="213eb8e3-d257-4780-9409-c8c715457a30">
      <Terms xmlns="http://schemas.microsoft.com/office/infopath/2007/PartnerControls"/>
    </m5edd6271998410ab538ea7eaef3e0b5>
    <TaxCatchAllLabel xmlns="213eb8e3-d257-4780-9409-c8c715457a30" xsi:nil="true"/>
    <laff454148f74227b9af305f122f5266 xmlns="213eb8e3-d257-4780-9409-c8c715457a30">
      <Terms xmlns="http://schemas.microsoft.com/office/infopath/2007/PartnerControls"/>
    </laff454148f74227b9af305f122f5266>
    <bd6c5a2a7dfd44fdae53cd1041a460e8 xmlns="213eb8e3-d257-4780-9409-c8c715457a30">
      <Terms xmlns="http://schemas.microsoft.com/office/infopath/2007/PartnerControls"/>
    </bd6c5a2a7dfd44fdae53cd1041a460e8>
    <b4ade21d3ceb4591910e151b34f4b0c7 xmlns="213eb8e3-d257-4780-9409-c8c715457a30">
      <Terms xmlns="http://schemas.microsoft.com/office/infopath/2007/PartnerControls"/>
    </b4ade21d3ceb4591910e151b34f4b0c7>
    <iaea527fb31f4715b26bd4688dddec1a xmlns="213eb8e3-d257-4780-9409-c8c715457a30">
      <Terms xmlns="http://schemas.microsoft.com/office/infopath/2007/PartnerControls"/>
    </iaea527fb31f4715b26bd4688dddec1a>
    <b5bd7d6c3b334d08832b727bcb144622 xmlns="213eb8e3-d257-4780-9409-c8c715457a30">
      <Terms xmlns="http://schemas.microsoft.com/office/infopath/2007/PartnerControls"/>
    </b5bd7d6c3b334d08832b727bcb144622>
    <p2eee67553574884bf31319ab03bbb42 xmlns="213eb8e3-d257-4780-9409-c8c715457a30">
      <Terms xmlns="http://schemas.microsoft.com/office/infopath/2007/PartnerControls"/>
    </p2eee67553574884bf31319ab03bbb42>
    <h53febe10f6d49d1ab69908125ea23ef xmlns="213eb8e3-d257-4780-9409-c8c715457a30">
      <Terms xmlns="http://schemas.microsoft.com/office/infopath/2007/PartnerControls"/>
    </h53febe10f6d49d1ab69908125ea23ef>
    <d22026bd3afa4e18942f5f7d6819aba8 xmlns="213eb8e3-d257-4780-9409-c8c715457a30">
      <Terms xmlns="http://schemas.microsoft.com/office/infopath/2007/PartnerControls"/>
    </d22026bd3afa4e18942f5f7d6819aba8>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F963F-5BC4-465A-8639-B11041DADF24}">
  <ds:schemaRefs>
    <ds:schemaRef ds:uri="Microsoft.SharePoint.Taxonomy.ContentTypeSync"/>
  </ds:schemaRefs>
</ds:datastoreItem>
</file>

<file path=customXml/itemProps2.xml><?xml version="1.0" encoding="utf-8"?>
<ds:datastoreItem xmlns:ds="http://schemas.openxmlformats.org/officeDocument/2006/customXml" ds:itemID="{4CD83BE3-40A8-47BA-8447-00DEA44728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eb8e3-d257-4780-9409-c8c715457a30"/>
    <ds:schemaRef ds:uri="624095ac-59b4-4c0d-bd8d-b8b81c1d70e8"/>
    <ds:schemaRef ds:uri="a1da0b1e-7221-4b53-b84c-4b1eb21032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82F21A-17A3-4361-B70A-B86F9EAD9B15}">
  <ds:schemaRefs>
    <ds:schemaRef ds:uri="http://schemas.microsoft.com/office/2006/documentManagement/types"/>
    <ds:schemaRef ds:uri="a1da0b1e-7221-4b53-b84c-4b1eb2103249"/>
    <ds:schemaRef ds:uri="http://www.w3.org/XML/1998/namespace"/>
    <ds:schemaRef ds:uri="213eb8e3-d257-4780-9409-c8c715457a30"/>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24095ac-59b4-4c0d-bd8d-b8b81c1d70e8"/>
    <ds:schemaRef ds:uri="http://purl.org/dc/dcmitype/"/>
  </ds:schemaRefs>
</ds:datastoreItem>
</file>

<file path=customXml/itemProps4.xml><?xml version="1.0" encoding="utf-8"?>
<ds:datastoreItem xmlns:ds="http://schemas.openxmlformats.org/officeDocument/2006/customXml" ds:itemID="{6B6DC90A-0C83-4EEA-8696-B338284502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191</vt:i4>
      </vt:variant>
    </vt:vector>
  </HeadingPairs>
  <TitlesOfParts>
    <vt:vector size="219" baseType="lpstr">
      <vt:lpstr>Edits</vt:lpstr>
      <vt:lpstr>Simple PEAR</vt:lpstr>
      <vt:lpstr>Simple PEAR Report</vt:lpstr>
      <vt:lpstr>Simple Summary</vt:lpstr>
      <vt:lpstr>Full PEAR Intro</vt:lpstr>
      <vt:lpstr>1-Production Info</vt:lpstr>
      <vt:lpstr>2-Utilities</vt:lpstr>
      <vt:lpstr>3-Fuel</vt:lpstr>
      <vt:lpstr>4-EV Charging</vt:lpstr>
      <vt:lpstr>5-Hotels-Housing</vt:lpstr>
      <vt:lpstr>6-Commercial  Travel</vt:lpstr>
      <vt:lpstr>7-Charter and Heli Flights</vt:lpstr>
      <vt:lpstr>PEAR Metrics</vt:lpstr>
      <vt:lpstr>PEAR</vt:lpstr>
      <vt:lpstr>Input Reference</vt:lpstr>
      <vt:lpstr>Settings</vt:lpstr>
      <vt:lpstr>PEAR Summary</vt:lpstr>
      <vt:lpstr>PEAR Refresh Updates</vt:lpstr>
      <vt:lpstr>Categories</vt:lpstr>
      <vt:lpstr>Lookups</vt:lpstr>
      <vt:lpstr>ElectricityEFs</vt:lpstr>
      <vt:lpstr>FuelEFs</vt:lpstr>
      <vt:lpstr>CBECs</vt:lpstr>
      <vt:lpstr>Cost</vt:lpstr>
      <vt:lpstr>MPG</vt:lpstr>
      <vt:lpstr>ComTravel</vt:lpstr>
      <vt:lpstr>HotelFactors</vt:lpstr>
      <vt:lpstr>Equivalents</vt:lpstr>
      <vt:lpstr>AE</vt:lpstr>
      <vt:lpstr>Air</vt:lpstr>
      <vt:lpstr>AirFactors</vt:lpstr>
      <vt:lpstr>ALT_GENERATORS</vt:lpstr>
      <vt:lpstr>Area_Units</vt:lpstr>
      <vt:lpstr>AreaConvert</vt:lpstr>
      <vt:lpstr>AusStates</vt:lpstr>
      <vt:lpstr>BottlesSaved</vt:lpstr>
      <vt:lpstr>BottlesUsed</vt:lpstr>
      <vt:lpstr>ButaneConvert</vt:lpstr>
      <vt:lpstr>CanProv</vt:lpstr>
      <vt:lpstr>Category</vt:lpstr>
      <vt:lpstr>CBECSFactors</vt:lpstr>
      <vt:lpstr>CBECSTypes</vt:lpstr>
      <vt:lpstr>ChartAir1</vt:lpstr>
      <vt:lpstr>ChartAir2</vt:lpstr>
      <vt:lpstr>ChartAir3</vt:lpstr>
      <vt:lpstr>ChartAirTotal</vt:lpstr>
      <vt:lpstr>Check</vt:lpstr>
      <vt:lpstr>ComAirO1</vt:lpstr>
      <vt:lpstr>ComAirO2</vt:lpstr>
      <vt:lpstr>ComAirTotal</vt:lpstr>
      <vt:lpstr>CommAirFactors</vt:lpstr>
      <vt:lpstr>ComTravelEF</vt:lpstr>
      <vt:lpstr>ComTravType</vt:lpstr>
      <vt:lpstr>Countries</vt:lpstr>
      <vt:lpstr>DistanceConvert</vt:lpstr>
      <vt:lpstr>DistanceUnits</vt:lpstr>
      <vt:lpstr>DollarDonations</vt:lpstr>
      <vt:lpstr>DON</vt:lpstr>
      <vt:lpstr>DONA1</vt:lpstr>
      <vt:lpstr>DONA2</vt:lpstr>
      <vt:lpstr>DONA3</vt:lpstr>
      <vt:lpstr>DONA4</vt:lpstr>
      <vt:lpstr>DONA5</vt:lpstr>
      <vt:lpstr>DonComments</vt:lpstr>
      <vt:lpstr>DonList</vt:lpstr>
      <vt:lpstr>DonText</vt:lpstr>
      <vt:lpstr>DW</vt:lpstr>
      <vt:lpstr>ElecCO2All</vt:lpstr>
      <vt:lpstr>ElecCO2Use</vt:lpstr>
      <vt:lpstr>ElecFactor</vt:lpstr>
      <vt:lpstr>ElectCO2Area</vt:lpstr>
      <vt:lpstr>Equipment</vt:lpstr>
      <vt:lpstr>EquipmentFuels</vt:lpstr>
      <vt:lpstr>EquipmentTypes</vt:lpstr>
      <vt:lpstr>EST_LED</vt:lpstr>
      <vt:lpstr>EVCO2</vt:lpstr>
      <vt:lpstr>EventTypes</vt:lpstr>
      <vt:lpstr>EventTypesEV</vt:lpstr>
      <vt:lpstr>EVkWh</vt:lpstr>
      <vt:lpstr>FE</vt:lpstr>
      <vt:lpstr>FE_VEHICLES</vt:lpstr>
      <vt:lpstr>FilmCat</vt:lpstr>
      <vt:lpstr>FlightClass</vt:lpstr>
      <vt:lpstr>FlightDistanceConversion</vt:lpstr>
      <vt:lpstr>FlightDistanceUnits</vt:lpstr>
      <vt:lpstr>FO_Units</vt:lpstr>
      <vt:lpstr>FOConvert</vt:lpstr>
      <vt:lpstr>Fuel</vt:lpstr>
      <vt:lpstr>Fuel_Units</vt:lpstr>
      <vt:lpstr>Fuel_UnitsButane</vt:lpstr>
      <vt:lpstr>Fuel_UnitsCNG</vt:lpstr>
      <vt:lpstr>Fuel_UnitsPropane</vt:lpstr>
      <vt:lpstr>Fuel1</vt:lpstr>
      <vt:lpstr>Fuel3</vt:lpstr>
      <vt:lpstr>FuelAll</vt:lpstr>
      <vt:lpstr>FuelCO2Saved</vt:lpstr>
      <vt:lpstr>FuelComments</vt:lpstr>
      <vt:lpstr>FuelCost</vt:lpstr>
      <vt:lpstr>FuelFactors</vt:lpstr>
      <vt:lpstr>FuelGalSaved</vt:lpstr>
      <vt:lpstr>FuelOpt3Units</vt:lpstr>
      <vt:lpstr>FuelUnitsConvert</vt:lpstr>
      <vt:lpstr>GalGas</vt:lpstr>
      <vt:lpstr>GalGasS</vt:lpstr>
      <vt:lpstr>gallonsperMTCO2</vt:lpstr>
      <vt:lpstr>HeatFuel</vt:lpstr>
      <vt:lpstr>Heating_Combusted</vt:lpstr>
      <vt:lpstr>HeatingAll</vt:lpstr>
      <vt:lpstr>HeatingArea</vt:lpstr>
      <vt:lpstr>HeatingUse</vt:lpstr>
      <vt:lpstr>HeatUnits</vt:lpstr>
      <vt:lpstr>Homes</vt:lpstr>
      <vt:lpstr>homesperMTCO2</vt:lpstr>
      <vt:lpstr>HomesS</vt:lpstr>
      <vt:lpstr>HotelFactors</vt:lpstr>
      <vt:lpstr>HouseAll</vt:lpstr>
      <vt:lpstr>Housing</vt:lpstr>
      <vt:lpstr>HybridCar</vt:lpstr>
      <vt:lpstr>HybridSUV</vt:lpstr>
      <vt:lpstr>kwhAll</vt:lpstr>
      <vt:lpstr>kwhArea</vt:lpstr>
      <vt:lpstr>kwhUse</vt:lpstr>
      <vt:lpstr>LEDS</vt:lpstr>
      <vt:lpstr>Location</vt:lpstr>
      <vt:lpstr>'4-EV Charging'!LocationInfo</vt:lpstr>
      <vt:lpstr>LocationInfo</vt:lpstr>
      <vt:lpstr>MedMax</vt:lpstr>
      <vt:lpstr>MPG</vt:lpstr>
      <vt:lpstr>MPGVehicle</vt:lpstr>
      <vt:lpstr>MPGVehicleFuel</vt:lpstr>
      <vt:lpstr>NA</vt:lpstr>
      <vt:lpstr>Name</vt:lpstr>
      <vt:lpstr>NAME_simple</vt:lpstr>
      <vt:lpstr>NG_Units</vt:lpstr>
      <vt:lpstr>NGConvert</vt:lpstr>
      <vt:lpstr>NON_LEDS</vt:lpstr>
      <vt:lpstr>NormFactor</vt:lpstr>
      <vt:lpstr>'Simple PEAR Report'!NormLabel</vt:lpstr>
      <vt:lpstr>NormLabel</vt:lpstr>
      <vt:lpstr>NumberShootDays</vt:lpstr>
      <vt:lpstr>NumEpisodes</vt:lpstr>
      <vt:lpstr>PaintTypes</vt:lpstr>
      <vt:lpstr>PaperComments</vt:lpstr>
      <vt:lpstr>PaperTypes</vt:lpstr>
      <vt:lpstr>PaperUnits</vt:lpstr>
      <vt:lpstr>PlaneTypes</vt:lpstr>
      <vt:lpstr>PlyTypes</vt:lpstr>
      <vt:lpstr>'1-Production Info'!Print_Area</vt:lpstr>
      <vt:lpstr>'2-Utilities'!Print_Area</vt:lpstr>
      <vt:lpstr>'3-Fuel'!Print_Area</vt:lpstr>
      <vt:lpstr>'4-EV Charging'!Print_Area</vt:lpstr>
      <vt:lpstr>'5-Hotels-Housing'!Print_Area</vt:lpstr>
      <vt:lpstr>'6-Commercial  Travel'!Print_Area</vt:lpstr>
      <vt:lpstr>'7-Charter and Heli Flights'!Print_Area</vt:lpstr>
      <vt:lpstr>'Full PEAR Intro'!Print_Area</vt:lpstr>
      <vt:lpstr>PEAR!Print_Area</vt:lpstr>
      <vt:lpstr>Settings!Print_Area</vt:lpstr>
      <vt:lpstr>'Simple PEAR Report'!Print_Area</vt:lpstr>
      <vt:lpstr>'6-Commercial  Travel'!Print_Titles</vt:lpstr>
      <vt:lpstr>Procurement</vt:lpstr>
      <vt:lpstr>PropaneConvert</vt:lpstr>
      <vt:lpstr>Purchased_Electricity</vt:lpstr>
      <vt:lpstr>Reason</vt:lpstr>
      <vt:lpstr>Region</vt:lpstr>
      <vt:lpstr>Reusables_Savings</vt:lpstr>
      <vt:lpstr>RoomTypes</vt:lpstr>
      <vt:lpstr>RP</vt:lpstr>
      <vt:lpstr>scf</vt:lpstr>
      <vt:lpstr>Scope_1</vt:lpstr>
      <vt:lpstr>Scope_2</vt:lpstr>
      <vt:lpstr>Scope_3</vt:lpstr>
      <vt:lpstr>ShortMax</vt:lpstr>
      <vt:lpstr>simple_alt_generator</vt:lpstr>
      <vt:lpstr>simple_fe_vehicles</vt:lpstr>
      <vt:lpstr>Simple_Fuel</vt:lpstr>
      <vt:lpstr>Simple_heat_combustion</vt:lpstr>
      <vt:lpstr>simple_housing</vt:lpstr>
      <vt:lpstr>simple_LED_percent</vt:lpstr>
      <vt:lpstr>Simple_LEDS</vt:lpstr>
      <vt:lpstr>Simple_NON_LEDS</vt:lpstr>
      <vt:lpstr>Simple_purchased_electricity</vt:lpstr>
      <vt:lpstr>simple_scope_1</vt:lpstr>
      <vt:lpstr>simple_scope_2</vt:lpstr>
      <vt:lpstr>simple_scope_3</vt:lpstr>
      <vt:lpstr>'Simple Summary'!SIMPLE_TotalCO2MT</vt:lpstr>
      <vt:lpstr>Simple_Travel</vt:lpstr>
      <vt:lpstr>Simple_Utilities</vt:lpstr>
      <vt:lpstr>States</vt:lpstr>
      <vt:lpstr>TotalCO2MT</vt:lpstr>
      <vt:lpstr>TotalPaper</vt:lpstr>
      <vt:lpstr>Trees</vt:lpstr>
      <vt:lpstr>treesperMTCO2</vt:lpstr>
      <vt:lpstr>TreesperReam</vt:lpstr>
      <vt:lpstr>TreesS</vt:lpstr>
      <vt:lpstr>TreesSaved</vt:lpstr>
      <vt:lpstr>TVCat</vt:lpstr>
      <vt:lpstr>Type</vt:lpstr>
      <vt:lpstr>TypeUnits</vt:lpstr>
      <vt:lpstr>Utilities</vt:lpstr>
      <vt:lpstr>VehicleFuels</vt:lpstr>
      <vt:lpstr>Vehicles</vt:lpstr>
      <vt:lpstr>vehiclesperMTCO2</vt:lpstr>
      <vt:lpstr>VehiclesS</vt:lpstr>
      <vt:lpstr>VolUnits</vt:lpstr>
      <vt:lpstr>Waste</vt:lpstr>
      <vt:lpstr>WasteComments</vt:lpstr>
      <vt:lpstr>WasteConversions</vt:lpstr>
      <vt:lpstr>WasteConvert</vt:lpstr>
      <vt:lpstr>WasteDiversion</vt:lpstr>
      <vt:lpstr>WasteList</vt:lpstr>
      <vt:lpstr>WasteTypes</vt:lpstr>
      <vt:lpstr>WasteUnits</vt:lpstr>
      <vt:lpstr>WasteVol</vt:lpstr>
      <vt:lpstr>WasteVolConvert</vt:lpstr>
      <vt:lpstr>WasteWeight</vt:lpstr>
      <vt:lpstr>WaterComments</vt:lpstr>
      <vt:lpstr>WaterCostSavings</vt:lpstr>
      <vt:lpstr>WaterTypes</vt:lpstr>
      <vt:lpstr>WoodTypes</vt:lpstr>
    </vt:vector>
  </TitlesOfParts>
  <Company>ENVIRON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cnobel</dc:creator>
  <cp:lastModifiedBy>Carolyn Nobel</cp:lastModifiedBy>
  <cp:lastPrinted>2014-01-27T19:13:08Z</cp:lastPrinted>
  <dcterms:created xsi:type="dcterms:W3CDTF">2009-09-03T14:47:37Z</dcterms:created>
  <dcterms:modified xsi:type="dcterms:W3CDTF">2024-08-22T15:51:50Z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0x01010019491521303BDF47B59F130B4CCD9F9F0C0043DEADC9BE02FE4DB52F64B78EEE5454</vt:lpwstr>
  </property>
  <property fmtid="{D5CDD505-2E9C-101B-9397-08002B2CF9AE}" pid="3" name="MediaServiceImageTags">
    <vt:lpwstr/>
  </property>
  <property fmtid="{D5CDD505-2E9C-101B-9397-08002B2CF9AE}" pid="4" name="BSR_x0020_Company_x0020_Name">
    <vt:lpwstr/>
  </property>
  <property fmtid="{D5CDD505-2E9C-101B-9397-08002B2CF9AE}" pid="5" name="Engagement Doc Type">
    <vt:lpwstr/>
  </property>
  <property fmtid="{D5CDD505-2E9C-101B-9397-08002B2CF9AE}" pid="6" name="Geography">
    <vt:lpwstr/>
  </property>
  <property fmtid="{D5CDD505-2E9C-101B-9397-08002B2CF9AE}" pid="7" name="BSR_x0020_Funding_x0020_Stream">
    <vt:lpwstr/>
  </property>
  <property fmtid="{D5CDD505-2E9C-101B-9397-08002B2CF9AE}" pid="8" name="BSR_x0020_Purpose">
    <vt:lpwstr/>
  </property>
  <property fmtid="{D5CDD505-2E9C-101B-9397-08002B2CF9AE}" pid="9" name="BSR_x0020_Engagement_x0020_Focus">
    <vt:lpwstr/>
  </property>
  <property fmtid="{D5CDD505-2E9C-101B-9397-08002B2CF9AE}" pid="10" name="mf200aecded644fab99362a36b5c914d">
    <vt:lpwstr/>
  </property>
  <property fmtid="{D5CDD505-2E9C-101B-9397-08002B2CF9AE}" pid="11" name="BSR_x0020_Offering">
    <vt:lpwstr/>
  </property>
  <property fmtid="{D5CDD505-2E9C-101B-9397-08002B2CF9AE}" pid="12" name="jb02fb8917344b45b4008d000f8876d4">
    <vt:lpwstr/>
  </property>
  <property fmtid="{D5CDD505-2E9C-101B-9397-08002B2CF9AE}" pid="13" name="Company/Organization">
    <vt:lpwstr/>
  </property>
  <property fmtid="{D5CDD505-2E9C-101B-9397-08002B2CF9AE}" pid="14" name="BSR_x0020_Shared_x0020_Services_x0020_Focus">
    <vt:lpwstr/>
  </property>
  <property fmtid="{D5CDD505-2E9C-101B-9397-08002B2CF9AE}" pid="15" name="p36921c0b8fb4174ac8398d27f8a5cfa">
    <vt:lpwstr/>
  </property>
  <property fmtid="{D5CDD505-2E9C-101B-9397-08002B2CF9AE}" pid="16" name="j94a41e3e7b4442a98bbaa416bfed15c">
    <vt:lpwstr/>
  </property>
  <property fmtid="{D5CDD505-2E9C-101B-9397-08002B2CF9AE}" pid="17" name="Funding Stream">
    <vt:lpwstr/>
  </property>
  <property fmtid="{D5CDD505-2E9C-101B-9397-08002B2CF9AE}" pid="18" name="Area of Expertise">
    <vt:lpwstr/>
  </property>
  <property fmtid="{D5CDD505-2E9C-101B-9397-08002B2CF9AE}" pid="19" name="BSR_x0020_Geography">
    <vt:lpwstr/>
  </property>
  <property fmtid="{D5CDD505-2E9C-101B-9397-08002B2CF9AE}" pid="20" name="i1c8be3c88904d4ab9583e84a35b8d49">
    <vt:lpwstr/>
  </property>
  <property fmtid="{D5CDD505-2E9C-101B-9397-08002B2CF9AE}" pid="21" name="ic89269e2f9942349f82b63e03d319b6">
    <vt:lpwstr/>
  </property>
  <property fmtid="{D5CDD505-2E9C-101B-9397-08002B2CF9AE}" pid="22" name="BSR_x0020_Industry">
    <vt:lpwstr/>
  </property>
  <property fmtid="{D5CDD505-2E9C-101B-9397-08002B2CF9AE}" pid="23" name="g52d41c0dc3c49e88042b430020ca7ff">
    <vt:lpwstr/>
  </property>
  <property fmtid="{D5CDD505-2E9C-101B-9397-08002B2CF9AE}" pid="24" name="Industry">
    <vt:lpwstr/>
  </property>
  <property fmtid="{D5CDD505-2E9C-101B-9397-08002B2CF9AE}" pid="25" name="BSR_x0020_Document_x0020_Types">
    <vt:lpwstr/>
  </property>
  <property fmtid="{D5CDD505-2E9C-101B-9397-08002B2CF9AE}" pid="26" name="k51e556af794431e9d738543f9dbd187">
    <vt:lpwstr/>
  </property>
  <property fmtid="{D5CDD505-2E9C-101B-9397-08002B2CF9AE}" pid="27" name="j163cb3b0479473ab52ddc40b6fd7e9a">
    <vt:lpwstr/>
  </property>
  <property fmtid="{D5CDD505-2E9C-101B-9397-08002B2CF9AE}" pid="28" name="k6c814c9d1b44349bb3cb4ff23ee8431">
    <vt:lpwstr/>
  </property>
  <property fmtid="{D5CDD505-2E9C-101B-9397-08002B2CF9AE}" pid="29" name="Active/Archive">
    <vt:lpwstr/>
  </property>
  <property fmtid="{D5CDD505-2E9C-101B-9397-08002B2CF9AE}" pid="30" name="BSR_x0020_Area_x0020_of_x0020_Expertise">
    <vt:lpwstr/>
  </property>
  <property fmtid="{D5CDD505-2E9C-101B-9397-08002B2CF9AE}" pid="31" name="Contents/Purpose">
    <vt:lpwstr/>
  </property>
  <property fmtid="{D5CDD505-2E9C-101B-9397-08002B2CF9AE}" pid="32" name="BSR Department">
    <vt:lpwstr/>
  </property>
  <property fmtid="{D5CDD505-2E9C-101B-9397-08002B2CF9AE}" pid="33" name="BSR Funding Stream">
    <vt:lpwstr/>
  </property>
  <property fmtid="{D5CDD505-2E9C-101B-9397-08002B2CF9AE}" pid="34" name="BSR Area of Expertise">
    <vt:lpwstr/>
  </property>
  <property fmtid="{D5CDD505-2E9C-101B-9397-08002B2CF9AE}" pid="35" name="BSR Offering">
    <vt:lpwstr/>
  </property>
  <property fmtid="{D5CDD505-2E9C-101B-9397-08002B2CF9AE}" pid="36" name="BSR Geography">
    <vt:lpwstr/>
  </property>
  <property fmtid="{D5CDD505-2E9C-101B-9397-08002B2CF9AE}" pid="37" name="BSR Engagement Focus">
    <vt:lpwstr/>
  </property>
  <property fmtid="{D5CDD505-2E9C-101B-9397-08002B2CF9AE}" pid="38" name="BSR Company Name">
    <vt:lpwstr/>
  </property>
  <property fmtid="{D5CDD505-2E9C-101B-9397-08002B2CF9AE}" pid="39" name="BSR Document Types">
    <vt:lpwstr/>
  </property>
  <property fmtid="{D5CDD505-2E9C-101B-9397-08002B2CF9AE}" pid="40" name="BSR Shared Services Focus">
    <vt:lpwstr/>
  </property>
  <property fmtid="{D5CDD505-2E9C-101B-9397-08002B2CF9AE}" pid="41" name="BSR Industry">
    <vt:lpwstr/>
  </property>
  <property fmtid="{D5CDD505-2E9C-101B-9397-08002B2CF9AE}" pid="42" name="BSR Purpose">
    <vt:lpwstr/>
  </property>
</Properties>
</file>